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drawings/drawing2.xml" ContentType="application/vnd.openxmlformats-officedocument.drawing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drawings/drawing3.xml" ContentType="application/vnd.openxmlformats-officedocument.drawing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drawings/drawing4.xml" ContentType="application/vnd.openxmlformats-officedocument.drawing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drawings/drawing5.xml" ContentType="application/vnd.openxmlformats-officedocument.drawing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drawings/drawing6.xml" ContentType="application/vnd.openxmlformats-officedocument.drawing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drawings/drawing7.xml" ContentType="application/vnd.openxmlformats-officedocument.drawing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drawings/drawing8.xml" ContentType="application/vnd.openxmlformats-officedocument.drawing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drawings/drawing9.xml" ContentType="application/vnd.openxmlformats-officedocument.drawing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trlProps/ctrlProp858.xml" ContentType="application/vnd.ms-excel.controlproperties+xml"/>
  <Override PartName="/xl/ctrlProps/ctrlProp859.xml" ContentType="application/vnd.ms-excel.controlproperties+xml"/>
  <Override PartName="/xl/ctrlProps/ctrlProp860.xml" ContentType="application/vnd.ms-excel.controlproperties+xml"/>
  <Override PartName="/xl/ctrlProps/ctrlProp861.xml" ContentType="application/vnd.ms-excel.controlproperties+xml"/>
  <Override PartName="/xl/ctrlProps/ctrlProp862.xml" ContentType="application/vnd.ms-excel.controlproperties+xml"/>
  <Override PartName="/xl/ctrlProps/ctrlProp863.xml" ContentType="application/vnd.ms-excel.controlproperties+xml"/>
  <Override PartName="/xl/ctrlProps/ctrlProp864.xml" ContentType="application/vnd.ms-excel.controlproperties+xml"/>
  <Override PartName="/xl/ctrlProps/ctrlProp865.xml" ContentType="application/vnd.ms-excel.controlproperties+xml"/>
  <Override PartName="/xl/ctrlProps/ctrlProp866.xml" ContentType="application/vnd.ms-excel.controlproperties+xml"/>
  <Override PartName="/xl/ctrlProps/ctrlProp867.xml" ContentType="application/vnd.ms-excel.controlproperties+xml"/>
  <Override PartName="/xl/ctrlProps/ctrlProp868.xml" ContentType="application/vnd.ms-excel.controlproperties+xml"/>
  <Override PartName="/xl/ctrlProps/ctrlProp869.xml" ContentType="application/vnd.ms-excel.controlproperties+xml"/>
  <Override PartName="/xl/ctrlProps/ctrlProp870.xml" ContentType="application/vnd.ms-excel.controlproperties+xml"/>
  <Override PartName="/xl/ctrlProps/ctrlProp871.xml" ContentType="application/vnd.ms-excel.controlproperties+xml"/>
  <Override PartName="/xl/ctrlProps/ctrlProp872.xml" ContentType="application/vnd.ms-excel.controlproperties+xml"/>
  <Override PartName="/xl/ctrlProps/ctrlProp873.xml" ContentType="application/vnd.ms-excel.controlproperties+xml"/>
  <Override PartName="/xl/ctrlProps/ctrlProp874.xml" ContentType="application/vnd.ms-excel.controlproperties+xml"/>
  <Override PartName="/xl/ctrlProps/ctrlProp875.xml" ContentType="application/vnd.ms-excel.controlproperties+xml"/>
  <Override PartName="/xl/ctrlProps/ctrlProp876.xml" ContentType="application/vnd.ms-excel.controlproperties+xml"/>
  <Override PartName="/xl/ctrlProps/ctrlProp877.xml" ContentType="application/vnd.ms-excel.controlproperties+xml"/>
  <Override PartName="/xl/ctrlProps/ctrlProp878.xml" ContentType="application/vnd.ms-excel.controlproperties+xml"/>
  <Override PartName="/xl/ctrlProps/ctrlProp879.xml" ContentType="application/vnd.ms-excel.controlproperties+xml"/>
  <Override PartName="/xl/ctrlProps/ctrlProp880.xml" ContentType="application/vnd.ms-excel.controlproperties+xml"/>
  <Override PartName="/xl/ctrlProps/ctrlProp881.xml" ContentType="application/vnd.ms-excel.controlproperties+xml"/>
  <Override PartName="/xl/ctrlProps/ctrlProp882.xml" ContentType="application/vnd.ms-excel.controlproperties+xml"/>
  <Override PartName="/xl/ctrlProps/ctrlProp883.xml" ContentType="application/vnd.ms-excel.controlproperties+xml"/>
  <Override PartName="/xl/ctrlProps/ctrlProp884.xml" ContentType="application/vnd.ms-excel.controlproperties+xml"/>
  <Override PartName="/xl/ctrlProps/ctrlProp885.xml" ContentType="application/vnd.ms-excel.controlproperties+xml"/>
  <Override PartName="/xl/ctrlProps/ctrlProp886.xml" ContentType="application/vnd.ms-excel.controlproperties+xml"/>
  <Override PartName="/xl/ctrlProps/ctrlProp887.xml" ContentType="application/vnd.ms-excel.controlproperties+xml"/>
  <Override PartName="/xl/ctrlProps/ctrlProp888.xml" ContentType="application/vnd.ms-excel.controlproperties+xml"/>
  <Override PartName="/xl/ctrlProps/ctrlProp889.xml" ContentType="application/vnd.ms-excel.controlproperties+xml"/>
  <Override PartName="/xl/ctrlProps/ctrlProp890.xml" ContentType="application/vnd.ms-excel.controlproperties+xml"/>
  <Override PartName="/xl/ctrlProps/ctrlProp891.xml" ContentType="application/vnd.ms-excel.controlproperties+xml"/>
  <Override PartName="/xl/ctrlProps/ctrlProp892.xml" ContentType="application/vnd.ms-excel.controlproperties+xml"/>
  <Override PartName="/xl/ctrlProps/ctrlProp893.xml" ContentType="application/vnd.ms-excel.controlproperties+xml"/>
  <Override PartName="/xl/ctrlProps/ctrlProp894.xml" ContentType="application/vnd.ms-excel.controlproperties+xml"/>
  <Override PartName="/xl/ctrlProps/ctrlProp895.xml" ContentType="application/vnd.ms-excel.controlproperties+xml"/>
  <Override PartName="/xl/ctrlProps/ctrlProp896.xml" ContentType="application/vnd.ms-excel.controlproperties+xml"/>
  <Override PartName="/xl/ctrlProps/ctrlProp897.xml" ContentType="application/vnd.ms-excel.controlproperties+xml"/>
  <Override PartName="/xl/ctrlProps/ctrlProp898.xml" ContentType="application/vnd.ms-excel.controlproperties+xml"/>
  <Override PartName="/xl/ctrlProps/ctrlProp899.xml" ContentType="application/vnd.ms-excel.controlproperties+xml"/>
  <Override PartName="/xl/ctrlProps/ctrlProp900.xml" ContentType="application/vnd.ms-excel.controlproperties+xml"/>
  <Override PartName="/xl/ctrlProps/ctrlProp901.xml" ContentType="application/vnd.ms-excel.controlproperties+xml"/>
  <Override PartName="/xl/ctrlProps/ctrlProp902.xml" ContentType="application/vnd.ms-excel.controlproperties+xml"/>
  <Override PartName="/xl/ctrlProps/ctrlProp903.xml" ContentType="application/vnd.ms-excel.controlproperties+xml"/>
  <Override PartName="/xl/ctrlProps/ctrlProp904.xml" ContentType="application/vnd.ms-excel.controlproperties+xml"/>
  <Override PartName="/xl/ctrlProps/ctrlProp905.xml" ContentType="application/vnd.ms-excel.controlproperties+xml"/>
  <Override PartName="/xl/ctrlProps/ctrlProp906.xml" ContentType="application/vnd.ms-excel.controlproperties+xml"/>
  <Override PartName="/xl/ctrlProps/ctrlProp907.xml" ContentType="application/vnd.ms-excel.controlproperties+xml"/>
  <Override PartName="/xl/ctrlProps/ctrlProp908.xml" ContentType="application/vnd.ms-excel.controlproperties+xml"/>
  <Override PartName="/xl/ctrlProps/ctrlProp909.xml" ContentType="application/vnd.ms-excel.controlproperties+xml"/>
  <Override PartName="/xl/ctrlProps/ctrlProp910.xml" ContentType="application/vnd.ms-excel.controlproperties+xml"/>
  <Override PartName="/xl/ctrlProps/ctrlProp911.xml" ContentType="application/vnd.ms-excel.controlproperties+xml"/>
  <Override PartName="/xl/ctrlProps/ctrlProp912.xml" ContentType="application/vnd.ms-excel.controlproperties+xml"/>
  <Override PartName="/xl/ctrlProps/ctrlProp913.xml" ContentType="application/vnd.ms-excel.controlproperties+xml"/>
  <Override PartName="/xl/ctrlProps/ctrlProp914.xml" ContentType="application/vnd.ms-excel.controlproperties+xml"/>
  <Override PartName="/xl/ctrlProps/ctrlProp915.xml" ContentType="application/vnd.ms-excel.controlproperties+xml"/>
  <Override PartName="/xl/ctrlProps/ctrlProp916.xml" ContentType="application/vnd.ms-excel.controlproperties+xml"/>
  <Override PartName="/xl/ctrlProps/ctrlProp917.xml" ContentType="application/vnd.ms-excel.controlproperties+xml"/>
  <Override PartName="/xl/ctrlProps/ctrlProp918.xml" ContentType="application/vnd.ms-excel.controlproperties+xml"/>
  <Override PartName="/xl/ctrlProps/ctrlProp919.xml" ContentType="application/vnd.ms-excel.controlproperties+xml"/>
  <Override PartName="/xl/ctrlProps/ctrlProp920.xml" ContentType="application/vnd.ms-excel.controlproperties+xml"/>
  <Override PartName="/xl/ctrlProps/ctrlProp921.xml" ContentType="application/vnd.ms-excel.controlproperties+xml"/>
  <Override PartName="/xl/ctrlProps/ctrlProp922.xml" ContentType="application/vnd.ms-excel.controlproperties+xml"/>
  <Override PartName="/xl/ctrlProps/ctrlProp923.xml" ContentType="application/vnd.ms-excel.controlproperties+xml"/>
  <Override PartName="/xl/ctrlProps/ctrlProp924.xml" ContentType="application/vnd.ms-excel.controlproperties+xml"/>
  <Override PartName="/xl/ctrlProps/ctrlProp925.xml" ContentType="application/vnd.ms-excel.controlproperties+xml"/>
  <Override PartName="/xl/ctrlProps/ctrlProp926.xml" ContentType="application/vnd.ms-excel.controlproperties+xml"/>
  <Override PartName="/xl/ctrlProps/ctrlProp927.xml" ContentType="application/vnd.ms-excel.controlproperties+xml"/>
  <Override PartName="/xl/ctrlProps/ctrlProp928.xml" ContentType="application/vnd.ms-excel.controlproperties+xml"/>
  <Override PartName="/xl/ctrlProps/ctrlProp929.xml" ContentType="application/vnd.ms-excel.controlproperties+xml"/>
  <Override PartName="/xl/ctrlProps/ctrlProp930.xml" ContentType="application/vnd.ms-excel.controlproperties+xml"/>
  <Override PartName="/xl/ctrlProps/ctrlProp931.xml" ContentType="application/vnd.ms-excel.controlproperties+xml"/>
  <Override PartName="/xl/ctrlProps/ctrlProp932.xml" ContentType="application/vnd.ms-excel.controlproperties+xml"/>
  <Override PartName="/xl/ctrlProps/ctrlProp933.xml" ContentType="application/vnd.ms-excel.controlproperties+xml"/>
  <Override PartName="/xl/ctrlProps/ctrlProp934.xml" ContentType="application/vnd.ms-excel.controlproperties+xml"/>
  <Override PartName="/xl/ctrlProps/ctrlProp935.xml" ContentType="application/vnd.ms-excel.controlproperties+xml"/>
  <Override PartName="/xl/ctrlProps/ctrlProp936.xml" ContentType="application/vnd.ms-excel.controlproperties+xml"/>
  <Override PartName="/xl/ctrlProps/ctrlProp937.xml" ContentType="application/vnd.ms-excel.controlproperties+xml"/>
  <Override PartName="/xl/ctrlProps/ctrlProp938.xml" ContentType="application/vnd.ms-excel.controlproperties+xml"/>
  <Override PartName="/xl/ctrlProps/ctrlProp939.xml" ContentType="application/vnd.ms-excel.controlproperties+xml"/>
  <Override PartName="/xl/ctrlProps/ctrlProp940.xml" ContentType="application/vnd.ms-excel.controlproperties+xml"/>
  <Override PartName="/xl/ctrlProps/ctrlProp941.xml" ContentType="application/vnd.ms-excel.controlproperties+xml"/>
  <Override PartName="/xl/ctrlProps/ctrlProp942.xml" ContentType="application/vnd.ms-excel.controlproperties+xml"/>
  <Override PartName="/xl/ctrlProps/ctrlProp943.xml" ContentType="application/vnd.ms-excel.controlproperties+xml"/>
  <Override PartName="/xl/ctrlProps/ctrlProp944.xml" ContentType="application/vnd.ms-excel.controlproperties+xml"/>
  <Override PartName="/xl/ctrlProps/ctrlProp945.xml" ContentType="application/vnd.ms-excel.controlproperties+xml"/>
  <Override PartName="/xl/drawings/drawing10.xml" ContentType="application/vnd.openxmlformats-officedocument.drawing+xml"/>
  <Override PartName="/xl/ctrlProps/ctrlProp946.xml" ContentType="application/vnd.ms-excel.controlproperties+xml"/>
  <Override PartName="/xl/ctrlProps/ctrlProp947.xml" ContentType="application/vnd.ms-excel.controlproperties+xml"/>
  <Override PartName="/xl/ctrlProps/ctrlProp948.xml" ContentType="application/vnd.ms-excel.controlproperties+xml"/>
  <Override PartName="/xl/ctrlProps/ctrlProp949.xml" ContentType="application/vnd.ms-excel.controlproperties+xml"/>
  <Override PartName="/xl/ctrlProps/ctrlProp950.xml" ContentType="application/vnd.ms-excel.controlproperties+xml"/>
  <Override PartName="/xl/ctrlProps/ctrlProp951.xml" ContentType="application/vnd.ms-excel.controlproperties+xml"/>
  <Override PartName="/xl/ctrlProps/ctrlProp952.xml" ContentType="application/vnd.ms-excel.controlproperties+xml"/>
  <Override PartName="/xl/ctrlProps/ctrlProp953.xml" ContentType="application/vnd.ms-excel.controlproperties+xml"/>
  <Override PartName="/xl/ctrlProps/ctrlProp954.xml" ContentType="application/vnd.ms-excel.controlproperties+xml"/>
  <Override PartName="/xl/ctrlProps/ctrlProp955.xml" ContentType="application/vnd.ms-excel.controlproperties+xml"/>
  <Override PartName="/xl/ctrlProps/ctrlProp956.xml" ContentType="application/vnd.ms-excel.controlproperties+xml"/>
  <Override PartName="/xl/ctrlProps/ctrlProp957.xml" ContentType="application/vnd.ms-excel.controlproperties+xml"/>
  <Override PartName="/xl/ctrlProps/ctrlProp958.xml" ContentType="application/vnd.ms-excel.controlproperties+xml"/>
  <Override PartName="/xl/ctrlProps/ctrlProp959.xml" ContentType="application/vnd.ms-excel.controlproperties+xml"/>
  <Override PartName="/xl/ctrlProps/ctrlProp960.xml" ContentType="application/vnd.ms-excel.controlproperties+xml"/>
  <Override PartName="/xl/ctrlProps/ctrlProp961.xml" ContentType="application/vnd.ms-excel.controlproperties+xml"/>
  <Override PartName="/xl/ctrlProps/ctrlProp962.xml" ContentType="application/vnd.ms-excel.controlproperties+xml"/>
  <Override PartName="/xl/ctrlProps/ctrlProp963.xml" ContentType="application/vnd.ms-excel.controlproperties+xml"/>
  <Override PartName="/xl/ctrlProps/ctrlProp964.xml" ContentType="application/vnd.ms-excel.controlproperties+xml"/>
  <Override PartName="/xl/ctrlProps/ctrlProp965.xml" ContentType="application/vnd.ms-excel.controlproperties+xml"/>
  <Override PartName="/xl/ctrlProps/ctrlProp966.xml" ContentType="application/vnd.ms-excel.controlproperties+xml"/>
  <Override PartName="/xl/ctrlProps/ctrlProp967.xml" ContentType="application/vnd.ms-excel.controlproperties+xml"/>
  <Override PartName="/xl/ctrlProps/ctrlProp968.xml" ContentType="application/vnd.ms-excel.controlproperties+xml"/>
  <Override PartName="/xl/ctrlProps/ctrlProp969.xml" ContentType="application/vnd.ms-excel.controlproperties+xml"/>
  <Override PartName="/xl/ctrlProps/ctrlProp970.xml" ContentType="application/vnd.ms-excel.controlproperties+xml"/>
  <Override PartName="/xl/ctrlProps/ctrlProp971.xml" ContentType="application/vnd.ms-excel.controlproperties+xml"/>
  <Override PartName="/xl/ctrlProps/ctrlProp972.xml" ContentType="application/vnd.ms-excel.controlproperties+xml"/>
  <Override PartName="/xl/ctrlProps/ctrlProp973.xml" ContentType="application/vnd.ms-excel.controlproperties+xml"/>
  <Override PartName="/xl/ctrlProps/ctrlProp974.xml" ContentType="application/vnd.ms-excel.controlproperties+xml"/>
  <Override PartName="/xl/ctrlProps/ctrlProp975.xml" ContentType="application/vnd.ms-excel.controlproperties+xml"/>
  <Override PartName="/xl/ctrlProps/ctrlProp976.xml" ContentType="application/vnd.ms-excel.controlproperties+xml"/>
  <Override PartName="/xl/ctrlProps/ctrlProp977.xml" ContentType="application/vnd.ms-excel.controlproperties+xml"/>
  <Override PartName="/xl/ctrlProps/ctrlProp978.xml" ContentType="application/vnd.ms-excel.controlproperties+xml"/>
  <Override PartName="/xl/ctrlProps/ctrlProp979.xml" ContentType="application/vnd.ms-excel.controlproperties+xml"/>
  <Override PartName="/xl/ctrlProps/ctrlProp980.xml" ContentType="application/vnd.ms-excel.controlproperties+xml"/>
  <Override PartName="/xl/ctrlProps/ctrlProp981.xml" ContentType="application/vnd.ms-excel.controlproperties+xml"/>
  <Override PartName="/xl/ctrlProps/ctrlProp982.xml" ContentType="application/vnd.ms-excel.controlproperties+xml"/>
  <Override PartName="/xl/ctrlProps/ctrlProp983.xml" ContentType="application/vnd.ms-excel.controlproperties+xml"/>
  <Override PartName="/xl/ctrlProps/ctrlProp984.xml" ContentType="application/vnd.ms-excel.controlproperties+xml"/>
  <Override PartName="/xl/ctrlProps/ctrlProp985.xml" ContentType="application/vnd.ms-excel.controlproperties+xml"/>
  <Override PartName="/xl/ctrlProps/ctrlProp986.xml" ContentType="application/vnd.ms-excel.controlproperties+xml"/>
  <Override PartName="/xl/ctrlProps/ctrlProp987.xml" ContentType="application/vnd.ms-excel.controlproperties+xml"/>
  <Override PartName="/xl/ctrlProps/ctrlProp988.xml" ContentType="application/vnd.ms-excel.controlproperties+xml"/>
  <Override PartName="/xl/ctrlProps/ctrlProp989.xml" ContentType="application/vnd.ms-excel.controlproperties+xml"/>
  <Override PartName="/xl/ctrlProps/ctrlProp990.xml" ContentType="application/vnd.ms-excel.controlproperties+xml"/>
  <Override PartName="/xl/ctrlProps/ctrlProp991.xml" ContentType="application/vnd.ms-excel.controlproperties+xml"/>
  <Override PartName="/xl/ctrlProps/ctrlProp992.xml" ContentType="application/vnd.ms-excel.controlproperties+xml"/>
  <Override PartName="/xl/ctrlProps/ctrlProp993.xml" ContentType="application/vnd.ms-excel.controlproperties+xml"/>
  <Override PartName="/xl/ctrlProps/ctrlProp994.xml" ContentType="application/vnd.ms-excel.controlproperties+xml"/>
  <Override PartName="/xl/ctrlProps/ctrlProp995.xml" ContentType="application/vnd.ms-excel.controlproperties+xml"/>
  <Override PartName="/xl/ctrlProps/ctrlProp996.xml" ContentType="application/vnd.ms-excel.controlproperties+xml"/>
  <Override PartName="/xl/ctrlProps/ctrlProp997.xml" ContentType="application/vnd.ms-excel.controlproperties+xml"/>
  <Override PartName="/xl/ctrlProps/ctrlProp998.xml" ContentType="application/vnd.ms-excel.controlproperties+xml"/>
  <Override PartName="/xl/ctrlProps/ctrlProp999.xml" ContentType="application/vnd.ms-excel.controlproperties+xml"/>
  <Override PartName="/xl/ctrlProps/ctrlProp1000.xml" ContentType="application/vnd.ms-excel.controlproperties+xml"/>
  <Override PartName="/xl/ctrlProps/ctrlProp1001.xml" ContentType="application/vnd.ms-excel.controlproperties+xml"/>
  <Override PartName="/xl/ctrlProps/ctrlProp1002.xml" ContentType="application/vnd.ms-excel.controlproperties+xml"/>
  <Override PartName="/xl/ctrlProps/ctrlProp1003.xml" ContentType="application/vnd.ms-excel.controlproperties+xml"/>
  <Override PartName="/xl/ctrlProps/ctrlProp1004.xml" ContentType="application/vnd.ms-excel.controlproperties+xml"/>
  <Override PartName="/xl/ctrlProps/ctrlProp1005.xml" ContentType="application/vnd.ms-excel.controlproperties+xml"/>
  <Override PartName="/xl/ctrlProps/ctrlProp1006.xml" ContentType="application/vnd.ms-excel.controlproperties+xml"/>
  <Override PartName="/xl/ctrlProps/ctrlProp1007.xml" ContentType="application/vnd.ms-excel.controlproperties+xml"/>
  <Override PartName="/xl/ctrlProps/ctrlProp1008.xml" ContentType="application/vnd.ms-excel.controlproperties+xml"/>
  <Override PartName="/xl/ctrlProps/ctrlProp1009.xml" ContentType="application/vnd.ms-excel.controlproperties+xml"/>
  <Override PartName="/xl/ctrlProps/ctrlProp1010.xml" ContentType="application/vnd.ms-excel.controlproperties+xml"/>
  <Override PartName="/xl/ctrlProps/ctrlProp1011.xml" ContentType="application/vnd.ms-excel.controlproperties+xml"/>
  <Override PartName="/xl/ctrlProps/ctrlProp1012.xml" ContentType="application/vnd.ms-excel.controlproperties+xml"/>
  <Override PartName="/xl/ctrlProps/ctrlProp1013.xml" ContentType="application/vnd.ms-excel.controlproperties+xml"/>
  <Override PartName="/xl/ctrlProps/ctrlProp1014.xml" ContentType="application/vnd.ms-excel.controlproperties+xml"/>
  <Override PartName="/xl/ctrlProps/ctrlProp1015.xml" ContentType="application/vnd.ms-excel.controlproperties+xml"/>
  <Override PartName="/xl/ctrlProps/ctrlProp1016.xml" ContentType="application/vnd.ms-excel.controlproperties+xml"/>
  <Override PartName="/xl/ctrlProps/ctrlProp1017.xml" ContentType="application/vnd.ms-excel.controlproperties+xml"/>
  <Override PartName="/xl/ctrlProps/ctrlProp1018.xml" ContentType="application/vnd.ms-excel.controlproperties+xml"/>
  <Override PartName="/xl/ctrlProps/ctrlProp1019.xml" ContentType="application/vnd.ms-excel.controlproperties+xml"/>
  <Override PartName="/xl/ctrlProps/ctrlProp1020.xml" ContentType="application/vnd.ms-excel.controlproperties+xml"/>
  <Override PartName="/xl/ctrlProps/ctrlProp1021.xml" ContentType="application/vnd.ms-excel.controlproperties+xml"/>
  <Override PartName="/xl/ctrlProps/ctrlProp1022.xml" ContentType="application/vnd.ms-excel.controlproperties+xml"/>
  <Override PartName="/xl/ctrlProps/ctrlProp1023.xml" ContentType="application/vnd.ms-excel.controlproperties+xml"/>
  <Override PartName="/xl/ctrlProps/ctrlProp1024.xml" ContentType="application/vnd.ms-excel.controlproperties+xml"/>
  <Override PartName="/xl/ctrlProps/ctrlProp1025.xml" ContentType="application/vnd.ms-excel.controlproperties+xml"/>
  <Override PartName="/xl/ctrlProps/ctrlProp1026.xml" ContentType="application/vnd.ms-excel.controlproperties+xml"/>
  <Override PartName="/xl/ctrlProps/ctrlProp1027.xml" ContentType="application/vnd.ms-excel.controlproperties+xml"/>
  <Override PartName="/xl/ctrlProps/ctrlProp1028.xml" ContentType="application/vnd.ms-excel.controlproperties+xml"/>
  <Override PartName="/xl/ctrlProps/ctrlProp1029.xml" ContentType="application/vnd.ms-excel.controlproperties+xml"/>
  <Override PartName="/xl/ctrlProps/ctrlProp1030.xml" ContentType="application/vnd.ms-excel.controlproperties+xml"/>
  <Override PartName="/xl/ctrlProps/ctrlProp1031.xml" ContentType="application/vnd.ms-excel.controlproperties+xml"/>
  <Override PartName="/xl/ctrlProps/ctrlProp1032.xml" ContentType="application/vnd.ms-excel.controlproperties+xml"/>
  <Override PartName="/xl/ctrlProps/ctrlProp1033.xml" ContentType="application/vnd.ms-excel.controlproperties+xml"/>
  <Override PartName="/xl/ctrlProps/ctrlProp1034.xml" ContentType="application/vnd.ms-excel.controlproperties+xml"/>
  <Override PartName="/xl/ctrlProps/ctrlProp1035.xml" ContentType="application/vnd.ms-excel.controlproperties+xml"/>
  <Override PartName="/xl/ctrlProps/ctrlProp1036.xml" ContentType="application/vnd.ms-excel.controlproperties+xml"/>
  <Override PartName="/xl/ctrlProps/ctrlProp1037.xml" ContentType="application/vnd.ms-excel.controlproperties+xml"/>
  <Override PartName="/xl/ctrlProps/ctrlProp1038.xml" ContentType="application/vnd.ms-excel.controlproperties+xml"/>
  <Override PartName="/xl/ctrlProps/ctrlProp1039.xml" ContentType="application/vnd.ms-excel.controlproperties+xml"/>
  <Override PartName="/xl/ctrlProps/ctrlProp1040.xml" ContentType="application/vnd.ms-excel.controlproperties+xml"/>
  <Override PartName="/xl/ctrlProps/ctrlProp1041.xml" ContentType="application/vnd.ms-excel.controlproperties+xml"/>
  <Override PartName="/xl/ctrlProps/ctrlProp1042.xml" ContentType="application/vnd.ms-excel.controlproperties+xml"/>
  <Override PartName="/xl/ctrlProps/ctrlProp1043.xml" ContentType="application/vnd.ms-excel.controlproperties+xml"/>
  <Override PartName="/xl/ctrlProps/ctrlProp1044.xml" ContentType="application/vnd.ms-excel.controlproperties+xml"/>
  <Override PartName="/xl/ctrlProps/ctrlProp1045.xml" ContentType="application/vnd.ms-excel.controlproperties+xml"/>
  <Override PartName="/xl/ctrlProps/ctrlProp1046.xml" ContentType="application/vnd.ms-excel.controlproperties+xml"/>
  <Override PartName="/xl/ctrlProps/ctrlProp1047.xml" ContentType="application/vnd.ms-excel.controlproperties+xml"/>
  <Override PartName="/xl/ctrlProps/ctrlProp1048.xml" ContentType="application/vnd.ms-excel.controlproperties+xml"/>
  <Override PartName="/xl/ctrlProps/ctrlProp1049.xml" ContentType="application/vnd.ms-excel.controlproperties+xml"/>
  <Override PartName="/xl/ctrlProps/ctrlProp1050.xml" ContentType="application/vnd.ms-excel.controlproperties+xml"/>
  <Override PartName="/xl/ctrlProps/ctrlProp1051.xml" ContentType="application/vnd.ms-excel.controlproperties+xml"/>
  <Override PartName="/xl/ctrlProps/ctrlProp1052.xml" ContentType="application/vnd.ms-excel.controlproperties+xml"/>
  <Override PartName="/xl/ctrlProps/ctrlProp1053.xml" ContentType="application/vnd.ms-excel.controlproperties+xml"/>
  <Override PartName="/xl/ctrlProps/ctrlProp1054.xml" ContentType="application/vnd.ms-excel.controlproperties+xml"/>
  <Override PartName="/xl/ctrlProps/ctrlProp1055.xml" ContentType="application/vnd.ms-excel.controlproperties+xml"/>
  <Override PartName="/xl/ctrlProps/ctrlProp1056.xml" ContentType="application/vnd.ms-excel.controlproperties+xml"/>
  <Override PartName="/xl/ctrlProps/ctrlProp1057.xml" ContentType="application/vnd.ms-excel.controlproperties+xml"/>
  <Override PartName="/xl/ctrlProps/ctrlProp1058.xml" ContentType="application/vnd.ms-excel.controlproperties+xml"/>
  <Override PartName="/xl/ctrlProps/ctrlProp1059.xml" ContentType="application/vnd.ms-excel.controlproperties+xml"/>
  <Override PartName="/xl/ctrlProps/ctrlProp1060.xml" ContentType="application/vnd.ms-excel.controlproperties+xml"/>
  <Override PartName="/xl/ctrlProps/ctrlProp1061.xml" ContentType="application/vnd.ms-excel.controlproperties+xml"/>
  <Override PartName="/xl/ctrlProps/ctrlProp1062.xml" ContentType="application/vnd.ms-excel.controlproperties+xml"/>
  <Override PartName="/xl/ctrlProps/ctrlProp1063.xml" ContentType="application/vnd.ms-excel.controlproperties+xml"/>
  <Override PartName="/xl/ctrlProps/ctrlProp1064.xml" ContentType="application/vnd.ms-excel.controlproperties+xml"/>
  <Override PartName="/xl/ctrlProps/ctrlProp1065.xml" ContentType="application/vnd.ms-excel.controlproperties+xml"/>
  <Override PartName="/xl/ctrlProps/ctrlProp1066.xml" ContentType="application/vnd.ms-excel.controlproperties+xml"/>
  <Override PartName="/xl/ctrlProps/ctrlProp1067.xml" ContentType="application/vnd.ms-excel.controlproperties+xml"/>
  <Override PartName="/xl/ctrlProps/ctrlProp1068.xml" ContentType="application/vnd.ms-excel.controlproperties+xml"/>
  <Override PartName="/xl/ctrlProps/ctrlProp1069.xml" ContentType="application/vnd.ms-excel.controlproperties+xml"/>
  <Override PartName="/xl/ctrlProps/ctrlProp1070.xml" ContentType="application/vnd.ms-excel.controlproperties+xml"/>
  <Override PartName="/xl/ctrlProps/ctrlProp1071.xml" ContentType="application/vnd.ms-excel.controlproperties+xml"/>
  <Override PartName="/xl/ctrlProps/ctrlProp1072.xml" ContentType="application/vnd.ms-excel.controlproperties+xml"/>
  <Override PartName="/xl/ctrlProps/ctrlProp1073.xml" ContentType="application/vnd.ms-excel.controlproperties+xml"/>
  <Override PartName="/xl/ctrlProps/ctrlProp1074.xml" ContentType="application/vnd.ms-excel.controlproperties+xml"/>
  <Override PartName="/xl/ctrlProps/ctrlProp1075.xml" ContentType="application/vnd.ms-excel.controlproperties+xml"/>
  <Override PartName="/xl/ctrlProps/ctrlProp1076.xml" ContentType="application/vnd.ms-excel.controlproperties+xml"/>
  <Override PartName="/xl/ctrlProps/ctrlProp1077.xml" ContentType="application/vnd.ms-excel.controlproperties+xml"/>
  <Override PartName="/xl/ctrlProps/ctrlProp1078.xml" ContentType="application/vnd.ms-excel.controlproperties+xml"/>
  <Override PartName="/xl/ctrlProps/ctrlProp1079.xml" ContentType="application/vnd.ms-excel.controlproperties+xml"/>
  <Override PartName="/xl/ctrlProps/ctrlProp1080.xml" ContentType="application/vnd.ms-excel.controlproperties+xml"/>
  <Override PartName="/xl/ctrlProps/ctrlProp1081.xml" ContentType="application/vnd.ms-excel.controlproperties+xml"/>
  <Override PartName="/xl/ctrlProps/ctrlProp1082.xml" ContentType="application/vnd.ms-excel.controlproperties+xml"/>
  <Override PartName="/xl/ctrlProps/ctrlProp1083.xml" ContentType="application/vnd.ms-excel.controlproperties+xml"/>
  <Override PartName="/xl/ctrlProps/ctrlProp1084.xml" ContentType="application/vnd.ms-excel.controlproperties+xml"/>
  <Override PartName="/xl/ctrlProps/ctrlProp1085.xml" ContentType="application/vnd.ms-excel.controlproperties+xml"/>
  <Override PartName="/xl/drawings/drawing11.xml" ContentType="application/vnd.openxmlformats-officedocument.drawing+xml"/>
  <Override PartName="/xl/ctrlProps/ctrlProp1086.xml" ContentType="application/vnd.ms-excel.controlproperties+xml"/>
  <Override PartName="/xl/ctrlProps/ctrlProp1087.xml" ContentType="application/vnd.ms-excel.controlproperties+xml"/>
  <Override PartName="/xl/ctrlProps/ctrlProp1088.xml" ContentType="application/vnd.ms-excel.controlproperties+xml"/>
  <Override PartName="/xl/ctrlProps/ctrlProp1089.xml" ContentType="application/vnd.ms-excel.controlproperties+xml"/>
  <Override PartName="/xl/ctrlProps/ctrlProp1090.xml" ContentType="application/vnd.ms-excel.controlproperties+xml"/>
  <Override PartName="/xl/ctrlProps/ctrlProp1091.xml" ContentType="application/vnd.ms-excel.controlproperties+xml"/>
  <Override PartName="/xl/ctrlProps/ctrlProp1092.xml" ContentType="application/vnd.ms-excel.controlproperties+xml"/>
  <Override PartName="/xl/ctrlProps/ctrlProp1093.xml" ContentType="application/vnd.ms-excel.controlproperties+xml"/>
  <Override PartName="/xl/ctrlProps/ctrlProp1094.xml" ContentType="application/vnd.ms-excel.controlproperties+xml"/>
  <Override PartName="/xl/ctrlProps/ctrlProp1095.xml" ContentType="application/vnd.ms-excel.controlproperties+xml"/>
  <Override PartName="/xl/ctrlProps/ctrlProp1096.xml" ContentType="application/vnd.ms-excel.controlproperties+xml"/>
  <Override PartName="/xl/ctrlProps/ctrlProp1097.xml" ContentType="application/vnd.ms-excel.controlproperties+xml"/>
  <Override PartName="/xl/ctrlProps/ctrlProp1098.xml" ContentType="application/vnd.ms-excel.controlproperties+xml"/>
  <Override PartName="/xl/ctrlProps/ctrlProp1099.xml" ContentType="application/vnd.ms-excel.controlproperties+xml"/>
  <Override PartName="/xl/ctrlProps/ctrlProp1100.xml" ContentType="application/vnd.ms-excel.controlproperties+xml"/>
  <Override PartName="/xl/ctrlProps/ctrlProp1101.xml" ContentType="application/vnd.ms-excel.controlproperties+xml"/>
  <Override PartName="/xl/ctrlProps/ctrlProp1102.xml" ContentType="application/vnd.ms-excel.controlproperties+xml"/>
  <Override PartName="/xl/ctrlProps/ctrlProp1103.xml" ContentType="application/vnd.ms-excel.controlproperties+xml"/>
  <Override PartName="/xl/ctrlProps/ctrlProp1104.xml" ContentType="application/vnd.ms-excel.controlproperties+xml"/>
  <Override PartName="/xl/ctrlProps/ctrlProp1105.xml" ContentType="application/vnd.ms-excel.controlproperties+xml"/>
  <Override PartName="/xl/ctrlProps/ctrlProp1106.xml" ContentType="application/vnd.ms-excel.controlproperties+xml"/>
  <Override PartName="/xl/ctrlProps/ctrlProp1107.xml" ContentType="application/vnd.ms-excel.controlproperties+xml"/>
  <Override PartName="/xl/ctrlProps/ctrlProp1108.xml" ContentType="application/vnd.ms-excel.controlproperties+xml"/>
  <Override PartName="/xl/ctrlProps/ctrlProp1109.xml" ContentType="application/vnd.ms-excel.controlproperties+xml"/>
  <Override PartName="/xl/ctrlProps/ctrlProp1110.xml" ContentType="application/vnd.ms-excel.controlproperties+xml"/>
  <Override PartName="/xl/ctrlProps/ctrlProp1111.xml" ContentType="application/vnd.ms-excel.controlproperties+xml"/>
  <Override PartName="/xl/ctrlProps/ctrlProp1112.xml" ContentType="application/vnd.ms-excel.controlproperties+xml"/>
  <Override PartName="/xl/ctrlProps/ctrlProp1113.xml" ContentType="application/vnd.ms-excel.controlproperties+xml"/>
  <Override PartName="/xl/ctrlProps/ctrlProp1114.xml" ContentType="application/vnd.ms-excel.controlproperties+xml"/>
  <Override PartName="/xl/ctrlProps/ctrlProp1115.xml" ContentType="application/vnd.ms-excel.controlproperties+xml"/>
  <Override PartName="/xl/ctrlProps/ctrlProp1116.xml" ContentType="application/vnd.ms-excel.controlproperties+xml"/>
  <Override PartName="/xl/ctrlProps/ctrlProp1117.xml" ContentType="application/vnd.ms-excel.controlproperties+xml"/>
  <Override PartName="/xl/ctrlProps/ctrlProp1118.xml" ContentType="application/vnd.ms-excel.controlproperties+xml"/>
  <Override PartName="/xl/ctrlProps/ctrlProp1119.xml" ContentType="application/vnd.ms-excel.controlproperties+xml"/>
  <Override PartName="/xl/ctrlProps/ctrlProp1120.xml" ContentType="application/vnd.ms-excel.controlproperties+xml"/>
  <Override PartName="/xl/ctrlProps/ctrlProp1121.xml" ContentType="application/vnd.ms-excel.controlproperties+xml"/>
  <Override PartName="/xl/ctrlProps/ctrlProp1122.xml" ContentType="application/vnd.ms-excel.controlproperties+xml"/>
  <Override PartName="/xl/ctrlProps/ctrlProp1123.xml" ContentType="application/vnd.ms-excel.controlproperties+xml"/>
  <Override PartName="/xl/ctrlProps/ctrlProp1124.xml" ContentType="application/vnd.ms-excel.controlproperties+xml"/>
  <Override PartName="/xl/ctrlProps/ctrlProp1125.xml" ContentType="application/vnd.ms-excel.controlproperties+xml"/>
  <Override PartName="/xl/ctrlProps/ctrlProp1126.xml" ContentType="application/vnd.ms-excel.controlproperties+xml"/>
  <Override PartName="/xl/ctrlProps/ctrlProp1127.xml" ContentType="application/vnd.ms-excel.controlproperties+xml"/>
  <Override PartName="/xl/ctrlProps/ctrlProp1128.xml" ContentType="application/vnd.ms-excel.controlproperties+xml"/>
  <Override PartName="/xl/ctrlProps/ctrlProp1129.xml" ContentType="application/vnd.ms-excel.controlproperties+xml"/>
  <Override PartName="/xl/ctrlProps/ctrlProp1130.xml" ContentType="application/vnd.ms-excel.controlproperties+xml"/>
  <Override PartName="/xl/ctrlProps/ctrlProp1131.xml" ContentType="application/vnd.ms-excel.controlproperties+xml"/>
  <Override PartName="/xl/ctrlProps/ctrlProp1132.xml" ContentType="application/vnd.ms-excel.controlproperties+xml"/>
  <Override PartName="/xl/ctrlProps/ctrlProp1133.xml" ContentType="application/vnd.ms-excel.controlproperties+xml"/>
  <Override PartName="/xl/ctrlProps/ctrlProp1134.xml" ContentType="application/vnd.ms-excel.controlproperties+xml"/>
  <Override PartName="/xl/ctrlProps/ctrlProp1135.xml" ContentType="application/vnd.ms-excel.controlproperties+xml"/>
  <Override PartName="/xl/ctrlProps/ctrlProp1136.xml" ContentType="application/vnd.ms-excel.controlproperties+xml"/>
  <Override PartName="/xl/ctrlProps/ctrlProp1137.xml" ContentType="application/vnd.ms-excel.controlproperties+xml"/>
  <Override PartName="/xl/ctrlProps/ctrlProp1138.xml" ContentType="application/vnd.ms-excel.controlproperties+xml"/>
  <Override PartName="/xl/ctrlProps/ctrlProp1139.xml" ContentType="application/vnd.ms-excel.controlproperties+xml"/>
  <Override PartName="/xl/ctrlProps/ctrlProp1140.xml" ContentType="application/vnd.ms-excel.controlproperties+xml"/>
  <Override PartName="/xl/ctrlProps/ctrlProp1141.xml" ContentType="application/vnd.ms-excel.controlproperties+xml"/>
  <Override PartName="/xl/ctrlProps/ctrlProp1142.xml" ContentType="application/vnd.ms-excel.controlproperties+xml"/>
  <Override PartName="/xl/ctrlProps/ctrlProp1143.xml" ContentType="application/vnd.ms-excel.controlproperties+xml"/>
  <Override PartName="/xl/ctrlProps/ctrlProp1144.xml" ContentType="application/vnd.ms-excel.controlproperties+xml"/>
  <Override PartName="/xl/ctrlProps/ctrlProp1145.xml" ContentType="application/vnd.ms-excel.controlproperties+xml"/>
  <Override PartName="/xl/ctrlProps/ctrlProp1146.xml" ContentType="application/vnd.ms-excel.controlproperties+xml"/>
  <Override PartName="/xl/ctrlProps/ctrlProp1147.xml" ContentType="application/vnd.ms-excel.controlproperties+xml"/>
  <Override PartName="/xl/ctrlProps/ctrlProp1148.xml" ContentType="application/vnd.ms-excel.controlproperties+xml"/>
  <Override PartName="/xl/ctrlProps/ctrlProp1149.xml" ContentType="application/vnd.ms-excel.controlproperties+xml"/>
  <Override PartName="/xl/ctrlProps/ctrlProp1150.xml" ContentType="application/vnd.ms-excel.controlproperties+xml"/>
  <Override PartName="/xl/ctrlProps/ctrlProp1151.xml" ContentType="application/vnd.ms-excel.controlproperties+xml"/>
  <Override PartName="/xl/ctrlProps/ctrlProp1152.xml" ContentType="application/vnd.ms-excel.controlproperties+xml"/>
  <Override PartName="/xl/ctrlProps/ctrlProp1153.xml" ContentType="application/vnd.ms-excel.controlproperties+xml"/>
  <Override PartName="/xl/ctrlProps/ctrlProp1154.xml" ContentType="application/vnd.ms-excel.controlproperties+xml"/>
  <Override PartName="/xl/ctrlProps/ctrlProp1155.xml" ContentType="application/vnd.ms-excel.controlproperties+xml"/>
  <Override PartName="/xl/ctrlProps/ctrlProp1156.xml" ContentType="application/vnd.ms-excel.controlproperties+xml"/>
  <Override PartName="/xl/ctrlProps/ctrlProp1157.xml" ContentType="application/vnd.ms-excel.controlproperties+xml"/>
  <Override PartName="/xl/ctrlProps/ctrlProp1158.xml" ContentType="application/vnd.ms-excel.controlproperties+xml"/>
  <Override PartName="/xl/ctrlProps/ctrlProp1159.xml" ContentType="application/vnd.ms-excel.controlproperties+xml"/>
  <Override PartName="/xl/ctrlProps/ctrlProp1160.xml" ContentType="application/vnd.ms-excel.controlproperties+xml"/>
  <Override PartName="/xl/ctrlProps/ctrlProp1161.xml" ContentType="application/vnd.ms-excel.controlproperties+xml"/>
  <Override PartName="/xl/ctrlProps/ctrlProp1162.xml" ContentType="application/vnd.ms-excel.controlproperties+xml"/>
  <Override PartName="/xl/ctrlProps/ctrlProp1163.xml" ContentType="application/vnd.ms-excel.controlproperties+xml"/>
  <Override PartName="/xl/ctrlProps/ctrlProp1164.xml" ContentType="application/vnd.ms-excel.controlproperties+xml"/>
  <Override PartName="/xl/ctrlProps/ctrlProp1165.xml" ContentType="application/vnd.ms-excel.controlproperties+xml"/>
  <Override PartName="/xl/ctrlProps/ctrlProp1166.xml" ContentType="application/vnd.ms-excel.controlproperties+xml"/>
  <Override PartName="/xl/ctrlProps/ctrlProp1167.xml" ContentType="application/vnd.ms-excel.controlproperties+xml"/>
  <Override PartName="/xl/ctrlProps/ctrlProp1168.xml" ContentType="application/vnd.ms-excel.controlproperties+xml"/>
  <Override PartName="/xl/ctrlProps/ctrlProp1169.xml" ContentType="application/vnd.ms-excel.controlproperties+xml"/>
  <Override PartName="/xl/ctrlProps/ctrlProp1170.xml" ContentType="application/vnd.ms-excel.controlproperties+xml"/>
  <Override PartName="/xl/ctrlProps/ctrlProp1171.xml" ContentType="application/vnd.ms-excel.controlproperties+xml"/>
  <Override PartName="/xl/ctrlProps/ctrlProp1172.xml" ContentType="application/vnd.ms-excel.controlproperties+xml"/>
  <Override PartName="/xl/ctrlProps/ctrlProp1173.xml" ContentType="application/vnd.ms-excel.controlproperties+xml"/>
  <Override PartName="/xl/ctrlProps/ctrlProp1174.xml" ContentType="application/vnd.ms-excel.controlproperties+xml"/>
  <Override PartName="/xl/ctrlProps/ctrlProp1175.xml" ContentType="application/vnd.ms-excel.controlproperties+xml"/>
  <Override PartName="/xl/ctrlProps/ctrlProp1176.xml" ContentType="application/vnd.ms-excel.controlproperties+xml"/>
  <Override PartName="/xl/ctrlProps/ctrlProp1177.xml" ContentType="application/vnd.ms-excel.controlproperties+xml"/>
  <Override PartName="/xl/ctrlProps/ctrlProp1178.xml" ContentType="application/vnd.ms-excel.controlproperties+xml"/>
  <Override PartName="/xl/ctrlProps/ctrlProp1179.xml" ContentType="application/vnd.ms-excel.controlproperties+xml"/>
  <Override PartName="/xl/ctrlProps/ctrlProp1180.xml" ContentType="application/vnd.ms-excel.controlproperties+xml"/>
  <Override PartName="/xl/ctrlProps/ctrlProp1181.xml" ContentType="application/vnd.ms-excel.controlproperties+xml"/>
  <Override PartName="/xl/ctrlProps/ctrlProp1182.xml" ContentType="application/vnd.ms-excel.controlproperties+xml"/>
  <Override PartName="/xl/ctrlProps/ctrlProp1183.xml" ContentType="application/vnd.ms-excel.controlproperties+xml"/>
  <Override PartName="/xl/ctrlProps/ctrlProp1184.xml" ContentType="application/vnd.ms-excel.controlproperties+xml"/>
  <Override PartName="/xl/ctrlProps/ctrlProp1185.xml" ContentType="application/vnd.ms-excel.controlproperties+xml"/>
  <Override PartName="/xl/ctrlProps/ctrlProp1186.xml" ContentType="application/vnd.ms-excel.controlproperties+xml"/>
  <Override PartName="/xl/ctrlProps/ctrlProp1187.xml" ContentType="application/vnd.ms-excel.controlproperties+xml"/>
  <Override PartName="/xl/ctrlProps/ctrlProp1188.xml" ContentType="application/vnd.ms-excel.controlproperties+xml"/>
  <Override PartName="/xl/ctrlProps/ctrlProp1189.xml" ContentType="application/vnd.ms-excel.controlproperties+xml"/>
  <Override PartName="/xl/ctrlProps/ctrlProp1190.xml" ContentType="application/vnd.ms-excel.controlproperties+xml"/>
  <Override PartName="/xl/ctrlProps/ctrlProp1191.xml" ContentType="application/vnd.ms-excel.controlproperties+xml"/>
  <Override PartName="/xl/ctrlProps/ctrlProp1192.xml" ContentType="application/vnd.ms-excel.controlproperties+xml"/>
  <Override PartName="/xl/ctrlProps/ctrlProp1193.xml" ContentType="application/vnd.ms-excel.controlproperties+xml"/>
  <Override PartName="/xl/ctrlProps/ctrlProp1194.xml" ContentType="application/vnd.ms-excel.controlproperties+xml"/>
  <Override PartName="/xl/ctrlProps/ctrlProp1195.xml" ContentType="application/vnd.ms-excel.controlproperties+xml"/>
  <Override PartName="/xl/ctrlProps/ctrlProp1196.xml" ContentType="application/vnd.ms-excel.controlproperties+xml"/>
  <Override PartName="/xl/ctrlProps/ctrlProp1197.xml" ContentType="application/vnd.ms-excel.controlproperties+xml"/>
  <Override PartName="/xl/ctrlProps/ctrlProp1198.xml" ContentType="application/vnd.ms-excel.controlproperties+xml"/>
  <Override PartName="/xl/ctrlProps/ctrlProp1199.xml" ContentType="application/vnd.ms-excel.controlproperties+xml"/>
  <Override PartName="/xl/ctrlProps/ctrlProp1200.xml" ContentType="application/vnd.ms-excel.controlproperties+xml"/>
  <Override PartName="/xl/ctrlProps/ctrlProp1201.xml" ContentType="application/vnd.ms-excel.controlproperties+xml"/>
  <Override PartName="/xl/ctrlProps/ctrlProp1202.xml" ContentType="application/vnd.ms-excel.controlproperties+xml"/>
  <Override PartName="/xl/ctrlProps/ctrlProp1203.xml" ContentType="application/vnd.ms-excel.controlproperties+xml"/>
  <Override PartName="/xl/ctrlProps/ctrlProp1204.xml" ContentType="application/vnd.ms-excel.controlproperties+xml"/>
  <Override PartName="/xl/ctrlProps/ctrlProp1205.xml" ContentType="application/vnd.ms-excel.controlproperties+xml"/>
  <Override PartName="/xl/ctrlProps/ctrlProp1206.xml" ContentType="application/vnd.ms-excel.controlproperties+xml"/>
  <Override PartName="/xl/ctrlProps/ctrlProp1207.xml" ContentType="application/vnd.ms-excel.controlproperties+xml"/>
  <Override PartName="/xl/ctrlProps/ctrlProp1208.xml" ContentType="application/vnd.ms-excel.controlproperties+xml"/>
  <Override PartName="/xl/ctrlProps/ctrlProp1209.xml" ContentType="application/vnd.ms-excel.controlproperties+xml"/>
  <Override PartName="/xl/ctrlProps/ctrlProp1210.xml" ContentType="application/vnd.ms-excel.controlproperties+xml"/>
  <Override PartName="/xl/ctrlProps/ctrlProp1211.xml" ContentType="application/vnd.ms-excel.controlproperties+xml"/>
  <Override PartName="/xl/ctrlProps/ctrlProp1212.xml" ContentType="application/vnd.ms-excel.controlproperties+xml"/>
  <Override PartName="/xl/ctrlProps/ctrlProp1213.xml" ContentType="application/vnd.ms-excel.controlproperties+xml"/>
  <Override PartName="/xl/ctrlProps/ctrlProp1214.xml" ContentType="application/vnd.ms-excel.controlproperties+xml"/>
  <Override PartName="/xl/ctrlProps/ctrlProp1215.xml" ContentType="application/vnd.ms-excel.controlproperties+xml"/>
  <Override PartName="/xl/ctrlProps/ctrlProp1216.xml" ContentType="application/vnd.ms-excel.controlproperties+xml"/>
  <Override PartName="/xl/ctrlProps/ctrlProp1217.xml" ContentType="application/vnd.ms-excel.controlproperties+xml"/>
  <Override PartName="/xl/ctrlProps/ctrlProp1218.xml" ContentType="application/vnd.ms-excel.controlproperties+xml"/>
  <Override PartName="/xl/ctrlProps/ctrlProp1219.xml" ContentType="application/vnd.ms-excel.controlproperties+xml"/>
  <Override PartName="/xl/ctrlProps/ctrlProp1220.xml" ContentType="application/vnd.ms-excel.controlproperties+xml"/>
  <Override PartName="/xl/ctrlProps/ctrlProp1221.xml" ContentType="application/vnd.ms-excel.controlproperties+xml"/>
  <Override PartName="/xl/ctrlProps/ctrlProp1222.xml" ContentType="application/vnd.ms-excel.controlproperties+xml"/>
  <Override PartName="/xl/ctrlProps/ctrlProp1223.xml" ContentType="application/vnd.ms-excel.controlproperties+xml"/>
  <Override PartName="/xl/ctrlProps/ctrlProp1224.xml" ContentType="application/vnd.ms-excel.controlproperties+xml"/>
  <Override PartName="/xl/ctrlProps/ctrlProp1225.xml" ContentType="application/vnd.ms-excel.controlproperties+xml"/>
  <Override PartName="/xl/drawings/drawing12.xml" ContentType="application/vnd.openxmlformats-officedocument.drawing+xml"/>
  <Override PartName="/xl/ctrlProps/ctrlProp1226.xml" ContentType="application/vnd.ms-excel.controlproperties+xml"/>
  <Override PartName="/xl/ctrlProps/ctrlProp1227.xml" ContentType="application/vnd.ms-excel.controlproperties+xml"/>
  <Override PartName="/xl/ctrlProps/ctrlProp1228.xml" ContentType="application/vnd.ms-excel.controlproperties+xml"/>
  <Override PartName="/xl/ctrlProps/ctrlProp1229.xml" ContentType="application/vnd.ms-excel.controlproperties+xml"/>
  <Override PartName="/xl/ctrlProps/ctrlProp1230.xml" ContentType="application/vnd.ms-excel.controlproperties+xml"/>
  <Override PartName="/xl/ctrlProps/ctrlProp1231.xml" ContentType="application/vnd.ms-excel.controlproperties+xml"/>
  <Override PartName="/xl/ctrlProps/ctrlProp1232.xml" ContentType="application/vnd.ms-excel.controlproperties+xml"/>
  <Override PartName="/xl/ctrlProps/ctrlProp1233.xml" ContentType="application/vnd.ms-excel.controlproperties+xml"/>
  <Override PartName="/xl/ctrlProps/ctrlProp1234.xml" ContentType="application/vnd.ms-excel.controlproperties+xml"/>
  <Override PartName="/xl/ctrlProps/ctrlProp1235.xml" ContentType="application/vnd.ms-excel.controlproperties+xml"/>
  <Override PartName="/xl/ctrlProps/ctrlProp1236.xml" ContentType="application/vnd.ms-excel.controlproperties+xml"/>
  <Override PartName="/xl/ctrlProps/ctrlProp1237.xml" ContentType="application/vnd.ms-excel.controlproperties+xml"/>
  <Override PartName="/xl/ctrlProps/ctrlProp1238.xml" ContentType="application/vnd.ms-excel.controlproperties+xml"/>
  <Override PartName="/xl/ctrlProps/ctrlProp1239.xml" ContentType="application/vnd.ms-excel.controlproperties+xml"/>
  <Override PartName="/xl/ctrlProps/ctrlProp1240.xml" ContentType="application/vnd.ms-excel.controlproperties+xml"/>
  <Override PartName="/xl/ctrlProps/ctrlProp1241.xml" ContentType="application/vnd.ms-excel.controlproperties+xml"/>
  <Override PartName="/xl/ctrlProps/ctrlProp1242.xml" ContentType="application/vnd.ms-excel.controlproperties+xml"/>
  <Override PartName="/xl/ctrlProps/ctrlProp1243.xml" ContentType="application/vnd.ms-excel.controlproperties+xml"/>
  <Override PartName="/xl/ctrlProps/ctrlProp1244.xml" ContentType="application/vnd.ms-excel.controlproperties+xml"/>
  <Override PartName="/xl/ctrlProps/ctrlProp1245.xml" ContentType="application/vnd.ms-excel.controlproperties+xml"/>
  <Override PartName="/xl/ctrlProps/ctrlProp1246.xml" ContentType="application/vnd.ms-excel.controlproperties+xml"/>
  <Override PartName="/xl/ctrlProps/ctrlProp1247.xml" ContentType="application/vnd.ms-excel.controlproperties+xml"/>
  <Override PartName="/xl/ctrlProps/ctrlProp1248.xml" ContentType="application/vnd.ms-excel.controlproperties+xml"/>
  <Override PartName="/xl/ctrlProps/ctrlProp1249.xml" ContentType="application/vnd.ms-excel.controlproperties+xml"/>
  <Override PartName="/xl/ctrlProps/ctrlProp1250.xml" ContentType="application/vnd.ms-excel.controlproperties+xml"/>
  <Override PartName="/xl/ctrlProps/ctrlProp1251.xml" ContentType="application/vnd.ms-excel.controlproperties+xml"/>
  <Override PartName="/xl/ctrlProps/ctrlProp1252.xml" ContentType="application/vnd.ms-excel.controlproperties+xml"/>
  <Override PartName="/xl/ctrlProps/ctrlProp1253.xml" ContentType="application/vnd.ms-excel.controlproperties+xml"/>
  <Override PartName="/xl/ctrlProps/ctrlProp1254.xml" ContentType="application/vnd.ms-excel.controlproperties+xml"/>
  <Override PartName="/xl/ctrlProps/ctrlProp1255.xml" ContentType="application/vnd.ms-excel.controlproperties+xml"/>
  <Override PartName="/xl/ctrlProps/ctrlProp1256.xml" ContentType="application/vnd.ms-excel.controlproperties+xml"/>
  <Override PartName="/xl/ctrlProps/ctrlProp1257.xml" ContentType="application/vnd.ms-excel.controlproperties+xml"/>
  <Override PartName="/xl/ctrlProps/ctrlProp1258.xml" ContentType="application/vnd.ms-excel.controlproperties+xml"/>
  <Override PartName="/xl/ctrlProps/ctrlProp1259.xml" ContentType="application/vnd.ms-excel.controlproperties+xml"/>
  <Override PartName="/xl/ctrlProps/ctrlProp1260.xml" ContentType="application/vnd.ms-excel.controlproperties+xml"/>
  <Override PartName="/xl/ctrlProps/ctrlProp1261.xml" ContentType="application/vnd.ms-excel.controlproperties+xml"/>
  <Override PartName="/xl/ctrlProps/ctrlProp1262.xml" ContentType="application/vnd.ms-excel.controlproperties+xml"/>
  <Override PartName="/xl/ctrlProps/ctrlProp1263.xml" ContentType="application/vnd.ms-excel.controlproperties+xml"/>
  <Override PartName="/xl/ctrlProps/ctrlProp1264.xml" ContentType="application/vnd.ms-excel.controlproperties+xml"/>
  <Override PartName="/xl/ctrlProps/ctrlProp1265.xml" ContentType="application/vnd.ms-excel.controlproperties+xml"/>
  <Override PartName="/xl/ctrlProps/ctrlProp1266.xml" ContentType="application/vnd.ms-excel.controlproperties+xml"/>
  <Override PartName="/xl/ctrlProps/ctrlProp1267.xml" ContentType="application/vnd.ms-excel.controlproperties+xml"/>
  <Override PartName="/xl/ctrlProps/ctrlProp1268.xml" ContentType="application/vnd.ms-excel.controlproperties+xml"/>
  <Override PartName="/xl/ctrlProps/ctrlProp1269.xml" ContentType="application/vnd.ms-excel.controlproperties+xml"/>
  <Override PartName="/xl/ctrlProps/ctrlProp1270.xml" ContentType="application/vnd.ms-excel.controlproperties+xml"/>
  <Override PartName="/xl/ctrlProps/ctrlProp1271.xml" ContentType="application/vnd.ms-excel.controlproperties+xml"/>
  <Override PartName="/xl/ctrlProps/ctrlProp1272.xml" ContentType="application/vnd.ms-excel.controlproperties+xml"/>
  <Override PartName="/xl/ctrlProps/ctrlProp1273.xml" ContentType="application/vnd.ms-excel.controlproperties+xml"/>
  <Override PartName="/xl/ctrlProps/ctrlProp1274.xml" ContentType="application/vnd.ms-excel.controlproperties+xml"/>
  <Override PartName="/xl/ctrlProps/ctrlProp1275.xml" ContentType="application/vnd.ms-excel.controlproperties+xml"/>
  <Override PartName="/xl/ctrlProps/ctrlProp1276.xml" ContentType="application/vnd.ms-excel.controlproperties+xml"/>
  <Override PartName="/xl/ctrlProps/ctrlProp1277.xml" ContentType="application/vnd.ms-excel.controlproperties+xml"/>
  <Override PartName="/xl/ctrlProps/ctrlProp1278.xml" ContentType="application/vnd.ms-excel.controlproperties+xml"/>
  <Override PartName="/xl/ctrlProps/ctrlProp1279.xml" ContentType="application/vnd.ms-excel.controlproperties+xml"/>
  <Override PartName="/xl/ctrlProps/ctrlProp1280.xml" ContentType="application/vnd.ms-excel.controlproperties+xml"/>
  <Override PartName="/xl/ctrlProps/ctrlProp1281.xml" ContentType="application/vnd.ms-excel.controlproperties+xml"/>
  <Override PartName="/xl/ctrlProps/ctrlProp1282.xml" ContentType="application/vnd.ms-excel.controlproperties+xml"/>
  <Override PartName="/xl/ctrlProps/ctrlProp1283.xml" ContentType="application/vnd.ms-excel.controlproperties+xml"/>
  <Override PartName="/xl/ctrlProps/ctrlProp1284.xml" ContentType="application/vnd.ms-excel.controlproperties+xml"/>
  <Override PartName="/xl/ctrlProps/ctrlProp1285.xml" ContentType="application/vnd.ms-excel.controlproperties+xml"/>
  <Override PartName="/xl/ctrlProps/ctrlProp1286.xml" ContentType="application/vnd.ms-excel.controlproperties+xml"/>
  <Override PartName="/xl/ctrlProps/ctrlProp1287.xml" ContentType="application/vnd.ms-excel.controlproperties+xml"/>
  <Override PartName="/xl/ctrlProps/ctrlProp1288.xml" ContentType="application/vnd.ms-excel.controlproperties+xml"/>
  <Override PartName="/xl/ctrlProps/ctrlProp1289.xml" ContentType="application/vnd.ms-excel.controlproperties+xml"/>
  <Override PartName="/xl/ctrlProps/ctrlProp1290.xml" ContentType="application/vnd.ms-excel.controlproperties+xml"/>
  <Override PartName="/xl/ctrlProps/ctrlProp1291.xml" ContentType="application/vnd.ms-excel.controlproperties+xml"/>
  <Override PartName="/xl/ctrlProps/ctrlProp1292.xml" ContentType="application/vnd.ms-excel.controlproperties+xml"/>
  <Override PartName="/xl/ctrlProps/ctrlProp1293.xml" ContentType="application/vnd.ms-excel.controlproperties+xml"/>
  <Override PartName="/xl/ctrlProps/ctrlProp1294.xml" ContentType="application/vnd.ms-excel.controlproperties+xml"/>
  <Override PartName="/xl/ctrlProps/ctrlProp1295.xml" ContentType="application/vnd.ms-excel.controlproperties+xml"/>
  <Override PartName="/xl/ctrlProps/ctrlProp1296.xml" ContentType="application/vnd.ms-excel.controlproperties+xml"/>
  <Override PartName="/xl/ctrlProps/ctrlProp1297.xml" ContentType="application/vnd.ms-excel.controlproperties+xml"/>
  <Override PartName="/xl/ctrlProps/ctrlProp1298.xml" ContentType="application/vnd.ms-excel.controlproperties+xml"/>
  <Override PartName="/xl/ctrlProps/ctrlProp1299.xml" ContentType="application/vnd.ms-excel.controlproperties+xml"/>
  <Override PartName="/xl/ctrlProps/ctrlProp1300.xml" ContentType="application/vnd.ms-excel.controlproperties+xml"/>
  <Override PartName="/xl/ctrlProps/ctrlProp1301.xml" ContentType="application/vnd.ms-excel.controlproperties+xml"/>
  <Override PartName="/xl/ctrlProps/ctrlProp1302.xml" ContentType="application/vnd.ms-excel.controlproperties+xml"/>
  <Override PartName="/xl/ctrlProps/ctrlProp1303.xml" ContentType="application/vnd.ms-excel.controlproperties+xml"/>
  <Override PartName="/xl/ctrlProps/ctrlProp1304.xml" ContentType="application/vnd.ms-excel.controlproperties+xml"/>
  <Override PartName="/xl/ctrlProps/ctrlProp1305.xml" ContentType="application/vnd.ms-excel.controlproperties+xml"/>
  <Override PartName="/xl/ctrlProps/ctrlProp1306.xml" ContentType="application/vnd.ms-excel.controlproperties+xml"/>
  <Override PartName="/xl/ctrlProps/ctrlProp1307.xml" ContentType="application/vnd.ms-excel.controlproperties+xml"/>
  <Override PartName="/xl/ctrlProps/ctrlProp1308.xml" ContentType="application/vnd.ms-excel.controlproperties+xml"/>
  <Override PartName="/xl/ctrlProps/ctrlProp1309.xml" ContentType="application/vnd.ms-excel.controlproperties+xml"/>
  <Override PartName="/xl/ctrlProps/ctrlProp1310.xml" ContentType="application/vnd.ms-excel.controlproperties+xml"/>
  <Override PartName="/xl/ctrlProps/ctrlProp1311.xml" ContentType="application/vnd.ms-excel.controlproperties+xml"/>
  <Override PartName="/xl/ctrlProps/ctrlProp1312.xml" ContentType="application/vnd.ms-excel.controlproperties+xml"/>
  <Override PartName="/xl/ctrlProps/ctrlProp1313.xml" ContentType="application/vnd.ms-excel.controlproperties+xml"/>
  <Override PartName="/xl/ctrlProps/ctrlProp1314.xml" ContentType="application/vnd.ms-excel.controlproperties+xml"/>
  <Override PartName="/xl/ctrlProps/ctrlProp1315.xml" ContentType="application/vnd.ms-excel.controlproperties+xml"/>
  <Override PartName="/xl/ctrlProps/ctrlProp1316.xml" ContentType="application/vnd.ms-excel.controlproperties+xml"/>
  <Override PartName="/xl/ctrlProps/ctrlProp1317.xml" ContentType="application/vnd.ms-excel.controlproperties+xml"/>
  <Override PartName="/xl/ctrlProps/ctrlProp1318.xml" ContentType="application/vnd.ms-excel.controlproperties+xml"/>
  <Override PartName="/xl/ctrlProps/ctrlProp1319.xml" ContentType="application/vnd.ms-excel.controlproperties+xml"/>
  <Override PartName="/xl/ctrlProps/ctrlProp1320.xml" ContentType="application/vnd.ms-excel.controlproperties+xml"/>
  <Override PartName="/xl/ctrlProps/ctrlProp1321.xml" ContentType="application/vnd.ms-excel.controlproperties+xml"/>
  <Override PartName="/xl/ctrlProps/ctrlProp1322.xml" ContentType="application/vnd.ms-excel.controlproperties+xml"/>
  <Override PartName="/xl/ctrlProps/ctrlProp1323.xml" ContentType="application/vnd.ms-excel.controlproperties+xml"/>
  <Override PartName="/xl/ctrlProps/ctrlProp1324.xml" ContentType="application/vnd.ms-excel.controlproperties+xml"/>
  <Override PartName="/xl/ctrlProps/ctrlProp1325.xml" ContentType="application/vnd.ms-excel.controlproperties+xml"/>
  <Override PartName="/xl/ctrlProps/ctrlProp1326.xml" ContentType="application/vnd.ms-excel.controlproperties+xml"/>
  <Override PartName="/xl/ctrlProps/ctrlProp1327.xml" ContentType="application/vnd.ms-excel.controlproperties+xml"/>
  <Override PartName="/xl/ctrlProps/ctrlProp1328.xml" ContentType="application/vnd.ms-excel.controlproperties+xml"/>
  <Override PartName="/xl/ctrlProps/ctrlProp1329.xml" ContentType="application/vnd.ms-excel.controlproperties+xml"/>
  <Override PartName="/xl/ctrlProps/ctrlProp1330.xml" ContentType="application/vnd.ms-excel.controlproperties+xml"/>
  <Override PartName="/xl/ctrlProps/ctrlProp1331.xml" ContentType="application/vnd.ms-excel.controlproperties+xml"/>
  <Override PartName="/xl/ctrlProps/ctrlProp1332.xml" ContentType="application/vnd.ms-excel.controlproperties+xml"/>
  <Override PartName="/xl/ctrlProps/ctrlProp1333.xml" ContentType="application/vnd.ms-excel.controlproperties+xml"/>
  <Override PartName="/xl/ctrlProps/ctrlProp1334.xml" ContentType="application/vnd.ms-excel.controlproperties+xml"/>
  <Override PartName="/xl/ctrlProps/ctrlProp1335.xml" ContentType="application/vnd.ms-excel.controlproperties+xml"/>
  <Override PartName="/xl/ctrlProps/ctrlProp1336.xml" ContentType="application/vnd.ms-excel.controlproperties+xml"/>
  <Override PartName="/xl/ctrlProps/ctrlProp1337.xml" ContentType="application/vnd.ms-excel.controlproperties+xml"/>
  <Override PartName="/xl/ctrlProps/ctrlProp1338.xml" ContentType="application/vnd.ms-excel.controlproperties+xml"/>
  <Override PartName="/xl/ctrlProps/ctrlProp1339.xml" ContentType="application/vnd.ms-excel.controlproperties+xml"/>
  <Override PartName="/xl/ctrlProps/ctrlProp1340.xml" ContentType="application/vnd.ms-excel.controlproperties+xml"/>
  <Override PartName="/xl/ctrlProps/ctrlProp1341.xml" ContentType="application/vnd.ms-excel.controlproperties+xml"/>
  <Override PartName="/xl/ctrlProps/ctrlProp1342.xml" ContentType="application/vnd.ms-excel.controlproperties+xml"/>
  <Override PartName="/xl/ctrlProps/ctrlProp1343.xml" ContentType="application/vnd.ms-excel.controlproperties+xml"/>
  <Override PartName="/xl/ctrlProps/ctrlProp1344.xml" ContentType="application/vnd.ms-excel.controlproperties+xml"/>
  <Override PartName="/xl/ctrlProps/ctrlProp1345.xml" ContentType="application/vnd.ms-excel.controlproperties+xml"/>
  <Override PartName="/xl/ctrlProps/ctrlProp1346.xml" ContentType="application/vnd.ms-excel.controlproperties+xml"/>
  <Override PartName="/xl/ctrlProps/ctrlProp1347.xml" ContentType="application/vnd.ms-excel.controlproperties+xml"/>
  <Override PartName="/xl/ctrlProps/ctrlProp1348.xml" ContentType="application/vnd.ms-excel.controlproperties+xml"/>
  <Override PartName="/xl/ctrlProps/ctrlProp1349.xml" ContentType="application/vnd.ms-excel.controlproperties+xml"/>
  <Override PartName="/xl/ctrlProps/ctrlProp1350.xml" ContentType="application/vnd.ms-excel.controlproperties+xml"/>
  <Override PartName="/xl/ctrlProps/ctrlProp1351.xml" ContentType="application/vnd.ms-excel.controlproperties+xml"/>
  <Override PartName="/xl/ctrlProps/ctrlProp1352.xml" ContentType="application/vnd.ms-excel.controlproperties+xml"/>
  <Override PartName="/xl/ctrlProps/ctrlProp1353.xml" ContentType="application/vnd.ms-excel.controlproperties+xml"/>
  <Override PartName="/xl/ctrlProps/ctrlProp1354.xml" ContentType="application/vnd.ms-excel.controlproperties+xml"/>
  <Override PartName="/xl/ctrlProps/ctrlProp1355.xml" ContentType="application/vnd.ms-excel.controlproperties+xml"/>
  <Override PartName="/xl/ctrlProps/ctrlProp1356.xml" ContentType="application/vnd.ms-excel.controlproperties+xml"/>
  <Override PartName="/xl/ctrlProps/ctrlProp1357.xml" ContentType="application/vnd.ms-excel.controlproperties+xml"/>
  <Override PartName="/xl/ctrlProps/ctrlProp1358.xml" ContentType="application/vnd.ms-excel.controlproperties+xml"/>
  <Override PartName="/xl/ctrlProps/ctrlProp1359.xml" ContentType="application/vnd.ms-excel.controlproperties+xml"/>
  <Override PartName="/xl/ctrlProps/ctrlProp1360.xml" ContentType="application/vnd.ms-excel.controlproperties+xml"/>
  <Override PartName="/xl/ctrlProps/ctrlProp1361.xml" ContentType="application/vnd.ms-excel.controlproperties+xml"/>
  <Override PartName="/xl/ctrlProps/ctrlProp1362.xml" ContentType="application/vnd.ms-excel.controlproperties+xml"/>
  <Override PartName="/xl/ctrlProps/ctrlProp1363.xml" ContentType="application/vnd.ms-excel.controlproperties+xml"/>
  <Override PartName="/xl/ctrlProps/ctrlProp1364.xml" ContentType="application/vnd.ms-excel.controlproperties+xml"/>
  <Override PartName="/xl/ctrlProps/ctrlProp1365.xml" ContentType="application/vnd.ms-excel.controlproperties+xml"/>
  <Override PartName="/xl/drawings/drawing13.xml" ContentType="application/vnd.openxmlformats-officedocument.drawing+xml"/>
  <Override PartName="/xl/ctrlProps/ctrlProp1366.xml" ContentType="application/vnd.ms-excel.controlproperties+xml"/>
  <Override PartName="/xl/ctrlProps/ctrlProp1367.xml" ContentType="application/vnd.ms-excel.controlproperties+xml"/>
  <Override PartName="/xl/ctrlProps/ctrlProp1368.xml" ContentType="application/vnd.ms-excel.controlproperties+xml"/>
  <Override PartName="/xl/ctrlProps/ctrlProp1369.xml" ContentType="application/vnd.ms-excel.controlproperties+xml"/>
  <Override PartName="/xl/ctrlProps/ctrlProp1370.xml" ContentType="application/vnd.ms-excel.controlproperties+xml"/>
  <Override PartName="/xl/ctrlProps/ctrlProp1371.xml" ContentType="application/vnd.ms-excel.controlproperties+xml"/>
  <Override PartName="/xl/ctrlProps/ctrlProp1372.xml" ContentType="application/vnd.ms-excel.controlproperties+xml"/>
  <Override PartName="/xl/ctrlProps/ctrlProp1373.xml" ContentType="application/vnd.ms-excel.controlproperties+xml"/>
  <Override PartName="/xl/ctrlProps/ctrlProp1374.xml" ContentType="application/vnd.ms-excel.controlproperties+xml"/>
  <Override PartName="/xl/ctrlProps/ctrlProp1375.xml" ContentType="application/vnd.ms-excel.controlproperties+xml"/>
  <Override PartName="/xl/ctrlProps/ctrlProp1376.xml" ContentType="application/vnd.ms-excel.controlproperties+xml"/>
  <Override PartName="/xl/ctrlProps/ctrlProp1377.xml" ContentType="application/vnd.ms-excel.controlproperties+xml"/>
  <Override PartName="/xl/ctrlProps/ctrlProp1378.xml" ContentType="application/vnd.ms-excel.controlproperties+xml"/>
  <Override PartName="/xl/ctrlProps/ctrlProp1379.xml" ContentType="application/vnd.ms-excel.controlproperties+xml"/>
  <Override PartName="/xl/ctrlProps/ctrlProp1380.xml" ContentType="application/vnd.ms-excel.controlproperties+xml"/>
  <Override PartName="/xl/ctrlProps/ctrlProp1381.xml" ContentType="application/vnd.ms-excel.controlproperties+xml"/>
  <Override PartName="/xl/ctrlProps/ctrlProp1382.xml" ContentType="application/vnd.ms-excel.controlproperties+xml"/>
  <Override PartName="/xl/ctrlProps/ctrlProp1383.xml" ContentType="application/vnd.ms-excel.controlproperties+xml"/>
  <Override PartName="/xl/ctrlProps/ctrlProp1384.xml" ContentType="application/vnd.ms-excel.controlproperties+xml"/>
  <Override PartName="/xl/ctrlProps/ctrlProp1385.xml" ContentType="application/vnd.ms-excel.controlproperties+xml"/>
  <Override PartName="/xl/ctrlProps/ctrlProp1386.xml" ContentType="application/vnd.ms-excel.controlproperties+xml"/>
  <Override PartName="/xl/ctrlProps/ctrlProp1387.xml" ContentType="application/vnd.ms-excel.controlproperties+xml"/>
  <Override PartName="/xl/ctrlProps/ctrlProp1388.xml" ContentType="application/vnd.ms-excel.controlproperties+xml"/>
  <Override PartName="/xl/ctrlProps/ctrlProp1389.xml" ContentType="application/vnd.ms-excel.controlproperties+xml"/>
  <Override PartName="/xl/ctrlProps/ctrlProp1390.xml" ContentType="application/vnd.ms-excel.controlproperties+xml"/>
  <Override PartName="/xl/ctrlProps/ctrlProp1391.xml" ContentType="application/vnd.ms-excel.controlproperties+xml"/>
  <Override PartName="/xl/ctrlProps/ctrlProp1392.xml" ContentType="application/vnd.ms-excel.controlproperties+xml"/>
  <Override PartName="/xl/ctrlProps/ctrlProp1393.xml" ContentType="application/vnd.ms-excel.controlproperties+xml"/>
  <Override PartName="/xl/ctrlProps/ctrlProp1394.xml" ContentType="application/vnd.ms-excel.controlproperties+xml"/>
  <Override PartName="/xl/ctrlProps/ctrlProp1395.xml" ContentType="application/vnd.ms-excel.controlproperties+xml"/>
  <Override PartName="/xl/ctrlProps/ctrlProp1396.xml" ContentType="application/vnd.ms-excel.controlproperties+xml"/>
  <Override PartName="/xl/ctrlProps/ctrlProp1397.xml" ContentType="application/vnd.ms-excel.controlproperties+xml"/>
  <Override PartName="/xl/ctrlProps/ctrlProp1398.xml" ContentType="application/vnd.ms-excel.controlproperties+xml"/>
  <Override PartName="/xl/ctrlProps/ctrlProp1399.xml" ContentType="application/vnd.ms-excel.controlproperties+xml"/>
  <Override PartName="/xl/ctrlProps/ctrlProp1400.xml" ContentType="application/vnd.ms-excel.controlproperties+xml"/>
  <Override PartName="/xl/ctrlProps/ctrlProp1401.xml" ContentType="application/vnd.ms-excel.controlproperties+xml"/>
  <Override PartName="/xl/ctrlProps/ctrlProp1402.xml" ContentType="application/vnd.ms-excel.controlproperties+xml"/>
  <Override PartName="/xl/ctrlProps/ctrlProp1403.xml" ContentType="application/vnd.ms-excel.controlproperties+xml"/>
  <Override PartName="/xl/ctrlProps/ctrlProp1404.xml" ContentType="application/vnd.ms-excel.controlproperties+xml"/>
  <Override PartName="/xl/ctrlProps/ctrlProp1405.xml" ContentType="application/vnd.ms-excel.controlproperties+xml"/>
  <Override PartName="/xl/ctrlProps/ctrlProp1406.xml" ContentType="application/vnd.ms-excel.controlproperties+xml"/>
  <Override PartName="/xl/ctrlProps/ctrlProp1407.xml" ContentType="application/vnd.ms-excel.controlproperties+xml"/>
  <Override PartName="/xl/ctrlProps/ctrlProp1408.xml" ContentType="application/vnd.ms-excel.controlproperties+xml"/>
  <Override PartName="/xl/ctrlProps/ctrlProp1409.xml" ContentType="application/vnd.ms-excel.controlproperties+xml"/>
  <Override PartName="/xl/ctrlProps/ctrlProp1410.xml" ContentType="application/vnd.ms-excel.controlproperties+xml"/>
  <Override PartName="/xl/ctrlProps/ctrlProp1411.xml" ContentType="application/vnd.ms-excel.controlproperties+xml"/>
  <Override PartName="/xl/ctrlProps/ctrlProp1412.xml" ContentType="application/vnd.ms-excel.controlproperties+xml"/>
  <Override PartName="/xl/ctrlProps/ctrlProp1413.xml" ContentType="application/vnd.ms-excel.controlproperties+xml"/>
  <Override PartName="/xl/ctrlProps/ctrlProp1414.xml" ContentType="application/vnd.ms-excel.controlproperties+xml"/>
  <Override PartName="/xl/ctrlProps/ctrlProp1415.xml" ContentType="application/vnd.ms-excel.controlproperties+xml"/>
  <Override PartName="/xl/ctrlProps/ctrlProp1416.xml" ContentType="application/vnd.ms-excel.controlproperties+xml"/>
  <Override PartName="/xl/ctrlProps/ctrlProp1417.xml" ContentType="application/vnd.ms-excel.controlproperties+xml"/>
  <Override PartName="/xl/ctrlProps/ctrlProp1418.xml" ContentType="application/vnd.ms-excel.controlproperties+xml"/>
  <Override PartName="/xl/ctrlProps/ctrlProp1419.xml" ContentType="application/vnd.ms-excel.controlproperties+xml"/>
  <Override PartName="/xl/ctrlProps/ctrlProp1420.xml" ContentType="application/vnd.ms-excel.controlproperties+xml"/>
  <Override PartName="/xl/ctrlProps/ctrlProp1421.xml" ContentType="application/vnd.ms-excel.controlproperties+xml"/>
  <Override PartName="/xl/ctrlProps/ctrlProp1422.xml" ContentType="application/vnd.ms-excel.controlproperties+xml"/>
  <Override PartName="/xl/ctrlProps/ctrlProp1423.xml" ContentType="application/vnd.ms-excel.controlproperties+xml"/>
  <Override PartName="/xl/ctrlProps/ctrlProp1424.xml" ContentType="application/vnd.ms-excel.controlproperties+xml"/>
  <Override PartName="/xl/ctrlProps/ctrlProp1425.xml" ContentType="application/vnd.ms-excel.controlproperties+xml"/>
  <Override PartName="/xl/ctrlProps/ctrlProp1426.xml" ContentType="application/vnd.ms-excel.controlproperties+xml"/>
  <Override PartName="/xl/ctrlProps/ctrlProp1427.xml" ContentType="application/vnd.ms-excel.controlproperties+xml"/>
  <Override PartName="/xl/ctrlProps/ctrlProp1428.xml" ContentType="application/vnd.ms-excel.controlproperties+xml"/>
  <Override PartName="/xl/ctrlProps/ctrlProp1429.xml" ContentType="application/vnd.ms-excel.controlproperties+xml"/>
  <Override PartName="/xl/ctrlProps/ctrlProp1430.xml" ContentType="application/vnd.ms-excel.controlproperties+xml"/>
  <Override PartName="/xl/ctrlProps/ctrlProp1431.xml" ContentType="application/vnd.ms-excel.controlproperties+xml"/>
  <Override PartName="/xl/ctrlProps/ctrlProp1432.xml" ContentType="application/vnd.ms-excel.controlproperties+xml"/>
  <Override PartName="/xl/ctrlProps/ctrlProp1433.xml" ContentType="application/vnd.ms-excel.controlproperties+xml"/>
  <Override PartName="/xl/ctrlProps/ctrlProp1434.xml" ContentType="application/vnd.ms-excel.controlproperties+xml"/>
  <Override PartName="/xl/ctrlProps/ctrlProp1435.xml" ContentType="application/vnd.ms-excel.controlproperties+xml"/>
  <Override PartName="/xl/ctrlProps/ctrlProp1436.xml" ContentType="application/vnd.ms-excel.controlproperties+xml"/>
  <Override PartName="/xl/ctrlProps/ctrlProp1437.xml" ContentType="application/vnd.ms-excel.controlproperties+xml"/>
  <Override PartName="/xl/ctrlProps/ctrlProp1438.xml" ContentType="application/vnd.ms-excel.controlproperties+xml"/>
  <Override PartName="/xl/ctrlProps/ctrlProp1439.xml" ContentType="application/vnd.ms-excel.controlproperties+xml"/>
  <Override PartName="/xl/ctrlProps/ctrlProp1440.xml" ContentType="application/vnd.ms-excel.controlproperties+xml"/>
  <Override PartName="/xl/ctrlProps/ctrlProp1441.xml" ContentType="application/vnd.ms-excel.controlproperties+xml"/>
  <Override PartName="/xl/ctrlProps/ctrlProp1442.xml" ContentType="application/vnd.ms-excel.controlproperties+xml"/>
  <Override PartName="/xl/ctrlProps/ctrlProp1443.xml" ContentType="application/vnd.ms-excel.controlproperties+xml"/>
  <Override PartName="/xl/ctrlProps/ctrlProp1444.xml" ContentType="application/vnd.ms-excel.controlproperties+xml"/>
  <Override PartName="/xl/ctrlProps/ctrlProp1445.xml" ContentType="application/vnd.ms-excel.controlproperties+xml"/>
  <Override PartName="/xl/ctrlProps/ctrlProp1446.xml" ContentType="application/vnd.ms-excel.controlproperties+xml"/>
  <Override PartName="/xl/ctrlProps/ctrlProp1447.xml" ContentType="application/vnd.ms-excel.controlproperties+xml"/>
  <Override PartName="/xl/ctrlProps/ctrlProp1448.xml" ContentType="application/vnd.ms-excel.controlproperties+xml"/>
  <Override PartName="/xl/ctrlProps/ctrlProp1449.xml" ContentType="application/vnd.ms-excel.controlproperties+xml"/>
  <Override PartName="/xl/ctrlProps/ctrlProp1450.xml" ContentType="application/vnd.ms-excel.controlproperties+xml"/>
  <Override PartName="/xl/ctrlProps/ctrlProp1451.xml" ContentType="application/vnd.ms-excel.controlproperties+xml"/>
  <Override PartName="/xl/ctrlProps/ctrlProp1452.xml" ContentType="application/vnd.ms-excel.controlproperties+xml"/>
  <Override PartName="/xl/ctrlProps/ctrlProp1453.xml" ContentType="application/vnd.ms-excel.controlproperties+xml"/>
  <Override PartName="/xl/ctrlProps/ctrlProp1454.xml" ContentType="application/vnd.ms-excel.controlproperties+xml"/>
  <Override PartName="/xl/ctrlProps/ctrlProp1455.xml" ContentType="application/vnd.ms-excel.controlproperties+xml"/>
  <Override PartName="/xl/ctrlProps/ctrlProp1456.xml" ContentType="application/vnd.ms-excel.controlproperties+xml"/>
  <Override PartName="/xl/ctrlProps/ctrlProp1457.xml" ContentType="application/vnd.ms-excel.controlproperties+xml"/>
  <Override PartName="/xl/ctrlProps/ctrlProp1458.xml" ContentType="application/vnd.ms-excel.controlproperties+xml"/>
  <Override PartName="/xl/ctrlProps/ctrlProp1459.xml" ContentType="application/vnd.ms-excel.controlproperties+xml"/>
  <Override PartName="/xl/ctrlProps/ctrlProp1460.xml" ContentType="application/vnd.ms-excel.controlproperties+xml"/>
  <Override PartName="/xl/ctrlProps/ctrlProp1461.xml" ContentType="application/vnd.ms-excel.controlproperties+xml"/>
  <Override PartName="/xl/ctrlProps/ctrlProp1462.xml" ContentType="application/vnd.ms-excel.controlproperties+xml"/>
  <Override PartName="/xl/ctrlProps/ctrlProp1463.xml" ContentType="application/vnd.ms-excel.controlproperties+xml"/>
  <Override PartName="/xl/ctrlProps/ctrlProp1464.xml" ContentType="application/vnd.ms-excel.controlproperties+xml"/>
  <Override PartName="/xl/ctrlProps/ctrlProp1465.xml" ContentType="application/vnd.ms-excel.controlproperties+xml"/>
  <Override PartName="/xl/ctrlProps/ctrlProp1466.xml" ContentType="application/vnd.ms-excel.controlproperties+xml"/>
  <Override PartName="/xl/ctrlProps/ctrlProp1467.xml" ContentType="application/vnd.ms-excel.controlproperties+xml"/>
  <Override PartName="/xl/ctrlProps/ctrlProp1468.xml" ContentType="application/vnd.ms-excel.controlproperties+xml"/>
  <Override PartName="/xl/ctrlProps/ctrlProp1469.xml" ContentType="application/vnd.ms-excel.controlproperties+xml"/>
  <Override PartName="/xl/ctrlProps/ctrlProp1470.xml" ContentType="application/vnd.ms-excel.controlproperties+xml"/>
  <Override PartName="/xl/ctrlProps/ctrlProp1471.xml" ContentType="application/vnd.ms-excel.controlproperties+xml"/>
  <Override PartName="/xl/ctrlProps/ctrlProp1472.xml" ContentType="application/vnd.ms-excel.controlproperties+xml"/>
  <Override PartName="/xl/ctrlProps/ctrlProp1473.xml" ContentType="application/vnd.ms-excel.controlproperties+xml"/>
  <Override PartName="/xl/ctrlProps/ctrlProp1474.xml" ContentType="application/vnd.ms-excel.controlproperties+xml"/>
  <Override PartName="/xl/ctrlProps/ctrlProp1475.xml" ContentType="application/vnd.ms-excel.controlproperties+xml"/>
  <Override PartName="/xl/ctrlProps/ctrlProp1476.xml" ContentType="application/vnd.ms-excel.controlproperties+xml"/>
  <Override PartName="/xl/ctrlProps/ctrlProp1477.xml" ContentType="application/vnd.ms-excel.controlproperties+xml"/>
  <Override PartName="/xl/ctrlProps/ctrlProp1478.xml" ContentType="application/vnd.ms-excel.controlproperties+xml"/>
  <Override PartName="/xl/ctrlProps/ctrlProp1479.xml" ContentType="application/vnd.ms-excel.controlproperties+xml"/>
  <Override PartName="/xl/ctrlProps/ctrlProp1480.xml" ContentType="application/vnd.ms-excel.controlproperties+xml"/>
  <Override PartName="/xl/ctrlProps/ctrlProp1481.xml" ContentType="application/vnd.ms-excel.controlproperties+xml"/>
  <Override PartName="/xl/ctrlProps/ctrlProp1482.xml" ContentType="application/vnd.ms-excel.controlproperties+xml"/>
  <Override PartName="/xl/ctrlProps/ctrlProp1483.xml" ContentType="application/vnd.ms-excel.controlproperties+xml"/>
  <Override PartName="/xl/ctrlProps/ctrlProp1484.xml" ContentType="application/vnd.ms-excel.controlproperties+xml"/>
  <Override PartName="/xl/ctrlProps/ctrlProp1485.xml" ContentType="application/vnd.ms-excel.controlproperties+xml"/>
  <Override PartName="/xl/ctrlProps/ctrlProp1486.xml" ContentType="application/vnd.ms-excel.controlproperties+xml"/>
  <Override PartName="/xl/ctrlProps/ctrlProp1487.xml" ContentType="application/vnd.ms-excel.controlproperties+xml"/>
  <Override PartName="/xl/ctrlProps/ctrlProp1488.xml" ContentType="application/vnd.ms-excel.controlproperties+xml"/>
  <Override PartName="/xl/ctrlProps/ctrlProp1489.xml" ContentType="application/vnd.ms-excel.controlproperties+xml"/>
  <Override PartName="/xl/ctrlProps/ctrlProp1490.xml" ContentType="application/vnd.ms-excel.controlproperties+xml"/>
  <Override PartName="/xl/ctrlProps/ctrlProp1491.xml" ContentType="application/vnd.ms-excel.controlproperties+xml"/>
  <Override PartName="/xl/ctrlProps/ctrlProp1492.xml" ContentType="application/vnd.ms-excel.controlproperties+xml"/>
  <Override PartName="/xl/ctrlProps/ctrlProp1493.xml" ContentType="application/vnd.ms-excel.controlproperties+xml"/>
  <Override PartName="/xl/ctrlProps/ctrlProp1494.xml" ContentType="application/vnd.ms-excel.controlproperties+xml"/>
  <Override PartName="/xl/ctrlProps/ctrlProp1495.xml" ContentType="application/vnd.ms-excel.controlproperties+xml"/>
  <Override PartName="/xl/ctrlProps/ctrlProp1496.xml" ContentType="application/vnd.ms-excel.controlproperties+xml"/>
  <Override PartName="/xl/ctrlProps/ctrlProp1497.xml" ContentType="application/vnd.ms-excel.controlproperties+xml"/>
  <Override PartName="/xl/ctrlProps/ctrlProp1498.xml" ContentType="application/vnd.ms-excel.controlproperties+xml"/>
  <Override PartName="/xl/ctrlProps/ctrlProp1499.xml" ContentType="application/vnd.ms-excel.controlproperties+xml"/>
  <Override PartName="/xl/ctrlProps/ctrlProp1500.xml" ContentType="application/vnd.ms-excel.controlproperties+xml"/>
  <Override PartName="/xl/ctrlProps/ctrlProp1501.xml" ContentType="application/vnd.ms-excel.controlproperties+xml"/>
  <Override PartName="/xl/ctrlProps/ctrlProp1502.xml" ContentType="application/vnd.ms-excel.controlproperties+xml"/>
  <Override PartName="/xl/ctrlProps/ctrlProp1503.xml" ContentType="application/vnd.ms-excel.controlproperties+xml"/>
  <Override PartName="/xl/ctrlProps/ctrlProp1504.xml" ContentType="application/vnd.ms-excel.controlproperties+xml"/>
  <Override PartName="/xl/ctrlProps/ctrlProp1505.xml" ContentType="application/vnd.ms-excel.controlproperties+xml"/>
  <Override PartName="/xl/drawings/drawing14.xml" ContentType="application/vnd.openxmlformats-officedocument.drawing+xml"/>
  <Override PartName="/xl/ctrlProps/ctrlProp1506.xml" ContentType="application/vnd.ms-excel.controlproperties+xml"/>
  <Override PartName="/xl/ctrlProps/ctrlProp1507.xml" ContentType="application/vnd.ms-excel.controlproperties+xml"/>
  <Override PartName="/xl/ctrlProps/ctrlProp1508.xml" ContentType="application/vnd.ms-excel.controlproperties+xml"/>
  <Override PartName="/xl/ctrlProps/ctrlProp1509.xml" ContentType="application/vnd.ms-excel.controlproperties+xml"/>
  <Override PartName="/xl/ctrlProps/ctrlProp1510.xml" ContentType="application/vnd.ms-excel.controlproperties+xml"/>
  <Override PartName="/xl/ctrlProps/ctrlProp1511.xml" ContentType="application/vnd.ms-excel.controlproperties+xml"/>
  <Override PartName="/xl/ctrlProps/ctrlProp1512.xml" ContentType="application/vnd.ms-excel.controlproperties+xml"/>
  <Override PartName="/xl/ctrlProps/ctrlProp1513.xml" ContentType="application/vnd.ms-excel.controlproperties+xml"/>
  <Override PartName="/xl/ctrlProps/ctrlProp1514.xml" ContentType="application/vnd.ms-excel.controlproperties+xml"/>
  <Override PartName="/xl/ctrlProps/ctrlProp1515.xml" ContentType="application/vnd.ms-excel.controlproperties+xml"/>
  <Override PartName="/xl/ctrlProps/ctrlProp1516.xml" ContentType="application/vnd.ms-excel.controlproperties+xml"/>
  <Override PartName="/xl/ctrlProps/ctrlProp1517.xml" ContentType="application/vnd.ms-excel.controlproperties+xml"/>
  <Override PartName="/xl/ctrlProps/ctrlProp1518.xml" ContentType="application/vnd.ms-excel.controlproperties+xml"/>
  <Override PartName="/xl/ctrlProps/ctrlProp1519.xml" ContentType="application/vnd.ms-excel.controlproperties+xml"/>
  <Override PartName="/xl/ctrlProps/ctrlProp1520.xml" ContentType="application/vnd.ms-excel.controlproperties+xml"/>
  <Override PartName="/xl/ctrlProps/ctrlProp1521.xml" ContentType="application/vnd.ms-excel.controlproperties+xml"/>
  <Override PartName="/xl/ctrlProps/ctrlProp1522.xml" ContentType="application/vnd.ms-excel.controlproperties+xml"/>
  <Override PartName="/xl/ctrlProps/ctrlProp1523.xml" ContentType="application/vnd.ms-excel.controlproperties+xml"/>
  <Override PartName="/xl/ctrlProps/ctrlProp1524.xml" ContentType="application/vnd.ms-excel.controlproperties+xml"/>
  <Override PartName="/xl/ctrlProps/ctrlProp1525.xml" ContentType="application/vnd.ms-excel.controlproperties+xml"/>
  <Override PartName="/xl/ctrlProps/ctrlProp1526.xml" ContentType="application/vnd.ms-excel.controlproperties+xml"/>
  <Override PartName="/xl/ctrlProps/ctrlProp1527.xml" ContentType="application/vnd.ms-excel.controlproperties+xml"/>
  <Override PartName="/xl/ctrlProps/ctrlProp1528.xml" ContentType="application/vnd.ms-excel.controlproperties+xml"/>
  <Override PartName="/xl/ctrlProps/ctrlProp1529.xml" ContentType="application/vnd.ms-excel.controlproperties+xml"/>
  <Override PartName="/xl/ctrlProps/ctrlProp1530.xml" ContentType="application/vnd.ms-excel.controlproperties+xml"/>
  <Override PartName="/xl/ctrlProps/ctrlProp1531.xml" ContentType="application/vnd.ms-excel.controlproperties+xml"/>
  <Override PartName="/xl/ctrlProps/ctrlProp1532.xml" ContentType="application/vnd.ms-excel.controlproperties+xml"/>
  <Override PartName="/xl/ctrlProps/ctrlProp1533.xml" ContentType="application/vnd.ms-excel.controlproperties+xml"/>
  <Override PartName="/xl/ctrlProps/ctrlProp1534.xml" ContentType="application/vnd.ms-excel.controlproperties+xml"/>
  <Override PartName="/xl/ctrlProps/ctrlProp1535.xml" ContentType="application/vnd.ms-excel.controlproperties+xml"/>
  <Override PartName="/xl/ctrlProps/ctrlProp1536.xml" ContentType="application/vnd.ms-excel.controlproperties+xml"/>
  <Override PartName="/xl/ctrlProps/ctrlProp1537.xml" ContentType="application/vnd.ms-excel.controlproperties+xml"/>
  <Override PartName="/xl/ctrlProps/ctrlProp1538.xml" ContentType="application/vnd.ms-excel.controlproperties+xml"/>
  <Override PartName="/xl/ctrlProps/ctrlProp1539.xml" ContentType="application/vnd.ms-excel.controlproperties+xml"/>
  <Override PartName="/xl/ctrlProps/ctrlProp1540.xml" ContentType="application/vnd.ms-excel.controlproperties+xml"/>
  <Override PartName="/xl/ctrlProps/ctrlProp1541.xml" ContentType="application/vnd.ms-excel.controlproperties+xml"/>
  <Override PartName="/xl/ctrlProps/ctrlProp1542.xml" ContentType="application/vnd.ms-excel.controlproperties+xml"/>
  <Override PartName="/xl/ctrlProps/ctrlProp1543.xml" ContentType="application/vnd.ms-excel.controlproperties+xml"/>
  <Override PartName="/xl/ctrlProps/ctrlProp1544.xml" ContentType="application/vnd.ms-excel.controlproperties+xml"/>
  <Override PartName="/xl/ctrlProps/ctrlProp1545.xml" ContentType="application/vnd.ms-excel.controlproperties+xml"/>
  <Override PartName="/xl/ctrlProps/ctrlProp1546.xml" ContentType="application/vnd.ms-excel.controlproperties+xml"/>
  <Override PartName="/xl/ctrlProps/ctrlProp1547.xml" ContentType="application/vnd.ms-excel.controlproperties+xml"/>
  <Override PartName="/xl/ctrlProps/ctrlProp1548.xml" ContentType="application/vnd.ms-excel.controlproperties+xml"/>
  <Override PartName="/xl/ctrlProps/ctrlProp1549.xml" ContentType="application/vnd.ms-excel.controlproperties+xml"/>
  <Override PartName="/xl/ctrlProps/ctrlProp1550.xml" ContentType="application/vnd.ms-excel.controlproperties+xml"/>
  <Override PartName="/xl/ctrlProps/ctrlProp1551.xml" ContentType="application/vnd.ms-excel.controlproperties+xml"/>
  <Override PartName="/xl/ctrlProps/ctrlProp1552.xml" ContentType="application/vnd.ms-excel.controlproperties+xml"/>
  <Override PartName="/xl/ctrlProps/ctrlProp1553.xml" ContentType="application/vnd.ms-excel.controlproperties+xml"/>
  <Override PartName="/xl/ctrlProps/ctrlProp1554.xml" ContentType="application/vnd.ms-excel.controlproperties+xml"/>
  <Override PartName="/xl/ctrlProps/ctrlProp1555.xml" ContentType="application/vnd.ms-excel.controlproperties+xml"/>
  <Override PartName="/xl/ctrlProps/ctrlProp1556.xml" ContentType="application/vnd.ms-excel.controlproperties+xml"/>
  <Override PartName="/xl/ctrlProps/ctrlProp1557.xml" ContentType="application/vnd.ms-excel.controlproperties+xml"/>
  <Override PartName="/xl/ctrlProps/ctrlProp1558.xml" ContentType="application/vnd.ms-excel.controlproperties+xml"/>
  <Override PartName="/xl/ctrlProps/ctrlProp1559.xml" ContentType="application/vnd.ms-excel.controlproperties+xml"/>
  <Override PartName="/xl/ctrlProps/ctrlProp1560.xml" ContentType="application/vnd.ms-excel.controlproperties+xml"/>
  <Override PartName="/xl/ctrlProps/ctrlProp1561.xml" ContentType="application/vnd.ms-excel.controlproperties+xml"/>
  <Override PartName="/xl/ctrlProps/ctrlProp1562.xml" ContentType="application/vnd.ms-excel.controlproperties+xml"/>
  <Override PartName="/xl/ctrlProps/ctrlProp1563.xml" ContentType="application/vnd.ms-excel.controlproperties+xml"/>
  <Override PartName="/xl/ctrlProps/ctrlProp1564.xml" ContentType="application/vnd.ms-excel.controlproperties+xml"/>
  <Override PartName="/xl/ctrlProps/ctrlProp1565.xml" ContentType="application/vnd.ms-excel.controlproperties+xml"/>
  <Override PartName="/xl/ctrlProps/ctrlProp1566.xml" ContentType="application/vnd.ms-excel.controlproperties+xml"/>
  <Override PartName="/xl/ctrlProps/ctrlProp1567.xml" ContentType="application/vnd.ms-excel.controlproperties+xml"/>
  <Override PartName="/xl/ctrlProps/ctrlProp1568.xml" ContentType="application/vnd.ms-excel.controlproperties+xml"/>
  <Override PartName="/xl/ctrlProps/ctrlProp1569.xml" ContentType="application/vnd.ms-excel.controlproperties+xml"/>
  <Override PartName="/xl/ctrlProps/ctrlProp1570.xml" ContentType="application/vnd.ms-excel.controlproperties+xml"/>
  <Override PartName="/xl/ctrlProps/ctrlProp1571.xml" ContentType="application/vnd.ms-excel.controlproperties+xml"/>
  <Override PartName="/xl/ctrlProps/ctrlProp1572.xml" ContentType="application/vnd.ms-excel.controlproperties+xml"/>
  <Override PartName="/xl/ctrlProps/ctrlProp1573.xml" ContentType="application/vnd.ms-excel.controlproperties+xml"/>
  <Override PartName="/xl/ctrlProps/ctrlProp1574.xml" ContentType="application/vnd.ms-excel.controlproperties+xml"/>
  <Override PartName="/xl/ctrlProps/ctrlProp1575.xml" ContentType="application/vnd.ms-excel.controlproperties+xml"/>
  <Override PartName="/xl/ctrlProps/ctrlProp1576.xml" ContentType="application/vnd.ms-excel.controlproperties+xml"/>
  <Override PartName="/xl/ctrlProps/ctrlProp1577.xml" ContentType="application/vnd.ms-excel.controlproperties+xml"/>
  <Override PartName="/xl/ctrlProps/ctrlProp1578.xml" ContentType="application/vnd.ms-excel.controlproperties+xml"/>
  <Override PartName="/xl/ctrlProps/ctrlProp1579.xml" ContentType="application/vnd.ms-excel.controlproperties+xml"/>
  <Override PartName="/xl/ctrlProps/ctrlProp1580.xml" ContentType="application/vnd.ms-excel.controlproperties+xml"/>
  <Override PartName="/xl/ctrlProps/ctrlProp1581.xml" ContentType="application/vnd.ms-excel.controlproperties+xml"/>
  <Override PartName="/xl/ctrlProps/ctrlProp1582.xml" ContentType="application/vnd.ms-excel.controlproperties+xml"/>
  <Override PartName="/xl/ctrlProps/ctrlProp1583.xml" ContentType="application/vnd.ms-excel.controlproperties+xml"/>
  <Override PartName="/xl/ctrlProps/ctrlProp1584.xml" ContentType="application/vnd.ms-excel.controlproperties+xml"/>
  <Override PartName="/xl/ctrlProps/ctrlProp1585.xml" ContentType="application/vnd.ms-excel.controlproperties+xml"/>
  <Override PartName="/xl/ctrlProps/ctrlProp1586.xml" ContentType="application/vnd.ms-excel.controlproperties+xml"/>
  <Override PartName="/xl/ctrlProps/ctrlProp1587.xml" ContentType="application/vnd.ms-excel.controlproperties+xml"/>
  <Override PartName="/xl/ctrlProps/ctrlProp1588.xml" ContentType="application/vnd.ms-excel.controlproperties+xml"/>
  <Override PartName="/xl/ctrlProps/ctrlProp1589.xml" ContentType="application/vnd.ms-excel.controlproperties+xml"/>
  <Override PartName="/xl/ctrlProps/ctrlProp1590.xml" ContentType="application/vnd.ms-excel.controlproperties+xml"/>
  <Override PartName="/xl/ctrlProps/ctrlProp1591.xml" ContentType="application/vnd.ms-excel.controlproperties+xml"/>
  <Override PartName="/xl/ctrlProps/ctrlProp1592.xml" ContentType="application/vnd.ms-excel.controlproperties+xml"/>
  <Override PartName="/xl/ctrlProps/ctrlProp1593.xml" ContentType="application/vnd.ms-excel.controlproperties+xml"/>
  <Override PartName="/xl/ctrlProps/ctrlProp1594.xml" ContentType="application/vnd.ms-excel.controlproperties+xml"/>
  <Override PartName="/xl/ctrlProps/ctrlProp1595.xml" ContentType="application/vnd.ms-excel.controlproperties+xml"/>
  <Override PartName="/xl/ctrlProps/ctrlProp1596.xml" ContentType="application/vnd.ms-excel.controlproperties+xml"/>
  <Override PartName="/xl/ctrlProps/ctrlProp1597.xml" ContentType="application/vnd.ms-excel.controlproperties+xml"/>
  <Override PartName="/xl/ctrlProps/ctrlProp1598.xml" ContentType="application/vnd.ms-excel.controlproperties+xml"/>
  <Override PartName="/xl/ctrlProps/ctrlProp1599.xml" ContentType="application/vnd.ms-excel.controlproperties+xml"/>
  <Override PartName="/xl/ctrlProps/ctrlProp1600.xml" ContentType="application/vnd.ms-excel.controlproperties+xml"/>
  <Override PartName="/xl/ctrlProps/ctrlProp1601.xml" ContentType="application/vnd.ms-excel.controlproperties+xml"/>
  <Override PartName="/xl/ctrlProps/ctrlProp1602.xml" ContentType="application/vnd.ms-excel.controlproperties+xml"/>
  <Override PartName="/xl/ctrlProps/ctrlProp1603.xml" ContentType="application/vnd.ms-excel.controlproperties+xml"/>
  <Override PartName="/xl/ctrlProps/ctrlProp1604.xml" ContentType="application/vnd.ms-excel.controlproperties+xml"/>
  <Override PartName="/xl/ctrlProps/ctrlProp1605.xml" ContentType="application/vnd.ms-excel.controlproperties+xml"/>
  <Override PartName="/xl/ctrlProps/ctrlProp1606.xml" ContentType="application/vnd.ms-excel.controlproperties+xml"/>
  <Override PartName="/xl/ctrlProps/ctrlProp1607.xml" ContentType="application/vnd.ms-excel.controlproperties+xml"/>
  <Override PartName="/xl/ctrlProps/ctrlProp1608.xml" ContentType="application/vnd.ms-excel.controlproperties+xml"/>
  <Override PartName="/xl/ctrlProps/ctrlProp1609.xml" ContentType="application/vnd.ms-excel.controlproperties+xml"/>
  <Override PartName="/xl/ctrlProps/ctrlProp1610.xml" ContentType="application/vnd.ms-excel.controlproperties+xml"/>
  <Override PartName="/xl/ctrlProps/ctrlProp1611.xml" ContentType="application/vnd.ms-excel.controlproperties+xml"/>
  <Override PartName="/xl/ctrlProps/ctrlProp1612.xml" ContentType="application/vnd.ms-excel.controlproperties+xml"/>
  <Override PartName="/xl/ctrlProps/ctrlProp1613.xml" ContentType="application/vnd.ms-excel.controlproperties+xml"/>
  <Override PartName="/xl/ctrlProps/ctrlProp1614.xml" ContentType="application/vnd.ms-excel.controlproperties+xml"/>
  <Override PartName="/xl/ctrlProps/ctrlProp1615.xml" ContentType="application/vnd.ms-excel.controlproperties+xml"/>
  <Override PartName="/xl/ctrlProps/ctrlProp1616.xml" ContentType="application/vnd.ms-excel.controlproperties+xml"/>
  <Override PartName="/xl/ctrlProps/ctrlProp1617.xml" ContentType="application/vnd.ms-excel.controlproperties+xml"/>
  <Override PartName="/xl/ctrlProps/ctrlProp1618.xml" ContentType="application/vnd.ms-excel.controlproperties+xml"/>
  <Override PartName="/xl/ctrlProps/ctrlProp1619.xml" ContentType="application/vnd.ms-excel.controlproperties+xml"/>
  <Override PartName="/xl/ctrlProps/ctrlProp1620.xml" ContentType="application/vnd.ms-excel.controlproperties+xml"/>
  <Override PartName="/xl/ctrlProps/ctrlProp1621.xml" ContentType="application/vnd.ms-excel.controlproperties+xml"/>
  <Override PartName="/xl/ctrlProps/ctrlProp1622.xml" ContentType="application/vnd.ms-excel.controlproperties+xml"/>
  <Override PartName="/xl/ctrlProps/ctrlProp1623.xml" ContentType="application/vnd.ms-excel.controlproperties+xml"/>
  <Override PartName="/xl/ctrlProps/ctrlProp1624.xml" ContentType="application/vnd.ms-excel.controlproperties+xml"/>
  <Override PartName="/xl/ctrlProps/ctrlProp1625.xml" ContentType="application/vnd.ms-excel.controlproperties+xml"/>
  <Override PartName="/xl/ctrlProps/ctrlProp1626.xml" ContentType="application/vnd.ms-excel.controlproperties+xml"/>
  <Override PartName="/xl/ctrlProps/ctrlProp1627.xml" ContentType="application/vnd.ms-excel.controlproperties+xml"/>
  <Override PartName="/xl/ctrlProps/ctrlProp1628.xml" ContentType="application/vnd.ms-excel.controlproperties+xml"/>
  <Override PartName="/xl/ctrlProps/ctrlProp1629.xml" ContentType="application/vnd.ms-excel.controlproperties+xml"/>
  <Override PartName="/xl/ctrlProps/ctrlProp1630.xml" ContentType="application/vnd.ms-excel.controlproperties+xml"/>
  <Override PartName="/xl/ctrlProps/ctrlProp1631.xml" ContentType="application/vnd.ms-excel.controlproperties+xml"/>
  <Override PartName="/xl/ctrlProps/ctrlProp1632.xml" ContentType="application/vnd.ms-excel.controlproperties+xml"/>
  <Override PartName="/xl/ctrlProps/ctrlProp1633.xml" ContentType="application/vnd.ms-excel.controlproperties+xml"/>
  <Override PartName="/xl/ctrlProps/ctrlProp1634.xml" ContentType="application/vnd.ms-excel.controlproperties+xml"/>
  <Override PartName="/xl/ctrlProps/ctrlProp1635.xml" ContentType="application/vnd.ms-excel.controlproperties+xml"/>
  <Override PartName="/xl/ctrlProps/ctrlProp1636.xml" ContentType="application/vnd.ms-excel.controlproperties+xml"/>
  <Override PartName="/xl/ctrlProps/ctrlProp1637.xml" ContentType="application/vnd.ms-excel.controlproperties+xml"/>
  <Override PartName="/xl/ctrlProps/ctrlProp1638.xml" ContentType="application/vnd.ms-excel.controlproperties+xml"/>
  <Override PartName="/xl/ctrlProps/ctrlProp1639.xml" ContentType="application/vnd.ms-excel.controlproperties+xml"/>
  <Override PartName="/xl/ctrlProps/ctrlProp1640.xml" ContentType="application/vnd.ms-excel.controlproperties+xml"/>
  <Override PartName="/xl/ctrlProps/ctrlProp1641.xml" ContentType="application/vnd.ms-excel.controlproperties+xml"/>
  <Override PartName="/xl/ctrlProps/ctrlProp1642.xml" ContentType="application/vnd.ms-excel.controlproperties+xml"/>
  <Override PartName="/xl/ctrlProps/ctrlProp1643.xml" ContentType="application/vnd.ms-excel.controlproperties+xml"/>
  <Override PartName="/xl/ctrlProps/ctrlProp1644.xml" ContentType="application/vnd.ms-excel.controlproperties+xml"/>
  <Override PartName="/xl/ctrlProps/ctrlProp1645.xml" ContentType="application/vnd.ms-excel.controlproperties+xml"/>
  <Override PartName="/xl/drawings/drawing15.xml" ContentType="application/vnd.openxmlformats-officedocument.drawing+xml"/>
  <Override PartName="/xl/ctrlProps/ctrlProp1646.xml" ContentType="application/vnd.ms-excel.controlproperties+xml"/>
  <Override PartName="/xl/ctrlProps/ctrlProp1647.xml" ContentType="application/vnd.ms-excel.controlproperties+xml"/>
  <Override PartName="/xl/ctrlProps/ctrlProp1648.xml" ContentType="application/vnd.ms-excel.controlproperties+xml"/>
  <Override PartName="/xl/ctrlProps/ctrlProp1649.xml" ContentType="application/vnd.ms-excel.controlproperties+xml"/>
  <Override PartName="/xl/ctrlProps/ctrlProp1650.xml" ContentType="application/vnd.ms-excel.controlproperties+xml"/>
  <Override PartName="/xl/ctrlProps/ctrlProp1651.xml" ContentType="application/vnd.ms-excel.controlproperties+xml"/>
  <Override PartName="/xl/ctrlProps/ctrlProp1652.xml" ContentType="application/vnd.ms-excel.controlproperties+xml"/>
  <Override PartName="/xl/ctrlProps/ctrlProp1653.xml" ContentType="application/vnd.ms-excel.controlproperties+xml"/>
  <Override PartName="/xl/ctrlProps/ctrlProp1654.xml" ContentType="application/vnd.ms-excel.controlproperties+xml"/>
  <Override PartName="/xl/ctrlProps/ctrlProp1655.xml" ContentType="application/vnd.ms-excel.controlproperties+xml"/>
  <Override PartName="/xl/ctrlProps/ctrlProp1656.xml" ContentType="application/vnd.ms-excel.controlproperties+xml"/>
  <Override PartName="/xl/ctrlProps/ctrlProp1657.xml" ContentType="application/vnd.ms-excel.controlproperties+xml"/>
  <Override PartName="/xl/ctrlProps/ctrlProp1658.xml" ContentType="application/vnd.ms-excel.controlproperties+xml"/>
  <Override PartName="/xl/ctrlProps/ctrlProp1659.xml" ContentType="application/vnd.ms-excel.controlproperties+xml"/>
  <Override PartName="/xl/ctrlProps/ctrlProp1660.xml" ContentType="application/vnd.ms-excel.controlproperties+xml"/>
  <Override PartName="/xl/ctrlProps/ctrlProp1661.xml" ContentType="application/vnd.ms-excel.controlproperties+xml"/>
  <Override PartName="/xl/ctrlProps/ctrlProp1662.xml" ContentType="application/vnd.ms-excel.controlproperties+xml"/>
  <Override PartName="/xl/ctrlProps/ctrlProp1663.xml" ContentType="application/vnd.ms-excel.controlproperties+xml"/>
  <Override PartName="/xl/ctrlProps/ctrlProp1664.xml" ContentType="application/vnd.ms-excel.controlproperties+xml"/>
  <Override PartName="/xl/ctrlProps/ctrlProp1665.xml" ContentType="application/vnd.ms-excel.controlproperties+xml"/>
  <Override PartName="/xl/ctrlProps/ctrlProp1666.xml" ContentType="application/vnd.ms-excel.controlproperties+xml"/>
  <Override PartName="/xl/ctrlProps/ctrlProp1667.xml" ContentType="application/vnd.ms-excel.controlproperties+xml"/>
  <Override PartName="/xl/ctrlProps/ctrlProp1668.xml" ContentType="application/vnd.ms-excel.controlproperties+xml"/>
  <Override PartName="/xl/ctrlProps/ctrlProp1669.xml" ContentType="application/vnd.ms-excel.controlproperties+xml"/>
  <Override PartName="/xl/ctrlProps/ctrlProp1670.xml" ContentType="application/vnd.ms-excel.controlproperties+xml"/>
  <Override PartName="/xl/ctrlProps/ctrlProp1671.xml" ContentType="application/vnd.ms-excel.controlproperties+xml"/>
  <Override PartName="/xl/ctrlProps/ctrlProp1672.xml" ContentType="application/vnd.ms-excel.controlproperties+xml"/>
  <Override PartName="/xl/ctrlProps/ctrlProp1673.xml" ContentType="application/vnd.ms-excel.controlproperties+xml"/>
  <Override PartName="/xl/ctrlProps/ctrlProp1674.xml" ContentType="application/vnd.ms-excel.controlproperties+xml"/>
  <Override PartName="/xl/ctrlProps/ctrlProp1675.xml" ContentType="application/vnd.ms-excel.controlproperties+xml"/>
  <Override PartName="/xl/ctrlProps/ctrlProp1676.xml" ContentType="application/vnd.ms-excel.controlproperties+xml"/>
  <Override PartName="/xl/ctrlProps/ctrlProp1677.xml" ContentType="application/vnd.ms-excel.controlproperties+xml"/>
  <Override PartName="/xl/ctrlProps/ctrlProp1678.xml" ContentType="application/vnd.ms-excel.controlproperties+xml"/>
  <Override PartName="/xl/ctrlProps/ctrlProp1679.xml" ContentType="application/vnd.ms-excel.controlproperties+xml"/>
  <Override PartName="/xl/ctrlProps/ctrlProp1680.xml" ContentType="application/vnd.ms-excel.controlproperties+xml"/>
  <Override PartName="/xl/ctrlProps/ctrlProp1681.xml" ContentType="application/vnd.ms-excel.controlproperties+xml"/>
  <Override PartName="/xl/ctrlProps/ctrlProp1682.xml" ContentType="application/vnd.ms-excel.controlproperties+xml"/>
  <Override PartName="/xl/ctrlProps/ctrlProp1683.xml" ContentType="application/vnd.ms-excel.controlproperties+xml"/>
  <Override PartName="/xl/ctrlProps/ctrlProp1684.xml" ContentType="application/vnd.ms-excel.controlproperties+xml"/>
  <Override PartName="/xl/ctrlProps/ctrlProp1685.xml" ContentType="application/vnd.ms-excel.controlproperties+xml"/>
  <Override PartName="/xl/ctrlProps/ctrlProp1686.xml" ContentType="application/vnd.ms-excel.controlproperties+xml"/>
  <Override PartName="/xl/ctrlProps/ctrlProp1687.xml" ContentType="application/vnd.ms-excel.controlproperties+xml"/>
  <Override PartName="/xl/ctrlProps/ctrlProp1688.xml" ContentType="application/vnd.ms-excel.controlproperties+xml"/>
  <Override PartName="/xl/ctrlProps/ctrlProp1689.xml" ContentType="application/vnd.ms-excel.controlproperties+xml"/>
  <Override PartName="/xl/ctrlProps/ctrlProp1690.xml" ContentType="application/vnd.ms-excel.controlproperties+xml"/>
  <Override PartName="/xl/ctrlProps/ctrlProp1691.xml" ContentType="application/vnd.ms-excel.controlproperties+xml"/>
  <Override PartName="/xl/ctrlProps/ctrlProp1692.xml" ContentType="application/vnd.ms-excel.controlproperties+xml"/>
  <Override PartName="/xl/ctrlProps/ctrlProp1693.xml" ContentType="application/vnd.ms-excel.controlproperties+xml"/>
  <Override PartName="/xl/ctrlProps/ctrlProp1694.xml" ContentType="application/vnd.ms-excel.controlproperties+xml"/>
  <Override PartName="/xl/ctrlProps/ctrlProp1695.xml" ContentType="application/vnd.ms-excel.controlproperties+xml"/>
  <Override PartName="/xl/ctrlProps/ctrlProp1696.xml" ContentType="application/vnd.ms-excel.controlproperties+xml"/>
  <Override PartName="/xl/ctrlProps/ctrlProp1697.xml" ContentType="application/vnd.ms-excel.controlproperties+xml"/>
  <Override PartName="/xl/ctrlProps/ctrlProp1698.xml" ContentType="application/vnd.ms-excel.controlproperties+xml"/>
  <Override PartName="/xl/ctrlProps/ctrlProp1699.xml" ContentType="application/vnd.ms-excel.controlproperties+xml"/>
  <Override PartName="/xl/ctrlProps/ctrlProp1700.xml" ContentType="application/vnd.ms-excel.controlproperties+xml"/>
  <Override PartName="/xl/ctrlProps/ctrlProp1701.xml" ContentType="application/vnd.ms-excel.controlproperties+xml"/>
  <Override PartName="/xl/ctrlProps/ctrlProp1702.xml" ContentType="application/vnd.ms-excel.controlproperties+xml"/>
  <Override PartName="/xl/ctrlProps/ctrlProp1703.xml" ContentType="application/vnd.ms-excel.controlproperties+xml"/>
  <Override PartName="/xl/ctrlProps/ctrlProp1704.xml" ContentType="application/vnd.ms-excel.controlproperties+xml"/>
  <Override PartName="/xl/ctrlProps/ctrlProp1705.xml" ContentType="application/vnd.ms-excel.controlproperties+xml"/>
  <Override PartName="/xl/ctrlProps/ctrlProp1706.xml" ContentType="application/vnd.ms-excel.controlproperties+xml"/>
  <Override PartName="/xl/ctrlProps/ctrlProp1707.xml" ContentType="application/vnd.ms-excel.controlproperties+xml"/>
  <Override PartName="/xl/ctrlProps/ctrlProp1708.xml" ContentType="application/vnd.ms-excel.controlproperties+xml"/>
  <Override PartName="/xl/ctrlProps/ctrlProp1709.xml" ContentType="application/vnd.ms-excel.controlproperties+xml"/>
  <Override PartName="/xl/ctrlProps/ctrlProp1710.xml" ContentType="application/vnd.ms-excel.controlproperties+xml"/>
  <Override PartName="/xl/ctrlProps/ctrlProp1711.xml" ContentType="application/vnd.ms-excel.controlproperties+xml"/>
  <Override PartName="/xl/ctrlProps/ctrlProp1712.xml" ContentType="application/vnd.ms-excel.controlproperties+xml"/>
  <Override PartName="/xl/ctrlProps/ctrlProp1713.xml" ContentType="application/vnd.ms-excel.controlproperties+xml"/>
  <Override PartName="/xl/ctrlProps/ctrlProp1714.xml" ContentType="application/vnd.ms-excel.controlproperties+xml"/>
  <Override PartName="/xl/ctrlProps/ctrlProp1715.xml" ContentType="application/vnd.ms-excel.controlproperties+xml"/>
  <Override PartName="/xl/ctrlProps/ctrlProp1716.xml" ContentType="application/vnd.ms-excel.controlproperties+xml"/>
  <Override PartName="/xl/ctrlProps/ctrlProp1717.xml" ContentType="application/vnd.ms-excel.controlproperties+xml"/>
  <Override PartName="/xl/ctrlProps/ctrlProp1718.xml" ContentType="application/vnd.ms-excel.controlproperties+xml"/>
  <Override PartName="/xl/ctrlProps/ctrlProp1719.xml" ContentType="application/vnd.ms-excel.controlproperties+xml"/>
  <Override PartName="/xl/ctrlProps/ctrlProp1720.xml" ContentType="application/vnd.ms-excel.controlproperties+xml"/>
  <Override PartName="/xl/ctrlProps/ctrlProp1721.xml" ContentType="application/vnd.ms-excel.controlproperties+xml"/>
  <Override PartName="/xl/ctrlProps/ctrlProp1722.xml" ContentType="application/vnd.ms-excel.controlproperties+xml"/>
  <Override PartName="/xl/ctrlProps/ctrlProp1723.xml" ContentType="application/vnd.ms-excel.controlproperties+xml"/>
  <Override PartName="/xl/ctrlProps/ctrlProp1724.xml" ContentType="application/vnd.ms-excel.controlproperties+xml"/>
  <Override PartName="/xl/ctrlProps/ctrlProp1725.xml" ContentType="application/vnd.ms-excel.controlproperties+xml"/>
  <Override PartName="/xl/ctrlProps/ctrlProp1726.xml" ContentType="application/vnd.ms-excel.controlproperties+xml"/>
  <Override PartName="/xl/ctrlProps/ctrlProp1727.xml" ContentType="application/vnd.ms-excel.controlproperties+xml"/>
  <Override PartName="/xl/ctrlProps/ctrlProp1728.xml" ContentType="application/vnd.ms-excel.controlproperties+xml"/>
  <Override PartName="/xl/ctrlProps/ctrlProp1729.xml" ContentType="application/vnd.ms-excel.controlproperties+xml"/>
  <Override PartName="/xl/ctrlProps/ctrlProp1730.xml" ContentType="application/vnd.ms-excel.controlproperties+xml"/>
  <Override PartName="/xl/ctrlProps/ctrlProp1731.xml" ContentType="application/vnd.ms-excel.controlproperties+xml"/>
  <Override PartName="/xl/ctrlProps/ctrlProp1732.xml" ContentType="application/vnd.ms-excel.controlproperties+xml"/>
  <Override PartName="/xl/ctrlProps/ctrlProp1733.xml" ContentType="application/vnd.ms-excel.controlproperties+xml"/>
  <Override PartName="/xl/ctrlProps/ctrlProp1734.xml" ContentType="application/vnd.ms-excel.controlproperties+xml"/>
  <Override PartName="/xl/ctrlProps/ctrlProp1735.xml" ContentType="application/vnd.ms-excel.controlproperties+xml"/>
  <Override PartName="/xl/ctrlProps/ctrlProp1736.xml" ContentType="application/vnd.ms-excel.controlproperties+xml"/>
  <Override PartName="/xl/ctrlProps/ctrlProp1737.xml" ContentType="application/vnd.ms-excel.controlproperties+xml"/>
  <Override PartName="/xl/ctrlProps/ctrlProp1738.xml" ContentType="application/vnd.ms-excel.controlproperties+xml"/>
  <Override PartName="/xl/ctrlProps/ctrlProp1739.xml" ContentType="application/vnd.ms-excel.controlproperties+xml"/>
  <Override PartName="/xl/ctrlProps/ctrlProp1740.xml" ContentType="application/vnd.ms-excel.controlproperties+xml"/>
  <Override PartName="/xl/ctrlProps/ctrlProp1741.xml" ContentType="application/vnd.ms-excel.controlproperties+xml"/>
  <Override PartName="/xl/ctrlProps/ctrlProp1742.xml" ContentType="application/vnd.ms-excel.controlproperties+xml"/>
  <Override PartName="/xl/ctrlProps/ctrlProp1743.xml" ContentType="application/vnd.ms-excel.controlproperties+xml"/>
  <Override PartName="/xl/ctrlProps/ctrlProp1744.xml" ContentType="application/vnd.ms-excel.controlproperties+xml"/>
  <Override PartName="/xl/ctrlProps/ctrlProp1745.xml" ContentType="application/vnd.ms-excel.controlproperties+xml"/>
  <Override PartName="/xl/ctrlProps/ctrlProp1746.xml" ContentType="application/vnd.ms-excel.controlproperties+xml"/>
  <Override PartName="/xl/ctrlProps/ctrlProp1747.xml" ContentType="application/vnd.ms-excel.controlproperties+xml"/>
  <Override PartName="/xl/ctrlProps/ctrlProp1748.xml" ContentType="application/vnd.ms-excel.controlproperties+xml"/>
  <Override PartName="/xl/ctrlProps/ctrlProp1749.xml" ContentType="application/vnd.ms-excel.controlproperties+xml"/>
  <Override PartName="/xl/ctrlProps/ctrlProp1750.xml" ContentType="application/vnd.ms-excel.controlproperties+xml"/>
  <Override PartName="/xl/ctrlProps/ctrlProp1751.xml" ContentType="application/vnd.ms-excel.controlproperties+xml"/>
  <Override PartName="/xl/ctrlProps/ctrlProp1752.xml" ContentType="application/vnd.ms-excel.controlproperties+xml"/>
  <Override PartName="/xl/ctrlProps/ctrlProp1753.xml" ContentType="application/vnd.ms-excel.controlproperties+xml"/>
  <Override PartName="/xl/ctrlProps/ctrlProp1754.xml" ContentType="application/vnd.ms-excel.controlproperties+xml"/>
  <Override PartName="/xl/ctrlProps/ctrlProp1755.xml" ContentType="application/vnd.ms-excel.controlproperties+xml"/>
  <Override PartName="/xl/ctrlProps/ctrlProp1756.xml" ContentType="application/vnd.ms-excel.controlproperties+xml"/>
  <Override PartName="/xl/ctrlProps/ctrlProp1757.xml" ContentType="application/vnd.ms-excel.controlproperties+xml"/>
  <Override PartName="/xl/ctrlProps/ctrlProp1758.xml" ContentType="application/vnd.ms-excel.controlproperties+xml"/>
  <Override PartName="/xl/ctrlProps/ctrlProp1759.xml" ContentType="application/vnd.ms-excel.controlproperties+xml"/>
  <Override PartName="/xl/ctrlProps/ctrlProp1760.xml" ContentType="application/vnd.ms-excel.controlproperties+xml"/>
  <Override PartName="/xl/ctrlProps/ctrlProp1761.xml" ContentType="application/vnd.ms-excel.controlproperties+xml"/>
  <Override PartName="/xl/ctrlProps/ctrlProp1762.xml" ContentType="application/vnd.ms-excel.controlproperties+xml"/>
  <Override PartName="/xl/ctrlProps/ctrlProp1763.xml" ContentType="application/vnd.ms-excel.controlproperties+xml"/>
  <Override PartName="/xl/ctrlProps/ctrlProp1764.xml" ContentType="application/vnd.ms-excel.controlproperties+xml"/>
  <Override PartName="/xl/ctrlProps/ctrlProp1765.xml" ContentType="application/vnd.ms-excel.controlproperties+xml"/>
  <Override PartName="/xl/ctrlProps/ctrlProp1766.xml" ContentType="application/vnd.ms-excel.controlproperties+xml"/>
  <Override PartName="/xl/ctrlProps/ctrlProp1767.xml" ContentType="application/vnd.ms-excel.controlproperties+xml"/>
  <Override PartName="/xl/ctrlProps/ctrlProp1768.xml" ContentType="application/vnd.ms-excel.controlproperties+xml"/>
  <Override PartName="/xl/ctrlProps/ctrlProp1769.xml" ContentType="application/vnd.ms-excel.controlproperties+xml"/>
  <Override PartName="/xl/ctrlProps/ctrlProp1770.xml" ContentType="application/vnd.ms-excel.controlproperties+xml"/>
  <Override PartName="/xl/ctrlProps/ctrlProp1771.xml" ContentType="application/vnd.ms-excel.controlproperties+xml"/>
  <Override PartName="/xl/ctrlProps/ctrlProp1772.xml" ContentType="application/vnd.ms-excel.controlproperties+xml"/>
  <Override PartName="/xl/ctrlProps/ctrlProp1773.xml" ContentType="application/vnd.ms-excel.controlproperties+xml"/>
  <Override PartName="/xl/ctrlProps/ctrlProp1774.xml" ContentType="application/vnd.ms-excel.controlproperties+xml"/>
  <Override PartName="/xl/ctrlProps/ctrlProp1775.xml" ContentType="application/vnd.ms-excel.controlproperties+xml"/>
  <Override PartName="/xl/ctrlProps/ctrlProp1776.xml" ContentType="application/vnd.ms-excel.controlproperties+xml"/>
  <Override PartName="/xl/ctrlProps/ctrlProp1777.xml" ContentType="application/vnd.ms-excel.controlproperties+xml"/>
  <Override PartName="/xl/ctrlProps/ctrlProp1778.xml" ContentType="application/vnd.ms-excel.controlproperties+xml"/>
  <Override PartName="/xl/ctrlProps/ctrlProp1779.xml" ContentType="application/vnd.ms-excel.controlproperties+xml"/>
  <Override PartName="/xl/ctrlProps/ctrlProp1780.xml" ContentType="application/vnd.ms-excel.controlproperties+xml"/>
  <Override PartName="/xl/ctrlProps/ctrlProp1781.xml" ContentType="application/vnd.ms-excel.controlproperties+xml"/>
  <Override PartName="/xl/ctrlProps/ctrlProp1782.xml" ContentType="application/vnd.ms-excel.controlproperties+xml"/>
  <Override PartName="/xl/ctrlProps/ctrlProp1783.xml" ContentType="application/vnd.ms-excel.controlproperties+xml"/>
  <Override PartName="/xl/ctrlProps/ctrlProp1784.xml" ContentType="application/vnd.ms-excel.controlproperties+xml"/>
  <Override PartName="/xl/ctrlProps/ctrlProp1785.xml" ContentType="application/vnd.ms-excel.controlproperties+xml"/>
  <Override PartName="/xl/drawings/drawing16.xml" ContentType="application/vnd.openxmlformats-officedocument.drawing+xml"/>
  <Override PartName="/xl/ctrlProps/ctrlProp1786.xml" ContentType="application/vnd.ms-excel.controlproperties+xml"/>
  <Override PartName="/xl/ctrlProps/ctrlProp1787.xml" ContentType="application/vnd.ms-excel.controlproperties+xml"/>
  <Override PartName="/xl/ctrlProps/ctrlProp1788.xml" ContentType="application/vnd.ms-excel.controlproperties+xml"/>
  <Override PartName="/xl/ctrlProps/ctrlProp1789.xml" ContentType="application/vnd.ms-excel.controlproperties+xml"/>
  <Override PartName="/xl/ctrlProps/ctrlProp1790.xml" ContentType="application/vnd.ms-excel.controlproperties+xml"/>
  <Override PartName="/xl/ctrlProps/ctrlProp1791.xml" ContentType="application/vnd.ms-excel.controlproperties+xml"/>
  <Override PartName="/xl/ctrlProps/ctrlProp1792.xml" ContentType="application/vnd.ms-excel.controlproperties+xml"/>
  <Override PartName="/xl/ctrlProps/ctrlProp1793.xml" ContentType="application/vnd.ms-excel.controlproperties+xml"/>
  <Override PartName="/xl/ctrlProps/ctrlProp1794.xml" ContentType="application/vnd.ms-excel.controlproperties+xml"/>
  <Override PartName="/xl/ctrlProps/ctrlProp1795.xml" ContentType="application/vnd.ms-excel.controlproperties+xml"/>
  <Override PartName="/xl/ctrlProps/ctrlProp1796.xml" ContentType="application/vnd.ms-excel.controlproperties+xml"/>
  <Override PartName="/xl/ctrlProps/ctrlProp1797.xml" ContentType="application/vnd.ms-excel.controlproperties+xml"/>
  <Override PartName="/xl/ctrlProps/ctrlProp1798.xml" ContentType="application/vnd.ms-excel.controlproperties+xml"/>
  <Override PartName="/xl/ctrlProps/ctrlProp1799.xml" ContentType="application/vnd.ms-excel.controlproperties+xml"/>
  <Override PartName="/xl/ctrlProps/ctrlProp1800.xml" ContentType="application/vnd.ms-excel.controlproperties+xml"/>
  <Override PartName="/xl/ctrlProps/ctrlProp1801.xml" ContentType="application/vnd.ms-excel.controlproperties+xml"/>
  <Override PartName="/xl/ctrlProps/ctrlProp1802.xml" ContentType="application/vnd.ms-excel.controlproperties+xml"/>
  <Override PartName="/xl/ctrlProps/ctrlProp1803.xml" ContentType="application/vnd.ms-excel.controlproperties+xml"/>
  <Override PartName="/xl/ctrlProps/ctrlProp1804.xml" ContentType="application/vnd.ms-excel.controlproperties+xml"/>
  <Override PartName="/xl/ctrlProps/ctrlProp1805.xml" ContentType="application/vnd.ms-excel.controlproperties+xml"/>
  <Override PartName="/xl/ctrlProps/ctrlProp1806.xml" ContentType="application/vnd.ms-excel.controlproperties+xml"/>
  <Override PartName="/xl/ctrlProps/ctrlProp1807.xml" ContentType="application/vnd.ms-excel.controlproperties+xml"/>
  <Override PartName="/xl/ctrlProps/ctrlProp1808.xml" ContentType="application/vnd.ms-excel.controlproperties+xml"/>
  <Override PartName="/xl/ctrlProps/ctrlProp1809.xml" ContentType="application/vnd.ms-excel.controlproperties+xml"/>
  <Override PartName="/xl/ctrlProps/ctrlProp1810.xml" ContentType="application/vnd.ms-excel.controlproperties+xml"/>
  <Override PartName="/xl/ctrlProps/ctrlProp1811.xml" ContentType="application/vnd.ms-excel.controlproperties+xml"/>
  <Override PartName="/xl/ctrlProps/ctrlProp1812.xml" ContentType="application/vnd.ms-excel.controlproperties+xml"/>
  <Override PartName="/xl/ctrlProps/ctrlProp1813.xml" ContentType="application/vnd.ms-excel.controlproperties+xml"/>
  <Override PartName="/xl/ctrlProps/ctrlProp1814.xml" ContentType="application/vnd.ms-excel.controlproperties+xml"/>
  <Override PartName="/xl/ctrlProps/ctrlProp1815.xml" ContentType="application/vnd.ms-excel.controlproperties+xml"/>
  <Override PartName="/xl/ctrlProps/ctrlProp1816.xml" ContentType="application/vnd.ms-excel.controlproperties+xml"/>
  <Override PartName="/xl/ctrlProps/ctrlProp1817.xml" ContentType="application/vnd.ms-excel.controlproperties+xml"/>
  <Override PartName="/xl/ctrlProps/ctrlProp1818.xml" ContentType="application/vnd.ms-excel.controlproperties+xml"/>
  <Override PartName="/xl/ctrlProps/ctrlProp1819.xml" ContentType="application/vnd.ms-excel.controlproperties+xml"/>
  <Override PartName="/xl/ctrlProps/ctrlProp1820.xml" ContentType="application/vnd.ms-excel.controlproperties+xml"/>
  <Override PartName="/xl/ctrlProps/ctrlProp1821.xml" ContentType="application/vnd.ms-excel.controlproperties+xml"/>
  <Override PartName="/xl/ctrlProps/ctrlProp1822.xml" ContentType="application/vnd.ms-excel.controlproperties+xml"/>
  <Override PartName="/xl/ctrlProps/ctrlProp1823.xml" ContentType="application/vnd.ms-excel.controlproperties+xml"/>
  <Override PartName="/xl/ctrlProps/ctrlProp1824.xml" ContentType="application/vnd.ms-excel.controlproperties+xml"/>
  <Override PartName="/xl/ctrlProps/ctrlProp1825.xml" ContentType="application/vnd.ms-excel.controlproperties+xml"/>
  <Override PartName="/xl/ctrlProps/ctrlProp1826.xml" ContentType="application/vnd.ms-excel.controlproperties+xml"/>
  <Override PartName="/xl/ctrlProps/ctrlProp1827.xml" ContentType="application/vnd.ms-excel.controlproperties+xml"/>
  <Override PartName="/xl/ctrlProps/ctrlProp1828.xml" ContentType="application/vnd.ms-excel.controlproperties+xml"/>
  <Override PartName="/xl/ctrlProps/ctrlProp1829.xml" ContentType="application/vnd.ms-excel.controlproperties+xml"/>
  <Override PartName="/xl/ctrlProps/ctrlProp1830.xml" ContentType="application/vnd.ms-excel.controlproperties+xml"/>
  <Override PartName="/xl/ctrlProps/ctrlProp1831.xml" ContentType="application/vnd.ms-excel.controlproperties+xml"/>
  <Override PartName="/xl/ctrlProps/ctrlProp1832.xml" ContentType="application/vnd.ms-excel.controlproperties+xml"/>
  <Override PartName="/xl/ctrlProps/ctrlProp1833.xml" ContentType="application/vnd.ms-excel.controlproperties+xml"/>
  <Override PartName="/xl/ctrlProps/ctrlProp1834.xml" ContentType="application/vnd.ms-excel.controlproperties+xml"/>
  <Override PartName="/xl/ctrlProps/ctrlProp1835.xml" ContentType="application/vnd.ms-excel.controlproperties+xml"/>
  <Override PartName="/xl/ctrlProps/ctrlProp1836.xml" ContentType="application/vnd.ms-excel.controlproperties+xml"/>
  <Override PartName="/xl/ctrlProps/ctrlProp1837.xml" ContentType="application/vnd.ms-excel.controlproperties+xml"/>
  <Override PartName="/xl/ctrlProps/ctrlProp1838.xml" ContentType="application/vnd.ms-excel.controlproperties+xml"/>
  <Override PartName="/xl/ctrlProps/ctrlProp1839.xml" ContentType="application/vnd.ms-excel.controlproperties+xml"/>
  <Override PartName="/xl/ctrlProps/ctrlProp1840.xml" ContentType="application/vnd.ms-excel.controlproperties+xml"/>
  <Override PartName="/xl/ctrlProps/ctrlProp1841.xml" ContentType="application/vnd.ms-excel.controlproperties+xml"/>
  <Override PartName="/xl/ctrlProps/ctrlProp1842.xml" ContentType="application/vnd.ms-excel.controlproperties+xml"/>
  <Override PartName="/xl/ctrlProps/ctrlProp1843.xml" ContentType="application/vnd.ms-excel.controlproperties+xml"/>
  <Override PartName="/xl/ctrlProps/ctrlProp1844.xml" ContentType="application/vnd.ms-excel.controlproperties+xml"/>
  <Override PartName="/xl/ctrlProps/ctrlProp1845.xml" ContentType="application/vnd.ms-excel.controlproperties+xml"/>
  <Override PartName="/xl/ctrlProps/ctrlProp1846.xml" ContentType="application/vnd.ms-excel.controlproperties+xml"/>
  <Override PartName="/xl/ctrlProps/ctrlProp1847.xml" ContentType="application/vnd.ms-excel.controlproperties+xml"/>
  <Override PartName="/xl/ctrlProps/ctrlProp1848.xml" ContentType="application/vnd.ms-excel.controlproperties+xml"/>
  <Override PartName="/xl/ctrlProps/ctrlProp1849.xml" ContentType="application/vnd.ms-excel.controlproperties+xml"/>
  <Override PartName="/xl/ctrlProps/ctrlProp1850.xml" ContentType="application/vnd.ms-excel.controlproperties+xml"/>
  <Override PartName="/xl/ctrlProps/ctrlProp1851.xml" ContentType="application/vnd.ms-excel.controlproperties+xml"/>
  <Override PartName="/xl/ctrlProps/ctrlProp1852.xml" ContentType="application/vnd.ms-excel.controlproperties+xml"/>
  <Override PartName="/xl/ctrlProps/ctrlProp1853.xml" ContentType="application/vnd.ms-excel.controlproperties+xml"/>
  <Override PartName="/xl/ctrlProps/ctrlProp1854.xml" ContentType="application/vnd.ms-excel.controlproperties+xml"/>
  <Override PartName="/xl/ctrlProps/ctrlProp1855.xml" ContentType="application/vnd.ms-excel.controlproperties+xml"/>
  <Override PartName="/xl/ctrlProps/ctrlProp1856.xml" ContentType="application/vnd.ms-excel.controlproperties+xml"/>
  <Override PartName="/xl/ctrlProps/ctrlProp1857.xml" ContentType="application/vnd.ms-excel.controlproperties+xml"/>
  <Override PartName="/xl/ctrlProps/ctrlProp1858.xml" ContentType="application/vnd.ms-excel.controlproperties+xml"/>
  <Override PartName="/xl/ctrlProps/ctrlProp1859.xml" ContentType="application/vnd.ms-excel.controlproperties+xml"/>
  <Override PartName="/xl/ctrlProps/ctrlProp1860.xml" ContentType="application/vnd.ms-excel.controlproperties+xml"/>
  <Override PartName="/xl/ctrlProps/ctrlProp1861.xml" ContentType="application/vnd.ms-excel.controlproperties+xml"/>
  <Override PartName="/xl/ctrlProps/ctrlProp1862.xml" ContentType="application/vnd.ms-excel.controlproperties+xml"/>
  <Override PartName="/xl/ctrlProps/ctrlProp1863.xml" ContentType="application/vnd.ms-excel.controlproperties+xml"/>
  <Override PartName="/xl/ctrlProps/ctrlProp1864.xml" ContentType="application/vnd.ms-excel.controlproperties+xml"/>
  <Override PartName="/xl/ctrlProps/ctrlProp1865.xml" ContentType="application/vnd.ms-excel.controlproperties+xml"/>
  <Override PartName="/xl/ctrlProps/ctrlProp1866.xml" ContentType="application/vnd.ms-excel.controlproperties+xml"/>
  <Override PartName="/xl/ctrlProps/ctrlProp1867.xml" ContentType="application/vnd.ms-excel.controlproperties+xml"/>
  <Override PartName="/xl/ctrlProps/ctrlProp1868.xml" ContentType="application/vnd.ms-excel.controlproperties+xml"/>
  <Override PartName="/xl/ctrlProps/ctrlProp1869.xml" ContentType="application/vnd.ms-excel.controlproperties+xml"/>
  <Override PartName="/xl/ctrlProps/ctrlProp1870.xml" ContentType="application/vnd.ms-excel.controlproperties+xml"/>
  <Override PartName="/xl/ctrlProps/ctrlProp1871.xml" ContentType="application/vnd.ms-excel.controlproperties+xml"/>
  <Override PartName="/xl/ctrlProps/ctrlProp1872.xml" ContentType="application/vnd.ms-excel.controlproperties+xml"/>
  <Override PartName="/xl/ctrlProps/ctrlProp1873.xml" ContentType="application/vnd.ms-excel.controlproperties+xml"/>
  <Override PartName="/xl/ctrlProps/ctrlProp1874.xml" ContentType="application/vnd.ms-excel.controlproperties+xml"/>
  <Override PartName="/xl/ctrlProps/ctrlProp1875.xml" ContentType="application/vnd.ms-excel.controlproperties+xml"/>
  <Override PartName="/xl/ctrlProps/ctrlProp1876.xml" ContentType="application/vnd.ms-excel.controlproperties+xml"/>
  <Override PartName="/xl/ctrlProps/ctrlProp1877.xml" ContentType="application/vnd.ms-excel.controlproperties+xml"/>
  <Override PartName="/xl/ctrlProps/ctrlProp1878.xml" ContentType="application/vnd.ms-excel.controlproperties+xml"/>
  <Override PartName="/xl/ctrlProps/ctrlProp1879.xml" ContentType="application/vnd.ms-excel.controlproperties+xml"/>
  <Override PartName="/xl/ctrlProps/ctrlProp1880.xml" ContentType="application/vnd.ms-excel.controlproperties+xml"/>
  <Override PartName="/xl/ctrlProps/ctrlProp1881.xml" ContentType="application/vnd.ms-excel.controlproperties+xml"/>
  <Override PartName="/xl/ctrlProps/ctrlProp1882.xml" ContentType="application/vnd.ms-excel.controlproperties+xml"/>
  <Override PartName="/xl/ctrlProps/ctrlProp1883.xml" ContentType="application/vnd.ms-excel.controlproperties+xml"/>
  <Override PartName="/xl/ctrlProps/ctrlProp1884.xml" ContentType="application/vnd.ms-excel.controlproperties+xml"/>
  <Override PartName="/xl/ctrlProps/ctrlProp1885.xml" ContentType="application/vnd.ms-excel.controlproperties+xml"/>
  <Override PartName="/xl/ctrlProps/ctrlProp1886.xml" ContentType="application/vnd.ms-excel.controlproperties+xml"/>
  <Override PartName="/xl/ctrlProps/ctrlProp1887.xml" ContentType="application/vnd.ms-excel.controlproperties+xml"/>
  <Override PartName="/xl/ctrlProps/ctrlProp1888.xml" ContentType="application/vnd.ms-excel.controlproperties+xml"/>
  <Override PartName="/xl/ctrlProps/ctrlProp1889.xml" ContentType="application/vnd.ms-excel.controlproperties+xml"/>
  <Override PartName="/xl/ctrlProps/ctrlProp1890.xml" ContentType="application/vnd.ms-excel.controlproperties+xml"/>
  <Override PartName="/xl/ctrlProps/ctrlProp1891.xml" ContentType="application/vnd.ms-excel.controlproperties+xml"/>
  <Override PartName="/xl/ctrlProps/ctrlProp1892.xml" ContentType="application/vnd.ms-excel.controlproperties+xml"/>
  <Override PartName="/xl/ctrlProps/ctrlProp1893.xml" ContentType="application/vnd.ms-excel.controlproperties+xml"/>
  <Override PartName="/xl/ctrlProps/ctrlProp1894.xml" ContentType="application/vnd.ms-excel.controlproperties+xml"/>
  <Override PartName="/xl/ctrlProps/ctrlProp1895.xml" ContentType="application/vnd.ms-excel.controlproperties+xml"/>
  <Override PartName="/xl/ctrlProps/ctrlProp1896.xml" ContentType="application/vnd.ms-excel.controlproperties+xml"/>
  <Override PartName="/xl/ctrlProps/ctrlProp1897.xml" ContentType="application/vnd.ms-excel.controlproperties+xml"/>
  <Override PartName="/xl/ctrlProps/ctrlProp1898.xml" ContentType="application/vnd.ms-excel.controlproperties+xml"/>
  <Override PartName="/xl/ctrlProps/ctrlProp1899.xml" ContentType="application/vnd.ms-excel.controlproperties+xml"/>
  <Override PartName="/xl/ctrlProps/ctrlProp1900.xml" ContentType="application/vnd.ms-excel.controlproperties+xml"/>
  <Override PartName="/xl/ctrlProps/ctrlProp1901.xml" ContentType="application/vnd.ms-excel.controlproperties+xml"/>
  <Override PartName="/xl/ctrlProps/ctrlProp1902.xml" ContentType="application/vnd.ms-excel.controlproperties+xml"/>
  <Override PartName="/xl/ctrlProps/ctrlProp1903.xml" ContentType="application/vnd.ms-excel.controlproperties+xml"/>
  <Override PartName="/xl/ctrlProps/ctrlProp1904.xml" ContentType="application/vnd.ms-excel.controlproperties+xml"/>
  <Override PartName="/xl/ctrlProps/ctrlProp1905.xml" ContentType="application/vnd.ms-excel.controlproperties+xml"/>
  <Override PartName="/xl/ctrlProps/ctrlProp1906.xml" ContentType="application/vnd.ms-excel.controlproperties+xml"/>
  <Override PartName="/xl/ctrlProps/ctrlProp1907.xml" ContentType="application/vnd.ms-excel.controlproperties+xml"/>
  <Override PartName="/xl/ctrlProps/ctrlProp1908.xml" ContentType="application/vnd.ms-excel.controlproperties+xml"/>
  <Override PartName="/xl/ctrlProps/ctrlProp1909.xml" ContentType="application/vnd.ms-excel.controlproperties+xml"/>
  <Override PartName="/xl/ctrlProps/ctrlProp1910.xml" ContentType="application/vnd.ms-excel.controlproperties+xml"/>
  <Override PartName="/xl/ctrlProps/ctrlProp1911.xml" ContentType="application/vnd.ms-excel.controlproperties+xml"/>
  <Override PartName="/xl/ctrlProps/ctrlProp1912.xml" ContentType="application/vnd.ms-excel.controlproperties+xml"/>
  <Override PartName="/xl/ctrlProps/ctrlProp1913.xml" ContentType="application/vnd.ms-excel.controlproperties+xml"/>
  <Override PartName="/xl/ctrlProps/ctrlProp1914.xml" ContentType="application/vnd.ms-excel.controlproperties+xml"/>
  <Override PartName="/xl/ctrlProps/ctrlProp1915.xml" ContentType="application/vnd.ms-excel.controlproperties+xml"/>
  <Override PartName="/xl/ctrlProps/ctrlProp1916.xml" ContentType="application/vnd.ms-excel.controlproperties+xml"/>
  <Override PartName="/xl/ctrlProps/ctrlProp1917.xml" ContentType="application/vnd.ms-excel.controlproperties+xml"/>
  <Override PartName="/xl/ctrlProps/ctrlProp1918.xml" ContentType="application/vnd.ms-excel.controlproperties+xml"/>
  <Override PartName="/xl/ctrlProps/ctrlProp1919.xml" ContentType="application/vnd.ms-excel.controlproperties+xml"/>
  <Override PartName="/xl/ctrlProps/ctrlProp1920.xml" ContentType="application/vnd.ms-excel.controlproperties+xml"/>
  <Override PartName="/xl/ctrlProps/ctrlProp1921.xml" ContentType="application/vnd.ms-excel.controlproperties+xml"/>
  <Override PartName="/xl/ctrlProps/ctrlProp1922.xml" ContentType="application/vnd.ms-excel.controlproperties+xml"/>
  <Override PartName="/xl/ctrlProps/ctrlProp1923.xml" ContentType="application/vnd.ms-excel.controlproperties+xml"/>
  <Override PartName="/xl/ctrlProps/ctrlProp1924.xml" ContentType="application/vnd.ms-excel.controlproperties+xml"/>
  <Override PartName="/xl/ctrlProps/ctrlProp1925.xml" ContentType="application/vnd.ms-excel.controlproperties+xml"/>
  <Override PartName="/xl/drawings/drawing17.xml" ContentType="application/vnd.openxmlformats-officedocument.drawing+xml"/>
  <Override PartName="/xl/ctrlProps/ctrlProp1926.xml" ContentType="application/vnd.ms-excel.controlproperties+xml"/>
  <Override PartName="/xl/ctrlProps/ctrlProp1927.xml" ContentType="application/vnd.ms-excel.controlproperties+xml"/>
  <Override PartName="/xl/ctrlProps/ctrlProp1928.xml" ContentType="application/vnd.ms-excel.controlproperties+xml"/>
  <Override PartName="/xl/ctrlProps/ctrlProp1929.xml" ContentType="application/vnd.ms-excel.controlproperties+xml"/>
  <Override PartName="/xl/ctrlProps/ctrlProp1930.xml" ContentType="application/vnd.ms-excel.controlproperties+xml"/>
  <Override PartName="/xl/ctrlProps/ctrlProp1931.xml" ContentType="application/vnd.ms-excel.controlproperties+xml"/>
  <Override PartName="/xl/ctrlProps/ctrlProp1932.xml" ContentType="application/vnd.ms-excel.controlproperties+xml"/>
  <Override PartName="/xl/ctrlProps/ctrlProp1933.xml" ContentType="application/vnd.ms-excel.controlproperties+xml"/>
  <Override PartName="/xl/ctrlProps/ctrlProp1934.xml" ContentType="application/vnd.ms-excel.controlproperties+xml"/>
  <Override PartName="/xl/ctrlProps/ctrlProp1935.xml" ContentType="application/vnd.ms-excel.controlproperties+xml"/>
  <Override PartName="/xl/ctrlProps/ctrlProp1936.xml" ContentType="application/vnd.ms-excel.controlproperties+xml"/>
  <Override PartName="/xl/ctrlProps/ctrlProp1937.xml" ContentType="application/vnd.ms-excel.controlproperties+xml"/>
  <Override PartName="/xl/ctrlProps/ctrlProp1938.xml" ContentType="application/vnd.ms-excel.controlproperties+xml"/>
  <Override PartName="/xl/ctrlProps/ctrlProp1939.xml" ContentType="application/vnd.ms-excel.controlproperties+xml"/>
  <Override PartName="/xl/ctrlProps/ctrlProp1940.xml" ContentType="application/vnd.ms-excel.controlproperties+xml"/>
  <Override PartName="/xl/ctrlProps/ctrlProp1941.xml" ContentType="application/vnd.ms-excel.controlproperties+xml"/>
  <Override PartName="/xl/ctrlProps/ctrlProp1942.xml" ContentType="application/vnd.ms-excel.controlproperties+xml"/>
  <Override PartName="/xl/ctrlProps/ctrlProp1943.xml" ContentType="application/vnd.ms-excel.controlproperties+xml"/>
  <Override PartName="/xl/ctrlProps/ctrlProp1944.xml" ContentType="application/vnd.ms-excel.controlproperties+xml"/>
  <Override PartName="/xl/ctrlProps/ctrlProp1945.xml" ContentType="application/vnd.ms-excel.controlproperties+xml"/>
  <Override PartName="/xl/ctrlProps/ctrlProp1946.xml" ContentType="application/vnd.ms-excel.controlproperties+xml"/>
  <Override PartName="/xl/ctrlProps/ctrlProp1947.xml" ContentType="application/vnd.ms-excel.controlproperties+xml"/>
  <Override PartName="/xl/ctrlProps/ctrlProp1948.xml" ContentType="application/vnd.ms-excel.controlproperties+xml"/>
  <Override PartName="/xl/ctrlProps/ctrlProp1949.xml" ContentType="application/vnd.ms-excel.controlproperties+xml"/>
  <Override PartName="/xl/ctrlProps/ctrlProp1950.xml" ContentType="application/vnd.ms-excel.controlproperties+xml"/>
  <Override PartName="/xl/ctrlProps/ctrlProp1951.xml" ContentType="application/vnd.ms-excel.controlproperties+xml"/>
  <Override PartName="/xl/ctrlProps/ctrlProp1952.xml" ContentType="application/vnd.ms-excel.controlproperties+xml"/>
  <Override PartName="/xl/ctrlProps/ctrlProp1953.xml" ContentType="application/vnd.ms-excel.controlproperties+xml"/>
  <Override PartName="/xl/ctrlProps/ctrlProp1954.xml" ContentType="application/vnd.ms-excel.controlproperties+xml"/>
  <Override PartName="/xl/ctrlProps/ctrlProp1955.xml" ContentType="application/vnd.ms-excel.controlproperties+xml"/>
  <Override PartName="/xl/ctrlProps/ctrlProp1956.xml" ContentType="application/vnd.ms-excel.controlproperties+xml"/>
  <Override PartName="/xl/ctrlProps/ctrlProp1957.xml" ContentType="application/vnd.ms-excel.controlproperties+xml"/>
  <Override PartName="/xl/ctrlProps/ctrlProp1958.xml" ContentType="application/vnd.ms-excel.controlproperties+xml"/>
  <Override PartName="/xl/ctrlProps/ctrlProp1959.xml" ContentType="application/vnd.ms-excel.controlproperties+xml"/>
  <Override PartName="/xl/ctrlProps/ctrlProp1960.xml" ContentType="application/vnd.ms-excel.controlproperties+xml"/>
  <Override PartName="/xl/ctrlProps/ctrlProp1961.xml" ContentType="application/vnd.ms-excel.controlproperties+xml"/>
  <Override PartName="/xl/ctrlProps/ctrlProp1962.xml" ContentType="application/vnd.ms-excel.controlproperties+xml"/>
  <Override PartName="/xl/ctrlProps/ctrlProp1963.xml" ContentType="application/vnd.ms-excel.controlproperties+xml"/>
  <Override PartName="/xl/ctrlProps/ctrlProp1964.xml" ContentType="application/vnd.ms-excel.controlproperties+xml"/>
  <Override PartName="/xl/ctrlProps/ctrlProp1965.xml" ContentType="application/vnd.ms-excel.controlproperties+xml"/>
  <Override PartName="/xl/ctrlProps/ctrlProp1966.xml" ContentType="application/vnd.ms-excel.controlproperties+xml"/>
  <Override PartName="/xl/ctrlProps/ctrlProp1967.xml" ContentType="application/vnd.ms-excel.controlproperties+xml"/>
  <Override PartName="/xl/ctrlProps/ctrlProp1968.xml" ContentType="application/vnd.ms-excel.controlproperties+xml"/>
  <Override PartName="/xl/ctrlProps/ctrlProp1969.xml" ContentType="application/vnd.ms-excel.controlproperties+xml"/>
  <Override PartName="/xl/ctrlProps/ctrlProp1970.xml" ContentType="application/vnd.ms-excel.controlproperties+xml"/>
  <Override PartName="/xl/ctrlProps/ctrlProp1971.xml" ContentType="application/vnd.ms-excel.controlproperties+xml"/>
  <Override PartName="/xl/ctrlProps/ctrlProp1972.xml" ContentType="application/vnd.ms-excel.controlproperties+xml"/>
  <Override PartName="/xl/ctrlProps/ctrlProp1973.xml" ContentType="application/vnd.ms-excel.controlproperties+xml"/>
  <Override PartName="/xl/ctrlProps/ctrlProp1974.xml" ContentType="application/vnd.ms-excel.controlproperties+xml"/>
  <Override PartName="/xl/ctrlProps/ctrlProp1975.xml" ContentType="application/vnd.ms-excel.controlproperties+xml"/>
  <Override PartName="/xl/ctrlProps/ctrlProp1976.xml" ContentType="application/vnd.ms-excel.controlproperties+xml"/>
  <Override PartName="/xl/ctrlProps/ctrlProp1977.xml" ContentType="application/vnd.ms-excel.controlproperties+xml"/>
  <Override PartName="/xl/ctrlProps/ctrlProp1978.xml" ContentType="application/vnd.ms-excel.controlproperties+xml"/>
  <Override PartName="/xl/ctrlProps/ctrlProp1979.xml" ContentType="application/vnd.ms-excel.controlproperties+xml"/>
  <Override PartName="/xl/ctrlProps/ctrlProp1980.xml" ContentType="application/vnd.ms-excel.controlproperties+xml"/>
  <Override PartName="/xl/ctrlProps/ctrlProp1981.xml" ContentType="application/vnd.ms-excel.controlproperties+xml"/>
  <Override PartName="/xl/ctrlProps/ctrlProp1982.xml" ContentType="application/vnd.ms-excel.controlproperties+xml"/>
  <Override PartName="/xl/ctrlProps/ctrlProp1983.xml" ContentType="application/vnd.ms-excel.controlproperties+xml"/>
  <Override PartName="/xl/ctrlProps/ctrlProp1984.xml" ContentType="application/vnd.ms-excel.controlproperties+xml"/>
  <Override PartName="/xl/ctrlProps/ctrlProp1985.xml" ContentType="application/vnd.ms-excel.controlproperties+xml"/>
  <Override PartName="/xl/ctrlProps/ctrlProp1986.xml" ContentType="application/vnd.ms-excel.controlproperties+xml"/>
  <Override PartName="/xl/ctrlProps/ctrlProp1987.xml" ContentType="application/vnd.ms-excel.controlproperties+xml"/>
  <Override PartName="/xl/ctrlProps/ctrlProp1988.xml" ContentType="application/vnd.ms-excel.controlproperties+xml"/>
  <Override PartName="/xl/ctrlProps/ctrlProp1989.xml" ContentType="application/vnd.ms-excel.controlproperties+xml"/>
  <Override PartName="/xl/ctrlProps/ctrlProp1990.xml" ContentType="application/vnd.ms-excel.controlproperties+xml"/>
  <Override PartName="/xl/ctrlProps/ctrlProp1991.xml" ContentType="application/vnd.ms-excel.controlproperties+xml"/>
  <Override PartName="/xl/ctrlProps/ctrlProp1992.xml" ContentType="application/vnd.ms-excel.controlproperties+xml"/>
  <Override PartName="/xl/ctrlProps/ctrlProp1993.xml" ContentType="application/vnd.ms-excel.controlproperties+xml"/>
  <Override PartName="/xl/ctrlProps/ctrlProp1994.xml" ContentType="application/vnd.ms-excel.controlproperties+xml"/>
  <Override PartName="/xl/ctrlProps/ctrlProp1995.xml" ContentType="application/vnd.ms-excel.controlproperties+xml"/>
  <Override PartName="/xl/ctrlProps/ctrlProp1996.xml" ContentType="application/vnd.ms-excel.controlproperties+xml"/>
  <Override PartName="/xl/ctrlProps/ctrlProp1997.xml" ContentType="application/vnd.ms-excel.controlproperties+xml"/>
  <Override PartName="/xl/ctrlProps/ctrlProp1998.xml" ContentType="application/vnd.ms-excel.controlproperties+xml"/>
  <Override PartName="/xl/ctrlProps/ctrlProp1999.xml" ContentType="application/vnd.ms-excel.controlproperties+xml"/>
  <Override PartName="/xl/ctrlProps/ctrlProp2000.xml" ContentType="application/vnd.ms-excel.controlproperties+xml"/>
  <Override PartName="/xl/ctrlProps/ctrlProp2001.xml" ContentType="application/vnd.ms-excel.controlproperties+xml"/>
  <Override PartName="/xl/ctrlProps/ctrlProp2002.xml" ContentType="application/vnd.ms-excel.controlproperties+xml"/>
  <Override PartName="/xl/ctrlProps/ctrlProp2003.xml" ContentType="application/vnd.ms-excel.controlproperties+xml"/>
  <Override PartName="/xl/ctrlProps/ctrlProp2004.xml" ContentType="application/vnd.ms-excel.controlproperties+xml"/>
  <Override PartName="/xl/ctrlProps/ctrlProp2005.xml" ContentType="application/vnd.ms-excel.controlproperties+xml"/>
  <Override PartName="/xl/ctrlProps/ctrlProp2006.xml" ContentType="application/vnd.ms-excel.controlproperties+xml"/>
  <Override PartName="/xl/ctrlProps/ctrlProp2007.xml" ContentType="application/vnd.ms-excel.controlproperties+xml"/>
  <Override PartName="/xl/ctrlProps/ctrlProp2008.xml" ContentType="application/vnd.ms-excel.controlproperties+xml"/>
  <Override PartName="/xl/ctrlProps/ctrlProp2009.xml" ContentType="application/vnd.ms-excel.controlproperties+xml"/>
  <Override PartName="/xl/ctrlProps/ctrlProp2010.xml" ContentType="application/vnd.ms-excel.controlproperties+xml"/>
  <Override PartName="/xl/ctrlProps/ctrlProp2011.xml" ContentType="application/vnd.ms-excel.controlproperties+xml"/>
  <Override PartName="/xl/ctrlProps/ctrlProp2012.xml" ContentType="application/vnd.ms-excel.controlproperties+xml"/>
  <Override PartName="/xl/ctrlProps/ctrlProp2013.xml" ContentType="application/vnd.ms-excel.controlproperties+xml"/>
  <Override PartName="/xl/ctrlProps/ctrlProp2014.xml" ContentType="application/vnd.ms-excel.controlproperties+xml"/>
  <Override PartName="/xl/ctrlProps/ctrlProp2015.xml" ContentType="application/vnd.ms-excel.controlproperties+xml"/>
  <Override PartName="/xl/ctrlProps/ctrlProp2016.xml" ContentType="application/vnd.ms-excel.controlproperties+xml"/>
  <Override PartName="/xl/ctrlProps/ctrlProp2017.xml" ContentType="application/vnd.ms-excel.controlproperties+xml"/>
  <Override PartName="/xl/ctrlProps/ctrlProp2018.xml" ContentType="application/vnd.ms-excel.controlproperties+xml"/>
  <Override PartName="/xl/ctrlProps/ctrlProp2019.xml" ContentType="application/vnd.ms-excel.controlproperties+xml"/>
  <Override PartName="/xl/ctrlProps/ctrlProp2020.xml" ContentType="application/vnd.ms-excel.controlproperties+xml"/>
  <Override PartName="/xl/ctrlProps/ctrlProp2021.xml" ContentType="application/vnd.ms-excel.controlproperties+xml"/>
  <Override PartName="/xl/ctrlProps/ctrlProp2022.xml" ContentType="application/vnd.ms-excel.controlproperties+xml"/>
  <Override PartName="/xl/ctrlProps/ctrlProp2023.xml" ContentType="application/vnd.ms-excel.controlproperties+xml"/>
  <Override PartName="/xl/ctrlProps/ctrlProp2024.xml" ContentType="application/vnd.ms-excel.controlproperties+xml"/>
  <Override PartName="/xl/ctrlProps/ctrlProp2025.xml" ContentType="application/vnd.ms-excel.controlproperties+xml"/>
  <Override PartName="/xl/ctrlProps/ctrlProp2026.xml" ContentType="application/vnd.ms-excel.controlproperties+xml"/>
  <Override PartName="/xl/ctrlProps/ctrlProp2027.xml" ContentType="application/vnd.ms-excel.controlproperties+xml"/>
  <Override PartName="/xl/ctrlProps/ctrlProp2028.xml" ContentType="application/vnd.ms-excel.controlproperties+xml"/>
  <Override PartName="/xl/ctrlProps/ctrlProp2029.xml" ContentType="application/vnd.ms-excel.controlproperties+xml"/>
  <Override PartName="/xl/ctrlProps/ctrlProp2030.xml" ContentType="application/vnd.ms-excel.controlproperties+xml"/>
  <Override PartName="/xl/ctrlProps/ctrlProp2031.xml" ContentType="application/vnd.ms-excel.controlproperties+xml"/>
  <Override PartName="/xl/ctrlProps/ctrlProp2032.xml" ContentType="application/vnd.ms-excel.controlproperties+xml"/>
  <Override PartName="/xl/ctrlProps/ctrlProp2033.xml" ContentType="application/vnd.ms-excel.controlproperties+xml"/>
  <Override PartName="/xl/ctrlProps/ctrlProp2034.xml" ContentType="application/vnd.ms-excel.controlproperties+xml"/>
  <Override PartName="/xl/ctrlProps/ctrlProp2035.xml" ContentType="application/vnd.ms-excel.controlproperties+xml"/>
  <Override PartName="/xl/ctrlProps/ctrlProp2036.xml" ContentType="application/vnd.ms-excel.controlproperties+xml"/>
  <Override PartName="/xl/ctrlProps/ctrlProp2037.xml" ContentType="application/vnd.ms-excel.controlproperties+xml"/>
  <Override PartName="/xl/ctrlProps/ctrlProp2038.xml" ContentType="application/vnd.ms-excel.controlproperties+xml"/>
  <Override PartName="/xl/ctrlProps/ctrlProp2039.xml" ContentType="application/vnd.ms-excel.controlproperties+xml"/>
  <Override PartName="/xl/ctrlProps/ctrlProp2040.xml" ContentType="application/vnd.ms-excel.controlproperties+xml"/>
  <Override PartName="/xl/ctrlProps/ctrlProp2041.xml" ContentType="application/vnd.ms-excel.controlproperties+xml"/>
  <Override PartName="/xl/ctrlProps/ctrlProp2042.xml" ContentType="application/vnd.ms-excel.controlproperties+xml"/>
  <Override PartName="/xl/ctrlProps/ctrlProp2043.xml" ContentType="application/vnd.ms-excel.controlproperties+xml"/>
  <Override PartName="/xl/ctrlProps/ctrlProp2044.xml" ContentType="application/vnd.ms-excel.controlproperties+xml"/>
  <Override PartName="/xl/ctrlProps/ctrlProp2045.xml" ContentType="application/vnd.ms-excel.controlproperties+xml"/>
  <Override PartName="/xl/ctrlProps/ctrlProp2046.xml" ContentType="application/vnd.ms-excel.controlproperties+xml"/>
  <Override PartName="/xl/ctrlProps/ctrlProp2047.xml" ContentType="application/vnd.ms-excel.controlproperties+xml"/>
  <Override PartName="/xl/ctrlProps/ctrlProp2048.xml" ContentType="application/vnd.ms-excel.controlproperties+xml"/>
  <Override PartName="/xl/ctrlProps/ctrlProp2049.xml" ContentType="application/vnd.ms-excel.controlproperties+xml"/>
  <Override PartName="/xl/ctrlProps/ctrlProp2050.xml" ContentType="application/vnd.ms-excel.controlproperties+xml"/>
  <Override PartName="/xl/ctrlProps/ctrlProp2051.xml" ContentType="application/vnd.ms-excel.controlproperties+xml"/>
  <Override PartName="/xl/ctrlProps/ctrlProp2052.xml" ContentType="application/vnd.ms-excel.controlproperties+xml"/>
  <Override PartName="/xl/ctrlProps/ctrlProp2053.xml" ContentType="application/vnd.ms-excel.controlproperties+xml"/>
  <Override PartName="/xl/ctrlProps/ctrlProp2054.xml" ContentType="application/vnd.ms-excel.controlproperties+xml"/>
  <Override PartName="/xl/ctrlProps/ctrlProp2055.xml" ContentType="application/vnd.ms-excel.controlproperties+xml"/>
  <Override PartName="/xl/ctrlProps/ctrlProp2056.xml" ContentType="application/vnd.ms-excel.controlproperties+xml"/>
  <Override PartName="/xl/ctrlProps/ctrlProp2057.xml" ContentType="application/vnd.ms-excel.controlproperties+xml"/>
  <Override PartName="/xl/ctrlProps/ctrlProp2058.xml" ContentType="application/vnd.ms-excel.controlproperties+xml"/>
  <Override PartName="/xl/ctrlProps/ctrlProp2059.xml" ContentType="application/vnd.ms-excel.controlproperties+xml"/>
  <Override PartName="/xl/ctrlProps/ctrlProp2060.xml" ContentType="application/vnd.ms-excel.controlproperties+xml"/>
  <Override PartName="/xl/ctrlProps/ctrlProp2061.xml" ContentType="application/vnd.ms-excel.controlproperties+xml"/>
  <Override PartName="/xl/ctrlProps/ctrlProp2062.xml" ContentType="application/vnd.ms-excel.controlproperties+xml"/>
  <Override PartName="/xl/ctrlProps/ctrlProp2063.xml" ContentType="application/vnd.ms-excel.controlproperties+xml"/>
  <Override PartName="/xl/ctrlProps/ctrlProp2064.xml" ContentType="application/vnd.ms-excel.controlproperties+xml"/>
  <Override PartName="/xl/ctrlProps/ctrlProp2065.xml" ContentType="application/vnd.ms-excel.controlproperties+xml"/>
  <Override PartName="/xl/drawings/drawing18.xml" ContentType="application/vnd.openxmlformats-officedocument.drawing+xml"/>
  <Override PartName="/xl/ctrlProps/ctrlProp2066.xml" ContentType="application/vnd.ms-excel.controlproperties+xml"/>
  <Override PartName="/xl/ctrlProps/ctrlProp2067.xml" ContentType="application/vnd.ms-excel.controlproperties+xml"/>
  <Override PartName="/xl/ctrlProps/ctrlProp2068.xml" ContentType="application/vnd.ms-excel.controlproperties+xml"/>
  <Override PartName="/xl/ctrlProps/ctrlProp2069.xml" ContentType="application/vnd.ms-excel.controlproperties+xml"/>
  <Override PartName="/xl/ctrlProps/ctrlProp2070.xml" ContentType="application/vnd.ms-excel.controlproperties+xml"/>
  <Override PartName="/xl/ctrlProps/ctrlProp2071.xml" ContentType="application/vnd.ms-excel.controlproperties+xml"/>
  <Override PartName="/xl/ctrlProps/ctrlProp2072.xml" ContentType="application/vnd.ms-excel.controlproperties+xml"/>
  <Override PartName="/xl/ctrlProps/ctrlProp2073.xml" ContentType="application/vnd.ms-excel.controlproperties+xml"/>
  <Override PartName="/xl/ctrlProps/ctrlProp2074.xml" ContentType="application/vnd.ms-excel.controlproperties+xml"/>
  <Override PartName="/xl/ctrlProps/ctrlProp2075.xml" ContentType="application/vnd.ms-excel.controlproperties+xml"/>
  <Override PartName="/xl/ctrlProps/ctrlProp2076.xml" ContentType="application/vnd.ms-excel.controlproperties+xml"/>
  <Override PartName="/xl/ctrlProps/ctrlProp2077.xml" ContentType="application/vnd.ms-excel.controlproperties+xml"/>
  <Override PartName="/xl/ctrlProps/ctrlProp2078.xml" ContentType="application/vnd.ms-excel.controlproperties+xml"/>
  <Override PartName="/xl/ctrlProps/ctrlProp2079.xml" ContentType="application/vnd.ms-excel.controlproperties+xml"/>
  <Override PartName="/xl/ctrlProps/ctrlProp2080.xml" ContentType="application/vnd.ms-excel.controlproperties+xml"/>
  <Override PartName="/xl/ctrlProps/ctrlProp2081.xml" ContentType="application/vnd.ms-excel.controlproperties+xml"/>
  <Override PartName="/xl/ctrlProps/ctrlProp2082.xml" ContentType="application/vnd.ms-excel.controlproperties+xml"/>
  <Override PartName="/xl/ctrlProps/ctrlProp2083.xml" ContentType="application/vnd.ms-excel.controlproperties+xml"/>
  <Override PartName="/xl/ctrlProps/ctrlProp2084.xml" ContentType="application/vnd.ms-excel.controlproperties+xml"/>
  <Override PartName="/xl/ctrlProps/ctrlProp2085.xml" ContentType="application/vnd.ms-excel.controlproperties+xml"/>
  <Override PartName="/xl/ctrlProps/ctrlProp2086.xml" ContentType="application/vnd.ms-excel.controlproperties+xml"/>
  <Override PartName="/xl/ctrlProps/ctrlProp2087.xml" ContentType="application/vnd.ms-excel.controlproperties+xml"/>
  <Override PartName="/xl/ctrlProps/ctrlProp2088.xml" ContentType="application/vnd.ms-excel.controlproperties+xml"/>
  <Override PartName="/xl/ctrlProps/ctrlProp2089.xml" ContentType="application/vnd.ms-excel.controlproperties+xml"/>
  <Override PartName="/xl/ctrlProps/ctrlProp2090.xml" ContentType="application/vnd.ms-excel.controlproperties+xml"/>
  <Override PartName="/xl/ctrlProps/ctrlProp2091.xml" ContentType="application/vnd.ms-excel.controlproperties+xml"/>
  <Override PartName="/xl/ctrlProps/ctrlProp2092.xml" ContentType="application/vnd.ms-excel.controlproperties+xml"/>
  <Override PartName="/xl/ctrlProps/ctrlProp2093.xml" ContentType="application/vnd.ms-excel.controlproperties+xml"/>
  <Override PartName="/xl/ctrlProps/ctrlProp2094.xml" ContentType="application/vnd.ms-excel.controlproperties+xml"/>
  <Override PartName="/xl/ctrlProps/ctrlProp2095.xml" ContentType="application/vnd.ms-excel.controlproperties+xml"/>
  <Override PartName="/xl/ctrlProps/ctrlProp2096.xml" ContentType="application/vnd.ms-excel.controlproperties+xml"/>
  <Override PartName="/xl/ctrlProps/ctrlProp2097.xml" ContentType="application/vnd.ms-excel.controlproperties+xml"/>
  <Override PartName="/xl/ctrlProps/ctrlProp2098.xml" ContentType="application/vnd.ms-excel.controlproperties+xml"/>
  <Override PartName="/xl/ctrlProps/ctrlProp2099.xml" ContentType="application/vnd.ms-excel.controlproperties+xml"/>
  <Override PartName="/xl/ctrlProps/ctrlProp2100.xml" ContentType="application/vnd.ms-excel.controlproperties+xml"/>
  <Override PartName="/xl/ctrlProps/ctrlProp2101.xml" ContentType="application/vnd.ms-excel.controlproperties+xml"/>
  <Override PartName="/xl/ctrlProps/ctrlProp2102.xml" ContentType="application/vnd.ms-excel.controlproperties+xml"/>
  <Override PartName="/xl/ctrlProps/ctrlProp2103.xml" ContentType="application/vnd.ms-excel.controlproperties+xml"/>
  <Override PartName="/xl/ctrlProps/ctrlProp2104.xml" ContentType="application/vnd.ms-excel.controlproperties+xml"/>
  <Override PartName="/xl/ctrlProps/ctrlProp2105.xml" ContentType="application/vnd.ms-excel.controlproperties+xml"/>
  <Override PartName="/xl/ctrlProps/ctrlProp2106.xml" ContentType="application/vnd.ms-excel.controlproperties+xml"/>
  <Override PartName="/xl/ctrlProps/ctrlProp2107.xml" ContentType="application/vnd.ms-excel.controlproperties+xml"/>
  <Override PartName="/xl/ctrlProps/ctrlProp2108.xml" ContentType="application/vnd.ms-excel.controlproperties+xml"/>
  <Override PartName="/xl/ctrlProps/ctrlProp2109.xml" ContentType="application/vnd.ms-excel.controlproperties+xml"/>
  <Override PartName="/xl/ctrlProps/ctrlProp2110.xml" ContentType="application/vnd.ms-excel.controlproperties+xml"/>
  <Override PartName="/xl/ctrlProps/ctrlProp2111.xml" ContentType="application/vnd.ms-excel.controlproperties+xml"/>
  <Override PartName="/xl/ctrlProps/ctrlProp2112.xml" ContentType="application/vnd.ms-excel.controlproperties+xml"/>
  <Override PartName="/xl/ctrlProps/ctrlProp2113.xml" ContentType="application/vnd.ms-excel.controlproperties+xml"/>
  <Override PartName="/xl/ctrlProps/ctrlProp2114.xml" ContentType="application/vnd.ms-excel.controlproperties+xml"/>
  <Override PartName="/xl/ctrlProps/ctrlProp2115.xml" ContentType="application/vnd.ms-excel.controlproperties+xml"/>
  <Override PartName="/xl/ctrlProps/ctrlProp2116.xml" ContentType="application/vnd.ms-excel.controlproperties+xml"/>
  <Override PartName="/xl/ctrlProps/ctrlProp2117.xml" ContentType="application/vnd.ms-excel.controlproperties+xml"/>
  <Override PartName="/xl/ctrlProps/ctrlProp2118.xml" ContentType="application/vnd.ms-excel.controlproperties+xml"/>
  <Override PartName="/xl/ctrlProps/ctrlProp2119.xml" ContentType="application/vnd.ms-excel.controlproperties+xml"/>
  <Override PartName="/xl/ctrlProps/ctrlProp2120.xml" ContentType="application/vnd.ms-excel.controlproperties+xml"/>
  <Override PartName="/xl/ctrlProps/ctrlProp2121.xml" ContentType="application/vnd.ms-excel.controlproperties+xml"/>
  <Override PartName="/xl/ctrlProps/ctrlProp2122.xml" ContentType="application/vnd.ms-excel.controlproperties+xml"/>
  <Override PartName="/xl/ctrlProps/ctrlProp2123.xml" ContentType="application/vnd.ms-excel.controlproperties+xml"/>
  <Override PartName="/xl/ctrlProps/ctrlProp2124.xml" ContentType="application/vnd.ms-excel.controlproperties+xml"/>
  <Override PartName="/xl/ctrlProps/ctrlProp2125.xml" ContentType="application/vnd.ms-excel.controlproperties+xml"/>
  <Override PartName="/xl/ctrlProps/ctrlProp2126.xml" ContentType="application/vnd.ms-excel.controlproperties+xml"/>
  <Override PartName="/xl/ctrlProps/ctrlProp2127.xml" ContentType="application/vnd.ms-excel.controlproperties+xml"/>
  <Override PartName="/xl/ctrlProps/ctrlProp2128.xml" ContentType="application/vnd.ms-excel.controlproperties+xml"/>
  <Override PartName="/xl/ctrlProps/ctrlProp2129.xml" ContentType="application/vnd.ms-excel.controlproperties+xml"/>
  <Override PartName="/xl/ctrlProps/ctrlProp2130.xml" ContentType="application/vnd.ms-excel.controlproperties+xml"/>
  <Override PartName="/xl/ctrlProps/ctrlProp2131.xml" ContentType="application/vnd.ms-excel.controlproperties+xml"/>
  <Override PartName="/xl/ctrlProps/ctrlProp2132.xml" ContentType="application/vnd.ms-excel.controlproperties+xml"/>
  <Override PartName="/xl/ctrlProps/ctrlProp2133.xml" ContentType="application/vnd.ms-excel.controlproperties+xml"/>
  <Override PartName="/xl/ctrlProps/ctrlProp2134.xml" ContentType="application/vnd.ms-excel.controlproperties+xml"/>
  <Override PartName="/xl/ctrlProps/ctrlProp2135.xml" ContentType="application/vnd.ms-excel.controlproperties+xml"/>
  <Override PartName="/xl/ctrlProps/ctrlProp2136.xml" ContentType="application/vnd.ms-excel.controlproperties+xml"/>
  <Override PartName="/xl/ctrlProps/ctrlProp2137.xml" ContentType="application/vnd.ms-excel.controlproperties+xml"/>
  <Override PartName="/xl/ctrlProps/ctrlProp2138.xml" ContentType="application/vnd.ms-excel.controlproperties+xml"/>
  <Override PartName="/xl/ctrlProps/ctrlProp2139.xml" ContentType="application/vnd.ms-excel.controlproperties+xml"/>
  <Override PartName="/xl/ctrlProps/ctrlProp2140.xml" ContentType="application/vnd.ms-excel.controlproperties+xml"/>
  <Override PartName="/xl/ctrlProps/ctrlProp2141.xml" ContentType="application/vnd.ms-excel.controlproperties+xml"/>
  <Override PartName="/xl/ctrlProps/ctrlProp2142.xml" ContentType="application/vnd.ms-excel.controlproperties+xml"/>
  <Override PartName="/xl/ctrlProps/ctrlProp2143.xml" ContentType="application/vnd.ms-excel.controlproperties+xml"/>
  <Override PartName="/xl/ctrlProps/ctrlProp2144.xml" ContentType="application/vnd.ms-excel.controlproperties+xml"/>
  <Override PartName="/xl/ctrlProps/ctrlProp2145.xml" ContentType="application/vnd.ms-excel.controlproperties+xml"/>
  <Override PartName="/xl/ctrlProps/ctrlProp2146.xml" ContentType="application/vnd.ms-excel.controlproperties+xml"/>
  <Override PartName="/xl/ctrlProps/ctrlProp2147.xml" ContentType="application/vnd.ms-excel.controlproperties+xml"/>
  <Override PartName="/xl/ctrlProps/ctrlProp2148.xml" ContentType="application/vnd.ms-excel.controlproperties+xml"/>
  <Override PartName="/xl/ctrlProps/ctrlProp2149.xml" ContentType="application/vnd.ms-excel.controlproperties+xml"/>
  <Override PartName="/xl/ctrlProps/ctrlProp2150.xml" ContentType="application/vnd.ms-excel.controlproperties+xml"/>
  <Override PartName="/xl/ctrlProps/ctrlProp2151.xml" ContentType="application/vnd.ms-excel.controlproperties+xml"/>
  <Override PartName="/xl/ctrlProps/ctrlProp2152.xml" ContentType="application/vnd.ms-excel.controlproperties+xml"/>
  <Override PartName="/xl/ctrlProps/ctrlProp2153.xml" ContentType="application/vnd.ms-excel.controlproperties+xml"/>
  <Override PartName="/xl/ctrlProps/ctrlProp2154.xml" ContentType="application/vnd.ms-excel.controlproperties+xml"/>
  <Override PartName="/xl/ctrlProps/ctrlProp2155.xml" ContentType="application/vnd.ms-excel.controlproperties+xml"/>
  <Override PartName="/xl/ctrlProps/ctrlProp2156.xml" ContentType="application/vnd.ms-excel.controlproperties+xml"/>
  <Override PartName="/xl/ctrlProps/ctrlProp2157.xml" ContentType="application/vnd.ms-excel.controlproperties+xml"/>
  <Override PartName="/xl/ctrlProps/ctrlProp2158.xml" ContentType="application/vnd.ms-excel.controlproperties+xml"/>
  <Override PartName="/xl/ctrlProps/ctrlProp2159.xml" ContentType="application/vnd.ms-excel.controlproperties+xml"/>
  <Override PartName="/xl/ctrlProps/ctrlProp2160.xml" ContentType="application/vnd.ms-excel.controlproperties+xml"/>
  <Override PartName="/xl/ctrlProps/ctrlProp2161.xml" ContentType="application/vnd.ms-excel.controlproperties+xml"/>
  <Override PartName="/xl/ctrlProps/ctrlProp2162.xml" ContentType="application/vnd.ms-excel.controlproperties+xml"/>
  <Override PartName="/xl/ctrlProps/ctrlProp2163.xml" ContentType="application/vnd.ms-excel.controlproperties+xml"/>
  <Override PartName="/xl/ctrlProps/ctrlProp2164.xml" ContentType="application/vnd.ms-excel.controlproperties+xml"/>
  <Override PartName="/xl/ctrlProps/ctrlProp2165.xml" ContentType="application/vnd.ms-excel.controlproperties+xml"/>
  <Override PartName="/xl/ctrlProps/ctrlProp2166.xml" ContentType="application/vnd.ms-excel.controlproperties+xml"/>
  <Override PartName="/xl/ctrlProps/ctrlProp2167.xml" ContentType="application/vnd.ms-excel.controlproperties+xml"/>
  <Override PartName="/xl/ctrlProps/ctrlProp2168.xml" ContentType="application/vnd.ms-excel.controlproperties+xml"/>
  <Override PartName="/xl/ctrlProps/ctrlProp2169.xml" ContentType="application/vnd.ms-excel.controlproperties+xml"/>
  <Override PartName="/xl/ctrlProps/ctrlProp2170.xml" ContentType="application/vnd.ms-excel.controlproperties+xml"/>
  <Override PartName="/xl/ctrlProps/ctrlProp2171.xml" ContentType="application/vnd.ms-excel.controlproperties+xml"/>
  <Override PartName="/xl/ctrlProps/ctrlProp2172.xml" ContentType="application/vnd.ms-excel.controlproperties+xml"/>
  <Override PartName="/xl/ctrlProps/ctrlProp2173.xml" ContentType="application/vnd.ms-excel.controlproperties+xml"/>
  <Override PartName="/xl/ctrlProps/ctrlProp2174.xml" ContentType="application/vnd.ms-excel.controlproperties+xml"/>
  <Override PartName="/xl/ctrlProps/ctrlProp2175.xml" ContentType="application/vnd.ms-excel.controlproperties+xml"/>
  <Override PartName="/xl/ctrlProps/ctrlProp2176.xml" ContentType="application/vnd.ms-excel.controlproperties+xml"/>
  <Override PartName="/xl/ctrlProps/ctrlProp2177.xml" ContentType="application/vnd.ms-excel.controlproperties+xml"/>
  <Override PartName="/xl/ctrlProps/ctrlProp2178.xml" ContentType="application/vnd.ms-excel.controlproperties+xml"/>
  <Override PartName="/xl/ctrlProps/ctrlProp2179.xml" ContentType="application/vnd.ms-excel.controlproperties+xml"/>
  <Override PartName="/xl/ctrlProps/ctrlProp2180.xml" ContentType="application/vnd.ms-excel.controlproperties+xml"/>
  <Override PartName="/xl/ctrlProps/ctrlProp2181.xml" ContentType="application/vnd.ms-excel.controlproperties+xml"/>
  <Override PartName="/xl/ctrlProps/ctrlProp2182.xml" ContentType="application/vnd.ms-excel.controlproperties+xml"/>
  <Override PartName="/xl/ctrlProps/ctrlProp2183.xml" ContentType="application/vnd.ms-excel.controlproperties+xml"/>
  <Override PartName="/xl/ctrlProps/ctrlProp2184.xml" ContentType="application/vnd.ms-excel.controlproperties+xml"/>
  <Override PartName="/xl/ctrlProps/ctrlProp2185.xml" ContentType="application/vnd.ms-excel.controlproperties+xml"/>
  <Override PartName="/xl/ctrlProps/ctrlProp2186.xml" ContentType="application/vnd.ms-excel.controlproperties+xml"/>
  <Override PartName="/xl/ctrlProps/ctrlProp2187.xml" ContentType="application/vnd.ms-excel.controlproperties+xml"/>
  <Override PartName="/xl/ctrlProps/ctrlProp2188.xml" ContentType="application/vnd.ms-excel.controlproperties+xml"/>
  <Override PartName="/xl/ctrlProps/ctrlProp2189.xml" ContentType="application/vnd.ms-excel.controlproperties+xml"/>
  <Override PartName="/xl/ctrlProps/ctrlProp2190.xml" ContentType="application/vnd.ms-excel.controlproperties+xml"/>
  <Override PartName="/xl/ctrlProps/ctrlProp2191.xml" ContentType="application/vnd.ms-excel.controlproperties+xml"/>
  <Override PartName="/xl/ctrlProps/ctrlProp2192.xml" ContentType="application/vnd.ms-excel.controlproperties+xml"/>
  <Override PartName="/xl/ctrlProps/ctrlProp2193.xml" ContentType="application/vnd.ms-excel.controlproperties+xml"/>
  <Override PartName="/xl/ctrlProps/ctrlProp2194.xml" ContentType="application/vnd.ms-excel.controlproperties+xml"/>
  <Override PartName="/xl/ctrlProps/ctrlProp2195.xml" ContentType="application/vnd.ms-excel.controlproperties+xml"/>
  <Override PartName="/xl/ctrlProps/ctrlProp2196.xml" ContentType="application/vnd.ms-excel.controlproperties+xml"/>
  <Override PartName="/xl/ctrlProps/ctrlProp2197.xml" ContentType="application/vnd.ms-excel.controlproperties+xml"/>
  <Override PartName="/xl/ctrlProps/ctrlProp2198.xml" ContentType="application/vnd.ms-excel.controlproperties+xml"/>
  <Override PartName="/xl/ctrlProps/ctrlProp2199.xml" ContentType="application/vnd.ms-excel.controlproperties+xml"/>
  <Override PartName="/xl/ctrlProps/ctrlProp2200.xml" ContentType="application/vnd.ms-excel.controlproperties+xml"/>
  <Override PartName="/xl/ctrlProps/ctrlProp2201.xml" ContentType="application/vnd.ms-excel.controlproperties+xml"/>
  <Override PartName="/xl/ctrlProps/ctrlProp2202.xml" ContentType="application/vnd.ms-excel.controlproperties+xml"/>
  <Override PartName="/xl/ctrlProps/ctrlProp2203.xml" ContentType="application/vnd.ms-excel.controlproperties+xml"/>
  <Override PartName="/xl/ctrlProps/ctrlProp2204.xml" ContentType="application/vnd.ms-excel.controlproperties+xml"/>
  <Override PartName="/xl/ctrlProps/ctrlProp2205.xml" ContentType="application/vnd.ms-excel.controlproperties+xml"/>
  <Override PartName="/xl/drawings/drawing19.xml" ContentType="application/vnd.openxmlformats-officedocument.drawing+xml"/>
  <Override PartName="/xl/ctrlProps/ctrlProp2206.xml" ContentType="application/vnd.ms-excel.controlproperties+xml"/>
  <Override PartName="/xl/ctrlProps/ctrlProp2207.xml" ContentType="application/vnd.ms-excel.controlproperties+xml"/>
  <Override PartName="/xl/ctrlProps/ctrlProp2208.xml" ContentType="application/vnd.ms-excel.controlproperties+xml"/>
  <Override PartName="/xl/ctrlProps/ctrlProp2209.xml" ContentType="application/vnd.ms-excel.controlproperties+xml"/>
  <Override PartName="/xl/ctrlProps/ctrlProp2210.xml" ContentType="application/vnd.ms-excel.controlproperties+xml"/>
  <Override PartName="/xl/ctrlProps/ctrlProp2211.xml" ContentType="application/vnd.ms-excel.controlproperties+xml"/>
  <Override PartName="/xl/ctrlProps/ctrlProp2212.xml" ContentType="application/vnd.ms-excel.controlproperties+xml"/>
  <Override PartName="/xl/ctrlProps/ctrlProp2213.xml" ContentType="application/vnd.ms-excel.controlproperties+xml"/>
  <Override PartName="/xl/ctrlProps/ctrlProp2214.xml" ContentType="application/vnd.ms-excel.controlproperties+xml"/>
  <Override PartName="/xl/ctrlProps/ctrlProp2215.xml" ContentType="application/vnd.ms-excel.controlproperties+xml"/>
  <Override PartName="/xl/ctrlProps/ctrlProp2216.xml" ContentType="application/vnd.ms-excel.controlproperties+xml"/>
  <Override PartName="/xl/ctrlProps/ctrlProp2217.xml" ContentType="application/vnd.ms-excel.controlproperties+xml"/>
  <Override PartName="/xl/ctrlProps/ctrlProp2218.xml" ContentType="application/vnd.ms-excel.controlproperties+xml"/>
  <Override PartName="/xl/ctrlProps/ctrlProp2219.xml" ContentType="application/vnd.ms-excel.controlproperties+xml"/>
  <Override PartName="/xl/ctrlProps/ctrlProp2220.xml" ContentType="application/vnd.ms-excel.controlproperties+xml"/>
  <Override PartName="/xl/ctrlProps/ctrlProp2221.xml" ContentType="application/vnd.ms-excel.controlproperties+xml"/>
  <Override PartName="/xl/ctrlProps/ctrlProp2222.xml" ContentType="application/vnd.ms-excel.controlproperties+xml"/>
  <Override PartName="/xl/ctrlProps/ctrlProp2223.xml" ContentType="application/vnd.ms-excel.controlproperties+xml"/>
  <Override PartName="/xl/ctrlProps/ctrlProp2224.xml" ContentType="application/vnd.ms-excel.controlproperties+xml"/>
  <Override PartName="/xl/ctrlProps/ctrlProp2225.xml" ContentType="application/vnd.ms-excel.controlproperties+xml"/>
  <Override PartName="/xl/ctrlProps/ctrlProp2226.xml" ContentType="application/vnd.ms-excel.controlproperties+xml"/>
  <Override PartName="/xl/ctrlProps/ctrlProp2227.xml" ContentType="application/vnd.ms-excel.controlproperties+xml"/>
  <Override PartName="/xl/ctrlProps/ctrlProp2228.xml" ContentType="application/vnd.ms-excel.controlproperties+xml"/>
  <Override PartName="/xl/ctrlProps/ctrlProp2229.xml" ContentType="application/vnd.ms-excel.controlproperties+xml"/>
  <Override PartName="/xl/ctrlProps/ctrlProp2230.xml" ContentType="application/vnd.ms-excel.controlproperties+xml"/>
  <Override PartName="/xl/ctrlProps/ctrlProp2231.xml" ContentType="application/vnd.ms-excel.controlproperties+xml"/>
  <Override PartName="/xl/ctrlProps/ctrlProp2232.xml" ContentType="application/vnd.ms-excel.controlproperties+xml"/>
  <Override PartName="/xl/ctrlProps/ctrlProp2233.xml" ContentType="application/vnd.ms-excel.controlproperties+xml"/>
  <Override PartName="/xl/ctrlProps/ctrlProp2234.xml" ContentType="application/vnd.ms-excel.controlproperties+xml"/>
  <Override PartName="/xl/ctrlProps/ctrlProp2235.xml" ContentType="application/vnd.ms-excel.controlproperties+xml"/>
  <Override PartName="/xl/ctrlProps/ctrlProp2236.xml" ContentType="application/vnd.ms-excel.controlproperties+xml"/>
  <Override PartName="/xl/ctrlProps/ctrlProp2237.xml" ContentType="application/vnd.ms-excel.controlproperties+xml"/>
  <Override PartName="/xl/ctrlProps/ctrlProp2238.xml" ContentType="application/vnd.ms-excel.controlproperties+xml"/>
  <Override PartName="/xl/ctrlProps/ctrlProp2239.xml" ContentType="application/vnd.ms-excel.controlproperties+xml"/>
  <Override PartName="/xl/ctrlProps/ctrlProp2240.xml" ContentType="application/vnd.ms-excel.controlproperties+xml"/>
  <Override PartName="/xl/ctrlProps/ctrlProp2241.xml" ContentType="application/vnd.ms-excel.controlproperties+xml"/>
  <Override PartName="/xl/ctrlProps/ctrlProp2242.xml" ContentType="application/vnd.ms-excel.controlproperties+xml"/>
  <Override PartName="/xl/ctrlProps/ctrlProp2243.xml" ContentType="application/vnd.ms-excel.controlproperties+xml"/>
  <Override PartName="/xl/ctrlProps/ctrlProp2244.xml" ContentType="application/vnd.ms-excel.controlproperties+xml"/>
  <Override PartName="/xl/ctrlProps/ctrlProp2245.xml" ContentType="application/vnd.ms-excel.controlproperties+xml"/>
  <Override PartName="/xl/ctrlProps/ctrlProp2246.xml" ContentType="application/vnd.ms-excel.controlproperties+xml"/>
  <Override PartName="/xl/ctrlProps/ctrlProp2247.xml" ContentType="application/vnd.ms-excel.controlproperties+xml"/>
  <Override PartName="/xl/ctrlProps/ctrlProp2248.xml" ContentType="application/vnd.ms-excel.controlproperties+xml"/>
  <Override PartName="/xl/ctrlProps/ctrlProp2249.xml" ContentType="application/vnd.ms-excel.controlproperties+xml"/>
  <Override PartName="/xl/ctrlProps/ctrlProp2250.xml" ContentType="application/vnd.ms-excel.controlproperties+xml"/>
  <Override PartName="/xl/ctrlProps/ctrlProp2251.xml" ContentType="application/vnd.ms-excel.controlproperties+xml"/>
  <Override PartName="/xl/ctrlProps/ctrlProp2252.xml" ContentType="application/vnd.ms-excel.controlproperties+xml"/>
  <Override PartName="/xl/ctrlProps/ctrlProp2253.xml" ContentType="application/vnd.ms-excel.controlproperties+xml"/>
  <Override PartName="/xl/ctrlProps/ctrlProp2254.xml" ContentType="application/vnd.ms-excel.controlproperties+xml"/>
  <Override PartName="/xl/ctrlProps/ctrlProp2255.xml" ContentType="application/vnd.ms-excel.controlproperties+xml"/>
  <Override PartName="/xl/ctrlProps/ctrlProp2256.xml" ContentType="application/vnd.ms-excel.controlproperties+xml"/>
  <Override PartName="/xl/ctrlProps/ctrlProp2257.xml" ContentType="application/vnd.ms-excel.controlproperties+xml"/>
  <Override PartName="/xl/ctrlProps/ctrlProp2258.xml" ContentType="application/vnd.ms-excel.controlproperties+xml"/>
  <Override PartName="/xl/ctrlProps/ctrlProp2259.xml" ContentType="application/vnd.ms-excel.controlproperties+xml"/>
  <Override PartName="/xl/ctrlProps/ctrlProp2260.xml" ContentType="application/vnd.ms-excel.controlproperties+xml"/>
  <Override PartName="/xl/ctrlProps/ctrlProp2261.xml" ContentType="application/vnd.ms-excel.controlproperties+xml"/>
  <Override PartName="/xl/ctrlProps/ctrlProp2262.xml" ContentType="application/vnd.ms-excel.controlproperties+xml"/>
  <Override PartName="/xl/ctrlProps/ctrlProp2263.xml" ContentType="application/vnd.ms-excel.controlproperties+xml"/>
  <Override PartName="/xl/ctrlProps/ctrlProp2264.xml" ContentType="application/vnd.ms-excel.controlproperties+xml"/>
  <Override PartName="/xl/ctrlProps/ctrlProp2265.xml" ContentType="application/vnd.ms-excel.controlproperties+xml"/>
  <Override PartName="/xl/ctrlProps/ctrlProp2266.xml" ContentType="application/vnd.ms-excel.controlproperties+xml"/>
  <Override PartName="/xl/ctrlProps/ctrlProp2267.xml" ContentType="application/vnd.ms-excel.controlproperties+xml"/>
  <Override PartName="/xl/ctrlProps/ctrlProp2268.xml" ContentType="application/vnd.ms-excel.controlproperties+xml"/>
  <Override PartName="/xl/ctrlProps/ctrlProp2269.xml" ContentType="application/vnd.ms-excel.controlproperties+xml"/>
  <Override PartName="/xl/ctrlProps/ctrlProp2270.xml" ContentType="application/vnd.ms-excel.controlproperties+xml"/>
  <Override PartName="/xl/ctrlProps/ctrlProp2271.xml" ContentType="application/vnd.ms-excel.controlproperties+xml"/>
  <Override PartName="/xl/ctrlProps/ctrlProp2272.xml" ContentType="application/vnd.ms-excel.controlproperties+xml"/>
  <Override PartName="/xl/ctrlProps/ctrlProp2273.xml" ContentType="application/vnd.ms-excel.controlproperties+xml"/>
  <Override PartName="/xl/ctrlProps/ctrlProp2274.xml" ContentType="application/vnd.ms-excel.controlproperties+xml"/>
  <Override PartName="/xl/ctrlProps/ctrlProp2275.xml" ContentType="application/vnd.ms-excel.controlproperties+xml"/>
  <Override PartName="/xl/ctrlProps/ctrlProp2276.xml" ContentType="application/vnd.ms-excel.controlproperties+xml"/>
  <Override PartName="/xl/ctrlProps/ctrlProp2277.xml" ContentType="application/vnd.ms-excel.controlproperties+xml"/>
  <Override PartName="/xl/ctrlProps/ctrlProp2278.xml" ContentType="application/vnd.ms-excel.controlproperties+xml"/>
  <Override PartName="/xl/ctrlProps/ctrlProp2279.xml" ContentType="application/vnd.ms-excel.controlproperties+xml"/>
  <Override PartName="/xl/ctrlProps/ctrlProp2280.xml" ContentType="application/vnd.ms-excel.controlproperties+xml"/>
  <Override PartName="/xl/ctrlProps/ctrlProp2281.xml" ContentType="application/vnd.ms-excel.controlproperties+xml"/>
  <Override PartName="/xl/ctrlProps/ctrlProp2282.xml" ContentType="application/vnd.ms-excel.controlproperties+xml"/>
  <Override PartName="/xl/ctrlProps/ctrlProp2283.xml" ContentType="application/vnd.ms-excel.controlproperties+xml"/>
  <Override PartName="/xl/ctrlProps/ctrlProp2284.xml" ContentType="application/vnd.ms-excel.controlproperties+xml"/>
  <Override PartName="/xl/ctrlProps/ctrlProp2285.xml" ContentType="application/vnd.ms-excel.controlproperties+xml"/>
  <Override PartName="/xl/ctrlProps/ctrlProp2286.xml" ContentType="application/vnd.ms-excel.controlproperties+xml"/>
  <Override PartName="/xl/ctrlProps/ctrlProp2287.xml" ContentType="application/vnd.ms-excel.controlproperties+xml"/>
  <Override PartName="/xl/ctrlProps/ctrlProp2288.xml" ContentType="application/vnd.ms-excel.controlproperties+xml"/>
  <Override PartName="/xl/ctrlProps/ctrlProp2289.xml" ContentType="application/vnd.ms-excel.controlproperties+xml"/>
  <Override PartName="/xl/ctrlProps/ctrlProp2290.xml" ContentType="application/vnd.ms-excel.controlproperties+xml"/>
  <Override PartName="/xl/ctrlProps/ctrlProp2291.xml" ContentType="application/vnd.ms-excel.controlproperties+xml"/>
  <Override PartName="/xl/ctrlProps/ctrlProp2292.xml" ContentType="application/vnd.ms-excel.controlproperties+xml"/>
  <Override PartName="/xl/ctrlProps/ctrlProp2293.xml" ContentType="application/vnd.ms-excel.controlproperties+xml"/>
  <Override PartName="/xl/ctrlProps/ctrlProp2294.xml" ContentType="application/vnd.ms-excel.controlproperties+xml"/>
  <Override PartName="/xl/ctrlProps/ctrlProp2295.xml" ContentType="application/vnd.ms-excel.controlproperties+xml"/>
  <Override PartName="/xl/ctrlProps/ctrlProp2296.xml" ContentType="application/vnd.ms-excel.controlproperties+xml"/>
  <Override PartName="/xl/ctrlProps/ctrlProp2297.xml" ContentType="application/vnd.ms-excel.controlproperties+xml"/>
  <Override PartName="/xl/ctrlProps/ctrlProp2298.xml" ContentType="application/vnd.ms-excel.controlproperties+xml"/>
  <Override PartName="/xl/ctrlProps/ctrlProp2299.xml" ContentType="application/vnd.ms-excel.controlproperties+xml"/>
  <Override PartName="/xl/ctrlProps/ctrlProp2300.xml" ContentType="application/vnd.ms-excel.controlproperties+xml"/>
  <Override PartName="/xl/ctrlProps/ctrlProp2301.xml" ContentType="application/vnd.ms-excel.controlproperties+xml"/>
  <Override PartName="/xl/ctrlProps/ctrlProp2302.xml" ContentType="application/vnd.ms-excel.controlproperties+xml"/>
  <Override PartName="/xl/ctrlProps/ctrlProp2303.xml" ContentType="application/vnd.ms-excel.controlproperties+xml"/>
  <Override PartName="/xl/ctrlProps/ctrlProp2304.xml" ContentType="application/vnd.ms-excel.controlproperties+xml"/>
  <Override PartName="/xl/ctrlProps/ctrlProp2305.xml" ContentType="application/vnd.ms-excel.controlproperties+xml"/>
  <Override PartName="/xl/ctrlProps/ctrlProp2306.xml" ContentType="application/vnd.ms-excel.controlproperties+xml"/>
  <Override PartName="/xl/ctrlProps/ctrlProp2307.xml" ContentType="application/vnd.ms-excel.controlproperties+xml"/>
  <Override PartName="/xl/ctrlProps/ctrlProp2308.xml" ContentType="application/vnd.ms-excel.controlproperties+xml"/>
  <Override PartName="/xl/ctrlProps/ctrlProp2309.xml" ContentType="application/vnd.ms-excel.controlproperties+xml"/>
  <Override PartName="/xl/ctrlProps/ctrlProp2310.xml" ContentType="application/vnd.ms-excel.controlproperties+xml"/>
  <Override PartName="/xl/ctrlProps/ctrlProp2311.xml" ContentType="application/vnd.ms-excel.controlproperties+xml"/>
  <Override PartName="/xl/ctrlProps/ctrlProp2312.xml" ContentType="application/vnd.ms-excel.controlproperties+xml"/>
  <Override PartName="/xl/ctrlProps/ctrlProp2313.xml" ContentType="application/vnd.ms-excel.controlproperties+xml"/>
  <Override PartName="/xl/ctrlProps/ctrlProp2314.xml" ContentType="application/vnd.ms-excel.controlproperties+xml"/>
  <Override PartName="/xl/ctrlProps/ctrlProp2315.xml" ContentType="application/vnd.ms-excel.controlproperties+xml"/>
  <Override PartName="/xl/ctrlProps/ctrlProp2316.xml" ContentType="application/vnd.ms-excel.controlproperties+xml"/>
  <Override PartName="/xl/ctrlProps/ctrlProp2317.xml" ContentType="application/vnd.ms-excel.controlproperties+xml"/>
  <Override PartName="/xl/ctrlProps/ctrlProp2318.xml" ContentType="application/vnd.ms-excel.controlproperties+xml"/>
  <Override PartName="/xl/ctrlProps/ctrlProp2319.xml" ContentType="application/vnd.ms-excel.controlproperties+xml"/>
  <Override PartName="/xl/ctrlProps/ctrlProp2320.xml" ContentType="application/vnd.ms-excel.controlproperties+xml"/>
  <Override PartName="/xl/ctrlProps/ctrlProp2321.xml" ContentType="application/vnd.ms-excel.controlproperties+xml"/>
  <Override PartName="/xl/ctrlProps/ctrlProp2322.xml" ContentType="application/vnd.ms-excel.controlproperties+xml"/>
  <Override PartName="/xl/ctrlProps/ctrlProp2323.xml" ContentType="application/vnd.ms-excel.controlproperties+xml"/>
  <Override PartName="/xl/ctrlProps/ctrlProp2324.xml" ContentType="application/vnd.ms-excel.controlproperties+xml"/>
  <Override PartName="/xl/ctrlProps/ctrlProp2325.xml" ContentType="application/vnd.ms-excel.controlproperties+xml"/>
  <Override PartName="/xl/ctrlProps/ctrlProp2326.xml" ContentType="application/vnd.ms-excel.controlproperties+xml"/>
  <Override PartName="/xl/ctrlProps/ctrlProp2327.xml" ContentType="application/vnd.ms-excel.controlproperties+xml"/>
  <Override PartName="/xl/ctrlProps/ctrlProp2328.xml" ContentType="application/vnd.ms-excel.controlproperties+xml"/>
  <Override PartName="/xl/ctrlProps/ctrlProp2329.xml" ContentType="application/vnd.ms-excel.controlproperties+xml"/>
  <Override PartName="/xl/ctrlProps/ctrlProp2330.xml" ContentType="application/vnd.ms-excel.controlproperties+xml"/>
  <Override PartName="/xl/ctrlProps/ctrlProp2331.xml" ContentType="application/vnd.ms-excel.controlproperties+xml"/>
  <Override PartName="/xl/ctrlProps/ctrlProp2332.xml" ContentType="application/vnd.ms-excel.controlproperties+xml"/>
  <Override PartName="/xl/ctrlProps/ctrlProp2333.xml" ContentType="application/vnd.ms-excel.controlproperties+xml"/>
  <Override PartName="/xl/ctrlProps/ctrlProp2334.xml" ContentType="application/vnd.ms-excel.controlproperties+xml"/>
  <Override PartName="/xl/ctrlProps/ctrlProp2335.xml" ContentType="application/vnd.ms-excel.controlproperties+xml"/>
  <Override PartName="/xl/ctrlProps/ctrlProp2336.xml" ContentType="application/vnd.ms-excel.controlproperties+xml"/>
  <Override PartName="/xl/ctrlProps/ctrlProp2337.xml" ContentType="application/vnd.ms-excel.controlproperties+xml"/>
  <Override PartName="/xl/ctrlProps/ctrlProp2338.xml" ContentType="application/vnd.ms-excel.controlproperties+xml"/>
  <Override PartName="/xl/ctrlProps/ctrlProp2339.xml" ContentType="application/vnd.ms-excel.controlproperties+xml"/>
  <Override PartName="/xl/ctrlProps/ctrlProp2340.xml" ContentType="application/vnd.ms-excel.controlproperties+xml"/>
  <Override PartName="/xl/ctrlProps/ctrlProp2341.xml" ContentType="application/vnd.ms-excel.controlproperties+xml"/>
  <Override PartName="/xl/ctrlProps/ctrlProp2342.xml" ContentType="application/vnd.ms-excel.controlproperties+xml"/>
  <Override PartName="/xl/ctrlProps/ctrlProp2343.xml" ContentType="application/vnd.ms-excel.controlproperties+xml"/>
  <Override PartName="/xl/ctrlProps/ctrlProp2344.xml" ContentType="application/vnd.ms-excel.controlproperties+xml"/>
  <Override PartName="/xl/ctrlProps/ctrlProp2345.xml" ContentType="application/vnd.ms-excel.controlproperties+xml"/>
  <Override PartName="/xl/drawings/drawing20.xml" ContentType="application/vnd.openxmlformats-officedocument.drawing+xml"/>
  <Override PartName="/xl/ctrlProps/ctrlProp2346.xml" ContentType="application/vnd.ms-excel.controlproperties+xml"/>
  <Override PartName="/xl/ctrlProps/ctrlProp2347.xml" ContentType="application/vnd.ms-excel.controlproperties+xml"/>
  <Override PartName="/xl/ctrlProps/ctrlProp2348.xml" ContentType="application/vnd.ms-excel.controlproperties+xml"/>
  <Override PartName="/xl/ctrlProps/ctrlProp2349.xml" ContentType="application/vnd.ms-excel.controlproperties+xml"/>
  <Override PartName="/xl/ctrlProps/ctrlProp2350.xml" ContentType="application/vnd.ms-excel.controlproperties+xml"/>
  <Override PartName="/xl/ctrlProps/ctrlProp2351.xml" ContentType="application/vnd.ms-excel.controlproperties+xml"/>
  <Override PartName="/xl/ctrlProps/ctrlProp2352.xml" ContentType="application/vnd.ms-excel.controlproperties+xml"/>
  <Override PartName="/xl/ctrlProps/ctrlProp2353.xml" ContentType="application/vnd.ms-excel.controlproperties+xml"/>
  <Override PartName="/xl/ctrlProps/ctrlProp2354.xml" ContentType="application/vnd.ms-excel.controlproperties+xml"/>
  <Override PartName="/xl/ctrlProps/ctrlProp2355.xml" ContentType="application/vnd.ms-excel.controlproperties+xml"/>
  <Override PartName="/xl/ctrlProps/ctrlProp2356.xml" ContentType="application/vnd.ms-excel.controlproperties+xml"/>
  <Override PartName="/xl/ctrlProps/ctrlProp2357.xml" ContentType="application/vnd.ms-excel.controlproperties+xml"/>
  <Override PartName="/xl/ctrlProps/ctrlProp2358.xml" ContentType="application/vnd.ms-excel.controlproperties+xml"/>
  <Override PartName="/xl/ctrlProps/ctrlProp2359.xml" ContentType="application/vnd.ms-excel.controlproperties+xml"/>
  <Override PartName="/xl/ctrlProps/ctrlProp2360.xml" ContentType="application/vnd.ms-excel.controlproperties+xml"/>
  <Override PartName="/xl/ctrlProps/ctrlProp2361.xml" ContentType="application/vnd.ms-excel.controlproperties+xml"/>
  <Override PartName="/xl/ctrlProps/ctrlProp2362.xml" ContentType="application/vnd.ms-excel.controlproperties+xml"/>
  <Override PartName="/xl/ctrlProps/ctrlProp2363.xml" ContentType="application/vnd.ms-excel.controlproperties+xml"/>
  <Override PartName="/xl/ctrlProps/ctrlProp2364.xml" ContentType="application/vnd.ms-excel.controlproperties+xml"/>
  <Override PartName="/xl/ctrlProps/ctrlProp2365.xml" ContentType="application/vnd.ms-excel.controlproperties+xml"/>
  <Override PartName="/xl/ctrlProps/ctrlProp2366.xml" ContentType="application/vnd.ms-excel.controlproperties+xml"/>
  <Override PartName="/xl/ctrlProps/ctrlProp2367.xml" ContentType="application/vnd.ms-excel.controlproperties+xml"/>
  <Override PartName="/xl/ctrlProps/ctrlProp2368.xml" ContentType="application/vnd.ms-excel.controlproperties+xml"/>
  <Override PartName="/xl/ctrlProps/ctrlProp2369.xml" ContentType="application/vnd.ms-excel.controlproperties+xml"/>
  <Override PartName="/xl/ctrlProps/ctrlProp2370.xml" ContentType="application/vnd.ms-excel.controlproperties+xml"/>
  <Override PartName="/xl/ctrlProps/ctrlProp2371.xml" ContentType="application/vnd.ms-excel.controlproperties+xml"/>
  <Override PartName="/xl/ctrlProps/ctrlProp2372.xml" ContentType="application/vnd.ms-excel.controlproperties+xml"/>
  <Override PartName="/xl/ctrlProps/ctrlProp2373.xml" ContentType="application/vnd.ms-excel.controlproperties+xml"/>
  <Override PartName="/xl/ctrlProps/ctrlProp2374.xml" ContentType="application/vnd.ms-excel.controlproperties+xml"/>
  <Override PartName="/xl/ctrlProps/ctrlProp2375.xml" ContentType="application/vnd.ms-excel.controlproperties+xml"/>
  <Override PartName="/xl/ctrlProps/ctrlProp2376.xml" ContentType="application/vnd.ms-excel.controlproperties+xml"/>
  <Override PartName="/xl/ctrlProps/ctrlProp2377.xml" ContentType="application/vnd.ms-excel.controlproperties+xml"/>
  <Override PartName="/xl/ctrlProps/ctrlProp2378.xml" ContentType="application/vnd.ms-excel.controlproperties+xml"/>
  <Override PartName="/xl/ctrlProps/ctrlProp2379.xml" ContentType="application/vnd.ms-excel.controlproperties+xml"/>
  <Override PartName="/xl/ctrlProps/ctrlProp2380.xml" ContentType="application/vnd.ms-excel.controlproperties+xml"/>
  <Override PartName="/xl/ctrlProps/ctrlProp2381.xml" ContentType="application/vnd.ms-excel.controlproperties+xml"/>
  <Override PartName="/xl/ctrlProps/ctrlProp2382.xml" ContentType="application/vnd.ms-excel.controlproperties+xml"/>
  <Override PartName="/xl/ctrlProps/ctrlProp2383.xml" ContentType="application/vnd.ms-excel.controlproperties+xml"/>
  <Override PartName="/xl/ctrlProps/ctrlProp2384.xml" ContentType="application/vnd.ms-excel.controlproperties+xml"/>
  <Override PartName="/xl/ctrlProps/ctrlProp2385.xml" ContentType="application/vnd.ms-excel.controlproperties+xml"/>
  <Override PartName="/xl/ctrlProps/ctrlProp2386.xml" ContentType="application/vnd.ms-excel.controlproperties+xml"/>
  <Override PartName="/xl/ctrlProps/ctrlProp2387.xml" ContentType="application/vnd.ms-excel.controlproperties+xml"/>
  <Override PartName="/xl/ctrlProps/ctrlProp2388.xml" ContentType="application/vnd.ms-excel.controlproperties+xml"/>
  <Override PartName="/xl/ctrlProps/ctrlProp2389.xml" ContentType="application/vnd.ms-excel.controlproperties+xml"/>
  <Override PartName="/xl/ctrlProps/ctrlProp2390.xml" ContentType="application/vnd.ms-excel.controlproperties+xml"/>
  <Override PartName="/xl/ctrlProps/ctrlProp2391.xml" ContentType="application/vnd.ms-excel.controlproperties+xml"/>
  <Override PartName="/xl/ctrlProps/ctrlProp2392.xml" ContentType="application/vnd.ms-excel.controlproperties+xml"/>
  <Override PartName="/xl/ctrlProps/ctrlProp2393.xml" ContentType="application/vnd.ms-excel.controlproperties+xml"/>
  <Override PartName="/xl/ctrlProps/ctrlProp2394.xml" ContentType="application/vnd.ms-excel.controlproperties+xml"/>
  <Override PartName="/xl/ctrlProps/ctrlProp2395.xml" ContentType="application/vnd.ms-excel.controlproperties+xml"/>
  <Override PartName="/xl/ctrlProps/ctrlProp2396.xml" ContentType="application/vnd.ms-excel.controlproperties+xml"/>
  <Override PartName="/xl/ctrlProps/ctrlProp2397.xml" ContentType="application/vnd.ms-excel.controlproperties+xml"/>
  <Override PartName="/xl/ctrlProps/ctrlProp2398.xml" ContentType="application/vnd.ms-excel.controlproperties+xml"/>
  <Override PartName="/xl/ctrlProps/ctrlProp2399.xml" ContentType="application/vnd.ms-excel.controlproperties+xml"/>
  <Override PartName="/xl/ctrlProps/ctrlProp2400.xml" ContentType="application/vnd.ms-excel.controlproperties+xml"/>
  <Override PartName="/xl/ctrlProps/ctrlProp2401.xml" ContentType="application/vnd.ms-excel.controlproperties+xml"/>
  <Override PartName="/xl/ctrlProps/ctrlProp2402.xml" ContentType="application/vnd.ms-excel.controlproperties+xml"/>
  <Override PartName="/xl/ctrlProps/ctrlProp2403.xml" ContentType="application/vnd.ms-excel.controlproperties+xml"/>
  <Override PartName="/xl/ctrlProps/ctrlProp2404.xml" ContentType="application/vnd.ms-excel.controlproperties+xml"/>
  <Override PartName="/xl/ctrlProps/ctrlProp2405.xml" ContentType="application/vnd.ms-excel.controlproperties+xml"/>
  <Override PartName="/xl/ctrlProps/ctrlProp2406.xml" ContentType="application/vnd.ms-excel.controlproperties+xml"/>
  <Override PartName="/xl/ctrlProps/ctrlProp2407.xml" ContentType="application/vnd.ms-excel.controlproperties+xml"/>
  <Override PartName="/xl/ctrlProps/ctrlProp2408.xml" ContentType="application/vnd.ms-excel.controlproperties+xml"/>
  <Override PartName="/xl/ctrlProps/ctrlProp2409.xml" ContentType="application/vnd.ms-excel.controlproperties+xml"/>
  <Override PartName="/xl/ctrlProps/ctrlProp2410.xml" ContentType="application/vnd.ms-excel.controlproperties+xml"/>
  <Override PartName="/xl/ctrlProps/ctrlProp2411.xml" ContentType="application/vnd.ms-excel.controlproperties+xml"/>
  <Override PartName="/xl/ctrlProps/ctrlProp2412.xml" ContentType="application/vnd.ms-excel.controlproperties+xml"/>
  <Override PartName="/xl/ctrlProps/ctrlProp2413.xml" ContentType="application/vnd.ms-excel.controlproperties+xml"/>
  <Override PartName="/xl/ctrlProps/ctrlProp2414.xml" ContentType="application/vnd.ms-excel.controlproperties+xml"/>
  <Override PartName="/xl/ctrlProps/ctrlProp2415.xml" ContentType="application/vnd.ms-excel.controlproperties+xml"/>
  <Override PartName="/xl/ctrlProps/ctrlProp2416.xml" ContentType="application/vnd.ms-excel.controlproperties+xml"/>
  <Override PartName="/xl/ctrlProps/ctrlProp2417.xml" ContentType="application/vnd.ms-excel.controlproperties+xml"/>
  <Override PartName="/xl/ctrlProps/ctrlProp2418.xml" ContentType="application/vnd.ms-excel.controlproperties+xml"/>
  <Override PartName="/xl/ctrlProps/ctrlProp2419.xml" ContentType="application/vnd.ms-excel.controlproperties+xml"/>
  <Override PartName="/xl/ctrlProps/ctrlProp2420.xml" ContentType="application/vnd.ms-excel.controlproperties+xml"/>
  <Override PartName="/xl/ctrlProps/ctrlProp2421.xml" ContentType="application/vnd.ms-excel.controlproperties+xml"/>
  <Override PartName="/xl/ctrlProps/ctrlProp2422.xml" ContentType="application/vnd.ms-excel.controlproperties+xml"/>
  <Override PartName="/xl/ctrlProps/ctrlProp2423.xml" ContentType="application/vnd.ms-excel.controlproperties+xml"/>
  <Override PartName="/xl/ctrlProps/ctrlProp2424.xml" ContentType="application/vnd.ms-excel.controlproperties+xml"/>
  <Override PartName="/xl/ctrlProps/ctrlProp2425.xml" ContentType="application/vnd.ms-excel.controlproperties+xml"/>
  <Override PartName="/xl/ctrlProps/ctrlProp2426.xml" ContentType="application/vnd.ms-excel.controlproperties+xml"/>
  <Override PartName="/xl/ctrlProps/ctrlProp2427.xml" ContentType="application/vnd.ms-excel.controlproperties+xml"/>
  <Override PartName="/xl/ctrlProps/ctrlProp2428.xml" ContentType="application/vnd.ms-excel.controlproperties+xml"/>
  <Override PartName="/xl/ctrlProps/ctrlProp2429.xml" ContentType="application/vnd.ms-excel.controlproperties+xml"/>
  <Override PartName="/xl/ctrlProps/ctrlProp2430.xml" ContentType="application/vnd.ms-excel.controlproperties+xml"/>
  <Override PartName="/xl/ctrlProps/ctrlProp2431.xml" ContentType="application/vnd.ms-excel.controlproperties+xml"/>
  <Override PartName="/xl/ctrlProps/ctrlProp2432.xml" ContentType="application/vnd.ms-excel.controlproperties+xml"/>
  <Override PartName="/xl/ctrlProps/ctrlProp2433.xml" ContentType="application/vnd.ms-excel.controlproperties+xml"/>
  <Override PartName="/xl/ctrlProps/ctrlProp2434.xml" ContentType="application/vnd.ms-excel.controlproperties+xml"/>
  <Override PartName="/xl/ctrlProps/ctrlProp2435.xml" ContentType="application/vnd.ms-excel.controlproperties+xml"/>
  <Override PartName="/xl/ctrlProps/ctrlProp2436.xml" ContentType="application/vnd.ms-excel.controlproperties+xml"/>
  <Override PartName="/xl/ctrlProps/ctrlProp2437.xml" ContentType="application/vnd.ms-excel.controlproperties+xml"/>
  <Override PartName="/xl/ctrlProps/ctrlProp2438.xml" ContentType="application/vnd.ms-excel.controlproperties+xml"/>
  <Override PartName="/xl/ctrlProps/ctrlProp2439.xml" ContentType="application/vnd.ms-excel.controlproperties+xml"/>
  <Override PartName="/xl/ctrlProps/ctrlProp2440.xml" ContentType="application/vnd.ms-excel.controlproperties+xml"/>
  <Override PartName="/xl/ctrlProps/ctrlProp2441.xml" ContentType="application/vnd.ms-excel.controlproperties+xml"/>
  <Override PartName="/xl/ctrlProps/ctrlProp2442.xml" ContentType="application/vnd.ms-excel.controlproperties+xml"/>
  <Override PartName="/xl/ctrlProps/ctrlProp2443.xml" ContentType="application/vnd.ms-excel.controlproperties+xml"/>
  <Override PartName="/xl/ctrlProps/ctrlProp2444.xml" ContentType="application/vnd.ms-excel.controlproperties+xml"/>
  <Override PartName="/xl/ctrlProps/ctrlProp2445.xml" ContentType="application/vnd.ms-excel.controlproperties+xml"/>
  <Override PartName="/xl/ctrlProps/ctrlProp2446.xml" ContentType="application/vnd.ms-excel.controlproperties+xml"/>
  <Override PartName="/xl/ctrlProps/ctrlProp2447.xml" ContentType="application/vnd.ms-excel.controlproperties+xml"/>
  <Override PartName="/xl/ctrlProps/ctrlProp2448.xml" ContentType="application/vnd.ms-excel.controlproperties+xml"/>
  <Override PartName="/xl/ctrlProps/ctrlProp2449.xml" ContentType="application/vnd.ms-excel.controlproperties+xml"/>
  <Override PartName="/xl/ctrlProps/ctrlProp2450.xml" ContentType="application/vnd.ms-excel.controlproperties+xml"/>
  <Override PartName="/xl/ctrlProps/ctrlProp2451.xml" ContentType="application/vnd.ms-excel.controlproperties+xml"/>
  <Override PartName="/xl/ctrlProps/ctrlProp2452.xml" ContentType="application/vnd.ms-excel.controlproperties+xml"/>
  <Override PartName="/xl/ctrlProps/ctrlProp2453.xml" ContentType="application/vnd.ms-excel.controlproperties+xml"/>
  <Override PartName="/xl/ctrlProps/ctrlProp2454.xml" ContentType="application/vnd.ms-excel.controlproperties+xml"/>
  <Override PartName="/xl/ctrlProps/ctrlProp2455.xml" ContentType="application/vnd.ms-excel.controlproperties+xml"/>
  <Override PartName="/xl/ctrlProps/ctrlProp2456.xml" ContentType="application/vnd.ms-excel.controlproperties+xml"/>
  <Override PartName="/xl/ctrlProps/ctrlProp2457.xml" ContentType="application/vnd.ms-excel.controlproperties+xml"/>
  <Override PartName="/xl/ctrlProps/ctrlProp2458.xml" ContentType="application/vnd.ms-excel.controlproperties+xml"/>
  <Override PartName="/xl/ctrlProps/ctrlProp2459.xml" ContentType="application/vnd.ms-excel.controlproperties+xml"/>
  <Override PartName="/xl/ctrlProps/ctrlProp2460.xml" ContentType="application/vnd.ms-excel.controlproperties+xml"/>
  <Override PartName="/xl/ctrlProps/ctrlProp2461.xml" ContentType="application/vnd.ms-excel.controlproperties+xml"/>
  <Override PartName="/xl/ctrlProps/ctrlProp2462.xml" ContentType="application/vnd.ms-excel.controlproperties+xml"/>
  <Override PartName="/xl/ctrlProps/ctrlProp2463.xml" ContentType="application/vnd.ms-excel.controlproperties+xml"/>
  <Override PartName="/xl/ctrlProps/ctrlProp2464.xml" ContentType="application/vnd.ms-excel.controlproperties+xml"/>
  <Override PartName="/xl/ctrlProps/ctrlProp2465.xml" ContentType="application/vnd.ms-excel.controlproperties+xml"/>
  <Override PartName="/xl/ctrlProps/ctrlProp2466.xml" ContentType="application/vnd.ms-excel.controlproperties+xml"/>
  <Override PartName="/xl/ctrlProps/ctrlProp2467.xml" ContentType="application/vnd.ms-excel.controlproperties+xml"/>
  <Override PartName="/xl/ctrlProps/ctrlProp2468.xml" ContentType="application/vnd.ms-excel.controlproperties+xml"/>
  <Override PartName="/xl/ctrlProps/ctrlProp2469.xml" ContentType="application/vnd.ms-excel.controlproperties+xml"/>
  <Override PartName="/xl/ctrlProps/ctrlProp2470.xml" ContentType="application/vnd.ms-excel.controlproperties+xml"/>
  <Override PartName="/xl/ctrlProps/ctrlProp2471.xml" ContentType="application/vnd.ms-excel.controlproperties+xml"/>
  <Override PartName="/xl/ctrlProps/ctrlProp2472.xml" ContentType="application/vnd.ms-excel.controlproperties+xml"/>
  <Override PartName="/xl/ctrlProps/ctrlProp2473.xml" ContentType="application/vnd.ms-excel.controlproperties+xml"/>
  <Override PartName="/xl/ctrlProps/ctrlProp2474.xml" ContentType="application/vnd.ms-excel.controlproperties+xml"/>
  <Override PartName="/xl/ctrlProps/ctrlProp2475.xml" ContentType="application/vnd.ms-excel.controlproperties+xml"/>
  <Override PartName="/xl/ctrlProps/ctrlProp2476.xml" ContentType="application/vnd.ms-excel.controlproperties+xml"/>
  <Override PartName="/xl/ctrlProps/ctrlProp2477.xml" ContentType="application/vnd.ms-excel.controlproperties+xml"/>
  <Override PartName="/xl/ctrlProps/ctrlProp2478.xml" ContentType="application/vnd.ms-excel.controlproperties+xml"/>
  <Override PartName="/xl/ctrlProps/ctrlProp2479.xml" ContentType="application/vnd.ms-excel.controlproperties+xml"/>
  <Override PartName="/xl/ctrlProps/ctrlProp2480.xml" ContentType="application/vnd.ms-excel.controlproperties+xml"/>
  <Override PartName="/xl/ctrlProps/ctrlProp2481.xml" ContentType="application/vnd.ms-excel.controlproperties+xml"/>
  <Override PartName="/xl/ctrlProps/ctrlProp2482.xml" ContentType="application/vnd.ms-excel.controlproperties+xml"/>
  <Override PartName="/xl/ctrlProps/ctrlProp2483.xml" ContentType="application/vnd.ms-excel.controlproperties+xml"/>
  <Override PartName="/xl/ctrlProps/ctrlProp2484.xml" ContentType="application/vnd.ms-excel.controlproperties+xml"/>
  <Override PartName="/xl/ctrlProps/ctrlProp2485.xml" ContentType="application/vnd.ms-excel.controlproperties+xml"/>
  <Override PartName="/xl/drawings/drawing21.xml" ContentType="application/vnd.openxmlformats-officedocument.drawing+xml"/>
  <Override PartName="/xl/ctrlProps/ctrlProp2486.xml" ContentType="application/vnd.ms-excel.controlproperties+xml"/>
  <Override PartName="/xl/ctrlProps/ctrlProp2487.xml" ContentType="application/vnd.ms-excel.controlproperties+xml"/>
  <Override PartName="/xl/ctrlProps/ctrlProp2488.xml" ContentType="application/vnd.ms-excel.controlproperties+xml"/>
  <Override PartName="/xl/ctrlProps/ctrlProp2489.xml" ContentType="application/vnd.ms-excel.controlproperties+xml"/>
  <Override PartName="/xl/ctrlProps/ctrlProp2490.xml" ContentType="application/vnd.ms-excel.controlproperties+xml"/>
  <Override PartName="/xl/ctrlProps/ctrlProp2491.xml" ContentType="application/vnd.ms-excel.controlproperties+xml"/>
  <Override PartName="/xl/ctrlProps/ctrlProp2492.xml" ContentType="application/vnd.ms-excel.controlproperties+xml"/>
  <Override PartName="/xl/ctrlProps/ctrlProp2493.xml" ContentType="application/vnd.ms-excel.controlproperties+xml"/>
  <Override PartName="/xl/ctrlProps/ctrlProp2494.xml" ContentType="application/vnd.ms-excel.controlproperties+xml"/>
  <Override PartName="/xl/ctrlProps/ctrlProp2495.xml" ContentType="application/vnd.ms-excel.controlproperties+xml"/>
  <Override PartName="/xl/ctrlProps/ctrlProp2496.xml" ContentType="application/vnd.ms-excel.controlproperties+xml"/>
  <Override PartName="/xl/ctrlProps/ctrlProp2497.xml" ContentType="application/vnd.ms-excel.controlproperties+xml"/>
  <Override PartName="/xl/ctrlProps/ctrlProp2498.xml" ContentType="application/vnd.ms-excel.controlproperties+xml"/>
  <Override PartName="/xl/ctrlProps/ctrlProp2499.xml" ContentType="application/vnd.ms-excel.controlproperties+xml"/>
  <Override PartName="/xl/ctrlProps/ctrlProp2500.xml" ContentType="application/vnd.ms-excel.controlproperties+xml"/>
  <Override PartName="/xl/ctrlProps/ctrlProp2501.xml" ContentType="application/vnd.ms-excel.controlproperties+xml"/>
  <Override PartName="/xl/ctrlProps/ctrlProp2502.xml" ContentType="application/vnd.ms-excel.controlproperties+xml"/>
  <Override PartName="/xl/ctrlProps/ctrlProp2503.xml" ContentType="application/vnd.ms-excel.controlproperties+xml"/>
  <Override PartName="/xl/ctrlProps/ctrlProp2504.xml" ContentType="application/vnd.ms-excel.controlproperties+xml"/>
  <Override PartName="/xl/ctrlProps/ctrlProp2505.xml" ContentType="application/vnd.ms-excel.controlproperties+xml"/>
  <Override PartName="/xl/ctrlProps/ctrlProp2506.xml" ContentType="application/vnd.ms-excel.controlproperties+xml"/>
  <Override PartName="/xl/ctrlProps/ctrlProp2507.xml" ContentType="application/vnd.ms-excel.controlproperties+xml"/>
  <Override PartName="/xl/ctrlProps/ctrlProp2508.xml" ContentType="application/vnd.ms-excel.controlproperties+xml"/>
  <Override PartName="/xl/ctrlProps/ctrlProp2509.xml" ContentType="application/vnd.ms-excel.controlproperties+xml"/>
  <Override PartName="/xl/ctrlProps/ctrlProp2510.xml" ContentType="application/vnd.ms-excel.controlproperties+xml"/>
  <Override PartName="/xl/ctrlProps/ctrlProp2511.xml" ContentType="application/vnd.ms-excel.controlproperties+xml"/>
  <Override PartName="/xl/ctrlProps/ctrlProp2512.xml" ContentType="application/vnd.ms-excel.controlproperties+xml"/>
  <Override PartName="/xl/ctrlProps/ctrlProp2513.xml" ContentType="application/vnd.ms-excel.controlproperties+xml"/>
  <Override PartName="/xl/ctrlProps/ctrlProp2514.xml" ContentType="application/vnd.ms-excel.controlproperties+xml"/>
  <Override PartName="/xl/ctrlProps/ctrlProp2515.xml" ContentType="application/vnd.ms-excel.controlproperties+xml"/>
  <Override PartName="/xl/ctrlProps/ctrlProp2516.xml" ContentType="application/vnd.ms-excel.controlproperties+xml"/>
  <Override PartName="/xl/ctrlProps/ctrlProp2517.xml" ContentType="application/vnd.ms-excel.controlproperties+xml"/>
  <Override PartName="/xl/ctrlProps/ctrlProp2518.xml" ContentType="application/vnd.ms-excel.controlproperties+xml"/>
  <Override PartName="/xl/ctrlProps/ctrlProp2519.xml" ContentType="application/vnd.ms-excel.controlproperties+xml"/>
  <Override PartName="/xl/ctrlProps/ctrlProp2520.xml" ContentType="application/vnd.ms-excel.controlproperties+xml"/>
  <Override PartName="/xl/ctrlProps/ctrlProp2521.xml" ContentType="application/vnd.ms-excel.controlproperties+xml"/>
  <Override PartName="/xl/ctrlProps/ctrlProp2522.xml" ContentType="application/vnd.ms-excel.controlproperties+xml"/>
  <Override PartName="/xl/ctrlProps/ctrlProp2523.xml" ContentType="application/vnd.ms-excel.controlproperties+xml"/>
  <Override PartName="/xl/ctrlProps/ctrlProp2524.xml" ContentType="application/vnd.ms-excel.controlproperties+xml"/>
  <Override PartName="/xl/ctrlProps/ctrlProp2525.xml" ContentType="application/vnd.ms-excel.controlproperties+xml"/>
  <Override PartName="/xl/ctrlProps/ctrlProp2526.xml" ContentType="application/vnd.ms-excel.controlproperties+xml"/>
  <Override PartName="/xl/ctrlProps/ctrlProp2527.xml" ContentType="application/vnd.ms-excel.controlproperties+xml"/>
  <Override PartName="/xl/ctrlProps/ctrlProp2528.xml" ContentType="application/vnd.ms-excel.controlproperties+xml"/>
  <Override PartName="/xl/ctrlProps/ctrlProp2529.xml" ContentType="application/vnd.ms-excel.controlproperties+xml"/>
  <Override PartName="/xl/ctrlProps/ctrlProp2530.xml" ContentType="application/vnd.ms-excel.controlproperties+xml"/>
  <Override PartName="/xl/ctrlProps/ctrlProp2531.xml" ContentType="application/vnd.ms-excel.controlproperties+xml"/>
  <Override PartName="/xl/ctrlProps/ctrlProp2532.xml" ContentType="application/vnd.ms-excel.controlproperties+xml"/>
  <Override PartName="/xl/ctrlProps/ctrlProp2533.xml" ContentType="application/vnd.ms-excel.controlproperties+xml"/>
  <Override PartName="/xl/ctrlProps/ctrlProp2534.xml" ContentType="application/vnd.ms-excel.controlproperties+xml"/>
  <Override PartName="/xl/ctrlProps/ctrlProp2535.xml" ContentType="application/vnd.ms-excel.controlproperties+xml"/>
  <Override PartName="/xl/ctrlProps/ctrlProp2536.xml" ContentType="application/vnd.ms-excel.controlproperties+xml"/>
  <Override PartName="/xl/ctrlProps/ctrlProp2537.xml" ContentType="application/vnd.ms-excel.controlproperties+xml"/>
  <Override PartName="/xl/ctrlProps/ctrlProp2538.xml" ContentType="application/vnd.ms-excel.controlproperties+xml"/>
  <Override PartName="/xl/ctrlProps/ctrlProp2539.xml" ContentType="application/vnd.ms-excel.controlproperties+xml"/>
  <Override PartName="/xl/ctrlProps/ctrlProp2540.xml" ContentType="application/vnd.ms-excel.controlproperties+xml"/>
  <Override PartName="/xl/ctrlProps/ctrlProp2541.xml" ContentType="application/vnd.ms-excel.controlproperties+xml"/>
  <Override PartName="/xl/ctrlProps/ctrlProp2542.xml" ContentType="application/vnd.ms-excel.controlproperties+xml"/>
  <Override PartName="/xl/ctrlProps/ctrlProp2543.xml" ContentType="application/vnd.ms-excel.controlproperties+xml"/>
  <Override PartName="/xl/ctrlProps/ctrlProp2544.xml" ContentType="application/vnd.ms-excel.controlproperties+xml"/>
  <Override PartName="/xl/ctrlProps/ctrlProp2545.xml" ContentType="application/vnd.ms-excel.controlproperties+xml"/>
  <Override PartName="/xl/ctrlProps/ctrlProp2546.xml" ContentType="application/vnd.ms-excel.controlproperties+xml"/>
  <Override PartName="/xl/ctrlProps/ctrlProp2547.xml" ContentType="application/vnd.ms-excel.controlproperties+xml"/>
  <Override PartName="/xl/ctrlProps/ctrlProp2548.xml" ContentType="application/vnd.ms-excel.controlproperties+xml"/>
  <Override PartName="/xl/ctrlProps/ctrlProp2549.xml" ContentType="application/vnd.ms-excel.controlproperties+xml"/>
  <Override PartName="/xl/ctrlProps/ctrlProp2550.xml" ContentType="application/vnd.ms-excel.controlproperties+xml"/>
  <Override PartName="/xl/ctrlProps/ctrlProp2551.xml" ContentType="application/vnd.ms-excel.controlproperties+xml"/>
  <Override PartName="/xl/ctrlProps/ctrlProp2552.xml" ContentType="application/vnd.ms-excel.controlproperties+xml"/>
  <Override PartName="/xl/ctrlProps/ctrlProp2553.xml" ContentType="application/vnd.ms-excel.controlproperties+xml"/>
  <Override PartName="/xl/ctrlProps/ctrlProp2554.xml" ContentType="application/vnd.ms-excel.controlproperties+xml"/>
  <Override PartName="/xl/ctrlProps/ctrlProp2555.xml" ContentType="application/vnd.ms-excel.controlproperties+xml"/>
  <Override PartName="/xl/ctrlProps/ctrlProp2556.xml" ContentType="application/vnd.ms-excel.controlproperties+xml"/>
  <Override PartName="/xl/ctrlProps/ctrlProp2557.xml" ContentType="application/vnd.ms-excel.controlproperties+xml"/>
  <Override PartName="/xl/ctrlProps/ctrlProp2558.xml" ContentType="application/vnd.ms-excel.controlproperties+xml"/>
  <Override PartName="/xl/ctrlProps/ctrlProp2559.xml" ContentType="application/vnd.ms-excel.controlproperties+xml"/>
  <Override PartName="/xl/ctrlProps/ctrlProp2560.xml" ContentType="application/vnd.ms-excel.controlproperties+xml"/>
  <Override PartName="/xl/ctrlProps/ctrlProp2561.xml" ContentType="application/vnd.ms-excel.controlproperties+xml"/>
  <Override PartName="/xl/ctrlProps/ctrlProp2562.xml" ContentType="application/vnd.ms-excel.controlproperties+xml"/>
  <Override PartName="/xl/ctrlProps/ctrlProp2563.xml" ContentType="application/vnd.ms-excel.controlproperties+xml"/>
  <Override PartName="/xl/ctrlProps/ctrlProp2564.xml" ContentType="application/vnd.ms-excel.controlproperties+xml"/>
  <Override PartName="/xl/ctrlProps/ctrlProp2565.xml" ContentType="application/vnd.ms-excel.controlproperties+xml"/>
  <Override PartName="/xl/ctrlProps/ctrlProp2566.xml" ContentType="application/vnd.ms-excel.controlproperties+xml"/>
  <Override PartName="/xl/ctrlProps/ctrlProp2567.xml" ContentType="application/vnd.ms-excel.controlproperties+xml"/>
  <Override PartName="/xl/ctrlProps/ctrlProp2568.xml" ContentType="application/vnd.ms-excel.controlproperties+xml"/>
  <Override PartName="/xl/ctrlProps/ctrlProp2569.xml" ContentType="application/vnd.ms-excel.controlproperties+xml"/>
  <Override PartName="/xl/ctrlProps/ctrlProp2570.xml" ContentType="application/vnd.ms-excel.controlproperties+xml"/>
  <Override PartName="/xl/ctrlProps/ctrlProp2571.xml" ContentType="application/vnd.ms-excel.controlproperties+xml"/>
  <Override PartName="/xl/ctrlProps/ctrlProp2572.xml" ContentType="application/vnd.ms-excel.controlproperties+xml"/>
  <Override PartName="/xl/ctrlProps/ctrlProp2573.xml" ContentType="application/vnd.ms-excel.controlproperties+xml"/>
  <Override PartName="/xl/ctrlProps/ctrlProp2574.xml" ContentType="application/vnd.ms-excel.controlproperties+xml"/>
  <Override PartName="/xl/ctrlProps/ctrlProp2575.xml" ContentType="application/vnd.ms-excel.controlproperties+xml"/>
  <Override PartName="/xl/ctrlProps/ctrlProp2576.xml" ContentType="application/vnd.ms-excel.controlproperties+xml"/>
  <Override PartName="/xl/ctrlProps/ctrlProp2577.xml" ContentType="application/vnd.ms-excel.controlproperties+xml"/>
  <Override PartName="/xl/ctrlProps/ctrlProp2578.xml" ContentType="application/vnd.ms-excel.controlproperties+xml"/>
  <Override PartName="/xl/ctrlProps/ctrlProp2579.xml" ContentType="application/vnd.ms-excel.controlproperties+xml"/>
  <Override PartName="/xl/ctrlProps/ctrlProp2580.xml" ContentType="application/vnd.ms-excel.controlproperties+xml"/>
  <Override PartName="/xl/ctrlProps/ctrlProp2581.xml" ContentType="application/vnd.ms-excel.controlproperties+xml"/>
  <Override PartName="/xl/ctrlProps/ctrlProp2582.xml" ContentType="application/vnd.ms-excel.controlproperties+xml"/>
  <Override PartName="/xl/ctrlProps/ctrlProp2583.xml" ContentType="application/vnd.ms-excel.controlproperties+xml"/>
  <Override PartName="/xl/ctrlProps/ctrlProp2584.xml" ContentType="application/vnd.ms-excel.controlproperties+xml"/>
  <Override PartName="/xl/ctrlProps/ctrlProp2585.xml" ContentType="application/vnd.ms-excel.controlproperties+xml"/>
  <Override PartName="/xl/ctrlProps/ctrlProp2586.xml" ContentType="application/vnd.ms-excel.controlproperties+xml"/>
  <Override PartName="/xl/ctrlProps/ctrlProp2587.xml" ContentType="application/vnd.ms-excel.controlproperties+xml"/>
  <Override PartName="/xl/ctrlProps/ctrlProp2588.xml" ContentType="application/vnd.ms-excel.controlproperties+xml"/>
  <Override PartName="/xl/ctrlProps/ctrlProp2589.xml" ContentType="application/vnd.ms-excel.controlproperties+xml"/>
  <Override PartName="/xl/ctrlProps/ctrlProp2590.xml" ContentType="application/vnd.ms-excel.controlproperties+xml"/>
  <Override PartName="/xl/ctrlProps/ctrlProp2591.xml" ContentType="application/vnd.ms-excel.controlproperties+xml"/>
  <Override PartName="/xl/ctrlProps/ctrlProp2592.xml" ContentType="application/vnd.ms-excel.controlproperties+xml"/>
  <Override PartName="/xl/ctrlProps/ctrlProp2593.xml" ContentType="application/vnd.ms-excel.controlproperties+xml"/>
  <Override PartName="/xl/ctrlProps/ctrlProp2594.xml" ContentType="application/vnd.ms-excel.controlproperties+xml"/>
  <Override PartName="/xl/ctrlProps/ctrlProp2595.xml" ContentType="application/vnd.ms-excel.controlproperties+xml"/>
  <Override PartName="/xl/ctrlProps/ctrlProp2596.xml" ContentType="application/vnd.ms-excel.controlproperties+xml"/>
  <Override PartName="/xl/ctrlProps/ctrlProp2597.xml" ContentType="application/vnd.ms-excel.controlproperties+xml"/>
  <Override PartName="/xl/ctrlProps/ctrlProp2598.xml" ContentType="application/vnd.ms-excel.controlproperties+xml"/>
  <Override PartName="/xl/ctrlProps/ctrlProp2599.xml" ContentType="application/vnd.ms-excel.controlproperties+xml"/>
  <Override PartName="/xl/ctrlProps/ctrlProp2600.xml" ContentType="application/vnd.ms-excel.controlproperties+xml"/>
  <Override PartName="/xl/ctrlProps/ctrlProp2601.xml" ContentType="application/vnd.ms-excel.controlproperties+xml"/>
  <Override PartName="/xl/ctrlProps/ctrlProp2602.xml" ContentType="application/vnd.ms-excel.controlproperties+xml"/>
  <Override PartName="/xl/ctrlProps/ctrlProp2603.xml" ContentType="application/vnd.ms-excel.controlproperties+xml"/>
  <Override PartName="/xl/ctrlProps/ctrlProp2604.xml" ContentType="application/vnd.ms-excel.controlproperties+xml"/>
  <Override PartName="/xl/ctrlProps/ctrlProp2605.xml" ContentType="application/vnd.ms-excel.controlproperties+xml"/>
  <Override PartName="/xl/ctrlProps/ctrlProp2606.xml" ContentType="application/vnd.ms-excel.controlproperties+xml"/>
  <Override PartName="/xl/ctrlProps/ctrlProp2607.xml" ContentType="application/vnd.ms-excel.controlproperties+xml"/>
  <Override PartName="/xl/ctrlProps/ctrlProp2608.xml" ContentType="application/vnd.ms-excel.controlproperties+xml"/>
  <Override PartName="/xl/ctrlProps/ctrlProp2609.xml" ContentType="application/vnd.ms-excel.controlproperties+xml"/>
  <Override PartName="/xl/ctrlProps/ctrlProp2610.xml" ContentType="application/vnd.ms-excel.controlproperties+xml"/>
  <Override PartName="/xl/ctrlProps/ctrlProp2611.xml" ContentType="application/vnd.ms-excel.controlproperties+xml"/>
  <Override PartName="/xl/ctrlProps/ctrlProp2612.xml" ContentType="application/vnd.ms-excel.controlproperties+xml"/>
  <Override PartName="/xl/ctrlProps/ctrlProp2613.xml" ContentType="application/vnd.ms-excel.controlproperties+xml"/>
  <Override PartName="/xl/ctrlProps/ctrlProp2614.xml" ContentType="application/vnd.ms-excel.controlproperties+xml"/>
  <Override PartName="/xl/ctrlProps/ctrlProp2615.xml" ContentType="application/vnd.ms-excel.controlproperties+xml"/>
  <Override PartName="/xl/ctrlProps/ctrlProp2616.xml" ContentType="application/vnd.ms-excel.controlproperties+xml"/>
  <Override PartName="/xl/ctrlProps/ctrlProp2617.xml" ContentType="application/vnd.ms-excel.controlproperties+xml"/>
  <Override PartName="/xl/ctrlProps/ctrlProp2618.xml" ContentType="application/vnd.ms-excel.controlproperties+xml"/>
  <Override PartName="/xl/ctrlProps/ctrlProp2619.xml" ContentType="application/vnd.ms-excel.controlproperties+xml"/>
  <Override PartName="/xl/ctrlProps/ctrlProp2620.xml" ContentType="application/vnd.ms-excel.controlproperties+xml"/>
  <Override PartName="/xl/ctrlProps/ctrlProp2621.xml" ContentType="application/vnd.ms-excel.controlproperties+xml"/>
  <Override PartName="/xl/ctrlProps/ctrlProp2622.xml" ContentType="application/vnd.ms-excel.controlproperties+xml"/>
  <Override PartName="/xl/ctrlProps/ctrlProp2623.xml" ContentType="application/vnd.ms-excel.controlproperties+xml"/>
  <Override PartName="/xl/ctrlProps/ctrlProp2624.xml" ContentType="application/vnd.ms-excel.controlproperties+xml"/>
  <Override PartName="/xl/ctrlProps/ctrlProp2625.xml" ContentType="application/vnd.ms-excel.controlproperties+xml"/>
  <Override PartName="/xl/drawings/drawing22.xml" ContentType="application/vnd.openxmlformats-officedocument.drawing+xml"/>
  <Override PartName="/xl/ctrlProps/ctrlProp2626.xml" ContentType="application/vnd.ms-excel.controlproperties+xml"/>
  <Override PartName="/xl/ctrlProps/ctrlProp2627.xml" ContentType="application/vnd.ms-excel.controlproperties+xml"/>
  <Override PartName="/xl/ctrlProps/ctrlProp2628.xml" ContentType="application/vnd.ms-excel.controlproperties+xml"/>
  <Override PartName="/xl/ctrlProps/ctrlProp2629.xml" ContentType="application/vnd.ms-excel.controlproperties+xml"/>
  <Override PartName="/xl/ctrlProps/ctrlProp2630.xml" ContentType="application/vnd.ms-excel.controlproperties+xml"/>
  <Override PartName="/xl/ctrlProps/ctrlProp2631.xml" ContentType="application/vnd.ms-excel.controlproperties+xml"/>
  <Override PartName="/xl/ctrlProps/ctrlProp2632.xml" ContentType="application/vnd.ms-excel.controlproperties+xml"/>
  <Override PartName="/xl/ctrlProps/ctrlProp2633.xml" ContentType="application/vnd.ms-excel.controlproperties+xml"/>
  <Override PartName="/xl/ctrlProps/ctrlProp2634.xml" ContentType="application/vnd.ms-excel.controlproperties+xml"/>
  <Override PartName="/xl/ctrlProps/ctrlProp2635.xml" ContentType="application/vnd.ms-excel.controlproperties+xml"/>
  <Override PartName="/xl/ctrlProps/ctrlProp2636.xml" ContentType="application/vnd.ms-excel.controlproperties+xml"/>
  <Override PartName="/xl/ctrlProps/ctrlProp2637.xml" ContentType="application/vnd.ms-excel.controlproperties+xml"/>
  <Override PartName="/xl/ctrlProps/ctrlProp2638.xml" ContentType="application/vnd.ms-excel.controlproperties+xml"/>
  <Override PartName="/xl/ctrlProps/ctrlProp2639.xml" ContentType="application/vnd.ms-excel.controlproperties+xml"/>
  <Override PartName="/xl/ctrlProps/ctrlProp2640.xml" ContentType="application/vnd.ms-excel.controlproperties+xml"/>
  <Override PartName="/xl/ctrlProps/ctrlProp2641.xml" ContentType="application/vnd.ms-excel.controlproperties+xml"/>
  <Override PartName="/xl/ctrlProps/ctrlProp2642.xml" ContentType="application/vnd.ms-excel.controlproperties+xml"/>
  <Override PartName="/xl/ctrlProps/ctrlProp2643.xml" ContentType="application/vnd.ms-excel.controlproperties+xml"/>
  <Override PartName="/xl/ctrlProps/ctrlProp2644.xml" ContentType="application/vnd.ms-excel.controlproperties+xml"/>
  <Override PartName="/xl/ctrlProps/ctrlProp2645.xml" ContentType="application/vnd.ms-excel.controlproperties+xml"/>
  <Override PartName="/xl/ctrlProps/ctrlProp2646.xml" ContentType="application/vnd.ms-excel.controlproperties+xml"/>
  <Override PartName="/xl/ctrlProps/ctrlProp2647.xml" ContentType="application/vnd.ms-excel.controlproperties+xml"/>
  <Override PartName="/xl/ctrlProps/ctrlProp2648.xml" ContentType="application/vnd.ms-excel.controlproperties+xml"/>
  <Override PartName="/xl/ctrlProps/ctrlProp2649.xml" ContentType="application/vnd.ms-excel.controlproperties+xml"/>
  <Override PartName="/xl/ctrlProps/ctrlProp2650.xml" ContentType="application/vnd.ms-excel.controlproperties+xml"/>
  <Override PartName="/xl/ctrlProps/ctrlProp2651.xml" ContentType="application/vnd.ms-excel.controlproperties+xml"/>
  <Override PartName="/xl/ctrlProps/ctrlProp2652.xml" ContentType="application/vnd.ms-excel.controlproperties+xml"/>
  <Override PartName="/xl/ctrlProps/ctrlProp2653.xml" ContentType="application/vnd.ms-excel.controlproperties+xml"/>
  <Override PartName="/xl/ctrlProps/ctrlProp2654.xml" ContentType="application/vnd.ms-excel.controlproperties+xml"/>
  <Override PartName="/xl/ctrlProps/ctrlProp2655.xml" ContentType="application/vnd.ms-excel.controlproperties+xml"/>
  <Override PartName="/xl/ctrlProps/ctrlProp2656.xml" ContentType="application/vnd.ms-excel.controlproperties+xml"/>
  <Override PartName="/xl/ctrlProps/ctrlProp2657.xml" ContentType="application/vnd.ms-excel.controlproperties+xml"/>
  <Override PartName="/xl/ctrlProps/ctrlProp2658.xml" ContentType="application/vnd.ms-excel.controlproperties+xml"/>
  <Override PartName="/xl/ctrlProps/ctrlProp2659.xml" ContentType="application/vnd.ms-excel.controlproperties+xml"/>
  <Override PartName="/xl/ctrlProps/ctrlProp2660.xml" ContentType="application/vnd.ms-excel.controlproperties+xml"/>
  <Override PartName="/xl/ctrlProps/ctrlProp2661.xml" ContentType="application/vnd.ms-excel.controlproperties+xml"/>
  <Override PartName="/xl/ctrlProps/ctrlProp2662.xml" ContentType="application/vnd.ms-excel.controlproperties+xml"/>
  <Override PartName="/xl/ctrlProps/ctrlProp2663.xml" ContentType="application/vnd.ms-excel.controlproperties+xml"/>
  <Override PartName="/xl/ctrlProps/ctrlProp2664.xml" ContentType="application/vnd.ms-excel.controlproperties+xml"/>
  <Override PartName="/xl/ctrlProps/ctrlProp2665.xml" ContentType="application/vnd.ms-excel.controlproperties+xml"/>
  <Override PartName="/xl/ctrlProps/ctrlProp2666.xml" ContentType="application/vnd.ms-excel.controlproperties+xml"/>
  <Override PartName="/xl/ctrlProps/ctrlProp2667.xml" ContentType="application/vnd.ms-excel.controlproperties+xml"/>
  <Override PartName="/xl/ctrlProps/ctrlProp2668.xml" ContentType="application/vnd.ms-excel.controlproperties+xml"/>
  <Override PartName="/xl/ctrlProps/ctrlProp2669.xml" ContentType="application/vnd.ms-excel.controlproperties+xml"/>
  <Override PartName="/xl/ctrlProps/ctrlProp2670.xml" ContentType="application/vnd.ms-excel.controlproperties+xml"/>
  <Override PartName="/xl/ctrlProps/ctrlProp2671.xml" ContentType="application/vnd.ms-excel.controlproperties+xml"/>
  <Override PartName="/xl/ctrlProps/ctrlProp2672.xml" ContentType="application/vnd.ms-excel.controlproperties+xml"/>
  <Override PartName="/xl/ctrlProps/ctrlProp2673.xml" ContentType="application/vnd.ms-excel.controlproperties+xml"/>
  <Override PartName="/xl/ctrlProps/ctrlProp2674.xml" ContentType="application/vnd.ms-excel.controlproperties+xml"/>
  <Override PartName="/xl/ctrlProps/ctrlProp2675.xml" ContentType="application/vnd.ms-excel.controlproperties+xml"/>
  <Override PartName="/xl/ctrlProps/ctrlProp2676.xml" ContentType="application/vnd.ms-excel.controlproperties+xml"/>
  <Override PartName="/xl/ctrlProps/ctrlProp2677.xml" ContentType="application/vnd.ms-excel.controlproperties+xml"/>
  <Override PartName="/xl/ctrlProps/ctrlProp2678.xml" ContentType="application/vnd.ms-excel.controlproperties+xml"/>
  <Override PartName="/xl/ctrlProps/ctrlProp2679.xml" ContentType="application/vnd.ms-excel.controlproperties+xml"/>
  <Override PartName="/xl/ctrlProps/ctrlProp2680.xml" ContentType="application/vnd.ms-excel.controlproperties+xml"/>
  <Override PartName="/xl/ctrlProps/ctrlProp2681.xml" ContentType="application/vnd.ms-excel.controlproperties+xml"/>
  <Override PartName="/xl/ctrlProps/ctrlProp2682.xml" ContentType="application/vnd.ms-excel.controlproperties+xml"/>
  <Override PartName="/xl/ctrlProps/ctrlProp2683.xml" ContentType="application/vnd.ms-excel.controlproperties+xml"/>
  <Override PartName="/xl/ctrlProps/ctrlProp2684.xml" ContentType="application/vnd.ms-excel.controlproperties+xml"/>
  <Override PartName="/xl/ctrlProps/ctrlProp2685.xml" ContentType="application/vnd.ms-excel.controlproperties+xml"/>
  <Override PartName="/xl/ctrlProps/ctrlProp2686.xml" ContentType="application/vnd.ms-excel.controlproperties+xml"/>
  <Override PartName="/xl/ctrlProps/ctrlProp2687.xml" ContentType="application/vnd.ms-excel.controlproperties+xml"/>
  <Override PartName="/xl/ctrlProps/ctrlProp2688.xml" ContentType="application/vnd.ms-excel.controlproperties+xml"/>
  <Override PartName="/xl/ctrlProps/ctrlProp2689.xml" ContentType="application/vnd.ms-excel.controlproperties+xml"/>
  <Override PartName="/xl/ctrlProps/ctrlProp2690.xml" ContentType="application/vnd.ms-excel.controlproperties+xml"/>
  <Override PartName="/xl/ctrlProps/ctrlProp2691.xml" ContentType="application/vnd.ms-excel.controlproperties+xml"/>
  <Override PartName="/xl/ctrlProps/ctrlProp2692.xml" ContentType="application/vnd.ms-excel.controlproperties+xml"/>
  <Override PartName="/xl/ctrlProps/ctrlProp2693.xml" ContentType="application/vnd.ms-excel.controlproperties+xml"/>
  <Override PartName="/xl/ctrlProps/ctrlProp2694.xml" ContentType="application/vnd.ms-excel.controlproperties+xml"/>
  <Override PartName="/xl/ctrlProps/ctrlProp2695.xml" ContentType="application/vnd.ms-excel.controlproperties+xml"/>
  <Override PartName="/xl/ctrlProps/ctrlProp2696.xml" ContentType="application/vnd.ms-excel.controlproperties+xml"/>
  <Override PartName="/xl/ctrlProps/ctrlProp2697.xml" ContentType="application/vnd.ms-excel.controlproperties+xml"/>
  <Override PartName="/xl/ctrlProps/ctrlProp2698.xml" ContentType="application/vnd.ms-excel.controlproperties+xml"/>
  <Override PartName="/xl/ctrlProps/ctrlProp2699.xml" ContentType="application/vnd.ms-excel.controlproperties+xml"/>
  <Override PartName="/xl/ctrlProps/ctrlProp2700.xml" ContentType="application/vnd.ms-excel.controlproperties+xml"/>
  <Override PartName="/xl/ctrlProps/ctrlProp2701.xml" ContentType="application/vnd.ms-excel.controlproperties+xml"/>
  <Override PartName="/xl/ctrlProps/ctrlProp2702.xml" ContentType="application/vnd.ms-excel.controlproperties+xml"/>
  <Override PartName="/xl/ctrlProps/ctrlProp2703.xml" ContentType="application/vnd.ms-excel.controlproperties+xml"/>
  <Override PartName="/xl/ctrlProps/ctrlProp2704.xml" ContentType="application/vnd.ms-excel.controlproperties+xml"/>
  <Override PartName="/xl/ctrlProps/ctrlProp2705.xml" ContentType="application/vnd.ms-excel.controlproperties+xml"/>
  <Override PartName="/xl/ctrlProps/ctrlProp2706.xml" ContentType="application/vnd.ms-excel.controlproperties+xml"/>
  <Override PartName="/xl/ctrlProps/ctrlProp2707.xml" ContentType="application/vnd.ms-excel.controlproperties+xml"/>
  <Override PartName="/xl/ctrlProps/ctrlProp2708.xml" ContentType="application/vnd.ms-excel.controlproperties+xml"/>
  <Override PartName="/xl/ctrlProps/ctrlProp2709.xml" ContentType="application/vnd.ms-excel.controlproperties+xml"/>
  <Override PartName="/xl/ctrlProps/ctrlProp2710.xml" ContentType="application/vnd.ms-excel.controlproperties+xml"/>
  <Override PartName="/xl/ctrlProps/ctrlProp2711.xml" ContentType="application/vnd.ms-excel.controlproperties+xml"/>
  <Override PartName="/xl/ctrlProps/ctrlProp2712.xml" ContentType="application/vnd.ms-excel.controlproperties+xml"/>
  <Override PartName="/xl/ctrlProps/ctrlProp2713.xml" ContentType="application/vnd.ms-excel.controlproperties+xml"/>
  <Override PartName="/xl/ctrlProps/ctrlProp2714.xml" ContentType="application/vnd.ms-excel.controlproperties+xml"/>
  <Override PartName="/xl/ctrlProps/ctrlProp2715.xml" ContentType="application/vnd.ms-excel.controlproperties+xml"/>
  <Override PartName="/xl/ctrlProps/ctrlProp2716.xml" ContentType="application/vnd.ms-excel.controlproperties+xml"/>
  <Override PartName="/xl/ctrlProps/ctrlProp2717.xml" ContentType="application/vnd.ms-excel.controlproperties+xml"/>
  <Override PartName="/xl/ctrlProps/ctrlProp2718.xml" ContentType="application/vnd.ms-excel.controlproperties+xml"/>
  <Override PartName="/xl/ctrlProps/ctrlProp2719.xml" ContentType="application/vnd.ms-excel.controlproperties+xml"/>
  <Override PartName="/xl/ctrlProps/ctrlProp2720.xml" ContentType="application/vnd.ms-excel.controlproperties+xml"/>
  <Override PartName="/xl/ctrlProps/ctrlProp2721.xml" ContentType="application/vnd.ms-excel.controlproperties+xml"/>
  <Override PartName="/xl/ctrlProps/ctrlProp2722.xml" ContentType="application/vnd.ms-excel.controlproperties+xml"/>
  <Override PartName="/xl/ctrlProps/ctrlProp2723.xml" ContentType="application/vnd.ms-excel.controlproperties+xml"/>
  <Override PartName="/xl/ctrlProps/ctrlProp2724.xml" ContentType="application/vnd.ms-excel.controlproperties+xml"/>
  <Override PartName="/xl/ctrlProps/ctrlProp2725.xml" ContentType="application/vnd.ms-excel.controlproperties+xml"/>
  <Override PartName="/xl/ctrlProps/ctrlProp2726.xml" ContentType="application/vnd.ms-excel.controlproperties+xml"/>
  <Override PartName="/xl/ctrlProps/ctrlProp2727.xml" ContentType="application/vnd.ms-excel.controlproperties+xml"/>
  <Override PartName="/xl/ctrlProps/ctrlProp2728.xml" ContentType="application/vnd.ms-excel.controlproperties+xml"/>
  <Override PartName="/xl/ctrlProps/ctrlProp2729.xml" ContentType="application/vnd.ms-excel.controlproperties+xml"/>
  <Override PartName="/xl/ctrlProps/ctrlProp2730.xml" ContentType="application/vnd.ms-excel.controlproperties+xml"/>
  <Override PartName="/xl/ctrlProps/ctrlProp2731.xml" ContentType="application/vnd.ms-excel.controlproperties+xml"/>
  <Override PartName="/xl/ctrlProps/ctrlProp2732.xml" ContentType="application/vnd.ms-excel.controlproperties+xml"/>
  <Override PartName="/xl/ctrlProps/ctrlProp2733.xml" ContentType="application/vnd.ms-excel.controlproperties+xml"/>
  <Override PartName="/xl/ctrlProps/ctrlProp2734.xml" ContentType="application/vnd.ms-excel.controlproperties+xml"/>
  <Override PartName="/xl/ctrlProps/ctrlProp2735.xml" ContentType="application/vnd.ms-excel.controlproperties+xml"/>
  <Override PartName="/xl/ctrlProps/ctrlProp2736.xml" ContentType="application/vnd.ms-excel.controlproperties+xml"/>
  <Override PartName="/xl/ctrlProps/ctrlProp2737.xml" ContentType="application/vnd.ms-excel.controlproperties+xml"/>
  <Override PartName="/xl/ctrlProps/ctrlProp2738.xml" ContentType="application/vnd.ms-excel.controlproperties+xml"/>
  <Override PartName="/xl/ctrlProps/ctrlProp2739.xml" ContentType="application/vnd.ms-excel.controlproperties+xml"/>
  <Override PartName="/xl/ctrlProps/ctrlProp2740.xml" ContentType="application/vnd.ms-excel.controlproperties+xml"/>
  <Override PartName="/xl/ctrlProps/ctrlProp2741.xml" ContentType="application/vnd.ms-excel.controlproperties+xml"/>
  <Override PartName="/xl/ctrlProps/ctrlProp2742.xml" ContentType="application/vnd.ms-excel.controlproperties+xml"/>
  <Override PartName="/xl/ctrlProps/ctrlProp2743.xml" ContentType="application/vnd.ms-excel.controlproperties+xml"/>
  <Override PartName="/xl/ctrlProps/ctrlProp2744.xml" ContentType="application/vnd.ms-excel.controlproperties+xml"/>
  <Override PartName="/xl/ctrlProps/ctrlProp2745.xml" ContentType="application/vnd.ms-excel.controlproperties+xml"/>
  <Override PartName="/xl/ctrlProps/ctrlProp2746.xml" ContentType="application/vnd.ms-excel.controlproperties+xml"/>
  <Override PartName="/xl/ctrlProps/ctrlProp2747.xml" ContentType="application/vnd.ms-excel.controlproperties+xml"/>
  <Override PartName="/xl/ctrlProps/ctrlProp2748.xml" ContentType="application/vnd.ms-excel.controlproperties+xml"/>
  <Override PartName="/xl/ctrlProps/ctrlProp2749.xml" ContentType="application/vnd.ms-excel.controlproperties+xml"/>
  <Override PartName="/xl/ctrlProps/ctrlProp2750.xml" ContentType="application/vnd.ms-excel.controlproperties+xml"/>
  <Override PartName="/xl/ctrlProps/ctrlProp2751.xml" ContentType="application/vnd.ms-excel.controlproperties+xml"/>
  <Override PartName="/xl/ctrlProps/ctrlProp2752.xml" ContentType="application/vnd.ms-excel.controlproperties+xml"/>
  <Override PartName="/xl/ctrlProps/ctrlProp2753.xml" ContentType="application/vnd.ms-excel.controlproperties+xml"/>
  <Override PartName="/xl/ctrlProps/ctrlProp2754.xml" ContentType="application/vnd.ms-excel.controlproperties+xml"/>
  <Override PartName="/xl/ctrlProps/ctrlProp2755.xml" ContentType="application/vnd.ms-excel.controlproperties+xml"/>
  <Override PartName="/xl/ctrlProps/ctrlProp2756.xml" ContentType="application/vnd.ms-excel.controlproperties+xml"/>
  <Override PartName="/xl/ctrlProps/ctrlProp2757.xml" ContentType="application/vnd.ms-excel.controlproperties+xml"/>
  <Override PartName="/xl/ctrlProps/ctrlProp2758.xml" ContentType="application/vnd.ms-excel.controlproperties+xml"/>
  <Override PartName="/xl/ctrlProps/ctrlProp2759.xml" ContentType="application/vnd.ms-excel.controlproperties+xml"/>
  <Override PartName="/xl/ctrlProps/ctrlProp2760.xml" ContentType="application/vnd.ms-excel.controlproperties+xml"/>
  <Override PartName="/xl/ctrlProps/ctrlProp2761.xml" ContentType="application/vnd.ms-excel.controlproperties+xml"/>
  <Override PartName="/xl/ctrlProps/ctrlProp2762.xml" ContentType="application/vnd.ms-excel.controlproperties+xml"/>
  <Override PartName="/xl/ctrlProps/ctrlProp2763.xml" ContentType="application/vnd.ms-excel.controlproperties+xml"/>
  <Override PartName="/xl/ctrlProps/ctrlProp2764.xml" ContentType="application/vnd.ms-excel.controlproperties+xml"/>
  <Override PartName="/xl/ctrlProps/ctrlProp2765.xml" ContentType="application/vnd.ms-excel.controlproperties+xml"/>
  <Override PartName="/xl/drawings/drawing23.xml" ContentType="application/vnd.openxmlformats-officedocument.drawing+xml"/>
  <Override PartName="/xl/ctrlProps/ctrlProp2766.xml" ContentType="application/vnd.ms-excel.controlproperties+xml"/>
  <Override PartName="/xl/ctrlProps/ctrlProp2767.xml" ContentType="application/vnd.ms-excel.controlproperties+xml"/>
  <Override PartName="/xl/ctrlProps/ctrlProp2768.xml" ContentType="application/vnd.ms-excel.controlproperties+xml"/>
  <Override PartName="/xl/ctrlProps/ctrlProp2769.xml" ContentType="application/vnd.ms-excel.controlproperties+xml"/>
  <Override PartName="/xl/ctrlProps/ctrlProp2770.xml" ContentType="application/vnd.ms-excel.controlproperties+xml"/>
  <Override PartName="/xl/ctrlProps/ctrlProp2771.xml" ContentType="application/vnd.ms-excel.controlproperties+xml"/>
  <Override PartName="/xl/ctrlProps/ctrlProp2772.xml" ContentType="application/vnd.ms-excel.controlproperties+xml"/>
  <Override PartName="/xl/ctrlProps/ctrlProp2773.xml" ContentType="application/vnd.ms-excel.controlproperties+xml"/>
  <Override PartName="/xl/ctrlProps/ctrlProp2774.xml" ContentType="application/vnd.ms-excel.controlproperties+xml"/>
  <Override PartName="/xl/ctrlProps/ctrlProp2775.xml" ContentType="application/vnd.ms-excel.controlproperties+xml"/>
  <Override PartName="/xl/ctrlProps/ctrlProp2776.xml" ContentType="application/vnd.ms-excel.controlproperties+xml"/>
  <Override PartName="/xl/ctrlProps/ctrlProp2777.xml" ContentType="application/vnd.ms-excel.controlproperties+xml"/>
  <Override PartName="/xl/ctrlProps/ctrlProp2778.xml" ContentType="application/vnd.ms-excel.controlproperties+xml"/>
  <Override PartName="/xl/ctrlProps/ctrlProp2779.xml" ContentType="application/vnd.ms-excel.controlproperties+xml"/>
  <Override PartName="/xl/ctrlProps/ctrlProp2780.xml" ContentType="application/vnd.ms-excel.controlproperties+xml"/>
  <Override PartName="/xl/ctrlProps/ctrlProp2781.xml" ContentType="application/vnd.ms-excel.controlproperties+xml"/>
  <Override PartName="/xl/ctrlProps/ctrlProp2782.xml" ContentType="application/vnd.ms-excel.controlproperties+xml"/>
  <Override PartName="/xl/ctrlProps/ctrlProp2783.xml" ContentType="application/vnd.ms-excel.controlproperties+xml"/>
  <Override PartName="/xl/ctrlProps/ctrlProp2784.xml" ContentType="application/vnd.ms-excel.controlproperties+xml"/>
  <Override PartName="/xl/ctrlProps/ctrlProp2785.xml" ContentType="application/vnd.ms-excel.controlproperties+xml"/>
  <Override PartName="/xl/ctrlProps/ctrlProp2786.xml" ContentType="application/vnd.ms-excel.controlproperties+xml"/>
  <Override PartName="/xl/ctrlProps/ctrlProp2787.xml" ContentType="application/vnd.ms-excel.controlproperties+xml"/>
  <Override PartName="/xl/ctrlProps/ctrlProp2788.xml" ContentType="application/vnd.ms-excel.controlproperties+xml"/>
  <Override PartName="/xl/ctrlProps/ctrlProp2789.xml" ContentType="application/vnd.ms-excel.controlproperties+xml"/>
  <Override PartName="/xl/ctrlProps/ctrlProp2790.xml" ContentType="application/vnd.ms-excel.controlproperties+xml"/>
  <Override PartName="/xl/ctrlProps/ctrlProp2791.xml" ContentType="application/vnd.ms-excel.controlproperties+xml"/>
  <Override PartName="/xl/ctrlProps/ctrlProp2792.xml" ContentType="application/vnd.ms-excel.controlproperties+xml"/>
  <Override PartName="/xl/ctrlProps/ctrlProp2793.xml" ContentType="application/vnd.ms-excel.controlproperties+xml"/>
  <Override PartName="/xl/ctrlProps/ctrlProp2794.xml" ContentType="application/vnd.ms-excel.controlproperties+xml"/>
  <Override PartName="/xl/ctrlProps/ctrlProp2795.xml" ContentType="application/vnd.ms-excel.controlproperties+xml"/>
  <Override PartName="/xl/ctrlProps/ctrlProp2796.xml" ContentType="application/vnd.ms-excel.controlproperties+xml"/>
  <Override PartName="/xl/ctrlProps/ctrlProp2797.xml" ContentType="application/vnd.ms-excel.controlproperties+xml"/>
  <Override PartName="/xl/ctrlProps/ctrlProp2798.xml" ContentType="application/vnd.ms-excel.controlproperties+xml"/>
  <Override PartName="/xl/ctrlProps/ctrlProp2799.xml" ContentType="application/vnd.ms-excel.controlproperties+xml"/>
  <Override PartName="/xl/ctrlProps/ctrlProp2800.xml" ContentType="application/vnd.ms-excel.controlproperties+xml"/>
  <Override PartName="/xl/ctrlProps/ctrlProp2801.xml" ContentType="application/vnd.ms-excel.controlproperties+xml"/>
  <Override PartName="/xl/ctrlProps/ctrlProp2802.xml" ContentType="application/vnd.ms-excel.controlproperties+xml"/>
  <Override PartName="/xl/ctrlProps/ctrlProp2803.xml" ContentType="application/vnd.ms-excel.controlproperties+xml"/>
  <Override PartName="/xl/ctrlProps/ctrlProp2804.xml" ContentType="application/vnd.ms-excel.controlproperties+xml"/>
  <Override PartName="/xl/ctrlProps/ctrlProp2805.xml" ContentType="application/vnd.ms-excel.controlproperties+xml"/>
  <Override PartName="/xl/ctrlProps/ctrlProp2806.xml" ContentType="application/vnd.ms-excel.controlproperties+xml"/>
  <Override PartName="/xl/ctrlProps/ctrlProp2807.xml" ContentType="application/vnd.ms-excel.controlproperties+xml"/>
  <Override PartName="/xl/ctrlProps/ctrlProp2808.xml" ContentType="application/vnd.ms-excel.controlproperties+xml"/>
  <Override PartName="/xl/ctrlProps/ctrlProp2809.xml" ContentType="application/vnd.ms-excel.controlproperties+xml"/>
  <Override PartName="/xl/ctrlProps/ctrlProp2810.xml" ContentType="application/vnd.ms-excel.controlproperties+xml"/>
  <Override PartName="/xl/ctrlProps/ctrlProp2811.xml" ContentType="application/vnd.ms-excel.controlproperties+xml"/>
  <Override PartName="/xl/ctrlProps/ctrlProp2812.xml" ContentType="application/vnd.ms-excel.controlproperties+xml"/>
  <Override PartName="/xl/ctrlProps/ctrlProp2813.xml" ContentType="application/vnd.ms-excel.controlproperties+xml"/>
  <Override PartName="/xl/ctrlProps/ctrlProp2814.xml" ContentType="application/vnd.ms-excel.controlproperties+xml"/>
  <Override PartName="/xl/ctrlProps/ctrlProp2815.xml" ContentType="application/vnd.ms-excel.controlproperties+xml"/>
  <Override PartName="/xl/ctrlProps/ctrlProp2816.xml" ContentType="application/vnd.ms-excel.controlproperties+xml"/>
  <Override PartName="/xl/ctrlProps/ctrlProp2817.xml" ContentType="application/vnd.ms-excel.controlproperties+xml"/>
  <Override PartName="/xl/ctrlProps/ctrlProp2818.xml" ContentType="application/vnd.ms-excel.controlproperties+xml"/>
  <Override PartName="/xl/ctrlProps/ctrlProp2819.xml" ContentType="application/vnd.ms-excel.controlproperties+xml"/>
  <Override PartName="/xl/ctrlProps/ctrlProp2820.xml" ContentType="application/vnd.ms-excel.controlproperties+xml"/>
  <Override PartName="/xl/ctrlProps/ctrlProp2821.xml" ContentType="application/vnd.ms-excel.controlproperties+xml"/>
  <Override PartName="/xl/ctrlProps/ctrlProp2822.xml" ContentType="application/vnd.ms-excel.controlproperties+xml"/>
  <Override PartName="/xl/ctrlProps/ctrlProp2823.xml" ContentType="application/vnd.ms-excel.controlproperties+xml"/>
  <Override PartName="/xl/ctrlProps/ctrlProp2824.xml" ContentType="application/vnd.ms-excel.controlproperties+xml"/>
  <Override PartName="/xl/ctrlProps/ctrlProp2825.xml" ContentType="application/vnd.ms-excel.controlproperties+xml"/>
  <Override PartName="/xl/ctrlProps/ctrlProp2826.xml" ContentType="application/vnd.ms-excel.controlproperties+xml"/>
  <Override PartName="/xl/ctrlProps/ctrlProp2827.xml" ContentType="application/vnd.ms-excel.controlproperties+xml"/>
  <Override PartName="/xl/ctrlProps/ctrlProp2828.xml" ContentType="application/vnd.ms-excel.controlproperties+xml"/>
  <Override PartName="/xl/ctrlProps/ctrlProp2829.xml" ContentType="application/vnd.ms-excel.controlproperties+xml"/>
  <Override PartName="/xl/ctrlProps/ctrlProp2830.xml" ContentType="application/vnd.ms-excel.controlproperties+xml"/>
  <Override PartName="/xl/ctrlProps/ctrlProp2831.xml" ContentType="application/vnd.ms-excel.controlproperties+xml"/>
  <Override PartName="/xl/ctrlProps/ctrlProp2832.xml" ContentType="application/vnd.ms-excel.controlproperties+xml"/>
  <Override PartName="/xl/ctrlProps/ctrlProp2833.xml" ContentType="application/vnd.ms-excel.controlproperties+xml"/>
  <Override PartName="/xl/ctrlProps/ctrlProp2834.xml" ContentType="application/vnd.ms-excel.controlproperties+xml"/>
  <Override PartName="/xl/ctrlProps/ctrlProp2835.xml" ContentType="application/vnd.ms-excel.controlproperties+xml"/>
  <Override PartName="/xl/ctrlProps/ctrlProp2836.xml" ContentType="application/vnd.ms-excel.controlproperties+xml"/>
  <Override PartName="/xl/ctrlProps/ctrlProp2837.xml" ContentType="application/vnd.ms-excel.controlproperties+xml"/>
  <Override PartName="/xl/ctrlProps/ctrlProp2838.xml" ContentType="application/vnd.ms-excel.controlproperties+xml"/>
  <Override PartName="/xl/ctrlProps/ctrlProp2839.xml" ContentType="application/vnd.ms-excel.controlproperties+xml"/>
  <Override PartName="/xl/ctrlProps/ctrlProp2840.xml" ContentType="application/vnd.ms-excel.controlproperties+xml"/>
  <Override PartName="/xl/ctrlProps/ctrlProp2841.xml" ContentType="application/vnd.ms-excel.controlproperties+xml"/>
  <Override PartName="/xl/ctrlProps/ctrlProp2842.xml" ContentType="application/vnd.ms-excel.controlproperties+xml"/>
  <Override PartName="/xl/ctrlProps/ctrlProp2843.xml" ContentType="application/vnd.ms-excel.controlproperties+xml"/>
  <Override PartName="/xl/ctrlProps/ctrlProp2844.xml" ContentType="application/vnd.ms-excel.controlproperties+xml"/>
  <Override PartName="/xl/ctrlProps/ctrlProp2845.xml" ContentType="application/vnd.ms-excel.controlproperties+xml"/>
  <Override PartName="/xl/ctrlProps/ctrlProp2846.xml" ContentType="application/vnd.ms-excel.controlproperties+xml"/>
  <Override PartName="/xl/ctrlProps/ctrlProp2847.xml" ContentType="application/vnd.ms-excel.controlproperties+xml"/>
  <Override PartName="/xl/ctrlProps/ctrlProp2848.xml" ContentType="application/vnd.ms-excel.controlproperties+xml"/>
  <Override PartName="/xl/ctrlProps/ctrlProp2849.xml" ContentType="application/vnd.ms-excel.controlproperties+xml"/>
  <Override PartName="/xl/ctrlProps/ctrlProp2850.xml" ContentType="application/vnd.ms-excel.controlproperties+xml"/>
  <Override PartName="/xl/ctrlProps/ctrlProp2851.xml" ContentType="application/vnd.ms-excel.controlproperties+xml"/>
  <Override PartName="/xl/ctrlProps/ctrlProp2852.xml" ContentType="application/vnd.ms-excel.controlproperties+xml"/>
  <Override PartName="/xl/ctrlProps/ctrlProp2853.xml" ContentType="application/vnd.ms-excel.controlproperties+xml"/>
  <Override PartName="/xl/ctrlProps/ctrlProp2854.xml" ContentType="application/vnd.ms-excel.controlproperties+xml"/>
  <Override PartName="/xl/ctrlProps/ctrlProp2855.xml" ContentType="application/vnd.ms-excel.controlproperties+xml"/>
  <Override PartName="/xl/ctrlProps/ctrlProp2856.xml" ContentType="application/vnd.ms-excel.controlproperties+xml"/>
  <Override PartName="/xl/ctrlProps/ctrlProp2857.xml" ContentType="application/vnd.ms-excel.controlproperties+xml"/>
  <Override PartName="/xl/ctrlProps/ctrlProp2858.xml" ContentType="application/vnd.ms-excel.controlproperties+xml"/>
  <Override PartName="/xl/ctrlProps/ctrlProp2859.xml" ContentType="application/vnd.ms-excel.controlproperties+xml"/>
  <Override PartName="/xl/ctrlProps/ctrlProp2860.xml" ContentType="application/vnd.ms-excel.controlproperties+xml"/>
  <Override PartName="/xl/ctrlProps/ctrlProp2861.xml" ContentType="application/vnd.ms-excel.controlproperties+xml"/>
  <Override PartName="/xl/ctrlProps/ctrlProp2862.xml" ContentType="application/vnd.ms-excel.controlproperties+xml"/>
  <Override PartName="/xl/ctrlProps/ctrlProp2863.xml" ContentType="application/vnd.ms-excel.controlproperties+xml"/>
  <Override PartName="/xl/ctrlProps/ctrlProp2864.xml" ContentType="application/vnd.ms-excel.controlproperties+xml"/>
  <Override PartName="/xl/ctrlProps/ctrlProp2865.xml" ContentType="application/vnd.ms-excel.controlproperties+xml"/>
  <Override PartName="/xl/ctrlProps/ctrlProp2866.xml" ContentType="application/vnd.ms-excel.controlproperties+xml"/>
  <Override PartName="/xl/ctrlProps/ctrlProp2867.xml" ContentType="application/vnd.ms-excel.controlproperties+xml"/>
  <Override PartName="/xl/ctrlProps/ctrlProp2868.xml" ContentType="application/vnd.ms-excel.controlproperties+xml"/>
  <Override PartName="/xl/ctrlProps/ctrlProp2869.xml" ContentType="application/vnd.ms-excel.controlproperties+xml"/>
  <Override PartName="/xl/ctrlProps/ctrlProp2870.xml" ContentType="application/vnd.ms-excel.controlproperties+xml"/>
  <Override PartName="/xl/ctrlProps/ctrlProp2871.xml" ContentType="application/vnd.ms-excel.controlproperties+xml"/>
  <Override PartName="/xl/ctrlProps/ctrlProp2872.xml" ContentType="application/vnd.ms-excel.controlproperties+xml"/>
  <Override PartName="/xl/ctrlProps/ctrlProp2873.xml" ContentType="application/vnd.ms-excel.controlproperties+xml"/>
  <Override PartName="/xl/ctrlProps/ctrlProp2874.xml" ContentType="application/vnd.ms-excel.controlproperties+xml"/>
  <Override PartName="/xl/ctrlProps/ctrlProp2875.xml" ContentType="application/vnd.ms-excel.controlproperties+xml"/>
  <Override PartName="/xl/ctrlProps/ctrlProp2876.xml" ContentType="application/vnd.ms-excel.controlproperties+xml"/>
  <Override PartName="/xl/ctrlProps/ctrlProp2877.xml" ContentType="application/vnd.ms-excel.controlproperties+xml"/>
  <Override PartName="/xl/ctrlProps/ctrlProp2878.xml" ContentType="application/vnd.ms-excel.controlproperties+xml"/>
  <Override PartName="/xl/ctrlProps/ctrlProp2879.xml" ContentType="application/vnd.ms-excel.controlproperties+xml"/>
  <Override PartName="/xl/ctrlProps/ctrlProp2880.xml" ContentType="application/vnd.ms-excel.controlproperties+xml"/>
  <Override PartName="/xl/ctrlProps/ctrlProp2881.xml" ContentType="application/vnd.ms-excel.controlproperties+xml"/>
  <Override PartName="/xl/ctrlProps/ctrlProp2882.xml" ContentType="application/vnd.ms-excel.controlproperties+xml"/>
  <Override PartName="/xl/ctrlProps/ctrlProp2883.xml" ContentType="application/vnd.ms-excel.controlproperties+xml"/>
  <Override PartName="/xl/ctrlProps/ctrlProp2884.xml" ContentType="application/vnd.ms-excel.controlproperties+xml"/>
  <Override PartName="/xl/ctrlProps/ctrlProp2885.xml" ContentType="application/vnd.ms-excel.controlproperties+xml"/>
  <Override PartName="/xl/ctrlProps/ctrlProp2886.xml" ContentType="application/vnd.ms-excel.controlproperties+xml"/>
  <Override PartName="/xl/ctrlProps/ctrlProp2887.xml" ContentType="application/vnd.ms-excel.controlproperties+xml"/>
  <Override PartName="/xl/ctrlProps/ctrlProp2888.xml" ContentType="application/vnd.ms-excel.controlproperties+xml"/>
  <Override PartName="/xl/ctrlProps/ctrlProp2889.xml" ContentType="application/vnd.ms-excel.controlproperties+xml"/>
  <Override PartName="/xl/ctrlProps/ctrlProp2890.xml" ContentType="application/vnd.ms-excel.controlproperties+xml"/>
  <Override PartName="/xl/ctrlProps/ctrlProp2891.xml" ContentType="application/vnd.ms-excel.controlproperties+xml"/>
  <Override PartName="/xl/ctrlProps/ctrlProp2892.xml" ContentType="application/vnd.ms-excel.controlproperties+xml"/>
  <Override PartName="/xl/ctrlProps/ctrlProp2893.xml" ContentType="application/vnd.ms-excel.controlproperties+xml"/>
  <Override PartName="/xl/ctrlProps/ctrlProp2894.xml" ContentType="application/vnd.ms-excel.controlproperties+xml"/>
  <Override PartName="/xl/ctrlProps/ctrlProp2895.xml" ContentType="application/vnd.ms-excel.controlproperties+xml"/>
  <Override PartName="/xl/ctrlProps/ctrlProp2896.xml" ContentType="application/vnd.ms-excel.controlproperties+xml"/>
  <Override PartName="/xl/ctrlProps/ctrlProp2897.xml" ContentType="application/vnd.ms-excel.controlproperties+xml"/>
  <Override PartName="/xl/ctrlProps/ctrlProp2898.xml" ContentType="application/vnd.ms-excel.controlproperties+xml"/>
  <Override PartName="/xl/ctrlProps/ctrlProp2899.xml" ContentType="application/vnd.ms-excel.controlproperties+xml"/>
  <Override PartName="/xl/ctrlProps/ctrlProp2900.xml" ContentType="application/vnd.ms-excel.controlproperties+xml"/>
  <Override PartName="/xl/ctrlProps/ctrlProp2901.xml" ContentType="application/vnd.ms-excel.controlproperties+xml"/>
  <Override PartName="/xl/ctrlProps/ctrlProp2902.xml" ContentType="application/vnd.ms-excel.controlproperties+xml"/>
  <Override PartName="/xl/ctrlProps/ctrlProp2903.xml" ContentType="application/vnd.ms-excel.controlproperties+xml"/>
  <Override PartName="/xl/ctrlProps/ctrlProp2904.xml" ContentType="application/vnd.ms-excel.controlproperties+xml"/>
  <Override PartName="/xl/ctrlProps/ctrlProp2905.xml" ContentType="application/vnd.ms-excel.controlproperties+xml"/>
  <Override PartName="/xl/drawings/drawing24.xml" ContentType="application/vnd.openxmlformats-officedocument.drawing+xml"/>
  <Override PartName="/xl/ctrlProps/ctrlProp2906.xml" ContentType="application/vnd.ms-excel.controlproperties+xml"/>
  <Override PartName="/xl/ctrlProps/ctrlProp2907.xml" ContentType="application/vnd.ms-excel.controlproperties+xml"/>
  <Override PartName="/xl/ctrlProps/ctrlProp2908.xml" ContentType="application/vnd.ms-excel.controlproperties+xml"/>
  <Override PartName="/xl/ctrlProps/ctrlProp2909.xml" ContentType="application/vnd.ms-excel.controlproperties+xml"/>
  <Override PartName="/xl/ctrlProps/ctrlProp2910.xml" ContentType="application/vnd.ms-excel.controlproperties+xml"/>
  <Override PartName="/xl/ctrlProps/ctrlProp2911.xml" ContentType="application/vnd.ms-excel.controlproperties+xml"/>
  <Override PartName="/xl/ctrlProps/ctrlProp2912.xml" ContentType="application/vnd.ms-excel.controlproperties+xml"/>
  <Override PartName="/xl/ctrlProps/ctrlProp2913.xml" ContentType="application/vnd.ms-excel.controlproperties+xml"/>
  <Override PartName="/xl/ctrlProps/ctrlProp2914.xml" ContentType="application/vnd.ms-excel.controlproperties+xml"/>
  <Override PartName="/xl/ctrlProps/ctrlProp2915.xml" ContentType="application/vnd.ms-excel.controlproperties+xml"/>
  <Override PartName="/xl/ctrlProps/ctrlProp2916.xml" ContentType="application/vnd.ms-excel.controlproperties+xml"/>
  <Override PartName="/xl/ctrlProps/ctrlProp2917.xml" ContentType="application/vnd.ms-excel.controlproperties+xml"/>
  <Override PartName="/xl/ctrlProps/ctrlProp2918.xml" ContentType="application/vnd.ms-excel.controlproperties+xml"/>
  <Override PartName="/xl/ctrlProps/ctrlProp2919.xml" ContentType="application/vnd.ms-excel.controlproperties+xml"/>
  <Override PartName="/xl/ctrlProps/ctrlProp2920.xml" ContentType="application/vnd.ms-excel.controlproperties+xml"/>
  <Override PartName="/xl/ctrlProps/ctrlProp2921.xml" ContentType="application/vnd.ms-excel.controlproperties+xml"/>
  <Override PartName="/xl/ctrlProps/ctrlProp2922.xml" ContentType="application/vnd.ms-excel.controlproperties+xml"/>
  <Override PartName="/xl/ctrlProps/ctrlProp2923.xml" ContentType="application/vnd.ms-excel.controlproperties+xml"/>
  <Override PartName="/xl/ctrlProps/ctrlProp2924.xml" ContentType="application/vnd.ms-excel.controlproperties+xml"/>
  <Override PartName="/xl/ctrlProps/ctrlProp2925.xml" ContentType="application/vnd.ms-excel.controlproperties+xml"/>
  <Override PartName="/xl/ctrlProps/ctrlProp2926.xml" ContentType="application/vnd.ms-excel.controlproperties+xml"/>
  <Override PartName="/xl/ctrlProps/ctrlProp2927.xml" ContentType="application/vnd.ms-excel.controlproperties+xml"/>
  <Override PartName="/xl/ctrlProps/ctrlProp2928.xml" ContentType="application/vnd.ms-excel.controlproperties+xml"/>
  <Override PartName="/xl/ctrlProps/ctrlProp2929.xml" ContentType="application/vnd.ms-excel.controlproperties+xml"/>
  <Override PartName="/xl/ctrlProps/ctrlProp2930.xml" ContentType="application/vnd.ms-excel.controlproperties+xml"/>
  <Override PartName="/xl/ctrlProps/ctrlProp2931.xml" ContentType="application/vnd.ms-excel.controlproperties+xml"/>
  <Override PartName="/xl/ctrlProps/ctrlProp2932.xml" ContentType="application/vnd.ms-excel.controlproperties+xml"/>
  <Override PartName="/xl/ctrlProps/ctrlProp2933.xml" ContentType="application/vnd.ms-excel.controlproperties+xml"/>
  <Override PartName="/xl/ctrlProps/ctrlProp2934.xml" ContentType="application/vnd.ms-excel.controlproperties+xml"/>
  <Override PartName="/xl/ctrlProps/ctrlProp2935.xml" ContentType="application/vnd.ms-excel.controlproperties+xml"/>
  <Override PartName="/xl/ctrlProps/ctrlProp2936.xml" ContentType="application/vnd.ms-excel.controlproperties+xml"/>
  <Override PartName="/xl/ctrlProps/ctrlProp2937.xml" ContentType="application/vnd.ms-excel.controlproperties+xml"/>
  <Override PartName="/xl/ctrlProps/ctrlProp2938.xml" ContentType="application/vnd.ms-excel.controlproperties+xml"/>
  <Override PartName="/xl/ctrlProps/ctrlProp2939.xml" ContentType="application/vnd.ms-excel.controlproperties+xml"/>
  <Override PartName="/xl/ctrlProps/ctrlProp2940.xml" ContentType="application/vnd.ms-excel.controlproperties+xml"/>
  <Override PartName="/xl/ctrlProps/ctrlProp2941.xml" ContentType="application/vnd.ms-excel.controlproperties+xml"/>
  <Override PartName="/xl/ctrlProps/ctrlProp2942.xml" ContentType="application/vnd.ms-excel.controlproperties+xml"/>
  <Override PartName="/xl/ctrlProps/ctrlProp2943.xml" ContentType="application/vnd.ms-excel.controlproperties+xml"/>
  <Override PartName="/xl/ctrlProps/ctrlProp2944.xml" ContentType="application/vnd.ms-excel.controlproperties+xml"/>
  <Override PartName="/xl/ctrlProps/ctrlProp2945.xml" ContentType="application/vnd.ms-excel.controlproperties+xml"/>
  <Override PartName="/xl/ctrlProps/ctrlProp2946.xml" ContentType="application/vnd.ms-excel.controlproperties+xml"/>
  <Override PartName="/xl/ctrlProps/ctrlProp2947.xml" ContentType="application/vnd.ms-excel.controlproperties+xml"/>
  <Override PartName="/xl/ctrlProps/ctrlProp2948.xml" ContentType="application/vnd.ms-excel.controlproperties+xml"/>
  <Override PartName="/xl/ctrlProps/ctrlProp2949.xml" ContentType="application/vnd.ms-excel.controlproperties+xml"/>
  <Override PartName="/xl/ctrlProps/ctrlProp2950.xml" ContentType="application/vnd.ms-excel.controlproperties+xml"/>
  <Override PartName="/xl/ctrlProps/ctrlProp2951.xml" ContentType="application/vnd.ms-excel.controlproperties+xml"/>
  <Override PartName="/xl/ctrlProps/ctrlProp2952.xml" ContentType="application/vnd.ms-excel.controlproperties+xml"/>
  <Override PartName="/xl/ctrlProps/ctrlProp2953.xml" ContentType="application/vnd.ms-excel.controlproperties+xml"/>
  <Override PartName="/xl/ctrlProps/ctrlProp2954.xml" ContentType="application/vnd.ms-excel.controlproperties+xml"/>
  <Override PartName="/xl/ctrlProps/ctrlProp2955.xml" ContentType="application/vnd.ms-excel.controlproperties+xml"/>
  <Override PartName="/xl/ctrlProps/ctrlProp2956.xml" ContentType="application/vnd.ms-excel.controlproperties+xml"/>
  <Override PartName="/xl/ctrlProps/ctrlProp2957.xml" ContentType="application/vnd.ms-excel.controlproperties+xml"/>
  <Override PartName="/xl/ctrlProps/ctrlProp2958.xml" ContentType="application/vnd.ms-excel.controlproperties+xml"/>
  <Override PartName="/xl/ctrlProps/ctrlProp2959.xml" ContentType="application/vnd.ms-excel.controlproperties+xml"/>
  <Override PartName="/xl/ctrlProps/ctrlProp2960.xml" ContentType="application/vnd.ms-excel.controlproperties+xml"/>
  <Override PartName="/xl/ctrlProps/ctrlProp2961.xml" ContentType="application/vnd.ms-excel.controlproperties+xml"/>
  <Override PartName="/xl/ctrlProps/ctrlProp2962.xml" ContentType="application/vnd.ms-excel.controlproperties+xml"/>
  <Override PartName="/xl/ctrlProps/ctrlProp2963.xml" ContentType="application/vnd.ms-excel.controlproperties+xml"/>
  <Override PartName="/xl/ctrlProps/ctrlProp2964.xml" ContentType="application/vnd.ms-excel.controlproperties+xml"/>
  <Override PartName="/xl/ctrlProps/ctrlProp2965.xml" ContentType="application/vnd.ms-excel.controlproperties+xml"/>
  <Override PartName="/xl/ctrlProps/ctrlProp2966.xml" ContentType="application/vnd.ms-excel.controlproperties+xml"/>
  <Override PartName="/xl/ctrlProps/ctrlProp2967.xml" ContentType="application/vnd.ms-excel.controlproperties+xml"/>
  <Override PartName="/xl/ctrlProps/ctrlProp2968.xml" ContentType="application/vnd.ms-excel.controlproperties+xml"/>
  <Override PartName="/xl/ctrlProps/ctrlProp2969.xml" ContentType="application/vnd.ms-excel.controlproperties+xml"/>
  <Override PartName="/xl/ctrlProps/ctrlProp2970.xml" ContentType="application/vnd.ms-excel.controlproperties+xml"/>
  <Override PartName="/xl/ctrlProps/ctrlProp2971.xml" ContentType="application/vnd.ms-excel.controlproperties+xml"/>
  <Override PartName="/xl/ctrlProps/ctrlProp2972.xml" ContentType="application/vnd.ms-excel.controlproperties+xml"/>
  <Override PartName="/xl/ctrlProps/ctrlProp2973.xml" ContentType="application/vnd.ms-excel.controlproperties+xml"/>
  <Override PartName="/xl/ctrlProps/ctrlProp2974.xml" ContentType="application/vnd.ms-excel.controlproperties+xml"/>
  <Override PartName="/xl/ctrlProps/ctrlProp2975.xml" ContentType="application/vnd.ms-excel.controlproperties+xml"/>
  <Override PartName="/xl/ctrlProps/ctrlProp2976.xml" ContentType="application/vnd.ms-excel.controlproperties+xml"/>
  <Override PartName="/xl/ctrlProps/ctrlProp2977.xml" ContentType="application/vnd.ms-excel.controlproperties+xml"/>
  <Override PartName="/xl/ctrlProps/ctrlProp2978.xml" ContentType="application/vnd.ms-excel.controlproperties+xml"/>
  <Override PartName="/xl/ctrlProps/ctrlProp2979.xml" ContentType="application/vnd.ms-excel.controlproperties+xml"/>
  <Override PartName="/xl/ctrlProps/ctrlProp2980.xml" ContentType="application/vnd.ms-excel.controlproperties+xml"/>
  <Override PartName="/xl/ctrlProps/ctrlProp2981.xml" ContentType="application/vnd.ms-excel.controlproperties+xml"/>
  <Override PartName="/xl/ctrlProps/ctrlProp2982.xml" ContentType="application/vnd.ms-excel.controlproperties+xml"/>
  <Override PartName="/xl/ctrlProps/ctrlProp2983.xml" ContentType="application/vnd.ms-excel.controlproperties+xml"/>
  <Override PartName="/xl/ctrlProps/ctrlProp2984.xml" ContentType="application/vnd.ms-excel.controlproperties+xml"/>
  <Override PartName="/xl/ctrlProps/ctrlProp2985.xml" ContentType="application/vnd.ms-excel.controlproperties+xml"/>
  <Override PartName="/xl/ctrlProps/ctrlProp2986.xml" ContentType="application/vnd.ms-excel.controlproperties+xml"/>
  <Override PartName="/xl/ctrlProps/ctrlProp2987.xml" ContentType="application/vnd.ms-excel.controlproperties+xml"/>
  <Override PartName="/xl/ctrlProps/ctrlProp2988.xml" ContentType="application/vnd.ms-excel.controlproperties+xml"/>
  <Override PartName="/xl/ctrlProps/ctrlProp2989.xml" ContentType="application/vnd.ms-excel.controlproperties+xml"/>
  <Override PartName="/xl/ctrlProps/ctrlProp2990.xml" ContentType="application/vnd.ms-excel.controlproperties+xml"/>
  <Override PartName="/xl/ctrlProps/ctrlProp2991.xml" ContentType="application/vnd.ms-excel.controlproperties+xml"/>
  <Override PartName="/xl/ctrlProps/ctrlProp2992.xml" ContentType="application/vnd.ms-excel.controlproperties+xml"/>
  <Override PartName="/xl/ctrlProps/ctrlProp2993.xml" ContentType="application/vnd.ms-excel.controlproperties+xml"/>
  <Override PartName="/xl/ctrlProps/ctrlProp2994.xml" ContentType="application/vnd.ms-excel.controlproperties+xml"/>
  <Override PartName="/xl/ctrlProps/ctrlProp2995.xml" ContentType="application/vnd.ms-excel.controlproperties+xml"/>
  <Override PartName="/xl/ctrlProps/ctrlProp2996.xml" ContentType="application/vnd.ms-excel.controlproperties+xml"/>
  <Override PartName="/xl/ctrlProps/ctrlProp2997.xml" ContentType="application/vnd.ms-excel.controlproperties+xml"/>
  <Override PartName="/xl/ctrlProps/ctrlProp2998.xml" ContentType="application/vnd.ms-excel.controlproperties+xml"/>
  <Override PartName="/xl/ctrlProps/ctrlProp2999.xml" ContentType="application/vnd.ms-excel.controlproperties+xml"/>
  <Override PartName="/xl/ctrlProps/ctrlProp3000.xml" ContentType="application/vnd.ms-excel.controlproperties+xml"/>
  <Override PartName="/xl/ctrlProps/ctrlProp3001.xml" ContentType="application/vnd.ms-excel.controlproperties+xml"/>
  <Override PartName="/xl/ctrlProps/ctrlProp3002.xml" ContentType="application/vnd.ms-excel.controlproperties+xml"/>
  <Override PartName="/xl/ctrlProps/ctrlProp3003.xml" ContentType="application/vnd.ms-excel.controlproperties+xml"/>
  <Override PartName="/xl/ctrlProps/ctrlProp3004.xml" ContentType="application/vnd.ms-excel.controlproperties+xml"/>
  <Override PartName="/xl/ctrlProps/ctrlProp3005.xml" ContentType="application/vnd.ms-excel.controlproperties+xml"/>
  <Override PartName="/xl/ctrlProps/ctrlProp3006.xml" ContentType="application/vnd.ms-excel.controlproperties+xml"/>
  <Override PartName="/xl/ctrlProps/ctrlProp3007.xml" ContentType="application/vnd.ms-excel.controlproperties+xml"/>
  <Override PartName="/xl/ctrlProps/ctrlProp3008.xml" ContentType="application/vnd.ms-excel.controlproperties+xml"/>
  <Override PartName="/xl/ctrlProps/ctrlProp3009.xml" ContentType="application/vnd.ms-excel.controlproperties+xml"/>
  <Override PartName="/xl/ctrlProps/ctrlProp3010.xml" ContentType="application/vnd.ms-excel.controlproperties+xml"/>
  <Override PartName="/xl/ctrlProps/ctrlProp3011.xml" ContentType="application/vnd.ms-excel.controlproperties+xml"/>
  <Override PartName="/xl/ctrlProps/ctrlProp3012.xml" ContentType="application/vnd.ms-excel.controlproperties+xml"/>
  <Override PartName="/xl/ctrlProps/ctrlProp3013.xml" ContentType="application/vnd.ms-excel.controlproperties+xml"/>
  <Override PartName="/xl/ctrlProps/ctrlProp3014.xml" ContentType="application/vnd.ms-excel.controlproperties+xml"/>
  <Override PartName="/xl/ctrlProps/ctrlProp3015.xml" ContentType="application/vnd.ms-excel.controlproperties+xml"/>
  <Override PartName="/xl/ctrlProps/ctrlProp3016.xml" ContentType="application/vnd.ms-excel.controlproperties+xml"/>
  <Override PartName="/xl/ctrlProps/ctrlProp3017.xml" ContentType="application/vnd.ms-excel.controlproperties+xml"/>
  <Override PartName="/xl/ctrlProps/ctrlProp3018.xml" ContentType="application/vnd.ms-excel.controlproperties+xml"/>
  <Override PartName="/xl/ctrlProps/ctrlProp3019.xml" ContentType="application/vnd.ms-excel.controlproperties+xml"/>
  <Override PartName="/xl/ctrlProps/ctrlProp3020.xml" ContentType="application/vnd.ms-excel.controlproperties+xml"/>
  <Override PartName="/xl/ctrlProps/ctrlProp3021.xml" ContentType="application/vnd.ms-excel.controlproperties+xml"/>
  <Override PartName="/xl/ctrlProps/ctrlProp3022.xml" ContentType="application/vnd.ms-excel.controlproperties+xml"/>
  <Override PartName="/xl/ctrlProps/ctrlProp3023.xml" ContentType="application/vnd.ms-excel.controlproperties+xml"/>
  <Override PartName="/xl/ctrlProps/ctrlProp3024.xml" ContentType="application/vnd.ms-excel.controlproperties+xml"/>
  <Override PartName="/xl/ctrlProps/ctrlProp3025.xml" ContentType="application/vnd.ms-excel.controlproperties+xml"/>
  <Override PartName="/xl/ctrlProps/ctrlProp3026.xml" ContentType="application/vnd.ms-excel.controlproperties+xml"/>
  <Override PartName="/xl/ctrlProps/ctrlProp3027.xml" ContentType="application/vnd.ms-excel.controlproperties+xml"/>
  <Override PartName="/xl/ctrlProps/ctrlProp3028.xml" ContentType="application/vnd.ms-excel.controlproperties+xml"/>
  <Override PartName="/xl/ctrlProps/ctrlProp3029.xml" ContentType="application/vnd.ms-excel.controlproperties+xml"/>
  <Override PartName="/xl/ctrlProps/ctrlProp3030.xml" ContentType="application/vnd.ms-excel.controlproperties+xml"/>
  <Override PartName="/xl/ctrlProps/ctrlProp3031.xml" ContentType="application/vnd.ms-excel.controlproperties+xml"/>
  <Override PartName="/xl/ctrlProps/ctrlProp3032.xml" ContentType="application/vnd.ms-excel.controlproperties+xml"/>
  <Override PartName="/xl/ctrlProps/ctrlProp3033.xml" ContentType="application/vnd.ms-excel.controlproperties+xml"/>
  <Override PartName="/xl/ctrlProps/ctrlProp3034.xml" ContentType="application/vnd.ms-excel.controlproperties+xml"/>
  <Override PartName="/xl/ctrlProps/ctrlProp3035.xml" ContentType="application/vnd.ms-excel.controlproperties+xml"/>
  <Override PartName="/xl/ctrlProps/ctrlProp3036.xml" ContentType="application/vnd.ms-excel.controlproperties+xml"/>
  <Override PartName="/xl/ctrlProps/ctrlProp3037.xml" ContentType="application/vnd.ms-excel.controlproperties+xml"/>
  <Override PartName="/xl/ctrlProps/ctrlProp3038.xml" ContentType="application/vnd.ms-excel.controlproperties+xml"/>
  <Override PartName="/xl/ctrlProps/ctrlProp3039.xml" ContentType="application/vnd.ms-excel.controlproperties+xml"/>
  <Override PartName="/xl/ctrlProps/ctrlProp3040.xml" ContentType="application/vnd.ms-excel.controlproperties+xml"/>
  <Override PartName="/xl/ctrlProps/ctrlProp3041.xml" ContentType="application/vnd.ms-excel.controlproperties+xml"/>
  <Override PartName="/xl/ctrlProps/ctrlProp3042.xml" ContentType="application/vnd.ms-excel.controlproperties+xml"/>
  <Override PartName="/xl/ctrlProps/ctrlProp3043.xml" ContentType="application/vnd.ms-excel.controlproperties+xml"/>
  <Override PartName="/xl/ctrlProps/ctrlProp3044.xml" ContentType="application/vnd.ms-excel.controlproperties+xml"/>
  <Override PartName="/xl/ctrlProps/ctrlProp3045.xml" ContentType="application/vnd.ms-excel.controlproperties+xml"/>
  <Override PartName="/xl/drawings/drawing25.xml" ContentType="application/vnd.openxmlformats-officedocument.drawing+xml"/>
  <Override PartName="/xl/ctrlProps/ctrlProp3046.xml" ContentType="application/vnd.ms-excel.controlproperties+xml"/>
  <Override PartName="/xl/ctrlProps/ctrlProp3047.xml" ContentType="application/vnd.ms-excel.controlproperties+xml"/>
  <Override PartName="/xl/ctrlProps/ctrlProp3048.xml" ContentType="application/vnd.ms-excel.controlproperties+xml"/>
  <Override PartName="/xl/ctrlProps/ctrlProp3049.xml" ContentType="application/vnd.ms-excel.controlproperties+xml"/>
  <Override PartName="/xl/ctrlProps/ctrlProp3050.xml" ContentType="application/vnd.ms-excel.controlproperties+xml"/>
  <Override PartName="/xl/ctrlProps/ctrlProp3051.xml" ContentType="application/vnd.ms-excel.controlproperties+xml"/>
  <Override PartName="/xl/ctrlProps/ctrlProp3052.xml" ContentType="application/vnd.ms-excel.controlproperties+xml"/>
  <Override PartName="/xl/ctrlProps/ctrlProp3053.xml" ContentType="application/vnd.ms-excel.controlproperties+xml"/>
  <Override PartName="/xl/ctrlProps/ctrlProp3054.xml" ContentType="application/vnd.ms-excel.controlproperties+xml"/>
  <Override PartName="/xl/ctrlProps/ctrlProp3055.xml" ContentType="application/vnd.ms-excel.controlproperties+xml"/>
  <Override PartName="/xl/ctrlProps/ctrlProp3056.xml" ContentType="application/vnd.ms-excel.controlproperties+xml"/>
  <Override PartName="/xl/ctrlProps/ctrlProp3057.xml" ContentType="application/vnd.ms-excel.controlproperties+xml"/>
  <Override PartName="/xl/ctrlProps/ctrlProp3058.xml" ContentType="application/vnd.ms-excel.controlproperties+xml"/>
  <Override PartName="/xl/ctrlProps/ctrlProp3059.xml" ContentType="application/vnd.ms-excel.controlproperties+xml"/>
  <Override PartName="/xl/ctrlProps/ctrlProp3060.xml" ContentType="application/vnd.ms-excel.controlproperties+xml"/>
  <Override PartName="/xl/ctrlProps/ctrlProp3061.xml" ContentType="application/vnd.ms-excel.controlproperties+xml"/>
  <Override PartName="/xl/ctrlProps/ctrlProp3062.xml" ContentType="application/vnd.ms-excel.controlproperties+xml"/>
  <Override PartName="/xl/ctrlProps/ctrlProp3063.xml" ContentType="application/vnd.ms-excel.controlproperties+xml"/>
  <Override PartName="/xl/ctrlProps/ctrlProp3064.xml" ContentType="application/vnd.ms-excel.controlproperties+xml"/>
  <Override PartName="/xl/ctrlProps/ctrlProp3065.xml" ContentType="application/vnd.ms-excel.controlproperties+xml"/>
  <Override PartName="/xl/ctrlProps/ctrlProp3066.xml" ContentType="application/vnd.ms-excel.controlproperties+xml"/>
  <Override PartName="/xl/ctrlProps/ctrlProp3067.xml" ContentType="application/vnd.ms-excel.controlproperties+xml"/>
  <Override PartName="/xl/ctrlProps/ctrlProp3068.xml" ContentType="application/vnd.ms-excel.controlproperties+xml"/>
  <Override PartName="/xl/ctrlProps/ctrlProp3069.xml" ContentType="application/vnd.ms-excel.controlproperties+xml"/>
  <Override PartName="/xl/ctrlProps/ctrlProp3070.xml" ContentType="application/vnd.ms-excel.controlproperties+xml"/>
  <Override PartName="/xl/ctrlProps/ctrlProp3071.xml" ContentType="application/vnd.ms-excel.controlproperties+xml"/>
  <Override PartName="/xl/ctrlProps/ctrlProp3072.xml" ContentType="application/vnd.ms-excel.controlproperties+xml"/>
  <Override PartName="/xl/ctrlProps/ctrlProp3073.xml" ContentType="application/vnd.ms-excel.controlproperties+xml"/>
  <Override PartName="/xl/ctrlProps/ctrlProp3074.xml" ContentType="application/vnd.ms-excel.controlproperties+xml"/>
  <Override PartName="/xl/ctrlProps/ctrlProp3075.xml" ContentType="application/vnd.ms-excel.controlproperties+xml"/>
  <Override PartName="/xl/ctrlProps/ctrlProp3076.xml" ContentType="application/vnd.ms-excel.controlproperties+xml"/>
  <Override PartName="/xl/ctrlProps/ctrlProp3077.xml" ContentType="application/vnd.ms-excel.controlproperties+xml"/>
  <Override PartName="/xl/ctrlProps/ctrlProp3078.xml" ContentType="application/vnd.ms-excel.controlproperties+xml"/>
  <Override PartName="/xl/ctrlProps/ctrlProp3079.xml" ContentType="application/vnd.ms-excel.controlproperties+xml"/>
  <Override PartName="/xl/ctrlProps/ctrlProp3080.xml" ContentType="application/vnd.ms-excel.controlproperties+xml"/>
  <Override PartName="/xl/ctrlProps/ctrlProp3081.xml" ContentType="application/vnd.ms-excel.controlproperties+xml"/>
  <Override PartName="/xl/ctrlProps/ctrlProp3082.xml" ContentType="application/vnd.ms-excel.controlproperties+xml"/>
  <Override PartName="/xl/ctrlProps/ctrlProp3083.xml" ContentType="application/vnd.ms-excel.controlproperties+xml"/>
  <Override PartName="/xl/ctrlProps/ctrlProp3084.xml" ContentType="application/vnd.ms-excel.controlproperties+xml"/>
  <Override PartName="/xl/ctrlProps/ctrlProp3085.xml" ContentType="application/vnd.ms-excel.controlproperties+xml"/>
  <Override PartName="/xl/ctrlProps/ctrlProp3086.xml" ContentType="application/vnd.ms-excel.controlproperties+xml"/>
  <Override PartName="/xl/ctrlProps/ctrlProp3087.xml" ContentType="application/vnd.ms-excel.controlproperties+xml"/>
  <Override PartName="/xl/ctrlProps/ctrlProp3088.xml" ContentType="application/vnd.ms-excel.controlproperties+xml"/>
  <Override PartName="/xl/ctrlProps/ctrlProp3089.xml" ContentType="application/vnd.ms-excel.controlproperties+xml"/>
  <Override PartName="/xl/ctrlProps/ctrlProp3090.xml" ContentType="application/vnd.ms-excel.controlproperties+xml"/>
  <Override PartName="/xl/ctrlProps/ctrlProp3091.xml" ContentType="application/vnd.ms-excel.controlproperties+xml"/>
  <Override PartName="/xl/ctrlProps/ctrlProp3092.xml" ContentType="application/vnd.ms-excel.controlproperties+xml"/>
  <Override PartName="/xl/ctrlProps/ctrlProp3093.xml" ContentType="application/vnd.ms-excel.controlproperties+xml"/>
  <Override PartName="/xl/ctrlProps/ctrlProp3094.xml" ContentType="application/vnd.ms-excel.controlproperties+xml"/>
  <Override PartName="/xl/ctrlProps/ctrlProp3095.xml" ContentType="application/vnd.ms-excel.controlproperties+xml"/>
  <Override PartName="/xl/ctrlProps/ctrlProp3096.xml" ContentType="application/vnd.ms-excel.controlproperties+xml"/>
  <Override PartName="/xl/ctrlProps/ctrlProp3097.xml" ContentType="application/vnd.ms-excel.controlproperties+xml"/>
  <Override PartName="/xl/ctrlProps/ctrlProp3098.xml" ContentType="application/vnd.ms-excel.controlproperties+xml"/>
  <Override PartName="/xl/ctrlProps/ctrlProp3099.xml" ContentType="application/vnd.ms-excel.controlproperties+xml"/>
  <Override PartName="/xl/ctrlProps/ctrlProp3100.xml" ContentType="application/vnd.ms-excel.controlproperties+xml"/>
  <Override PartName="/xl/ctrlProps/ctrlProp3101.xml" ContentType="application/vnd.ms-excel.controlproperties+xml"/>
  <Override PartName="/xl/ctrlProps/ctrlProp3102.xml" ContentType="application/vnd.ms-excel.controlproperties+xml"/>
  <Override PartName="/xl/ctrlProps/ctrlProp3103.xml" ContentType="application/vnd.ms-excel.controlproperties+xml"/>
  <Override PartName="/xl/ctrlProps/ctrlProp3104.xml" ContentType="application/vnd.ms-excel.controlproperties+xml"/>
  <Override PartName="/xl/ctrlProps/ctrlProp3105.xml" ContentType="application/vnd.ms-excel.controlproperties+xml"/>
  <Override PartName="/xl/ctrlProps/ctrlProp3106.xml" ContentType="application/vnd.ms-excel.controlproperties+xml"/>
  <Override PartName="/xl/ctrlProps/ctrlProp3107.xml" ContentType="application/vnd.ms-excel.controlproperties+xml"/>
  <Override PartName="/xl/ctrlProps/ctrlProp3108.xml" ContentType="application/vnd.ms-excel.controlproperties+xml"/>
  <Override PartName="/xl/ctrlProps/ctrlProp3109.xml" ContentType="application/vnd.ms-excel.controlproperties+xml"/>
  <Override PartName="/xl/ctrlProps/ctrlProp3110.xml" ContentType="application/vnd.ms-excel.controlproperties+xml"/>
  <Override PartName="/xl/ctrlProps/ctrlProp3111.xml" ContentType="application/vnd.ms-excel.controlproperties+xml"/>
  <Override PartName="/xl/ctrlProps/ctrlProp3112.xml" ContentType="application/vnd.ms-excel.controlproperties+xml"/>
  <Override PartName="/xl/ctrlProps/ctrlProp3113.xml" ContentType="application/vnd.ms-excel.controlproperties+xml"/>
  <Override PartName="/xl/ctrlProps/ctrlProp3114.xml" ContentType="application/vnd.ms-excel.controlproperties+xml"/>
  <Override PartName="/xl/ctrlProps/ctrlProp3115.xml" ContentType="application/vnd.ms-excel.controlproperties+xml"/>
  <Override PartName="/xl/ctrlProps/ctrlProp3116.xml" ContentType="application/vnd.ms-excel.controlproperties+xml"/>
  <Override PartName="/xl/ctrlProps/ctrlProp3117.xml" ContentType="application/vnd.ms-excel.controlproperties+xml"/>
  <Override PartName="/xl/ctrlProps/ctrlProp3118.xml" ContentType="application/vnd.ms-excel.controlproperties+xml"/>
  <Override PartName="/xl/ctrlProps/ctrlProp3119.xml" ContentType="application/vnd.ms-excel.controlproperties+xml"/>
  <Override PartName="/xl/ctrlProps/ctrlProp3120.xml" ContentType="application/vnd.ms-excel.controlproperties+xml"/>
  <Override PartName="/xl/ctrlProps/ctrlProp3121.xml" ContentType="application/vnd.ms-excel.controlproperties+xml"/>
  <Override PartName="/xl/ctrlProps/ctrlProp3122.xml" ContentType="application/vnd.ms-excel.controlproperties+xml"/>
  <Override PartName="/xl/ctrlProps/ctrlProp3123.xml" ContentType="application/vnd.ms-excel.controlproperties+xml"/>
  <Override PartName="/xl/ctrlProps/ctrlProp3124.xml" ContentType="application/vnd.ms-excel.controlproperties+xml"/>
  <Override PartName="/xl/ctrlProps/ctrlProp3125.xml" ContentType="application/vnd.ms-excel.controlproperties+xml"/>
  <Override PartName="/xl/ctrlProps/ctrlProp3126.xml" ContentType="application/vnd.ms-excel.controlproperties+xml"/>
  <Override PartName="/xl/ctrlProps/ctrlProp3127.xml" ContentType="application/vnd.ms-excel.controlproperties+xml"/>
  <Override PartName="/xl/ctrlProps/ctrlProp3128.xml" ContentType="application/vnd.ms-excel.controlproperties+xml"/>
  <Override PartName="/xl/ctrlProps/ctrlProp3129.xml" ContentType="application/vnd.ms-excel.controlproperties+xml"/>
  <Override PartName="/xl/ctrlProps/ctrlProp3130.xml" ContentType="application/vnd.ms-excel.controlproperties+xml"/>
  <Override PartName="/xl/ctrlProps/ctrlProp3131.xml" ContentType="application/vnd.ms-excel.controlproperties+xml"/>
  <Override PartName="/xl/ctrlProps/ctrlProp3132.xml" ContentType="application/vnd.ms-excel.controlproperties+xml"/>
  <Override PartName="/xl/ctrlProps/ctrlProp3133.xml" ContentType="application/vnd.ms-excel.controlproperties+xml"/>
  <Override PartName="/xl/ctrlProps/ctrlProp3134.xml" ContentType="application/vnd.ms-excel.controlproperties+xml"/>
  <Override PartName="/xl/ctrlProps/ctrlProp3135.xml" ContentType="application/vnd.ms-excel.controlproperties+xml"/>
  <Override PartName="/xl/ctrlProps/ctrlProp3136.xml" ContentType="application/vnd.ms-excel.controlproperties+xml"/>
  <Override PartName="/xl/ctrlProps/ctrlProp3137.xml" ContentType="application/vnd.ms-excel.controlproperties+xml"/>
  <Override PartName="/xl/ctrlProps/ctrlProp3138.xml" ContentType="application/vnd.ms-excel.controlproperties+xml"/>
  <Override PartName="/xl/ctrlProps/ctrlProp3139.xml" ContentType="application/vnd.ms-excel.controlproperties+xml"/>
  <Override PartName="/xl/ctrlProps/ctrlProp3140.xml" ContentType="application/vnd.ms-excel.controlproperties+xml"/>
  <Override PartName="/xl/ctrlProps/ctrlProp3141.xml" ContentType="application/vnd.ms-excel.controlproperties+xml"/>
  <Override PartName="/xl/ctrlProps/ctrlProp3142.xml" ContentType="application/vnd.ms-excel.controlproperties+xml"/>
  <Override PartName="/xl/ctrlProps/ctrlProp3143.xml" ContentType="application/vnd.ms-excel.controlproperties+xml"/>
  <Override PartName="/xl/ctrlProps/ctrlProp3144.xml" ContentType="application/vnd.ms-excel.controlproperties+xml"/>
  <Override PartName="/xl/ctrlProps/ctrlProp3145.xml" ContentType="application/vnd.ms-excel.controlproperties+xml"/>
  <Override PartName="/xl/ctrlProps/ctrlProp3146.xml" ContentType="application/vnd.ms-excel.controlproperties+xml"/>
  <Override PartName="/xl/ctrlProps/ctrlProp3147.xml" ContentType="application/vnd.ms-excel.controlproperties+xml"/>
  <Override PartName="/xl/ctrlProps/ctrlProp3148.xml" ContentType="application/vnd.ms-excel.controlproperties+xml"/>
  <Override PartName="/xl/ctrlProps/ctrlProp3149.xml" ContentType="application/vnd.ms-excel.controlproperties+xml"/>
  <Override PartName="/xl/ctrlProps/ctrlProp3150.xml" ContentType="application/vnd.ms-excel.controlproperties+xml"/>
  <Override PartName="/xl/ctrlProps/ctrlProp3151.xml" ContentType="application/vnd.ms-excel.controlproperties+xml"/>
  <Override PartName="/xl/ctrlProps/ctrlProp3152.xml" ContentType="application/vnd.ms-excel.controlproperties+xml"/>
  <Override PartName="/xl/ctrlProps/ctrlProp3153.xml" ContentType="application/vnd.ms-excel.controlproperties+xml"/>
  <Override PartName="/xl/ctrlProps/ctrlProp3154.xml" ContentType="application/vnd.ms-excel.controlproperties+xml"/>
  <Override PartName="/xl/ctrlProps/ctrlProp3155.xml" ContentType="application/vnd.ms-excel.controlproperties+xml"/>
  <Override PartName="/xl/ctrlProps/ctrlProp3156.xml" ContentType="application/vnd.ms-excel.controlproperties+xml"/>
  <Override PartName="/xl/ctrlProps/ctrlProp3157.xml" ContentType="application/vnd.ms-excel.controlproperties+xml"/>
  <Override PartName="/xl/ctrlProps/ctrlProp3158.xml" ContentType="application/vnd.ms-excel.controlproperties+xml"/>
  <Override PartName="/xl/ctrlProps/ctrlProp3159.xml" ContentType="application/vnd.ms-excel.controlproperties+xml"/>
  <Override PartName="/xl/ctrlProps/ctrlProp3160.xml" ContentType="application/vnd.ms-excel.controlproperties+xml"/>
  <Override PartName="/xl/ctrlProps/ctrlProp3161.xml" ContentType="application/vnd.ms-excel.controlproperties+xml"/>
  <Override PartName="/xl/ctrlProps/ctrlProp3162.xml" ContentType="application/vnd.ms-excel.controlproperties+xml"/>
  <Override PartName="/xl/ctrlProps/ctrlProp3163.xml" ContentType="application/vnd.ms-excel.controlproperties+xml"/>
  <Override PartName="/xl/ctrlProps/ctrlProp3164.xml" ContentType="application/vnd.ms-excel.controlproperties+xml"/>
  <Override PartName="/xl/ctrlProps/ctrlProp3165.xml" ContentType="application/vnd.ms-excel.controlproperties+xml"/>
  <Override PartName="/xl/ctrlProps/ctrlProp3166.xml" ContentType="application/vnd.ms-excel.controlproperties+xml"/>
  <Override PartName="/xl/ctrlProps/ctrlProp3167.xml" ContentType="application/vnd.ms-excel.controlproperties+xml"/>
  <Override PartName="/xl/ctrlProps/ctrlProp3168.xml" ContentType="application/vnd.ms-excel.controlproperties+xml"/>
  <Override PartName="/xl/ctrlProps/ctrlProp3169.xml" ContentType="application/vnd.ms-excel.controlproperties+xml"/>
  <Override PartName="/xl/ctrlProps/ctrlProp3170.xml" ContentType="application/vnd.ms-excel.controlproperties+xml"/>
  <Override PartName="/xl/ctrlProps/ctrlProp3171.xml" ContentType="application/vnd.ms-excel.controlproperties+xml"/>
  <Override PartName="/xl/ctrlProps/ctrlProp3172.xml" ContentType="application/vnd.ms-excel.controlproperties+xml"/>
  <Override PartName="/xl/ctrlProps/ctrlProp3173.xml" ContentType="application/vnd.ms-excel.controlproperties+xml"/>
  <Override PartName="/xl/ctrlProps/ctrlProp3174.xml" ContentType="application/vnd.ms-excel.controlproperties+xml"/>
  <Override PartName="/xl/ctrlProps/ctrlProp3175.xml" ContentType="application/vnd.ms-excel.controlproperties+xml"/>
  <Override PartName="/xl/ctrlProps/ctrlProp3176.xml" ContentType="application/vnd.ms-excel.controlproperties+xml"/>
  <Override PartName="/xl/ctrlProps/ctrlProp3177.xml" ContentType="application/vnd.ms-excel.controlproperties+xml"/>
  <Override PartName="/xl/ctrlProps/ctrlProp3178.xml" ContentType="application/vnd.ms-excel.controlproperties+xml"/>
  <Override PartName="/xl/ctrlProps/ctrlProp3179.xml" ContentType="application/vnd.ms-excel.controlproperties+xml"/>
  <Override PartName="/xl/ctrlProps/ctrlProp3180.xml" ContentType="application/vnd.ms-excel.controlproperties+xml"/>
  <Override PartName="/xl/ctrlProps/ctrlProp3181.xml" ContentType="application/vnd.ms-excel.controlproperties+xml"/>
  <Override PartName="/xl/ctrlProps/ctrlProp3182.xml" ContentType="application/vnd.ms-excel.controlproperties+xml"/>
  <Override PartName="/xl/ctrlProps/ctrlProp3183.xml" ContentType="application/vnd.ms-excel.controlproperties+xml"/>
  <Override PartName="/xl/ctrlProps/ctrlProp3184.xml" ContentType="application/vnd.ms-excel.controlproperties+xml"/>
  <Override PartName="/xl/ctrlProps/ctrlProp3185.xml" ContentType="application/vnd.ms-excel.controlproperties+xml"/>
  <Override PartName="/xl/drawings/drawing26.xml" ContentType="application/vnd.openxmlformats-officedocument.drawing+xml"/>
  <Override PartName="/xl/ctrlProps/ctrlProp3186.xml" ContentType="application/vnd.ms-excel.controlproperties+xml"/>
  <Override PartName="/xl/ctrlProps/ctrlProp3187.xml" ContentType="application/vnd.ms-excel.controlproperties+xml"/>
  <Override PartName="/xl/ctrlProps/ctrlProp3188.xml" ContentType="application/vnd.ms-excel.controlproperties+xml"/>
  <Override PartName="/xl/ctrlProps/ctrlProp3189.xml" ContentType="application/vnd.ms-excel.controlproperties+xml"/>
  <Override PartName="/xl/ctrlProps/ctrlProp3190.xml" ContentType="application/vnd.ms-excel.controlproperties+xml"/>
  <Override PartName="/xl/ctrlProps/ctrlProp3191.xml" ContentType="application/vnd.ms-excel.controlproperties+xml"/>
  <Override PartName="/xl/ctrlProps/ctrlProp3192.xml" ContentType="application/vnd.ms-excel.controlproperties+xml"/>
  <Override PartName="/xl/ctrlProps/ctrlProp3193.xml" ContentType="application/vnd.ms-excel.controlproperties+xml"/>
  <Override PartName="/xl/ctrlProps/ctrlProp3194.xml" ContentType="application/vnd.ms-excel.controlproperties+xml"/>
  <Override PartName="/xl/ctrlProps/ctrlProp3195.xml" ContentType="application/vnd.ms-excel.controlproperties+xml"/>
  <Override PartName="/xl/ctrlProps/ctrlProp3196.xml" ContentType="application/vnd.ms-excel.controlproperties+xml"/>
  <Override PartName="/xl/ctrlProps/ctrlProp3197.xml" ContentType="application/vnd.ms-excel.controlproperties+xml"/>
  <Override PartName="/xl/ctrlProps/ctrlProp3198.xml" ContentType="application/vnd.ms-excel.controlproperties+xml"/>
  <Override PartName="/xl/ctrlProps/ctrlProp3199.xml" ContentType="application/vnd.ms-excel.controlproperties+xml"/>
  <Override PartName="/xl/ctrlProps/ctrlProp3200.xml" ContentType="application/vnd.ms-excel.controlproperties+xml"/>
  <Override PartName="/xl/ctrlProps/ctrlProp3201.xml" ContentType="application/vnd.ms-excel.controlproperties+xml"/>
  <Override PartName="/xl/ctrlProps/ctrlProp3202.xml" ContentType="application/vnd.ms-excel.controlproperties+xml"/>
  <Override PartName="/xl/ctrlProps/ctrlProp3203.xml" ContentType="application/vnd.ms-excel.controlproperties+xml"/>
  <Override PartName="/xl/ctrlProps/ctrlProp3204.xml" ContentType="application/vnd.ms-excel.controlproperties+xml"/>
  <Override PartName="/xl/ctrlProps/ctrlProp3205.xml" ContentType="application/vnd.ms-excel.controlproperties+xml"/>
  <Override PartName="/xl/ctrlProps/ctrlProp3206.xml" ContentType="application/vnd.ms-excel.controlproperties+xml"/>
  <Override PartName="/xl/ctrlProps/ctrlProp3207.xml" ContentType="application/vnd.ms-excel.controlproperties+xml"/>
  <Override PartName="/xl/ctrlProps/ctrlProp3208.xml" ContentType="application/vnd.ms-excel.controlproperties+xml"/>
  <Override PartName="/xl/ctrlProps/ctrlProp3209.xml" ContentType="application/vnd.ms-excel.controlproperties+xml"/>
  <Override PartName="/xl/ctrlProps/ctrlProp3210.xml" ContentType="application/vnd.ms-excel.controlproperties+xml"/>
  <Override PartName="/xl/ctrlProps/ctrlProp3211.xml" ContentType="application/vnd.ms-excel.controlproperties+xml"/>
  <Override PartName="/xl/ctrlProps/ctrlProp3212.xml" ContentType="application/vnd.ms-excel.controlproperties+xml"/>
  <Override PartName="/xl/ctrlProps/ctrlProp3213.xml" ContentType="application/vnd.ms-excel.controlproperties+xml"/>
  <Override PartName="/xl/ctrlProps/ctrlProp3214.xml" ContentType="application/vnd.ms-excel.controlproperties+xml"/>
  <Override PartName="/xl/ctrlProps/ctrlProp3215.xml" ContentType="application/vnd.ms-excel.controlproperties+xml"/>
  <Override PartName="/xl/ctrlProps/ctrlProp3216.xml" ContentType="application/vnd.ms-excel.controlproperties+xml"/>
  <Override PartName="/xl/ctrlProps/ctrlProp3217.xml" ContentType="application/vnd.ms-excel.controlproperties+xml"/>
  <Override PartName="/xl/ctrlProps/ctrlProp3218.xml" ContentType="application/vnd.ms-excel.controlproperties+xml"/>
  <Override PartName="/xl/ctrlProps/ctrlProp3219.xml" ContentType="application/vnd.ms-excel.controlproperties+xml"/>
  <Override PartName="/xl/ctrlProps/ctrlProp3220.xml" ContentType="application/vnd.ms-excel.controlproperties+xml"/>
  <Override PartName="/xl/ctrlProps/ctrlProp3221.xml" ContentType="application/vnd.ms-excel.controlproperties+xml"/>
  <Override PartName="/xl/ctrlProps/ctrlProp3222.xml" ContentType="application/vnd.ms-excel.controlproperties+xml"/>
  <Override PartName="/xl/ctrlProps/ctrlProp3223.xml" ContentType="application/vnd.ms-excel.controlproperties+xml"/>
  <Override PartName="/xl/ctrlProps/ctrlProp3224.xml" ContentType="application/vnd.ms-excel.controlproperties+xml"/>
  <Override PartName="/xl/ctrlProps/ctrlProp3225.xml" ContentType="application/vnd.ms-excel.controlproperties+xml"/>
  <Override PartName="/xl/ctrlProps/ctrlProp3226.xml" ContentType="application/vnd.ms-excel.controlproperties+xml"/>
  <Override PartName="/xl/ctrlProps/ctrlProp3227.xml" ContentType="application/vnd.ms-excel.controlproperties+xml"/>
  <Override PartName="/xl/ctrlProps/ctrlProp3228.xml" ContentType="application/vnd.ms-excel.controlproperties+xml"/>
  <Override PartName="/xl/ctrlProps/ctrlProp3229.xml" ContentType="application/vnd.ms-excel.controlproperties+xml"/>
  <Override PartName="/xl/ctrlProps/ctrlProp3230.xml" ContentType="application/vnd.ms-excel.controlproperties+xml"/>
  <Override PartName="/xl/ctrlProps/ctrlProp3231.xml" ContentType="application/vnd.ms-excel.controlproperties+xml"/>
  <Override PartName="/xl/ctrlProps/ctrlProp3232.xml" ContentType="application/vnd.ms-excel.controlproperties+xml"/>
  <Override PartName="/xl/ctrlProps/ctrlProp3233.xml" ContentType="application/vnd.ms-excel.controlproperties+xml"/>
  <Override PartName="/xl/ctrlProps/ctrlProp3234.xml" ContentType="application/vnd.ms-excel.controlproperties+xml"/>
  <Override PartName="/xl/ctrlProps/ctrlProp3235.xml" ContentType="application/vnd.ms-excel.controlproperties+xml"/>
  <Override PartName="/xl/ctrlProps/ctrlProp3236.xml" ContentType="application/vnd.ms-excel.controlproperties+xml"/>
  <Override PartName="/xl/ctrlProps/ctrlProp3237.xml" ContentType="application/vnd.ms-excel.controlproperties+xml"/>
  <Override PartName="/xl/ctrlProps/ctrlProp3238.xml" ContentType="application/vnd.ms-excel.controlproperties+xml"/>
  <Override PartName="/xl/ctrlProps/ctrlProp3239.xml" ContentType="application/vnd.ms-excel.controlproperties+xml"/>
  <Override PartName="/xl/ctrlProps/ctrlProp3240.xml" ContentType="application/vnd.ms-excel.controlproperties+xml"/>
  <Override PartName="/xl/ctrlProps/ctrlProp3241.xml" ContentType="application/vnd.ms-excel.controlproperties+xml"/>
  <Override PartName="/xl/ctrlProps/ctrlProp3242.xml" ContentType="application/vnd.ms-excel.controlproperties+xml"/>
  <Override PartName="/xl/ctrlProps/ctrlProp3243.xml" ContentType="application/vnd.ms-excel.controlproperties+xml"/>
  <Override PartName="/xl/ctrlProps/ctrlProp3244.xml" ContentType="application/vnd.ms-excel.controlproperties+xml"/>
  <Override PartName="/xl/ctrlProps/ctrlProp3245.xml" ContentType="application/vnd.ms-excel.controlproperties+xml"/>
  <Override PartName="/xl/ctrlProps/ctrlProp3246.xml" ContentType="application/vnd.ms-excel.controlproperties+xml"/>
  <Override PartName="/xl/ctrlProps/ctrlProp3247.xml" ContentType="application/vnd.ms-excel.controlproperties+xml"/>
  <Override PartName="/xl/ctrlProps/ctrlProp3248.xml" ContentType="application/vnd.ms-excel.controlproperties+xml"/>
  <Override PartName="/xl/ctrlProps/ctrlProp3249.xml" ContentType="application/vnd.ms-excel.controlproperties+xml"/>
  <Override PartName="/xl/ctrlProps/ctrlProp3250.xml" ContentType="application/vnd.ms-excel.controlproperties+xml"/>
  <Override PartName="/xl/ctrlProps/ctrlProp3251.xml" ContentType="application/vnd.ms-excel.controlproperties+xml"/>
  <Override PartName="/xl/ctrlProps/ctrlProp3252.xml" ContentType="application/vnd.ms-excel.controlproperties+xml"/>
  <Override PartName="/xl/ctrlProps/ctrlProp3253.xml" ContentType="application/vnd.ms-excel.controlproperties+xml"/>
  <Override PartName="/xl/ctrlProps/ctrlProp3254.xml" ContentType="application/vnd.ms-excel.controlproperties+xml"/>
  <Override PartName="/xl/ctrlProps/ctrlProp3255.xml" ContentType="application/vnd.ms-excel.controlproperties+xml"/>
  <Override PartName="/xl/ctrlProps/ctrlProp3256.xml" ContentType="application/vnd.ms-excel.controlproperties+xml"/>
  <Override PartName="/xl/ctrlProps/ctrlProp3257.xml" ContentType="application/vnd.ms-excel.controlproperties+xml"/>
  <Override PartName="/xl/ctrlProps/ctrlProp3258.xml" ContentType="application/vnd.ms-excel.controlproperties+xml"/>
  <Override PartName="/xl/ctrlProps/ctrlProp3259.xml" ContentType="application/vnd.ms-excel.controlproperties+xml"/>
  <Override PartName="/xl/ctrlProps/ctrlProp3260.xml" ContentType="application/vnd.ms-excel.controlproperties+xml"/>
  <Override PartName="/xl/ctrlProps/ctrlProp3261.xml" ContentType="application/vnd.ms-excel.controlproperties+xml"/>
  <Override PartName="/xl/ctrlProps/ctrlProp3262.xml" ContentType="application/vnd.ms-excel.controlproperties+xml"/>
  <Override PartName="/xl/ctrlProps/ctrlProp3263.xml" ContentType="application/vnd.ms-excel.controlproperties+xml"/>
  <Override PartName="/xl/ctrlProps/ctrlProp3264.xml" ContentType="application/vnd.ms-excel.controlproperties+xml"/>
  <Override PartName="/xl/ctrlProps/ctrlProp3265.xml" ContentType="application/vnd.ms-excel.controlproperties+xml"/>
  <Override PartName="/xl/ctrlProps/ctrlProp3266.xml" ContentType="application/vnd.ms-excel.controlproperties+xml"/>
  <Override PartName="/xl/ctrlProps/ctrlProp3267.xml" ContentType="application/vnd.ms-excel.controlproperties+xml"/>
  <Override PartName="/xl/ctrlProps/ctrlProp3268.xml" ContentType="application/vnd.ms-excel.controlproperties+xml"/>
  <Override PartName="/xl/ctrlProps/ctrlProp3269.xml" ContentType="application/vnd.ms-excel.controlproperties+xml"/>
  <Override PartName="/xl/ctrlProps/ctrlProp3270.xml" ContentType="application/vnd.ms-excel.controlproperties+xml"/>
  <Override PartName="/xl/ctrlProps/ctrlProp3271.xml" ContentType="application/vnd.ms-excel.controlproperties+xml"/>
  <Override PartName="/xl/ctrlProps/ctrlProp3272.xml" ContentType="application/vnd.ms-excel.controlproperties+xml"/>
  <Override PartName="/xl/ctrlProps/ctrlProp3273.xml" ContentType="application/vnd.ms-excel.controlproperties+xml"/>
  <Override PartName="/xl/ctrlProps/ctrlProp3274.xml" ContentType="application/vnd.ms-excel.controlproperties+xml"/>
  <Override PartName="/xl/ctrlProps/ctrlProp3275.xml" ContentType="application/vnd.ms-excel.controlproperties+xml"/>
  <Override PartName="/xl/ctrlProps/ctrlProp3276.xml" ContentType="application/vnd.ms-excel.controlproperties+xml"/>
  <Override PartName="/xl/ctrlProps/ctrlProp3277.xml" ContentType="application/vnd.ms-excel.controlproperties+xml"/>
  <Override PartName="/xl/ctrlProps/ctrlProp3278.xml" ContentType="application/vnd.ms-excel.controlproperties+xml"/>
  <Override PartName="/xl/ctrlProps/ctrlProp3279.xml" ContentType="application/vnd.ms-excel.controlproperties+xml"/>
  <Override PartName="/xl/ctrlProps/ctrlProp3280.xml" ContentType="application/vnd.ms-excel.controlproperties+xml"/>
  <Override PartName="/xl/ctrlProps/ctrlProp3281.xml" ContentType="application/vnd.ms-excel.controlproperties+xml"/>
  <Override PartName="/xl/ctrlProps/ctrlProp3282.xml" ContentType="application/vnd.ms-excel.controlproperties+xml"/>
  <Override PartName="/xl/ctrlProps/ctrlProp3283.xml" ContentType="application/vnd.ms-excel.controlproperties+xml"/>
  <Override PartName="/xl/ctrlProps/ctrlProp3284.xml" ContentType="application/vnd.ms-excel.controlproperties+xml"/>
  <Override PartName="/xl/ctrlProps/ctrlProp3285.xml" ContentType="application/vnd.ms-excel.controlproperties+xml"/>
  <Override PartName="/xl/ctrlProps/ctrlProp3286.xml" ContentType="application/vnd.ms-excel.controlproperties+xml"/>
  <Override PartName="/xl/ctrlProps/ctrlProp3287.xml" ContentType="application/vnd.ms-excel.controlproperties+xml"/>
  <Override PartName="/xl/ctrlProps/ctrlProp3288.xml" ContentType="application/vnd.ms-excel.controlproperties+xml"/>
  <Override PartName="/xl/ctrlProps/ctrlProp3289.xml" ContentType="application/vnd.ms-excel.controlproperties+xml"/>
  <Override PartName="/xl/ctrlProps/ctrlProp3290.xml" ContentType="application/vnd.ms-excel.controlproperties+xml"/>
  <Override PartName="/xl/ctrlProps/ctrlProp3291.xml" ContentType="application/vnd.ms-excel.controlproperties+xml"/>
  <Override PartName="/xl/ctrlProps/ctrlProp3292.xml" ContentType="application/vnd.ms-excel.controlproperties+xml"/>
  <Override PartName="/xl/ctrlProps/ctrlProp3293.xml" ContentType="application/vnd.ms-excel.controlproperties+xml"/>
  <Override PartName="/xl/ctrlProps/ctrlProp3294.xml" ContentType="application/vnd.ms-excel.controlproperties+xml"/>
  <Override PartName="/xl/ctrlProps/ctrlProp3295.xml" ContentType="application/vnd.ms-excel.controlproperties+xml"/>
  <Override PartName="/xl/ctrlProps/ctrlProp3296.xml" ContentType="application/vnd.ms-excel.controlproperties+xml"/>
  <Override PartName="/xl/ctrlProps/ctrlProp3297.xml" ContentType="application/vnd.ms-excel.controlproperties+xml"/>
  <Override PartName="/xl/ctrlProps/ctrlProp3298.xml" ContentType="application/vnd.ms-excel.controlproperties+xml"/>
  <Override PartName="/xl/ctrlProps/ctrlProp3299.xml" ContentType="application/vnd.ms-excel.controlproperties+xml"/>
  <Override PartName="/xl/ctrlProps/ctrlProp3300.xml" ContentType="application/vnd.ms-excel.controlproperties+xml"/>
  <Override PartName="/xl/ctrlProps/ctrlProp3301.xml" ContentType="application/vnd.ms-excel.controlproperties+xml"/>
  <Override PartName="/xl/ctrlProps/ctrlProp3302.xml" ContentType="application/vnd.ms-excel.controlproperties+xml"/>
  <Override PartName="/xl/ctrlProps/ctrlProp3303.xml" ContentType="application/vnd.ms-excel.controlproperties+xml"/>
  <Override PartName="/xl/ctrlProps/ctrlProp3304.xml" ContentType="application/vnd.ms-excel.controlproperties+xml"/>
  <Override PartName="/xl/ctrlProps/ctrlProp3305.xml" ContentType="application/vnd.ms-excel.controlproperties+xml"/>
  <Override PartName="/xl/ctrlProps/ctrlProp3306.xml" ContentType="application/vnd.ms-excel.controlproperties+xml"/>
  <Override PartName="/xl/ctrlProps/ctrlProp3307.xml" ContentType="application/vnd.ms-excel.controlproperties+xml"/>
  <Override PartName="/xl/ctrlProps/ctrlProp3308.xml" ContentType="application/vnd.ms-excel.controlproperties+xml"/>
  <Override PartName="/xl/ctrlProps/ctrlProp3309.xml" ContentType="application/vnd.ms-excel.controlproperties+xml"/>
  <Override PartName="/xl/ctrlProps/ctrlProp3310.xml" ContentType="application/vnd.ms-excel.controlproperties+xml"/>
  <Override PartName="/xl/ctrlProps/ctrlProp3311.xml" ContentType="application/vnd.ms-excel.controlproperties+xml"/>
  <Override PartName="/xl/ctrlProps/ctrlProp3312.xml" ContentType="application/vnd.ms-excel.controlproperties+xml"/>
  <Override PartName="/xl/ctrlProps/ctrlProp3313.xml" ContentType="application/vnd.ms-excel.controlproperties+xml"/>
  <Override PartName="/xl/ctrlProps/ctrlProp3314.xml" ContentType="application/vnd.ms-excel.controlproperties+xml"/>
  <Override PartName="/xl/ctrlProps/ctrlProp3315.xml" ContentType="application/vnd.ms-excel.controlproperties+xml"/>
  <Override PartName="/xl/ctrlProps/ctrlProp3316.xml" ContentType="application/vnd.ms-excel.controlproperties+xml"/>
  <Override PartName="/xl/ctrlProps/ctrlProp3317.xml" ContentType="application/vnd.ms-excel.controlproperties+xml"/>
  <Override PartName="/xl/ctrlProps/ctrlProp3318.xml" ContentType="application/vnd.ms-excel.controlproperties+xml"/>
  <Override PartName="/xl/ctrlProps/ctrlProp3319.xml" ContentType="application/vnd.ms-excel.controlproperties+xml"/>
  <Override PartName="/xl/ctrlProps/ctrlProp3320.xml" ContentType="application/vnd.ms-excel.controlproperties+xml"/>
  <Override PartName="/xl/ctrlProps/ctrlProp3321.xml" ContentType="application/vnd.ms-excel.controlproperties+xml"/>
  <Override PartName="/xl/ctrlProps/ctrlProp3322.xml" ContentType="application/vnd.ms-excel.controlproperties+xml"/>
  <Override PartName="/xl/ctrlProps/ctrlProp3323.xml" ContentType="application/vnd.ms-excel.controlproperties+xml"/>
  <Override PartName="/xl/ctrlProps/ctrlProp3324.xml" ContentType="application/vnd.ms-excel.controlproperties+xml"/>
  <Override PartName="/xl/ctrlProps/ctrlProp3325.xml" ContentType="application/vnd.ms-excel.controlproperties+xml"/>
  <Override PartName="/xl/drawings/drawing27.xml" ContentType="application/vnd.openxmlformats-officedocument.drawing+xml"/>
  <Override PartName="/xl/ctrlProps/ctrlProp3326.xml" ContentType="application/vnd.ms-excel.controlproperties+xml"/>
  <Override PartName="/xl/ctrlProps/ctrlProp3327.xml" ContentType="application/vnd.ms-excel.controlproperties+xml"/>
  <Override PartName="/xl/ctrlProps/ctrlProp3328.xml" ContentType="application/vnd.ms-excel.controlproperties+xml"/>
  <Override PartName="/xl/ctrlProps/ctrlProp3329.xml" ContentType="application/vnd.ms-excel.controlproperties+xml"/>
  <Override PartName="/xl/ctrlProps/ctrlProp3330.xml" ContentType="application/vnd.ms-excel.controlproperties+xml"/>
  <Override PartName="/xl/ctrlProps/ctrlProp3331.xml" ContentType="application/vnd.ms-excel.controlproperties+xml"/>
  <Override PartName="/xl/ctrlProps/ctrlProp3332.xml" ContentType="application/vnd.ms-excel.controlproperties+xml"/>
  <Override PartName="/xl/ctrlProps/ctrlProp3333.xml" ContentType="application/vnd.ms-excel.controlproperties+xml"/>
  <Override PartName="/xl/ctrlProps/ctrlProp3334.xml" ContentType="application/vnd.ms-excel.controlproperties+xml"/>
  <Override PartName="/xl/ctrlProps/ctrlProp3335.xml" ContentType="application/vnd.ms-excel.controlproperties+xml"/>
  <Override PartName="/xl/ctrlProps/ctrlProp3336.xml" ContentType="application/vnd.ms-excel.controlproperties+xml"/>
  <Override PartName="/xl/ctrlProps/ctrlProp3337.xml" ContentType="application/vnd.ms-excel.controlproperties+xml"/>
  <Override PartName="/xl/ctrlProps/ctrlProp3338.xml" ContentType="application/vnd.ms-excel.controlproperties+xml"/>
  <Override PartName="/xl/ctrlProps/ctrlProp3339.xml" ContentType="application/vnd.ms-excel.controlproperties+xml"/>
  <Override PartName="/xl/ctrlProps/ctrlProp3340.xml" ContentType="application/vnd.ms-excel.controlproperties+xml"/>
  <Override PartName="/xl/ctrlProps/ctrlProp3341.xml" ContentType="application/vnd.ms-excel.controlproperties+xml"/>
  <Override PartName="/xl/ctrlProps/ctrlProp3342.xml" ContentType="application/vnd.ms-excel.controlproperties+xml"/>
  <Override PartName="/xl/ctrlProps/ctrlProp3343.xml" ContentType="application/vnd.ms-excel.controlproperties+xml"/>
  <Override PartName="/xl/ctrlProps/ctrlProp3344.xml" ContentType="application/vnd.ms-excel.controlproperties+xml"/>
  <Override PartName="/xl/ctrlProps/ctrlProp3345.xml" ContentType="application/vnd.ms-excel.controlproperties+xml"/>
  <Override PartName="/xl/ctrlProps/ctrlProp3346.xml" ContentType="application/vnd.ms-excel.controlproperties+xml"/>
  <Override PartName="/xl/ctrlProps/ctrlProp3347.xml" ContentType="application/vnd.ms-excel.controlproperties+xml"/>
  <Override PartName="/xl/ctrlProps/ctrlProp3348.xml" ContentType="application/vnd.ms-excel.controlproperties+xml"/>
  <Override PartName="/xl/ctrlProps/ctrlProp3349.xml" ContentType="application/vnd.ms-excel.controlproperties+xml"/>
  <Override PartName="/xl/ctrlProps/ctrlProp3350.xml" ContentType="application/vnd.ms-excel.controlproperties+xml"/>
  <Override PartName="/xl/ctrlProps/ctrlProp3351.xml" ContentType="application/vnd.ms-excel.controlproperties+xml"/>
  <Override PartName="/xl/ctrlProps/ctrlProp3352.xml" ContentType="application/vnd.ms-excel.controlproperties+xml"/>
  <Override PartName="/xl/ctrlProps/ctrlProp3353.xml" ContentType="application/vnd.ms-excel.controlproperties+xml"/>
  <Override PartName="/xl/ctrlProps/ctrlProp3354.xml" ContentType="application/vnd.ms-excel.controlproperties+xml"/>
  <Override PartName="/xl/ctrlProps/ctrlProp3355.xml" ContentType="application/vnd.ms-excel.controlproperties+xml"/>
  <Override PartName="/xl/ctrlProps/ctrlProp3356.xml" ContentType="application/vnd.ms-excel.controlproperties+xml"/>
  <Override PartName="/xl/ctrlProps/ctrlProp3357.xml" ContentType="application/vnd.ms-excel.controlproperties+xml"/>
  <Override PartName="/xl/ctrlProps/ctrlProp3358.xml" ContentType="application/vnd.ms-excel.controlproperties+xml"/>
  <Override PartName="/xl/ctrlProps/ctrlProp3359.xml" ContentType="application/vnd.ms-excel.controlproperties+xml"/>
  <Override PartName="/xl/ctrlProps/ctrlProp3360.xml" ContentType="application/vnd.ms-excel.controlproperties+xml"/>
  <Override PartName="/xl/ctrlProps/ctrlProp3361.xml" ContentType="application/vnd.ms-excel.controlproperties+xml"/>
  <Override PartName="/xl/ctrlProps/ctrlProp3362.xml" ContentType="application/vnd.ms-excel.controlproperties+xml"/>
  <Override PartName="/xl/ctrlProps/ctrlProp3363.xml" ContentType="application/vnd.ms-excel.controlproperties+xml"/>
  <Override PartName="/xl/ctrlProps/ctrlProp3364.xml" ContentType="application/vnd.ms-excel.controlproperties+xml"/>
  <Override PartName="/xl/ctrlProps/ctrlProp3365.xml" ContentType="application/vnd.ms-excel.controlproperties+xml"/>
  <Override PartName="/xl/ctrlProps/ctrlProp3366.xml" ContentType="application/vnd.ms-excel.controlproperties+xml"/>
  <Override PartName="/xl/ctrlProps/ctrlProp3367.xml" ContentType="application/vnd.ms-excel.controlproperties+xml"/>
  <Override PartName="/xl/ctrlProps/ctrlProp3368.xml" ContentType="application/vnd.ms-excel.controlproperties+xml"/>
  <Override PartName="/xl/ctrlProps/ctrlProp3369.xml" ContentType="application/vnd.ms-excel.controlproperties+xml"/>
  <Override PartName="/xl/ctrlProps/ctrlProp3370.xml" ContentType="application/vnd.ms-excel.controlproperties+xml"/>
  <Override PartName="/xl/ctrlProps/ctrlProp3371.xml" ContentType="application/vnd.ms-excel.controlproperties+xml"/>
  <Override PartName="/xl/ctrlProps/ctrlProp3372.xml" ContentType="application/vnd.ms-excel.controlproperties+xml"/>
  <Override PartName="/xl/ctrlProps/ctrlProp3373.xml" ContentType="application/vnd.ms-excel.controlproperties+xml"/>
  <Override PartName="/xl/ctrlProps/ctrlProp3374.xml" ContentType="application/vnd.ms-excel.controlproperties+xml"/>
  <Override PartName="/xl/ctrlProps/ctrlProp3375.xml" ContentType="application/vnd.ms-excel.controlproperties+xml"/>
  <Override PartName="/xl/ctrlProps/ctrlProp3376.xml" ContentType="application/vnd.ms-excel.controlproperties+xml"/>
  <Override PartName="/xl/ctrlProps/ctrlProp3377.xml" ContentType="application/vnd.ms-excel.controlproperties+xml"/>
  <Override PartName="/xl/ctrlProps/ctrlProp3378.xml" ContentType="application/vnd.ms-excel.controlproperties+xml"/>
  <Override PartName="/xl/ctrlProps/ctrlProp3379.xml" ContentType="application/vnd.ms-excel.controlproperties+xml"/>
  <Override PartName="/xl/ctrlProps/ctrlProp3380.xml" ContentType="application/vnd.ms-excel.controlproperties+xml"/>
  <Override PartName="/xl/ctrlProps/ctrlProp3381.xml" ContentType="application/vnd.ms-excel.controlproperties+xml"/>
  <Override PartName="/xl/ctrlProps/ctrlProp3382.xml" ContentType="application/vnd.ms-excel.controlproperties+xml"/>
  <Override PartName="/xl/ctrlProps/ctrlProp3383.xml" ContentType="application/vnd.ms-excel.controlproperties+xml"/>
  <Override PartName="/xl/ctrlProps/ctrlProp3384.xml" ContentType="application/vnd.ms-excel.controlproperties+xml"/>
  <Override PartName="/xl/ctrlProps/ctrlProp3385.xml" ContentType="application/vnd.ms-excel.controlproperties+xml"/>
  <Override PartName="/xl/ctrlProps/ctrlProp3386.xml" ContentType="application/vnd.ms-excel.controlproperties+xml"/>
  <Override PartName="/xl/ctrlProps/ctrlProp3387.xml" ContentType="application/vnd.ms-excel.controlproperties+xml"/>
  <Override PartName="/xl/ctrlProps/ctrlProp3388.xml" ContentType="application/vnd.ms-excel.controlproperties+xml"/>
  <Override PartName="/xl/ctrlProps/ctrlProp3389.xml" ContentType="application/vnd.ms-excel.controlproperties+xml"/>
  <Override PartName="/xl/ctrlProps/ctrlProp3390.xml" ContentType="application/vnd.ms-excel.controlproperties+xml"/>
  <Override PartName="/xl/ctrlProps/ctrlProp3391.xml" ContentType="application/vnd.ms-excel.controlproperties+xml"/>
  <Override PartName="/xl/ctrlProps/ctrlProp3392.xml" ContentType="application/vnd.ms-excel.controlproperties+xml"/>
  <Override PartName="/xl/ctrlProps/ctrlProp3393.xml" ContentType="application/vnd.ms-excel.controlproperties+xml"/>
  <Override PartName="/xl/ctrlProps/ctrlProp3394.xml" ContentType="application/vnd.ms-excel.controlproperties+xml"/>
  <Override PartName="/xl/ctrlProps/ctrlProp3395.xml" ContentType="application/vnd.ms-excel.controlproperties+xml"/>
  <Override PartName="/xl/ctrlProps/ctrlProp3396.xml" ContentType="application/vnd.ms-excel.controlproperties+xml"/>
  <Override PartName="/xl/ctrlProps/ctrlProp3397.xml" ContentType="application/vnd.ms-excel.controlproperties+xml"/>
  <Override PartName="/xl/ctrlProps/ctrlProp3398.xml" ContentType="application/vnd.ms-excel.controlproperties+xml"/>
  <Override PartName="/xl/ctrlProps/ctrlProp3399.xml" ContentType="application/vnd.ms-excel.controlproperties+xml"/>
  <Override PartName="/xl/ctrlProps/ctrlProp3400.xml" ContentType="application/vnd.ms-excel.controlproperties+xml"/>
  <Override PartName="/xl/ctrlProps/ctrlProp3401.xml" ContentType="application/vnd.ms-excel.controlproperties+xml"/>
  <Override PartName="/xl/ctrlProps/ctrlProp3402.xml" ContentType="application/vnd.ms-excel.controlproperties+xml"/>
  <Override PartName="/xl/ctrlProps/ctrlProp3403.xml" ContentType="application/vnd.ms-excel.controlproperties+xml"/>
  <Override PartName="/xl/ctrlProps/ctrlProp3404.xml" ContentType="application/vnd.ms-excel.controlproperties+xml"/>
  <Override PartName="/xl/ctrlProps/ctrlProp3405.xml" ContentType="application/vnd.ms-excel.controlproperties+xml"/>
  <Override PartName="/xl/ctrlProps/ctrlProp3406.xml" ContentType="application/vnd.ms-excel.controlproperties+xml"/>
  <Override PartName="/xl/ctrlProps/ctrlProp3407.xml" ContentType="application/vnd.ms-excel.controlproperties+xml"/>
  <Override PartName="/xl/ctrlProps/ctrlProp3408.xml" ContentType="application/vnd.ms-excel.controlproperties+xml"/>
  <Override PartName="/xl/ctrlProps/ctrlProp3409.xml" ContentType="application/vnd.ms-excel.controlproperties+xml"/>
  <Override PartName="/xl/ctrlProps/ctrlProp3410.xml" ContentType="application/vnd.ms-excel.controlproperties+xml"/>
  <Override PartName="/xl/ctrlProps/ctrlProp3411.xml" ContentType="application/vnd.ms-excel.controlproperties+xml"/>
  <Override PartName="/xl/ctrlProps/ctrlProp3412.xml" ContentType="application/vnd.ms-excel.controlproperties+xml"/>
  <Override PartName="/xl/ctrlProps/ctrlProp3413.xml" ContentType="application/vnd.ms-excel.controlproperties+xml"/>
  <Override PartName="/xl/ctrlProps/ctrlProp3414.xml" ContentType="application/vnd.ms-excel.controlproperties+xml"/>
  <Override PartName="/xl/ctrlProps/ctrlProp3415.xml" ContentType="application/vnd.ms-excel.controlproperties+xml"/>
  <Override PartName="/xl/ctrlProps/ctrlProp3416.xml" ContentType="application/vnd.ms-excel.controlproperties+xml"/>
  <Override PartName="/xl/ctrlProps/ctrlProp3417.xml" ContentType="application/vnd.ms-excel.controlproperties+xml"/>
  <Override PartName="/xl/ctrlProps/ctrlProp3418.xml" ContentType="application/vnd.ms-excel.controlproperties+xml"/>
  <Override PartName="/xl/ctrlProps/ctrlProp3419.xml" ContentType="application/vnd.ms-excel.controlproperties+xml"/>
  <Override PartName="/xl/ctrlProps/ctrlProp3420.xml" ContentType="application/vnd.ms-excel.controlproperties+xml"/>
  <Override PartName="/xl/ctrlProps/ctrlProp3421.xml" ContentType="application/vnd.ms-excel.controlproperties+xml"/>
  <Override PartName="/xl/ctrlProps/ctrlProp3422.xml" ContentType="application/vnd.ms-excel.controlproperties+xml"/>
  <Override PartName="/xl/ctrlProps/ctrlProp3423.xml" ContentType="application/vnd.ms-excel.controlproperties+xml"/>
  <Override PartName="/xl/ctrlProps/ctrlProp3424.xml" ContentType="application/vnd.ms-excel.controlproperties+xml"/>
  <Override PartName="/xl/ctrlProps/ctrlProp3425.xml" ContentType="application/vnd.ms-excel.controlproperties+xml"/>
  <Override PartName="/xl/ctrlProps/ctrlProp3426.xml" ContentType="application/vnd.ms-excel.controlproperties+xml"/>
  <Override PartName="/xl/ctrlProps/ctrlProp3427.xml" ContentType="application/vnd.ms-excel.controlproperties+xml"/>
  <Override PartName="/xl/ctrlProps/ctrlProp3428.xml" ContentType="application/vnd.ms-excel.controlproperties+xml"/>
  <Override PartName="/xl/ctrlProps/ctrlProp3429.xml" ContentType="application/vnd.ms-excel.controlproperties+xml"/>
  <Override PartName="/xl/ctrlProps/ctrlProp3430.xml" ContentType="application/vnd.ms-excel.controlproperties+xml"/>
  <Override PartName="/xl/ctrlProps/ctrlProp3431.xml" ContentType="application/vnd.ms-excel.controlproperties+xml"/>
  <Override PartName="/xl/ctrlProps/ctrlProp3432.xml" ContentType="application/vnd.ms-excel.controlproperties+xml"/>
  <Override PartName="/xl/ctrlProps/ctrlProp3433.xml" ContentType="application/vnd.ms-excel.controlproperties+xml"/>
  <Override PartName="/xl/ctrlProps/ctrlProp3434.xml" ContentType="application/vnd.ms-excel.controlproperties+xml"/>
  <Override PartName="/xl/ctrlProps/ctrlProp3435.xml" ContentType="application/vnd.ms-excel.controlproperties+xml"/>
  <Override PartName="/xl/ctrlProps/ctrlProp3436.xml" ContentType="application/vnd.ms-excel.controlproperties+xml"/>
  <Override PartName="/xl/ctrlProps/ctrlProp3437.xml" ContentType="application/vnd.ms-excel.controlproperties+xml"/>
  <Override PartName="/xl/ctrlProps/ctrlProp3438.xml" ContentType="application/vnd.ms-excel.controlproperties+xml"/>
  <Override PartName="/xl/ctrlProps/ctrlProp3439.xml" ContentType="application/vnd.ms-excel.controlproperties+xml"/>
  <Override PartName="/xl/ctrlProps/ctrlProp3440.xml" ContentType="application/vnd.ms-excel.controlproperties+xml"/>
  <Override PartName="/xl/ctrlProps/ctrlProp3441.xml" ContentType="application/vnd.ms-excel.controlproperties+xml"/>
  <Override PartName="/xl/ctrlProps/ctrlProp3442.xml" ContentType="application/vnd.ms-excel.controlproperties+xml"/>
  <Override PartName="/xl/ctrlProps/ctrlProp3443.xml" ContentType="application/vnd.ms-excel.controlproperties+xml"/>
  <Override PartName="/xl/ctrlProps/ctrlProp3444.xml" ContentType="application/vnd.ms-excel.controlproperties+xml"/>
  <Override PartName="/xl/ctrlProps/ctrlProp3445.xml" ContentType="application/vnd.ms-excel.controlproperties+xml"/>
  <Override PartName="/xl/ctrlProps/ctrlProp3446.xml" ContentType="application/vnd.ms-excel.controlproperties+xml"/>
  <Override PartName="/xl/ctrlProps/ctrlProp3447.xml" ContentType="application/vnd.ms-excel.controlproperties+xml"/>
  <Override PartName="/xl/ctrlProps/ctrlProp3448.xml" ContentType="application/vnd.ms-excel.controlproperties+xml"/>
  <Override PartName="/xl/ctrlProps/ctrlProp3449.xml" ContentType="application/vnd.ms-excel.controlproperties+xml"/>
  <Override PartName="/xl/ctrlProps/ctrlProp3450.xml" ContentType="application/vnd.ms-excel.controlproperties+xml"/>
  <Override PartName="/xl/ctrlProps/ctrlProp3451.xml" ContentType="application/vnd.ms-excel.controlproperties+xml"/>
  <Override PartName="/xl/ctrlProps/ctrlProp3452.xml" ContentType="application/vnd.ms-excel.controlproperties+xml"/>
  <Override PartName="/xl/ctrlProps/ctrlProp3453.xml" ContentType="application/vnd.ms-excel.controlproperties+xml"/>
  <Override PartName="/xl/ctrlProps/ctrlProp3454.xml" ContentType="application/vnd.ms-excel.controlproperties+xml"/>
  <Override PartName="/xl/ctrlProps/ctrlProp3455.xml" ContentType="application/vnd.ms-excel.controlproperties+xml"/>
  <Override PartName="/xl/ctrlProps/ctrlProp3456.xml" ContentType="application/vnd.ms-excel.controlproperties+xml"/>
  <Override PartName="/xl/ctrlProps/ctrlProp3457.xml" ContentType="application/vnd.ms-excel.controlproperties+xml"/>
  <Override PartName="/xl/ctrlProps/ctrlProp3458.xml" ContentType="application/vnd.ms-excel.controlproperties+xml"/>
  <Override PartName="/xl/ctrlProps/ctrlProp3459.xml" ContentType="application/vnd.ms-excel.controlproperties+xml"/>
  <Override PartName="/xl/ctrlProps/ctrlProp3460.xml" ContentType="application/vnd.ms-excel.controlproperties+xml"/>
  <Override PartName="/xl/ctrlProps/ctrlProp3461.xml" ContentType="application/vnd.ms-excel.controlproperties+xml"/>
  <Override PartName="/xl/ctrlProps/ctrlProp3462.xml" ContentType="application/vnd.ms-excel.controlproperties+xml"/>
  <Override PartName="/xl/ctrlProps/ctrlProp3463.xml" ContentType="application/vnd.ms-excel.controlproperties+xml"/>
  <Override PartName="/xl/ctrlProps/ctrlProp3464.xml" ContentType="application/vnd.ms-excel.controlproperties+xml"/>
  <Override PartName="/xl/ctrlProps/ctrlProp3465.xml" ContentType="application/vnd.ms-excel.controlproperties+xml"/>
  <Override PartName="/xl/drawings/drawing28.xml" ContentType="application/vnd.openxmlformats-officedocument.drawing+xml"/>
  <Override PartName="/xl/ctrlProps/ctrlProp3466.xml" ContentType="application/vnd.ms-excel.controlproperties+xml"/>
  <Override PartName="/xl/ctrlProps/ctrlProp3467.xml" ContentType="application/vnd.ms-excel.controlproperties+xml"/>
  <Override PartName="/xl/ctrlProps/ctrlProp3468.xml" ContentType="application/vnd.ms-excel.controlproperties+xml"/>
  <Override PartName="/xl/ctrlProps/ctrlProp3469.xml" ContentType="application/vnd.ms-excel.controlproperties+xml"/>
  <Override PartName="/xl/ctrlProps/ctrlProp3470.xml" ContentType="application/vnd.ms-excel.controlproperties+xml"/>
  <Override PartName="/xl/ctrlProps/ctrlProp3471.xml" ContentType="application/vnd.ms-excel.controlproperties+xml"/>
  <Override PartName="/xl/ctrlProps/ctrlProp3472.xml" ContentType="application/vnd.ms-excel.controlproperties+xml"/>
  <Override PartName="/xl/ctrlProps/ctrlProp3473.xml" ContentType="application/vnd.ms-excel.controlproperties+xml"/>
  <Override PartName="/xl/ctrlProps/ctrlProp3474.xml" ContentType="application/vnd.ms-excel.controlproperties+xml"/>
  <Override PartName="/xl/ctrlProps/ctrlProp3475.xml" ContentType="application/vnd.ms-excel.controlproperties+xml"/>
  <Override PartName="/xl/ctrlProps/ctrlProp3476.xml" ContentType="application/vnd.ms-excel.controlproperties+xml"/>
  <Override PartName="/xl/ctrlProps/ctrlProp3477.xml" ContentType="application/vnd.ms-excel.controlproperties+xml"/>
  <Override PartName="/xl/ctrlProps/ctrlProp3478.xml" ContentType="application/vnd.ms-excel.controlproperties+xml"/>
  <Override PartName="/xl/ctrlProps/ctrlProp3479.xml" ContentType="application/vnd.ms-excel.controlproperties+xml"/>
  <Override PartName="/xl/ctrlProps/ctrlProp3480.xml" ContentType="application/vnd.ms-excel.controlproperties+xml"/>
  <Override PartName="/xl/ctrlProps/ctrlProp3481.xml" ContentType="application/vnd.ms-excel.controlproperties+xml"/>
  <Override PartName="/xl/ctrlProps/ctrlProp3482.xml" ContentType="application/vnd.ms-excel.controlproperties+xml"/>
  <Override PartName="/xl/ctrlProps/ctrlProp3483.xml" ContentType="application/vnd.ms-excel.controlproperties+xml"/>
  <Override PartName="/xl/ctrlProps/ctrlProp3484.xml" ContentType="application/vnd.ms-excel.controlproperties+xml"/>
  <Override PartName="/xl/ctrlProps/ctrlProp3485.xml" ContentType="application/vnd.ms-excel.controlproperties+xml"/>
  <Override PartName="/xl/ctrlProps/ctrlProp3486.xml" ContentType="application/vnd.ms-excel.controlproperties+xml"/>
  <Override PartName="/xl/ctrlProps/ctrlProp3487.xml" ContentType="application/vnd.ms-excel.controlproperties+xml"/>
  <Override PartName="/xl/ctrlProps/ctrlProp3488.xml" ContentType="application/vnd.ms-excel.controlproperties+xml"/>
  <Override PartName="/xl/ctrlProps/ctrlProp3489.xml" ContentType="application/vnd.ms-excel.controlproperties+xml"/>
  <Override PartName="/xl/ctrlProps/ctrlProp3490.xml" ContentType="application/vnd.ms-excel.controlproperties+xml"/>
  <Override PartName="/xl/ctrlProps/ctrlProp3491.xml" ContentType="application/vnd.ms-excel.controlproperties+xml"/>
  <Override PartName="/xl/ctrlProps/ctrlProp3492.xml" ContentType="application/vnd.ms-excel.controlproperties+xml"/>
  <Override PartName="/xl/ctrlProps/ctrlProp3493.xml" ContentType="application/vnd.ms-excel.controlproperties+xml"/>
  <Override PartName="/xl/ctrlProps/ctrlProp3494.xml" ContentType="application/vnd.ms-excel.controlproperties+xml"/>
  <Override PartName="/xl/ctrlProps/ctrlProp3495.xml" ContentType="application/vnd.ms-excel.controlproperties+xml"/>
  <Override PartName="/xl/ctrlProps/ctrlProp3496.xml" ContentType="application/vnd.ms-excel.controlproperties+xml"/>
  <Override PartName="/xl/ctrlProps/ctrlProp3497.xml" ContentType="application/vnd.ms-excel.controlproperties+xml"/>
  <Override PartName="/xl/ctrlProps/ctrlProp3498.xml" ContentType="application/vnd.ms-excel.controlproperties+xml"/>
  <Override PartName="/xl/ctrlProps/ctrlProp3499.xml" ContentType="application/vnd.ms-excel.controlproperties+xml"/>
  <Override PartName="/xl/ctrlProps/ctrlProp3500.xml" ContentType="application/vnd.ms-excel.controlproperties+xml"/>
  <Override PartName="/xl/ctrlProps/ctrlProp3501.xml" ContentType="application/vnd.ms-excel.controlproperties+xml"/>
  <Override PartName="/xl/ctrlProps/ctrlProp3502.xml" ContentType="application/vnd.ms-excel.controlproperties+xml"/>
  <Override PartName="/xl/ctrlProps/ctrlProp3503.xml" ContentType="application/vnd.ms-excel.controlproperties+xml"/>
  <Override PartName="/xl/ctrlProps/ctrlProp3504.xml" ContentType="application/vnd.ms-excel.controlproperties+xml"/>
  <Override PartName="/xl/ctrlProps/ctrlProp3505.xml" ContentType="application/vnd.ms-excel.controlproperties+xml"/>
  <Override PartName="/xl/ctrlProps/ctrlProp3506.xml" ContentType="application/vnd.ms-excel.controlproperties+xml"/>
  <Override PartName="/xl/ctrlProps/ctrlProp3507.xml" ContentType="application/vnd.ms-excel.controlproperties+xml"/>
  <Override PartName="/xl/ctrlProps/ctrlProp3508.xml" ContentType="application/vnd.ms-excel.controlproperties+xml"/>
  <Override PartName="/xl/ctrlProps/ctrlProp3509.xml" ContentType="application/vnd.ms-excel.controlproperties+xml"/>
  <Override PartName="/xl/ctrlProps/ctrlProp3510.xml" ContentType="application/vnd.ms-excel.controlproperties+xml"/>
  <Override PartName="/xl/ctrlProps/ctrlProp3511.xml" ContentType="application/vnd.ms-excel.controlproperties+xml"/>
  <Override PartName="/xl/ctrlProps/ctrlProp3512.xml" ContentType="application/vnd.ms-excel.controlproperties+xml"/>
  <Override PartName="/xl/ctrlProps/ctrlProp3513.xml" ContentType="application/vnd.ms-excel.controlproperties+xml"/>
  <Override PartName="/xl/ctrlProps/ctrlProp3514.xml" ContentType="application/vnd.ms-excel.controlproperties+xml"/>
  <Override PartName="/xl/ctrlProps/ctrlProp3515.xml" ContentType="application/vnd.ms-excel.controlproperties+xml"/>
  <Override PartName="/xl/ctrlProps/ctrlProp3516.xml" ContentType="application/vnd.ms-excel.controlproperties+xml"/>
  <Override PartName="/xl/ctrlProps/ctrlProp3517.xml" ContentType="application/vnd.ms-excel.controlproperties+xml"/>
  <Override PartName="/xl/ctrlProps/ctrlProp3518.xml" ContentType="application/vnd.ms-excel.controlproperties+xml"/>
  <Override PartName="/xl/ctrlProps/ctrlProp3519.xml" ContentType="application/vnd.ms-excel.controlproperties+xml"/>
  <Override PartName="/xl/ctrlProps/ctrlProp3520.xml" ContentType="application/vnd.ms-excel.controlproperties+xml"/>
  <Override PartName="/xl/ctrlProps/ctrlProp3521.xml" ContentType="application/vnd.ms-excel.controlproperties+xml"/>
  <Override PartName="/xl/ctrlProps/ctrlProp3522.xml" ContentType="application/vnd.ms-excel.controlproperties+xml"/>
  <Override PartName="/xl/ctrlProps/ctrlProp3523.xml" ContentType="application/vnd.ms-excel.controlproperties+xml"/>
  <Override PartName="/xl/ctrlProps/ctrlProp3524.xml" ContentType="application/vnd.ms-excel.controlproperties+xml"/>
  <Override PartName="/xl/ctrlProps/ctrlProp3525.xml" ContentType="application/vnd.ms-excel.controlproperties+xml"/>
  <Override PartName="/xl/ctrlProps/ctrlProp3526.xml" ContentType="application/vnd.ms-excel.controlproperties+xml"/>
  <Override PartName="/xl/ctrlProps/ctrlProp3527.xml" ContentType="application/vnd.ms-excel.controlproperties+xml"/>
  <Override PartName="/xl/ctrlProps/ctrlProp3528.xml" ContentType="application/vnd.ms-excel.controlproperties+xml"/>
  <Override PartName="/xl/ctrlProps/ctrlProp3529.xml" ContentType="application/vnd.ms-excel.controlproperties+xml"/>
  <Override PartName="/xl/ctrlProps/ctrlProp3530.xml" ContentType="application/vnd.ms-excel.controlproperties+xml"/>
  <Override PartName="/xl/ctrlProps/ctrlProp3531.xml" ContentType="application/vnd.ms-excel.controlproperties+xml"/>
  <Override PartName="/xl/ctrlProps/ctrlProp3532.xml" ContentType="application/vnd.ms-excel.controlproperties+xml"/>
  <Override PartName="/xl/ctrlProps/ctrlProp3533.xml" ContentType="application/vnd.ms-excel.controlproperties+xml"/>
  <Override PartName="/xl/ctrlProps/ctrlProp3534.xml" ContentType="application/vnd.ms-excel.controlproperties+xml"/>
  <Override PartName="/xl/ctrlProps/ctrlProp3535.xml" ContentType="application/vnd.ms-excel.controlproperties+xml"/>
  <Override PartName="/xl/ctrlProps/ctrlProp3536.xml" ContentType="application/vnd.ms-excel.controlproperties+xml"/>
  <Override PartName="/xl/ctrlProps/ctrlProp3537.xml" ContentType="application/vnd.ms-excel.controlproperties+xml"/>
  <Override PartName="/xl/ctrlProps/ctrlProp3538.xml" ContentType="application/vnd.ms-excel.controlproperties+xml"/>
  <Override PartName="/xl/ctrlProps/ctrlProp3539.xml" ContentType="application/vnd.ms-excel.controlproperties+xml"/>
  <Override PartName="/xl/ctrlProps/ctrlProp3540.xml" ContentType="application/vnd.ms-excel.controlproperties+xml"/>
  <Override PartName="/xl/ctrlProps/ctrlProp3541.xml" ContentType="application/vnd.ms-excel.controlproperties+xml"/>
  <Override PartName="/xl/ctrlProps/ctrlProp3542.xml" ContentType="application/vnd.ms-excel.controlproperties+xml"/>
  <Override PartName="/xl/ctrlProps/ctrlProp3543.xml" ContentType="application/vnd.ms-excel.controlproperties+xml"/>
  <Override PartName="/xl/ctrlProps/ctrlProp3544.xml" ContentType="application/vnd.ms-excel.controlproperties+xml"/>
  <Override PartName="/xl/ctrlProps/ctrlProp3545.xml" ContentType="application/vnd.ms-excel.controlproperties+xml"/>
  <Override PartName="/xl/ctrlProps/ctrlProp3546.xml" ContentType="application/vnd.ms-excel.controlproperties+xml"/>
  <Override PartName="/xl/ctrlProps/ctrlProp3547.xml" ContentType="application/vnd.ms-excel.controlproperties+xml"/>
  <Override PartName="/xl/ctrlProps/ctrlProp3548.xml" ContentType="application/vnd.ms-excel.controlproperties+xml"/>
  <Override PartName="/xl/ctrlProps/ctrlProp3549.xml" ContentType="application/vnd.ms-excel.controlproperties+xml"/>
  <Override PartName="/xl/ctrlProps/ctrlProp3550.xml" ContentType="application/vnd.ms-excel.controlproperties+xml"/>
  <Override PartName="/xl/ctrlProps/ctrlProp3551.xml" ContentType="application/vnd.ms-excel.controlproperties+xml"/>
  <Override PartName="/xl/ctrlProps/ctrlProp3552.xml" ContentType="application/vnd.ms-excel.controlproperties+xml"/>
  <Override PartName="/xl/ctrlProps/ctrlProp3553.xml" ContentType="application/vnd.ms-excel.controlproperties+xml"/>
  <Override PartName="/xl/ctrlProps/ctrlProp3554.xml" ContentType="application/vnd.ms-excel.controlproperties+xml"/>
  <Override PartName="/xl/ctrlProps/ctrlProp3555.xml" ContentType="application/vnd.ms-excel.controlproperties+xml"/>
  <Override PartName="/xl/ctrlProps/ctrlProp3556.xml" ContentType="application/vnd.ms-excel.controlproperties+xml"/>
  <Override PartName="/xl/ctrlProps/ctrlProp3557.xml" ContentType="application/vnd.ms-excel.controlproperties+xml"/>
  <Override PartName="/xl/ctrlProps/ctrlProp3558.xml" ContentType="application/vnd.ms-excel.controlproperties+xml"/>
  <Override PartName="/xl/ctrlProps/ctrlProp3559.xml" ContentType="application/vnd.ms-excel.controlproperties+xml"/>
  <Override PartName="/xl/ctrlProps/ctrlProp3560.xml" ContentType="application/vnd.ms-excel.controlproperties+xml"/>
  <Override PartName="/xl/ctrlProps/ctrlProp3561.xml" ContentType="application/vnd.ms-excel.controlproperties+xml"/>
  <Override PartName="/xl/ctrlProps/ctrlProp3562.xml" ContentType="application/vnd.ms-excel.controlproperties+xml"/>
  <Override PartName="/xl/ctrlProps/ctrlProp3563.xml" ContentType="application/vnd.ms-excel.controlproperties+xml"/>
  <Override PartName="/xl/ctrlProps/ctrlProp3564.xml" ContentType="application/vnd.ms-excel.controlproperties+xml"/>
  <Override PartName="/xl/ctrlProps/ctrlProp3565.xml" ContentType="application/vnd.ms-excel.controlproperties+xml"/>
  <Override PartName="/xl/ctrlProps/ctrlProp3566.xml" ContentType="application/vnd.ms-excel.controlproperties+xml"/>
  <Override PartName="/xl/ctrlProps/ctrlProp3567.xml" ContentType="application/vnd.ms-excel.controlproperties+xml"/>
  <Override PartName="/xl/ctrlProps/ctrlProp3568.xml" ContentType="application/vnd.ms-excel.controlproperties+xml"/>
  <Override PartName="/xl/ctrlProps/ctrlProp3569.xml" ContentType="application/vnd.ms-excel.controlproperties+xml"/>
  <Override PartName="/xl/ctrlProps/ctrlProp3570.xml" ContentType="application/vnd.ms-excel.controlproperties+xml"/>
  <Override PartName="/xl/ctrlProps/ctrlProp3571.xml" ContentType="application/vnd.ms-excel.controlproperties+xml"/>
  <Override PartName="/xl/ctrlProps/ctrlProp3572.xml" ContentType="application/vnd.ms-excel.controlproperties+xml"/>
  <Override PartName="/xl/ctrlProps/ctrlProp3573.xml" ContentType="application/vnd.ms-excel.controlproperties+xml"/>
  <Override PartName="/xl/ctrlProps/ctrlProp3574.xml" ContentType="application/vnd.ms-excel.controlproperties+xml"/>
  <Override PartName="/xl/ctrlProps/ctrlProp3575.xml" ContentType="application/vnd.ms-excel.controlproperties+xml"/>
  <Override PartName="/xl/ctrlProps/ctrlProp3576.xml" ContentType="application/vnd.ms-excel.controlproperties+xml"/>
  <Override PartName="/xl/ctrlProps/ctrlProp3577.xml" ContentType="application/vnd.ms-excel.controlproperties+xml"/>
  <Override PartName="/xl/ctrlProps/ctrlProp3578.xml" ContentType="application/vnd.ms-excel.controlproperties+xml"/>
  <Override PartName="/xl/ctrlProps/ctrlProp3579.xml" ContentType="application/vnd.ms-excel.controlproperties+xml"/>
  <Override PartName="/xl/ctrlProps/ctrlProp3580.xml" ContentType="application/vnd.ms-excel.controlproperties+xml"/>
  <Override PartName="/xl/ctrlProps/ctrlProp3581.xml" ContentType="application/vnd.ms-excel.controlproperties+xml"/>
  <Override PartName="/xl/ctrlProps/ctrlProp3582.xml" ContentType="application/vnd.ms-excel.controlproperties+xml"/>
  <Override PartName="/xl/ctrlProps/ctrlProp3583.xml" ContentType="application/vnd.ms-excel.controlproperties+xml"/>
  <Override PartName="/xl/ctrlProps/ctrlProp3584.xml" ContentType="application/vnd.ms-excel.controlproperties+xml"/>
  <Override PartName="/xl/ctrlProps/ctrlProp3585.xml" ContentType="application/vnd.ms-excel.controlproperties+xml"/>
  <Override PartName="/xl/ctrlProps/ctrlProp3586.xml" ContentType="application/vnd.ms-excel.controlproperties+xml"/>
  <Override PartName="/xl/ctrlProps/ctrlProp3587.xml" ContentType="application/vnd.ms-excel.controlproperties+xml"/>
  <Override PartName="/xl/ctrlProps/ctrlProp3588.xml" ContentType="application/vnd.ms-excel.controlproperties+xml"/>
  <Override PartName="/xl/ctrlProps/ctrlProp3589.xml" ContentType="application/vnd.ms-excel.controlproperties+xml"/>
  <Override PartName="/xl/ctrlProps/ctrlProp3590.xml" ContentType="application/vnd.ms-excel.controlproperties+xml"/>
  <Override PartName="/xl/ctrlProps/ctrlProp3591.xml" ContentType="application/vnd.ms-excel.controlproperties+xml"/>
  <Override PartName="/xl/ctrlProps/ctrlProp3592.xml" ContentType="application/vnd.ms-excel.controlproperties+xml"/>
  <Override PartName="/xl/ctrlProps/ctrlProp3593.xml" ContentType="application/vnd.ms-excel.controlproperties+xml"/>
  <Override PartName="/xl/ctrlProps/ctrlProp3594.xml" ContentType="application/vnd.ms-excel.controlproperties+xml"/>
  <Override PartName="/xl/ctrlProps/ctrlProp3595.xml" ContentType="application/vnd.ms-excel.controlproperties+xml"/>
  <Override PartName="/xl/ctrlProps/ctrlProp3596.xml" ContentType="application/vnd.ms-excel.controlproperties+xml"/>
  <Override PartName="/xl/ctrlProps/ctrlProp3597.xml" ContentType="application/vnd.ms-excel.controlproperties+xml"/>
  <Override PartName="/xl/ctrlProps/ctrlProp3598.xml" ContentType="application/vnd.ms-excel.controlproperties+xml"/>
  <Override PartName="/xl/ctrlProps/ctrlProp3599.xml" ContentType="application/vnd.ms-excel.controlproperties+xml"/>
  <Override PartName="/xl/ctrlProps/ctrlProp3600.xml" ContentType="application/vnd.ms-excel.controlproperties+xml"/>
  <Override PartName="/xl/ctrlProps/ctrlProp3601.xml" ContentType="application/vnd.ms-excel.controlproperties+xml"/>
  <Override PartName="/xl/ctrlProps/ctrlProp3602.xml" ContentType="application/vnd.ms-excel.controlproperties+xml"/>
  <Override PartName="/xl/ctrlProps/ctrlProp3603.xml" ContentType="application/vnd.ms-excel.controlproperties+xml"/>
  <Override PartName="/xl/ctrlProps/ctrlProp3604.xml" ContentType="application/vnd.ms-excel.controlproperties+xml"/>
  <Override PartName="/xl/ctrlProps/ctrlProp3605.xml" ContentType="application/vnd.ms-excel.controlproperties+xml"/>
  <Override PartName="/xl/drawings/drawing29.xml" ContentType="application/vnd.openxmlformats-officedocument.drawing+xml"/>
  <Override PartName="/xl/ctrlProps/ctrlProp3606.xml" ContentType="application/vnd.ms-excel.controlproperties+xml"/>
  <Override PartName="/xl/ctrlProps/ctrlProp3607.xml" ContentType="application/vnd.ms-excel.controlproperties+xml"/>
  <Override PartName="/xl/ctrlProps/ctrlProp3608.xml" ContentType="application/vnd.ms-excel.controlproperties+xml"/>
  <Override PartName="/xl/ctrlProps/ctrlProp3609.xml" ContentType="application/vnd.ms-excel.controlproperties+xml"/>
  <Override PartName="/xl/ctrlProps/ctrlProp3610.xml" ContentType="application/vnd.ms-excel.controlproperties+xml"/>
  <Override PartName="/xl/ctrlProps/ctrlProp3611.xml" ContentType="application/vnd.ms-excel.controlproperties+xml"/>
  <Override PartName="/xl/ctrlProps/ctrlProp3612.xml" ContentType="application/vnd.ms-excel.controlproperties+xml"/>
  <Override PartName="/xl/ctrlProps/ctrlProp3613.xml" ContentType="application/vnd.ms-excel.controlproperties+xml"/>
  <Override PartName="/xl/ctrlProps/ctrlProp3614.xml" ContentType="application/vnd.ms-excel.controlproperties+xml"/>
  <Override PartName="/xl/ctrlProps/ctrlProp3615.xml" ContentType="application/vnd.ms-excel.controlproperties+xml"/>
  <Override PartName="/xl/ctrlProps/ctrlProp3616.xml" ContentType="application/vnd.ms-excel.controlproperties+xml"/>
  <Override PartName="/xl/ctrlProps/ctrlProp3617.xml" ContentType="application/vnd.ms-excel.controlproperties+xml"/>
  <Override PartName="/xl/ctrlProps/ctrlProp3618.xml" ContentType="application/vnd.ms-excel.controlproperties+xml"/>
  <Override PartName="/xl/ctrlProps/ctrlProp3619.xml" ContentType="application/vnd.ms-excel.controlproperties+xml"/>
  <Override PartName="/xl/ctrlProps/ctrlProp3620.xml" ContentType="application/vnd.ms-excel.controlproperties+xml"/>
  <Override PartName="/xl/ctrlProps/ctrlProp3621.xml" ContentType="application/vnd.ms-excel.controlproperties+xml"/>
  <Override PartName="/xl/ctrlProps/ctrlProp3622.xml" ContentType="application/vnd.ms-excel.controlproperties+xml"/>
  <Override PartName="/xl/ctrlProps/ctrlProp3623.xml" ContentType="application/vnd.ms-excel.controlproperties+xml"/>
  <Override PartName="/xl/ctrlProps/ctrlProp3624.xml" ContentType="application/vnd.ms-excel.controlproperties+xml"/>
  <Override PartName="/xl/ctrlProps/ctrlProp3625.xml" ContentType="application/vnd.ms-excel.controlproperties+xml"/>
  <Override PartName="/xl/ctrlProps/ctrlProp3626.xml" ContentType="application/vnd.ms-excel.controlproperties+xml"/>
  <Override PartName="/xl/ctrlProps/ctrlProp3627.xml" ContentType="application/vnd.ms-excel.controlproperties+xml"/>
  <Override PartName="/xl/ctrlProps/ctrlProp3628.xml" ContentType="application/vnd.ms-excel.controlproperties+xml"/>
  <Override PartName="/xl/ctrlProps/ctrlProp3629.xml" ContentType="application/vnd.ms-excel.controlproperties+xml"/>
  <Override PartName="/xl/ctrlProps/ctrlProp3630.xml" ContentType="application/vnd.ms-excel.controlproperties+xml"/>
  <Override PartName="/xl/ctrlProps/ctrlProp3631.xml" ContentType="application/vnd.ms-excel.controlproperties+xml"/>
  <Override PartName="/xl/ctrlProps/ctrlProp3632.xml" ContentType="application/vnd.ms-excel.controlproperties+xml"/>
  <Override PartName="/xl/ctrlProps/ctrlProp3633.xml" ContentType="application/vnd.ms-excel.controlproperties+xml"/>
  <Override PartName="/xl/ctrlProps/ctrlProp3634.xml" ContentType="application/vnd.ms-excel.controlproperties+xml"/>
  <Override PartName="/xl/ctrlProps/ctrlProp3635.xml" ContentType="application/vnd.ms-excel.controlproperties+xml"/>
  <Override PartName="/xl/ctrlProps/ctrlProp3636.xml" ContentType="application/vnd.ms-excel.controlproperties+xml"/>
  <Override PartName="/xl/ctrlProps/ctrlProp3637.xml" ContentType="application/vnd.ms-excel.controlproperties+xml"/>
  <Override PartName="/xl/ctrlProps/ctrlProp3638.xml" ContentType="application/vnd.ms-excel.controlproperties+xml"/>
  <Override PartName="/xl/ctrlProps/ctrlProp3639.xml" ContentType="application/vnd.ms-excel.controlproperties+xml"/>
  <Override PartName="/xl/ctrlProps/ctrlProp3640.xml" ContentType="application/vnd.ms-excel.controlproperties+xml"/>
  <Override PartName="/xl/ctrlProps/ctrlProp3641.xml" ContentType="application/vnd.ms-excel.controlproperties+xml"/>
  <Override PartName="/xl/ctrlProps/ctrlProp3642.xml" ContentType="application/vnd.ms-excel.controlproperties+xml"/>
  <Override PartName="/xl/ctrlProps/ctrlProp3643.xml" ContentType="application/vnd.ms-excel.controlproperties+xml"/>
  <Override PartName="/xl/ctrlProps/ctrlProp3644.xml" ContentType="application/vnd.ms-excel.controlproperties+xml"/>
  <Override PartName="/xl/ctrlProps/ctrlProp3645.xml" ContentType="application/vnd.ms-excel.controlproperties+xml"/>
  <Override PartName="/xl/ctrlProps/ctrlProp3646.xml" ContentType="application/vnd.ms-excel.controlproperties+xml"/>
  <Override PartName="/xl/ctrlProps/ctrlProp3647.xml" ContentType="application/vnd.ms-excel.controlproperties+xml"/>
  <Override PartName="/xl/ctrlProps/ctrlProp3648.xml" ContentType="application/vnd.ms-excel.controlproperties+xml"/>
  <Override PartName="/xl/ctrlProps/ctrlProp3649.xml" ContentType="application/vnd.ms-excel.controlproperties+xml"/>
  <Override PartName="/xl/ctrlProps/ctrlProp3650.xml" ContentType="application/vnd.ms-excel.controlproperties+xml"/>
  <Override PartName="/xl/ctrlProps/ctrlProp3651.xml" ContentType="application/vnd.ms-excel.controlproperties+xml"/>
  <Override PartName="/xl/ctrlProps/ctrlProp3652.xml" ContentType="application/vnd.ms-excel.controlproperties+xml"/>
  <Override PartName="/xl/ctrlProps/ctrlProp3653.xml" ContentType="application/vnd.ms-excel.controlproperties+xml"/>
  <Override PartName="/xl/ctrlProps/ctrlProp3654.xml" ContentType="application/vnd.ms-excel.controlproperties+xml"/>
  <Override PartName="/xl/ctrlProps/ctrlProp3655.xml" ContentType="application/vnd.ms-excel.controlproperties+xml"/>
  <Override PartName="/xl/ctrlProps/ctrlProp3656.xml" ContentType="application/vnd.ms-excel.controlproperties+xml"/>
  <Override PartName="/xl/ctrlProps/ctrlProp3657.xml" ContentType="application/vnd.ms-excel.controlproperties+xml"/>
  <Override PartName="/xl/ctrlProps/ctrlProp3658.xml" ContentType="application/vnd.ms-excel.controlproperties+xml"/>
  <Override PartName="/xl/ctrlProps/ctrlProp3659.xml" ContentType="application/vnd.ms-excel.controlproperties+xml"/>
  <Override PartName="/xl/ctrlProps/ctrlProp3660.xml" ContentType="application/vnd.ms-excel.controlproperties+xml"/>
  <Override PartName="/xl/ctrlProps/ctrlProp3661.xml" ContentType="application/vnd.ms-excel.controlproperties+xml"/>
  <Override PartName="/xl/ctrlProps/ctrlProp3662.xml" ContentType="application/vnd.ms-excel.controlproperties+xml"/>
  <Override PartName="/xl/ctrlProps/ctrlProp3663.xml" ContentType="application/vnd.ms-excel.controlproperties+xml"/>
  <Override PartName="/xl/ctrlProps/ctrlProp3664.xml" ContentType="application/vnd.ms-excel.controlproperties+xml"/>
  <Override PartName="/xl/ctrlProps/ctrlProp3665.xml" ContentType="application/vnd.ms-excel.controlproperties+xml"/>
  <Override PartName="/xl/ctrlProps/ctrlProp3666.xml" ContentType="application/vnd.ms-excel.controlproperties+xml"/>
  <Override PartName="/xl/ctrlProps/ctrlProp3667.xml" ContentType="application/vnd.ms-excel.controlproperties+xml"/>
  <Override PartName="/xl/ctrlProps/ctrlProp3668.xml" ContentType="application/vnd.ms-excel.controlproperties+xml"/>
  <Override PartName="/xl/ctrlProps/ctrlProp3669.xml" ContentType="application/vnd.ms-excel.controlproperties+xml"/>
  <Override PartName="/xl/ctrlProps/ctrlProp3670.xml" ContentType="application/vnd.ms-excel.controlproperties+xml"/>
  <Override PartName="/xl/ctrlProps/ctrlProp3671.xml" ContentType="application/vnd.ms-excel.controlproperties+xml"/>
  <Override PartName="/xl/ctrlProps/ctrlProp3672.xml" ContentType="application/vnd.ms-excel.controlproperties+xml"/>
  <Override PartName="/xl/ctrlProps/ctrlProp3673.xml" ContentType="application/vnd.ms-excel.controlproperties+xml"/>
  <Override PartName="/xl/ctrlProps/ctrlProp3674.xml" ContentType="application/vnd.ms-excel.controlproperties+xml"/>
  <Override PartName="/xl/ctrlProps/ctrlProp3675.xml" ContentType="application/vnd.ms-excel.controlproperties+xml"/>
  <Override PartName="/xl/ctrlProps/ctrlProp3676.xml" ContentType="application/vnd.ms-excel.controlproperties+xml"/>
  <Override PartName="/xl/ctrlProps/ctrlProp3677.xml" ContentType="application/vnd.ms-excel.controlproperties+xml"/>
  <Override PartName="/xl/ctrlProps/ctrlProp3678.xml" ContentType="application/vnd.ms-excel.controlproperties+xml"/>
  <Override PartName="/xl/ctrlProps/ctrlProp3679.xml" ContentType="application/vnd.ms-excel.controlproperties+xml"/>
  <Override PartName="/xl/ctrlProps/ctrlProp3680.xml" ContentType="application/vnd.ms-excel.controlproperties+xml"/>
  <Override PartName="/xl/ctrlProps/ctrlProp3681.xml" ContentType="application/vnd.ms-excel.controlproperties+xml"/>
  <Override PartName="/xl/ctrlProps/ctrlProp3682.xml" ContentType="application/vnd.ms-excel.controlproperties+xml"/>
  <Override PartName="/xl/ctrlProps/ctrlProp3683.xml" ContentType="application/vnd.ms-excel.controlproperties+xml"/>
  <Override PartName="/xl/ctrlProps/ctrlProp3684.xml" ContentType="application/vnd.ms-excel.controlproperties+xml"/>
  <Override PartName="/xl/ctrlProps/ctrlProp3685.xml" ContentType="application/vnd.ms-excel.controlproperties+xml"/>
  <Override PartName="/xl/ctrlProps/ctrlProp3686.xml" ContentType="application/vnd.ms-excel.controlproperties+xml"/>
  <Override PartName="/xl/ctrlProps/ctrlProp3687.xml" ContentType="application/vnd.ms-excel.controlproperties+xml"/>
  <Override PartName="/xl/ctrlProps/ctrlProp3688.xml" ContentType="application/vnd.ms-excel.controlproperties+xml"/>
  <Override PartName="/xl/ctrlProps/ctrlProp3689.xml" ContentType="application/vnd.ms-excel.controlproperties+xml"/>
  <Override PartName="/xl/ctrlProps/ctrlProp3690.xml" ContentType="application/vnd.ms-excel.controlproperties+xml"/>
  <Override PartName="/xl/ctrlProps/ctrlProp3691.xml" ContentType="application/vnd.ms-excel.controlproperties+xml"/>
  <Override PartName="/xl/ctrlProps/ctrlProp3692.xml" ContentType="application/vnd.ms-excel.controlproperties+xml"/>
  <Override PartName="/xl/ctrlProps/ctrlProp3693.xml" ContentType="application/vnd.ms-excel.controlproperties+xml"/>
  <Override PartName="/xl/ctrlProps/ctrlProp3694.xml" ContentType="application/vnd.ms-excel.controlproperties+xml"/>
  <Override PartName="/xl/ctrlProps/ctrlProp3695.xml" ContentType="application/vnd.ms-excel.controlproperties+xml"/>
  <Override PartName="/xl/ctrlProps/ctrlProp3696.xml" ContentType="application/vnd.ms-excel.controlproperties+xml"/>
  <Override PartName="/xl/ctrlProps/ctrlProp3697.xml" ContentType="application/vnd.ms-excel.controlproperties+xml"/>
  <Override PartName="/xl/ctrlProps/ctrlProp3698.xml" ContentType="application/vnd.ms-excel.controlproperties+xml"/>
  <Override PartName="/xl/ctrlProps/ctrlProp3699.xml" ContentType="application/vnd.ms-excel.controlproperties+xml"/>
  <Override PartName="/xl/ctrlProps/ctrlProp3700.xml" ContentType="application/vnd.ms-excel.controlproperties+xml"/>
  <Override PartName="/xl/ctrlProps/ctrlProp3701.xml" ContentType="application/vnd.ms-excel.controlproperties+xml"/>
  <Override PartName="/xl/ctrlProps/ctrlProp3702.xml" ContentType="application/vnd.ms-excel.controlproperties+xml"/>
  <Override PartName="/xl/ctrlProps/ctrlProp3703.xml" ContentType="application/vnd.ms-excel.controlproperties+xml"/>
  <Override PartName="/xl/ctrlProps/ctrlProp3704.xml" ContentType="application/vnd.ms-excel.controlproperties+xml"/>
  <Override PartName="/xl/ctrlProps/ctrlProp3705.xml" ContentType="application/vnd.ms-excel.controlproperties+xml"/>
  <Override PartName="/xl/ctrlProps/ctrlProp3706.xml" ContentType="application/vnd.ms-excel.controlproperties+xml"/>
  <Override PartName="/xl/ctrlProps/ctrlProp3707.xml" ContentType="application/vnd.ms-excel.controlproperties+xml"/>
  <Override PartName="/xl/ctrlProps/ctrlProp3708.xml" ContentType="application/vnd.ms-excel.controlproperties+xml"/>
  <Override PartName="/xl/ctrlProps/ctrlProp3709.xml" ContentType="application/vnd.ms-excel.controlproperties+xml"/>
  <Override PartName="/xl/ctrlProps/ctrlProp3710.xml" ContentType="application/vnd.ms-excel.controlproperties+xml"/>
  <Override PartName="/xl/ctrlProps/ctrlProp3711.xml" ContentType="application/vnd.ms-excel.controlproperties+xml"/>
  <Override PartName="/xl/ctrlProps/ctrlProp3712.xml" ContentType="application/vnd.ms-excel.controlproperties+xml"/>
  <Override PartName="/xl/ctrlProps/ctrlProp3713.xml" ContentType="application/vnd.ms-excel.controlproperties+xml"/>
  <Override PartName="/xl/ctrlProps/ctrlProp3714.xml" ContentType="application/vnd.ms-excel.controlproperties+xml"/>
  <Override PartName="/xl/ctrlProps/ctrlProp3715.xml" ContentType="application/vnd.ms-excel.controlproperties+xml"/>
  <Override PartName="/xl/ctrlProps/ctrlProp3716.xml" ContentType="application/vnd.ms-excel.controlproperties+xml"/>
  <Override PartName="/xl/ctrlProps/ctrlProp3717.xml" ContentType="application/vnd.ms-excel.controlproperties+xml"/>
  <Override PartName="/xl/ctrlProps/ctrlProp3718.xml" ContentType="application/vnd.ms-excel.controlproperties+xml"/>
  <Override PartName="/xl/ctrlProps/ctrlProp3719.xml" ContentType="application/vnd.ms-excel.controlproperties+xml"/>
  <Override PartName="/xl/ctrlProps/ctrlProp3720.xml" ContentType="application/vnd.ms-excel.controlproperties+xml"/>
  <Override PartName="/xl/ctrlProps/ctrlProp3721.xml" ContentType="application/vnd.ms-excel.controlproperties+xml"/>
  <Override PartName="/xl/ctrlProps/ctrlProp3722.xml" ContentType="application/vnd.ms-excel.controlproperties+xml"/>
  <Override PartName="/xl/ctrlProps/ctrlProp3723.xml" ContentType="application/vnd.ms-excel.controlproperties+xml"/>
  <Override PartName="/xl/ctrlProps/ctrlProp3724.xml" ContentType="application/vnd.ms-excel.controlproperties+xml"/>
  <Override PartName="/xl/ctrlProps/ctrlProp3725.xml" ContentType="application/vnd.ms-excel.controlproperties+xml"/>
  <Override PartName="/xl/ctrlProps/ctrlProp3726.xml" ContentType="application/vnd.ms-excel.controlproperties+xml"/>
  <Override PartName="/xl/ctrlProps/ctrlProp3727.xml" ContentType="application/vnd.ms-excel.controlproperties+xml"/>
  <Override PartName="/xl/ctrlProps/ctrlProp3728.xml" ContentType="application/vnd.ms-excel.controlproperties+xml"/>
  <Override PartName="/xl/ctrlProps/ctrlProp3729.xml" ContentType="application/vnd.ms-excel.controlproperties+xml"/>
  <Override PartName="/xl/ctrlProps/ctrlProp3730.xml" ContentType="application/vnd.ms-excel.controlproperties+xml"/>
  <Override PartName="/xl/ctrlProps/ctrlProp3731.xml" ContentType="application/vnd.ms-excel.controlproperties+xml"/>
  <Override PartName="/xl/ctrlProps/ctrlProp3732.xml" ContentType="application/vnd.ms-excel.controlproperties+xml"/>
  <Override PartName="/xl/ctrlProps/ctrlProp3733.xml" ContentType="application/vnd.ms-excel.controlproperties+xml"/>
  <Override PartName="/xl/ctrlProps/ctrlProp3734.xml" ContentType="application/vnd.ms-excel.controlproperties+xml"/>
  <Override PartName="/xl/ctrlProps/ctrlProp3735.xml" ContentType="application/vnd.ms-excel.controlproperties+xml"/>
  <Override PartName="/xl/ctrlProps/ctrlProp3736.xml" ContentType="application/vnd.ms-excel.controlproperties+xml"/>
  <Override PartName="/xl/ctrlProps/ctrlProp3737.xml" ContentType="application/vnd.ms-excel.controlproperties+xml"/>
  <Override PartName="/xl/ctrlProps/ctrlProp3738.xml" ContentType="application/vnd.ms-excel.controlproperties+xml"/>
  <Override PartName="/xl/ctrlProps/ctrlProp3739.xml" ContentType="application/vnd.ms-excel.controlproperties+xml"/>
  <Override PartName="/xl/ctrlProps/ctrlProp3740.xml" ContentType="application/vnd.ms-excel.controlproperties+xml"/>
  <Override PartName="/xl/ctrlProps/ctrlProp3741.xml" ContentType="application/vnd.ms-excel.controlproperties+xml"/>
  <Override PartName="/xl/ctrlProps/ctrlProp3742.xml" ContentType="application/vnd.ms-excel.controlproperties+xml"/>
  <Override PartName="/xl/ctrlProps/ctrlProp3743.xml" ContentType="application/vnd.ms-excel.controlproperties+xml"/>
  <Override PartName="/xl/ctrlProps/ctrlProp3744.xml" ContentType="application/vnd.ms-excel.controlproperties+xml"/>
  <Override PartName="/xl/ctrlProps/ctrlProp374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Lab506\Desktop\Researchers\조시훈\Upbit\"/>
    </mc:Choice>
  </mc:AlternateContent>
  <xr:revisionPtr revIDLastSave="0" documentId="13_ncr:1_{6EA41242-57BD-4A12-8333-F51E5556CD32}" xr6:coauthVersionLast="47" xr6:coauthVersionMax="47" xr10:uidLastSave="{00000000-0000-0000-0000-000000000000}"/>
  <bookViews>
    <workbookView xWindow="28680" yWindow="-120" windowWidth="29040" windowHeight="15840" firstSheet="19" activeTab="28" xr2:uid="{6DFA4163-58A4-446A-8567-281C8DD649E3}"/>
  </bookViews>
  <sheets>
    <sheet name="투자전략(조건부서식초기화)" sheetId="23" state="hidden" r:id="rId1"/>
    <sheet name="투자전략" sheetId="6" r:id="rId2"/>
    <sheet name="현재가테이블" sheetId="3" r:id="rId3"/>
    <sheet name="종목선정" sheetId="5" r:id="rId4"/>
    <sheet name="월말결산" sheetId="9" r:id="rId5"/>
    <sheet name="2021.10.01" sheetId="24" r:id="rId6"/>
    <sheet name="2021.10.02" sheetId="25" r:id="rId7"/>
    <sheet name="2021.10.03" sheetId="26" r:id="rId8"/>
    <sheet name="2021.10.04" sheetId="27" r:id="rId9"/>
    <sheet name="2021.10.05" sheetId="28" r:id="rId10"/>
    <sheet name="2021.10.06" sheetId="29" r:id="rId11"/>
    <sheet name="2021.10.07" sheetId="30" r:id="rId12"/>
    <sheet name="2021.10.08" sheetId="31" r:id="rId13"/>
    <sheet name="2021.10.09" sheetId="32" r:id="rId14"/>
    <sheet name="2021.10.10" sheetId="33" r:id="rId15"/>
    <sheet name="2021.10.11" sheetId="34" r:id="rId16"/>
    <sheet name="2021.10.12" sheetId="35" r:id="rId17"/>
    <sheet name="2021.10.13" sheetId="36" r:id="rId18"/>
    <sheet name="2021.10.14" sheetId="37" r:id="rId19"/>
    <sheet name="2021.10.15" sheetId="38" r:id="rId20"/>
    <sheet name="2021.10.16" sheetId="39" r:id="rId21"/>
    <sheet name="2021.10.17" sheetId="40" r:id="rId22"/>
    <sheet name="2021.10.18" sheetId="41" r:id="rId23"/>
    <sheet name="2021.10.19" sheetId="42" r:id="rId24"/>
    <sheet name="2021.10.20" sheetId="43" r:id="rId25"/>
    <sheet name="2021.10.21" sheetId="44" r:id="rId26"/>
    <sheet name="2021.10.22" sheetId="45" r:id="rId27"/>
    <sheet name="2021.10.23" sheetId="46" r:id="rId28"/>
    <sheet name="2021.10.24" sheetId="47" r:id="rId29"/>
  </sheets>
  <definedNames>
    <definedName name="_xlnm._FilterDatabase" localSheetId="5" hidden="1">'2021.10.01'!#REF!</definedName>
    <definedName name="_xlnm._FilterDatabase" localSheetId="6" hidden="1">'2021.10.02'!#REF!</definedName>
    <definedName name="_xlnm._FilterDatabase" localSheetId="7" hidden="1">'2021.10.03'!#REF!</definedName>
    <definedName name="_xlnm._FilterDatabase" localSheetId="8" hidden="1">'2021.10.04'!#REF!</definedName>
    <definedName name="_xlnm._FilterDatabase" localSheetId="9" hidden="1">'2021.10.05'!#REF!</definedName>
    <definedName name="_xlnm._FilterDatabase" localSheetId="10" hidden="1">'2021.10.06'!#REF!</definedName>
    <definedName name="_xlnm._FilterDatabase" localSheetId="11" hidden="1">'2021.10.07'!#REF!</definedName>
    <definedName name="_xlnm._FilterDatabase" localSheetId="12" hidden="1">'2021.10.08'!#REF!</definedName>
    <definedName name="_xlnm._FilterDatabase" localSheetId="13" hidden="1">'2021.10.09'!#REF!</definedName>
    <definedName name="_xlnm._FilterDatabase" localSheetId="14" hidden="1">'2021.10.10'!#REF!</definedName>
    <definedName name="_xlnm._FilterDatabase" localSheetId="15" hidden="1">'2021.10.11'!#REF!</definedName>
    <definedName name="_xlnm._FilterDatabase" localSheetId="16" hidden="1">'2021.10.12'!#REF!</definedName>
    <definedName name="_xlnm._FilterDatabase" localSheetId="17" hidden="1">'2021.10.13'!#REF!</definedName>
    <definedName name="_xlnm._FilterDatabase" localSheetId="18" hidden="1">'2021.10.14'!#REF!</definedName>
    <definedName name="_xlnm._FilterDatabase" localSheetId="19" hidden="1">'2021.10.15'!#REF!</definedName>
    <definedName name="_xlnm._FilterDatabase" localSheetId="20" hidden="1">'2021.10.16'!#REF!</definedName>
    <definedName name="_xlnm._FilterDatabase" localSheetId="21" hidden="1">'2021.10.17'!#REF!</definedName>
    <definedName name="_xlnm._FilterDatabase" localSheetId="22" hidden="1">'2021.10.18'!#REF!</definedName>
    <definedName name="_xlnm._FilterDatabase" localSheetId="23" hidden="1">'2021.10.19'!#REF!</definedName>
    <definedName name="_xlnm._FilterDatabase" localSheetId="24" hidden="1">'2021.10.20'!#REF!</definedName>
    <definedName name="_xlnm._FilterDatabase" localSheetId="25" hidden="1">'2021.10.21'!#REF!</definedName>
    <definedName name="_xlnm._FilterDatabase" localSheetId="26" hidden="1">'2021.10.22'!#REF!</definedName>
    <definedName name="_xlnm._FilterDatabase" localSheetId="27" hidden="1">'2021.10.23'!#REF!</definedName>
    <definedName name="_xlnm._FilterDatabase" localSheetId="28" hidden="1">'2021.10.24'!#REF!</definedName>
    <definedName name="_xlnm._FilterDatabase" localSheetId="3" hidden="1">종목선정!$A$1:$D$117</definedName>
    <definedName name="_xlnm._FilterDatabase" localSheetId="1" hidden="1">투자전략!#REF!</definedName>
    <definedName name="_xlnm._FilterDatabase" localSheetId="0" hidden="1">'투자전략(조건부서식초기화)'!#REF!</definedName>
    <definedName name="_xlnm._FilterDatabase" localSheetId="2" hidden="1">현재가테이블!$A$1:$D$1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99" i="47" l="1"/>
  <c r="O198" i="47"/>
  <c r="N198" i="47"/>
  <c r="L198" i="47"/>
  <c r="K198" i="47"/>
  <c r="H198" i="47"/>
  <c r="I198" i="47" s="1"/>
  <c r="F198" i="47"/>
  <c r="E198" i="47"/>
  <c r="O197" i="47"/>
  <c r="N197" i="47"/>
  <c r="K197" i="47"/>
  <c r="L197" i="47" s="1"/>
  <c r="H197" i="47"/>
  <c r="I197" i="47" s="1"/>
  <c r="F197" i="47"/>
  <c r="E197" i="47"/>
  <c r="O196" i="47"/>
  <c r="N196" i="47"/>
  <c r="K196" i="47"/>
  <c r="L196" i="47" s="1"/>
  <c r="H196" i="47"/>
  <c r="I196" i="47" s="1"/>
  <c r="F196" i="47"/>
  <c r="E196" i="47"/>
  <c r="O195" i="47"/>
  <c r="N195" i="47"/>
  <c r="L195" i="47"/>
  <c r="K195" i="47"/>
  <c r="H195" i="47"/>
  <c r="I195" i="47" s="1"/>
  <c r="F195" i="47"/>
  <c r="E195" i="47"/>
  <c r="O194" i="47"/>
  <c r="N194" i="47"/>
  <c r="L194" i="47"/>
  <c r="K194" i="47"/>
  <c r="H194" i="47"/>
  <c r="I194" i="47" s="1"/>
  <c r="F194" i="47"/>
  <c r="E194" i="47"/>
  <c r="O193" i="47"/>
  <c r="N193" i="47"/>
  <c r="K193" i="47"/>
  <c r="L193" i="47" s="1"/>
  <c r="H193" i="47"/>
  <c r="I193" i="47" s="1"/>
  <c r="F193" i="47"/>
  <c r="E193" i="47"/>
  <c r="O192" i="47"/>
  <c r="N192" i="47"/>
  <c r="K192" i="47"/>
  <c r="L192" i="47" s="1"/>
  <c r="H192" i="47"/>
  <c r="I192" i="47" s="1"/>
  <c r="F192" i="47"/>
  <c r="E192" i="47"/>
  <c r="O191" i="47"/>
  <c r="N191" i="47"/>
  <c r="K191" i="47"/>
  <c r="L191" i="47" s="1"/>
  <c r="H191" i="47"/>
  <c r="I191" i="47" s="1"/>
  <c r="F191" i="47"/>
  <c r="E191" i="47"/>
  <c r="O190" i="47"/>
  <c r="N190" i="47"/>
  <c r="L190" i="47"/>
  <c r="K190" i="47"/>
  <c r="H190" i="47"/>
  <c r="I190" i="47" s="1"/>
  <c r="F190" i="47"/>
  <c r="E190" i="47"/>
  <c r="O189" i="47"/>
  <c r="N189" i="47"/>
  <c r="K189" i="47"/>
  <c r="L189" i="47" s="1"/>
  <c r="H189" i="47"/>
  <c r="I189" i="47" s="1"/>
  <c r="F189" i="47"/>
  <c r="E189" i="47"/>
  <c r="O188" i="47"/>
  <c r="N188" i="47"/>
  <c r="K188" i="47"/>
  <c r="L188" i="47" s="1"/>
  <c r="H188" i="47"/>
  <c r="I188" i="47" s="1"/>
  <c r="F188" i="47"/>
  <c r="E188" i="47"/>
  <c r="O187" i="47"/>
  <c r="N187" i="47"/>
  <c r="L187" i="47"/>
  <c r="K187" i="47"/>
  <c r="H187" i="47"/>
  <c r="I187" i="47" s="1"/>
  <c r="F187" i="47"/>
  <c r="E187" i="47"/>
  <c r="O186" i="47"/>
  <c r="N186" i="47"/>
  <c r="L186" i="47"/>
  <c r="K186" i="47"/>
  <c r="H186" i="47"/>
  <c r="I186" i="47" s="1"/>
  <c r="F186" i="47"/>
  <c r="E186" i="47"/>
  <c r="O185" i="47"/>
  <c r="N185" i="47"/>
  <c r="K185" i="47"/>
  <c r="L185" i="47" s="1"/>
  <c r="H185" i="47"/>
  <c r="I185" i="47" s="1"/>
  <c r="F185" i="47"/>
  <c r="E185" i="47"/>
  <c r="O184" i="47"/>
  <c r="N184" i="47"/>
  <c r="K184" i="47"/>
  <c r="L184" i="47" s="1"/>
  <c r="H184" i="47"/>
  <c r="I184" i="47" s="1"/>
  <c r="F184" i="47"/>
  <c r="E184" i="47"/>
  <c r="O183" i="47"/>
  <c r="N183" i="47"/>
  <c r="L183" i="47"/>
  <c r="K183" i="47"/>
  <c r="H183" i="47"/>
  <c r="I183" i="47" s="1"/>
  <c r="F183" i="47"/>
  <c r="E183" i="47"/>
  <c r="O182" i="47"/>
  <c r="N182" i="47"/>
  <c r="L182" i="47"/>
  <c r="K182" i="47"/>
  <c r="H182" i="47"/>
  <c r="I182" i="47" s="1"/>
  <c r="F182" i="47"/>
  <c r="E182" i="47"/>
  <c r="O181" i="47"/>
  <c r="N181" i="47"/>
  <c r="K181" i="47"/>
  <c r="L181" i="47" s="1"/>
  <c r="H181" i="47"/>
  <c r="I181" i="47" s="1"/>
  <c r="F181" i="47"/>
  <c r="E181" i="47"/>
  <c r="O180" i="47"/>
  <c r="N180" i="47"/>
  <c r="K180" i="47"/>
  <c r="L180" i="47" s="1"/>
  <c r="H180" i="47"/>
  <c r="I180" i="47" s="1"/>
  <c r="F180" i="47"/>
  <c r="E180" i="47"/>
  <c r="O179" i="47"/>
  <c r="O199" i="47" s="1"/>
  <c r="N179" i="47"/>
  <c r="N199" i="47" s="1"/>
  <c r="K179" i="47"/>
  <c r="H179" i="47"/>
  <c r="H199" i="47" s="1"/>
  <c r="F179" i="47"/>
  <c r="F199" i="47" s="1"/>
  <c r="E179" i="47"/>
  <c r="E199" i="47" s="1"/>
  <c r="M177" i="47"/>
  <c r="J177" i="47"/>
  <c r="G177" i="47"/>
  <c r="D177" i="47"/>
  <c r="B177" i="47"/>
  <c r="M176" i="47"/>
  <c r="G176" i="47"/>
  <c r="B172" i="47"/>
  <c r="O171" i="47"/>
  <c r="N171" i="47"/>
  <c r="L171" i="47"/>
  <c r="K171" i="47"/>
  <c r="I171" i="47"/>
  <c r="H171" i="47"/>
  <c r="F171" i="47"/>
  <c r="E171" i="47"/>
  <c r="O170" i="47"/>
  <c r="N170" i="47"/>
  <c r="L170" i="47"/>
  <c r="K170" i="47"/>
  <c r="I170" i="47"/>
  <c r="H170" i="47"/>
  <c r="F170" i="47"/>
  <c r="E170" i="47"/>
  <c r="O169" i="47"/>
  <c r="N169" i="47"/>
  <c r="L169" i="47"/>
  <c r="K169" i="47"/>
  <c r="I169" i="47"/>
  <c r="H169" i="47"/>
  <c r="F169" i="47"/>
  <c r="E169" i="47"/>
  <c r="O168" i="47"/>
  <c r="N168" i="47"/>
  <c r="L168" i="47"/>
  <c r="K168" i="47"/>
  <c r="I168" i="47"/>
  <c r="H168" i="47"/>
  <c r="F168" i="47"/>
  <c r="E168" i="47"/>
  <c r="O167" i="47"/>
  <c r="N167" i="47"/>
  <c r="L167" i="47"/>
  <c r="K167" i="47"/>
  <c r="I167" i="47"/>
  <c r="H167" i="47"/>
  <c r="F167" i="47"/>
  <c r="E167" i="47"/>
  <c r="O166" i="47"/>
  <c r="N166" i="47"/>
  <c r="L166" i="47"/>
  <c r="K166" i="47"/>
  <c r="I166" i="47"/>
  <c r="H166" i="47"/>
  <c r="F166" i="47"/>
  <c r="E166" i="47"/>
  <c r="O165" i="47"/>
  <c r="N165" i="47"/>
  <c r="L165" i="47"/>
  <c r="K165" i="47"/>
  <c r="I165" i="47"/>
  <c r="H165" i="47"/>
  <c r="F165" i="47"/>
  <c r="E165" i="47"/>
  <c r="O164" i="47"/>
  <c r="N164" i="47"/>
  <c r="L164" i="47"/>
  <c r="K164" i="47"/>
  <c r="I164" i="47"/>
  <c r="H164" i="47"/>
  <c r="F164" i="47"/>
  <c r="E164" i="47"/>
  <c r="O163" i="47"/>
  <c r="N163" i="47"/>
  <c r="L163" i="47"/>
  <c r="K163" i="47"/>
  <c r="I163" i="47"/>
  <c r="H163" i="47"/>
  <c r="F163" i="47"/>
  <c r="E163" i="47"/>
  <c r="O162" i="47"/>
  <c r="N162" i="47"/>
  <c r="L162" i="47"/>
  <c r="K162" i="47"/>
  <c r="I162" i="47"/>
  <c r="H162" i="47"/>
  <c r="F162" i="47"/>
  <c r="E162" i="47"/>
  <c r="O161" i="47"/>
  <c r="N161" i="47"/>
  <c r="L161" i="47"/>
  <c r="K161" i="47"/>
  <c r="I161" i="47"/>
  <c r="H161" i="47"/>
  <c r="F161" i="47"/>
  <c r="E161" i="47"/>
  <c r="O160" i="47"/>
  <c r="N160" i="47"/>
  <c r="L160" i="47"/>
  <c r="K160" i="47"/>
  <c r="I160" i="47"/>
  <c r="H160" i="47"/>
  <c r="F160" i="47"/>
  <c r="E160" i="47"/>
  <c r="O159" i="47"/>
  <c r="N159" i="47"/>
  <c r="L159" i="47"/>
  <c r="K159" i="47"/>
  <c r="I159" i="47"/>
  <c r="H159" i="47"/>
  <c r="F159" i="47"/>
  <c r="E159" i="47"/>
  <c r="O158" i="47"/>
  <c r="N158" i="47"/>
  <c r="L158" i="47"/>
  <c r="K158" i="47"/>
  <c r="I158" i="47"/>
  <c r="H158" i="47"/>
  <c r="F158" i="47"/>
  <c r="E158" i="47"/>
  <c r="O157" i="47"/>
  <c r="N157" i="47"/>
  <c r="L157" i="47"/>
  <c r="K157" i="47"/>
  <c r="I157" i="47"/>
  <c r="H157" i="47"/>
  <c r="F157" i="47"/>
  <c r="E157" i="47"/>
  <c r="O156" i="47"/>
  <c r="N156" i="47"/>
  <c r="L156" i="47"/>
  <c r="K156" i="47"/>
  <c r="I156" i="47"/>
  <c r="H156" i="47"/>
  <c r="F156" i="47"/>
  <c r="E156" i="47"/>
  <c r="O155" i="47"/>
  <c r="N155" i="47"/>
  <c r="L155" i="47"/>
  <c r="K155" i="47"/>
  <c r="I155" i="47"/>
  <c r="H155" i="47"/>
  <c r="F155" i="47"/>
  <c r="E155" i="47"/>
  <c r="O154" i="47"/>
  <c r="N154" i="47"/>
  <c r="L154" i="47"/>
  <c r="K154" i="47"/>
  <c r="I154" i="47"/>
  <c r="H154" i="47"/>
  <c r="F154" i="47"/>
  <c r="E154" i="47"/>
  <c r="O153" i="47"/>
  <c r="N153" i="47"/>
  <c r="L153" i="47"/>
  <c r="K153" i="47"/>
  <c r="I153" i="47"/>
  <c r="H153" i="47"/>
  <c r="F153" i="47"/>
  <c r="E153" i="47"/>
  <c r="O152" i="47"/>
  <c r="O172" i="47" s="1"/>
  <c r="N152" i="47"/>
  <c r="N172" i="47" s="1"/>
  <c r="L152" i="47"/>
  <c r="L172" i="47" s="1"/>
  <c r="K152" i="47"/>
  <c r="K172" i="47" s="1"/>
  <c r="I152" i="47"/>
  <c r="I172" i="47" s="1"/>
  <c r="H152" i="47"/>
  <c r="H172" i="47" s="1"/>
  <c r="F152" i="47"/>
  <c r="F172" i="47" s="1"/>
  <c r="E152" i="47"/>
  <c r="E172" i="47" s="1"/>
  <c r="M150" i="47"/>
  <c r="J150" i="47"/>
  <c r="G150" i="47"/>
  <c r="D150" i="47"/>
  <c r="B150" i="47"/>
  <c r="M149" i="47"/>
  <c r="G149" i="47"/>
  <c r="B145" i="47"/>
  <c r="O144" i="47"/>
  <c r="N144" i="47"/>
  <c r="L144" i="47"/>
  <c r="K144" i="47"/>
  <c r="I144" i="47"/>
  <c r="H144" i="47"/>
  <c r="F144" i="47"/>
  <c r="E144" i="47"/>
  <c r="O143" i="47"/>
  <c r="N143" i="47"/>
  <c r="L143" i="47"/>
  <c r="K143" i="47"/>
  <c r="I143" i="47"/>
  <c r="H143" i="47"/>
  <c r="F143" i="47"/>
  <c r="E143" i="47"/>
  <c r="O142" i="47"/>
  <c r="N142" i="47"/>
  <c r="L142" i="47"/>
  <c r="K142" i="47"/>
  <c r="I142" i="47"/>
  <c r="H142" i="47"/>
  <c r="F142" i="47"/>
  <c r="E142" i="47"/>
  <c r="O141" i="47"/>
  <c r="N141" i="47"/>
  <c r="L141" i="47"/>
  <c r="K141" i="47"/>
  <c r="H141" i="47"/>
  <c r="I141" i="47" s="1"/>
  <c r="E141" i="47"/>
  <c r="F141" i="47" s="1"/>
  <c r="O140" i="47"/>
  <c r="N140" i="47"/>
  <c r="K140" i="47"/>
  <c r="L140" i="47" s="1"/>
  <c r="H140" i="47"/>
  <c r="I140" i="47" s="1"/>
  <c r="E140" i="47"/>
  <c r="F140" i="47" s="1"/>
  <c r="O139" i="47"/>
  <c r="N139" i="47"/>
  <c r="L139" i="47"/>
  <c r="K139" i="47"/>
  <c r="I139" i="47"/>
  <c r="H139" i="47"/>
  <c r="E139" i="47"/>
  <c r="F139" i="47" s="1"/>
  <c r="O138" i="47"/>
  <c r="N138" i="47"/>
  <c r="L138" i="47"/>
  <c r="K138" i="47"/>
  <c r="H138" i="47"/>
  <c r="I138" i="47" s="1"/>
  <c r="E138" i="47"/>
  <c r="F138" i="47" s="1"/>
  <c r="O137" i="47"/>
  <c r="N137" i="47"/>
  <c r="L137" i="47"/>
  <c r="K137" i="47"/>
  <c r="H137" i="47"/>
  <c r="I137" i="47" s="1"/>
  <c r="E137" i="47"/>
  <c r="F137" i="47" s="1"/>
  <c r="O136" i="47"/>
  <c r="N136" i="47"/>
  <c r="L136" i="47"/>
  <c r="K136" i="47"/>
  <c r="H136" i="47"/>
  <c r="I136" i="47" s="1"/>
  <c r="E136" i="47"/>
  <c r="F136" i="47" s="1"/>
  <c r="O135" i="47"/>
  <c r="N135" i="47"/>
  <c r="L135" i="47"/>
  <c r="K135" i="47"/>
  <c r="I135" i="47"/>
  <c r="H135" i="47"/>
  <c r="E135" i="47"/>
  <c r="F135" i="47" s="1"/>
  <c r="O134" i="47"/>
  <c r="N134" i="47"/>
  <c r="L134" i="47"/>
  <c r="K134" i="47"/>
  <c r="H134" i="47"/>
  <c r="I134" i="47" s="1"/>
  <c r="E134" i="47"/>
  <c r="F134" i="47" s="1"/>
  <c r="O133" i="47"/>
  <c r="N133" i="47"/>
  <c r="K133" i="47"/>
  <c r="L133" i="47" s="1"/>
  <c r="H133" i="47"/>
  <c r="I133" i="47" s="1"/>
  <c r="E133" i="47"/>
  <c r="F133" i="47" s="1"/>
  <c r="O132" i="47"/>
  <c r="N132" i="47"/>
  <c r="L132" i="47"/>
  <c r="K132" i="47"/>
  <c r="H132" i="47"/>
  <c r="I132" i="47" s="1"/>
  <c r="E132" i="47"/>
  <c r="F132" i="47" s="1"/>
  <c r="O131" i="47"/>
  <c r="N131" i="47"/>
  <c r="K131" i="47"/>
  <c r="L131" i="47" s="1"/>
  <c r="I131" i="47"/>
  <c r="H131" i="47"/>
  <c r="E131" i="47"/>
  <c r="F131" i="47" s="1"/>
  <c r="O130" i="47"/>
  <c r="N130" i="47"/>
  <c r="L130" i="47"/>
  <c r="K130" i="47"/>
  <c r="H130" i="47"/>
  <c r="I130" i="47" s="1"/>
  <c r="E130" i="47"/>
  <c r="F130" i="47" s="1"/>
  <c r="O129" i="47"/>
  <c r="N129" i="47"/>
  <c r="L129" i="47"/>
  <c r="K129" i="47"/>
  <c r="H129" i="47"/>
  <c r="I129" i="47" s="1"/>
  <c r="E129" i="47"/>
  <c r="F129" i="47" s="1"/>
  <c r="O128" i="47"/>
  <c r="N128" i="47"/>
  <c r="L128" i="47"/>
  <c r="K128" i="47"/>
  <c r="H128" i="47"/>
  <c r="I128" i="47" s="1"/>
  <c r="E128" i="47"/>
  <c r="F128" i="47" s="1"/>
  <c r="O127" i="47"/>
  <c r="N127" i="47"/>
  <c r="L127" i="47"/>
  <c r="K127" i="47"/>
  <c r="I127" i="47"/>
  <c r="H127" i="47"/>
  <c r="E127" i="47"/>
  <c r="F127" i="47" s="1"/>
  <c r="O126" i="47"/>
  <c r="N126" i="47"/>
  <c r="K126" i="47"/>
  <c r="L126" i="47" s="1"/>
  <c r="H126" i="47"/>
  <c r="I126" i="47" s="1"/>
  <c r="E126" i="47"/>
  <c r="F126" i="47" s="1"/>
  <c r="O125" i="47"/>
  <c r="O145" i="47" s="1"/>
  <c r="N125" i="47"/>
  <c r="N145" i="47" s="1"/>
  <c r="L125" i="47"/>
  <c r="K125" i="47"/>
  <c r="H125" i="47"/>
  <c r="E125" i="47"/>
  <c r="E145" i="47" s="1"/>
  <c r="M123" i="47"/>
  <c r="J123" i="47"/>
  <c r="G123" i="47"/>
  <c r="D123" i="47"/>
  <c r="B123" i="47"/>
  <c r="M122" i="47"/>
  <c r="G122" i="47"/>
  <c r="B118" i="47"/>
  <c r="O117" i="47"/>
  <c r="N117" i="47"/>
  <c r="K117" i="47"/>
  <c r="L117" i="47" s="1"/>
  <c r="H117" i="47"/>
  <c r="I117" i="47" s="1"/>
  <c r="E117" i="47"/>
  <c r="F117" i="47" s="1"/>
  <c r="O116" i="47"/>
  <c r="N116" i="47"/>
  <c r="K116" i="47"/>
  <c r="L116" i="47" s="1"/>
  <c r="I116" i="47"/>
  <c r="H116" i="47"/>
  <c r="E116" i="47"/>
  <c r="F116" i="47" s="1"/>
  <c r="O115" i="47"/>
  <c r="N115" i="47"/>
  <c r="L115" i="47"/>
  <c r="K115" i="47"/>
  <c r="I115" i="47"/>
  <c r="H115" i="47"/>
  <c r="E115" i="47"/>
  <c r="F115" i="47" s="1"/>
  <c r="O114" i="47"/>
  <c r="N114" i="47"/>
  <c r="K114" i="47"/>
  <c r="L114" i="47" s="1"/>
  <c r="H114" i="47"/>
  <c r="I114" i="47" s="1"/>
  <c r="E114" i="47"/>
  <c r="F114" i="47" s="1"/>
  <c r="O113" i="47"/>
  <c r="N113" i="47"/>
  <c r="L113" i="47"/>
  <c r="K113" i="47"/>
  <c r="H113" i="47"/>
  <c r="I113" i="47" s="1"/>
  <c r="E113" i="47"/>
  <c r="F113" i="47" s="1"/>
  <c r="O112" i="47"/>
  <c r="N112" i="47"/>
  <c r="K112" i="47"/>
  <c r="L112" i="47" s="1"/>
  <c r="I112" i="47"/>
  <c r="H112" i="47"/>
  <c r="E112" i="47"/>
  <c r="F112" i="47" s="1"/>
  <c r="O111" i="47"/>
  <c r="N111" i="47"/>
  <c r="K111" i="47"/>
  <c r="L111" i="47" s="1"/>
  <c r="I111" i="47"/>
  <c r="H111" i="47"/>
  <c r="E111" i="47"/>
  <c r="F111" i="47" s="1"/>
  <c r="O110" i="47"/>
  <c r="N110" i="47"/>
  <c r="K110" i="47"/>
  <c r="L110" i="47" s="1"/>
  <c r="H110" i="47"/>
  <c r="I110" i="47" s="1"/>
  <c r="E110" i="47"/>
  <c r="F110" i="47" s="1"/>
  <c r="O109" i="47"/>
  <c r="N109" i="47"/>
  <c r="K109" i="47"/>
  <c r="L109" i="47" s="1"/>
  <c r="H109" i="47"/>
  <c r="I109" i="47" s="1"/>
  <c r="E109" i="47"/>
  <c r="F109" i="47" s="1"/>
  <c r="O108" i="47"/>
  <c r="N108" i="47"/>
  <c r="K108" i="47"/>
  <c r="L108" i="47" s="1"/>
  <c r="I108" i="47"/>
  <c r="H108" i="47"/>
  <c r="E108" i="47"/>
  <c r="F108" i="47" s="1"/>
  <c r="O107" i="47"/>
  <c r="N107" i="47"/>
  <c r="L107" i="47"/>
  <c r="K107" i="47"/>
  <c r="I107" i="47"/>
  <c r="H107" i="47"/>
  <c r="E107" i="47"/>
  <c r="F107" i="47" s="1"/>
  <c r="O106" i="47"/>
  <c r="N106" i="47"/>
  <c r="K106" i="47"/>
  <c r="L106" i="47" s="1"/>
  <c r="H106" i="47"/>
  <c r="I106" i="47" s="1"/>
  <c r="E106" i="47"/>
  <c r="F106" i="47" s="1"/>
  <c r="O105" i="47"/>
  <c r="N105" i="47"/>
  <c r="K105" i="47"/>
  <c r="L105" i="47" s="1"/>
  <c r="H105" i="47"/>
  <c r="I105" i="47" s="1"/>
  <c r="E105" i="47"/>
  <c r="F105" i="47" s="1"/>
  <c r="O104" i="47"/>
  <c r="N104" i="47"/>
  <c r="K104" i="47"/>
  <c r="L104" i="47" s="1"/>
  <c r="I104" i="47"/>
  <c r="H104" i="47"/>
  <c r="E104" i="47"/>
  <c r="F104" i="47" s="1"/>
  <c r="O103" i="47"/>
  <c r="N103" i="47"/>
  <c r="K103" i="47"/>
  <c r="L103" i="47" s="1"/>
  <c r="I103" i="47"/>
  <c r="H103" i="47"/>
  <c r="E103" i="47"/>
  <c r="F103" i="47" s="1"/>
  <c r="O102" i="47"/>
  <c r="N102" i="47"/>
  <c r="K102" i="47"/>
  <c r="L102" i="47" s="1"/>
  <c r="H102" i="47"/>
  <c r="I102" i="47" s="1"/>
  <c r="E102" i="47"/>
  <c r="F102" i="47" s="1"/>
  <c r="O101" i="47"/>
  <c r="N101" i="47"/>
  <c r="K101" i="47"/>
  <c r="L101" i="47" s="1"/>
  <c r="H101" i="47"/>
  <c r="I101" i="47" s="1"/>
  <c r="E101" i="47"/>
  <c r="F101" i="47" s="1"/>
  <c r="O100" i="47"/>
  <c r="N100" i="47"/>
  <c r="K100" i="47"/>
  <c r="L100" i="47" s="1"/>
  <c r="I100" i="47"/>
  <c r="H100" i="47"/>
  <c r="E100" i="47"/>
  <c r="F100" i="47" s="1"/>
  <c r="O99" i="47"/>
  <c r="N99" i="47"/>
  <c r="L99" i="47"/>
  <c r="K99" i="47"/>
  <c r="I99" i="47"/>
  <c r="H99" i="47"/>
  <c r="E99" i="47"/>
  <c r="F99" i="47" s="1"/>
  <c r="O98" i="47"/>
  <c r="O118" i="47" s="1"/>
  <c r="N98" i="47"/>
  <c r="N118" i="47" s="1"/>
  <c r="K98" i="47"/>
  <c r="K118" i="47" s="1"/>
  <c r="H98" i="47"/>
  <c r="H118" i="47" s="1"/>
  <c r="E98" i="47"/>
  <c r="E118" i="47" s="1"/>
  <c r="M96" i="47"/>
  <c r="J96" i="47"/>
  <c r="G96" i="47"/>
  <c r="D96" i="47"/>
  <c r="B96" i="47"/>
  <c r="M95" i="47"/>
  <c r="G95" i="47"/>
  <c r="B91" i="47"/>
  <c r="O90" i="47"/>
  <c r="N90" i="47"/>
  <c r="L90" i="47"/>
  <c r="K90" i="47"/>
  <c r="H90" i="47"/>
  <c r="I90" i="47" s="1"/>
  <c r="E90" i="47"/>
  <c r="F90" i="47" s="1"/>
  <c r="O89" i="47"/>
  <c r="N89" i="47"/>
  <c r="K89" i="47"/>
  <c r="L89" i="47" s="1"/>
  <c r="H89" i="47"/>
  <c r="I89" i="47" s="1"/>
  <c r="E89" i="47"/>
  <c r="F89" i="47" s="1"/>
  <c r="O88" i="47"/>
  <c r="N88" i="47"/>
  <c r="L88" i="47"/>
  <c r="K88" i="47"/>
  <c r="I88" i="47"/>
  <c r="H88" i="47"/>
  <c r="E88" i="47"/>
  <c r="F88" i="47" s="1"/>
  <c r="O87" i="47"/>
  <c r="N87" i="47"/>
  <c r="L87" i="47"/>
  <c r="K87" i="47"/>
  <c r="H87" i="47"/>
  <c r="I87" i="47" s="1"/>
  <c r="E87" i="47"/>
  <c r="F87" i="47" s="1"/>
  <c r="O86" i="47"/>
  <c r="N86" i="47"/>
  <c r="K86" i="47"/>
  <c r="L86" i="47" s="1"/>
  <c r="H86" i="47"/>
  <c r="I86" i="47" s="1"/>
  <c r="E86" i="47"/>
  <c r="F86" i="47" s="1"/>
  <c r="O85" i="47"/>
  <c r="N85" i="47"/>
  <c r="L85" i="47"/>
  <c r="K85" i="47"/>
  <c r="H85" i="47"/>
  <c r="I85" i="47" s="1"/>
  <c r="E85" i="47"/>
  <c r="F85" i="47" s="1"/>
  <c r="O84" i="47"/>
  <c r="N84" i="47"/>
  <c r="K84" i="47"/>
  <c r="L84" i="47" s="1"/>
  <c r="I84" i="47"/>
  <c r="H84" i="47"/>
  <c r="E84" i="47"/>
  <c r="F84" i="47" s="1"/>
  <c r="O83" i="47"/>
  <c r="N83" i="47"/>
  <c r="L83" i="47"/>
  <c r="K83" i="47"/>
  <c r="H83" i="47"/>
  <c r="I83" i="47" s="1"/>
  <c r="E83" i="47"/>
  <c r="F83" i="47" s="1"/>
  <c r="O82" i="47"/>
  <c r="N82" i="47"/>
  <c r="K82" i="47"/>
  <c r="L82" i="47" s="1"/>
  <c r="H82" i="47"/>
  <c r="I82" i="47" s="1"/>
  <c r="E82" i="47"/>
  <c r="F82" i="47" s="1"/>
  <c r="O81" i="47"/>
  <c r="N81" i="47"/>
  <c r="L81" i="47"/>
  <c r="K81" i="47"/>
  <c r="H81" i="47"/>
  <c r="I81" i="47" s="1"/>
  <c r="E81" i="47"/>
  <c r="F81" i="47" s="1"/>
  <c r="O80" i="47"/>
  <c r="N80" i="47"/>
  <c r="K80" i="47"/>
  <c r="L80" i="47" s="1"/>
  <c r="I80" i="47"/>
  <c r="H80" i="47"/>
  <c r="E80" i="47"/>
  <c r="F80" i="47" s="1"/>
  <c r="O79" i="47"/>
  <c r="N79" i="47"/>
  <c r="K79" i="47"/>
  <c r="L79" i="47" s="1"/>
  <c r="H79" i="47"/>
  <c r="I79" i="47" s="1"/>
  <c r="E79" i="47"/>
  <c r="F79" i="47" s="1"/>
  <c r="O78" i="47"/>
  <c r="N78" i="47"/>
  <c r="L78" i="47"/>
  <c r="K78" i="47"/>
  <c r="H78" i="47"/>
  <c r="I78" i="47" s="1"/>
  <c r="E78" i="47"/>
  <c r="F78" i="47" s="1"/>
  <c r="O77" i="47"/>
  <c r="N77" i="47"/>
  <c r="K77" i="47"/>
  <c r="L77" i="47" s="1"/>
  <c r="H77" i="47"/>
  <c r="I77" i="47" s="1"/>
  <c r="E77" i="47"/>
  <c r="F77" i="47" s="1"/>
  <c r="O76" i="47"/>
  <c r="N76" i="47"/>
  <c r="L76" i="47"/>
  <c r="K76" i="47"/>
  <c r="I76" i="47"/>
  <c r="H76" i="47"/>
  <c r="E76" i="47"/>
  <c r="F76" i="47" s="1"/>
  <c r="O75" i="47"/>
  <c r="N75" i="47"/>
  <c r="K75" i="47"/>
  <c r="L75" i="47" s="1"/>
  <c r="H75" i="47"/>
  <c r="I75" i="47" s="1"/>
  <c r="E75" i="47"/>
  <c r="F75" i="47" s="1"/>
  <c r="O74" i="47"/>
  <c r="N74" i="47"/>
  <c r="L74" i="47"/>
  <c r="K74" i="47"/>
  <c r="H74" i="47"/>
  <c r="I74" i="47" s="1"/>
  <c r="E74" i="47"/>
  <c r="F74" i="47" s="1"/>
  <c r="O73" i="47"/>
  <c r="N73" i="47"/>
  <c r="K73" i="47"/>
  <c r="L73" i="47" s="1"/>
  <c r="H73" i="47"/>
  <c r="I73" i="47" s="1"/>
  <c r="E73" i="47"/>
  <c r="F73" i="47" s="1"/>
  <c r="O72" i="47"/>
  <c r="N72" i="47"/>
  <c r="L72" i="47"/>
  <c r="K72" i="47"/>
  <c r="I72" i="47"/>
  <c r="H72" i="47"/>
  <c r="E72" i="47"/>
  <c r="F72" i="47" s="1"/>
  <c r="O71" i="47"/>
  <c r="O91" i="47" s="1"/>
  <c r="N71" i="47"/>
  <c r="N91" i="47" s="1"/>
  <c r="L71" i="47"/>
  <c r="K71" i="47"/>
  <c r="H71" i="47"/>
  <c r="H91" i="47" s="1"/>
  <c r="E71" i="47"/>
  <c r="E91" i="47" s="1"/>
  <c r="M69" i="47"/>
  <c r="J69" i="47"/>
  <c r="G69" i="47"/>
  <c r="D69" i="47"/>
  <c r="B69" i="47"/>
  <c r="M68" i="47"/>
  <c r="G68" i="47"/>
  <c r="E64" i="47"/>
  <c r="B64" i="47"/>
  <c r="O63" i="47"/>
  <c r="N63" i="47"/>
  <c r="L63" i="47"/>
  <c r="K63" i="47"/>
  <c r="I63" i="47"/>
  <c r="H63" i="47"/>
  <c r="F63" i="47"/>
  <c r="E63" i="47"/>
  <c r="O62" i="47"/>
  <c r="N62" i="47"/>
  <c r="L62" i="47"/>
  <c r="K62" i="47"/>
  <c r="I62" i="47"/>
  <c r="H62" i="47"/>
  <c r="F62" i="47"/>
  <c r="E62" i="47"/>
  <c r="O61" i="47"/>
  <c r="N61" i="47"/>
  <c r="L61" i="47"/>
  <c r="K61" i="47"/>
  <c r="I61" i="47"/>
  <c r="H61" i="47"/>
  <c r="F61" i="47"/>
  <c r="E61" i="47"/>
  <c r="O60" i="47"/>
  <c r="N60" i="47"/>
  <c r="K60" i="47"/>
  <c r="L60" i="47" s="1"/>
  <c r="H60" i="47"/>
  <c r="I60" i="47" s="1"/>
  <c r="F60" i="47"/>
  <c r="E60" i="47"/>
  <c r="O59" i="47"/>
  <c r="N59" i="47"/>
  <c r="K59" i="47"/>
  <c r="L59" i="47" s="1"/>
  <c r="H59" i="47"/>
  <c r="I59" i="47" s="1"/>
  <c r="F59" i="47"/>
  <c r="E59" i="47"/>
  <c r="O58" i="47"/>
  <c r="N58" i="47"/>
  <c r="K58" i="47"/>
  <c r="L58" i="47" s="1"/>
  <c r="H58" i="47"/>
  <c r="I58" i="47" s="1"/>
  <c r="F58" i="47"/>
  <c r="E58" i="47"/>
  <c r="O57" i="47"/>
  <c r="N57" i="47"/>
  <c r="L57" i="47"/>
  <c r="K57" i="47"/>
  <c r="H57" i="47"/>
  <c r="I57" i="47" s="1"/>
  <c r="F57" i="47"/>
  <c r="E57" i="47"/>
  <c r="O56" i="47"/>
  <c r="N56" i="47"/>
  <c r="K56" i="47"/>
  <c r="L56" i="47" s="1"/>
  <c r="H56" i="47"/>
  <c r="I56" i="47" s="1"/>
  <c r="F56" i="47"/>
  <c r="E56" i="47"/>
  <c r="O55" i="47"/>
  <c r="N55" i="47"/>
  <c r="K55" i="47"/>
  <c r="L55" i="47" s="1"/>
  <c r="H55" i="47"/>
  <c r="I55" i="47" s="1"/>
  <c r="F55" i="47"/>
  <c r="E55" i="47"/>
  <c r="O54" i="47"/>
  <c r="N54" i="47"/>
  <c r="K54" i="47"/>
  <c r="L54" i="47" s="1"/>
  <c r="H54" i="47"/>
  <c r="I54" i="47" s="1"/>
  <c r="F54" i="47"/>
  <c r="E54" i="47"/>
  <c r="O53" i="47"/>
  <c r="N53" i="47"/>
  <c r="L53" i="47"/>
  <c r="K53" i="47"/>
  <c r="H53" i="47"/>
  <c r="I53" i="47" s="1"/>
  <c r="F53" i="47"/>
  <c r="E53" i="47"/>
  <c r="O52" i="47"/>
  <c r="N52" i="47"/>
  <c r="K52" i="47"/>
  <c r="L52" i="47" s="1"/>
  <c r="H52" i="47"/>
  <c r="I52" i="47" s="1"/>
  <c r="F52" i="47"/>
  <c r="E52" i="47"/>
  <c r="O51" i="47"/>
  <c r="N51" i="47"/>
  <c r="K51" i="47"/>
  <c r="L51" i="47" s="1"/>
  <c r="H51" i="47"/>
  <c r="I51" i="47" s="1"/>
  <c r="F51" i="47"/>
  <c r="E51" i="47"/>
  <c r="O50" i="47"/>
  <c r="N50" i="47"/>
  <c r="K50" i="47"/>
  <c r="L50" i="47" s="1"/>
  <c r="H50" i="47"/>
  <c r="I50" i="47" s="1"/>
  <c r="F50" i="47"/>
  <c r="E50" i="47"/>
  <c r="O49" i="47"/>
  <c r="N49" i="47"/>
  <c r="L49" i="47"/>
  <c r="K49" i="47"/>
  <c r="H49" i="47"/>
  <c r="I49" i="47" s="1"/>
  <c r="F49" i="47"/>
  <c r="E49" i="47"/>
  <c r="O48" i="47"/>
  <c r="N48" i="47"/>
  <c r="K48" i="47"/>
  <c r="L48" i="47" s="1"/>
  <c r="H48" i="47"/>
  <c r="I48" i="47" s="1"/>
  <c r="F48" i="47"/>
  <c r="E48" i="47"/>
  <c r="O47" i="47"/>
  <c r="N47" i="47"/>
  <c r="K47" i="47"/>
  <c r="L47" i="47" s="1"/>
  <c r="H47" i="47"/>
  <c r="I47" i="47" s="1"/>
  <c r="F47" i="47"/>
  <c r="E47" i="47"/>
  <c r="O46" i="47"/>
  <c r="N46" i="47"/>
  <c r="K46" i="47"/>
  <c r="L46" i="47" s="1"/>
  <c r="H46" i="47"/>
  <c r="I46" i="47" s="1"/>
  <c r="F46" i="47"/>
  <c r="E46" i="47"/>
  <c r="O45" i="47"/>
  <c r="N45" i="47"/>
  <c r="L45" i="47"/>
  <c r="K45" i="47"/>
  <c r="H45" i="47"/>
  <c r="I45" i="47" s="1"/>
  <c r="F45" i="47"/>
  <c r="E45" i="47"/>
  <c r="O44" i="47"/>
  <c r="O64" i="47" s="1"/>
  <c r="N44" i="47"/>
  <c r="N64" i="47" s="1"/>
  <c r="K44" i="47"/>
  <c r="K64" i="47" s="1"/>
  <c r="H44" i="47"/>
  <c r="H64" i="47" s="1"/>
  <c r="F44" i="47"/>
  <c r="F64" i="47" s="1"/>
  <c r="E44" i="47"/>
  <c r="M42" i="47"/>
  <c r="J42" i="47"/>
  <c r="G42" i="47"/>
  <c r="D42" i="47"/>
  <c r="B42" i="47"/>
  <c r="M41" i="47"/>
  <c r="G41" i="47"/>
  <c r="O36" i="47"/>
  <c r="N36" i="47"/>
  <c r="M36" i="47"/>
  <c r="L36" i="47"/>
  <c r="K36" i="47"/>
  <c r="J36" i="47"/>
  <c r="I36" i="47"/>
  <c r="H36" i="47"/>
  <c r="G36" i="47"/>
  <c r="F36" i="47"/>
  <c r="E36" i="47"/>
  <c r="D36" i="47"/>
  <c r="C36" i="47"/>
  <c r="B36" i="47"/>
  <c r="O35" i="47"/>
  <c r="N35" i="47"/>
  <c r="M35" i="47"/>
  <c r="L35" i="47"/>
  <c r="K35" i="47"/>
  <c r="J35" i="47"/>
  <c r="I35" i="47"/>
  <c r="H35" i="47"/>
  <c r="G35" i="47"/>
  <c r="F35" i="47"/>
  <c r="E35" i="47"/>
  <c r="D35" i="47"/>
  <c r="C35" i="47"/>
  <c r="B35" i="47"/>
  <c r="O34" i="47"/>
  <c r="N34" i="47"/>
  <c r="M34" i="47"/>
  <c r="L34" i="47"/>
  <c r="K34" i="47"/>
  <c r="J34" i="47"/>
  <c r="I34" i="47"/>
  <c r="H34" i="47"/>
  <c r="G34" i="47"/>
  <c r="F34" i="47"/>
  <c r="E34" i="47"/>
  <c r="D34" i="47"/>
  <c r="C34" i="47"/>
  <c r="B34" i="47"/>
  <c r="O33" i="47"/>
  <c r="N33" i="47"/>
  <c r="M33" i="47"/>
  <c r="L33" i="47"/>
  <c r="K33" i="47"/>
  <c r="J33" i="47"/>
  <c r="I33" i="47"/>
  <c r="H33" i="47"/>
  <c r="G33" i="47"/>
  <c r="F33" i="47"/>
  <c r="E33" i="47"/>
  <c r="D33" i="47"/>
  <c r="C33" i="47"/>
  <c r="B33" i="47"/>
  <c r="O32" i="47"/>
  <c r="N32" i="47"/>
  <c r="M32" i="47"/>
  <c r="L32" i="47"/>
  <c r="K32" i="47"/>
  <c r="J32" i="47"/>
  <c r="I32" i="47"/>
  <c r="H32" i="47"/>
  <c r="G32" i="47"/>
  <c r="F32" i="47"/>
  <c r="E32" i="47"/>
  <c r="D32" i="47"/>
  <c r="C32" i="47"/>
  <c r="B32" i="47"/>
  <c r="O31" i="47"/>
  <c r="N31" i="47"/>
  <c r="M31" i="47"/>
  <c r="L31" i="47"/>
  <c r="K31" i="47"/>
  <c r="J31" i="47"/>
  <c r="I31" i="47"/>
  <c r="H31" i="47"/>
  <c r="G31" i="47"/>
  <c r="F31" i="47"/>
  <c r="E31" i="47"/>
  <c r="D31" i="47"/>
  <c r="C31" i="47"/>
  <c r="B31" i="47"/>
  <c r="O30" i="47"/>
  <c r="N30" i="47"/>
  <c r="M30" i="47"/>
  <c r="L30" i="47"/>
  <c r="K30" i="47"/>
  <c r="J30" i="47"/>
  <c r="I30" i="47"/>
  <c r="H30" i="47"/>
  <c r="G30" i="47"/>
  <c r="F30" i="47"/>
  <c r="E30" i="47"/>
  <c r="D30" i="47"/>
  <c r="C30" i="47"/>
  <c r="B30" i="47"/>
  <c r="O29" i="47"/>
  <c r="N29" i="47"/>
  <c r="M29" i="47"/>
  <c r="L29" i="47"/>
  <c r="K29" i="47"/>
  <c r="J29" i="47"/>
  <c r="I29" i="47"/>
  <c r="H29" i="47"/>
  <c r="G29" i="47"/>
  <c r="F29" i="47"/>
  <c r="E29" i="47"/>
  <c r="D29" i="47"/>
  <c r="C29" i="47"/>
  <c r="B29" i="47"/>
  <c r="O28" i="47"/>
  <c r="N28" i="47"/>
  <c r="M28" i="47"/>
  <c r="L28" i="47"/>
  <c r="K28" i="47"/>
  <c r="J28" i="47"/>
  <c r="I28" i="47"/>
  <c r="H28" i="47"/>
  <c r="G28" i="47"/>
  <c r="F28" i="47"/>
  <c r="E28" i="47"/>
  <c r="D28" i="47"/>
  <c r="C28" i="47"/>
  <c r="B28" i="47"/>
  <c r="O27" i="47"/>
  <c r="N27" i="47"/>
  <c r="M27" i="47"/>
  <c r="L27" i="47"/>
  <c r="K27" i="47"/>
  <c r="J27" i="47"/>
  <c r="I27" i="47"/>
  <c r="H27" i="47"/>
  <c r="G27" i="47"/>
  <c r="F27" i="47"/>
  <c r="E27" i="47"/>
  <c r="D27" i="47"/>
  <c r="C27" i="47"/>
  <c r="B27" i="47"/>
  <c r="O26" i="47"/>
  <c r="N26" i="47"/>
  <c r="M26" i="47"/>
  <c r="L26" i="47"/>
  <c r="K26" i="47"/>
  <c r="J26" i="47"/>
  <c r="I26" i="47"/>
  <c r="H26" i="47"/>
  <c r="G26" i="47"/>
  <c r="F26" i="47"/>
  <c r="E26" i="47"/>
  <c r="D26" i="47"/>
  <c r="C26" i="47"/>
  <c r="B26" i="47"/>
  <c r="O25" i="47"/>
  <c r="N25" i="47"/>
  <c r="M25" i="47"/>
  <c r="L25" i="47"/>
  <c r="K25" i="47"/>
  <c r="J25" i="47"/>
  <c r="I25" i="47"/>
  <c r="H25" i="47"/>
  <c r="G25" i="47"/>
  <c r="F25" i="47"/>
  <c r="E25" i="47"/>
  <c r="D25" i="47"/>
  <c r="C25" i="47"/>
  <c r="B25" i="47"/>
  <c r="O24" i="47"/>
  <c r="N24" i="47"/>
  <c r="M24" i="47"/>
  <c r="L24" i="47"/>
  <c r="K24" i="47"/>
  <c r="J24" i="47"/>
  <c r="I24" i="47"/>
  <c r="H24" i="47"/>
  <c r="G24" i="47"/>
  <c r="F24" i="47"/>
  <c r="E24" i="47"/>
  <c r="D24" i="47"/>
  <c r="C24" i="47"/>
  <c r="B24" i="47"/>
  <c r="O23" i="47"/>
  <c r="N23" i="47"/>
  <c r="M23" i="47"/>
  <c r="L23" i="47"/>
  <c r="K23" i="47"/>
  <c r="J23" i="47"/>
  <c r="I23" i="47"/>
  <c r="H23" i="47"/>
  <c r="G23" i="47"/>
  <c r="F23" i="47"/>
  <c r="E23" i="47"/>
  <c r="D23" i="47"/>
  <c r="C23" i="47"/>
  <c r="B23" i="47"/>
  <c r="O22" i="47"/>
  <c r="N22" i="47"/>
  <c r="M22" i="47"/>
  <c r="L22" i="47"/>
  <c r="K22" i="47"/>
  <c r="J22" i="47"/>
  <c r="I22" i="47"/>
  <c r="H22" i="47"/>
  <c r="G22" i="47"/>
  <c r="F22" i="47"/>
  <c r="E22" i="47"/>
  <c r="D22" i="47"/>
  <c r="C22" i="47"/>
  <c r="B22" i="47"/>
  <c r="O21" i="47"/>
  <c r="N21" i="47"/>
  <c r="M21" i="47"/>
  <c r="L21" i="47"/>
  <c r="K21" i="47"/>
  <c r="J21" i="47"/>
  <c r="I21" i="47"/>
  <c r="H21" i="47"/>
  <c r="G21" i="47"/>
  <c r="F21" i="47"/>
  <c r="E21" i="47"/>
  <c r="D21" i="47"/>
  <c r="C21" i="47"/>
  <c r="B21" i="47"/>
  <c r="O20" i="47"/>
  <c r="N20" i="47"/>
  <c r="M20" i="47"/>
  <c r="L20" i="47"/>
  <c r="K20" i="47"/>
  <c r="J20" i="47"/>
  <c r="I20" i="47"/>
  <c r="H20" i="47"/>
  <c r="G20" i="47"/>
  <c r="F20" i="47"/>
  <c r="E20" i="47"/>
  <c r="D20" i="47"/>
  <c r="C20" i="47"/>
  <c r="B20" i="47"/>
  <c r="O19" i="47"/>
  <c r="N19" i="47"/>
  <c r="M19" i="47"/>
  <c r="L19" i="47"/>
  <c r="K19" i="47"/>
  <c r="J19" i="47"/>
  <c r="I19" i="47"/>
  <c r="H19" i="47"/>
  <c r="G19" i="47"/>
  <c r="F19" i="47"/>
  <c r="E19" i="47"/>
  <c r="D19" i="47"/>
  <c r="C19" i="47"/>
  <c r="B19" i="47"/>
  <c r="O18" i="47"/>
  <c r="N18" i="47"/>
  <c r="M18" i="47"/>
  <c r="L18" i="47"/>
  <c r="K18" i="47"/>
  <c r="J18" i="47"/>
  <c r="I18" i="47"/>
  <c r="H18" i="47"/>
  <c r="G18" i="47"/>
  <c r="F18" i="47"/>
  <c r="E18" i="47"/>
  <c r="D18" i="47"/>
  <c r="C18" i="47"/>
  <c r="B18" i="47"/>
  <c r="O17" i="47"/>
  <c r="N17" i="47"/>
  <c r="M17" i="47"/>
  <c r="L17" i="47"/>
  <c r="K17" i="47"/>
  <c r="J17" i="47"/>
  <c r="I17" i="47"/>
  <c r="H17" i="47"/>
  <c r="G17" i="47"/>
  <c r="F17" i="47"/>
  <c r="E17" i="47"/>
  <c r="D17" i="47"/>
  <c r="C17" i="47"/>
  <c r="B17" i="47"/>
  <c r="M15" i="47"/>
  <c r="J15" i="47"/>
  <c r="G15" i="47"/>
  <c r="D15" i="47"/>
  <c r="B15" i="47"/>
  <c r="M14" i="47"/>
  <c r="G14" i="47"/>
  <c r="E199" i="46"/>
  <c r="B199" i="46"/>
  <c r="N198" i="46"/>
  <c r="O198" i="46" s="1"/>
  <c r="K198" i="46"/>
  <c r="L198" i="46" s="1"/>
  <c r="I198" i="46"/>
  <c r="H198" i="46"/>
  <c r="F198" i="46"/>
  <c r="E198" i="46"/>
  <c r="N197" i="46"/>
  <c r="O197" i="46" s="1"/>
  <c r="K197" i="46"/>
  <c r="L197" i="46" s="1"/>
  <c r="I197" i="46"/>
  <c r="H197" i="46"/>
  <c r="F197" i="46"/>
  <c r="E197" i="46"/>
  <c r="O196" i="46"/>
  <c r="N196" i="46"/>
  <c r="K196" i="46"/>
  <c r="L196" i="46" s="1"/>
  <c r="I196" i="46"/>
  <c r="H196" i="46"/>
  <c r="F196" i="46"/>
  <c r="E196" i="46"/>
  <c r="N195" i="46"/>
  <c r="O195" i="46" s="1"/>
  <c r="K195" i="46"/>
  <c r="L195" i="46" s="1"/>
  <c r="I195" i="46"/>
  <c r="H195" i="46"/>
  <c r="F195" i="46"/>
  <c r="E195" i="46"/>
  <c r="N194" i="46"/>
  <c r="O194" i="46" s="1"/>
  <c r="K194" i="46"/>
  <c r="L194" i="46" s="1"/>
  <c r="I194" i="46"/>
  <c r="H194" i="46"/>
  <c r="F194" i="46"/>
  <c r="E194" i="46"/>
  <c r="N193" i="46"/>
  <c r="O193" i="46" s="1"/>
  <c r="K193" i="46"/>
  <c r="L193" i="46" s="1"/>
  <c r="I193" i="46"/>
  <c r="H193" i="46"/>
  <c r="F193" i="46"/>
  <c r="E193" i="46"/>
  <c r="O192" i="46"/>
  <c r="N192" i="46"/>
  <c r="K192" i="46"/>
  <c r="L192" i="46" s="1"/>
  <c r="I192" i="46"/>
  <c r="H192" i="46"/>
  <c r="F192" i="46"/>
  <c r="E192" i="46"/>
  <c r="N191" i="46"/>
  <c r="O191" i="46" s="1"/>
  <c r="K191" i="46"/>
  <c r="L191" i="46" s="1"/>
  <c r="I191" i="46"/>
  <c r="H191" i="46"/>
  <c r="F191" i="46"/>
  <c r="E191" i="46"/>
  <c r="N190" i="46"/>
  <c r="O190" i="46" s="1"/>
  <c r="K190" i="46"/>
  <c r="L190" i="46" s="1"/>
  <c r="I190" i="46"/>
  <c r="H190" i="46"/>
  <c r="F190" i="46"/>
  <c r="E190" i="46"/>
  <c r="N189" i="46"/>
  <c r="O189" i="46" s="1"/>
  <c r="K189" i="46"/>
  <c r="L189" i="46" s="1"/>
  <c r="I189" i="46"/>
  <c r="H189" i="46"/>
  <c r="F189" i="46"/>
  <c r="E189" i="46"/>
  <c r="O188" i="46"/>
  <c r="N188" i="46"/>
  <c r="K188" i="46"/>
  <c r="L188" i="46" s="1"/>
  <c r="I188" i="46"/>
  <c r="H188" i="46"/>
  <c r="F188" i="46"/>
  <c r="E188" i="46"/>
  <c r="N187" i="46"/>
  <c r="O187" i="46" s="1"/>
  <c r="K187" i="46"/>
  <c r="L187" i="46" s="1"/>
  <c r="I187" i="46"/>
  <c r="H187" i="46"/>
  <c r="F187" i="46"/>
  <c r="E187" i="46"/>
  <c r="N186" i="46"/>
  <c r="O186" i="46" s="1"/>
  <c r="K186" i="46"/>
  <c r="L186" i="46" s="1"/>
  <c r="I186" i="46"/>
  <c r="H186" i="46"/>
  <c r="F186" i="46"/>
  <c r="E186" i="46"/>
  <c r="N185" i="46"/>
  <c r="O185" i="46" s="1"/>
  <c r="K185" i="46"/>
  <c r="L185" i="46" s="1"/>
  <c r="I185" i="46"/>
  <c r="H185" i="46"/>
  <c r="F185" i="46"/>
  <c r="E185" i="46"/>
  <c r="O184" i="46"/>
  <c r="N184" i="46"/>
  <c r="K184" i="46"/>
  <c r="L184" i="46" s="1"/>
  <c r="I184" i="46"/>
  <c r="H184" i="46"/>
  <c r="F184" i="46"/>
  <c r="E184" i="46"/>
  <c r="N183" i="46"/>
  <c r="O183" i="46" s="1"/>
  <c r="K183" i="46"/>
  <c r="L183" i="46" s="1"/>
  <c r="I183" i="46"/>
  <c r="H183" i="46"/>
  <c r="F183" i="46"/>
  <c r="E183" i="46"/>
  <c r="N182" i="46"/>
  <c r="O182" i="46" s="1"/>
  <c r="K182" i="46"/>
  <c r="L182" i="46" s="1"/>
  <c r="I182" i="46"/>
  <c r="H182" i="46"/>
  <c r="F182" i="46"/>
  <c r="E182" i="46"/>
  <c r="N181" i="46"/>
  <c r="O181" i="46" s="1"/>
  <c r="K181" i="46"/>
  <c r="L181" i="46" s="1"/>
  <c r="I181" i="46"/>
  <c r="H181" i="46"/>
  <c r="F181" i="46"/>
  <c r="E181" i="46"/>
  <c r="O180" i="46"/>
  <c r="N180" i="46"/>
  <c r="K180" i="46"/>
  <c r="L180" i="46" s="1"/>
  <c r="I180" i="46"/>
  <c r="H180" i="46"/>
  <c r="F180" i="46"/>
  <c r="E180" i="46"/>
  <c r="N179" i="46"/>
  <c r="N199" i="46" s="1"/>
  <c r="K179" i="46"/>
  <c r="K199" i="46" s="1"/>
  <c r="I179" i="46"/>
  <c r="I199" i="46" s="1"/>
  <c r="H179" i="46"/>
  <c r="H199" i="46" s="1"/>
  <c r="F179" i="46"/>
  <c r="E179" i="46"/>
  <c r="M177" i="46"/>
  <c r="J177" i="46"/>
  <c r="G177" i="46"/>
  <c r="D177" i="46"/>
  <c r="B177" i="46"/>
  <c r="M176" i="46"/>
  <c r="G176" i="46"/>
  <c r="B172" i="46"/>
  <c r="O171" i="46"/>
  <c r="N171" i="46"/>
  <c r="K171" i="46"/>
  <c r="L171" i="46" s="1"/>
  <c r="I171" i="46"/>
  <c r="H171" i="46"/>
  <c r="F171" i="46"/>
  <c r="E171" i="46"/>
  <c r="N170" i="46"/>
  <c r="O170" i="46" s="1"/>
  <c r="K170" i="46"/>
  <c r="L170" i="46" s="1"/>
  <c r="I170" i="46"/>
  <c r="H170" i="46"/>
  <c r="F170" i="46"/>
  <c r="E170" i="46"/>
  <c r="O169" i="46"/>
  <c r="N169" i="46"/>
  <c r="K169" i="46"/>
  <c r="L169" i="46" s="1"/>
  <c r="I169" i="46"/>
  <c r="H169" i="46"/>
  <c r="F169" i="46"/>
  <c r="E169" i="46"/>
  <c r="N168" i="46"/>
  <c r="O168" i="46" s="1"/>
  <c r="K168" i="46"/>
  <c r="L168" i="46" s="1"/>
  <c r="I168" i="46"/>
  <c r="H168" i="46"/>
  <c r="F168" i="46"/>
  <c r="E168" i="46"/>
  <c r="O167" i="46"/>
  <c r="N167" i="46"/>
  <c r="K167" i="46"/>
  <c r="L167" i="46" s="1"/>
  <c r="I167" i="46"/>
  <c r="H167" i="46"/>
  <c r="F167" i="46"/>
  <c r="E167" i="46"/>
  <c r="N166" i="46"/>
  <c r="O166" i="46" s="1"/>
  <c r="K166" i="46"/>
  <c r="L166" i="46" s="1"/>
  <c r="I166" i="46"/>
  <c r="H166" i="46"/>
  <c r="F166" i="46"/>
  <c r="E166" i="46"/>
  <c r="O165" i="46"/>
  <c r="N165" i="46"/>
  <c r="K165" i="46"/>
  <c r="L165" i="46" s="1"/>
  <c r="I165" i="46"/>
  <c r="H165" i="46"/>
  <c r="F165" i="46"/>
  <c r="E165" i="46"/>
  <c r="N164" i="46"/>
  <c r="O164" i="46" s="1"/>
  <c r="K164" i="46"/>
  <c r="L164" i="46" s="1"/>
  <c r="I164" i="46"/>
  <c r="H164" i="46"/>
  <c r="F164" i="46"/>
  <c r="E164" i="46"/>
  <c r="O163" i="46"/>
  <c r="N163" i="46"/>
  <c r="K163" i="46"/>
  <c r="L163" i="46" s="1"/>
  <c r="I163" i="46"/>
  <c r="H163" i="46"/>
  <c r="F163" i="46"/>
  <c r="E163" i="46"/>
  <c r="N162" i="46"/>
  <c r="O162" i="46" s="1"/>
  <c r="K162" i="46"/>
  <c r="L162" i="46" s="1"/>
  <c r="I162" i="46"/>
  <c r="H162" i="46"/>
  <c r="F162" i="46"/>
  <c r="E162" i="46"/>
  <c r="O161" i="46"/>
  <c r="N161" i="46"/>
  <c r="K161" i="46"/>
  <c r="L161" i="46" s="1"/>
  <c r="I161" i="46"/>
  <c r="H161" i="46"/>
  <c r="F161" i="46"/>
  <c r="E161" i="46"/>
  <c r="N160" i="46"/>
  <c r="O160" i="46" s="1"/>
  <c r="K160" i="46"/>
  <c r="L160" i="46" s="1"/>
  <c r="I160" i="46"/>
  <c r="H160" i="46"/>
  <c r="F160" i="46"/>
  <c r="E160" i="46"/>
  <c r="O159" i="46"/>
  <c r="N159" i="46"/>
  <c r="K159" i="46"/>
  <c r="L159" i="46" s="1"/>
  <c r="I159" i="46"/>
  <c r="H159" i="46"/>
  <c r="F159" i="46"/>
  <c r="E159" i="46"/>
  <c r="N158" i="46"/>
  <c r="O158" i="46" s="1"/>
  <c r="K158" i="46"/>
  <c r="L158" i="46" s="1"/>
  <c r="I158" i="46"/>
  <c r="H158" i="46"/>
  <c r="F158" i="46"/>
  <c r="E158" i="46"/>
  <c r="O157" i="46"/>
  <c r="N157" i="46"/>
  <c r="K157" i="46"/>
  <c r="L157" i="46" s="1"/>
  <c r="I157" i="46"/>
  <c r="H157" i="46"/>
  <c r="F157" i="46"/>
  <c r="E157" i="46"/>
  <c r="N156" i="46"/>
  <c r="O156" i="46" s="1"/>
  <c r="K156" i="46"/>
  <c r="L156" i="46" s="1"/>
  <c r="I156" i="46"/>
  <c r="H156" i="46"/>
  <c r="F156" i="46"/>
  <c r="E156" i="46"/>
  <c r="O155" i="46"/>
  <c r="N155" i="46"/>
  <c r="K155" i="46"/>
  <c r="L155" i="46" s="1"/>
  <c r="I155" i="46"/>
  <c r="H155" i="46"/>
  <c r="F155" i="46"/>
  <c r="E155" i="46"/>
  <c r="N154" i="46"/>
  <c r="O154" i="46" s="1"/>
  <c r="K154" i="46"/>
  <c r="L154" i="46" s="1"/>
  <c r="I154" i="46"/>
  <c r="H154" i="46"/>
  <c r="F154" i="46"/>
  <c r="E154" i="46"/>
  <c r="O153" i="46"/>
  <c r="N153" i="46"/>
  <c r="K153" i="46"/>
  <c r="L153" i="46" s="1"/>
  <c r="I153" i="46"/>
  <c r="H153" i="46"/>
  <c r="F153" i="46"/>
  <c r="E153" i="46"/>
  <c r="N152" i="46"/>
  <c r="N172" i="46" s="1"/>
  <c r="K152" i="46"/>
  <c r="K172" i="46" s="1"/>
  <c r="I152" i="46"/>
  <c r="I172" i="46" s="1"/>
  <c r="H152" i="46"/>
  <c r="H172" i="46" s="1"/>
  <c r="F152" i="46"/>
  <c r="F172" i="46" s="1"/>
  <c r="E152" i="46"/>
  <c r="E172" i="46" s="1"/>
  <c r="M150" i="46"/>
  <c r="J150" i="46"/>
  <c r="G150" i="46"/>
  <c r="D150" i="46"/>
  <c r="B150" i="46"/>
  <c r="M149" i="46"/>
  <c r="G149" i="46"/>
  <c r="B145" i="46"/>
  <c r="O144" i="46"/>
  <c r="N144" i="46"/>
  <c r="L144" i="46"/>
  <c r="K144" i="46"/>
  <c r="I144" i="46"/>
  <c r="H144" i="46"/>
  <c r="F144" i="46"/>
  <c r="E144" i="46"/>
  <c r="O143" i="46"/>
  <c r="N143" i="46"/>
  <c r="L143" i="46"/>
  <c r="K143" i="46"/>
  <c r="I143" i="46"/>
  <c r="H143" i="46"/>
  <c r="F143" i="46"/>
  <c r="E143" i="46"/>
  <c r="O142" i="46"/>
  <c r="N142" i="46"/>
  <c r="L142" i="46"/>
  <c r="K142" i="46"/>
  <c r="I142" i="46"/>
  <c r="H142" i="46"/>
  <c r="F142" i="46"/>
  <c r="E142" i="46"/>
  <c r="N141" i="46"/>
  <c r="O141" i="46" s="1"/>
  <c r="L141" i="46"/>
  <c r="K141" i="46"/>
  <c r="I141" i="46"/>
  <c r="H141" i="46"/>
  <c r="E141" i="46"/>
  <c r="F141" i="46" s="1"/>
  <c r="N140" i="46"/>
  <c r="O140" i="46" s="1"/>
  <c r="K140" i="46"/>
  <c r="L140" i="46" s="1"/>
  <c r="H140" i="46"/>
  <c r="I140" i="46" s="1"/>
  <c r="E140" i="46"/>
  <c r="F140" i="46" s="1"/>
  <c r="N139" i="46"/>
  <c r="O139" i="46" s="1"/>
  <c r="K139" i="46"/>
  <c r="L139" i="46" s="1"/>
  <c r="H139" i="46"/>
  <c r="I139" i="46" s="1"/>
  <c r="E139" i="46"/>
  <c r="F139" i="46" s="1"/>
  <c r="N138" i="46"/>
  <c r="O138" i="46" s="1"/>
  <c r="K138" i="46"/>
  <c r="L138" i="46" s="1"/>
  <c r="I138" i="46"/>
  <c r="H138" i="46"/>
  <c r="E138" i="46"/>
  <c r="F138" i="46" s="1"/>
  <c r="N137" i="46"/>
  <c r="O137" i="46" s="1"/>
  <c r="K137" i="46"/>
  <c r="L137" i="46" s="1"/>
  <c r="I137" i="46"/>
  <c r="H137" i="46"/>
  <c r="E137" i="46"/>
  <c r="F137" i="46" s="1"/>
  <c r="N136" i="46"/>
  <c r="O136" i="46" s="1"/>
  <c r="K136" i="46"/>
  <c r="L136" i="46" s="1"/>
  <c r="H136" i="46"/>
  <c r="I136" i="46" s="1"/>
  <c r="E136" i="46"/>
  <c r="F136" i="46" s="1"/>
  <c r="O135" i="46"/>
  <c r="N135" i="46"/>
  <c r="K135" i="46"/>
  <c r="L135" i="46" s="1"/>
  <c r="H135" i="46"/>
  <c r="I135" i="46" s="1"/>
  <c r="E135" i="46"/>
  <c r="F135" i="46" s="1"/>
  <c r="N134" i="46"/>
  <c r="O134" i="46" s="1"/>
  <c r="K134" i="46"/>
  <c r="L134" i="46" s="1"/>
  <c r="I134" i="46"/>
  <c r="H134" i="46"/>
  <c r="E134" i="46"/>
  <c r="F134" i="46" s="1"/>
  <c r="N133" i="46"/>
  <c r="O133" i="46" s="1"/>
  <c r="L133" i="46"/>
  <c r="K133" i="46"/>
  <c r="I133" i="46"/>
  <c r="H133" i="46"/>
  <c r="E133" i="46"/>
  <c r="F133" i="46" s="1"/>
  <c r="N132" i="46"/>
  <c r="O132" i="46" s="1"/>
  <c r="K132" i="46"/>
  <c r="L132" i="46" s="1"/>
  <c r="H132" i="46"/>
  <c r="I132" i="46" s="1"/>
  <c r="E132" i="46"/>
  <c r="F132" i="46" s="1"/>
  <c r="N131" i="46"/>
  <c r="O131" i="46" s="1"/>
  <c r="K131" i="46"/>
  <c r="L131" i="46" s="1"/>
  <c r="H131" i="46"/>
  <c r="I131" i="46" s="1"/>
  <c r="E131" i="46"/>
  <c r="F131" i="46" s="1"/>
  <c r="O130" i="46"/>
  <c r="N130" i="46"/>
  <c r="K130" i="46"/>
  <c r="L130" i="46" s="1"/>
  <c r="I130" i="46"/>
  <c r="H130" i="46"/>
  <c r="E130" i="46"/>
  <c r="F130" i="46" s="1"/>
  <c r="N129" i="46"/>
  <c r="O129" i="46" s="1"/>
  <c r="K129" i="46"/>
  <c r="L129" i="46" s="1"/>
  <c r="I129" i="46"/>
  <c r="H129" i="46"/>
  <c r="E129" i="46"/>
  <c r="F129" i="46" s="1"/>
  <c r="O128" i="46"/>
  <c r="N128" i="46"/>
  <c r="K128" i="46"/>
  <c r="L128" i="46" s="1"/>
  <c r="H128" i="46"/>
  <c r="I128" i="46" s="1"/>
  <c r="E128" i="46"/>
  <c r="F128" i="46" s="1"/>
  <c r="N127" i="46"/>
  <c r="O127" i="46" s="1"/>
  <c r="K127" i="46"/>
  <c r="L127" i="46" s="1"/>
  <c r="H127" i="46"/>
  <c r="I127" i="46" s="1"/>
  <c r="E127" i="46"/>
  <c r="F127" i="46" s="1"/>
  <c r="N126" i="46"/>
  <c r="O126" i="46" s="1"/>
  <c r="K126" i="46"/>
  <c r="L126" i="46" s="1"/>
  <c r="I126" i="46"/>
  <c r="H126" i="46"/>
  <c r="E126" i="46"/>
  <c r="F126" i="46" s="1"/>
  <c r="O125" i="46"/>
  <c r="N125" i="46"/>
  <c r="L125" i="46"/>
  <c r="K125" i="46"/>
  <c r="I125" i="46"/>
  <c r="H125" i="46"/>
  <c r="E125" i="46"/>
  <c r="E145" i="46" s="1"/>
  <c r="M123" i="46"/>
  <c r="J123" i="46"/>
  <c r="G123" i="46"/>
  <c r="D123" i="46"/>
  <c r="B123" i="46"/>
  <c r="M122" i="46"/>
  <c r="G122" i="46"/>
  <c r="B118" i="46"/>
  <c r="N117" i="46"/>
  <c r="O117" i="46" s="1"/>
  <c r="L117" i="46"/>
  <c r="K117" i="46"/>
  <c r="H117" i="46"/>
  <c r="I117" i="46" s="1"/>
  <c r="E117" i="46"/>
  <c r="F117" i="46" s="1"/>
  <c r="N116" i="46"/>
  <c r="O116" i="46" s="1"/>
  <c r="K116" i="46"/>
  <c r="L116" i="46" s="1"/>
  <c r="I116" i="46"/>
  <c r="H116" i="46"/>
  <c r="E116" i="46"/>
  <c r="F116" i="46" s="1"/>
  <c r="N115" i="46"/>
  <c r="O115" i="46" s="1"/>
  <c r="K115" i="46"/>
  <c r="L115" i="46" s="1"/>
  <c r="H115" i="46"/>
  <c r="I115" i="46" s="1"/>
  <c r="E115" i="46"/>
  <c r="F115" i="46" s="1"/>
  <c r="O114" i="46"/>
  <c r="N114" i="46"/>
  <c r="K114" i="46"/>
  <c r="L114" i="46" s="1"/>
  <c r="I114" i="46"/>
  <c r="H114" i="46"/>
  <c r="E114" i="46"/>
  <c r="F114" i="46" s="1"/>
  <c r="N113" i="46"/>
  <c r="O113" i="46" s="1"/>
  <c r="K113" i="46"/>
  <c r="L113" i="46" s="1"/>
  <c r="H113" i="46"/>
  <c r="I113" i="46" s="1"/>
  <c r="E113" i="46"/>
  <c r="F113" i="46" s="1"/>
  <c r="N112" i="46"/>
  <c r="O112" i="46" s="1"/>
  <c r="L112" i="46"/>
  <c r="K112" i="46"/>
  <c r="I112" i="46"/>
  <c r="H112" i="46"/>
  <c r="E112" i="46"/>
  <c r="F112" i="46" s="1"/>
  <c r="N111" i="46"/>
  <c r="O111" i="46" s="1"/>
  <c r="K111" i="46"/>
  <c r="L111" i="46" s="1"/>
  <c r="H111" i="46"/>
  <c r="I111" i="46" s="1"/>
  <c r="E111" i="46"/>
  <c r="F111" i="46" s="1"/>
  <c r="N110" i="46"/>
  <c r="O110" i="46" s="1"/>
  <c r="L110" i="46"/>
  <c r="K110" i="46"/>
  <c r="I110" i="46"/>
  <c r="H110" i="46"/>
  <c r="E110" i="46"/>
  <c r="F110" i="46" s="1"/>
  <c r="N109" i="46"/>
  <c r="O109" i="46" s="1"/>
  <c r="L109" i="46"/>
  <c r="K109" i="46"/>
  <c r="H109" i="46"/>
  <c r="I109" i="46" s="1"/>
  <c r="E109" i="46"/>
  <c r="F109" i="46" s="1"/>
  <c r="O108" i="46"/>
  <c r="N108" i="46"/>
  <c r="K108" i="46"/>
  <c r="L108" i="46" s="1"/>
  <c r="I108" i="46"/>
  <c r="H108" i="46"/>
  <c r="E108" i="46"/>
  <c r="F108" i="46" s="1"/>
  <c r="N107" i="46"/>
  <c r="O107" i="46" s="1"/>
  <c r="K107" i="46"/>
  <c r="L107" i="46" s="1"/>
  <c r="H107" i="46"/>
  <c r="I107" i="46" s="1"/>
  <c r="E107" i="46"/>
  <c r="F107" i="46" s="1"/>
  <c r="N106" i="46"/>
  <c r="O106" i="46" s="1"/>
  <c r="K106" i="46"/>
  <c r="L106" i="46" s="1"/>
  <c r="I106" i="46"/>
  <c r="H106" i="46"/>
  <c r="E106" i="46"/>
  <c r="F106" i="46" s="1"/>
  <c r="N105" i="46"/>
  <c r="O105" i="46" s="1"/>
  <c r="K105" i="46"/>
  <c r="L105" i="46" s="1"/>
  <c r="H105" i="46"/>
  <c r="I105" i="46" s="1"/>
  <c r="E105" i="46"/>
  <c r="F105" i="46" s="1"/>
  <c r="N104" i="46"/>
  <c r="O104" i="46" s="1"/>
  <c r="L104" i="46"/>
  <c r="K104" i="46"/>
  <c r="I104" i="46"/>
  <c r="H104" i="46"/>
  <c r="E104" i="46"/>
  <c r="F104" i="46" s="1"/>
  <c r="N103" i="46"/>
  <c r="O103" i="46" s="1"/>
  <c r="K103" i="46"/>
  <c r="L103" i="46" s="1"/>
  <c r="H103" i="46"/>
  <c r="I103" i="46" s="1"/>
  <c r="E103" i="46"/>
  <c r="F103" i="46" s="1"/>
  <c r="O102" i="46"/>
  <c r="N102" i="46"/>
  <c r="K102" i="46"/>
  <c r="L102" i="46" s="1"/>
  <c r="I102" i="46"/>
  <c r="H102" i="46"/>
  <c r="E102" i="46"/>
  <c r="F102" i="46" s="1"/>
  <c r="O101" i="46"/>
  <c r="N101" i="46"/>
  <c r="L101" i="46"/>
  <c r="K101" i="46"/>
  <c r="H101" i="46"/>
  <c r="I101" i="46" s="1"/>
  <c r="E101" i="46"/>
  <c r="F101" i="46" s="1"/>
  <c r="O100" i="46"/>
  <c r="N100" i="46"/>
  <c r="K100" i="46"/>
  <c r="L100" i="46" s="1"/>
  <c r="I100" i="46"/>
  <c r="H100" i="46"/>
  <c r="E100" i="46"/>
  <c r="F100" i="46" s="1"/>
  <c r="O99" i="46"/>
  <c r="N99" i="46"/>
  <c r="K99" i="46"/>
  <c r="L99" i="46" s="1"/>
  <c r="H99" i="46"/>
  <c r="I99" i="46" s="1"/>
  <c r="E99" i="46"/>
  <c r="F99" i="46" s="1"/>
  <c r="N98" i="46"/>
  <c r="K98" i="46"/>
  <c r="K118" i="46" s="1"/>
  <c r="I98" i="46"/>
  <c r="H98" i="46"/>
  <c r="E98" i="46"/>
  <c r="E118" i="46" s="1"/>
  <c r="M96" i="46"/>
  <c r="J96" i="46"/>
  <c r="G96" i="46"/>
  <c r="D96" i="46"/>
  <c r="B96" i="46"/>
  <c r="M95" i="46"/>
  <c r="G95" i="46"/>
  <c r="B91" i="46"/>
  <c r="N90" i="46"/>
  <c r="O90" i="46" s="1"/>
  <c r="K90" i="46"/>
  <c r="L90" i="46" s="1"/>
  <c r="H90" i="46"/>
  <c r="I90" i="46" s="1"/>
  <c r="E90" i="46"/>
  <c r="F90" i="46" s="1"/>
  <c r="O89" i="46"/>
  <c r="N89" i="46"/>
  <c r="L89" i="46"/>
  <c r="K89" i="46"/>
  <c r="I89" i="46"/>
  <c r="H89" i="46"/>
  <c r="E89" i="46"/>
  <c r="F89" i="46" s="1"/>
  <c r="N88" i="46"/>
  <c r="O88" i="46" s="1"/>
  <c r="K88" i="46"/>
  <c r="L88" i="46" s="1"/>
  <c r="H88" i="46"/>
  <c r="I88" i="46" s="1"/>
  <c r="E88" i="46"/>
  <c r="F88" i="46" s="1"/>
  <c r="O87" i="46"/>
  <c r="N87" i="46"/>
  <c r="K87" i="46"/>
  <c r="L87" i="46" s="1"/>
  <c r="I87" i="46"/>
  <c r="H87" i="46"/>
  <c r="E87" i="46"/>
  <c r="F87" i="46" s="1"/>
  <c r="N86" i="46"/>
  <c r="O86" i="46" s="1"/>
  <c r="L86" i="46"/>
  <c r="K86" i="46"/>
  <c r="H86" i="46"/>
  <c r="I86" i="46" s="1"/>
  <c r="E86" i="46"/>
  <c r="F86" i="46" s="1"/>
  <c r="O85" i="46"/>
  <c r="N85" i="46"/>
  <c r="K85" i="46"/>
  <c r="L85" i="46" s="1"/>
  <c r="I85" i="46"/>
  <c r="H85" i="46"/>
  <c r="E85" i="46"/>
  <c r="F85" i="46" s="1"/>
  <c r="N84" i="46"/>
  <c r="O84" i="46" s="1"/>
  <c r="L84" i="46"/>
  <c r="K84" i="46"/>
  <c r="H84" i="46"/>
  <c r="I84" i="46" s="1"/>
  <c r="E84" i="46"/>
  <c r="F84" i="46" s="1"/>
  <c r="O83" i="46"/>
  <c r="N83" i="46"/>
  <c r="K83" i="46"/>
  <c r="L83" i="46" s="1"/>
  <c r="I83" i="46"/>
  <c r="H83" i="46"/>
  <c r="E83" i="46"/>
  <c r="F83" i="46" s="1"/>
  <c r="N82" i="46"/>
  <c r="O82" i="46" s="1"/>
  <c r="K82" i="46"/>
  <c r="L82" i="46" s="1"/>
  <c r="H82" i="46"/>
  <c r="I82" i="46" s="1"/>
  <c r="E82" i="46"/>
  <c r="F82" i="46" s="1"/>
  <c r="O81" i="46"/>
  <c r="N81" i="46"/>
  <c r="L81" i="46"/>
  <c r="K81" i="46"/>
  <c r="I81" i="46"/>
  <c r="H81" i="46"/>
  <c r="E81" i="46"/>
  <c r="F81" i="46" s="1"/>
  <c r="N80" i="46"/>
  <c r="O80" i="46" s="1"/>
  <c r="K80" i="46"/>
  <c r="L80" i="46" s="1"/>
  <c r="H80" i="46"/>
  <c r="I80" i="46" s="1"/>
  <c r="E80" i="46"/>
  <c r="F80" i="46" s="1"/>
  <c r="O79" i="46"/>
  <c r="N79" i="46"/>
  <c r="K79" i="46"/>
  <c r="L79" i="46" s="1"/>
  <c r="I79" i="46"/>
  <c r="H79" i="46"/>
  <c r="E79" i="46"/>
  <c r="F79" i="46" s="1"/>
  <c r="N78" i="46"/>
  <c r="O78" i="46" s="1"/>
  <c r="L78" i="46"/>
  <c r="K78" i="46"/>
  <c r="H78" i="46"/>
  <c r="I78" i="46" s="1"/>
  <c r="E78" i="46"/>
  <c r="F78" i="46" s="1"/>
  <c r="O77" i="46"/>
  <c r="N77" i="46"/>
  <c r="K77" i="46"/>
  <c r="L77" i="46" s="1"/>
  <c r="I77" i="46"/>
  <c r="H77" i="46"/>
  <c r="E77" i="46"/>
  <c r="F77" i="46" s="1"/>
  <c r="N76" i="46"/>
  <c r="O76" i="46" s="1"/>
  <c r="K76" i="46"/>
  <c r="L76" i="46" s="1"/>
  <c r="H76" i="46"/>
  <c r="I76" i="46" s="1"/>
  <c r="E76" i="46"/>
  <c r="F76" i="46" s="1"/>
  <c r="N75" i="46"/>
  <c r="O75" i="46" s="1"/>
  <c r="K75" i="46"/>
  <c r="L75" i="46" s="1"/>
  <c r="I75" i="46"/>
  <c r="H75" i="46"/>
  <c r="E75" i="46"/>
  <c r="F75" i="46" s="1"/>
  <c r="O74" i="46"/>
  <c r="N74" i="46"/>
  <c r="K74" i="46"/>
  <c r="L74" i="46" s="1"/>
  <c r="H74" i="46"/>
  <c r="I74" i="46" s="1"/>
  <c r="E74" i="46"/>
  <c r="F74" i="46" s="1"/>
  <c r="N73" i="46"/>
  <c r="O73" i="46" s="1"/>
  <c r="L73" i="46"/>
  <c r="K73" i="46"/>
  <c r="I73" i="46"/>
  <c r="H73" i="46"/>
  <c r="E73" i="46"/>
  <c r="F73" i="46" s="1"/>
  <c r="O72" i="46"/>
  <c r="N72" i="46"/>
  <c r="K72" i="46"/>
  <c r="L72" i="46" s="1"/>
  <c r="H72" i="46"/>
  <c r="I72" i="46" s="1"/>
  <c r="E72" i="46"/>
  <c r="F72" i="46" s="1"/>
  <c r="N71" i="46"/>
  <c r="K71" i="46"/>
  <c r="I71" i="46"/>
  <c r="H71" i="46"/>
  <c r="E71" i="46"/>
  <c r="E91" i="46" s="1"/>
  <c r="M69" i="46"/>
  <c r="J69" i="46"/>
  <c r="G69" i="46"/>
  <c r="D69" i="46"/>
  <c r="B69" i="46"/>
  <c r="M68" i="46"/>
  <c r="G68" i="46"/>
  <c r="E64" i="46"/>
  <c r="B64" i="46"/>
  <c r="O63" i="46"/>
  <c r="N63" i="46"/>
  <c r="L63" i="46"/>
  <c r="K63" i="46"/>
  <c r="I63" i="46"/>
  <c r="H63" i="46"/>
  <c r="F63" i="46"/>
  <c r="E63" i="46"/>
  <c r="O62" i="46"/>
  <c r="N62" i="46"/>
  <c r="L62" i="46"/>
  <c r="K62" i="46"/>
  <c r="I62" i="46"/>
  <c r="H62" i="46"/>
  <c r="F62" i="46"/>
  <c r="E62" i="46"/>
  <c r="O61" i="46"/>
  <c r="N61" i="46"/>
  <c r="L61" i="46"/>
  <c r="K61" i="46"/>
  <c r="I61" i="46"/>
  <c r="H61" i="46"/>
  <c r="F61" i="46"/>
  <c r="E61" i="46"/>
  <c r="O60" i="46"/>
  <c r="N60" i="46"/>
  <c r="K60" i="46"/>
  <c r="L60" i="46" s="1"/>
  <c r="I60" i="46"/>
  <c r="H60" i="46"/>
  <c r="F60" i="46"/>
  <c r="E60" i="46"/>
  <c r="N59" i="46"/>
  <c r="O59" i="46" s="1"/>
  <c r="L59" i="46"/>
  <c r="K59" i="46"/>
  <c r="I59" i="46"/>
  <c r="H59" i="46"/>
  <c r="F59" i="46"/>
  <c r="E59" i="46"/>
  <c r="N58" i="46"/>
  <c r="O58" i="46" s="1"/>
  <c r="L58" i="46"/>
  <c r="K58" i="46"/>
  <c r="I58" i="46"/>
  <c r="H58" i="46"/>
  <c r="F58" i="46"/>
  <c r="E58" i="46"/>
  <c r="N57" i="46"/>
  <c r="O57" i="46" s="1"/>
  <c r="L57" i="46"/>
  <c r="K57" i="46"/>
  <c r="I57" i="46"/>
  <c r="H57" i="46"/>
  <c r="F57" i="46"/>
  <c r="E57" i="46"/>
  <c r="N56" i="46"/>
  <c r="O56" i="46" s="1"/>
  <c r="L56" i="46"/>
  <c r="K56" i="46"/>
  <c r="I56" i="46"/>
  <c r="H56" i="46"/>
  <c r="F56" i="46"/>
  <c r="E56" i="46"/>
  <c r="N55" i="46"/>
  <c r="O55" i="46" s="1"/>
  <c r="K55" i="46"/>
  <c r="L55" i="46" s="1"/>
  <c r="I55" i="46"/>
  <c r="H55" i="46"/>
  <c r="F55" i="46"/>
  <c r="E55" i="46"/>
  <c r="N54" i="46"/>
  <c r="O54" i="46" s="1"/>
  <c r="K54" i="46"/>
  <c r="L54" i="46" s="1"/>
  <c r="I54" i="46"/>
  <c r="H54" i="46"/>
  <c r="F54" i="46"/>
  <c r="E54" i="46"/>
  <c r="O53" i="46"/>
  <c r="N53" i="46"/>
  <c r="K53" i="46"/>
  <c r="L53" i="46" s="1"/>
  <c r="I53" i="46"/>
  <c r="H53" i="46"/>
  <c r="F53" i="46"/>
  <c r="E53" i="46"/>
  <c r="O52" i="46"/>
  <c r="N52" i="46"/>
  <c r="K52" i="46"/>
  <c r="L52" i="46" s="1"/>
  <c r="I52" i="46"/>
  <c r="H52" i="46"/>
  <c r="F52" i="46"/>
  <c r="E52" i="46"/>
  <c r="N51" i="46"/>
  <c r="O51" i="46" s="1"/>
  <c r="K51" i="46"/>
  <c r="L51" i="46" s="1"/>
  <c r="I51" i="46"/>
  <c r="H51" i="46"/>
  <c r="F51" i="46"/>
  <c r="E51" i="46"/>
  <c r="N50" i="46"/>
  <c r="O50" i="46" s="1"/>
  <c r="K50" i="46"/>
  <c r="L50" i="46" s="1"/>
  <c r="I50" i="46"/>
  <c r="H50" i="46"/>
  <c r="F50" i="46"/>
  <c r="E50" i="46"/>
  <c r="O49" i="46"/>
  <c r="N49" i="46"/>
  <c r="K49" i="46"/>
  <c r="L49" i="46" s="1"/>
  <c r="I49" i="46"/>
  <c r="H49" i="46"/>
  <c r="F49" i="46"/>
  <c r="E49" i="46"/>
  <c r="O48" i="46"/>
  <c r="N48" i="46"/>
  <c r="K48" i="46"/>
  <c r="L48" i="46" s="1"/>
  <c r="I48" i="46"/>
  <c r="H48" i="46"/>
  <c r="F48" i="46"/>
  <c r="E48" i="46"/>
  <c r="N47" i="46"/>
  <c r="O47" i="46" s="1"/>
  <c r="K47" i="46"/>
  <c r="L47" i="46" s="1"/>
  <c r="I47" i="46"/>
  <c r="H47" i="46"/>
  <c r="F47" i="46"/>
  <c r="E47" i="46"/>
  <c r="N46" i="46"/>
  <c r="O46" i="46" s="1"/>
  <c r="K46" i="46"/>
  <c r="L46" i="46" s="1"/>
  <c r="I46" i="46"/>
  <c r="H46" i="46"/>
  <c r="F46" i="46"/>
  <c r="E46" i="46"/>
  <c r="O45" i="46"/>
  <c r="N45" i="46"/>
  <c r="K45" i="46"/>
  <c r="L45" i="46" s="1"/>
  <c r="I45" i="46"/>
  <c r="H45" i="46"/>
  <c r="F45" i="46"/>
  <c r="E45" i="46"/>
  <c r="O44" i="46"/>
  <c r="N44" i="46"/>
  <c r="K44" i="46"/>
  <c r="K64" i="46" s="1"/>
  <c r="I44" i="46"/>
  <c r="I64" i="46" s="1"/>
  <c r="H44" i="46"/>
  <c r="H64" i="46" s="1"/>
  <c r="F44" i="46"/>
  <c r="F64" i="46" s="1"/>
  <c r="E44" i="46"/>
  <c r="M42" i="46"/>
  <c r="J42" i="46"/>
  <c r="G42" i="46"/>
  <c r="D42" i="46"/>
  <c r="B42" i="46"/>
  <c r="M41" i="46"/>
  <c r="G41" i="46"/>
  <c r="O36" i="46"/>
  <c r="N36" i="46"/>
  <c r="M36" i="46"/>
  <c r="L36" i="46"/>
  <c r="K36" i="46"/>
  <c r="J36" i="46"/>
  <c r="I36" i="46"/>
  <c r="H36" i="46"/>
  <c r="G36" i="46"/>
  <c r="F36" i="46"/>
  <c r="E36" i="46"/>
  <c r="D36" i="46"/>
  <c r="C36" i="46"/>
  <c r="B36" i="46"/>
  <c r="O35" i="46"/>
  <c r="N35" i="46"/>
  <c r="M35" i="46"/>
  <c r="L35" i="46"/>
  <c r="K35" i="46"/>
  <c r="J35" i="46"/>
  <c r="I35" i="46"/>
  <c r="H35" i="46"/>
  <c r="G35" i="46"/>
  <c r="F35" i="46"/>
  <c r="E35" i="46"/>
  <c r="D35" i="46"/>
  <c r="C35" i="46"/>
  <c r="B35" i="46"/>
  <c r="O34" i="46"/>
  <c r="N34" i="46"/>
  <c r="M34" i="46"/>
  <c r="L34" i="46"/>
  <c r="K34" i="46"/>
  <c r="J34" i="46"/>
  <c r="I34" i="46"/>
  <c r="H34" i="46"/>
  <c r="G34" i="46"/>
  <c r="F34" i="46"/>
  <c r="E34" i="46"/>
  <c r="D34" i="46"/>
  <c r="C34" i="46"/>
  <c r="B34" i="46"/>
  <c r="O33" i="46"/>
  <c r="N33" i="46"/>
  <c r="M33" i="46"/>
  <c r="L33" i="46"/>
  <c r="K33" i="46"/>
  <c r="J33" i="46"/>
  <c r="I33" i="46"/>
  <c r="H33" i="46"/>
  <c r="G33" i="46"/>
  <c r="F33" i="46"/>
  <c r="E33" i="46"/>
  <c r="D33" i="46"/>
  <c r="C33" i="46"/>
  <c r="B33" i="46"/>
  <c r="O32" i="46"/>
  <c r="N32" i="46"/>
  <c r="M32" i="46"/>
  <c r="L32" i="46"/>
  <c r="K32" i="46"/>
  <c r="J32" i="46"/>
  <c r="I32" i="46"/>
  <c r="H32" i="46"/>
  <c r="G32" i="46"/>
  <c r="F32" i="46"/>
  <c r="E32" i="46"/>
  <c r="D32" i="46"/>
  <c r="C32" i="46"/>
  <c r="B32" i="46"/>
  <c r="O31" i="46"/>
  <c r="N31" i="46"/>
  <c r="M31" i="46"/>
  <c r="L31" i="46"/>
  <c r="K31" i="46"/>
  <c r="J31" i="46"/>
  <c r="I31" i="46"/>
  <c r="H31" i="46"/>
  <c r="G31" i="46"/>
  <c r="F31" i="46"/>
  <c r="E31" i="46"/>
  <c r="D31" i="46"/>
  <c r="C31" i="46"/>
  <c r="B31" i="46"/>
  <c r="O30" i="46"/>
  <c r="N30" i="46"/>
  <c r="M30" i="46"/>
  <c r="L30" i="46"/>
  <c r="K30" i="46"/>
  <c r="J30" i="46"/>
  <c r="I30" i="46"/>
  <c r="H30" i="46"/>
  <c r="G30" i="46"/>
  <c r="F30" i="46"/>
  <c r="E30" i="46"/>
  <c r="D30" i="46"/>
  <c r="C30" i="46"/>
  <c r="B30" i="46"/>
  <c r="O29" i="46"/>
  <c r="N29" i="46"/>
  <c r="M29" i="46"/>
  <c r="L29" i="46"/>
  <c r="K29" i="46"/>
  <c r="J29" i="46"/>
  <c r="I29" i="46"/>
  <c r="H29" i="46"/>
  <c r="G29" i="46"/>
  <c r="F29" i="46"/>
  <c r="E29" i="46"/>
  <c r="D29" i="46"/>
  <c r="C29" i="46"/>
  <c r="B29" i="46"/>
  <c r="O28" i="46"/>
  <c r="N28" i="46"/>
  <c r="M28" i="46"/>
  <c r="L28" i="46"/>
  <c r="K28" i="46"/>
  <c r="J28" i="46"/>
  <c r="I28" i="46"/>
  <c r="H28" i="46"/>
  <c r="G28" i="46"/>
  <c r="F28" i="46"/>
  <c r="E28" i="46"/>
  <c r="D28" i="46"/>
  <c r="C28" i="46"/>
  <c r="B28" i="46"/>
  <c r="O27" i="46"/>
  <c r="N27" i="46"/>
  <c r="M27" i="46"/>
  <c r="L27" i="46"/>
  <c r="K27" i="46"/>
  <c r="J27" i="46"/>
  <c r="I27" i="46"/>
  <c r="H27" i="46"/>
  <c r="G27" i="46"/>
  <c r="F27" i="46"/>
  <c r="E27" i="46"/>
  <c r="D27" i="46"/>
  <c r="C27" i="46"/>
  <c r="B27" i="46"/>
  <c r="O26" i="46"/>
  <c r="N26" i="46"/>
  <c r="M26" i="46"/>
  <c r="L26" i="46"/>
  <c r="K26" i="46"/>
  <c r="J26" i="46"/>
  <c r="I26" i="46"/>
  <c r="H26" i="46"/>
  <c r="G26" i="46"/>
  <c r="F26" i="46"/>
  <c r="E26" i="46"/>
  <c r="D26" i="46"/>
  <c r="C26" i="46"/>
  <c r="B26" i="46"/>
  <c r="O25" i="46"/>
  <c r="N25" i="46"/>
  <c r="M25" i="46"/>
  <c r="L25" i="46"/>
  <c r="K25" i="46"/>
  <c r="J25" i="46"/>
  <c r="I25" i="46"/>
  <c r="H25" i="46"/>
  <c r="G25" i="46"/>
  <c r="F25" i="46"/>
  <c r="E25" i="46"/>
  <c r="D25" i="46"/>
  <c r="C25" i="46"/>
  <c r="B25" i="46"/>
  <c r="O24" i="46"/>
  <c r="N24" i="46"/>
  <c r="M24" i="46"/>
  <c r="L24" i="46"/>
  <c r="K24" i="46"/>
  <c r="J24" i="46"/>
  <c r="I24" i="46"/>
  <c r="H24" i="46"/>
  <c r="G24" i="46"/>
  <c r="F24" i="46"/>
  <c r="E24" i="46"/>
  <c r="D24" i="46"/>
  <c r="C24" i="46"/>
  <c r="B24" i="46"/>
  <c r="O23" i="46"/>
  <c r="N23" i="46"/>
  <c r="M23" i="46"/>
  <c r="L23" i="46"/>
  <c r="K23" i="46"/>
  <c r="J23" i="46"/>
  <c r="I23" i="46"/>
  <c r="H23" i="46"/>
  <c r="G23" i="46"/>
  <c r="F23" i="46"/>
  <c r="E23" i="46"/>
  <c r="D23" i="46"/>
  <c r="C23" i="46"/>
  <c r="B23" i="46"/>
  <c r="O22" i="46"/>
  <c r="N22" i="46"/>
  <c r="M22" i="46"/>
  <c r="L22" i="46"/>
  <c r="K22" i="46"/>
  <c r="J22" i="46"/>
  <c r="I22" i="46"/>
  <c r="H22" i="46"/>
  <c r="G22" i="46"/>
  <c r="F22" i="46"/>
  <c r="E22" i="46"/>
  <c r="D22" i="46"/>
  <c r="C22" i="46"/>
  <c r="B22" i="46"/>
  <c r="O21" i="46"/>
  <c r="N21" i="46"/>
  <c r="M21" i="46"/>
  <c r="L21" i="46"/>
  <c r="K21" i="46"/>
  <c r="J21" i="46"/>
  <c r="I21" i="46"/>
  <c r="H21" i="46"/>
  <c r="G21" i="46"/>
  <c r="F21" i="46"/>
  <c r="E21" i="46"/>
  <c r="D21" i="46"/>
  <c r="C21" i="46"/>
  <c r="B21" i="46"/>
  <c r="O20" i="46"/>
  <c r="N20" i="46"/>
  <c r="M20" i="46"/>
  <c r="L20" i="46"/>
  <c r="K20" i="46"/>
  <c r="J20" i="46"/>
  <c r="I20" i="46"/>
  <c r="H20" i="46"/>
  <c r="G20" i="46"/>
  <c r="F20" i="46"/>
  <c r="E20" i="46"/>
  <c r="D20" i="46"/>
  <c r="C20" i="46"/>
  <c r="B20" i="46"/>
  <c r="O19" i="46"/>
  <c r="N19" i="46"/>
  <c r="M19" i="46"/>
  <c r="L19" i="46"/>
  <c r="K19" i="46"/>
  <c r="J19" i="46"/>
  <c r="I19" i="46"/>
  <c r="H19" i="46"/>
  <c r="G19" i="46"/>
  <c r="F19" i="46"/>
  <c r="E19" i="46"/>
  <c r="D19" i="46"/>
  <c r="C19" i="46"/>
  <c r="B19" i="46"/>
  <c r="O18" i="46"/>
  <c r="N18" i="46"/>
  <c r="M18" i="46"/>
  <c r="L18" i="46"/>
  <c r="K18" i="46"/>
  <c r="J18" i="46"/>
  <c r="I18" i="46"/>
  <c r="H18" i="46"/>
  <c r="G18" i="46"/>
  <c r="F18" i="46"/>
  <c r="E18" i="46"/>
  <c r="D18" i="46"/>
  <c r="C18" i="46"/>
  <c r="B18" i="46"/>
  <c r="O17" i="46"/>
  <c r="N17" i="46"/>
  <c r="M17" i="46"/>
  <c r="L17" i="46"/>
  <c r="K17" i="46"/>
  <c r="J17" i="46"/>
  <c r="I17" i="46"/>
  <c r="H17" i="46"/>
  <c r="G17" i="46"/>
  <c r="F17" i="46"/>
  <c r="E17" i="46"/>
  <c r="D17" i="46"/>
  <c r="C17" i="46"/>
  <c r="B17" i="46"/>
  <c r="M15" i="46"/>
  <c r="J15" i="46"/>
  <c r="G15" i="46"/>
  <c r="D15" i="46"/>
  <c r="B15" i="46"/>
  <c r="M14" i="46"/>
  <c r="G14" i="46"/>
  <c r="B199" i="45"/>
  <c r="N198" i="45"/>
  <c r="O198" i="45" s="1"/>
  <c r="L198" i="45"/>
  <c r="K198" i="45"/>
  <c r="H198" i="45"/>
  <c r="I198" i="45" s="1"/>
  <c r="F198" i="45"/>
  <c r="E198" i="45"/>
  <c r="O197" i="45"/>
  <c r="N197" i="45"/>
  <c r="K197" i="45"/>
  <c r="L197" i="45" s="1"/>
  <c r="H197" i="45"/>
  <c r="I197" i="45" s="1"/>
  <c r="F197" i="45"/>
  <c r="E197" i="45"/>
  <c r="N196" i="45"/>
  <c r="O196" i="45" s="1"/>
  <c r="K196" i="45"/>
  <c r="L196" i="45" s="1"/>
  <c r="H196" i="45"/>
  <c r="I196" i="45" s="1"/>
  <c r="F196" i="45"/>
  <c r="E196" i="45"/>
  <c r="O195" i="45"/>
  <c r="N195" i="45"/>
  <c r="K195" i="45"/>
  <c r="L195" i="45" s="1"/>
  <c r="H195" i="45"/>
  <c r="I195" i="45" s="1"/>
  <c r="F195" i="45"/>
  <c r="E195" i="45"/>
  <c r="N194" i="45"/>
  <c r="O194" i="45" s="1"/>
  <c r="L194" i="45"/>
  <c r="K194" i="45"/>
  <c r="H194" i="45"/>
  <c r="I194" i="45" s="1"/>
  <c r="F194" i="45"/>
  <c r="E194" i="45"/>
  <c r="N193" i="45"/>
  <c r="O193" i="45" s="1"/>
  <c r="K193" i="45"/>
  <c r="L193" i="45" s="1"/>
  <c r="H193" i="45"/>
  <c r="I193" i="45" s="1"/>
  <c r="F193" i="45"/>
  <c r="E193" i="45"/>
  <c r="N192" i="45"/>
  <c r="O192" i="45" s="1"/>
  <c r="K192" i="45"/>
  <c r="L192" i="45" s="1"/>
  <c r="H192" i="45"/>
  <c r="I192" i="45" s="1"/>
  <c r="F192" i="45"/>
  <c r="E192" i="45"/>
  <c r="N191" i="45"/>
  <c r="O191" i="45" s="1"/>
  <c r="L191" i="45"/>
  <c r="K191" i="45"/>
  <c r="H191" i="45"/>
  <c r="I191" i="45" s="1"/>
  <c r="F191" i="45"/>
  <c r="E191" i="45"/>
  <c r="O190" i="45"/>
  <c r="N190" i="45"/>
  <c r="L190" i="45"/>
  <c r="K190" i="45"/>
  <c r="H190" i="45"/>
  <c r="I190" i="45" s="1"/>
  <c r="F190" i="45"/>
  <c r="E190" i="45"/>
  <c r="N189" i="45"/>
  <c r="O189" i="45" s="1"/>
  <c r="K189" i="45"/>
  <c r="L189" i="45" s="1"/>
  <c r="H189" i="45"/>
  <c r="I189" i="45" s="1"/>
  <c r="F189" i="45"/>
  <c r="E189" i="45"/>
  <c r="N188" i="45"/>
  <c r="O188" i="45" s="1"/>
  <c r="K188" i="45"/>
  <c r="L188" i="45" s="1"/>
  <c r="H188" i="45"/>
  <c r="I188" i="45" s="1"/>
  <c r="F188" i="45"/>
  <c r="E188" i="45"/>
  <c r="N187" i="45"/>
  <c r="O187" i="45" s="1"/>
  <c r="K187" i="45"/>
  <c r="L187" i="45" s="1"/>
  <c r="H187" i="45"/>
  <c r="I187" i="45" s="1"/>
  <c r="F187" i="45"/>
  <c r="E187" i="45"/>
  <c r="N186" i="45"/>
  <c r="O186" i="45" s="1"/>
  <c r="L186" i="45"/>
  <c r="K186" i="45"/>
  <c r="H186" i="45"/>
  <c r="I186" i="45" s="1"/>
  <c r="F186" i="45"/>
  <c r="E186" i="45"/>
  <c r="O185" i="45"/>
  <c r="N185" i="45"/>
  <c r="K185" i="45"/>
  <c r="L185" i="45" s="1"/>
  <c r="H185" i="45"/>
  <c r="I185" i="45" s="1"/>
  <c r="F185" i="45"/>
  <c r="E185" i="45"/>
  <c r="N184" i="45"/>
  <c r="O184" i="45" s="1"/>
  <c r="K184" i="45"/>
  <c r="L184" i="45" s="1"/>
  <c r="H184" i="45"/>
  <c r="I184" i="45" s="1"/>
  <c r="F184" i="45"/>
  <c r="E184" i="45"/>
  <c r="O183" i="45"/>
  <c r="N183" i="45"/>
  <c r="K183" i="45"/>
  <c r="L183" i="45" s="1"/>
  <c r="H183" i="45"/>
  <c r="I183" i="45" s="1"/>
  <c r="F183" i="45"/>
  <c r="E183" i="45"/>
  <c r="N182" i="45"/>
  <c r="O182" i="45" s="1"/>
  <c r="L182" i="45"/>
  <c r="K182" i="45"/>
  <c r="H182" i="45"/>
  <c r="I182" i="45" s="1"/>
  <c r="F182" i="45"/>
  <c r="E182" i="45"/>
  <c r="N181" i="45"/>
  <c r="O181" i="45" s="1"/>
  <c r="K181" i="45"/>
  <c r="L181" i="45" s="1"/>
  <c r="H181" i="45"/>
  <c r="I181" i="45" s="1"/>
  <c r="F181" i="45"/>
  <c r="E181" i="45"/>
  <c r="N180" i="45"/>
  <c r="O180" i="45" s="1"/>
  <c r="K180" i="45"/>
  <c r="L180" i="45" s="1"/>
  <c r="H180" i="45"/>
  <c r="I180" i="45" s="1"/>
  <c r="F180" i="45"/>
  <c r="E180" i="45"/>
  <c r="N179" i="45"/>
  <c r="K179" i="45"/>
  <c r="H179" i="45"/>
  <c r="H199" i="45" s="1"/>
  <c r="F179" i="45"/>
  <c r="F199" i="45" s="1"/>
  <c r="E179" i="45"/>
  <c r="E199" i="45" s="1"/>
  <c r="M177" i="45"/>
  <c r="J177" i="45"/>
  <c r="G177" i="45"/>
  <c r="D177" i="45"/>
  <c r="B177" i="45"/>
  <c r="M176" i="45"/>
  <c r="G176" i="45"/>
  <c r="B172" i="45"/>
  <c r="N171" i="45"/>
  <c r="O171" i="45" s="1"/>
  <c r="L171" i="45"/>
  <c r="K171" i="45"/>
  <c r="H171" i="45"/>
  <c r="I171" i="45" s="1"/>
  <c r="F171" i="45"/>
  <c r="E171" i="45"/>
  <c r="O170" i="45"/>
  <c r="N170" i="45"/>
  <c r="K170" i="45"/>
  <c r="L170" i="45" s="1"/>
  <c r="H170" i="45"/>
  <c r="I170" i="45" s="1"/>
  <c r="F170" i="45"/>
  <c r="E170" i="45"/>
  <c r="O169" i="45"/>
  <c r="N169" i="45"/>
  <c r="K169" i="45"/>
  <c r="L169" i="45" s="1"/>
  <c r="H169" i="45"/>
  <c r="I169" i="45" s="1"/>
  <c r="F169" i="45"/>
  <c r="E169" i="45"/>
  <c r="O168" i="45"/>
  <c r="N168" i="45"/>
  <c r="K168" i="45"/>
  <c r="L168" i="45" s="1"/>
  <c r="H168" i="45"/>
  <c r="I168" i="45" s="1"/>
  <c r="F168" i="45"/>
  <c r="E168" i="45"/>
  <c r="O167" i="45"/>
  <c r="N167" i="45"/>
  <c r="L167" i="45"/>
  <c r="K167" i="45"/>
  <c r="H167" i="45"/>
  <c r="I167" i="45" s="1"/>
  <c r="F167" i="45"/>
  <c r="E167" i="45"/>
  <c r="N166" i="45"/>
  <c r="O166" i="45" s="1"/>
  <c r="K166" i="45"/>
  <c r="L166" i="45" s="1"/>
  <c r="H166" i="45"/>
  <c r="I166" i="45" s="1"/>
  <c r="F166" i="45"/>
  <c r="E166" i="45"/>
  <c r="N165" i="45"/>
  <c r="O165" i="45" s="1"/>
  <c r="K165" i="45"/>
  <c r="L165" i="45" s="1"/>
  <c r="H165" i="45"/>
  <c r="I165" i="45" s="1"/>
  <c r="F165" i="45"/>
  <c r="E165" i="45"/>
  <c r="N164" i="45"/>
  <c r="O164" i="45" s="1"/>
  <c r="K164" i="45"/>
  <c r="L164" i="45" s="1"/>
  <c r="H164" i="45"/>
  <c r="I164" i="45" s="1"/>
  <c r="F164" i="45"/>
  <c r="E164" i="45"/>
  <c r="N163" i="45"/>
  <c r="O163" i="45" s="1"/>
  <c r="L163" i="45"/>
  <c r="K163" i="45"/>
  <c r="H163" i="45"/>
  <c r="I163" i="45" s="1"/>
  <c r="F163" i="45"/>
  <c r="E163" i="45"/>
  <c r="O162" i="45"/>
  <c r="N162" i="45"/>
  <c r="K162" i="45"/>
  <c r="L162" i="45" s="1"/>
  <c r="H162" i="45"/>
  <c r="I162" i="45" s="1"/>
  <c r="F162" i="45"/>
  <c r="E162" i="45"/>
  <c r="O161" i="45"/>
  <c r="N161" i="45"/>
  <c r="K161" i="45"/>
  <c r="L161" i="45" s="1"/>
  <c r="H161" i="45"/>
  <c r="I161" i="45" s="1"/>
  <c r="F161" i="45"/>
  <c r="E161" i="45"/>
  <c r="O160" i="45"/>
  <c r="N160" i="45"/>
  <c r="K160" i="45"/>
  <c r="L160" i="45" s="1"/>
  <c r="H160" i="45"/>
  <c r="I160" i="45" s="1"/>
  <c r="F160" i="45"/>
  <c r="E160" i="45"/>
  <c r="O159" i="45"/>
  <c r="N159" i="45"/>
  <c r="L159" i="45"/>
  <c r="K159" i="45"/>
  <c r="H159" i="45"/>
  <c r="I159" i="45" s="1"/>
  <c r="F159" i="45"/>
  <c r="E159" i="45"/>
  <c r="N158" i="45"/>
  <c r="O158" i="45" s="1"/>
  <c r="K158" i="45"/>
  <c r="L158" i="45" s="1"/>
  <c r="H158" i="45"/>
  <c r="I158" i="45" s="1"/>
  <c r="F158" i="45"/>
  <c r="E158" i="45"/>
  <c r="N157" i="45"/>
  <c r="O157" i="45" s="1"/>
  <c r="K157" i="45"/>
  <c r="L157" i="45" s="1"/>
  <c r="H157" i="45"/>
  <c r="I157" i="45" s="1"/>
  <c r="F157" i="45"/>
  <c r="E157" i="45"/>
  <c r="N156" i="45"/>
  <c r="O156" i="45" s="1"/>
  <c r="K156" i="45"/>
  <c r="L156" i="45" s="1"/>
  <c r="H156" i="45"/>
  <c r="I156" i="45" s="1"/>
  <c r="F156" i="45"/>
  <c r="E156" i="45"/>
  <c r="N155" i="45"/>
  <c r="O155" i="45" s="1"/>
  <c r="L155" i="45"/>
  <c r="K155" i="45"/>
  <c r="H155" i="45"/>
  <c r="I155" i="45" s="1"/>
  <c r="F155" i="45"/>
  <c r="E155" i="45"/>
  <c r="O154" i="45"/>
  <c r="N154" i="45"/>
  <c r="K154" i="45"/>
  <c r="L154" i="45" s="1"/>
  <c r="H154" i="45"/>
  <c r="I154" i="45" s="1"/>
  <c r="F154" i="45"/>
  <c r="E154" i="45"/>
  <c r="O153" i="45"/>
  <c r="N153" i="45"/>
  <c r="K153" i="45"/>
  <c r="L153" i="45" s="1"/>
  <c r="H153" i="45"/>
  <c r="I153" i="45" s="1"/>
  <c r="F153" i="45"/>
  <c r="E153" i="45"/>
  <c r="O152" i="45"/>
  <c r="N152" i="45"/>
  <c r="K152" i="45"/>
  <c r="H152" i="45"/>
  <c r="H172" i="45" s="1"/>
  <c r="F152" i="45"/>
  <c r="F172" i="45" s="1"/>
  <c r="E152" i="45"/>
  <c r="E172" i="45" s="1"/>
  <c r="M150" i="45"/>
  <c r="J150" i="45"/>
  <c r="G150" i="45"/>
  <c r="D150" i="45"/>
  <c r="B150" i="45"/>
  <c r="M149" i="45"/>
  <c r="G149" i="45"/>
  <c r="B145" i="45"/>
  <c r="O144" i="45"/>
  <c r="N144" i="45"/>
  <c r="L144" i="45"/>
  <c r="K144" i="45"/>
  <c r="I144" i="45"/>
  <c r="H144" i="45"/>
  <c r="F144" i="45"/>
  <c r="E144" i="45"/>
  <c r="O143" i="45"/>
  <c r="N143" i="45"/>
  <c r="L143" i="45"/>
  <c r="K143" i="45"/>
  <c r="I143" i="45"/>
  <c r="H143" i="45"/>
  <c r="F143" i="45"/>
  <c r="E143" i="45"/>
  <c r="O142" i="45"/>
  <c r="N142" i="45"/>
  <c r="L142" i="45"/>
  <c r="K142" i="45"/>
  <c r="I142" i="45"/>
  <c r="H142" i="45"/>
  <c r="F142" i="45"/>
  <c r="E142" i="45"/>
  <c r="O141" i="45"/>
  <c r="N141" i="45"/>
  <c r="L141" i="45"/>
  <c r="K141" i="45"/>
  <c r="H141" i="45"/>
  <c r="I141" i="45" s="1"/>
  <c r="F141" i="45"/>
  <c r="E141" i="45"/>
  <c r="N140" i="45"/>
  <c r="O140" i="45" s="1"/>
  <c r="K140" i="45"/>
  <c r="L140" i="45" s="1"/>
  <c r="I140" i="45"/>
  <c r="H140" i="45"/>
  <c r="F140" i="45"/>
  <c r="E140" i="45"/>
  <c r="O139" i="45"/>
  <c r="N139" i="45"/>
  <c r="K139" i="45"/>
  <c r="L139" i="45" s="1"/>
  <c r="I139" i="45"/>
  <c r="H139" i="45"/>
  <c r="F139" i="45"/>
  <c r="E139" i="45"/>
  <c r="N138" i="45"/>
  <c r="O138" i="45" s="1"/>
  <c r="K138" i="45"/>
  <c r="L138" i="45" s="1"/>
  <c r="I138" i="45"/>
  <c r="H138" i="45"/>
  <c r="F138" i="45"/>
  <c r="E138" i="45"/>
  <c r="O137" i="45"/>
  <c r="N137" i="45"/>
  <c r="K137" i="45"/>
  <c r="L137" i="45" s="1"/>
  <c r="I137" i="45"/>
  <c r="H137" i="45"/>
  <c r="F137" i="45"/>
  <c r="E137" i="45"/>
  <c r="N136" i="45"/>
  <c r="O136" i="45" s="1"/>
  <c r="K136" i="45"/>
  <c r="L136" i="45" s="1"/>
  <c r="I136" i="45"/>
  <c r="H136" i="45"/>
  <c r="F136" i="45"/>
  <c r="E136" i="45"/>
  <c r="O135" i="45"/>
  <c r="N135" i="45"/>
  <c r="K135" i="45"/>
  <c r="L135" i="45" s="1"/>
  <c r="I135" i="45"/>
  <c r="H135" i="45"/>
  <c r="F135" i="45"/>
  <c r="E135" i="45"/>
  <c r="N134" i="45"/>
  <c r="O134" i="45" s="1"/>
  <c r="K134" i="45"/>
  <c r="L134" i="45" s="1"/>
  <c r="I134" i="45"/>
  <c r="H134" i="45"/>
  <c r="F134" i="45"/>
  <c r="E134" i="45"/>
  <c r="O133" i="45"/>
  <c r="N133" i="45"/>
  <c r="K133" i="45"/>
  <c r="L133" i="45" s="1"/>
  <c r="I133" i="45"/>
  <c r="H133" i="45"/>
  <c r="F133" i="45"/>
  <c r="E133" i="45"/>
  <c r="N132" i="45"/>
  <c r="O132" i="45" s="1"/>
  <c r="K132" i="45"/>
  <c r="L132" i="45" s="1"/>
  <c r="H132" i="45"/>
  <c r="I132" i="45" s="1"/>
  <c r="F132" i="45"/>
  <c r="E132" i="45"/>
  <c r="N131" i="45"/>
  <c r="O131" i="45" s="1"/>
  <c r="L131" i="45"/>
  <c r="K131" i="45"/>
  <c r="H131" i="45"/>
  <c r="I131" i="45" s="1"/>
  <c r="F131" i="45"/>
  <c r="E131" i="45"/>
  <c r="O130" i="45"/>
  <c r="N130" i="45"/>
  <c r="K130" i="45"/>
  <c r="L130" i="45" s="1"/>
  <c r="H130" i="45"/>
  <c r="I130" i="45" s="1"/>
  <c r="F130" i="45"/>
  <c r="E130" i="45"/>
  <c r="O129" i="45"/>
  <c r="N129" i="45"/>
  <c r="L129" i="45"/>
  <c r="K129" i="45"/>
  <c r="H129" i="45"/>
  <c r="I129" i="45" s="1"/>
  <c r="F129" i="45"/>
  <c r="E129" i="45"/>
  <c r="N128" i="45"/>
  <c r="O128" i="45" s="1"/>
  <c r="K128" i="45"/>
  <c r="L128" i="45" s="1"/>
  <c r="H128" i="45"/>
  <c r="I128" i="45" s="1"/>
  <c r="F128" i="45"/>
  <c r="E128" i="45"/>
  <c r="N127" i="45"/>
  <c r="O127" i="45" s="1"/>
  <c r="L127" i="45"/>
  <c r="K127" i="45"/>
  <c r="H127" i="45"/>
  <c r="I127" i="45" s="1"/>
  <c r="F127" i="45"/>
  <c r="E127" i="45"/>
  <c r="O126" i="45"/>
  <c r="N126" i="45"/>
  <c r="K126" i="45"/>
  <c r="L126" i="45" s="1"/>
  <c r="H126" i="45"/>
  <c r="I126" i="45" s="1"/>
  <c r="F126" i="45"/>
  <c r="E126" i="45"/>
  <c r="O125" i="45"/>
  <c r="N125" i="45"/>
  <c r="L125" i="45"/>
  <c r="K125" i="45"/>
  <c r="H125" i="45"/>
  <c r="H145" i="45" s="1"/>
  <c r="F125" i="45"/>
  <c r="F145" i="45" s="1"/>
  <c r="E125" i="45"/>
  <c r="E145" i="45" s="1"/>
  <c r="M123" i="45"/>
  <c r="J123" i="45"/>
  <c r="G123" i="45"/>
  <c r="D123" i="45"/>
  <c r="B123" i="45"/>
  <c r="M122" i="45"/>
  <c r="G122" i="45"/>
  <c r="B118" i="45"/>
  <c r="N117" i="45"/>
  <c r="O117" i="45" s="1"/>
  <c r="K117" i="45"/>
  <c r="L117" i="45" s="1"/>
  <c r="H117" i="45"/>
  <c r="I117" i="45" s="1"/>
  <c r="E117" i="45"/>
  <c r="F117" i="45" s="1"/>
  <c r="O116" i="45"/>
  <c r="N116" i="45"/>
  <c r="K116" i="45"/>
  <c r="L116" i="45" s="1"/>
  <c r="I116" i="45"/>
  <c r="H116" i="45"/>
  <c r="E116" i="45"/>
  <c r="F116" i="45" s="1"/>
  <c r="N115" i="45"/>
  <c r="O115" i="45" s="1"/>
  <c r="L115" i="45"/>
  <c r="K115" i="45"/>
  <c r="I115" i="45"/>
  <c r="H115" i="45"/>
  <c r="E115" i="45"/>
  <c r="F115" i="45" s="1"/>
  <c r="O114" i="45"/>
  <c r="N114" i="45"/>
  <c r="K114" i="45"/>
  <c r="L114" i="45" s="1"/>
  <c r="H114" i="45"/>
  <c r="I114" i="45" s="1"/>
  <c r="E114" i="45"/>
  <c r="F114" i="45" s="1"/>
  <c r="N113" i="45"/>
  <c r="O113" i="45" s="1"/>
  <c r="K113" i="45"/>
  <c r="L113" i="45" s="1"/>
  <c r="H113" i="45"/>
  <c r="I113" i="45" s="1"/>
  <c r="E113" i="45"/>
  <c r="F113" i="45" s="1"/>
  <c r="N112" i="45"/>
  <c r="O112" i="45" s="1"/>
  <c r="K112" i="45"/>
  <c r="L112" i="45" s="1"/>
  <c r="I112" i="45"/>
  <c r="H112" i="45"/>
  <c r="E112" i="45"/>
  <c r="F112" i="45" s="1"/>
  <c r="N111" i="45"/>
  <c r="O111" i="45" s="1"/>
  <c r="L111" i="45"/>
  <c r="K111" i="45"/>
  <c r="I111" i="45"/>
  <c r="H111" i="45"/>
  <c r="E111" i="45"/>
  <c r="F111" i="45" s="1"/>
  <c r="O110" i="45"/>
  <c r="N110" i="45"/>
  <c r="K110" i="45"/>
  <c r="L110" i="45" s="1"/>
  <c r="H110" i="45"/>
  <c r="I110" i="45" s="1"/>
  <c r="E110" i="45"/>
  <c r="F110" i="45" s="1"/>
  <c r="O109" i="45"/>
  <c r="N109" i="45"/>
  <c r="K109" i="45"/>
  <c r="L109" i="45" s="1"/>
  <c r="H109" i="45"/>
  <c r="I109" i="45" s="1"/>
  <c r="E109" i="45"/>
  <c r="F109" i="45" s="1"/>
  <c r="N108" i="45"/>
  <c r="O108" i="45" s="1"/>
  <c r="K108" i="45"/>
  <c r="L108" i="45" s="1"/>
  <c r="I108" i="45"/>
  <c r="H108" i="45"/>
  <c r="E108" i="45"/>
  <c r="F108" i="45" s="1"/>
  <c r="O107" i="45"/>
  <c r="N107" i="45"/>
  <c r="L107" i="45"/>
  <c r="K107" i="45"/>
  <c r="I107" i="45"/>
  <c r="H107" i="45"/>
  <c r="E107" i="45"/>
  <c r="F107" i="45" s="1"/>
  <c r="N106" i="45"/>
  <c r="O106" i="45" s="1"/>
  <c r="K106" i="45"/>
  <c r="L106" i="45" s="1"/>
  <c r="H106" i="45"/>
  <c r="I106" i="45" s="1"/>
  <c r="E106" i="45"/>
  <c r="F106" i="45" s="1"/>
  <c r="O105" i="45"/>
  <c r="N105" i="45"/>
  <c r="K105" i="45"/>
  <c r="L105" i="45" s="1"/>
  <c r="H105" i="45"/>
  <c r="I105" i="45" s="1"/>
  <c r="E105" i="45"/>
  <c r="F105" i="45" s="1"/>
  <c r="O104" i="45"/>
  <c r="N104" i="45"/>
  <c r="K104" i="45"/>
  <c r="L104" i="45" s="1"/>
  <c r="I104" i="45"/>
  <c r="H104" i="45"/>
  <c r="E104" i="45"/>
  <c r="F104" i="45" s="1"/>
  <c r="N103" i="45"/>
  <c r="O103" i="45" s="1"/>
  <c r="L103" i="45"/>
  <c r="K103" i="45"/>
  <c r="I103" i="45"/>
  <c r="H103" i="45"/>
  <c r="E103" i="45"/>
  <c r="F103" i="45" s="1"/>
  <c r="N102" i="45"/>
  <c r="O102" i="45" s="1"/>
  <c r="K102" i="45"/>
  <c r="L102" i="45" s="1"/>
  <c r="H102" i="45"/>
  <c r="I102" i="45" s="1"/>
  <c r="E102" i="45"/>
  <c r="F102" i="45" s="1"/>
  <c r="N101" i="45"/>
  <c r="O101" i="45" s="1"/>
  <c r="K101" i="45"/>
  <c r="L101" i="45" s="1"/>
  <c r="H101" i="45"/>
  <c r="I101" i="45" s="1"/>
  <c r="E101" i="45"/>
  <c r="F101" i="45" s="1"/>
  <c r="O100" i="45"/>
  <c r="N100" i="45"/>
  <c r="K100" i="45"/>
  <c r="L100" i="45" s="1"/>
  <c r="I100" i="45"/>
  <c r="H100" i="45"/>
  <c r="E100" i="45"/>
  <c r="F100" i="45" s="1"/>
  <c r="N99" i="45"/>
  <c r="O99" i="45" s="1"/>
  <c r="L99" i="45"/>
  <c r="K99" i="45"/>
  <c r="I99" i="45"/>
  <c r="H99" i="45"/>
  <c r="E99" i="45"/>
  <c r="F99" i="45" s="1"/>
  <c r="N98" i="45"/>
  <c r="K98" i="45"/>
  <c r="K118" i="45" s="1"/>
  <c r="H98" i="45"/>
  <c r="H118" i="45" s="1"/>
  <c r="E98" i="45"/>
  <c r="E118" i="45" s="1"/>
  <c r="M96" i="45"/>
  <c r="J96" i="45"/>
  <c r="G96" i="45"/>
  <c r="D96" i="45"/>
  <c r="B96" i="45"/>
  <c r="M95" i="45"/>
  <c r="G95" i="45"/>
  <c r="B91" i="45"/>
  <c r="N90" i="45"/>
  <c r="O90" i="45" s="1"/>
  <c r="K90" i="45"/>
  <c r="L90" i="45" s="1"/>
  <c r="H90" i="45"/>
  <c r="I90" i="45" s="1"/>
  <c r="E90" i="45"/>
  <c r="F90" i="45" s="1"/>
  <c r="N89" i="45"/>
  <c r="O89" i="45" s="1"/>
  <c r="K89" i="45"/>
  <c r="L89" i="45" s="1"/>
  <c r="H89" i="45"/>
  <c r="I89" i="45" s="1"/>
  <c r="E89" i="45"/>
  <c r="F89" i="45" s="1"/>
  <c r="O88" i="45"/>
  <c r="N88" i="45"/>
  <c r="K88" i="45"/>
  <c r="L88" i="45" s="1"/>
  <c r="I88" i="45"/>
  <c r="H88" i="45"/>
  <c r="E88" i="45"/>
  <c r="F88" i="45" s="1"/>
  <c r="N87" i="45"/>
  <c r="O87" i="45" s="1"/>
  <c r="L87" i="45"/>
  <c r="K87" i="45"/>
  <c r="H87" i="45"/>
  <c r="I87" i="45" s="1"/>
  <c r="E87" i="45"/>
  <c r="F87" i="45" s="1"/>
  <c r="O86" i="45"/>
  <c r="N86" i="45"/>
  <c r="L86" i="45"/>
  <c r="K86" i="45"/>
  <c r="H86" i="45"/>
  <c r="I86" i="45" s="1"/>
  <c r="E86" i="45"/>
  <c r="F86" i="45" s="1"/>
  <c r="N85" i="45"/>
  <c r="O85" i="45" s="1"/>
  <c r="L85" i="45"/>
  <c r="K85" i="45"/>
  <c r="H85" i="45"/>
  <c r="I85" i="45" s="1"/>
  <c r="E85" i="45"/>
  <c r="F85" i="45" s="1"/>
  <c r="O84" i="45"/>
  <c r="N84" i="45"/>
  <c r="L84" i="45"/>
  <c r="K84" i="45"/>
  <c r="I84" i="45"/>
  <c r="H84" i="45"/>
  <c r="E84" i="45"/>
  <c r="F84" i="45" s="1"/>
  <c r="N83" i="45"/>
  <c r="O83" i="45" s="1"/>
  <c r="K83" i="45"/>
  <c r="L83" i="45" s="1"/>
  <c r="H83" i="45"/>
  <c r="I83" i="45" s="1"/>
  <c r="E83" i="45"/>
  <c r="F83" i="45" s="1"/>
  <c r="O82" i="45"/>
  <c r="N82" i="45"/>
  <c r="K82" i="45"/>
  <c r="L82" i="45" s="1"/>
  <c r="H82" i="45"/>
  <c r="I82" i="45" s="1"/>
  <c r="E82" i="45"/>
  <c r="F82" i="45" s="1"/>
  <c r="O81" i="45"/>
  <c r="N81" i="45"/>
  <c r="K81" i="45"/>
  <c r="L81" i="45" s="1"/>
  <c r="H81" i="45"/>
  <c r="I81" i="45" s="1"/>
  <c r="E81" i="45"/>
  <c r="F81" i="45" s="1"/>
  <c r="N80" i="45"/>
  <c r="O80" i="45" s="1"/>
  <c r="K80" i="45"/>
  <c r="L80" i="45" s="1"/>
  <c r="I80" i="45"/>
  <c r="H80" i="45"/>
  <c r="E80" i="45"/>
  <c r="F80" i="45" s="1"/>
  <c r="O79" i="45"/>
  <c r="N79" i="45"/>
  <c r="L79" i="45"/>
  <c r="K79" i="45"/>
  <c r="H79" i="45"/>
  <c r="I79" i="45" s="1"/>
  <c r="E79" i="45"/>
  <c r="F79" i="45" s="1"/>
  <c r="N78" i="45"/>
  <c r="O78" i="45" s="1"/>
  <c r="L78" i="45"/>
  <c r="K78" i="45"/>
  <c r="H78" i="45"/>
  <c r="I78" i="45" s="1"/>
  <c r="E78" i="45"/>
  <c r="F78" i="45" s="1"/>
  <c r="O77" i="45"/>
  <c r="N77" i="45"/>
  <c r="L77" i="45"/>
  <c r="K77" i="45"/>
  <c r="H77" i="45"/>
  <c r="I77" i="45" s="1"/>
  <c r="E77" i="45"/>
  <c r="F77" i="45" s="1"/>
  <c r="N76" i="45"/>
  <c r="O76" i="45" s="1"/>
  <c r="L76" i="45"/>
  <c r="K76" i="45"/>
  <c r="I76" i="45"/>
  <c r="H76" i="45"/>
  <c r="E76" i="45"/>
  <c r="F76" i="45" s="1"/>
  <c r="N75" i="45"/>
  <c r="O75" i="45" s="1"/>
  <c r="K75" i="45"/>
  <c r="L75" i="45" s="1"/>
  <c r="H75" i="45"/>
  <c r="I75" i="45" s="1"/>
  <c r="E75" i="45"/>
  <c r="F75" i="45" s="1"/>
  <c r="N74" i="45"/>
  <c r="O74" i="45" s="1"/>
  <c r="K74" i="45"/>
  <c r="L74" i="45" s="1"/>
  <c r="H74" i="45"/>
  <c r="I74" i="45" s="1"/>
  <c r="E74" i="45"/>
  <c r="F74" i="45" s="1"/>
  <c r="N73" i="45"/>
  <c r="O73" i="45" s="1"/>
  <c r="K73" i="45"/>
  <c r="L73" i="45" s="1"/>
  <c r="H73" i="45"/>
  <c r="I73" i="45" s="1"/>
  <c r="E73" i="45"/>
  <c r="F73" i="45" s="1"/>
  <c r="O72" i="45"/>
  <c r="N72" i="45"/>
  <c r="K72" i="45"/>
  <c r="L72" i="45" s="1"/>
  <c r="I72" i="45"/>
  <c r="H72" i="45"/>
  <c r="F72" i="45"/>
  <c r="E72" i="45"/>
  <c r="N71" i="45"/>
  <c r="N91" i="45" s="1"/>
  <c r="K71" i="45"/>
  <c r="I71" i="45"/>
  <c r="H71" i="45"/>
  <c r="F71" i="45"/>
  <c r="E71" i="45"/>
  <c r="E91" i="45" s="1"/>
  <c r="M69" i="45"/>
  <c r="J69" i="45"/>
  <c r="G69" i="45"/>
  <c r="D69" i="45"/>
  <c r="B69" i="45"/>
  <c r="M68" i="45"/>
  <c r="G68" i="45"/>
  <c r="B64" i="45"/>
  <c r="O63" i="45"/>
  <c r="N63" i="45"/>
  <c r="L63" i="45"/>
  <c r="K63" i="45"/>
  <c r="I63" i="45"/>
  <c r="H63" i="45"/>
  <c r="F63" i="45"/>
  <c r="E63" i="45"/>
  <c r="O62" i="45"/>
  <c r="N62" i="45"/>
  <c r="L62" i="45"/>
  <c r="K62" i="45"/>
  <c r="I62" i="45"/>
  <c r="H62" i="45"/>
  <c r="F62" i="45"/>
  <c r="E62" i="45"/>
  <c r="O61" i="45"/>
  <c r="N61" i="45"/>
  <c r="L61" i="45"/>
  <c r="K61" i="45"/>
  <c r="I61" i="45"/>
  <c r="H61" i="45"/>
  <c r="F61" i="45"/>
  <c r="E61" i="45"/>
  <c r="O60" i="45"/>
  <c r="N60" i="45"/>
  <c r="L60" i="45"/>
  <c r="K60" i="45"/>
  <c r="H60" i="45"/>
  <c r="I60" i="45" s="1"/>
  <c r="E60" i="45"/>
  <c r="F60" i="45" s="1"/>
  <c r="O59" i="45"/>
  <c r="N59" i="45"/>
  <c r="L59" i="45"/>
  <c r="K59" i="45"/>
  <c r="I59" i="45"/>
  <c r="H59" i="45"/>
  <c r="E59" i="45"/>
  <c r="F59" i="45" s="1"/>
  <c r="N58" i="45"/>
  <c r="O58" i="45" s="1"/>
  <c r="K58" i="45"/>
  <c r="L58" i="45" s="1"/>
  <c r="H58" i="45"/>
  <c r="I58" i="45" s="1"/>
  <c r="E58" i="45"/>
  <c r="F58" i="45" s="1"/>
  <c r="O57" i="45"/>
  <c r="N57" i="45"/>
  <c r="K57" i="45"/>
  <c r="L57" i="45" s="1"/>
  <c r="I57" i="45"/>
  <c r="H57" i="45"/>
  <c r="E57" i="45"/>
  <c r="F57" i="45" s="1"/>
  <c r="N56" i="45"/>
  <c r="O56" i="45" s="1"/>
  <c r="L56" i="45"/>
  <c r="K56" i="45"/>
  <c r="H56" i="45"/>
  <c r="I56" i="45" s="1"/>
  <c r="E56" i="45"/>
  <c r="F56" i="45" s="1"/>
  <c r="O55" i="45"/>
  <c r="N55" i="45"/>
  <c r="L55" i="45"/>
  <c r="K55" i="45"/>
  <c r="I55" i="45"/>
  <c r="H55" i="45"/>
  <c r="E55" i="45"/>
  <c r="F55" i="45" s="1"/>
  <c r="N54" i="45"/>
  <c r="O54" i="45" s="1"/>
  <c r="K54" i="45"/>
  <c r="L54" i="45" s="1"/>
  <c r="H54" i="45"/>
  <c r="I54" i="45" s="1"/>
  <c r="E54" i="45"/>
  <c r="F54" i="45" s="1"/>
  <c r="O53" i="45"/>
  <c r="N53" i="45"/>
  <c r="K53" i="45"/>
  <c r="L53" i="45" s="1"/>
  <c r="I53" i="45"/>
  <c r="H53" i="45"/>
  <c r="E53" i="45"/>
  <c r="F53" i="45" s="1"/>
  <c r="N52" i="45"/>
  <c r="O52" i="45" s="1"/>
  <c r="L52" i="45"/>
  <c r="K52" i="45"/>
  <c r="H52" i="45"/>
  <c r="I52" i="45" s="1"/>
  <c r="E52" i="45"/>
  <c r="F52" i="45" s="1"/>
  <c r="O51" i="45"/>
  <c r="N51" i="45"/>
  <c r="L51" i="45"/>
  <c r="K51" i="45"/>
  <c r="I51" i="45"/>
  <c r="H51" i="45"/>
  <c r="E51" i="45"/>
  <c r="F51" i="45" s="1"/>
  <c r="N50" i="45"/>
  <c r="O50" i="45" s="1"/>
  <c r="K50" i="45"/>
  <c r="L50" i="45" s="1"/>
  <c r="H50" i="45"/>
  <c r="I50" i="45" s="1"/>
  <c r="E50" i="45"/>
  <c r="F50" i="45" s="1"/>
  <c r="O49" i="45"/>
  <c r="N49" i="45"/>
  <c r="K49" i="45"/>
  <c r="L49" i="45" s="1"/>
  <c r="I49" i="45"/>
  <c r="H49" i="45"/>
  <c r="E49" i="45"/>
  <c r="F49" i="45" s="1"/>
  <c r="N48" i="45"/>
  <c r="O48" i="45" s="1"/>
  <c r="L48" i="45"/>
  <c r="K48" i="45"/>
  <c r="H48" i="45"/>
  <c r="I48" i="45" s="1"/>
  <c r="E48" i="45"/>
  <c r="F48" i="45" s="1"/>
  <c r="O47" i="45"/>
  <c r="N47" i="45"/>
  <c r="L47" i="45"/>
  <c r="K47" i="45"/>
  <c r="I47" i="45"/>
  <c r="H47" i="45"/>
  <c r="E47" i="45"/>
  <c r="F47" i="45" s="1"/>
  <c r="N46" i="45"/>
  <c r="O46" i="45" s="1"/>
  <c r="K46" i="45"/>
  <c r="L46" i="45" s="1"/>
  <c r="H46" i="45"/>
  <c r="I46" i="45" s="1"/>
  <c r="E46" i="45"/>
  <c r="F46" i="45" s="1"/>
  <c r="O45" i="45"/>
  <c r="N45" i="45"/>
  <c r="K45" i="45"/>
  <c r="K64" i="45" s="1"/>
  <c r="I45" i="45"/>
  <c r="H45" i="45"/>
  <c r="E45" i="45"/>
  <c r="F45" i="45" s="1"/>
  <c r="N44" i="45"/>
  <c r="L44" i="45"/>
  <c r="K44" i="45"/>
  <c r="H44" i="45"/>
  <c r="E44" i="45"/>
  <c r="E64" i="45" s="1"/>
  <c r="M42" i="45"/>
  <c r="J42" i="45"/>
  <c r="G42" i="45"/>
  <c r="D42" i="45"/>
  <c r="B42" i="45"/>
  <c r="M41" i="45"/>
  <c r="G41" i="45"/>
  <c r="O36" i="45"/>
  <c r="N36" i="45"/>
  <c r="M36" i="45"/>
  <c r="L36" i="45"/>
  <c r="K36" i="45"/>
  <c r="J36" i="45"/>
  <c r="I36" i="45"/>
  <c r="H36" i="45"/>
  <c r="G36" i="45"/>
  <c r="F36" i="45"/>
  <c r="E36" i="45"/>
  <c r="D36" i="45"/>
  <c r="C36" i="45"/>
  <c r="B36" i="45"/>
  <c r="O35" i="45"/>
  <c r="N35" i="45"/>
  <c r="M35" i="45"/>
  <c r="L35" i="45"/>
  <c r="K35" i="45"/>
  <c r="J35" i="45"/>
  <c r="I35" i="45"/>
  <c r="H35" i="45"/>
  <c r="G35" i="45"/>
  <c r="F35" i="45"/>
  <c r="E35" i="45"/>
  <c r="D35" i="45"/>
  <c r="C35" i="45"/>
  <c r="B35" i="45"/>
  <c r="O34" i="45"/>
  <c r="N34" i="45"/>
  <c r="M34" i="45"/>
  <c r="L34" i="45"/>
  <c r="K34" i="45"/>
  <c r="J34" i="45"/>
  <c r="I34" i="45"/>
  <c r="H34" i="45"/>
  <c r="G34" i="45"/>
  <c r="F34" i="45"/>
  <c r="E34" i="45"/>
  <c r="D34" i="45"/>
  <c r="C34" i="45"/>
  <c r="B34" i="45"/>
  <c r="O33" i="45"/>
  <c r="N33" i="45"/>
  <c r="M33" i="45"/>
  <c r="L33" i="45"/>
  <c r="K33" i="45"/>
  <c r="J33" i="45"/>
  <c r="I33" i="45"/>
  <c r="H33" i="45"/>
  <c r="G33" i="45"/>
  <c r="F33" i="45"/>
  <c r="E33" i="45"/>
  <c r="D33" i="45"/>
  <c r="C33" i="45"/>
  <c r="B33" i="45"/>
  <c r="O32" i="45"/>
  <c r="N32" i="45"/>
  <c r="M32" i="45"/>
  <c r="L32" i="45"/>
  <c r="K32" i="45"/>
  <c r="J32" i="45"/>
  <c r="I32" i="45"/>
  <c r="H32" i="45"/>
  <c r="G32" i="45"/>
  <c r="F32" i="45"/>
  <c r="E32" i="45"/>
  <c r="D32" i="45"/>
  <c r="C32" i="45"/>
  <c r="B32" i="45"/>
  <c r="O31" i="45"/>
  <c r="N31" i="45"/>
  <c r="M31" i="45"/>
  <c r="L31" i="45"/>
  <c r="K31" i="45"/>
  <c r="J31" i="45"/>
  <c r="I31" i="45"/>
  <c r="H31" i="45"/>
  <c r="G31" i="45"/>
  <c r="F31" i="45"/>
  <c r="E31" i="45"/>
  <c r="D31" i="45"/>
  <c r="C31" i="45"/>
  <c r="B31" i="45"/>
  <c r="O30" i="45"/>
  <c r="N30" i="45"/>
  <c r="M30" i="45"/>
  <c r="L30" i="45"/>
  <c r="K30" i="45"/>
  <c r="J30" i="45"/>
  <c r="I30" i="45"/>
  <c r="H30" i="45"/>
  <c r="G30" i="45"/>
  <c r="F30" i="45"/>
  <c r="E30" i="45"/>
  <c r="D30" i="45"/>
  <c r="C30" i="45"/>
  <c r="B30" i="45"/>
  <c r="O29" i="45"/>
  <c r="N29" i="45"/>
  <c r="M29" i="45"/>
  <c r="L29" i="45"/>
  <c r="K29" i="45"/>
  <c r="J29" i="45"/>
  <c r="I29" i="45"/>
  <c r="H29" i="45"/>
  <c r="G29" i="45"/>
  <c r="F29" i="45"/>
  <c r="E29" i="45"/>
  <c r="D29" i="45"/>
  <c r="C29" i="45"/>
  <c r="B29" i="45"/>
  <c r="O28" i="45"/>
  <c r="N28" i="45"/>
  <c r="M28" i="45"/>
  <c r="L28" i="45"/>
  <c r="K28" i="45"/>
  <c r="J28" i="45"/>
  <c r="I28" i="45"/>
  <c r="H28" i="45"/>
  <c r="G28" i="45"/>
  <c r="F28" i="45"/>
  <c r="E28" i="45"/>
  <c r="D28" i="45"/>
  <c r="C28" i="45"/>
  <c r="B28" i="45"/>
  <c r="O27" i="45"/>
  <c r="N27" i="45"/>
  <c r="M27" i="45"/>
  <c r="L27" i="45"/>
  <c r="K27" i="45"/>
  <c r="J27" i="45"/>
  <c r="I27" i="45"/>
  <c r="H27" i="45"/>
  <c r="G27" i="45"/>
  <c r="F27" i="45"/>
  <c r="E27" i="45"/>
  <c r="D27" i="45"/>
  <c r="C27" i="45"/>
  <c r="B27" i="45"/>
  <c r="O26" i="45"/>
  <c r="N26" i="45"/>
  <c r="M26" i="45"/>
  <c r="L26" i="45"/>
  <c r="K26" i="45"/>
  <c r="J26" i="45"/>
  <c r="I26" i="45"/>
  <c r="H26" i="45"/>
  <c r="G26" i="45"/>
  <c r="F26" i="45"/>
  <c r="E26" i="45"/>
  <c r="D26" i="45"/>
  <c r="C26" i="45"/>
  <c r="B26" i="45"/>
  <c r="O25" i="45"/>
  <c r="N25" i="45"/>
  <c r="M25" i="45"/>
  <c r="L25" i="45"/>
  <c r="K25" i="45"/>
  <c r="J25" i="45"/>
  <c r="I25" i="45"/>
  <c r="H25" i="45"/>
  <c r="G25" i="45"/>
  <c r="F25" i="45"/>
  <c r="E25" i="45"/>
  <c r="D25" i="45"/>
  <c r="C25" i="45"/>
  <c r="B25" i="45"/>
  <c r="O24" i="45"/>
  <c r="N24" i="45"/>
  <c r="M24" i="45"/>
  <c r="L24" i="45"/>
  <c r="K24" i="45"/>
  <c r="J24" i="45"/>
  <c r="I24" i="45"/>
  <c r="H24" i="45"/>
  <c r="G24" i="45"/>
  <c r="F24" i="45"/>
  <c r="E24" i="45"/>
  <c r="D24" i="45"/>
  <c r="C24" i="45"/>
  <c r="B24" i="45"/>
  <c r="O23" i="45"/>
  <c r="N23" i="45"/>
  <c r="M23" i="45"/>
  <c r="L23" i="45"/>
  <c r="K23" i="45"/>
  <c r="J23" i="45"/>
  <c r="I23" i="45"/>
  <c r="H23" i="45"/>
  <c r="G23" i="45"/>
  <c r="F23" i="45"/>
  <c r="E23" i="45"/>
  <c r="D23" i="45"/>
  <c r="C23" i="45"/>
  <c r="B23" i="45"/>
  <c r="O22" i="45"/>
  <c r="N22" i="45"/>
  <c r="M22" i="45"/>
  <c r="L22" i="45"/>
  <c r="K22" i="45"/>
  <c r="J22" i="45"/>
  <c r="I22" i="45"/>
  <c r="H22" i="45"/>
  <c r="G22" i="45"/>
  <c r="F22" i="45"/>
  <c r="E22" i="45"/>
  <c r="D22" i="45"/>
  <c r="C22" i="45"/>
  <c r="B22" i="45"/>
  <c r="O21" i="45"/>
  <c r="N21" i="45"/>
  <c r="M21" i="45"/>
  <c r="L21" i="45"/>
  <c r="K21" i="45"/>
  <c r="J21" i="45"/>
  <c r="I21" i="45"/>
  <c r="H21" i="45"/>
  <c r="G21" i="45"/>
  <c r="F21" i="45"/>
  <c r="E21" i="45"/>
  <c r="D21" i="45"/>
  <c r="C21" i="45"/>
  <c r="B21" i="45"/>
  <c r="O20" i="45"/>
  <c r="N20" i="45"/>
  <c r="M20" i="45"/>
  <c r="L20" i="45"/>
  <c r="K20" i="45"/>
  <c r="J20" i="45"/>
  <c r="I20" i="45"/>
  <c r="H20" i="45"/>
  <c r="G20" i="45"/>
  <c r="F20" i="45"/>
  <c r="E20" i="45"/>
  <c r="D20" i="45"/>
  <c r="C20" i="45"/>
  <c r="B20" i="45"/>
  <c r="O19" i="45"/>
  <c r="N19" i="45"/>
  <c r="M19" i="45"/>
  <c r="L19" i="45"/>
  <c r="K19" i="45"/>
  <c r="J19" i="45"/>
  <c r="I19" i="45"/>
  <c r="H19" i="45"/>
  <c r="G19" i="45"/>
  <c r="F19" i="45"/>
  <c r="E19" i="45"/>
  <c r="D19" i="45"/>
  <c r="C19" i="45"/>
  <c r="B19" i="45"/>
  <c r="O18" i="45"/>
  <c r="N18" i="45"/>
  <c r="M18" i="45"/>
  <c r="L18" i="45"/>
  <c r="K18" i="45"/>
  <c r="J18" i="45"/>
  <c r="I18" i="45"/>
  <c r="H18" i="45"/>
  <c r="G18" i="45"/>
  <c r="F18" i="45"/>
  <c r="E18" i="45"/>
  <c r="D18" i="45"/>
  <c r="C18" i="45"/>
  <c r="B18" i="45"/>
  <c r="O17" i="45"/>
  <c r="N17" i="45"/>
  <c r="M17" i="45"/>
  <c r="L17" i="45"/>
  <c r="K17" i="45"/>
  <c r="J17" i="45"/>
  <c r="I17" i="45"/>
  <c r="H17" i="45"/>
  <c r="G17" i="45"/>
  <c r="F17" i="45"/>
  <c r="E17" i="45"/>
  <c r="D17" i="45"/>
  <c r="C17" i="45"/>
  <c r="B17" i="45"/>
  <c r="M15" i="45"/>
  <c r="J15" i="45"/>
  <c r="G15" i="45"/>
  <c r="D15" i="45"/>
  <c r="B15" i="45"/>
  <c r="M14" i="45"/>
  <c r="G14" i="45"/>
  <c r="B199" i="44"/>
  <c r="N198" i="44"/>
  <c r="O198" i="44" s="1"/>
  <c r="L198" i="44"/>
  <c r="K198" i="44"/>
  <c r="H198" i="44"/>
  <c r="I198" i="44" s="1"/>
  <c r="F198" i="44"/>
  <c r="E198" i="44"/>
  <c r="N197" i="44"/>
  <c r="O197" i="44" s="1"/>
  <c r="K197" i="44"/>
  <c r="L197" i="44" s="1"/>
  <c r="H197" i="44"/>
  <c r="I197" i="44" s="1"/>
  <c r="F197" i="44"/>
  <c r="E197" i="44"/>
  <c r="O196" i="44"/>
  <c r="N196" i="44"/>
  <c r="K196" i="44"/>
  <c r="L196" i="44" s="1"/>
  <c r="H196" i="44"/>
  <c r="I196" i="44" s="1"/>
  <c r="F196" i="44"/>
  <c r="E196" i="44"/>
  <c r="N195" i="44"/>
  <c r="O195" i="44" s="1"/>
  <c r="K195" i="44"/>
  <c r="L195" i="44" s="1"/>
  <c r="H195" i="44"/>
  <c r="I195" i="44" s="1"/>
  <c r="F195" i="44"/>
  <c r="E195" i="44"/>
  <c r="O194" i="44"/>
  <c r="N194" i="44"/>
  <c r="L194" i="44"/>
  <c r="K194" i="44"/>
  <c r="H194" i="44"/>
  <c r="I194" i="44" s="1"/>
  <c r="F194" i="44"/>
  <c r="E194" i="44"/>
  <c r="N193" i="44"/>
  <c r="O193" i="44" s="1"/>
  <c r="K193" i="44"/>
  <c r="L193" i="44" s="1"/>
  <c r="H193" i="44"/>
  <c r="I193" i="44" s="1"/>
  <c r="F193" i="44"/>
  <c r="E193" i="44"/>
  <c r="O192" i="44"/>
  <c r="N192" i="44"/>
  <c r="K192" i="44"/>
  <c r="L192" i="44" s="1"/>
  <c r="H192" i="44"/>
  <c r="I192" i="44" s="1"/>
  <c r="F192" i="44"/>
  <c r="E192" i="44"/>
  <c r="N191" i="44"/>
  <c r="O191" i="44" s="1"/>
  <c r="K191" i="44"/>
  <c r="L191" i="44" s="1"/>
  <c r="H191" i="44"/>
  <c r="I191" i="44" s="1"/>
  <c r="F191" i="44"/>
  <c r="E191" i="44"/>
  <c r="N190" i="44"/>
  <c r="O190" i="44" s="1"/>
  <c r="L190" i="44"/>
  <c r="K190" i="44"/>
  <c r="H190" i="44"/>
  <c r="I190" i="44" s="1"/>
  <c r="F190" i="44"/>
  <c r="E190" i="44"/>
  <c r="O189" i="44"/>
  <c r="N189" i="44"/>
  <c r="K189" i="44"/>
  <c r="L189" i="44" s="1"/>
  <c r="H189" i="44"/>
  <c r="I189" i="44" s="1"/>
  <c r="F189" i="44"/>
  <c r="E189" i="44"/>
  <c r="N188" i="44"/>
  <c r="O188" i="44" s="1"/>
  <c r="K188" i="44"/>
  <c r="L188" i="44" s="1"/>
  <c r="H188" i="44"/>
  <c r="I188" i="44" s="1"/>
  <c r="F188" i="44"/>
  <c r="E188" i="44"/>
  <c r="O187" i="44"/>
  <c r="N187" i="44"/>
  <c r="K187" i="44"/>
  <c r="L187" i="44" s="1"/>
  <c r="H187" i="44"/>
  <c r="I187" i="44" s="1"/>
  <c r="F187" i="44"/>
  <c r="E187" i="44"/>
  <c r="N186" i="44"/>
  <c r="O186" i="44" s="1"/>
  <c r="L186" i="44"/>
  <c r="K186" i="44"/>
  <c r="H186" i="44"/>
  <c r="I186" i="44" s="1"/>
  <c r="F186" i="44"/>
  <c r="E186" i="44"/>
  <c r="O185" i="44"/>
  <c r="N185" i="44"/>
  <c r="K185" i="44"/>
  <c r="L185" i="44" s="1"/>
  <c r="H185" i="44"/>
  <c r="I185" i="44" s="1"/>
  <c r="F185" i="44"/>
  <c r="E185" i="44"/>
  <c r="N184" i="44"/>
  <c r="O184" i="44" s="1"/>
  <c r="K184" i="44"/>
  <c r="L184" i="44" s="1"/>
  <c r="H184" i="44"/>
  <c r="I184" i="44" s="1"/>
  <c r="F184" i="44"/>
  <c r="E184" i="44"/>
  <c r="N183" i="44"/>
  <c r="O183" i="44" s="1"/>
  <c r="K183" i="44"/>
  <c r="L183" i="44" s="1"/>
  <c r="H183" i="44"/>
  <c r="I183" i="44" s="1"/>
  <c r="F183" i="44"/>
  <c r="E183" i="44"/>
  <c r="N182" i="44"/>
  <c r="O182" i="44" s="1"/>
  <c r="L182" i="44"/>
  <c r="K182" i="44"/>
  <c r="H182" i="44"/>
  <c r="I182" i="44" s="1"/>
  <c r="F182" i="44"/>
  <c r="E182" i="44"/>
  <c r="N181" i="44"/>
  <c r="O181" i="44" s="1"/>
  <c r="K181" i="44"/>
  <c r="L181" i="44" s="1"/>
  <c r="H181" i="44"/>
  <c r="I181" i="44" s="1"/>
  <c r="F181" i="44"/>
  <c r="E181" i="44"/>
  <c r="O180" i="44"/>
  <c r="N180" i="44"/>
  <c r="K180" i="44"/>
  <c r="L180" i="44" s="1"/>
  <c r="H180" i="44"/>
  <c r="I180" i="44" s="1"/>
  <c r="F180" i="44"/>
  <c r="E180" i="44"/>
  <c r="N179" i="44"/>
  <c r="K179" i="44"/>
  <c r="H179" i="44"/>
  <c r="H199" i="44" s="1"/>
  <c r="F179" i="44"/>
  <c r="E179" i="44"/>
  <c r="E199" i="44" s="1"/>
  <c r="M177" i="44"/>
  <c r="J177" i="44"/>
  <c r="G177" i="44"/>
  <c r="D177" i="44"/>
  <c r="B177" i="44"/>
  <c r="M176" i="44"/>
  <c r="G176" i="44"/>
  <c r="B172" i="44"/>
  <c r="O171" i="44"/>
  <c r="N171" i="44"/>
  <c r="L171" i="44"/>
  <c r="K171" i="44"/>
  <c r="I171" i="44"/>
  <c r="H171" i="44"/>
  <c r="F171" i="44"/>
  <c r="E171" i="44"/>
  <c r="O170" i="44"/>
  <c r="N170" i="44"/>
  <c r="L170" i="44"/>
  <c r="K170" i="44"/>
  <c r="I170" i="44"/>
  <c r="H170" i="44"/>
  <c r="F170" i="44"/>
  <c r="E170" i="44"/>
  <c r="O169" i="44"/>
  <c r="N169" i="44"/>
  <c r="L169" i="44"/>
  <c r="K169" i="44"/>
  <c r="I169" i="44"/>
  <c r="H169" i="44"/>
  <c r="F169" i="44"/>
  <c r="E169" i="44"/>
  <c r="O168" i="44"/>
  <c r="N168" i="44"/>
  <c r="L168" i="44"/>
  <c r="K168" i="44"/>
  <c r="I168" i="44"/>
  <c r="H168" i="44"/>
  <c r="F168" i="44"/>
  <c r="E168" i="44"/>
  <c r="O167" i="44"/>
  <c r="N167" i="44"/>
  <c r="L167" i="44"/>
  <c r="K167" i="44"/>
  <c r="I167" i="44"/>
  <c r="H167" i="44"/>
  <c r="F167" i="44"/>
  <c r="E167" i="44"/>
  <c r="O166" i="44"/>
  <c r="N166" i="44"/>
  <c r="L166" i="44"/>
  <c r="K166" i="44"/>
  <c r="I166" i="44"/>
  <c r="H166" i="44"/>
  <c r="F166" i="44"/>
  <c r="E166" i="44"/>
  <c r="O165" i="44"/>
  <c r="N165" i="44"/>
  <c r="L165" i="44"/>
  <c r="K165" i="44"/>
  <c r="I165" i="44"/>
  <c r="H165" i="44"/>
  <c r="F165" i="44"/>
  <c r="E165" i="44"/>
  <c r="O164" i="44"/>
  <c r="N164" i="44"/>
  <c r="L164" i="44"/>
  <c r="K164" i="44"/>
  <c r="I164" i="44"/>
  <c r="H164" i="44"/>
  <c r="F164" i="44"/>
  <c r="E164" i="44"/>
  <c r="O163" i="44"/>
  <c r="N163" i="44"/>
  <c r="L163" i="44"/>
  <c r="K163" i="44"/>
  <c r="I163" i="44"/>
  <c r="H163" i="44"/>
  <c r="F163" i="44"/>
  <c r="E163" i="44"/>
  <c r="O162" i="44"/>
  <c r="N162" i="44"/>
  <c r="L162" i="44"/>
  <c r="K162" i="44"/>
  <c r="I162" i="44"/>
  <c r="H162" i="44"/>
  <c r="F162" i="44"/>
  <c r="E162" i="44"/>
  <c r="O161" i="44"/>
  <c r="N161" i="44"/>
  <c r="L161" i="44"/>
  <c r="K161" i="44"/>
  <c r="I161" i="44"/>
  <c r="H161" i="44"/>
  <c r="F161" i="44"/>
  <c r="E161" i="44"/>
  <c r="O160" i="44"/>
  <c r="N160" i="44"/>
  <c r="L160" i="44"/>
  <c r="K160" i="44"/>
  <c r="I160" i="44"/>
  <c r="H160" i="44"/>
  <c r="F160" i="44"/>
  <c r="E160" i="44"/>
  <c r="O159" i="44"/>
  <c r="N159" i="44"/>
  <c r="L159" i="44"/>
  <c r="K159" i="44"/>
  <c r="I159" i="44"/>
  <c r="H159" i="44"/>
  <c r="F159" i="44"/>
  <c r="E159" i="44"/>
  <c r="O158" i="44"/>
  <c r="N158" i="44"/>
  <c r="L158" i="44"/>
  <c r="K158" i="44"/>
  <c r="I158" i="44"/>
  <c r="H158" i="44"/>
  <c r="F158" i="44"/>
  <c r="E158" i="44"/>
  <c r="O157" i="44"/>
  <c r="N157" i="44"/>
  <c r="L157" i="44"/>
  <c r="K157" i="44"/>
  <c r="I157" i="44"/>
  <c r="H157" i="44"/>
  <c r="F157" i="44"/>
  <c r="E157" i="44"/>
  <c r="O156" i="44"/>
  <c r="N156" i="44"/>
  <c r="L156" i="44"/>
  <c r="K156" i="44"/>
  <c r="I156" i="44"/>
  <c r="H156" i="44"/>
  <c r="F156" i="44"/>
  <c r="E156" i="44"/>
  <c r="O155" i="44"/>
  <c r="N155" i="44"/>
  <c r="L155" i="44"/>
  <c r="K155" i="44"/>
  <c r="I155" i="44"/>
  <c r="H155" i="44"/>
  <c r="F155" i="44"/>
  <c r="E155" i="44"/>
  <c r="O154" i="44"/>
  <c r="N154" i="44"/>
  <c r="L154" i="44"/>
  <c r="K154" i="44"/>
  <c r="I154" i="44"/>
  <c r="H154" i="44"/>
  <c r="F154" i="44"/>
  <c r="E154" i="44"/>
  <c r="O153" i="44"/>
  <c r="N153" i="44"/>
  <c r="L153" i="44"/>
  <c r="K153" i="44"/>
  <c r="I153" i="44"/>
  <c r="H153" i="44"/>
  <c r="F153" i="44"/>
  <c r="E153" i="44"/>
  <c r="O152" i="44"/>
  <c r="O172" i="44" s="1"/>
  <c r="N152" i="44"/>
  <c r="N172" i="44" s="1"/>
  <c r="L152" i="44"/>
  <c r="L172" i="44" s="1"/>
  <c r="K152" i="44"/>
  <c r="K172" i="44" s="1"/>
  <c r="I152" i="44"/>
  <c r="I172" i="44" s="1"/>
  <c r="H152" i="44"/>
  <c r="H172" i="44" s="1"/>
  <c r="F152" i="44"/>
  <c r="F172" i="44" s="1"/>
  <c r="E152" i="44"/>
  <c r="E172" i="44" s="1"/>
  <c r="M150" i="44"/>
  <c r="J150" i="44"/>
  <c r="G150" i="44"/>
  <c r="D150" i="44"/>
  <c r="B150" i="44"/>
  <c r="M149" i="44"/>
  <c r="G149" i="44"/>
  <c r="B145" i="44"/>
  <c r="O144" i="44"/>
  <c r="N144" i="44"/>
  <c r="L144" i="44"/>
  <c r="K144" i="44"/>
  <c r="I144" i="44"/>
  <c r="H144" i="44"/>
  <c r="F144" i="44"/>
  <c r="E144" i="44"/>
  <c r="O143" i="44"/>
  <c r="N143" i="44"/>
  <c r="L143" i="44"/>
  <c r="K143" i="44"/>
  <c r="I143" i="44"/>
  <c r="H143" i="44"/>
  <c r="F143" i="44"/>
  <c r="E143" i="44"/>
  <c r="O142" i="44"/>
  <c r="N142" i="44"/>
  <c r="L142" i="44"/>
  <c r="K142" i="44"/>
  <c r="I142" i="44"/>
  <c r="H142" i="44"/>
  <c r="F142" i="44"/>
  <c r="E142" i="44"/>
  <c r="O141" i="44"/>
  <c r="N141" i="44"/>
  <c r="L141" i="44"/>
  <c r="K141" i="44"/>
  <c r="I141" i="44"/>
  <c r="H141" i="44"/>
  <c r="F141" i="44"/>
  <c r="E141" i="44"/>
  <c r="O140" i="44"/>
  <c r="N140" i="44"/>
  <c r="L140" i="44"/>
  <c r="K140" i="44"/>
  <c r="H140" i="44"/>
  <c r="I140" i="44" s="1"/>
  <c r="F140" i="44"/>
  <c r="E140" i="44"/>
  <c r="N139" i="44"/>
  <c r="O139" i="44" s="1"/>
  <c r="L139" i="44"/>
  <c r="K139" i="44"/>
  <c r="H139" i="44"/>
  <c r="I139" i="44" s="1"/>
  <c r="F139" i="44"/>
  <c r="E139" i="44"/>
  <c r="O138" i="44"/>
  <c r="N138" i="44"/>
  <c r="K138" i="44"/>
  <c r="L138" i="44" s="1"/>
  <c r="H138" i="44"/>
  <c r="I138" i="44" s="1"/>
  <c r="F138" i="44"/>
  <c r="E138" i="44"/>
  <c r="O137" i="44"/>
  <c r="N137" i="44"/>
  <c r="K137" i="44"/>
  <c r="L137" i="44" s="1"/>
  <c r="H137" i="44"/>
  <c r="I137" i="44" s="1"/>
  <c r="F137" i="44"/>
  <c r="E137" i="44"/>
  <c r="O136" i="44"/>
  <c r="N136" i="44"/>
  <c r="K136" i="44"/>
  <c r="L136" i="44" s="1"/>
  <c r="H136" i="44"/>
  <c r="I136" i="44" s="1"/>
  <c r="F136" i="44"/>
  <c r="E136" i="44"/>
  <c r="O135" i="44"/>
  <c r="N135" i="44"/>
  <c r="L135" i="44"/>
  <c r="K135" i="44"/>
  <c r="H135" i="44"/>
  <c r="I135" i="44" s="1"/>
  <c r="F135" i="44"/>
  <c r="E135" i="44"/>
  <c r="N134" i="44"/>
  <c r="O134" i="44" s="1"/>
  <c r="K134" i="44"/>
  <c r="L134" i="44" s="1"/>
  <c r="H134" i="44"/>
  <c r="I134" i="44" s="1"/>
  <c r="F134" i="44"/>
  <c r="E134" i="44"/>
  <c r="N133" i="44"/>
  <c r="O133" i="44" s="1"/>
  <c r="K133" i="44"/>
  <c r="L133" i="44" s="1"/>
  <c r="H133" i="44"/>
  <c r="I133" i="44" s="1"/>
  <c r="F133" i="44"/>
  <c r="E133" i="44"/>
  <c r="N132" i="44"/>
  <c r="O132" i="44" s="1"/>
  <c r="K132" i="44"/>
  <c r="L132" i="44" s="1"/>
  <c r="H132" i="44"/>
  <c r="I132" i="44" s="1"/>
  <c r="F132" i="44"/>
  <c r="E132" i="44"/>
  <c r="N131" i="44"/>
  <c r="O131" i="44" s="1"/>
  <c r="L131" i="44"/>
  <c r="K131" i="44"/>
  <c r="H131" i="44"/>
  <c r="I131" i="44" s="1"/>
  <c r="F131" i="44"/>
  <c r="E131" i="44"/>
  <c r="O130" i="44"/>
  <c r="N130" i="44"/>
  <c r="K130" i="44"/>
  <c r="L130" i="44" s="1"/>
  <c r="H130" i="44"/>
  <c r="I130" i="44" s="1"/>
  <c r="F130" i="44"/>
  <c r="E130" i="44"/>
  <c r="O129" i="44"/>
  <c r="N129" i="44"/>
  <c r="K129" i="44"/>
  <c r="L129" i="44" s="1"/>
  <c r="H129" i="44"/>
  <c r="I129" i="44" s="1"/>
  <c r="F129" i="44"/>
  <c r="E129" i="44"/>
  <c r="O128" i="44"/>
  <c r="N128" i="44"/>
  <c r="K128" i="44"/>
  <c r="L128" i="44" s="1"/>
  <c r="H128" i="44"/>
  <c r="I128" i="44" s="1"/>
  <c r="F128" i="44"/>
  <c r="E128" i="44"/>
  <c r="O127" i="44"/>
  <c r="N127" i="44"/>
  <c r="L127" i="44"/>
  <c r="K127" i="44"/>
  <c r="H127" i="44"/>
  <c r="I127" i="44" s="1"/>
  <c r="F127" i="44"/>
  <c r="E127" i="44"/>
  <c r="N126" i="44"/>
  <c r="O126" i="44" s="1"/>
  <c r="K126" i="44"/>
  <c r="L126" i="44" s="1"/>
  <c r="H126" i="44"/>
  <c r="I126" i="44" s="1"/>
  <c r="F126" i="44"/>
  <c r="E126" i="44"/>
  <c r="N125" i="44"/>
  <c r="N145" i="44" s="1"/>
  <c r="K125" i="44"/>
  <c r="K145" i="44" s="1"/>
  <c r="H125" i="44"/>
  <c r="H145" i="44" s="1"/>
  <c r="F125" i="44"/>
  <c r="F145" i="44" s="1"/>
  <c r="E125" i="44"/>
  <c r="E145" i="44" s="1"/>
  <c r="M123" i="44"/>
  <c r="J123" i="44"/>
  <c r="G123" i="44"/>
  <c r="D123" i="44"/>
  <c r="B123" i="44"/>
  <c r="M122" i="44"/>
  <c r="G122" i="44"/>
  <c r="B118" i="44"/>
  <c r="N117" i="44"/>
  <c r="O117" i="44" s="1"/>
  <c r="K117" i="44"/>
  <c r="L117" i="44" s="1"/>
  <c r="I117" i="44"/>
  <c r="H117" i="44"/>
  <c r="E117" i="44"/>
  <c r="F117" i="44" s="1"/>
  <c r="N116" i="44"/>
  <c r="O116" i="44" s="1"/>
  <c r="K116" i="44"/>
  <c r="L116" i="44" s="1"/>
  <c r="H116" i="44"/>
  <c r="I116" i="44" s="1"/>
  <c r="E116" i="44"/>
  <c r="F116" i="44" s="1"/>
  <c r="O115" i="44"/>
  <c r="N115" i="44"/>
  <c r="K115" i="44"/>
  <c r="L115" i="44" s="1"/>
  <c r="H115" i="44"/>
  <c r="I115" i="44" s="1"/>
  <c r="E115" i="44"/>
  <c r="F115" i="44" s="1"/>
  <c r="N114" i="44"/>
  <c r="O114" i="44" s="1"/>
  <c r="K114" i="44"/>
  <c r="L114" i="44" s="1"/>
  <c r="H114" i="44"/>
  <c r="I114" i="44" s="1"/>
  <c r="E114" i="44"/>
  <c r="F114" i="44" s="1"/>
  <c r="O113" i="44"/>
  <c r="N113" i="44"/>
  <c r="K113" i="44"/>
  <c r="L113" i="44" s="1"/>
  <c r="I113" i="44"/>
  <c r="H113" i="44"/>
  <c r="E113" i="44"/>
  <c r="F113" i="44" s="1"/>
  <c r="O112" i="44"/>
  <c r="N112" i="44"/>
  <c r="K112" i="44"/>
  <c r="L112" i="44" s="1"/>
  <c r="H112" i="44"/>
  <c r="I112" i="44" s="1"/>
  <c r="E112" i="44"/>
  <c r="F112" i="44" s="1"/>
  <c r="N111" i="44"/>
  <c r="O111" i="44" s="1"/>
  <c r="L111" i="44"/>
  <c r="K111" i="44"/>
  <c r="H111" i="44"/>
  <c r="I111" i="44" s="1"/>
  <c r="E111" i="44"/>
  <c r="F111" i="44" s="1"/>
  <c r="N110" i="44"/>
  <c r="O110" i="44" s="1"/>
  <c r="K110" i="44"/>
  <c r="L110" i="44" s="1"/>
  <c r="H110" i="44"/>
  <c r="I110" i="44" s="1"/>
  <c r="E110" i="44"/>
  <c r="F110" i="44" s="1"/>
  <c r="O109" i="44"/>
  <c r="N109" i="44"/>
  <c r="L109" i="44"/>
  <c r="K109" i="44"/>
  <c r="I109" i="44"/>
  <c r="H109" i="44"/>
  <c r="E109" i="44"/>
  <c r="F109" i="44" s="1"/>
  <c r="N108" i="44"/>
  <c r="O108" i="44" s="1"/>
  <c r="K108" i="44"/>
  <c r="L108" i="44" s="1"/>
  <c r="H108" i="44"/>
  <c r="I108" i="44" s="1"/>
  <c r="E108" i="44"/>
  <c r="F108" i="44" s="1"/>
  <c r="O107" i="44"/>
  <c r="N107" i="44"/>
  <c r="K107" i="44"/>
  <c r="L107" i="44" s="1"/>
  <c r="H107" i="44"/>
  <c r="I107" i="44" s="1"/>
  <c r="E107" i="44"/>
  <c r="F107" i="44" s="1"/>
  <c r="N106" i="44"/>
  <c r="O106" i="44" s="1"/>
  <c r="K106" i="44"/>
  <c r="L106" i="44" s="1"/>
  <c r="H106" i="44"/>
  <c r="I106" i="44" s="1"/>
  <c r="E106" i="44"/>
  <c r="F106" i="44" s="1"/>
  <c r="O105" i="44"/>
  <c r="N105" i="44"/>
  <c r="K105" i="44"/>
  <c r="L105" i="44" s="1"/>
  <c r="I105" i="44"/>
  <c r="H105" i="44"/>
  <c r="E105" i="44"/>
  <c r="F105" i="44" s="1"/>
  <c r="O104" i="44"/>
  <c r="N104" i="44"/>
  <c r="L104" i="44"/>
  <c r="K104" i="44"/>
  <c r="H104" i="44"/>
  <c r="I104" i="44" s="1"/>
  <c r="E104" i="44"/>
  <c r="F104" i="44" s="1"/>
  <c r="O103" i="44"/>
  <c r="N103" i="44"/>
  <c r="K103" i="44"/>
  <c r="L103" i="44" s="1"/>
  <c r="H103" i="44"/>
  <c r="I103" i="44" s="1"/>
  <c r="E103" i="44"/>
  <c r="F103" i="44" s="1"/>
  <c r="N102" i="44"/>
  <c r="O102" i="44" s="1"/>
  <c r="L102" i="44"/>
  <c r="K102" i="44"/>
  <c r="H102" i="44"/>
  <c r="I102" i="44" s="1"/>
  <c r="E102" i="44"/>
  <c r="F102" i="44" s="1"/>
  <c r="N101" i="44"/>
  <c r="O101" i="44" s="1"/>
  <c r="K101" i="44"/>
  <c r="L101" i="44" s="1"/>
  <c r="I101" i="44"/>
  <c r="H101" i="44"/>
  <c r="E101" i="44"/>
  <c r="F101" i="44" s="1"/>
  <c r="N100" i="44"/>
  <c r="O100" i="44" s="1"/>
  <c r="K100" i="44"/>
  <c r="L100" i="44" s="1"/>
  <c r="H100" i="44"/>
  <c r="I100" i="44" s="1"/>
  <c r="E100" i="44"/>
  <c r="F100" i="44" s="1"/>
  <c r="O99" i="44"/>
  <c r="N99" i="44"/>
  <c r="K99" i="44"/>
  <c r="L99" i="44" s="1"/>
  <c r="H99" i="44"/>
  <c r="I99" i="44" s="1"/>
  <c r="E99" i="44"/>
  <c r="F99" i="44" s="1"/>
  <c r="N98" i="44"/>
  <c r="K98" i="44"/>
  <c r="L98" i="44" s="1"/>
  <c r="H98" i="44"/>
  <c r="E98" i="44"/>
  <c r="E118" i="44" s="1"/>
  <c r="M96" i="44"/>
  <c r="J96" i="44"/>
  <c r="G96" i="44"/>
  <c r="D96" i="44"/>
  <c r="B96" i="44"/>
  <c r="M95" i="44"/>
  <c r="G95" i="44"/>
  <c r="B91" i="44"/>
  <c r="N90" i="44"/>
  <c r="O90" i="44" s="1"/>
  <c r="K90" i="44"/>
  <c r="L90" i="44" s="1"/>
  <c r="I90" i="44"/>
  <c r="H90" i="44"/>
  <c r="F90" i="44"/>
  <c r="E90" i="44"/>
  <c r="N89" i="44"/>
  <c r="O89" i="44" s="1"/>
  <c r="K89" i="44"/>
  <c r="L89" i="44" s="1"/>
  <c r="I89" i="44"/>
  <c r="H89" i="44"/>
  <c r="F89" i="44"/>
  <c r="E89" i="44"/>
  <c r="O88" i="44"/>
  <c r="N88" i="44"/>
  <c r="K88" i="44"/>
  <c r="L88" i="44" s="1"/>
  <c r="I88" i="44"/>
  <c r="H88" i="44"/>
  <c r="F88" i="44"/>
  <c r="E88" i="44"/>
  <c r="N87" i="44"/>
  <c r="O87" i="44" s="1"/>
  <c r="K87" i="44"/>
  <c r="L87" i="44" s="1"/>
  <c r="I87" i="44"/>
  <c r="H87" i="44"/>
  <c r="F87" i="44"/>
  <c r="E87" i="44"/>
  <c r="N86" i="44"/>
  <c r="O86" i="44" s="1"/>
  <c r="K86" i="44"/>
  <c r="L86" i="44" s="1"/>
  <c r="I86" i="44"/>
  <c r="H86" i="44"/>
  <c r="F86" i="44"/>
  <c r="E86" i="44"/>
  <c r="N85" i="44"/>
  <c r="O85" i="44" s="1"/>
  <c r="K85" i="44"/>
  <c r="L85" i="44" s="1"/>
  <c r="I85" i="44"/>
  <c r="H85" i="44"/>
  <c r="F85" i="44"/>
  <c r="E85" i="44"/>
  <c r="O84" i="44"/>
  <c r="N84" i="44"/>
  <c r="K84" i="44"/>
  <c r="L84" i="44" s="1"/>
  <c r="I84" i="44"/>
  <c r="H84" i="44"/>
  <c r="F84" i="44"/>
  <c r="E84" i="44"/>
  <c r="N83" i="44"/>
  <c r="O83" i="44" s="1"/>
  <c r="K83" i="44"/>
  <c r="L83" i="44" s="1"/>
  <c r="I83" i="44"/>
  <c r="H83" i="44"/>
  <c r="F83" i="44"/>
  <c r="E83" i="44"/>
  <c r="N82" i="44"/>
  <c r="O82" i="44" s="1"/>
  <c r="K82" i="44"/>
  <c r="L82" i="44" s="1"/>
  <c r="I82" i="44"/>
  <c r="H82" i="44"/>
  <c r="F82" i="44"/>
  <c r="E82" i="44"/>
  <c r="N81" i="44"/>
  <c r="O81" i="44" s="1"/>
  <c r="K81" i="44"/>
  <c r="L81" i="44" s="1"/>
  <c r="I81" i="44"/>
  <c r="H81" i="44"/>
  <c r="F81" i="44"/>
  <c r="E81" i="44"/>
  <c r="O80" i="44"/>
  <c r="N80" i="44"/>
  <c r="K80" i="44"/>
  <c r="L80" i="44" s="1"/>
  <c r="I80" i="44"/>
  <c r="H80" i="44"/>
  <c r="F80" i="44"/>
  <c r="E80" i="44"/>
  <c r="N79" i="44"/>
  <c r="O79" i="44" s="1"/>
  <c r="K79" i="44"/>
  <c r="L79" i="44" s="1"/>
  <c r="I79" i="44"/>
  <c r="H79" i="44"/>
  <c r="F79" i="44"/>
  <c r="E79" i="44"/>
  <c r="N78" i="44"/>
  <c r="O78" i="44" s="1"/>
  <c r="K78" i="44"/>
  <c r="L78" i="44" s="1"/>
  <c r="I78" i="44"/>
  <c r="H78" i="44"/>
  <c r="F78" i="44"/>
  <c r="E78" i="44"/>
  <c r="N77" i="44"/>
  <c r="O77" i="44" s="1"/>
  <c r="K77" i="44"/>
  <c r="L77" i="44" s="1"/>
  <c r="I77" i="44"/>
  <c r="H77" i="44"/>
  <c r="F77" i="44"/>
  <c r="E77" i="44"/>
  <c r="O76" i="44"/>
  <c r="N76" i="44"/>
  <c r="K76" i="44"/>
  <c r="L76" i="44" s="1"/>
  <c r="I76" i="44"/>
  <c r="H76" i="44"/>
  <c r="F76" i="44"/>
  <c r="E76" i="44"/>
  <c r="N75" i="44"/>
  <c r="O75" i="44" s="1"/>
  <c r="K75" i="44"/>
  <c r="L75" i="44" s="1"/>
  <c r="I75" i="44"/>
  <c r="H75" i="44"/>
  <c r="F75" i="44"/>
  <c r="E75" i="44"/>
  <c r="N74" i="44"/>
  <c r="O74" i="44" s="1"/>
  <c r="K74" i="44"/>
  <c r="L74" i="44" s="1"/>
  <c r="I74" i="44"/>
  <c r="H74" i="44"/>
  <c r="F74" i="44"/>
  <c r="E74" i="44"/>
  <c r="N73" i="44"/>
  <c r="O73" i="44" s="1"/>
  <c r="K73" i="44"/>
  <c r="L73" i="44" s="1"/>
  <c r="I73" i="44"/>
  <c r="H73" i="44"/>
  <c r="F73" i="44"/>
  <c r="E73" i="44"/>
  <c r="O72" i="44"/>
  <c r="N72" i="44"/>
  <c r="K72" i="44"/>
  <c r="L72" i="44" s="1"/>
  <c r="I72" i="44"/>
  <c r="H72" i="44"/>
  <c r="F72" i="44"/>
  <c r="E72" i="44"/>
  <c r="N71" i="44"/>
  <c r="N91" i="44" s="1"/>
  <c r="K71" i="44"/>
  <c r="K91" i="44" s="1"/>
  <c r="I71" i="44"/>
  <c r="I91" i="44" s="1"/>
  <c r="H71" i="44"/>
  <c r="H91" i="44" s="1"/>
  <c r="F71" i="44"/>
  <c r="F91" i="44" s="1"/>
  <c r="E71" i="44"/>
  <c r="E91" i="44" s="1"/>
  <c r="M69" i="44"/>
  <c r="J69" i="44"/>
  <c r="G69" i="44"/>
  <c r="D69" i="44"/>
  <c r="B69" i="44"/>
  <c r="M68" i="44"/>
  <c r="G68" i="44"/>
  <c r="B64" i="44"/>
  <c r="O63" i="44"/>
  <c r="N63" i="44"/>
  <c r="L63" i="44"/>
  <c r="K63" i="44"/>
  <c r="I63" i="44"/>
  <c r="H63" i="44"/>
  <c r="F63" i="44"/>
  <c r="E63" i="44"/>
  <c r="O62" i="44"/>
  <c r="N62" i="44"/>
  <c r="L62" i="44"/>
  <c r="K62" i="44"/>
  <c r="I62" i="44"/>
  <c r="H62" i="44"/>
  <c r="F62" i="44"/>
  <c r="E62" i="44"/>
  <c r="O61" i="44"/>
  <c r="N61" i="44"/>
  <c r="L61" i="44"/>
  <c r="K61" i="44"/>
  <c r="I61" i="44"/>
  <c r="H61" i="44"/>
  <c r="F61" i="44"/>
  <c r="E61" i="44"/>
  <c r="O60" i="44"/>
  <c r="N60" i="44"/>
  <c r="L60" i="44"/>
  <c r="K60" i="44"/>
  <c r="I60" i="44"/>
  <c r="H60" i="44"/>
  <c r="F60" i="44"/>
  <c r="E60" i="44"/>
  <c r="N59" i="44"/>
  <c r="O59" i="44" s="1"/>
  <c r="L59" i="44"/>
  <c r="K59" i="44"/>
  <c r="I59" i="44"/>
  <c r="H59" i="44"/>
  <c r="F59" i="44"/>
  <c r="E59" i="44"/>
  <c r="N58" i="44"/>
  <c r="O58" i="44" s="1"/>
  <c r="L58" i="44"/>
  <c r="K58" i="44"/>
  <c r="I58" i="44"/>
  <c r="H58" i="44"/>
  <c r="F58" i="44"/>
  <c r="E58" i="44"/>
  <c r="N57" i="44"/>
  <c r="O57" i="44" s="1"/>
  <c r="L57" i="44"/>
  <c r="K57" i="44"/>
  <c r="I57" i="44"/>
  <c r="H57" i="44"/>
  <c r="F57" i="44"/>
  <c r="E57" i="44"/>
  <c r="N56" i="44"/>
  <c r="O56" i="44" s="1"/>
  <c r="L56" i="44"/>
  <c r="K56" i="44"/>
  <c r="I56" i="44"/>
  <c r="H56" i="44"/>
  <c r="F56" i="44"/>
  <c r="E56" i="44"/>
  <c r="N55" i="44"/>
  <c r="O55" i="44" s="1"/>
  <c r="L55" i="44"/>
  <c r="K55" i="44"/>
  <c r="I55" i="44"/>
  <c r="H55" i="44"/>
  <c r="F55" i="44"/>
  <c r="E55" i="44"/>
  <c r="N54" i="44"/>
  <c r="O54" i="44" s="1"/>
  <c r="L54" i="44"/>
  <c r="K54" i="44"/>
  <c r="I54" i="44"/>
  <c r="H54" i="44"/>
  <c r="F54" i="44"/>
  <c r="E54" i="44"/>
  <c r="N53" i="44"/>
  <c r="O53" i="44" s="1"/>
  <c r="L53" i="44"/>
  <c r="K53" i="44"/>
  <c r="I53" i="44"/>
  <c r="H53" i="44"/>
  <c r="F53" i="44"/>
  <c r="E53" i="44"/>
  <c r="N52" i="44"/>
  <c r="O52" i="44" s="1"/>
  <c r="L52" i="44"/>
  <c r="K52" i="44"/>
  <c r="I52" i="44"/>
  <c r="H52" i="44"/>
  <c r="F52" i="44"/>
  <c r="E52" i="44"/>
  <c r="N51" i="44"/>
  <c r="O51" i="44" s="1"/>
  <c r="L51" i="44"/>
  <c r="K51" i="44"/>
  <c r="I51" i="44"/>
  <c r="H51" i="44"/>
  <c r="F51" i="44"/>
  <c r="E51" i="44"/>
  <c r="N50" i="44"/>
  <c r="O50" i="44" s="1"/>
  <c r="L50" i="44"/>
  <c r="K50" i="44"/>
  <c r="I50" i="44"/>
  <c r="H50" i="44"/>
  <c r="F50" i="44"/>
  <c r="E50" i="44"/>
  <c r="N49" i="44"/>
  <c r="O49" i="44" s="1"/>
  <c r="L49" i="44"/>
  <c r="K49" i="44"/>
  <c r="I49" i="44"/>
  <c r="H49" i="44"/>
  <c r="F49" i="44"/>
  <c r="E49" i="44"/>
  <c r="N48" i="44"/>
  <c r="O48" i="44" s="1"/>
  <c r="L48" i="44"/>
  <c r="K48" i="44"/>
  <c r="I48" i="44"/>
  <c r="H48" i="44"/>
  <c r="F48" i="44"/>
  <c r="E48" i="44"/>
  <c r="N47" i="44"/>
  <c r="O47" i="44" s="1"/>
  <c r="L47" i="44"/>
  <c r="K47" i="44"/>
  <c r="I47" i="44"/>
  <c r="H47" i="44"/>
  <c r="F47" i="44"/>
  <c r="E47" i="44"/>
  <c r="N46" i="44"/>
  <c r="O46" i="44" s="1"/>
  <c r="L46" i="44"/>
  <c r="K46" i="44"/>
  <c r="I46" i="44"/>
  <c r="H46" i="44"/>
  <c r="F46" i="44"/>
  <c r="E46" i="44"/>
  <c r="N45" i="44"/>
  <c r="O45" i="44" s="1"/>
  <c r="L45" i="44"/>
  <c r="K45" i="44"/>
  <c r="I45" i="44"/>
  <c r="H45" i="44"/>
  <c r="F45" i="44"/>
  <c r="E45" i="44"/>
  <c r="N44" i="44"/>
  <c r="N64" i="44" s="1"/>
  <c r="L44" i="44"/>
  <c r="L64" i="44" s="1"/>
  <c r="K44" i="44"/>
  <c r="K64" i="44" s="1"/>
  <c r="I44" i="44"/>
  <c r="I64" i="44" s="1"/>
  <c r="H44" i="44"/>
  <c r="H64" i="44" s="1"/>
  <c r="F44" i="44"/>
  <c r="F64" i="44" s="1"/>
  <c r="E44" i="44"/>
  <c r="E64" i="44" s="1"/>
  <c r="M42" i="44"/>
  <c r="J42" i="44"/>
  <c r="G42" i="44"/>
  <c r="D42" i="44"/>
  <c r="B42" i="44"/>
  <c r="M41" i="44"/>
  <c r="G41" i="44"/>
  <c r="O36" i="44"/>
  <c r="N36" i="44"/>
  <c r="M36" i="44"/>
  <c r="L36" i="44"/>
  <c r="K36" i="44"/>
  <c r="J36" i="44"/>
  <c r="I36" i="44"/>
  <c r="H36" i="44"/>
  <c r="G36" i="44"/>
  <c r="F36" i="44"/>
  <c r="E36" i="44"/>
  <c r="D36" i="44"/>
  <c r="C36" i="44"/>
  <c r="B36" i="44"/>
  <c r="O35" i="44"/>
  <c r="N35" i="44"/>
  <c r="M35" i="44"/>
  <c r="L35" i="44"/>
  <c r="K35" i="44"/>
  <c r="J35" i="44"/>
  <c r="I35" i="44"/>
  <c r="H35" i="44"/>
  <c r="G35" i="44"/>
  <c r="F35" i="44"/>
  <c r="E35" i="44"/>
  <c r="D35" i="44"/>
  <c r="C35" i="44"/>
  <c r="B35" i="44"/>
  <c r="O34" i="44"/>
  <c r="N34" i="44"/>
  <c r="M34" i="44"/>
  <c r="L34" i="44"/>
  <c r="K34" i="44"/>
  <c r="J34" i="44"/>
  <c r="I34" i="44"/>
  <c r="H34" i="44"/>
  <c r="G34" i="44"/>
  <c r="F34" i="44"/>
  <c r="E34" i="44"/>
  <c r="D34" i="44"/>
  <c r="C34" i="44"/>
  <c r="B34" i="44"/>
  <c r="O33" i="44"/>
  <c r="N33" i="44"/>
  <c r="M33" i="44"/>
  <c r="L33" i="44"/>
  <c r="K33" i="44"/>
  <c r="J33" i="44"/>
  <c r="I33" i="44"/>
  <c r="H33" i="44"/>
  <c r="G33" i="44"/>
  <c r="F33" i="44"/>
  <c r="E33" i="44"/>
  <c r="D33" i="44"/>
  <c r="C33" i="44"/>
  <c r="B33" i="44"/>
  <c r="O32" i="44"/>
  <c r="N32" i="44"/>
  <c r="M32" i="44"/>
  <c r="L32" i="44"/>
  <c r="K32" i="44"/>
  <c r="J32" i="44"/>
  <c r="I32" i="44"/>
  <c r="H32" i="44"/>
  <c r="G32" i="44"/>
  <c r="F32" i="44"/>
  <c r="E32" i="44"/>
  <c r="D32" i="44"/>
  <c r="C32" i="44"/>
  <c r="B32" i="44"/>
  <c r="O31" i="44"/>
  <c r="N31" i="44"/>
  <c r="M31" i="44"/>
  <c r="L31" i="44"/>
  <c r="K31" i="44"/>
  <c r="J31" i="44"/>
  <c r="I31" i="44"/>
  <c r="H31" i="44"/>
  <c r="G31" i="44"/>
  <c r="F31" i="44"/>
  <c r="E31" i="44"/>
  <c r="D31" i="44"/>
  <c r="C31" i="44"/>
  <c r="B31" i="44"/>
  <c r="O30" i="44"/>
  <c r="N30" i="44"/>
  <c r="M30" i="44"/>
  <c r="L30" i="44"/>
  <c r="K30" i="44"/>
  <c r="J30" i="44"/>
  <c r="I30" i="44"/>
  <c r="H30" i="44"/>
  <c r="G30" i="44"/>
  <c r="F30" i="44"/>
  <c r="E30" i="44"/>
  <c r="D30" i="44"/>
  <c r="C30" i="44"/>
  <c r="B30" i="44"/>
  <c r="O29" i="44"/>
  <c r="N29" i="44"/>
  <c r="M29" i="44"/>
  <c r="L29" i="44"/>
  <c r="K29" i="44"/>
  <c r="J29" i="44"/>
  <c r="I29" i="44"/>
  <c r="H29" i="44"/>
  <c r="G29" i="44"/>
  <c r="F29" i="44"/>
  <c r="E29" i="44"/>
  <c r="D29" i="44"/>
  <c r="C29" i="44"/>
  <c r="B29" i="44"/>
  <c r="O28" i="44"/>
  <c r="N28" i="44"/>
  <c r="M28" i="44"/>
  <c r="L28" i="44"/>
  <c r="K28" i="44"/>
  <c r="J28" i="44"/>
  <c r="I28" i="44"/>
  <c r="H28" i="44"/>
  <c r="G28" i="44"/>
  <c r="F28" i="44"/>
  <c r="E28" i="44"/>
  <c r="D28" i="44"/>
  <c r="C28" i="44"/>
  <c r="B28" i="44"/>
  <c r="O27" i="44"/>
  <c r="N27" i="44"/>
  <c r="M27" i="44"/>
  <c r="L27" i="44"/>
  <c r="K27" i="44"/>
  <c r="J27" i="44"/>
  <c r="I27" i="44"/>
  <c r="H27" i="44"/>
  <c r="G27" i="44"/>
  <c r="F27" i="44"/>
  <c r="E27" i="44"/>
  <c r="D27" i="44"/>
  <c r="C27" i="44"/>
  <c r="B27" i="44"/>
  <c r="O26" i="44"/>
  <c r="N26" i="44"/>
  <c r="M26" i="44"/>
  <c r="L26" i="44"/>
  <c r="K26" i="44"/>
  <c r="J26" i="44"/>
  <c r="I26" i="44"/>
  <c r="H26" i="44"/>
  <c r="G26" i="44"/>
  <c r="F26" i="44"/>
  <c r="E26" i="44"/>
  <c r="D26" i="44"/>
  <c r="C26" i="44"/>
  <c r="B26" i="44"/>
  <c r="O25" i="44"/>
  <c r="N25" i="44"/>
  <c r="M25" i="44"/>
  <c r="L25" i="44"/>
  <c r="K25" i="44"/>
  <c r="J25" i="44"/>
  <c r="I25" i="44"/>
  <c r="H25" i="44"/>
  <c r="G25" i="44"/>
  <c r="F25" i="44"/>
  <c r="E25" i="44"/>
  <c r="D25" i="44"/>
  <c r="C25" i="44"/>
  <c r="B25" i="44"/>
  <c r="O24" i="44"/>
  <c r="N24" i="44"/>
  <c r="M24" i="44"/>
  <c r="L24" i="44"/>
  <c r="K24" i="44"/>
  <c r="J24" i="44"/>
  <c r="I24" i="44"/>
  <c r="H24" i="44"/>
  <c r="G24" i="44"/>
  <c r="F24" i="44"/>
  <c r="E24" i="44"/>
  <c r="D24" i="44"/>
  <c r="C24" i="44"/>
  <c r="B24" i="44"/>
  <c r="O23" i="44"/>
  <c r="N23" i="44"/>
  <c r="M23" i="44"/>
  <c r="L23" i="44"/>
  <c r="K23" i="44"/>
  <c r="J23" i="44"/>
  <c r="I23" i="44"/>
  <c r="H23" i="44"/>
  <c r="G23" i="44"/>
  <c r="F23" i="44"/>
  <c r="E23" i="44"/>
  <c r="D23" i="44"/>
  <c r="C23" i="44"/>
  <c r="B23" i="44"/>
  <c r="O22" i="44"/>
  <c r="N22" i="44"/>
  <c r="M22" i="44"/>
  <c r="L22" i="44"/>
  <c r="K22" i="44"/>
  <c r="J22" i="44"/>
  <c r="I22" i="44"/>
  <c r="H22" i="44"/>
  <c r="G22" i="44"/>
  <c r="F22" i="44"/>
  <c r="E22" i="44"/>
  <c r="D22" i="44"/>
  <c r="C22" i="44"/>
  <c r="B22" i="44"/>
  <c r="O21" i="44"/>
  <c r="N21" i="44"/>
  <c r="M21" i="44"/>
  <c r="L21" i="44"/>
  <c r="K21" i="44"/>
  <c r="J21" i="44"/>
  <c r="I21" i="44"/>
  <c r="H21" i="44"/>
  <c r="G21" i="44"/>
  <c r="F21" i="44"/>
  <c r="E21" i="44"/>
  <c r="D21" i="44"/>
  <c r="C21" i="44"/>
  <c r="B21" i="44"/>
  <c r="O20" i="44"/>
  <c r="N20" i="44"/>
  <c r="M20" i="44"/>
  <c r="L20" i="44"/>
  <c r="K20" i="44"/>
  <c r="J20" i="44"/>
  <c r="I20" i="44"/>
  <c r="H20" i="44"/>
  <c r="G20" i="44"/>
  <c r="F20" i="44"/>
  <c r="E20" i="44"/>
  <c r="D20" i="44"/>
  <c r="C20" i="44"/>
  <c r="B20" i="44"/>
  <c r="O19" i="44"/>
  <c r="N19" i="44"/>
  <c r="M19" i="44"/>
  <c r="L19" i="44"/>
  <c r="K19" i="44"/>
  <c r="J19" i="44"/>
  <c r="I19" i="44"/>
  <c r="H19" i="44"/>
  <c r="G19" i="44"/>
  <c r="F19" i="44"/>
  <c r="E19" i="44"/>
  <c r="D19" i="44"/>
  <c r="C19" i="44"/>
  <c r="B19" i="44"/>
  <c r="O18" i="44"/>
  <c r="N18" i="44"/>
  <c r="M18" i="44"/>
  <c r="L18" i="44"/>
  <c r="K18" i="44"/>
  <c r="J18" i="44"/>
  <c r="I18" i="44"/>
  <c r="H18" i="44"/>
  <c r="G18" i="44"/>
  <c r="F18" i="44"/>
  <c r="E18" i="44"/>
  <c r="D18" i="44"/>
  <c r="C18" i="44"/>
  <c r="B18" i="44"/>
  <c r="O17" i="44"/>
  <c r="N17" i="44"/>
  <c r="M17" i="44"/>
  <c r="L17" i="44"/>
  <c r="K17" i="44"/>
  <c r="J17" i="44"/>
  <c r="I17" i="44"/>
  <c r="H17" i="44"/>
  <c r="G17" i="44"/>
  <c r="F17" i="44"/>
  <c r="E17" i="44"/>
  <c r="D17" i="44"/>
  <c r="C17" i="44"/>
  <c r="B17" i="44"/>
  <c r="M15" i="44"/>
  <c r="J15" i="44"/>
  <c r="G15" i="44"/>
  <c r="D15" i="44"/>
  <c r="B15" i="44"/>
  <c r="M14" i="44"/>
  <c r="G14" i="44"/>
  <c r="B199" i="43"/>
  <c r="O198" i="43"/>
  <c r="N198" i="43"/>
  <c r="L198" i="43"/>
  <c r="K198" i="43"/>
  <c r="H198" i="43"/>
  <c r="I198" i="43" s="1"/>
  <c r="F198" i="43"/>
  <c r="E198" i="43"/>
  <c r="O197" i="43"/>
  <c r="N197" i="43"/>
  <c r="K197" i="43"/>
  <c r="L197" i="43" s="1"/>
  <c r="H197" i="43"/>
  <c r="I197" i="43" s="1"/>
  <c r="F197" i="43"/>
  <c r="E197" i="43"/>
  <c r="N196" i="43"/>
  <c r="O196" i="43" s="1"/>
  <c r="K196" i="43"/>
  <c r="L196" i="43" s="1"/>
  <c r="H196" i="43"/>
  <c r="I196" i="43" s="1"/>
  <c r="F196" i="43"/>
  <c r="E196" i="43"/>
  <c r="O195" i="43"/>
  <c r="N195" i="43"/>
  <c r="K195" i="43"/>
  <c r="L195" i="43" s="1"/>
  <c r="H195" i="43"/>
  <c r="I195" i="43" s="1"/>
  <c r="F195" i="43"/>
  <c r="E195" i="43"/>
  <c r="N194" i="43"/>
  <c r="O194" i="43" s="1"/>
  <c r="L194" i="43"/>
  <c r="K194" i="43"/>
  <c r="H194" i="43"/>
  <c r="I194" i="43" s="1"/>
  <c r="F194" i="43"/>
  <c r="E194" i="43"/>
  <c r="N193" i="43"/>
  <c r="O193" i="43" s="1"/>
  <c r="K193" i="43"/>
  <c r="L193" i="43" s="1"/>
  <c r="H193" i="43"/>
  <c r="I193" i="43" s="1"/>
  <c r="F193" i="43"/>
  <c r="E193" i="43"/>
  <c r="N192" i="43"/>
  <c r="O192" i="43" s="1"/>
  <c r="K192" i="43"/>
  <c r="L192" i="43" s="1"/>
  <c r="H192" i="43"/>
  <c r="I192" i="43" s="1"/>
  <c r="F192" i="43"/>
  <c r="E192" i="43"/>
  <c r="N191" i="43"/>
  <c r="O191" i="43" s="1"/>
  <c r="K191" i="43"/>
  <c r="L191" i="43" s="1"/>
  <c r="H191" i="43"/>
  <c r="I191" i="43" s="1"/>
  <c r="F191" i="43"/>
  <c r="E191" i="43"/>
  <c r="N190" i="43"/>
  <c r="O190" i="43" s="1"/>
  <c r="L190" i="43"/>
  <c r="K190" i="43"/>
  <c r="H190" i="43"/>
  <c r="I190" i="43" s="1"/>
  <c r="F190" i="43"/>
  <c r="E190" i="43"/>
  <c r="N189" i="43"/>
  <c r="O189" i="43" s="1"/>
  <c r="K189" i="43"/>
  <c r="L189" i="43" s="1"/>
  <c r="H189" i="43"/>
  <c r="I189" i="43" s="1"/>
  <c r="F189" i="43"/>
  <c r="E189" i="43"/>
  <c r="O188" i="43"/>
  <c r="N188" i="43"/>
  <c r="K188" i="43"/>
  <c r="L188" i="43" s="1"/>
  <c r="H188" i="43"/>
  <c r="I188" i="43" s="1"/>
  <c r="F188" i="43"/>
  <c r="E188" i="43"/>
  <c r="N187" i="43"/>
  <c r="O187" i="43" s="1"/>
  <c r="K187" i="43"/>
  <c r="L187" i="43" s="1"/>
  <c r="H187" i="43"/>
  <c r="I187" i="43" s="1"/>
  <c r="F187" i="43"/>
  <c r="E187" i="43"/>
  <c r="O186" i="43"/>
  <c r="N186" i="43"/>
  <c r="L186" i="43"/>
  <c r="K186" i="43"/>
  <c r="H186" i="43"/>
  <c r="I186" i="43" s="1"/>
  <c r="F186" i="43"/>
  <c r="E186" i="43"/>
  <c r="N185" i="43"/>
  <c r="O185" i="43" s="1"/>
  <c r="K185" i="43"/>
  <c r="L185" i="43" s="1"/>
  <c r="H185" i="43"/>
  <c r="I185" i="43" s="1"/>
  <c r="F185" i="43"/>
  <c r="E185" i="43"/>
  <c r="N184" i="43"/>
  <c r="O184" i="43" s="1"/>
  <c r="K184" i="43"/>
  <c r="L184" i="43" s="1"/>
  <c r="H184" i="43"/>
  <c r="I184" i="43" s="1"/>
  <c r="F184" i="43"/>
  <c r="E184" i="43"/>
  <c r="N183" i="43"/>
  <c r="O183" i="43" s="1"/>
  <c r="K183" i="43"/>
  <c r="L183" i="43" s="1"/>
  <c r="H183" i="43"/>
  <c r="I183" i="43" s="1"/>
  <c r="F183" i="43"/>
  <c r="E183" i="43"/>
  <c r="N182" i="43"/>
  <c r="O182" i="43" s="1"/>
  <c r="L182" i="43"/>
  <c r="K182" i="43"/>
  <c r="H182" i="43"/>
  <c r="I182" i="43" s="1"/>
  <c r="F182" i="43"/>
  <c r="E182" i="43"/>
  <c r="O181" i="43"/>
  <c r="N181" i="43"/>
  <c r="K181" i="43"/>
  <c r="L181" i="43" s="1"/>
  <c r="H181" i="43"/>
  <c r="I181" i="43" s="1"/>
  <c r="F181" i="43"/>
  <c r="E181" i="43"/>
  <c r="N180" i="43"/>
  <c r="O180" i="43" s="1"/>
  <c r="K180" i="43"/>
  <c r="L180" i="43" s="1"/>
  <c r="H180" i="43"/>
  <c r="I180" i="43" s="1"/>
  <c r="F180" i="43"/>
  <c r="E180" i="43"/>
  <c r="O179" i="43"/>
  <c r="N179" i="43"/>
  <c r="K179" i="43"/>
  <c r="H179" i="43"/>
  <c r="H199" i="43" s="1"/>
  <c r="F179" i="43"/>
  <c r="F199" i="43" s="1"/>
  <c r="E179" i="43"/>
  <c r="E199" i="43" s="1"/>
  <c r="M177" i="43"/>
  <c r="J177" i="43"/>
  <c r="G177" i="43"/>
  <c r="D177" i="43"/>
  <c r="B177" i="43"/>
  <c r="M176" i="43"/>
  <c r="G176" i="43"/>
  <c r="B172" i="43"/>
  <c r="N171" i="43"/>
  <c r="O171" i="43" s="1"/>
  <c r="L171" i="43"/>
  <c r="K171" i="43"/>
  <c r="H171" i="43"/>
  <c r="I171" i="43" s="1"/>
  <c r="F171" i="43"/>
  <c r="E171" i="43"/>
  <c r="N170" i="43"/>
  <c r="O170" i="43" s="1"/>
  <c r="K170" i="43"/>
  <c r="L170" i="43" s="1"/>
  <c r="H170" i="43"/>
  <c r="I170" i="43" s="1"/>
  <c r="F170" i="43"/>
  <c r="E170" i="43"/>
  <c r="N169" i="43"/>
  <c r="O169" i="43" s="1"/>
  <c r="K169" i="43"/>
  <c r="L169" i="43" s="1"/>
  <c r="H169" i="43"/>
  <c r="I169" i="43" s="1"/>
  <c r="F169" i="43"/>
  <c r="E169" i="43"/>
  <c r="N168" i="43"/>
  <c r="O168" i="43" s="1"/>
  <c r="L168" i="43"/>
  <c r="K168" i="43"/>
  <c r="H168" i="43"/>
  <c r="I168" i="43" s="1"/>
  <c r="F168" i="43"/>
  <c r="E168" i="43"/>
  <c r="O167" i="43"/>
  <c r="N167" i="43"/>
  <c r="L167" i="43"/>
  <c r="K167" i="43"/>
  <c r="H167" i="43"/>
  <c r="I167" i="43" s="1"/>
  <c r="F167" i="43"/>
  <c r="E167" i="43"/>
  <c r="N166" i="43"/>
  <c r="O166" i="43" s="1"/>
  <c r="K166" i="43"/>
  <c r="L166" i="43" s="1"/>
  <c r="H166" i="43"/>
  <c r="I166" i="43" s="1"/>
  <c r="F166" i="43"/>
  <c r="E166" i="43"/>
  <c r="N165" i="43"/>
  <c r="O165" i="43" s="1"/>
  <c r="K165" i="43"/>
  <c r="L165" i="43" s="1"/>
  <c r="H165" i="43"/>
  <c r="I165" i="43" s="1"/>
  <c r="F165" i="43"/>
  <c r="E165" i="43"/>
  <c r="N164" i="43"/>
  <c r="O164" i="43" s="1"/>
  <c r="K164" i="43"/>
  <c r="L164" i="43" s="1"/>
  <c r="H164" i="43"/>
  <c r="I164" i="43" s="1"/>
  <c r="F164" i="43"/>
  <c r="E164" i="43"/>
  <c r="N163" i="43"/>
  <c r="O163" i="43" s="1"/>
  <c r="L163" i="43"/>
  <c r="K163" i="43"/>
  <c r="H163" i="43"/>
  <c r="I163" i="43" s="1"/>
  <c r="F163" i="43"/>
  <c r="E163" i="43"/>
  <c r="O162" i="43"/>
  <c r="N162" i="43"/>
  <c r="K162" i="43"/>
  <c r="L162" i="43" s="1"/>
  <c r="H162" i="43"/>
  <c r="I162" i="43" s="1"/>
  <c r="F162" i="43"/>
  <c r="E162" i="43"/>
  <c r="O161" i="43"/>
  <c r="N161" i="43"/>
  <c r="K161" i="43"/>
  <c r="L161" i="43" s="1"/>
  <c r="H161" i="43"/>
  <c r="I161" i="43" s="1"/>
  <c r="F161" i="43"/>
  <c r="E161" i="43"/>
  <c r="O160" i="43"/>
  <c r="N160" i="43"/>
  <c r="L160" i="43"/>
  <c r="K160" i="43"/>
  <c r="H160" i="43"/>
  <c r="I160" i="43" s="1"/>
  <c r="F160" i="43"/>
  <c r="E160" i="43"/>
  <c r="N159" i="43"/>
  <c r="O159" i="43" s="1"/>
  <c r="L159" i="43"/>
  <c r="K159" i="43"/>
  <c r="H159" i="43"/>
  <c r="I159" i="43" s="1"/>
  <c r="F159" i="43"/>
  <c r="E159" i="43"/>
  <c r="N158" i="43"/>
  <c r="O158" i="43" s="1"/>
  <c r="K158" i="43"/>
  <c r="L158" i="43" s="1"/>
  <c r="H158" i="43"/>
  <c r="I158" i="43" s="1"/>
  <c r="F158" i="43"/>
  <c r="E158" i="43"/>
  <c r="O157" i="43"/>
  <c r="N157" i="43"/>
  <c r="K157" i="43"/>
  <c r="L157" i="43" s="1"/>
  <c r="H157" i="43"/>
  <c r="I157" i="43" s="1"/>
  <c r="F157" i="43"/>
  <c r="E157" i="43"/>
  <c r="N156" i="43"/>
  <c r="O156" i="43" s="1"/>
  <c r="K156" i="43"/>
  <c r="L156" i="43" s="1"/>
  <c r="H156" i="43"/>
  <c r="I156" i="43" s="1"/>
  <c r="F156" i="43"/>
  <c r="E156" i="43"/>
  <c r="O155" i="43"/>
  <c r="N155" i="43"/>
  <c r="L155" i="43"/>
  <c r="K155" i="43"/>
  <c r="H155" i="43"/>
  <c r="I155" i="43" s="1"/>
  <c r="F155" i="43"/>
  <c r="E155" i="43"/>
  <c r="N154" i="43"/>
  <c r="O154" i="43" s="1"/>
  <c r="K154" i="43"/>
  <c r="L154" i="43" s="1"/>
  <c r="H154" i="43"/>
  <c r="I154" i="43" s="1"/>
  <c r="F154" i="43"/>
  <c r="E154" i="43"/>
  <c r="O153" i="43"/>
  <c r="N153" i="43"/>
  <c r="L153" i="43"/>
  <c r="K153" i="43"/>
  <c r="H153" i="43"/>
  <c r="I153" i="43" s="1"/>
  <c r="F153" i="43"/>
  <c r="E153" i="43"/>
  <c r="O152" i="43"/>
  <c r="N152" i="43"/>
  <c r="K152" i="43"/>
  <c r="H152" i="43"/>
  <c r="H172" i="43" s="1"/>
  <c r="F152" i="43"/>
  <c r="F172" i="43" s="1"/>
  <c r="E152" i="43"/>
  <c r="E172" i="43" s="1"/>
  <c r="M150" i="43"/>
  <c r="J150" i="43"/>
  <c r="G150" i="43"/>
  <c r="D150" i="43"/>
  <c r="B150" i="43"/>
  <c r="M149" i="43"/>
  <c r="G149" i="43"/>
  <c r="B145" i="43"/>
  <c r="O144" i="43"/>
  <c r="N144" i="43"/>
  <c r="L144" i="43"/>
  <c r="K144" i="43"/>
  <c r="I144" i="43"/>
  <c r="H144" i="43"/>
  <c r="F144" i="43"/>
  <c r="E144" i="43"/>
  <c r="O143" i="43"/>
  <c r="N143" i="43"/>
  <c r="L143" i="43"/>
  <c r="K143" i="43"/>
  <c r="I143" i="43"/>
  <c r="H143" i="43"/>
  <c r="F143" i="43"/>
  <c r="E143" i="43"/>
  <c r="O142" i="43"/>
  <c r="N142" i="43"/>
  <c r="L142" i="43"/>
  <c r="K142" i="43"/>
  <c r="I142" i="43"/>
  <c r="H142" i="43"/>
  <c r="F142" i="43"/>
  <c r="E142" i="43"/>
  <c r="O141" i="43"/>
  <c r="N141" i="43"/>
  <c r="L141" i="43"/>
  <c r="K141" i="43"/>
  <c r="H141" i="43"/>
  <c r="I141" i="43" s="1"/>
  <c r="E141" i="43"/>
  <c r="F141" i="43" s="1"/>
  <c r="O140" i="43"/>
  <c r="N140" i="43"/>
  <c r="K140" i="43"/>
  <c r="L140" i="43" s="1"/>
  <c r="H140" i="43"/>
  <c r="I140" i="43" s="1"/>
  <c r="E140" i="43"/>
  <c r="F140" i="43" s="1"/>
  <c r="N139" i="43"/>
  <c r="O139" i="43" s="1"/>
  <c r="L139" i="43"/>
  <c r="K139" i="43"/>
  <c r="H139" i="43"/>
  <c r="I139" i="43" s="1"/>
  <c r="E139" i="43"/>
  <c r="F139" i="43" s="1"/>
  <c r="N138" i="43"/>
  <c r="O138" i="43" s="1"/>
  <c r="K138" i="43"/>
  <c r="L138" i="43" s="1"/>
  <c r="I138" i="43"/>
  <c r="H138" i="43"/>
  <c r="E138" i="43"/>
  <c r="F138" i="43" s="1"/>
  <c r="N137" i="43"/>
  <c r="O137" i="43" s="1"/>
  <c r="L137" i="43"/>
  <c r="K137" i="43"/>
  <c r="H137" i="43"/>
  <c r="I137" i="43" s="1"/>
  <c r="E137" i="43"/>
  <c r="F137" i="43" s="1"/>
  <c r="N136" i="43"/>
  <c r="O136" i="43" s="1"/>
  <c r="K136" i="43"/>
  <c r="L136" i="43" s="1"/>
  <c r="H136" i="43"/>
  <c r="I136" i="43" s="1"/>
  <c r="E136" i="43"/>
  <c r="F136" i="43" s="1"/>
  <c r="O135" i="43"/>
  <c r="N135" i="43"/>
  <c r="L135" i="43"/>
  <c r="K135" i="43"/>
  <c r="H135" i="43"/>
  <c r="I135" i="43" s="1"/>
  <c r="E135" i="43"/>
  <c r="F135" i="43" s="1"/>
  <c r="O134" i="43"/>
  <c r="N134" i="43"/>
  <c r="K134" i="43"/>
  <c r="L134" i="43" s="1"/>
  <c r="I134" i="43"/>
  <c r="H134" i="43"/>
  <c r="E134" i="43"/>
  <c r="F134" i="43" s="1"/>
  <c r="O133" i="43"/>
  <c r="N133" i="43"/>
  <c r="K133" i="43"/>
  <c r="L133" i="43" s="1"/>
  <c r="H133" i="43"/>
  <c r="I133" i="43" s="1"/>
  <c r="E133" i="43"/>
  <c r="F133" i="43" s="1"/>
  <c r="N132" i="43"/>
  <c r="O132" i="43" s="1"/>
  <c r="L132" i="43"/>
  <c r="K132" i="43"/>
  <c r="H132" i="43"/>
  <c r="I132" i="43" s="1"/>
  <c r="E132" i="43"/>
  <c r="F132" i="43" s="1"/>
  <c r="N131" i="43"/>
  <c r="O131" i="43" s="1"/>
  <c r="K131" i="43"/>
  <c r="L131" i="43" s="1"/>
  <c r="H131" i="43"/>
  <c r="I131" i="43" s="1"/>
  <c r="E131" i="43"/>
  <c r="F131" i="43" s="1"/>
  <c r="O130" i="43"/>
  <c r="N130" i="43"/>
  <c r="L130" i="43"/>
  <c r="K130" i="43"/>
  <c r="I130" i="43"/>
  <c r="H130" i="43"/>
  <c r="E130" i="43"/>
  <c r="F130" i="43" s="1"/>
  <c r="N129" i="43"/>
  <c r="O129" i="43" s="1"/>
  <c r="K129" i="43"/>
  <c r="L129" i="43" s="1"/>
  <c r="H129" i="43"/>
  <c r="I129" i="43" s="1"/>
  <c r="E129" i="43"/>
  <c r="F129" i="43" s="1"/>
  <c r="O128" i="43"/>
  <c r="N128" i="43"/>
  <c r="L128" i="43"/>
  <c r="K128" i="43"/>
  <c r="H128" i="43"/>
  <c r="I128" i="43" s="1"/>
  <c r="E128" i="43"/>
  <c r="F128" i="43" s="1"/>
  <c r="O127" i="43"/>
  <c r="N127" i="43"/>
  <c r="K127" i="43"/>
  <c r="L127" i="43" s="1"/>
  <c r="H127" i="43"/>
  <c r="I127" i="43" s="1"/>
  <c r="E127" i="43"/>
  <c r="F127" i="43" s="1"/>
  <c r="N126" i="43"/>
  <c r="O126" i="43" s="1"/>
  <c r="L126" i="43"/>
  <c r="K126" i="43"/>
  <c r="I126" i="43"/>
  <c r="H126" i="43"/>
  <c r="E126" i="43"/>
  <c r="F126" i="43" s="1"/>
  <c r="O125" i="43"/>
  <c r="N125" i="43"/>
  <c r="L125" i="43"/>
  <c r="K125" i="43"/>
  <c r="H125" i="43"/>
  <c r="H145" i="43" s="1"/>
  <c r="E125" i="43"/>
  <c r="E145" i="43" s="1"/>
  <c r="M123" i="43"/>
  <c r="J123" i="43"/>
  <c r="G123" i="43"/>
  <c r="D123" i="43"/>
  <c r="B123" i="43"/>
  <c r="M122" i="43"/>
  <c r="G122" i="43"/>
  <c r="B118" i="43"/>
  <c r="O117" i="43"/>
  <c r="N117" i="43"/>
  <c r="K117" i="43"/>
  <c r="L117" i="43" s="1"/>
  <c r="H117" i="43"/>
  <c r="I117" i="43" s="1"/>
  <c r="F117" i="43"/>
  <c r="E117" i="43"/>
  <c r="N116" i="43"/>
  <c r="O116" i="43" s="1"/>
  <c r="K116" i="43"/>
  <c r="L116" i="43" s="1"/>
  <c r="H116" i="43"/>
  <c r="I116" i="43" s="1"/>
  <c r="F116" i="43"/>
  <c r="E116" i="43"/>
  <c r="O115" i="43"/>
  <c r="N115" i="43"/>
  <c r="K115" i="43"/>
  <c r="L115" i="43" s="1"/>
  <c r="H115" i="43"/>
  <c r="I115" i="43" s="1"/>
  <c r="F115" i="43"/>
  <c r="E115" i="43"/>
  <c r="N114" i="43"/>
  <c r="O114" i="43" s="1"/>
  <c r="L114" i="43"/>
  <c r="K114" i="43"/>
  <c r="H114" i="43"/>
  <c r="I114" i="43" s="1"/>
  <c r="F114" i="43"/>
  <c r="E114" i="43"/>
  <c r="O113" i="43"/>
  <c r="N113" i="43"/>
  <c r="K113" i="43"/>
  <c r="L113" i="43" s="1"/>
  <c r="H113" i="43"/>
  <c r="I113" i="43" s="1"/>
  <c r="F113" i="43"/>
  <c r="E113" i="43"/>
  <c r="N112" i="43"/>
  <c r="O112" i="43" s="1"/>
  <c r="K112" i="43"/>
  <c r="L112" i="43" s="1"/>
  <c r="H112" i="43"/>
  <c r="I112" i="43" s="1"/>
  <c r="F112" i="43"/>
  <c r="E112" i="43"/>
  <c r="N111" i="43"/>
  <c r="O111" i="43" s="1"/>
  <c r="K111" i="43"/>
  <c r="L111" i="43" s="1"/>
  <c r="H111" i="43"/>
  <c r="I111" i="43" s="1"/>
  <c r="F111" i="43"/>
  <c r="E111" i="43"/>
  <c r="N110" i="43"/>
  <c r="O110" i="43" s="1"/>
  <c r="L110" i="43"/>
  <c r="K110" i="43"/>
  <c r="H110" i="43"/>
  <c r="I110" i="43" s="1"/>
  <c r="F110" i="43"/>
  <c r="E110" i="43"/>
  <c r="N109" i="43"/>
  <c r="O109" i="43" s="1"/>
  <c r="K109" i="43"/>
  <c r="L109" i="43" s="1"/>
  <c r="H109" i="43"/>
  <c r="I109" i="43" s="1"/>
  <c r="F109" i="43"/>
  <c r="E109" i="43"/>
  <c r="O108" i="43"/>
  <c r="N108" i="43"/>
  <c r="K108" i="43"/>
  <c r="L108" i="43" s="1"/>
  <c r="H108" i="43"/>
  <c r="I108" i="43" s="1"/>
  <c r="F108" i="43"/>
  <c r="E108" i="43"/>
  <c r="N107" i="43"/>
  <c r="O107" i="43" s="1"/>
  <c r="K107" i="43"/>
  <c r="L107" i="43" s="1"/>
  <c r="H107" i="43"/>
  <c r="I107" i="43" s="1"/>
  <c r="F107" i="43"/>
  <c r="E107" i="43"/>
  <c r="O106" i="43"/>
  <c r="N106" i="43"/>
  <c r="L106" i="43"/>
  <c r="K106" i="43"/>
  <c r="H106" i="43"/>
  <c r="I106" i="43" s="1"/>
  <c r="F106" i="43"/>
  <c r="E106" i="43"/>
  <c r="N105" i="43"/>
  <c r="O105" i="43" s="1"/>
  <c r="K105" i="43"/>
  <c r="L105" i="43" s="1"/>
  <c r="H105" i="43"/>
  <c r="I105" i="43" s="1"/>
  <c r="F105" i="43"/>
  <c r="E105" i="43"/>
  <c r="O104" i="43"/>
  <c r="N104" i="43"/>
  <c r="K104" i="43"/>
  <c r="L104" i="43" s="1"/>
  <c r="H104" i="43"/>
  <c r="I104" i="43" s="1"/>
  <c r="F104" i="43"/>
  <c r="E104" i="43"/>
  <c r="N103" i="43"/>
  <c r="O103" i="43" s="1"/>
  <c r="K103" i="43"/>
  <c r="L103" i="43" s="1"/>
  <c r="H103" i="43"/>
  <c r="I103" i="43" s="1"/>
  <c r="F103" i="43"/>
  <c r="E103" i="43"/>
  <c r="N102" i="43"/>
  <c r="O102" i="43" s="1"/>
  <c r="L102" i="43"/>
  <c r="K102" i="43"/>
  <c r="H102" i="43"/>
  <c r="I102" i="43" s="1"/>
  <c r="F102" i="43"/>
  <c r="E102" i="43"/>
  <c r="O101" i="43"/>
  <c r="N101" i="43"/>
  <c r="K101" i="43"/>
  <c r="L101" i="43" s="1"/>
  <c r="H101" i="43"/>
  <c r="I101" i="43" s="1"/>
  <c r="F101" i="43"/>
  <c r="E101" i="43"/>
  <c r="N100" i="43"/>
  <c r="O100" i="43" s="1"/>
  <c r="K100" i="43"/>
  <c r="L100" i="43" s="1"/>
  <c r="H100" i="43"/>
  <c r="I100" i="43" s="1"/>
  <c r="F100" i="43"/>
  <c r="E100" i="43"/>
  <c r="O99" i="43"/>
  <c r="N99" i="43"/>
  <c r="K99" i="43"/>
  <c r="L99" i="43" s="1"/>
  <c r="H99" i="43"/>
  <c r="I99" i="43" s="1"/>
  <c r="F99" i="43"/>
  <c r="E99" i="43"/>
  <c r="N98" i="43"/>
  <c r="L98" i="43"/>
  <c r="K98" i="43"/>
  <c r="H98" i="43"/>
  <c r="H118" i="43" s="1"/>
  <c r="F98" i="43"/>
  <c r="F118" i="43" s="1"/>
  <c r="E98" i="43"/>
  <c r="E118" i="43" s="1"/>
  <c r="M96" i="43"/>
  <c r="J96" i="43"/>
  <c r="G96" i="43"/>
  <c r="D96" i="43"/>
  <c r="B96" i="43"/>
  <c r="M95" i="43"/>
  <c r="G95" i="43"/>
  <c r="B91" i="43"/>
  <c r="O90" i="43"/>
  <c r="N90" i="43"/>
  <c r="K90" i="43"/>
  <c r="L90" i="43" s="1"/>
  <c r="H90" i="43"/>
  <c r="I90" i="43" s="1"/>
  <c r="F90" i="43"/>
  <c r="E90" i="43"/>
  <c r="N89" i="43"/>
  <c r="O89" i="43" s="1"/>
  <c r="K89" i="43"/>
  <c r="L89" i="43" s="1"/>
  <c r="H89" i="43"/>
  <c r="I89" i="43" s="1"/>
  <c r="F89" i="43"/>
  <c r="E89" i="43"/>
  <c r="O88" i="43"/>
  <c r="N88" i="43"/>
  <c r="K88" i="43"/>
  <c r="L88" i="43" s="1"/>
  <c r="H88" i="43"/>
  <c r="I88" i="43" s="1"/>
  <c r="F88" i="43"/>
  <c r="E88" i="43"/>
  <c r="N87" i="43"/>
  <c r="O87" i="43" s="1"/>
  <c r="L87" i="43"/>
  <c r="K87" i="43"/>
  <c r="H87" i="43"/>
  <c r="I87" i="43" s="1"/>
  <c r="F87" i="43"/>
  <c r="E87" i="43"/>
  <c r="N86" i="43"/>
  <c r="O86" i="43" s="1"/>
  <c r="K86" i="43"/>
  <c r="L86" i="43" s="1"/>
  <c r="H86" i="43"/>
  <c r="I86" i="43" s="1"/>
  <c r="F86" i="43"/>
  <c r="E86" i="43"/>
  <c r="O85" i="43"/>
  <c r="N85" i="43"/>
  <c r="K85" i="43"/>
  <c r="L85" i="43" s="1"/>
  <c r="H85" i="43"/>
  <c r="I85" i="43" s="1"/>
  <c r="F85" i="43"/>
  <c r="E85" i="43"/>
  <c r="N84" i="43"/>
  <c r="O84" i="43" s="1"/>
  <c r="K84" i="43"/>
  <c r="L84" i="43" s="1"/>
  <c r="H84" i="43"/>
  <c r="I84" i="43" s="1"/>
  <c r="F84" i="43"/>
  <c r="E84" i="43"/>
  <c r="O83" i="43"/>
  <c r="N83" i="43"/>
  <c r="L83" i="43"/>
  <c r="K83" i="43"/>
  <c r="H83" i="43"/>
  <c r="I83" i="43" s="1"/>
  <c r="F83" i="43"/>
  <c r="E83" i="43"/>
  <c r="N82" i="43"/>
  <c r="O82" i="43" s="1"/>
  <c r="K82" i="43"/>
  <c r="L82" i="43" s="1"/>
  <c r="H82" i="43"/>
  <c r="I82" i="43" s="1"/>
  <c r="F82" i="43"/>
  <c r="E82" i="43"/>
  <c r="O81" i="43"/>
  <c r="N81" i="43"/>
  <c r="K81" i="43"/>
  <c r="L81" i="43" s="1"/>
  <c r="H81" i="43"/>
  <c r="I81" i="43" s="1"/>
  <c r="F81" i="43"/>
  <c r="E81" i="43"/>
  <c r="N80" i="43"/>
  <c r="O80" i="43" s="1"/>
  <c r="K80" i="43"/>
  <c r="L80" i="43" s="1"/>
  <c r="H80" i="43"/>
  <c r="I80" i="43" s="1"/>
  <c r="F80" i="43"/>
  <c r="E80" i="43"/>
  <c r="O79" i="43"/>
  <c r="N79" i="43"/>
  <c r="L79" i="43"/>
  <c r="K79" i="43"/>
  <c r="H79" i="43"/>
  <c r="I79" i="43" s="1"/>
  <c r="F79" i="43"/>
  <c r="E79" i="43"/>
  <c r="O78" i="43"/>
  <c r="N78" i="43"/>
  <c r="K78" i="43"/>
  <c r="L78" i="43" s="1"/>
  <c r="H78" i="43"/>
  <c r="I78" i="43" s="1"/>
  <c r="F78" i="43"/>
  <c r="E78" i="43"/>
  <c r="N77" i="43"/>
  <c r="O77" i="43" s="1"/>
  <c r="K77" i="43"/>
  <c r="L77" i="43" s="1"/>
  <c r="H77" i="43"/>
  <c r="I77" i="43" s="1"/>
  <c r="F77" i="43"/>
  <c r="E77" i="43"/>
  <c r="O76" i="43"/>
  <c r="N76" i="43"/>
  <c r="K76" i="43"/>
  <c r="L76" i="43" s="1"/>
  <c r="H76" i="43"/>
  <c r="I76" i="43" s="1"/>
  <c r="F76" i="43"/>
  <c r="E76" i="43"/>
  <c r="N75" i="43"/>
  <c r="O75" i="43" s="1"/>
  <c r="L75" i="43"/>
  <c r="K75" i="43"/>
  <c r="H75" i="43"/>
  <c r="I75" i="43" s="1"/>
  <c r="F75" i="43"/>
  <c r="E75" i="43"/>
  <c r="O74" i="43"/>
  <c r="N74" i="43"/>
  <c r="K74" i="43"/>
  <c r="L74" i="43" s="1"/>
  <c r="H74" i="43"/>
  <c r="I74" i="43" s="1"/>
  <c r="F74" i="43"/>
  <c r="E74" i="43"/>
  <c r="N73" i="43"/>
  <c r="O73" i="43" s="1"/>
  <c r="K73" i="43"/>
  <c r="L73" i="43" s="1"/>
  <c r="H73" i="43"/>
  <c r="I73" i="43" s="1"/>
  <c r="F73" i="43"/>
  <c r="E73" i="43"/>
  <c r="O72" i="43"/>
  <c r="N72" i="43"/>
  <c r="K72" i="43"/>
  <c r="L72" i="43" s="1"/>
  <c r="H72" i="43"/>
  <c r="I72" i="43" s="1"/>
  <c r="F72" i="43"/>
  <c r="E72" i="43"/>
  <c r="N71" i="43"/>
  <c r="N91" i="43" s="1"/>
  <c r="L71" i="43"/>
  <c r="K71" i="43"/>
  <c r="H71" i="43"/>
  <c r="H91" i="43" s="1"/>
  <c r="F71" i="43"/>
  <c r="F91" i="43" s="1"/>
  <c r="E71" i="43"/>
  <c r="E91" i="43" s="1"/>
  <c r="M69" i="43"/>
  <c r="J69" i="43"/>
  <c r="G69" i="43"/>
  <c r="D69" i="43"/>
  <c r="B69" i="43"/>
  <c r="M68" i="43"/>
  <c r="G68" i="43"/>
  <c r="B64" i="43"/>
  <c r="O63" i="43"/>
  <c r="N63" i="43"/>
  <c r="L63" i="43"/>
  <c r="K63" i="43"/>
  <c r="I63" i="43"/>
  <c r="H63" i="43"/>
  <c r="F63" i="43"/>
  <c r="E63" i="43"/>
  <c r="O62" i="43"/>
  <c r="N62" i="43"/>
  <c r="L62" i="43"/>
  <c r="K62" i="43"/>
  <c r="I62" i="43"/>
  <c r="H62" i="43"/>
  <c r="F62" i="43"/>
  <c r="E62" i="43"/>
  <c r="O61" i="43"/>
  <c r="N61" i="43"/>
  <c r="L61" i="43"/>
  <c r="K61" i="43"/>
  <c r="I61" i="43"/>
  <c r="H61" i="43"/>
  <c r="F61" i="43"/>
  <c r="E61" i="43"/>
  <c r="O60" i="43"/>
  <c r="N60" i="43"/>
  <c r="K60" i="43"/>
  <c r="L60" i="43" s="1"/>
  <c r="H60" i="43"/>
  <c r="I60" i="43" s="1"/>
  <c r="E60" i="43"/>
  <c r="F60" i="43" s="1"/>
  <c r="N59" i="43"/>
  <c r="O59" i="43" s="1"/>
  <c r="K59" i="43"/>
  <c r="L59" i="43" s="1"/>
  <c r="H59" i="43"/>
  <c r="I59" i="43" s="1"/>
  <c r="E59" i="43"/>
  <c r="F59" i="43" s="1"/>
  <c r="O58" i="43"/>
  <c r="N58" i="43"/>
  <c r="K58" i="43"/>
  <c r="L58" i="43" s="1"/>
  <c r="H58" i="43"/>
  <c r="I58" i="43" s="1"/>
  <c r="E58" i="43"/>
  <c r="F58" i="43" s="1"/>
  <c r="N57" i="43"/>
  <c r="O57" i="43" s="1"/>
  <c r="K57" i="43"/>
  <c r="L57" i="43" s="1"/>
  <c r="I57" i="43"/>
  <c r="H57" i="43"/>
  <c r="E57" i="43"/>
  <c r="F57" i="43" s="1"/>
  <c r="N56" i="43"/>
  <c r="O56" i="43" s="1"/>
  <c r="L56" i="43"/>
  <c r="K56" i="43"/>
  <c r="H56" i="43"/>
  <c r="I56" i="43" s="1"/>
  <c r="E56" i="43"/>
  <c r="F56" i="43" s="1"/>
  <c r="N55" i="43"/>
  <c r="O55" i="43" s="1"/>
  <c r="K55" i="43"/>
  <c r="L55" i="43" s="1"/>
  <c r="H55" i="43"/>
  <c r="I55" i="43" s="1"/>
  <c r="E55" i="43"/>
  <c r="F55" i="43" s="1"/>
  <c r="O54" i="43"/>
  <c r="N54" i="43"/>
  <c r="L54" i="43"/>
  <c r="K54" i="43"/>
  <c r="H54" i="43"/>
  <c r="I54" i="43" s="1"/>
  <c r="E54" i="43"/>
  <c r="F54" i="43" s="1"/>
  <c r="O53" i="43"/>
  <c r="N53" i="43"/>
  <c r="K53" i="43"/>
  <c r="L53" i="43" s="1"/>
  <c r="I53" i="43"/>
  <c r="H53" i="43"/>
  <c r="E53" i="43"/>
  <c r="F53" i="43" s="1"/>
  <c r="O52" i="43"/>
  <c r="N52" i="43"/>
  <c r="K52" i="43"/>
  <c r="L52" i="43" s="1"/>
  <c r="H52" i="43"/>
  <c r="I52" i="43" s="1"/>
  <c r="E52" i="43"/>
  <c r="F52" i="43" s="1"/>
  <c r="N51" i="43"/>
  <c r="O51" i="43" s="1"/>
  <c r="K51" i="43"/>
  <c r="L51" i="43" s="1"/>
  <c r="H51" i="43"/>
  <c r="I51" i="43" s="1"/>
  <c r="E51" i="43"/>
  <c r="F51" i="43" s="1"/>
  <c r="O50" i="43"/>
  <c r="N50" i="43"/>
  <c r="K50" i="43"/>
  <c r="L50" i="43" s="1"/>
  <c r="H50" i="43"/>
  <c r="I50" i="43" s="1"/>
  <c r="E50" i="43"/>
  <c r="F50" i="43" s="1"/>
  <c r="N49" i="43"/>
  <c r="O49" i="43" s="1"/>
  <c r="K49" i="43"/>
  <c r="L49" i="43" s="1"/>
  <c r="I49" i="43"/>
  <c r="H49" i="43"/>
  <c r="E49" i="43"/>
  <c r="F49" i="43" s="1"/>
  <c r="N48" i="43"/>
  <c r="O48" i="43" s="1"/>
  <c r="K48" i="43"/>
  <c r="L48" i="43" s="1"/>
  <c r="H48" i="43"/>
  <c r="I48" i="43" s="1"/>
  <c r="E48" i="43"/>
  <c r="F48" i="43" s="1"/>
  <c r="O47" i="43"/>
  <c r="N47" i="43"/>
  <c r="L47" i="43"/>
  <c r="K47" i="43"/>
  <c r="H47" i="43"/>
  <c r="I47" i="43" s="1"/>
  <c r="E47" i="43"/>
  <c r="F47" i="43" s="1"/>
  <c r="O46" i="43"/>
  <c r="N46" i="43"/>
  <c r="K46" i="43"/>
  <c r="L46" i="43" s="1"/>
  <c r="H46" i="43"/>
  <c r="I46" i="43" s="1"/>
  <c r="E46" i="43"/>
  <c r="F46" i="43" s="1"/>
  <c r="N45" i="43"/>
  <c r="O45" i="43" s="1"/>
  <c r="L45" i="43"/>
  <c r="K45" i="43"/>
  <c r="I45" i="43"/>
  <c r="H45" i="43"/>
  <c r="E45" i="43"/>
  <c r="F45" i="43" s="1"/>
  <c r="O44" i="43"/>
  <c r="N44" i="43"/>
  <c r="K44" i="43"/>
  <c r="K64" i="43" s="1"/>
  <c r="H44" i="43"/>
  <c r="H64" i="43" s="1"/>
  <c r="E44" i="43"/>
  <c r="E64" i="43" s="1"/>
  <c r="M42" i="43"/>
  <c r="J42" i="43"/>
  <c r="G42" i="43"/>
  <c r="D42" i="43"/>
  <c r="B42" i="43"/>
  <c r="M41" i="43"/>
  <c r="G41" i="43"/>
  <c r="O36" i="43"/>
  <c r="N36" i="43"/>
  <c r="M36" i="43"/>
  <c r="L36" i="43"/>
  <c r="K36" i="43"/>
  <c r="J36" i="43"/>
  <c r="I36" i="43"/>
  <c r="H36" i="43"/>
  <c r="G36" i="43"/>
  <c r="F36" i="43"/>
  <c r="E36" i="43"/>
  <c r="D36" i="43"/>
  <c r="C36" i="43"/>
  <c r="B36" i="43"/>
  <c r="O35" i="43"/>
  <c r="N35" i="43"/>
  <c r="M35" i="43"/>
  <c r="L35" i="43"/>
  <c r="K35" i="43"/>
  <c r="J35" i="43"/>
  <c r="I35" i="43"/>
  <c r="H35" i="43"/>
  <c r="G35" i="43"/>
  <c r="F35" i="43"/>
  <c r="E35" i="43"/>
  <c r="D35" i="43"/>
  <c r="C35" i="43"/>
  <c r="B35" i="43"/>
  <c r="O34" i="43"/>
  <c r="N34" i="43"/>
  <c r="M34" i="43"/>
  <c r="L34" i="43"/>
  <c r="K34" i="43"/>
  <c r="J34" i="43"/>
  <c r="I34" i="43"/>
  <c r="H34" i="43"/>
  <c r="G34" i="43"/>
  <c r="F34" i="43"/>
  <c r="E34" i="43"/>
  <c r="D34" i="43"/>
  <c r="C34" i="43"/>
  <c r="B34" i="43"/>
  <c r="O33" i="43"/>
  <c r="N33" i="43"/>
  <c r="M33" i="43"/>
  <c r="L33" i="43"/>
  <c r="K33" i="43"/>
  <c r="J33" i="43"/>
  <c r="I33" i="43"/>
  <c r="H33" i="43"/>
  <c r="G33" i="43"/>
  <c r="F33" i="43"/>
  <c r="E33" i="43"/>
  <c r="D33" i="43"/>
  <c r="C33" i="43"/>
  <c r="B33" i="43"/>
  <c r="O32" i="43"/>
  <c r="N32" i="43"/>
  <c r="M32" i="43"/>
  <c r="L32" i="43"/>
  <c r="K32" i="43"/>
  <c r="J32" i="43"/>
  <c r="I32" i="43"/>
  <c r="H32" i="43"/>
  <c r="G32" i="43"/>
  <c r="F32" i="43"/>
  <c r="E32" i="43"/>
  <c r="D32" i="43"/>
  <c r="C32" i="43"/>
  <c r="B32" i="43"/>
  <c r="O31" i="43"/>
  <c r="N31" i="43"/>
  <c r="M31" i="43"/>
  <c r="L31" i="43"/>
  <c r="K31" i="43"/>
  <c r="J31" i="43"/>
  <c r="I31" i="43"/>
  <c r="H31" i="43"/>
  <c r="G31" i="43"/>
  <c r="F31" i="43"/>
  <c r="E31" i="43"/>
  <c r="D31" i="43"/>
  <c r="C31" i="43"/>
  <c r="B31" i="43"/>
  <c r="O30" i="43"/>
  <c r="N30" i="43"/>
  <c r="M30" i="43"/>
  <c r="L30" i="43"/>
  <c r="K30" i="43"/>
  <c r="J30" i="43"/>
  <c r="I30" i="43"/>
  <c r="H30" i="43"/>
  <c r="G30" i="43"/>
  <c r="F30" i="43"/>
  <c r="E30" i="43"/>
  <c r="D30" i="43"/>
  <c r="C30" i="43"/>
  <c r="B30" i="43"/>
  <c r="O29" i="43"/>
  <c r="N29" i="43"/>
  <c r="M29" i="43"/>
  <c r="L29" i="43"/>
  <c r="K29" i="43"/>
  <c r="J29" i="43"/>
  <c r="I29" i="43"/>
  <c r="H29" i="43"/>
  <c r="G29" i="43"/>
  <c r="F29" i="43"/>
  <c r="E29" i="43"/>
  <c r="D29" i="43"/>
  <c r="C29" i="43"/>
  <c r="B29" i="43"/>
  <c r="O28" i="43"/>
  <c r="N28" i="43"/>
  <c r="M28" i="43"/>
  <c r="L28" i="43"/>
  <c r="K28" i="43"/>
  <c r="J28" i="43"/>
  <c r="I28" i="43"/>
  <c r="H28" i="43"/>
  <c r="G28" i="43"/>
  <c r="F28" i="43"/>
  <c r="E28" i="43"/>
  <c r="D28" i="43"/>
  <c r="C28" i="43"/>
  <c r="B28" i="43"/>
  <c r="O27" i="43"/>
  <c r="N27" i="43"/>
  <c r="M27" i="43"/>
  <c r="L27" i="43"/>
  <c r="K27" i="43"/>
  <c r="J27" i="43"/>
  <c r="I27" i="43"/>
  <c r="H27" i="43"/>
  <c r="G27" i="43"/>
  <c r="F27" i="43"/>
  <c r="E27" i="43"/>
  <c r="D27" i="43"/>
  <c r="C27" i="43"/>
  <c r="B27" i="43"/>
  <c r="O26" i="43"/>
  <c r="N26" i="43"/>
  <c r="M26" i="43"/>
  <c r="L26" i="43"/>
  <c r="K26" i="43"/>
  <c r="J26" i="43"/>
  <c r="I26" i="43"/>
  <c r="H26" i="43"/>
  <c r="G26" i="43"/>
  <c r="F26" i="43"/>
  <c r="E26" i="43"/>
  <c r="D26" i="43"/>
  <c r="C26" i="43"/>
  <c r="B26" i="43"/>
  <c r="O25" i="43"/>
  <c r="N25" i="43"/>
  <c r="M25" i="43"/>
  <c r="L25" i="43"/>
  <c r="K25" i="43"/>
  <c r="J25" i="43"/>
  <c r="I25" i="43"/>
  <c r="H25" i="43"/>
  <c r="G25" i="43"/>
  <c r="F25" i="43"/>
  <c r="E25" i="43"/>
  <c r="D25" i="43"/>
  <c r="C25" i="43"/>
  <c r="B25" i="43"/>
  <c r="O24" i="43"/>
  <c r="N24" i="43"/>
  <c r="M24" i="43"/>
  <c r="L24" i="43"/>
  <c r="K24" i="43"/>
  <c r="J24" i="43"/>
  <c r="I24" i="43"/>
  <c r="H24" i="43"/>
  <c r="G24" i="43"/>
  <c r="F24" i="43"/>
  <c r="E24" i="43"/>
  <c r="D24" i="43"/>
  <c r="C24" i="43"/>
  <c r="B24" i="43"/>
  <c r="O23" i="43"/>
  <c r="N23" i="43"/>
  <c r="M23" i="43"/>
  <c r="L23" i="43"/>
  <c r="K23" i="43"/>
  <c r="J23" i="43"/>
  <c r="I23" i="43"/>
  <c r="H23" i="43"/>
  <c r="G23" i="43"/>
  <c r="F23" i="43"/>
  <c r="E23" i="43"/>
  <c r="D23" i="43"/>
  <c r="C23" i="43"/>
  <c r="B23" i="43"/>
  <c r="O22" i="43"/>
  <c r="N22" i="43"/>
  <c r="M22" i="43"/>
  <c r="L22" i="43"/>
  <c r="K22" i="43"/>
  <c r="J22" i="43"/>
  <c r="I22" i="43"/>
  <c r="H22" i="43"/>
  <c r="G22" i="43"/>
  <c r="F22" i="43"/>
  <c r="E22" i="43"/>
  <c r="D22" i="43"/>
  <c r="C22" i="43"/>
  <c r="B22" i="43"/>
  <c r="O21" i="43"/>
  <c r="N21" i="43"/>
  <c r="M21" i="43"/>
  <c r="L21" i="43"/>
  <c r="K21" i="43"/>
  <c r="J21" i="43"/>
  <c r="I21" i="43"/>
  <c r="H21" i="43"/>
  <c r="G21" i="43"/>
  <c r="F21" i="43"/>
  <c r="E21" i="43"/>
  <c r="D21" i="43"/>
  <c r="C21" i="43"/>
  <c r="B21" i="43"/>
  <c r="O20" i="43"/>
  <c r="N20" i="43"/>
  <c r="M20" i="43"/>
  <c r="L20" i="43"/>
  <c r="K20" i="43"/>
  <c r="J20" i="43"/>
  <c r="I20" i="43"/>
  <c r="H20" i="43"/>
  <c r="G20" i="43"/>
  <c r="F20" i="43"/>
  <c r="E20" i="43"/>
  <c r="D20" i="43"/>
  <c r="C20" i="43"/>
  <c r="B20" i="43"/>
  <c r="O19" i="43"/>
  <c r="N19" i="43"/>
  <c r="M19" i="43"/>
  <c r="L19" i="43"/>
  <c r="K19" i="43"/>
  <c r="J19" i="43"/>
  <c r="I19" i="43"/>
  <c r="H19" i="43"/>
  <c r="G19" i="43"/>
  <c r="F19" i="43"/>
  <c r="E19" i="43"/>
  <c r="D19" i="43"/>
  <c r="C19" i="43"/>
  <c r="B19" i="43"/>
  <c r="O18" i="43"/>
  <c r="N18" i="43"/>
  <c r="M18" i="43"/>
  <c r="L18" i="43"/>
  <c r="K18" i="43"/>
  <c r="J18" i="43"/>
  <c r="I18" i="43"/>
  <c r="H18" i="43"/>
  <c r="G18" i="43"/>
  <c r="F18" i="43"/>
  <c r="E18" i="43"/>
  <c r="D18" i="43"/>
  <c r="C18" i="43"/>
  <c r="B18" i="43"/>
  <c r="O17" i="43"/>
  <c r="N17" i="43"/>
  <c r="M17" i="43"/>
  <c r="L17" i="43"/>
  <c r="K17" i="43"/>
  <c r="J17" i="43"/>
  <c r="I17" i="43"/>
  <c r="H17" i="43"/>
  <c r="G17" i="43"/>
  <c r="F17" i="43"/>
  <c r="E17" i="43"/>
  <c r="D17" i="43"/>
  <c r="C17" i="43"/>
  <c r="B17" i="43"/>
  <c r="M15" i="43"/>
  <c r="J15" i="43"/>
  <c r="G15" i="43"/>
  <c r="D15" i="43"/>
  <c r="B15" i="43"/>
  <c r="M14" i="43"/>
  <c r="G14" i="43"/>
  <c r="B199" i="42"/>
  <c r="N198" i="42"/>
  <c r="O198" i="42" s="1"/>
  <c r="L198" i="42"/>
  <c r="K198" i="42"/>
  <c r="H198" i="42"/>
  <c r="I198" i="42" s="1"/>
  <c r="F198" i="42"/>
  <c r="E198" i="42"/>
  <c r="O197" i="42"/>
  <c r="N197" i="42"/>
  <c r="K197" i="42"/>
  <c r="L197" i="42" s="1"/>
  <c r="H197" i="42"/>
  <c r="I197" i="42" s="1"/>
  <c r="F197" i="42"/>
  <c r="E197" i="42"/>
  <c r="N196" i="42"/>
  <c r="O196" i="42" s="1"/>
  <c r="K196" i="42"/>
  <c r="L196" i="42" s="1"/>
  <c r="H196" i="42"/>
  <c r="I196" i="42" s="1"/>
  <c r="F196" i="42"/>
  <c r="E196" i="42"/>
  <c r="O195" i="42"/>
  <c r="N195" i="42"/>
  <c r="K195" i="42"/>
  <c r="L195" i="42" s="1"/>
  <c r="H195" i="42"/>
  <c r="I195" i="42" s="1"/>
  <c r="F195" i="42"/>
  <c r="E195" i="42"/>
  <c r="N194" i="42"/>
  <c r="O194" i="42" s="1"/>
  <c r="L194" i="42"/>
  <c r="K194" i="42"/>
  <c r="H194" i="42"/>
  <c r="I194" i="42" s="1"/>
  <c r="F194" i="42"/>
  <c r="E194" i="42"/>
  <c r="N193" i="42"/>
  <c r="O193" i="42" s="1"/>
  <c r="K193" i="42"/>
  <c r="L193" i="42" s="1"/>
  <c r="H193" i="42"/>
  <c r="I193" i="42" s="1"/>
  <c r="F193" i="42"/>
  <c r="E193" i="42"/>
  <c r="N192" i="42"/>
  <c r="O192" i="42" s="1"/>
  <c r="K192" i="42"/>
  <c r="L192" i="42" s="1"/>
  <c r="H192" i="42"/>
  <c r="I192" i="42" s="1"/>
  <c r="F192" i="42"/>
  <c r="E192" i="42"/>
  <c r="N191" i="42"/>
  <c r="O191" i="42" s="1"/>
  <c r="K191" i="42"/>
  <c r="L191" i="42" s="1"/>
  <c r="H191" i="42"/>
  <c r="I191" i="42" s="1"/>
  <c r="F191" i="42"/>
  <c r="E191" i="42"/>
  <c r="N190" i="42"/>
  <c r="O190" i="42" s="1"/>
  <c r="L190" i="42"/>
  <c r="K190" i="42"/>
  <c r="H190" i="42"/>
  <c r="I190" i="42" s="1"/>
  <c r="F190" i="42"/>
  <c r="E190" i="42"/>
  <c r="N189" i="42"/>
  <c r="O189" i="42" s="1"/>
  <c r="K189" i="42"/>
  <c r="L189" i="42" s="1"/>
  <c r="H189" i="42"/>
  <c r="I189" i="42" s="1"/>
  <c r="F189" i="42"/>
  <c r="E189" i="42"/>
  <c r="O188" i="42"/>
  <c r="N188" i="42"/>
  <c r="K188" i="42"/>
  <c r="L188" i="42" s="1"/>
  <c r="H188" i="42"/>
  <c r="I188" i="42" s="1"/>
  <c r="F188" i="42"/>
  <c r="E188" i="42"/>
  <c r="N187" i="42"/>
  <c r="O187" i="42" s="1"/>
  <c r="K187" i="42"/>
  <c r="L187" i="42" s="1"/>
  <c r="H187" i="42"/>
  <c r="I187" i="42" s="1"/>
  <c r="F187" i="42"/>
  <c r="E187" i="42"/>
  <c r="O186" i="42"/>
  <c r="N186" i="42"/>
  <c r="L186" i="42"/>
  <c r="K186" i="42"/>
  <c r="H186" i="42"/>
  <c r="I186" i="42" s="1"/>
  <c r="F186" i="42"/>
  <c r="E186" i="42"/>
  <c r="N185" i="42"/>
  <c r="O185" i="42" s="1"/>
  <c r="K185" i="42"/>
  <c r="L185" i="42" s="1"/>
  <c r="H185" i="42"/>
  <c r="I185" i="42" s="1"/>
  <c r="F185" i="42"/>
  <c r="E185" i="42"/>
  <c r="N184" i="42"/>
  <c r="O184" i="42" s="1"/>
  <c r="K184" i="42"/>
  <c r="L184" i="42" s="1"/>
  <c r="H184" i="42"/>
  <c r="I184" i="42" s="1"/>
  <c r="F184" i="42"/>
  <c r="E184" i="42"/>
  <c r="N183" i="42"/>
  <c r="O183" i="42" s="1"/>
  <c r="K183" i="42"/>
  <c r="L183" i="42" s="1"/>
  <c r="H183" i="42"/>
  <c r="I183" i="42" s="1"/>
  <c r="F183" i="42"/>
  <c r="E183" i="42"/>
  <c r="N182" i="42"/>
  <c r="O182" i="42" s="1"/>
  <c r="L182" i="42"/>
  <c r="K182" i="42"/>
  <c r="H182" i="42"/>
  <c r="I182" i="42" s="1"/>
  <c r="F182" i="42"/>
  <c r="E182" i="42"/>
  <c r="O181" i="42"/>
  <c r="N181" i="42"/>
  <c r="K181" i="42"/>
  <c r="L181" i="42" s="1"/>
  <c r="H181" i="42"/>
  <c r="I181" i="42" s="1"/>
  <c r="F181" i="42"/>
  <c r="E181" i="42"/>
  <c r="N180" i="42"/>
  <c r="O180" i="42" s="1"/>
  <c r="K180" i="42"/>
  <c r="L180" i="42" s="1"/>
  <c r="H180" i="42"/>
  <c r="I180" i="42" s="1"/>
  <c r="F180" i="42"/>
  <c r="E180" i="42"/>
  <c r="O179" i="42"/>
  <c r="N179" i="42"/>
  <c r="K179" i="42"/>
  <c r="H179" i="42"/>
  <c r="H199" i="42" s="1"/>
  <c r="F179" i="42"/>
  <c r="E179" i="42"/>
  <c r="E199" i="42" s="1"/>
  <c r="M177" i="42"/>
  <c r="J177" i="42"/>
  <c r="G177" i="42"/>
  <c r="D177" i="42"/>
  <c r="B177" i="42"/>
  <c r="M176" i="42"/>
  <c r="G176" i="42"/>
  <c r="B172" i="42"/>
  <c r="N171" i="42"/>
  <c r="O171" i="42" s="1"/>
  <c r="L171" i="42"/>
  <c r="K171" i="42"/>
  <c r="H171" i="42"/>
  <c r="I171" i="42" s="1"/>
  <c r="F171" i="42"/>
  <c r="E171" i="42"/>
  <c r="N170" i="42"/>
  <c r="O170" i="42" s="1"/>
  <c r="K170" i="42"/>
  <c r="L170" i="42" s="1"/>
  <c r="H170" i="42"/>
  <c r="I170" i="42" s="1"/>
  <c r="F170" i="42"/>
  <c r="E170" i="42"/>
  <c r="N169" i="42"/>
  <c r="O169" i="42" s="1"/>
  <c r="L169" i="42"/>
  <c r="K169" i="42"/>
  <c r="H169" i="42"/>
  <c r="I169" i="42" s="1"/>
  <c r="F169" i="42"/>
  <c r="E169" i="42"/>
  <c r="N168" i="42"/>
  <c r="O168" i="42" s="1"/>
  <c r="K168" i="42"/>
  <c r="L168" i="42" s="1"/>
  <c r="H168" i="42"/>
  <c r="I168" i="42" s="1"/>
  <c r="F168" i="42"/>
  <c r="E168" i="42"/>
  <c r="O167" i="42"/>
  <c r="N167" i="42"/>
  <c r="L167" i="42"/>
  <c r="K167" i="42"/>
  <c r="H167" i="42"/>
  <c r="I167" i="42" s="1"/>
  <c r="F167" i="42"/>
  <c r="E167" i="42"/>
  <c r="N166" i="42"/>
  <c r="O166" i="42" s="1"/>
  <c r="K166" i="42"/>
  <c r="L166" i="42" s="1"/>
  <c r="H166" i="42"/>
  <c r="I166" i="42" s="1"/>
  <c r="F166" i="42"/>
  <c r="E166" i="42"/>
  <c r="N165" i="42"/>
  <c r="O165" i="42" s="1"/>
  <c r="L165" i="42"/>
  <c r="K165" i="42"/>
  <c r="H165" i="42"/>
  <c r="I165" i="42" s="1"/>
  <c r="F165" i="42"/>
  <c r="E165" i="42"/>
  <c r="O164" i="42"/>
  <c r="N164" i="42"/>
  <c r="K164" i="42"/>
  <c r="L164" i="42" s="1"/>
  <c r="H164" i="42"/>
  <c r="I164" i="42" s="1"/>
  <c r="F164" i="42"/>
  <c r="E164" i="42"/>
  <c r="N163" i="42"/>
  <c r="O163" i="42" s="1"/>
  <c r="L163" i="42"/>
  <c r="K163" i="42"/>
  <c r="H163" i="42"/>
  <c r="I163" i="42" s="1"/>
  <c r="F163" i="42"/>
  <c r="E163" i="42"/>
  <c r="N162" i="42"/>
  <c r="O162" i="42" s="1"/>
  <c r="K162" i="42"/>
  <c r="L162" i="42" s="1"/>
  <c r="H162" i="42"/>
  <c r="I162" i="42" s="1"/>
  <c r="F162" i="42"/>
  <c r="E162" i="42"/>
  <c r="N161" i="42"/>
  <c r="O161" i="42" s="1"/>
  <c r="L161" i="42"/>
  <c r="K161" i="42"/>
  <c r="H161" i="42"/>
  <c r="I161" i="42" s="1"/>
  <c r="F161" i="42"/>
  <c r="E161" i="42"/>
  <c r="N160" i="42"/>
  <c r="O160" i="42" s="1"/>
  <c r="K160" i="42"/>
  <c r="L160" i="42" s="1"/>
  <c r="H160" i="42"/>
  <c r="I160" i="42" s="1"/>
  <c r="F160" i="42"/>
  <c r="E160" i="42"/>
  <c r="O159" i="42"/>
  <c r="N159" i="42"/>
  <c r="L159" i="42"/>
  <c r="K159" i="42"/>
  <c r="H159" i="42"/>
  <c r="I159" i="42" s="1"/>
  <c r="F159" i="42"/>
  <c r="E159" i="42"/>
  <c r="N158" i="42"/>
  <c r="O158" i="42" s="1"/>
  <c r="K158" i="42"/>
  <c r="L158" i="42" s="1"/>
  <c r="H158" i="42"/>
  <c r="I158" i="42" s="1"/>
  <c r="F158" i="42"/>
  <c r="E158" i="42"/>
  <c r="N157" i="42"/>
  <c r="O157" i="42" s="1"/>
  <c r="L157" i="42"/>
  <c r="K157" i="42"/>
  <c r="H157" i="42"/>
  <c r="I157" i="42" s="1"/>
  <c r="F157" i="42"/>
  <c r="E157" i="42"/>
  <c r="O156" i="42"/>
  <c r="N156" i="42"/>
  <c r="K156" i="42"/>
  <c r="L156" i="42" s="1"/>
  <c r="H156" i="42"/>
  <c r="I156" i="42" s="1"/>
  <c r="F156" i="42"/>
  <c r="E156" i="42"/>
  <c r="N155" i="42"/>
  <c r="O155" i="42" s="1"/>
  <c r="L155" i="42"/>
  <c r="K155" i="42"/>
  <c r="H155" i="42"/>
  <c r="I155" i="42" s="1"/>
  <c r="F155" i="42"/>
  <c r="E155" i="42"/>
  <c r="N154" i="42"/>
  <c r="O154" i="42" s="1"/>
  <c r="K154" i="42"/>
  <c r="L154" i="42" s="1"/>
  <c r="H154" i="42"/>
  <c r="I154" i="42" s="1"/>
  <c r="F154" i="42"/>
  <c r="E154" i="42"/>
  <c r="N153" i="42"/>
  <c r="O153" i="42" s="1"/>
  <c r="L153" i="42"/>
  <c r="K153" i="42"/>
  <c r="H153" i="42"/>
  <c r="I153" i="42" s="1"/>
  <c r="F153" i="42"/>
  <c r="E153" i="42"/>
  <c r="N152" i="42"/>
  <c r="K152" i="42"/>
  <c r="H152" i="42"/>
  <c r="H172" i="42" s="1"/>
  <c r="F152" i="42"/>
  <c r="F172" i="42" s="1"/>
  <c r="E152" i="42"/>
  <c r="E172" i="42" s="1"/>
  <c r="M150" i="42"/>
  <c r="J150" i="42"/>
  <c r="G150" i="42"/>
  <c r="D150" i="42"/>
  <c r="B150" i="42"/>
  <c r="M149" i="42"/>
  <c r="G149" i="42"/>
  <c r="B145" i="42"/>
  <c r="O144" i="42"/>
  <c r="N144" i="42"/>
  <c r="L144" i="42"/>
  <c r="K144" i="42"/>
  <c r="I144" i="42"/>
  <c r="H144" i="42"/>
  <c r="F144" i="42"/>
  <c r="E144" i="42"/>
  <c r="O143" i="42"/>
  <c r="N143" i="42"/>
  <c r="L143" i="42"/>
  <c r="K143" i="42"/>
  <c r="I143" i="42"/>
  <c r="H143" i="42"/>
  <c r="F143" i="42"/>
  <c r="E143" i="42"/>
  <c r="O142" i="42"/>
  <c r="N142" i="42"/>
  <c r="L142" i="42"/>
  <c r="K142" i="42"/>
  <c r="I142" i="42"/>
  <c r="H142" i="42"/>
  <c r="F142" i="42"/>
  <c r="E142" i="42"/>
  <c r="O141" i="42"/>
  <c r="N141" i="42"/>
  <c r="L141" i="42"/>
  <c r="K141" i="42"/>
  <c r="I141" i="42"/>
  <c r="H141" i="42"/>
  <c r="F141" i="42"/>
  <c r="E141" i="42"/>
  <c r="O140" i="42"/>
  <c r="N140" i="42"/>
  <c r="L140" i="42"/>
  <c r="K140" i="42"/>
  <c r="I140" i="42"/>
  <c r="H140" i="42"/>
  <c r="F140" i="42"/>
  <c r="E140" i="42"/>
  <c r="O139" i="42"/>
  <c r="N139" i="42"/>
  <c r="L139" i="42"/>
  <c r="K139" i="42"/>
  <c r="I139" i="42"/>
  <c r="H139" i="42"/>
  <c r="F139" i="42"/>
  <c r="E139" i="42"/>
  <c r="O138" i="42"/>
  <c r="N138" i="42"/>
  <c r="L138" i="42"/>
  <c r="K138" i="42"/>
  <c r="I138" i="42"/>
  <c r="H138" i="42"/>
  <c r="F138" i="42"/>
  <c r="E138" i="42"/>
  <c r="O137" i="42"/>
  <c r="N137" i="42"/>
  <c r="L137" i="42"/>
  <c r="K137" i="42"/>
  <c r="I137" i="42"/>
  <c r="H137" i="42"/>
  <c r="F137" i="42"/>
  <c r="E137" i="42"/>
  <c r="O136" i="42"/>
  <c r="N136" i="42"/>
  <c r="L136" i="42"/>
  <c r="K136" i="42"/>
  <c r="I136" i="42"/>
  <c r="H136" i="42"/>
  <c r="F136" i="42"/>
  <c r="E136" i="42"/>
  <c r="O135" i="42"/>
  <c r="N135" i="42"/>
  <c r="L135" i="42"/>
  <c r="K135" i="42"/>
  <c r="I135" i="42"/>
  <c r="H135" i="42"/>
  <c r="F135" i="42"/>
  <c r="E135" i="42"/>
  <c r="O134" i="42"/>
  <c r="N134" i="42"/>
  <c r="L134" i="42"/>
  <c r="K134" i="42"/>
  <c r="I134" i="42"/>
  <c r="H134" i="42"/>
  <c r="F134" i="42"/>
  <c r="E134" i="42"/>
  <c r="O133" i="42"/>
  <c r="N133" i="42"/>
  <c r="L133" i="42"/>
  <c r="K133" i="42"/>
  <c r="I133" i="42"/>
  <c r="H133" i="42"/>
  <c r="F133" i="42"/>
  <c r="E133" i="42"/>
  <c r="O132" i="42"/>
  <c r="N132" i="42"/>
  <c r="L132" i="42"/>
  <c r="K132" i="42"/>
  <c r="I132" i="42"/>
  <c r="H132" i="42"/>
  <c r="F132" i="42"/>
  <c r="E132" i="42"/>
  <c r="O131" i="42"/>
  <c r="N131" i="42"/>
  <c r="L131" i="42"/>
  <c r="K131" i="42"/>
  <c r="I131" i="42"/>
  <c r="H131" i="42"/>
  <c r="F131" i="42"/>
  <c r="E131" i="42"/>
  <c r="O130" i="42"/>
  <c r="N130" i="42"/>
  <c r="L130" i="42"/>
  <c r="K130" i="42"/>
  <c r="I130" i="42"/>
  <c r="H130" i="42"/>
  <c r="F130" i="42"/>
  <c r="E130" i="42"/>
  <c r="O129" i="42"/>
  <c r="N129" i="42"/>
  <c r="L129" i="42"/>
  <c r="K129" i="42"/>
  <c r="I129" i="42"/>
  <c r="H129" i="42"/>
  <c r="F129" i="42"/>
  <c r="E129" i="42"/>
  <c r="O128" i="42"/>
  <c r="N128" i="42"/>
  <c r="L128" i="42"/>
  <c r="K128" i="42"/>
  <c r="I128" i="42"/>
  <c r="H128" i="42"/>
  <c r="F128" i="42"/>
  <c r="E128" i="42"/>
  <c r="O127" i="42"/>
  <c r="N127" i="42"/>
  <c r="L127" i="42"/>
  <c r="K127" i="42"/>
  <c r="I127" i="42"/>
  <c r="H127" i="42"/>
  <c r="F127" i="42"/>
  <c r="E127" i="42"/>
  <c r="O126" i="42"/>
  <c r="N126" i="42"/>
  <c r="L126" i="42"/>
  <c r="K126" i="42"/>
  <c r="I126" i="42"/>
  <c r="H126" i="42"/>
  <c r="F126" i="42"/>
  <c r="E126" i="42"/>
  <c r="O125" i="42"/>
  <c r="O145" i="42" s="1"/>
  <c r="N125" i="42"/>
  <c r="N145" i="42" s="1"/>
  <c r="L125" i="42"/>
  <c r="L145" i="42" s="1"/>
  <c r="K125" i="42"/>
  <c r="K145" i="42" s="1"/>
  <c r="I125" i="42"/>
  <c r="I145" i="42" s="1"/>
  <c r="H125" i="42"/>
  <c r="H145" i="42" s="1"/>
  <c r="F125" i="42"/>
  <c r="F145" i="42" s="1"/>
  <c r="E125" i="42"/>
  <c r="E145" i="42" s="1"/>
  <c r="M123" i="42"/>
  <c r="J123" i="42"/>
  <c r="G123" i="42"/>
  <c r="D123" i="42"/>
  <c r="B123" i="42"/>
  <c r="M122" i="42"/>
  <c r="G122" i="42"/>
  <c r="B118" i="42"/>
  <c r="O117" i="42"/>
  <c r="N117" i="42"/>
  <c r="L117" i="42"/>
  <c r="K117" i="42"/>
  <c r="H117" i="42"/>
  <c r="I117" i="42" s="1"/>
  <c r="F117" i="42"/>
  <c r="E117" i="42"/>
  <c r="N116" i="42"/>
  <c r="O116" i="42" s="1"/>
  <c r="K116" i="42"/>
  <c r="L116" i="42" s="1"/>
  <c r="H116" i="42"/>
  <c r="I116" i="42" s="1"/>
  <c r="F116" i="42"/>
  <c r="E116" i="42"/>
  <c r="N115" i="42"/>
  <c r="O115" i="42" s="1"/>
  <c r="K115" i="42"/>
  <c r="L115" i="42" s="1"/>
  <c r="H115" i="42"/>
  <c r="I115" i="42" s="1"/>
  <c r="F115" i="42"/>
  <c r="E115" i="42"/>
  <c r="N114" i="42"/>
  <c r="O114" i="42" s="1"/>
  <c r="K114" i="42"/>
  <c r="L114" i="42" s="1"/>
  <c r="H114" i="42"/>
  <c r="I114" i="42" s="1"/>
  <c r="F114" i="42"/>
  <c r="E114" i="42"/>
  <c r="O113" i="42"/>
  <c r="N113" i="42"/>
  <c r="L113" i="42"/>
  <c r="K113" i="42"/>
  <c r="H113" i="42"/>
  <c r="I113" i="42" s="1"/>
  <c r="F113" i="42"/>
  <c r="E113" i="42"/>
  <c r="O112" i="42"/>
  <c r="N112" i="42"/>
  <c r="K112" i="42"/>
  <c r="L112" i="42" s="1"/>
  <c r="H112" i="42"/>
  <c r="I112" i="42" s="1"/>
  <c r="F112" i="42"/>
  <c r="E112" i="42"/>
  <c r="N111" i="42"/>
  <c r="O111" i="42" s="1"/>
  <c r="K111" i="42"/>
  <c r="L111" i="42" s="1"/>
  <c r="H111" i="42"/>
  <c r="I111" i="42" s="1"/>
  <c r="F111" i="42"/>
  <c r="E111" i="42"/>
  <c r="O110" i="42"/>
  <c r="N110" i="42"/>
  <c r="K110" i="42"/>
  <c r="L110" i="42" s="1"/>
  <c r="H110" i="42"/>
  <c r="I110" i="42" s="1"/>
  <c r="F110" i="42"/>
  <c r="E110" i="42"/>
  <c r="N109" i="42"/>
  <c r="O109" i="42" s="1"/>
  <c r="L109" i="42"/>
  <c r="K109" i="42"/>
  <c r="H109" i="42"/>
  <c r="I109" i="42" s="1"/>
  <c r="F109" i="42"/>
  <c r="E109" i="42"/>
  <c r="N108" i="42"/>
  <c r="O108" i="42" s="1"/>
  <c r="K108" i="42"/>
  <c r="L108" i="42" s="1"/>
  <c r="H108" i="42"/>
  <c r="I108" i="42" s="1"/>
  <c r="F108" i="42"/>
  <c r="E108" i="42"/>
  <c r="N107" i="42"/>
  <c r="O107" i="42" s="1"/>
  <c r="K107" i="42"/>
  <c r="L107" i="42" s="1"/>
  <c r="H107" i="42"/>
  <c r="I107" i="42" s="1"/>
  <c r="F107" i="42"/>
  <c r="E107" i="42"/>
  <c r="N106" i="42"/>
  <c r="O106" i="42" s="1"/>
  <c r="K106" i="42"/>
  <c r="L106" i="42" s="1"/>
  <c r="H106" i="42"/>
  <c r="I106" i="42" s="1"/>
  <c r="F106" i="42"/>
  <c r="E106" i="42"/>
  <c r="N105" i="42"/>
  <c r="O105" i="42" s="1"/>
  <c r="L105" i="42"/>
  <c r="K105" i="42"/>
  <c r="H105" i="42"/>
  <c r="I105" i="42" s="1"/>
  <c r="F105" i="42"/>
  <c r="E105" i="42"/>
  <c r="N104" i="42"/>
  <c r="O104" i="42" s="1"/>
  <c r="K104" i="42"/>
  <c r="L104" i="42" s="1"/>
  <c r="H104" i="42"/>
  <c r="I104" i="42" s="1"/>
  <c r="F104" i="42"/>
  <c r="E104" i="42"/>
  <c r="O103" i="42"/>
  <c r="N103" i="42"/>
  <c r="K103" i="42"/>
  <c r="L103" i="42" s="1"/>
  <c r="H103" i="42"/>
  <c r="I103" i="42" s="1"/>
  <c r="F103" i="42"/>
  <c r="E103" i="42"/>
  <c r="N102" i="42"/>
  <c r="O102" i="42" s="1"/>
  <c r="K102" i="42"/>
  <c r="L102" i="42" s="1"/>
  <c r="H102" i="42"/>
  <c r="I102" i="42" s="1"/>
  <c r="F102" i="42"/>
  <c r="E102" i="42"/>
  <c r="O101" i="42"/>
  <c r="N101" i="42"/>
  <c r="L101" i="42"/>
  <c r="K101" i="42"/>
  <c r="H101" i="42"/>
  <c r="I101" i="42" s="1"/>
  <c r="F101" i="42"/>
  <c r="E101" i="42"/>
  <c r="N100" i="42"/>
  <c r="O100" i="42" s="1"/>
  <c r="K100" i="42"/>
  <c r="L100" i="42" s="1"/>
  <c r="H100" i="42"/>
  <c r="I100" i="42" s="1"/>
  <c r="F100" i="42"/>
  <c r="E100" i="42"/>
  <c r="N99" i="42"/>
  <c r="O99" i="42" s="1"/>
  <c r="K99" i="42"/>
  <c r="L99" i="42" s="1"/>
  <c r="H99" i="42"/>
  <c r="I99" i="42" s="1"/>
  <c r="F99" i="42"/>
  <c r="E99" i="42"/>
  <c r="N98" i="42"/>
  <c r="N118" i="42" s="1"/>
  <c r="K98" i="42"/>
  <c r="H98" i="42"/>
  <c r="H118" i="42" s="1"/>
  <c r="F98" i="42"/>
  <c r="F118" i="42" s="1"/>
  <c r="E98" i="42"/>
  <c r="E118" i="42" s="1"/>
  <c r="M96" i="42"/>
  <c r="J96" i="42"/>
  <c r="G96" i="42"/>
  <c r="D96" i="42"/>
  <c r="B96" i="42"/>
  <c r="M95" i="42"/>
  <c r="G95" i="42"/>
  <c r="B91" i="42"/>
  <c r="N90" i="42"/>
  <c r="O90" i="42" s="1"/>
  <c r="L90" i="42"/>
  <c r="K90" i="42"/>
  <c r="I90" i="42"/>
  <c r="H90" i="42"/>
  <c r="F90" i="42"/>
  <c r="E90" i="42"/>
  <c r="N89" i="42"/>
  <c r="O89" i="42" s="1"/>
  <c r="L89" i="42"/>
  <c r="K89" i="42"/>
  <c r="I89" i="42"/>
  <c r="H89" i="42"/>
  <c r="F89" i="42"/>
  <c r="E89" i="42"/>
  <c r="N88" i="42"/>
  <c r="O88" i="42" s="1"/>
  <c r="L88" i="42"/>
  <c r="K88" i="42"/>
  <c r="I88" i="42"/>
  <c r="H88" i="42"/>
  <c r="F88" i="42"/>
  <c r="E88" i="42"/>
  <c r="N87" i="42"/>
  <c r="O87" i="42" s="1"/>
  <c r="L87" i="42"/>
  <c r="K87" i="42"/>
  <c r="I87" i="42"/>
  <c r="H87" i="42"/>
  <c r="F87" i="42"/>
  <c r="E87" i="42"/>
  <c r="N86" i="42"/>
  <c r="O86" i="42" s="1"/>
  <c r="L86" i="42"/>
  <c r="K86" i="42"/>
  <c r="I86" i="42"/>
  <c r="H86" i="42"/>
  <c r="F86" i="42"/>
  <c r="E86" i="42"/>
  <c r="N85" i="42"/>
  <c r="O85" i="42" s="1"/>
  <c r="L85" i="42"/>
  <c r="K85" i="42"/>
  <c r="I85" i="42"/>
  <c r="H85" i="42"/>
  <c r="F85" i="42"/>
  <c r="E85" i="42"/>
  <c r="N84" i="42"/>
  <c r="O84" i="42" s="1"/>
  <c r="L84" i="42"/>
  <c r="K84" i="42"/>
  <c r="I84" i="42"/>
  <c r="H84" i="42"/>
  <c r="F84" i="42"/>
  <c r="E84" i="42"/>
  <c r="N83" i="42"/>
  <c r="O83" i="42" s="1"/>
  <c r="L83" i="42"/>
  <c r="K83" i="42"/>
  <c r="I83" i="42"/>
  <c r="H83" i="42"/>
  <c r="F83" i="42"/>
  <c r="E83" i="42"/>
  <c r="N82" i="42"/>
  <c r="O82" i="42" s="1"/>
  <c r="L82" i="42"/>
  <c r="K82" i="42"/>
  <c r="I82" i="42"/>
  <c r="H82" i="42"/>
  <c r="F82" i="42"/>
  <c r="E82" i="42"/>
  <c r="N81" i="42"/>
  <c r="O81" i="42" s="1"/>
  <c r="L81" i="42"/>
  <c r="K81" i="42"/>
  <c r="I81" i="42"/>
  <c r="H81" i="42"/>
  <c r="F81" i="42"/>
  <c r="E81" i="42"/>
  <c r="N80" i="42"/>
  <c r="O80" i="42" s="1"/>
  <c r="L80" i="42"/>
  <c r="K80" i="42"/>
  <c r="I80" i="42"/>
  <c r="H80" i="42"/>
  <c r="F80" i="42"/>
  <c r="E80" i="42"/>
  <c r="N79" i="42"/>
  <c r="O79" i="42" s="1"/>
  <c r="L79" i="42"/>
  <c r="K79" i="42"/>
  <c r="I79" i="42"/>
  <c r="H79" i="42"/>
  <c r="F79" i="42"/>
  <c r="E79" i="42"/>
  <c r="N78" i="42"/>
  <c r="O78" i="42" s="1"/>
  <c r="L78" i="42"/>
  <c r="K78" i="42"/>
  <c r="I78" i="42"/>
  <c r="H78" i="42"/>
  <c r="F78" i="42"/>
  <c r="E78" i="42"/>
  <c r="N77" i="42"/>
  <c r="O77" i="42" s="1"/>
  <c r="L77" i="42"/>
  <c r="K77" i="42"/>
  <c r="I77" i="42"/>
  <c r="H77" i="42"/>
  <c r="F77" i="42"/>
  <c r="E77" i="42"/>
  <c r="N76" i="42"/>
  <c r="O76" i="42" s="1"/>
  <c r="L76" i="42"/>
  <c r="K76" i="42"/>
  <c r="I76" i="42"/>
  <c r="H76" i="42"/>
  <c r="F76" i="42"/>
  <c r="E76" i="42"/>
  <c r="N75" i="42"/>
  <c r="O75" i="42" s="1"/>
  <c r="L75" i="42"/>
  <c r="K75" i="42"/>
  <c r="I75" i="42"/>
  <c r="H75" i="42"/>
  <c r="F75" i="42"/>
  <c r="E75" i="42"/>
  <c r="N74" i="42"/>
  <c r="O74" i="42" s="1"/>
  <c r="L74" i="42"/>
  <c r="K74" i="42"/>
  <c r="I74" i="42"/>
  <c r="H74" i="42"/>
  <c r="F74" i="42"/>
  <c r="E74" i="42"/>
  <c r="N73" i="42"/>
  <c r="O73" i="42" s="1"/>
  <c r="L73" i="42"/>
  <c r="K73" i="42"/>
  <c r="I73" i="42"/>
  <c r="H73" i="42"/>
  <c r="F73" i="42"/>
  <c r="E73" i="42"/>
  <c r="N72" i="42"/>
  <c r="O72" i="42" s="1"/>
  <c r="L72" i="42"/>
  <c r="K72" i="42"/>
  <c r="I72" i="42"/>
  <c r="H72" i="42"/>
  <c r="F72" i="42"/>
  <c r="E72" i="42"/>
  <c r="N71" i="42"/>
  <c r="N91" i="42" s="1"/>
  <c r="L71" i="42"/>
  <c r="L91" i="42" s="1"/>
  <c r="K71" i="42"/>
  <c r="K91" i="42" s="1"/>
  <c r="I71" i="42"/>
  <c r="I91" i="42" s="1"/>
  <c r="H71" i="42"/>
  <c r="H91" i="42" s="1"/>
  <c r="F71" i="42"/>
  <c r="F91" i="42" s="1"/>
  <c r="E71" i="42"/>
  <c r="E91" i="42" s="1"/>
  <c r="M69" i="42"/>
  <c r="J69" i="42"/>
  <c r="G69" i="42"/>
  <c r="D69" i="42"/>
  <c r="B69" i="42"/>
  <c r="M68" i="42"/>
  <c r="G68" i="42"/>
  <c r="B64" i="42"/>
  <c r="O63" i="42"/>
  <c r="N63" i="42"/>
  <c r="L63" i="42"/>
  <c r="K63" i="42"/>
  <c r="I63" i="42"/>
  <c r="H63" i="42"/>
  <c r="F63" i="42"/>
  <c r="E63" i="42"/>
  <c r="O62" i="42"/>
  <c r="N62" i="42"/>
  <c r="L62" i="42"/>
  <c r="K62" i="42"/>
  <c r="I62" i="42"/>
  <c r="H62" i="42"/>
  <c r="F62" i="42"/>
  <c r="E62" i="42"/>
  <c r="O61" i="42"/>
  <c r="N61" i="42"/>
  <c r="L61" i="42"/>
  <c r="K61" i="42"/>
  <c r="I61" i="42"/>
  <c r="H61" i="42"/>
  <c r="F61" i="42"/>
  <c r="E61" i="42"/>
  <c r="O60" i="42"/>
  <c r="N60" i="42"/>
  <c r="L60" i="42"/>
  <c r="K60" i="42"/>
  <c r="I60" i="42"/>
  <c r="H60" i="42"/>
  <c r="F60" i="42"/>
  <c r="E60" i="42"/>
  <c r="O59" i="42"/>
  <c r="N59" i="42"/>
  <c r="L59" i="42"/>
  <c r="K59" i="42"/>
  <c r="I59" i="42"/>
  <c r="H59" i="42"/>
  <c r="F59" i="42"/>
  <c r="E59" i="42"/>
  <c r="O58" i="42"/>
  <c r="N58" i="42"/>
  <c r="L58" i="42"/>
  <c r="K58" i="42"/>
  <c r="I58" i="42"/>
  <c r="H58" i="42"/>
  <c r="F58" i="42"/>
  <c r="E58" i="42"/>
  <c r="O57" i="42"/>
  <c r="N57" i="42"/>
  <c r="L57" i="42"/>
  <c r="K57" i="42"/>
  <c r="I57" i="42"/>
  <c r="H57" i="42"/>
  <c r="F57" i="42"/>
  <c r="E57" i="42"/>
  <c r="O56" i="42"/>
  <c r="N56" i="42"/>
  <c r="L56" i="42"/>
  <c r="K56" i="42"/>
  <c r="I56" i="42"/>
  <c r="H56" i="42"/>
  <c r="F56" i="42"/>
  <c r="E56" i="42"/>
  <c r="O55" i="42"/>
  <c r="N55" i="42"/>
  <c r="L55" i="42"/>
  <c r="K55" i="42"/>
  <c r="I55" i="42"/>
  <c r="H55" i="42"/>
  <c r="F55" i="42"/>
  <c r="E55" i="42"/>
  <c r="O54" i="42"/>
  <c r="N54" i="42"/>
  <c r="L54" i="42"/>
  <c r="K54" i="42"/>
  <c r="I54" i="42"/>
  <c r="H54" i="42"/>
  <c r="F54" i="42"/>
  <c r="E54" i="42"/>
  <c r="O53" i="42"/>
  <c r="N53" i="42"/>
  <c r="L53" i="42"/>
  <c r="K53" i="42"/>
  <c r="I53" i="42"/>
  <c r="H53" i="42"/>
  <c r="F53" i="42"/>
  <c r="E53" i="42"/>
  <c r="O52" i="42"/>
  <c r="N52" i="42"/>
  <c r="L52" i="42"/>
  <c r="K52" i="42"/>
  <c r="I52" i="42"/>
  <c r="H52" i="42"/>
  <c r="F52" i="42"/>
  <c r="E52" i="42"/>
  <c r="O51" i="42"/>
  <c r="N51" i="42"/>
  <c r="L51" i="42"/>
  <c r="K51" i="42"/>
  <c r="I51" i="42"/>
  <c r="H51" i="42"/>
  <c r="F51" i="42"/>
  <c r="E51" i="42"/>
  <c r="O50" i="42"/>
  <c r="N50" i="42"/>
  <c r="L50" i="42"/>
  <c r="K50" i="42"/>
  <c r="I50" i="42"/>
  <c r="H50" i="42"/>
  <c r="F50" i="42"/>
  <c r="E50" i="42"/>
  <c r="O49" i="42"/>
  <c r="N49" i="42"/>
  <c r="L49" i="42"/>
  <c r="K49" i="42"/>
  <c r="I49" i="42"/>
  <c r="H49" i="42"/>
  <c r="F49" i="42"/>
  <c r="E49" i="42"/>
  <c r="O48" i="42"/>
  <c r="N48" i="42"/>
  <c r="L48" i="42"/>
  <c r="K48" i="42"/>
  <c r="I48" i="42"/>
  <c r="H48" i="42"/>
  <c r="F48" i="42"/>
  <c r="E48" i="42"/>
  <c r="O47" i="42"/>
  <c r="N47" i="42"/>
  <c r="L47" i="42"/>
  <c r="K47" i="42"/>
  <c r="I47" i="42"/>
  <c r="H47" i="42"/>
  <c r="F47" i="42"/>
  <c r="E47" i="42"/>
  <c r="O46" i="42"/>
  <c r="N46" i="42"/>
  <c r="L46" i="42"/>
  <c r="K46" i="42"/>
  <c r="I46" i="42"/>
  <c r="H46" i="42"/>
  <c r="F46" i="42"/>
  <c r="E46" i="42"/>
  <c r="O45" i="42"/>
  <c r="N45" i="42"/>
  <c r="L45" i="42"/>
  <c r="K45" i="42"/>
  <c r="I45" i="42"/>
  <c r="H45" i="42"/>
  <c r="F45" i="42"/>
  <c r="E45" i="42"/>
  <c r="O44" i="42"/>
  <c r="O64" i="42" s="1"/>
  <c r="N44" i="42"/>
  <c r="N64" i="42" s="1"/>
  <c r="L44" i="42"/>
  <c r="L64" i="42" s="1"/>
  <c r="K44" i="42"/>
  <c r="K64" i="42" s="1"/>
  <c r="I44" i="42"/>
  <c r="I64" i="42" s="1"/>
  <c r="H44" i="42"/>
  <c r="H64" i="42" s="1"/>
  <c r="F44" i="42"/>
  <c r="F64" i="42" s="1"/>
  <c r="E44" i="42"/>
  <c r="E64" i="42" s="1"/>
  <c r="M42" i="42"/>
  <c r="J42" i="42"/>
  <c r="G42" i="42"/>
  <c r="D42" i="42"/>
  <c r="B42" i="42"/>
  <c r="M41" i="42"/>
  <c r="G41" i="42"/>
  <c r="O36" i="42"/>
  <c r="N36" i="42"/>
  <c r="M36" i="42"/>
  <c r="L36" i="42"/>
  <c r="K36" i="42"/>
  <c r="J36" i="42"/>
  <c r="I36" i="42"/>
  <c r="H36" i="42"/>
  <c r="G36" i="42"/>
  <c r="F36" i="42"/>
  <c r="E36" i="42"/>
  <c r="D36" i="42"/>
  <c r="C36" i="42"/>
  <c r="B36" i="42"/>
  <c r="O35" i="42"/>
  <c r="N35" i="42"/>
  <c r="M35" i="42"/>
  <c r="L35" i="42"/>
  <c r="K35" i="42"/>
  <c r="J35" i="42"/>
  <c r="I35" i="42"/>
  <c r="H35" i="42"/>
  <c r="G35" i="42"/>
  <c r="F35" i="42"/>
  <c r="E35" i="42"/>
  <c r="D35" i="42"/>
  <c r="C35" i="42"/>
  <c r="B35" i="42"/>
  <c r="O34" i="42"/>
  <c r="N34" i="42"/>
  <c r="M34" i="42"/>
  <c r="L34" i="42"/>
  <c r="K34" i="42"/>
  <c r="J34" i="42"/>
  <c r="I34" i="42"/>
  <c r="H34" i="42"/>
  <c r="G34" i="42"/>
  <c r="F34" i="42"/>
  <c r="E34" i="42"/>
  <c r="D34" i="42"/>
  <c r="C34" i="42"/>
  <c r="B34" i="42"/>
  <c r="O33" i="42"/>
  <c r="N33" i="42"/>
  <c r="M33" i="42"/>
  <c r="L33" i="42"/>
  <c r="K33" i="42"/>
  <c r="J33" i="42"/>
  <c r="I33" i="42"/>
  <c r="H33" i="42"/>
  <c r="G33" i="42"/>
  <c r="F33" i="42"/>
  <c r="E33" i="42"/>
  <c r="D33" i="42"/>
  <c r="C33" i="42"/>
  <c r="B33" i="42"/>
  <c r="O32" i="42"/>
  <c r="N32" i="42"/>
  <c r="M32" i="42"/>
  <c r="L32" i="42"/>
  <c r="K32" i="42"/>
  <c r="J32" i="42"/>
  <c r="I32" i="42"/>
  <c r="H32" i="42"/>
  <c r="G32" i="42"/>
  <c r="F32" i="42"/>
  <c r="E32" i="42"/>
  <c r="D32" i="42"/>
  <c r="C32" i="42"/>
  <c r="B32" i="42"/>
  <c r="O31" i="42"/>
  <c r="N31" i="42"/>
  <c r="M31" i="42"/>
  <c r="L31" i="42"/>
  <c r="K31" i="42"/>
  <c r="J31" i="42"/>
  <c r="I31" i="42"/>
  <c r="H31" i="42"/>
  <c r="G31" i="42"/>
  <c r="F31" i="42"/>
  <c r="E31" i="42"/>
  <c r="D31" i="42"/>
  <c r="C31" i="42"/>
  <c r="B31" i="42"/>
  <c r="O30" i="42"/>
  <c r="N30" i="42"/>
  <c r="M30" i="42"/>
  <c r="L30" i="42"/>
  <c r="K30" i="42"/>
  <c r="J30" i="42"/>
  <c r="I30" i="42"/>
  <c r="H30" i="42"/>
  <c r="G30" i="42"/>
  <c r="F30" i="42"/>
  <c r="E30" i="42"/>
  <c r="D30" i="42"/>
  <c r="C30" i="42"/>
  <c r="B30" i="42"/>
  <c r="O29" i="42"/>
  <c r="N29" i="42"/>
  <c r="M29" i="42"/>
  <c r="L29" i="42"/>
  <c r="K29" i="42"/>
  <c r="J29" i="42"/>
  <c r="I29" i="42"/>
  <c r="H29" i="42"/>
  <c r="G29" i="42"/>
  <c r="F29" i="42"/>
  <c r="E29" i="42"/>
  <c r="D29" i="42"/>
  <c r="C29" i="42"/>
  <c r="B29" i="42"/>
  <c r="O28" i="42"/>
  <c r="N28" i="42"/>
  <c r="M28" i="42"/>
  <c r="L28" i="42"/>
  <c r="K28" i="42"/>
  <c r="J28" i="42"/>
  <c r="I28" i="42"/>
  <c r="H28" i="42"/>
  <c r="G28" i="42"/>
  <c r="F28" i="42"/>
  <c r="E28" i="42"/>
  <c r="D28" i="42"/>
  <c r="C28" i="42"/>
  <c r="B28" i="42"/>
  <c r="O27" i="42"/>
  <c r="N27" i="42"/>
  <c r="M27" i="42"/>
  <c r="L27" i="42"/>
  <c r="K27" i="42"/>
  <c r="J27" i="42"/>
  <c r="I27" i="42"/>
  <c r="H27" i="42"/>
  <c r="G27" i="42"/>
  <c r="F27" i="42"/>
  <c r="E27" i="42"/>
  <c r="D27" i="42"/>
  <c r="C27" i="42"/>
  <c r="B27" i="42"/>
  <c r="O26" i="42"/>
  <c r="N26" i="42"/>
  <c r="M26" i="42"/>
  <c r="L26" i="42"/>
  <c r="K26" i="42"/>
  <c r="J26" i="42"/>
  <c r="I26" i="42"/>
  <c r="H26" i="42"/>
  <c r="G26" i="42"/>
  <c r="F26" i="42"/>
  <c r="E26" i="42"/>
  <c r="D26" i="42"/>
  <c r="C26" i="42"/>
  <c r="B26" i="42"/>
  <c r="O25" i="42"/>
  <c r="N25" i="42"/>
  <c r="M25" i="42"/>
  <c r="L25" i="42"/>
  <c r="K25" i="42"/>
  <c r="J25" i="42"/>
  <c r="I25" i="42"/>
  <c r="H25" i="42"/>
  <c r="G25" i="42"/>
  <c r="F25" i="42"/>
  <c r="E25" i="42"/>
  <c r="D25" i="42"/>
  <c r="C25" i="42"/>
  <c r="B25" i="42"/>
  <c r="O24" i="42"/>
  <c r="N24" i="42"/>
  <c r="M24" i="42"/>
  <c r="L24" i="42"/>
  <c r="K24" i="42"/>
  <c r="J24" i="42"/>
  <c r="I24" i="42"/>
  <c r="H24" i="42"/>
  <c r="G24" i="42"/>
  <c r="F24" i="42"/>
  <c r="E24" i="42"/>
  <c r="D24" i="42"/>
  <c r="C24" i="42"/>
  <c r="B24" i="42"/>
  <c r="O23" i="42"/>
  <c r="N23" i="42"/>
  <c r="M23" i="42"/>
  <c r="L23" i="42"/>
  <c r="K23" i="42"/>
  <c r="J23" i="42"/>
  <c r="I23" i="42"/>
  <c r="H23" i="42"/>
  <c r="G23" i="42"/>
  <c r="F23" i="42"/>
  <c r="E23" i="42"/>
  <c r="D23" i="42"/>
  <c r="C23" i="42"/>
  <c r="B23" i="42"/>
  <c r="O22" i="42"/>
  <c r="N22" i="42"/>
  <c r="M22" i="42"/>
  <c r="L22" i="42"/>
  <c r="K22" i="42"/>
  <c r="J22" i="42"/>
  <c r="I22" i="42"/>
  <c r="H22" i="42"/>
  <c r="G22" i="42"/>
  <c r="F22" i="42"/>
  <c r="E22" i="42"/>
  <c r="D22" i="42"/>
  <c r="C22" i="42"/>
  <c r="B22" i="42"/>
  <c r="O21" i="42"/>
  <c r="N21" i="42"/>
  <c r="M21" i="42"/>
  <c r="L21" i="42"/>
  <c r="K21" i="42"/>
  <c r="J21" i="42"/>
  <c r="I21" i="42"/>
  <c r="H21" i="42"/>
  <c r="G21" i="42"/>
  <c r="F21" i="42"/>
  <c r="E21" i="42"/>
  <c r="D21" i="42"/>
  <c r="C21" i="42"/>
  <c r="B21" i="42"/>
  <c r="O20" i="42"/>
  <c r="N20" i="42"/>
  <c r="M20" i="42"/>
  <c r="L20" i="42"/>
  <c r="K20" i="42"/>
  <c r="J20" i="42"/>
  <c r="I20" i="42"/>
  <c r="H20" i="42"/>
  <c r="G20" i="42"/>
  <c r="F20" i="42"/>
  <c r="E20" i="42"/>
  <c r="D20" i="42"/>
  <c r="C20" i="42"/>
  <c r="B20" i="42"/>
  <c r="O19" i="42"/>
  <c r="N19" i="42"/>
  <c r="M19" i="42"/>
  <c r="L19" i="42"/>
  <c r="K19" i="42"/>
  <c r="J19" i="42"/>
  <c r="I19" i="42"/>
  <c r="H19" i="42"/>
  <c r="G19" i="42"/>
  <c r="F19" i="42"/>
  <c r="E19" i="42"/>
  <c r="D19" i="42"/>
  <c r="C19" i="42"/>
  <c r="B19" i="42"/>
  <c r="O18" i="42"/>
  <c r="N18" i="42"/>
  <c r="M18" i="42"/>
  <c r="L18" i="42"/>
  <c r="K18" i="42"/>
  <c r="J18" i="42"/>
  <c r="I18" i="42"/>
  <c r="H18" i="42"/>
  <c r="G18" i="42"/>
  <c r="F18" i="42"/>
  <c r="E18" i="42"/>
  <c r="D18" i="42"/>
  <c r="C18" i="42"/>
  <c r="B18" i="42"/>
  <c r="O17" i="42"/>
  <c r="N17" i="42"/>
  <c r="M17" i="42"/>
  <c r="L17" i="42"/>
  <c r="K17" i="42"/>
  <c r="J17" i="42"/>
  <c r="I17" i="42"/>
  <c r="H17" i="42"/>
  <c r="G17" i="42"/>
  <c r="F17" i="42"/>
  <c r="E17" i="42"/>
  <c r="D17" i="42"/>
  <c r="C17" i="42"/>
  <c r="B17" i="42"/>
  <c r="M15" i="42"/>
  <c r="J15" i="42"/>
  <c r="G15" i="42"/>
  <c r="D15" i="42"/>
  <c r="B15" i="42"/>
  <c r="M14" i="42"/>
  <c r="G14" i="42"/>
  <c r="B199" i="41"/>
  <c r="O198" i="41"/>
  <c r="N198" i="41"/>
  <c r="L198" i="41"/>
  <c r="K198" i="41"/>
  <c r="H198" i="41"/>
  <c r="I198" i="41" s="1"/>
  <c r="F198" i="41"/>
  <c r="E198" i="41"/>
  <c r="O197" i="41"/>
  <c r="N197" i="41"/>
  <c r="K197" i="41"/>
  <c r="L197" i="41" s="1"/>
  <c r="H197" i="41"/>
  <c r="I197" i="41" s="1"/>
  <c r="F197" i="41"/>
  <c r="E197" i="41"/>
  <c r="N196" i="41"/>
  <c r="O196" i="41" s="1"/>
  <c r="K196" i="41"/>
  <c r="L196" i="41" s="1"/>
  <c r="H196" i="41"/>
  <c r="I196" i="41" s="1"/>
  <c r="F196" i="41"/>
  <c r="E196" i="41"/>
  <c r="O195" i="41"/>
  <c r="N195" i="41"/>
  <c r="K195" i="41"/>
  <c r="L195" i="41" s="1"/>
  <c r="H195" i="41"/>
  <c r="I195" i="41" s="1"/>
  <c r="F195" i="41"/>
  <c r="E195" i="41"/>
  <c r="N194" i="41"/>
  <c r="O194" i="41" s="1"/>
  <c r="L194" i="41"/>
  <c r="K194" i="41"/>
  <c r="H194" i="41"/>
  <c r="I194" i="41" s="1"/>
  <c r="F194" i="41"/>
  <c r="E194" i="41"/>
  <c r="O193" i="41"/>
  <c r="N193" i="41"/>
  <c r="K193" i="41"/>
  <c r="L193" i="41" s="1"/>
  <c r="H193" i="41"/>
  <c r="I193" i="41" s="1"/>
  <c r="F193" i="41"/>
  <c r="E193" i="41"/>
  <c r="N192" i="41"/>
  <c r="O192" i="41" s="1"/>
  <c r="K192" i="41"/>
  <c r="L192" i="41" s="1"/>
  <c r="H192" i="41"/>
  <c r="I192" i="41" s="1"/>
  <c r="F192" i="41"/>
  <c r="E192" i="41"/>
  <c r="O191" i="41"/>
  <c r="N191" i="41"/>
  <c r="K191" i="41"/>
  <c r="L191" i="41" s="1"/>
  <c r="H191" i="41"/>
  <c r="I191" i="41" s="1"/>
  <c r="F191" i="41"/>
  <c r="E191" i="41"/>
  <c r="N190" i="41"/>
  <c r="O190" i="41" s="1"/>
  <c r="L190" i="41"/>
  <c r="K190" i="41"/>
  <c r="H190" i="41"/>
  <c r="I190" i="41" s="1"/>
  <c r="F190" i="41"/>
  <c r="E190" i="41"/>
  <c r="N189" i="41"/>
  <c r="O189" i="41" s="1"/>
  <c r="K189" i="41"/>
  <c r="L189" i="41" s="1"/>
  <c r="H189" i="41"/>
  <c r="I189" i="41" s="1"/>
  <c r="F189" i="41"/>
  <c r="E189" i="41"/>
  <c r="O188" i="41"/>
  <c r="N188" i="41"/>
  <c r="K188" i="41"/>
  <c r="L188" i="41" s="1"/>
  <c r="H188" i="41"/>
  <c r="I188" i="41" s="1"/>
  <c r="F188" i="41"/>
  <c r="E188" i="41"/>
  <c r="N187" i="41"/>
  <c r="O187" i="41" s="1"/>
  <c r="K187" i="41"/>
  <c r="L187" i="41" s="1"/>
  <c r="H187" i="41"/>
  <c r="I187" i="41" s="1"/>
  <c r="F187" i="41"/>
  <c r="E187" i="41"/>
  <c r="O186" i="41"/>
  <c r="N186" i="41"/>
  <c r="L186" i="41"/>
  <c r="K186" i="41"/>
  <c r="H186" i="41"/>
  <c r="I186" i="41" s="1"/>
  <c r="F186" i="41"/>
  <c r="E186" i="41"/>
  <c r="N185" i="41"/>
  <c r="O185" i="41" s="1"/>
  <c r="K185" i="41"/>
  <c r="L185" i="41" s="1"/>
  <c r="H185" i="41"/>
  <c r="I185" i="41" s="1"/>
  <c r="F185" i="41"/>
  <c r="E185" i="41"/>
  <c r="O184" i="41"/>
  <c r="N184" i="41"/>
  <c r="K184" i="41"/>
  <c r="L184" i="41" s="1"/>
  <c r="H184" i="41"/>
  <c r="I184" i="41" s="1"/>
  <c r="F184" i="41"/>
  <c r="E184" i="41"/>
  <c r="N183" i="41"/>
  <c r="O183" i="41" s="1"/>
  <c r="K183" i="41"/>
  <c r="L183" i="41" s="1"/>
  <c r="H183" i="41"/>
  <c r="I183" i="41" s="1"/>
  <c r="F183" i="41"/>
  <c r="E183" i="41"/>
  <c r="O182" i="41"/>
  <c r="N182" i="41"/>
  <c r="L182" i="41"/>
  <c r="K182" i="41"/>
  <c r="H182" i="41"/>
  <c r="I182" i="41" s="1"/>
  <c r="F182" i="41"/>
  <c r="E182" i="41"/>
  <c r="O181" i="41"/>
  <c r="N181" i="41"/>
  <c r="K181" i="41"/>
  <c r="L181" i="41" s="1"/>
  <c r="H181" i="41"/>
  <c r="I181" i="41" s="1"/>
  <c r="F181" i="41"/>
  <c r="E181" i="41"/>
  <c r="N180" i="41"/>
  <c r="O180" i="41" s="1"/>
  <c r="K180" i="41"/>
  <c r="L180" i="41" s="1"/>
  <c r="H180" i="41"/>
  <c r="I180" i="41" s="1"/>
  <c r="F180" i="41"/>
  <c r="E180" i="41"/>
  <c r="O179" i="41"/>
  <c r="N179" i="41"/>
  <c r="K179" i="41"/>
  <c r="H179" i="41"/>
  <c r="H199" i="41" s="1"/>
  <c r="F179" i="41"/>
  <c r="E179" i="41"/>
  <c r="E199" i="41" s="1"/>
  <c r="M177" i="41"/>
  <c r="J177" i="41"/>
  <c r="G177" i="41"/>
  <c r="D177" i="41"/>
  <c r="B177" i="41"/>
  <c r="M176" i="41"/>
  <c r="G176" i="41"/>
  <c r="B172" i="41"/>
  <c r="N171" i="41"/>
  <c r="O171" i="41" s="1"/>
  <c r="L171" i="41"/>
  <c r="K171" i="41"/>
  <c r="H171" i="41"/>
  <c r="I171" i="41" s="1"/>
  <c r="F171" i="41"/>
  <c r="E171" i="41"/>
  <c r="N170" i="41"/>
  <c r="O170" i="41" s="1"/>
  <c r="K170" i="41"/>
  <c r="L170" i="41" s="1"/>
  <c r="H170" i="41"/>
  <c r="I170" i="41" s="1"/>
  <c r="F170" i="41"/>
  <c r="E170" i="41"/>
  <c r="N169" i="41"/>
  <c r="O169" i="41" s="1"/>
  <c r="K169" i="41"/>
  <c r="L169" i="41" s="1"/>
  <c r="H169" i="41"/>
  <c r="I169" i="41" s="1"/>
  <c r="F169" i="41"/>
  <c r="E169" i="41"/>
  <c r="N168" i="41"/>
  <c r="O168" i="41" s="1"/>
  <c r="K168" i="41"/>
  <c r="L168" i="41" s="1"/>
  <c r="H168" i="41"/>
  <c r="I168" i="41" s="1"/>
  <c r="F168" i="41"/>
  <c r="E168" i="41"/>
  <c r="N167" i="41"/>
  <c r="O167" i="41" s="1"/>
  <c r="L167" i="41"/>
  <c r="K167" i="41"/>
  <c r="H167" i="41"/>
  <c r="I167" i="41" s="1"/>
  <c r="F167" i="41"/>
  <c r="E167" i="41"/>
  <c r="N166" i="41"/>
  <c r="O166" i="41" s="1"/>
  <c r="K166" i="41"/>
  <c r="L166" i="41" s="1"/>
  <c r="H166" i="41"/>
  <c r="I166" i="41" s="1"/>
  <c r="F166" i="41"/>
  <c r="E166" i="41"/>
  <c r="O165" i="41"/>
  <c r="N165" i="41"/>
  <c r="K165" i="41"/>
  <c r="L165" i="41" s="1"/>
  <c r="H165" i="41"/>
  <c r="I165" i="41" s="1"/>
  <c r="F165" i="41"/>
  <c r="E165" i="41"/>
  <c r="N164" i="41"/>
  <c r="O164" i="41" s="1"/>
  <c r="K164" i="41"/>
  <c r="L164" i="41" s="1"/>
  <c r="H164" i="41"/>
  <c r="I164" i="41" s="1"/>
  <c r="F164" i="41"/>
  <c r="E164" i="41"/>
  <c r="O163" i="41"/>
  <c r="N163" i="41"/>
  <c r="L163" i="41"/>
  <c r="K163" i="41"/>
  <c r="H163" i="41"/>
  <c r="I163" i="41" s="1"/>
  <c r="F163" i="41"/>
  <c r="E163" i="41"/>
  <c r="N162" i="41"/>
  <c r="O162" i="41" s="1"/>
  <c r="K162" i="41"/>
  <c r="L162" i="41" s="1"/>
  <c r="H162" i="41"/>
  <c r="I162" i="41" s="1"/>
  <c r="F162" i="41"/>
  <c r="E162" i="41"/>
  <c r="N161" i="41"/>
  <c r="O161" i="41" s="1"/>
  <c r="K161" i="41"/>
  <c r="L161" i="41" s="1"/>
  <c r="H161" i="41"/>
  <c r="I161" i="41" s="1"/>
  <c r="F161" i="41"/>
  <c r="E161" i="41"/>
  <c r="N160" i="41"/>
  <c r="O160" i="41" s="1"/>
  <c r="K160" i="41"/>
  <c r="L160" i="41" s="1"/>
  <c r="H160" i="41"/>
  <c r="I160" i="41" s="1"/>
  <c r="F160" i="41"/>
  <c r="E160" i="41"/>
  <c r="N159" i="41"/>
  <c r="O159" i="41" s="1"/>
  <c r="L159" i="41"/>
  <c r="K159" i="41"/>
  <c r="H159" i="41"/>
  <c r="I159" i="41" s="1"/>
  <c r="F159" i="41"/>
  <c r="E159" i="41"/>
  <c r="O158" i="41"/>
  <c r="N158" i="41"/>
  <c r="K158" i="41"/>
  <c r="L158" i="41" s="1"/>
  <c r="H158" i="41"/>
  <c r="I158" i="41" s="1"/>
  <c r="F158" i="41"/>
  <c r="E158" i="41"/>
  <c r="N157" i="41"/>
  <c r="O157" i="41" s="1"/>
  <c r="K157" i="41"/>
  <c r="L157" i="41" s="1"/>
  <c r="H157" i="41"/>
  <c r="I157" i="41" s="1"/>
  <c r="F157" i="41"/>
  <c r="E157" i="41"/>
  <c r="O156" i="41"/>
  <c r="N156" i="41"/>
  <c r="K156" i="41"/>
  <c r="L156" i="41" s="1"/>
  <c r="H156" i="41"/>
  <c r="I156" i="41" s="1"/>
  <c r="F156" i="41"/>
  <c r="E156" i="41"/>
  <c r="N155" i="41"/>
  <c r="O155" i="41" s="1"/>
  <c r="L155" i="41"/>
  <c r="K155" i="41"/>
  <c r="H155" i="41"/>
  <c r="I155" i="41" s="1"/>
  <c r="F155" i="41"/>
  <c r="E155" i="41"/>
  <c r="N154" i="41"/>
  <c r="O154" i="41" s="1"/>
  <c r="K154" i="41"/>
  <c r="L154" i="41" s="1"/>
  <c r="H154" i="41"/>
  <c r="I154" i="41" s="1"/>
  <c r="F154" i="41"/>
  <c r="E154" i="41"/>
  <c r="N153" i="41"/>
  <c r="O153" i="41" s="1"/>
  <c r="K153" i="41"/>
  <c r="L153" i="41" s="1"/>
  <c r="H153" i="41"/>
  <c r="I153" i="41" s="1"/>
  <c r="F153" i="41"/>
  <c r="E153" i="41"/>
  <c r="N152" i="41"/>
  <c r="K152" i="41"/>
  <c r="H152" i="41"/>
  <c r="H172" i="41" s="1"/>
  <c r="F152" i="41"/>
  <c r="F172" i="41" s="1"/>
  <c r="E152" i="41"/>
  <c r="E172" i="41" s="1"/>
  <c r="M150" i="41"/>
  <c r="J150" i="41"/>
  <c r="G150" i="41"/>
  <c r="D150" i="41"/>
  <c r="B150" i="41"/>
  <c r="M149" i="41"/>
  <c r="G149" i="41"/>
  <c r="B145" i="41"/>
  <c r="O144" i="41"/>
  <c r="N144" i="41"/>
  <c r="L144" i="41"/>
  <c r="K144" i="41"/>
  <c r="I144" i="41"/>
  <c r="H144" i="41"/>
  <c r="F144" i="41"/>
  <c r="E144" i="41"/>
  <c r="O143" i="41"/>
  <c r="N143" i="41"/>
  <c r="L143" i="41"/>
  <c r="K143" i="41"/>
  <c r="I143" i="41"/>
  <c r="H143" i="41"/>
  <c r="F143" i="41"/>
  <c r="E143" i="41"/>
  <c r="O142" i="41"/>
  <c r="N142" i="41"/>
  <c r="L142" i="41"/>
  <c r="K142" i="41"/>
  <c r="I142" i="41"/>
  <c r="H142" i="41"/>
  <c r="F142" i="41"/>
  <c r="E142" i="41"/>
  <c r="N141" i="41"/>
  <c r="O141" i="41" s="1"/>
  <c r="L141" i="41"/>
  <c r="K141" i="41"/>
  <c r="H141" i="41"/>
  <c r="I141" i="41" s="1"/>
  <c r="E141" i="41"/>
  <c r="F141" i="41" s="1"/>
  <c r="N140" i="41"/>
  <c r="O140" i="41" s="1"/>
  <c r="K140" i="41"/>
  <c r="L140" i="41" s="1"/>
  <c r="H140" i="41"/>
  <c r="I140" i="41" s="1"/>
  <c r="F140" i="41"/>
  <c r="E140" i="41"/>
  <c r="N139" i="41"/>
  <c r="O139" i="41" s="1"/>
  <c r="L139" i="41"/>
  <c r="K139" i="41"/>
  <c r="H139" i="41"/>
  <c r="I139" i="41" s="1"/>
  <c r="F139" i="41"/>
  <c r="E139" i="41"/>
  <c r="N138" i="41"/>
  <c r="O138" i="41" s="1"/>
  <c r="L138" i="41"/>
  <c r="K138" i="41"/>
  <c r="H138" i="41"/>
  <c r="I138" i="41" s="1"/>
  <c r="F138" i="41"/>
  <c r="E138" i="41"/>
  <c r="N137" i="41"/>
  <c r="O137" i="41" s="1"/>
  <c r="L137" i="41"/>
  <c r="K137" i="41"/>
  <c r="H137" i="41"/>
  <c r="I137" i="41" s="1"/>
  <c r="F137" i="41"/>
  <c r="E137" i="41"/>
  <c r="O136" i="41"/>
  <c r="N136" i="41"/>
  <c r="K136" i="41"/>
  <c r="L136" i="41" s="1"/>
  <c r="H136" i="41"/>
  <c r="I136" i="41" s="1"/>
  <c r="F136" i="41"/>
  <c r="E136" i="41"/>
  <c r="N135" i="41"/>
  <c r="O135" i="41" s="1"/>
  <c r="L135" i="41"/>
  <c r="K135" i="41"/>
  <c r="H135" i="41"/>
  <c r="I135" i="41" s="1"/>
  <c r="F135" i="41"/>
  <c r="E135" i="41"/>
  <c r="N134" i="41"/>
  <c r="O134" i="41" s="1"/>
  <c r="L134" i="41"/>
  <c r="K134" i="41"/>
  <c r="H134" i="41"/>
  <c r="I134" i="41" s="1"/>
  <c r="F134" i="41"/>
  <c r="E134" i="41"/>
  <c r="O133" i="41"/>
  <c r="N133" i="41"/>
  <c r="L133" i="41"/>
  <c r="K133" i="41"/>
  <c r="H133" i="41"/>
  <c r="I133" i="41" s="1"/>
  <c r="F133" i="41"/>
  <c r="E133" i="41"/>
  <c r="N132" i="41"/>
  <c r="O132" i="41" s="1"/>
  <c r="K132" i="41"/>
  <c r="L132" i="41" s="1"/>
  <c r="H132" i="41"/>
  <c r="I132" i="41" s="1"/>
  <c r="F132" i="41"/>
  <c r="E132" i="41"/>
  <c r="N131" i="41"/>
  <c r="O131" i="41" s="1"/>
  <c r="L131" i="41"/>
  <c r="K131" i="41"/>
  <c r="H131" i="41"/>
  <c r="I131" i="41" s="1"/>
  <c r="F131" i="41"/>
  <c r="E131" i="41"/>
  <c r="O130" i="41"/>
  <c r="N130" i="41"/>
  <c r="L130" i="41"/>
  <c r="K130" i="41"/>
  <c r="H130" i="41"/>
  <c r="I130" i="41" s="1"/>
  <c r="F130" i="41"/>
  <c r="E130" i="41"/>
  <c r="N129" i="41"/>
  <c r="O129" i="41" s="1"/>
  <c r="L129" i="41"/>
  <c r="K129" i="41"/>
  <c r="H129" i="41"/>
  <c r="I129" i="41" s="1"/>
  <c r="F129" i="41"/>
  <c r="E129" i="41"/>
  <c r="N128" i="41"/>
  <c r="O128" i="41" s="1"/>
  <c r="K128" i="41"/>
  <c r="L128" i="41" s="1"/>
  <c r="H128" i="41"/>
  <c r="I128" i="41" s="1"/>
  <c r="F128" i="41"/>
  <c r="E128" i="41"/>
  <c r="O127" i="41"/>
  <c r="N127" i="41"/>
  <c r="L127" i="41"/>
  <c r="K127" i="41"/>
  <c r="H127" i="41"/>
  <c r="I127" i="41" s="1"/>
  <c r="F127" i="41"/>
  <c r="E127" i="41"/>
  <c r="N126" i="41"/>
  <c r="O126" i="41" s="1"/>
  <c r="L126" i="41"/>
  <c r="K126" i="41"/>
  <c r="H126" i="41"/>
  <c r="I126" i="41" s="1"/>
  <c r="F126" i="41"/>
  <c r="E126" i="41"/>
  <c r="N125" i="41"/>
  <c r="L125" i="41"/>
  <c r="K125" i="41"/>
  <c r="K145" i="41" s="1"/>
  <c r="H125" i="41"/>
  <c r="F125" i="41"/>
  <c r="E125" i="41"/>
  <c r="E145" i="41" s="1"/>
  <c r="M123" i="41"/>
  <c r="J123" i="41"/>
  <c r="G123" i="41"/>
  <c r="D123" i="41"/>
  <c r="B123" i="41"/>
  <c r="M122" i="41"/>
  <c r="G122" i="41"/>
  <c r="B118" i="41"/>
  <c r="N117" i="41"/>
  <c r="O117" i="41" s="1"/>
  <c r="K117" i="41"/>
  <c r="L117" i="41" s="1"/>
  <c r="H117" i="41"/>
  <c r="I117" i="41" s="1"/>
  <c r="E117" i="41"/>
  <c r="F117" i="41" s="1"/>
  <c r="O116" i="41"/>
  <c r="N116" i="41"/>
  <c r="L116" i="41"/>
  <c r="K116" i="41"/>
  <c r="H116" i="41"/>
  <c r="I116" i="41" s="1"/>
  <c r="E116" i="41"/>
  <c r="F116" i="41" s="1"/>
  <c r="O115" i="41"/>
  <c r="N115" i="41"/>
  <c r="K115" i="41"/>
  <c r="L115" i="41" s="1"/>
  <c r="I115" i="41"/>
  <c r="H115" i="41"/>
  <c r="E115" i="41"/>
  <c r="F115" i="41" s="1"/>
  <c r="O114" i="41"/>
  <c r="N114" i="41"/>
  <c r="K114" i="41"/>
  <c r="L114" i="41" s="1"/>
  <c r="H114" i="41"/>
  <c r="I114" i="41" s="1"/>
  <c r="E114" i="41"/>
  <c r="F114" i="41" s="1"/>
  <c r="N113" i="41"/>
  <c r="O113" i="41" s="1"/>
  <c r="L113" i="41"/>
  <c r="K113" i="41"/>
  <c r="H113" i="41"/>
  <c r="I113" i="41" s="1"/>
  <c r="E113" i="41"/>
  <c r="F113" i="41" s="1"/>
  <c r="N112" i="41"/>
  <c r="O112" i="41" s="1"/>
  <c r="K112" i="41"/>
  <c r="L112" i="41" s="1"/>
  <c r="H112" i="41"/>
  <c r="I112" i="41" s="1"/>
  <c r="E112" i="41"/>
  <c r="F112" i="41" s="1"/>
  <c r="N111" i="41"/>
  <c r="O111" i="41" s="1"/>
  <c r="L111" i="41"/>
  <c r="K111" i="41"/>
  <c r="I111" i="41"/>
  <c r="H111" i="41"/>
  <c r="E111" i="41"/>
  <c r="F111" i="41" s="1"/>
  <c r="N110" i="41"/>
  <c r="O110" i="41" s="1"/>
  <c r="K110" i="41"/>
  <c r="L110" i="41" s="1"/>
  <c r="H110" i="41"/>
  <c r="I110" i="41" s="1"/>
  <c r="E110" i="41"/>
  <c r="F110" i="41" s="1"/>
  <c r="O109" i="41"/>
  <c r="N109" i="41"/>
  <c r="K109" i="41"/>
  <c r="L109" i="41" s="1"/>
  <c r="H109" i="41"/>
  <c r="I109" i="41" s="1"/>
  <c r="E109" i="41"/>
  <c r="F109" i="41" s="1"/>
  <c r="N108" i="41"/>
  <c r="O108" i="41" s="1"/>
  <c r="K108" i="41"/>
  <c r="L108" i="41" s="1"/>
  <c r="H108" i="41"/>
  <c r="I108" i="41" s="1"/>
  <c r="E108" i="41"/>
  <c r="F108" i="41" s="1"/>
  <c r="O107" i="41"/>
  <c r="N107" i="41"/>
  <c r="L107" i="41"/>
  <c r="K107" i="41"/>
  <c r="I107" i="41"/>
  <c r="H107" i="41"/>
  <c r="E107" i="41"/>
  <c r="F107" i="41" s="1"/>
  <c r="N106" i="41"/>
  <c r="O106" i="41" s="1"/>
  <c r="L106" i="41"/>
  <c r="K106" i="41"/>
  <c r="H106" i="41"/>
  <c r="I106" i="41" s="1"/>
  <c r="E106" i="41"/>
  <c r="F106" i="41" s="1"/>
  <c r="N105" i="41"/>
  <c r="O105" i="41" s="1"/>
  <c r="K105" i="41"/>
  <c r="L105" i="41" s="1"/>
  <c r="H105" i="41"/>
  <c r="I105" i="41" s="1"/>
  <c r="E105" i="41"/>
  <c r="F105" i="41" s="1"/>
  <c r="O104" i="41"/>
  <c r="N104" i="41"/>
  <c r="L104" i="41"/>
  <c r="K104" i="41"/>
  <c r="H104" i="41"/>
  <c r="I104" i="41" s="1"/>
  <c r="E104" i="41"/>
  <c r="F104" i="41" s="1"/>
  <c r="O103" i="41"/>
  <c r="N103" i="41"/>
  <c r="K103" i="41"/>
  <c r="L103" i="41" s="1"/>
  <c r="I103" i="41"/>
  <c r="H103" i="41"/>
  <c r="E103" i="41"/>
  <c r="F103" i="41" s="1"/>
  <c r="N102" i="41"/>
  <c r="O102" i="41" s="1"/>
  <c r="K102" i="41"/>
  <c r="L102" i="41" s="1"/>
  <c r="H102" i="41"/>
  <c r="I102" i="41" s="1"/>
  <c r="E102" i="41"/>
  <c r="F102" i="41" s="1"/>
  <c r="N101" i="41"/>
  <c r="O101" i="41" s="1"/>
  <c r="K101" i="41"/>
  <c r="L101" i="41" s="1"/>
  <c r="H101" i="41"/>
  <c r="I101" i="41" s="1"/>
  <c r="E101" i="41"/>
  <c r="F101" i="41" s="1"/>
  <c r="O100" i="41"/>
  <c r="N100" i="41"/>
  <c r="K100" i="41"/>
  <c r="L100" i="41" s="1"/>
  <c r="H100" i="41"/>
  <c r="I100" i="41" s="1"/>
  <c r="E100" i="41"/>
  <c r="F100" i="41" s="1"/>
  <c r="N99" i="41"/>
  <c r="O99" i="41" s="1"/>
  <c r="K99" i="41"/>
  <c r="L99" i="41" s="1"/>
  <c r="I99" i="41"/>
  <c r="H99" i="41"/>
  <c r="E99" i="41"/>
  <c r="F99" i="41" s="1"/>
  <c r="N98" i="41"/>
  <c r="N118" i="41" s="1"/>
  <c r="K98" i="41"/>
  <c r="H98" i="41"/>
  <c r="H118" i="41" s="1"/>
  <c r="E98" i="41"/>
  <c r="E118" i="41" s="1"/>
  <c r="M96" i="41"/>
  <c r="J96" i="41"/>
  <c r="G96" i="41"/>
  <c r="D96" i="41"/>
  <c r="B96" i="41"/>
  <c r="M95" i="41"/>
  <c r="G95" i="41"/>
  <c r="B91" i="41"/>
  <c r="O90" i="41"/>
  <c r="N90" i="41"/>
  <c r="L90" i="41"/>
  <c r="K90" i="41"/>
  <c r="H90" i="41"/>
  <c r="I90" i="41" s="1"/>
  <c r="E90" i="41"/>
  <c r="F90" i="41" s="1"/>
  <c r="N89" i="41"/>
  <c r="O89" i="41" s="1"/>
  <c r="K89" i="41"/>
  <c r="L89" i="41" s="1"/>
  <c r="I89" i="41"/>
  <c r="H89" i="41"/>
  <c r="E89" i="41"/>
  <c r="F89" i="41" s="1"/>
  <c r="O88" i="41"/>
  <c r="N88" i="41"/>
  <c r="K88" i="41"/>
  <c r="L88" i="41" s="1"/>
  <c r="I88" i="41"/>
  <c r="H88" i="41"/>
  <c r="E88" i="41"/>
  <c r="F88" i="41" s="1"/>
  <c r="N87" i="41"/>
  <c r="O87" i="41" s="1"/>
  <c r="L87" i="41"/>
  <c r="K87" i="41"/>
  <c r="H87" i="41"/>
  <c r="I87" i="41" s="1"/>
  <c r="E87" i="41"/>
  <c r="F87" i="41" s="1"/>
  <c r="O86" i="41"/>
  <c r="N86" i="41"/>
  <c r="L86" i="41"/>
  <c r="K86" i="41"/>
  <c r="H86" i="41"/>
  <c r="I86" i="41" s="1"/>
  <c r="E86" i="41"/>
  <c r="F86" i="41" s="1"/>
  <c r="N85" i="41"/>
  <c r="O85" i="41" s="1"/>
  <c r="L85" i="41"/>
  <c r="K85" i="41"/>
  <c r="I85" i="41"/>
  <c r="H85" i="41"/>
  <c r="E85" i="41"/>
  <c r="F85" i="41" s="1"/>
  <c r="N84" i="41"/>
  <c r="O84" i="41" s="1"/>
  <c r="K84" i="41"/>
  <c r="L84" i="41" s="1"/>
  <c r="I84" i="41"/>
  <c r="H84" i="41"/>
  <c r="E84" i="41"/>
  <c r="F84" i="41" s="1"/>
  <c r="N83" i="41"/>
  <c r="O83" i="41" s="1"/>
  <c r="K83" i="41"/>
  <c r="L83" i="41" s="1"/>
  <c r="H83" i="41"/>
  <c r="I83" i="41" s="1"/>
  <c r="E83" i="41"/>
  <c r="F83" i="41" s="1"/>
  <c r="O82" i="41"/>
  <c r="N82" i="41"/>
  <c r="L82" i="41"/>
  <c r="K82" i="41"/>
  <c r="H82" i="41"/>
  <c r="I82" i="41" s="1"/>
  <c r="E82" i="41"/>
  <c r="F82" i="41" s="1"/>
  <c r="N81" i="41"/>
  <c r="O81" i="41" s="1"/>
  <c r="K81" i="41"/>
  <c r="L81" i="41" s="1"/>
  <c r="I81" i="41"/>
  <c r="H81" i="41"/>
  <c r="E81" i="41"/>
  <c r="F81" i="41" s="1"/>
  <c r="O80" i="41"/>
  <c r="N80" i="41"/>
  <c r="K80" i="41"/>
  <c r="L80" i="41" s="1"/>
  <c r="I80" i="41"/>
  <c r="H80" i="41"/>
  <c r="E80" i="41"/>
  <c r="F80" i="41" s="1"/>
  <c r="N79" i="41"/>
  <c r="O79" i="41" s="1"/>
  <c r="L79" i="41"/>
  <c r="K79" i="41"/>
  <c r="H79" i="41"/>
  <c r="I79" i="41" s="1"/>
  <c r="E79" i="41"/>
  <c r="F79" i="41" s="1"/>
  <c r="O78" i="41"/>
  <c r="N78" i="41"/>
  <c r="K78" i="41"/>
  <c r="L78" i="41" s="1"/>
  <c r="H78" i="41"/>
  <c r="I78" i="41" s="1"/>
  <c r="E78" i="41"/>
  <c r="F78" i="41" s="1"/>
  <c r="O77" i="41"/>
  <c r="N77" i="41"/>
  <c r="L77" i="41"/>
  <c r="K77" i="41"/>
  <c r="I77" i="41"/>
  <c r="H77" i="41"/>
  <c r="E77" i="41"/>
  <c r="F77" i="41" s="1"/>
  <c r="O76" i="41"/>
  <c r="N76" i="41"/>
  <c r="K76" i="41"/>
  <c r="L76" i="41" s="1"/>
  <c r="I76" i="41"/>
  <c r="H76" i="41"/>
  <c r="E76" i="41"/>
  <c r="F76" i="41" s="1"/>
  <c r="N75" i="41"/>
  <c r="O75" i="41" s="1"/>
  <c r="K75" i="41"/>
  <c r="L75" i="41" s="1"/>
  <c r="H75" i="41"/>
  <c r="I75" i="41" s="1"/>
  <c r="E75" i="41"/>
  <c r="F75" i="41" s="1"/>
  <c r="N74" i="41"/>
  <c r="O74" i="41" s="1"/>
  <c r="L74" i="41"/>
  <c r="K74" i="41"/>
  <c r="H74" i="41"/>
  <c r="I74" i="41" s="1"/>
  <c r="E74" i="41"/>
  <c r="F74" i="41" s="1"/>
  <c r="N73" i="41"/>
  <c r="O73" i="41" s="1"/>
  <c r="K73" i="41"/>
  <c r="L73" i="41" s="1"/>
  <c r="I73" i="41"/>
  <c r="H73" i="41"/>
  <c r="E73" i="41"/>
  <c r="F73" i="41" s="1"/>
  <c r="N72" i="41"/>
  <c r="O72" i="41" s="1"/>
  <c r="K72" i="41"/>
  <c r="L72" i="41" s="1"/>
  <c r="I72" i="41"/>
  <c r="H72" i="41"/>
  <c r="E72" i="41"/>
  <c r="F72" i="41" s="1"/>
  <c r="N71" i="41"/>
  <c r="L71" i="41"/>
  <c r="K71" i="41"/>
  <c r="H71" i="41"/>
  <c r="H91" i="41" s="1"/>
  <c r="E71" i="41"/>
  <c r="M69" i="41"/>
  <c r="J69" i="41"/>
  <c r="G69" i="41"/>
  <c r="D69" i="41"/>
  <c r="B69" i="41"/>
  <c r="M68" i="41"/>
  <c r="G68" i="41"/>
  <c r="B64" i="41"/>
  <c r="O63" i="41"/>
  <c r="N63" i="41"/>
  <c r="L63" i="41"/>
  <c r="K63" i="41"/>
  <c r="I63" i="41"/>
  <c r="H63" i="41"/>
  <c r="F63" i="41"/>
  <c r="E63" i="41"/>
  <c r="O62" i="41"/>
  <c r="N62" i="41"/>
  <c r="L62" i="41"/>
  <c r="K62" i="41"/>
  <c r="I62" i="41"/>
  <c r="H62" i="41"/>
  <c r="F62" i="41"/>
  <c r="E62" i="41"/>
  <c r="O61" i="41"/>
  <c r="N61" i="41"/>
  <c r="L61" i="41"/>
  <c r="K61" i="41"/>
  <c r="I61" i="41"/>
  <c r="H61" i="41"/>
  <c r="F61" i="41"/>
  <c r="E61" i="41"/>
  <c r="N60" i="41"/>
  <c r="O60" i="41" s="1"/>
  <c r="K60" i="41"/>
  <c r="L60" i="41" s="1"/>
  <c r="H60" i="41"/>
  <c r="I60" i="41" s="1"/>
  <c r="E60" i="41"/>
  <c r="F60" i="41" s="1"/>
  <c r="O59" i="41"/>
  <c r="N59" i="41"/>
  <c r="K59" i="41"/>
  <c r="L59" i="41" s="1"/>
  <c r="I59" i="41"/>
  <c r="H59" i="41"/>
  <c r="E59" i="41"/>
  <c r="F59" i="41" s="1"/>
  <c r="N58" i="41"/>
  <c r="O58" i="41" s="1"/>
  <c r="L58" i="41"/>
  <c r="K58" i="41"/>
  <c r="H58" i="41"/>
  <c r="I58" i="41" s="1"/>
  <c r="E58" i="41"/>
  <c r="F58" i="41" s="1"/>
  <c r="O57" i="41"/>
  <c r="N57" i="41"/>
  <c r="K57" i="41"/>
  <c r="L57" i="41" s="1"/>
  <c r="I57" i="41"/>
  <c r="H57" i="41"/>
  <c r="E57" i="41"/>
  <c r="F57" i="41" s="1"/>
  <c r="N56" i="41"/>
  <c r="O56" i="41" s="1"/>
  <c r="K56" i="41"/>
  <c r="L56" i="41" s="1"/>
  <c r="H56" i="41"/>
  <c r="I56" i="41" s="1"/>
  <c r="E56" i="41"/>
  <c r="F56" i="41" s="1"/>
  <c r="N55" i="41"/>
  <c r="O55" i="41" s="1"/>
  <c r="K55" i="41"/>
  <c r="L55" i="41" s="1"/>
  <c r="I55" i="41"/>
  <c r="H55" i="41"/>
  <c r="E55" i="41"/>
  <c r="F55" i="41" s="1"/>
  <c r="N54" i="41"/>
  <c r="O54" i="41" s="1"/>
  <c r="K54" i="41"/>
  <c r="L54" i="41" s="1"/>
  <c r="H54" i="41"/>
  <c r="I54" i="41" s="1"/>
  <c r="E54" i="41"/>
  <c r="F54" i="41" s="1"/>
  <c r="N53" i="41"/>
  <c r="O53" i="41" s="1"/>
  <c r="L53" i="41"/>
  <c r="K53" i="41"/>
  <c r="I53" i="41"/>
  <c r="H53" i="41"/>
  <c r="E53" i="41"/>
  <c r="F53" i="41" s="1"/>
  <c r="N52" i="41"/>
  <c r="O52" i="41" s="1"/>
  <c r="K52" i="41"/>
  <c r="L52" i="41" s="1"/>
  <c r="H52" i="41"/>
  <c r="I52" i="41" s="1"/>
  <c r="E52" i="41"/>
  <c r="F52" i="41" s="1"/>
  <c r="N51" i="41"/>
  <c r="O51" i="41" s="1"/>
  <c r="K51" i="41"/>
  <c r="L51" i="41" s="1"/>
  <c r="I51" i="41"/>
  <c r="H51" i="41"/>
  <c r="E51" i="41"/>
  <c r="F51" i="41" s="1"/>
  <c r="O50" i="41"/>
  <c r="N50" i="41"/>
  <c r="L50" i="41"/>
  <c r="K50" i="41"/>
  <c r="H50" i="41"/>
  <c r="I50" i="41" s="1"/>
  <c r="E50" i="41"/>
  <c r="F50" i="41" s="1"/>
  <c r="N49" i="41"/>
  <c r="O49" i="41" s="1"/>
  <c r="K49" i="41"/>
  <c r="L49" i="41" s="1"/>
  <c r="I49" i="41"/>
  <c r="H49" i="41"/>
  <c r="E49" i="41"/>
  <c r="F49" i="41" s="1"/>
  <c r="O48" i="41"/>
  <c r="N48" i="41"/>
  <c r="K48" i="41"/>
  <c r="L48" i="41" s="1"/>
  <c r="H48" i="41"/>
  <c r="I48" i="41" s="1"/>
  <c r="E48" i="41"/>
  <c r="F48" i="41" s="1"/>
  <c r="O47" i="41"/>
  <c r="N47" i="41"/>
  <c r="K47" i="41"/>
  <c r="L47" i="41" s="1"/>
  <c r="I47" i="41"/>
  <c r="H47" i="41"/>
  <c r="E47" i="41"/>
  <c r="F47" i="41" s="1"/>
  <c r="N46" i="41"/>
  <c r="O46" i="41" s="1"/>
  <c r="K46" i="41"/>
  <c r="L46" i="41" s="1"/>
  <c r="H46" i="41"/>
  <c r="I46" i="41" s="1"/>
  <c r="E46" i="41"/>
  <c r="F46" i="41" s="1"/>
  <c r="O45" i="41"/>
  <c r="N45" i="41"/>
  <c r="L45" i="41"/>
  <c r="K45" i="41"/>
  <c r="I45" i="41"/>
  <c r="H45" i="41"/>
  <c r="E45" i="41"/>
  <c r="F45" i="41" s="1"/>
  <c r="N44" i="41"/>
  <c r="N64" i="41" s="1"/>
  <c r="K44" i="41"/>
  <c r="K64" i="41" s="1"/>
  <c r="H44" i="41"/>
  <c r="H64" i="41" s="1"/>
  <c r="E44" i="41"/>
  <c r="E64" i="41" s="1"/>
  <c r="M42" i="41"/>
  <c r="J42" i="41"/>
  <c r="G42" i="41"/>
  <c r="D42" i="41"/>
  <c r="B42" i="41"/>
  <c r="M41" i="41"/>
  <c r="G41" i="41"/>
  <c r="O36" i="41"/>
  <c r="N36" i="41"/>
  <c r="M36" i="41"/>
  <c r="L36" i="41"/>
  <c r="K36" i="41"/>
  <c r="J36" i="41"/>
  <c r="I36" i="41"/>
  <c r="H36" i="41"/>
  <c r="G36" i="41"/>
  <c r="F36" i="41"/>
  <c r="E36" i="41"/>
  <c r="D36" i="41"/>
  <c r="C36" i="41"/>
  <c r="B36" i="41"/>
  <c r="O35" i="41"/>
  <c r="N35" i="41"/>
  <c r="M35" i="41"/>
  <c r="L35" i="41"/>
  <c r="K35" i="41"/>
  <c r="J35" i="41"/>
  <c r="I35" i="41"/>
  <c r="H35" i="41"/>
  <c r="G35" i="41"/>
  <c r="F35" i="41"/>
  <c r="E35" i="41"/>
  <c r="D35" i="41"/>
  <c r="C35" i="41"/>
  <c r="B35" i="41"/>
  <c r="O34" i="41"/>
  <c r="N34" i="41"/>
  <c r="M34" i="41"/>
  <c r="L34" i="41"/>
  <c r="K34" i="41"/>
  <c r="J34" i="41"/>
  <c r="I34" i="41"/>
  <c r="H34" i="41"/>
  <c r="G34" i="41"/>
  <c r="F34" i="41"/>
  <c r="E34" i="41"/>
  <c r="D34" i="41"/>
  <c r="C34" i="41"/>
  <c r="B34" i="41"/>
  <c r="O33" i="41"/>
  <c r="N33" i="41"/>
  <c r="M33" i="41"/>
  <c r="L33" i="41"/>
  <c r="K33" i="41"/>
  <c r="J33" i="41"/>
  <c r="I33" i="41"/>
  <c r="H33" i="41"/>
  <c r="G33" i="41"/>
  <c r="F33" i="41"/>
  <c r="E33" i="41"/>
  <c r="D33" i="41"/>
  <c r="C33" i="41"/>
  <c r="B33" i="41"/>
  <c r="O32" i="41"/>
  <c r="N32" i="41"/>
  <c r="M32" i="41"/>
  <c r="L32" i="41"/>
  <c r="K32" i="41"/>
  <c r="J32" i="41"/>
  <c r="I32" i="41"/>
  <c r="H32" i="41"/>
  <c r="G32" i="41"/>
  <c r="F32" i="41"/>
  <c r="E32" i="41"/>
  <c r="D32" i="41"/>
  <c r="C32" i="41"/>
  <c r="B32" i="41"/>
  <c r="O31" i="41"/>
  <c r="N31" i="41"/>
  <c r="M31" i="41"/>
  <c r="L31" i="41"/>
  <c r="K31" i="41"/>
  <c r="J31" i="41"/>
  <c r="I31" i="41"/>
  <c r="H31" i="41"/>
  <c r="G31" i="41"/>
  <c r="F31" i="41"/>
  <c r="E31" i="41"/>
  <c r="D31" i="41"/>
  <c r="C31" i="41"/>
  <c r="B31" i="41"/>
  <c r="O30" i="41"/>
  <c r="N30" i="41"/>
  <c r="M30" i="41"/>
  <c r="L30" i="41"/>
  <c r="K30" i="41"/>
  <c r="J30" i="41"/>
  <c r="I30" i="41"/>
  <c r="H30" i="41"/>
  <c r="G30" i="41"/>
  <c r="F30" i="41"/>
  <c r="E30" i="41"/>
  <c r="D30" i="41"/>
  <c r="C30" i="41"/>
  <c r="B30" i="41"/>
  <c r="O29" i="41"/>
  <c r="N29" i="41"/>
  <c r="M29" i="41"/>
  <c r="L29" i="41"/>
  <c r="K29" i="41"/>
  <c r="J29" i="41"/>
  <c r="I29" i="41"/>
  <c r="H29" i="41"/>
  <c r="G29" i="41"/>
  <c r="F29" i="41"/>
  <c r="E29" i="41"/>
  <c r="D29" i="41"/>
  <c r="C29" i="41"/>
  <c r="B29" i="41"/>
  <c r="O28" i="41"/>
  <c r="N28" i="41"/>
  <c r="M28" i="41"/>
  <c r="L28" i="41"/>
  <c r="K28" i="41"/>
  <c r="J28" i="41"/>
  <c r="I28" i="41"/>
  <c r="H28" i="41"/>
  <c r="G28" i="41"/>
  <c r="F28" i="41"/>
  <c r="E28" i="41"/>
  <c r="D28" i="41"/>
  <c r="C28" i="41"/>
  <c r="B28" i="41"/>
  <c r="O27" i="41"/>
  <c r="N27" i="41"/>
  <c r="M27" i="41"/>
  <c r="L27" i="41"/>
  <c r="K27" i="41"/>
  <c r="J27" i="41"/>
  <c r="I27" i="41"/>
  <c r="H27" i="41"/>
  <c r="G27" i="41"/>
  <c r="F27" i="41"/>
  <c r="E27" i="41"/>
  <c r="D27" i="41"/>
  <c r="C27" i="41"/>
  <c r="B27" i="41"/>
  <c r="O26" i="41"/>
  <c r="N26" i="41"/>
  <c r="M26" i="41"/>
  <c r="L26" i="41"/>
  <c r="K26" i="41"/>
  <c r="J26" i="41"/>
  <c r="I26" i="41"/>
  <c r="H26" i="41"/>
  <c r="G26" i="41"/>
  <c r="F26" i="41"/>
  <c r="E26" i="41"/>
  <c r="D26" i="41"/>
  <c r="C26" i="41"/>
  <c r="B26" i="41"/>
  <c r="O25" i="41"/>
  <c r="N25" i="41"/>
  <c r="M25" i="41"/>
  <c r="L25" i="41"/>
  <c r="K25" i="41"/>
  <c r="J25" i="41"/>
  <c r="I25" i="41"/>
  <c r="H25" i="41"/>
  <c r="G25" i="41"/>
  <c r="F25" i="41"/>
  <c r="E25" i="41"/>
  <c r="D25" i="41"/>
  <c r="C25" i="41"/>
  <c r="B25" i="41"/>
  <c r="O24" i="41"/>
  <c r="N24" i="41"/>
  <c r="M24" i="41"/>
  <c r="L24" i="41"/>
  <c r="K24" i="41"/>
  <c r="J24" i="41"/>
  <c r="I24" i="41"/>
  <c r="H24" i="41"/>
  <c r="G24" i="41"/>
  <c r="F24" i="41"/>
  <c r="E24" i="41"/>
  <c r="D24" i="41"/>
  <c r="C24" i="41"/>
  <c r="B24" i="41"/>
  <c r="O23" i="41"/>
  <c r="N23" i="41"/>
  <c r="M23" i="41"/>
  <c r="L23" i="41"/>
  <c r="K23" i="41"/>
  <c r="J23" i="41"/>
  <c r="I23" i="41"/>
  <c r="H23" i="41"/>
  <c r="G23" i="41"/>
  <c r="F23" i="41"/>
  <c r="E23" i="41"/>
  <c r="D23" i="41"/>
  <c r="C23" i="41"/>
  <c r="B23" i="41"/>
  <c r="O22" i="41"/>
  <c r="N22" i="41"/>
  <c r="M22" i="41"/>
  <c r="L22" i="41"/>
  <c r="K22" i="41"/>
  <c r="J22" i="41"/>
  <c r="I22" i="41"/>
  <c r="H22" i="41"/>
  <c r="G22" i="41"/>
  <c r="F22" i="41"/>
  <c r="E22" i="41"/>
  <c r="D22" i="41"/>
  <c r="C22" i="41"/>
  <c r="B22" i="41"/>
  <c r="O21" i="41"/>
  <c r="N21" i="41"/>
  <c r="M21" i="41"/>
  <c r="L21" i="41"/>
  <c r="K21" i="41"/>
  <c r="J21" i="41"/>
  <c r="I21" i="41"/>
  <c r="H21" i="41"/>
  <c r="G21" i="41"/>
  <c r="F21" i="41"/>
  <c r="E21" i="41"/>
  <c r="D21" i="41"/>
  <c r="C21" i="41"/>
  <c r="B21" i="41"/>
  <c r="O20" i="41"/>
  <c r="N20" i="41"/>
  <c r="M20" i="41"/>
  <c r="L20" i="41"/>
  <c r="K20" i="41"/>
  <c r="J20" i="41"/>
  <c r="I20" i="41"/>
  <c r="H20" i="41"/>
  <c r="G20" i="41"/>
  <c r="F20" i="41"/>
  <c r="E20" i="41"/>
  <c r="D20" i="41"/>
  <c r="C20" i="41"/>
  <c r="B20" i="41"/>
  <c r="O19" i="41"/>
  <c r="N19" i="41"/>
  <c r="M19" i="41"/>
  <c r="L19" i="41"/>
  <c r="K19" i="41"/>
  <c r="J19" i="41"/>
  <c r="I19" i="41"/>
  <c r="H19" i="41"/>
  <c r="G19" i="41"/>
  <c r="F19" i="41"/>
  <c r="E19" i="41"/>
  <c r="D19" i="41"/>
  <c r="C19" i="41"/>
  <c r="B19" i="41"/>
  <c r="O18" i="41"/>
  <c r="N18" i="41"/>
  <c r="M18" i="41"/>
  <c r="L18" i="41"/>
  <c r="K18" i="41"/>
  <c r="J18" i="41"/>
  <c r="I18" i="41"/>
  <c r="H18" i="41"/>
  <c r="G18" i="41"/>
  <c r="F18" i="41"/>
  <c r="E18" i="41"/>
  <c r="D18" i="41"/>
  <c r="C18" i="41"/>
  <c r="B18" i="41"/>
  <c r="O17" i="41"/>
  <c r="N17" i="41"/>
  <c r="M17" i="41"/>
  <c r="L17" i="41"/>
  <c r="K17" i="41"/>
  <c r="J17" i="41"/>
  <c r="I17" i="41"/>
  <c r="H17" i="41"/>
  <c r="G17" i="41"/>
  <c r="F17" i="41"/>
  <c r="E17" i="41"/>
  <c r="D17" i="41"/>
  <c r="C17" i="41"/>
  <c r="B17" i="41"/>
  <c r="M15" i="41"/>
  <c r="J15" i="41"/>
  <c r="G15" i="41"/>
  <c r="D15" i="41"/>
  <c r="B15" i="41"/>
  <c r="M14" i="41"/>
  <c r="G14" i="41"/>
  <c r="B199" i="40"/>
  <c r="O198" i="40"/>
  <c r="N198" i="40"/>
  <c r="L198" i="40"/>
  <c r="K198" i="40"/>
  <c r="H198" i="40"/>
  <c r="I198" i="40" s="1"/>
  <c r="F198" i="40"/>
  <c r="E198" i="40"/>
  <c r="N197" i="40"/>
  <c r="O197" i="40" s="1"/>
  <c r="K197" i="40"/>
  <c r="L197" i="40" s="1"/>
  <c r="H197" i="40"/>
  <c r="I197" i="40" s="1"/>
  <c r="F197" i="40"/>
  <c r="E197" i="40"/>
  <c r="O196" i="40"/>
  <c r="N196" i="40"/>
  <c r="K196" i="40"/>
  <c r="L196" i="40" s="1"/>
  <c r="H196" i="40"/>
  <c r="I196" i="40" s="1"/>
  <c r="F196" i="40"/>
  <c r="E196" i="40"/>
  <c r="N195" i="40"/>
  <c r="O195" i="40" s="1"/>
  <c r="K195" i="40"/>
  <c r="L195" i="40" s="1"/>
  <c r="H195" i="40"/>
  <c r="I195" i="40" s="1"/>
  <c r="F195" i="40"/>
  <c r="E195" i="40"/>
  <c r="O194" i="40"/>
  <c r="N194" i="40"/>
  <c r="L194" i="40"/>
  <c r="K194" i="40"/>
  <c r="H194" i="40"/>
  <c r="I194" i="40" s="1"/>
  <c r="F194" i="40"/>
  <c r="E194" i="40"/>
  <c r="O193" i="40"/>
  <c r="N193" i="40"/>
  <c r="K193" i="40"/>
  <c r="L193" i="40" s="1"/>
  <c r="H193" i="40"/>
  <c r="I193" i="40" s="1"/>
  <c r="F193" i="40"/>
  <c r="E193" i="40"/>
  <c r="N192" i="40"/>
  <c r="O192" i="40" s="1"/>
  <c r="K192" i="40"/>
  <c r="L192" i="40" s="1"/>
  <c r="H192" i="40"/>
  <c r="I192" i="40" s="1"/>
  <c r="F192" i="40"/>
  <c r="E192" i="40"/>
  <c r="O191" i="40"/>
  <c r="N191" i="40"/>
  <c r="K191" i="40"/>
  <c r="L191" i="40" s="1"/>
  <c r="H191" i="40"/>
  <c r="I191" i="40" s="1"/>
  <c r="F191" i="40"/>
  <c r="E191" i="40"/>
  <c r="N190" i="40"/>
  <c r="O190" i="40" s="1"/>
  <c r="L190" i="40"/>
  <c r="K190" i="40"/>
  <c r="H190" i="40"/>
  <c r="I190" i="40" s="1"/>
  <c r="F190" i="40"/>
  <c r="E190" i="40"/>
  <c r="N189" i="40"/>
  <c r="O189" i="40" s="1"/>
  <c r="K189" i="40"/>
  <c r="L189" i="40" s="1"/>
  <c r="H189" i="40"/>
  <c r="I189" i="40" s="1"/>
  <c r="F189" i="40"/>
  <c r="E189" i="40"/>
  <c r="N188" i="40"/>
  <c r="O188" i="40" s="1"/>
  <c r="K188" i="40"/>
  <c r="L188" i="40" s="1"/>
  <c r="H188" i="40"/>
  <c r="I188" i="40" s="1"/>
  <c r="F188" i="40"/>
  <c r="E188" i="40"/>
  <c r="N187" i="40"/>
  <c r="O187" i="40" s="1"/>
  <c r="K187" i="40"/>
  <c r="L187" i="40" s="1"/>
  <c r="H187" i="40"/>
  <c r="I187" i="40" s="1"/>
  <c r="F187" i="40"/>
  <c r="E187" i="40"/>
  <c r="N186" i="40"/>
  <c r="O186" i="40" s="1"/>
  <c r="L186" i="40"/>
  <c r="K186" i="40"/>
  <c r="H186" i="40"/>
  <c r="I186" i="40" s="1"/>
  <c r="F186" i="40"/>
  <c r="E186" i="40"/>
  <c r="N185" i="40"/>
  <c r="O185" i="40" s="1"/>
  <c r="K185" i="40"/>
  <c r="L185" i="40" s="1"/>
  <c r="H185" i="40"/>
  <c r="I185" i="40" s="1"/>
  <c r="F185" i="40"/>
  <c r="E185" i="40"/>
  <c r="O184" i="40"/>
  <c r="N184" i="40"/>
  <c r="K184" i="40"/>
  <c r="L184" i="40" s="1"/>
  <c r="H184" i="40"/>
  <c r="I184" i="40" s="1"/>
  <c r="F184" i="40"/>
  <c r="E184" i="40"/>
  <c r="N183" i="40"/>
  <c r="O183" i="40" s="1"/>
  <c r="K183" i="40"/>
  <c r="L183" i="40" s="1"/>
  <c r="H183" i="40"/>
  <c r="I183" i="40" s="1"/>
  <c r="F183" i="40"/>
  <c r="E183" i="40"/>
  <c r="O182" i="40"/>
  <c r="N182" i="40"/>
  <c r="L182" i="40"/>
  <c r="K182" i="40"/>
  <c r="H182" i="40"/>
  <c r="I182" i="40" s="1"/>
  <c r="F182" i="40"/>
  <c r="E182" i="40"/>
  <c r="N181" i="40"/>
  <c r="O181" i="40" s="1"/>
  <c r="K181" i="40"/>
  <c r="L181" i="40" s="1"/>
  <c r="H181" i="40"/>
  <c r="I181" i="40" s="1"/>
  <c r="F181" i="40"/>
  <c r="E181" i="40"/>
  <c r="O180" i="40"/>
  <c r="N180" i="40"/>
  <c r="K180" i="40"/>
  <c r="L180" i="40" s="1"/>
  <c r="H180" i="40"/>
  <c r="I180" i="40" s="1"/>
  <c r="F180" i="40"/>
  <c r="E180" i="40"/>
  <c r="N179" i="40"/>
  <c r="N199" i="40" s="1"/>
  <c r="K179" i="40"/>
  <c r="H179" i="40"/>
  <c r="H199" i="40" s="1"/>
  <c r="F179" i="40"/>
  <c r="F199" i="40" s="1"/>
  <c r="E179" i="40"/>
  <c r="E199" i="40" s="1"/>
  <c r="M177" i="40"/>
  <c r="J177" i="40"/>
  <c r="G177" i="40"/>
  <c r="D177" i="40"/>
  <c r="B177" i="40"/>
  <c r="M176" i="40"/>
  <c r="G176" i="40"/>
  <c r="B172" i="40"/>
  <c r="N171" i="40"/>
  <c r="O171" i="40" s="1"/>
  <c r="L171" i="40"/>
  <c r="K171" i="40"/>
  <c r="H171" i="40"/>
  <c r="I171" i="40" s="1"/>
  <c r="F171" i="40"/>
  <c r="E171" i="40"/>
  <c r="O170" i="40"/>
  <c r="N170" i="40"/>
  <c r="K170" i="40"/>
  <c r="L170" i="40" s="1"/>
  <c r="I170" i="40"/>
  <c r="H170" i="40"/>
  <c r="F170" i="40"/>
  <c r="E170" i="40"/>
  <c r="N169" i="40"/>
  <c r="O169" i="40" s="1"/>
  <c r="K169" i="40"/>
  <c r="L169" i="40" s="1"/>
  <c r="I169" i="40"/>
  <c r="H169" i="40"/>
  <c r="F169" i="40"/>
  <c r="E169" i="40"/>
  <c r="N168" i="40"/>
  <c r="O168" i="40" s="1"/>
  <c r="K168" i="40"/>
  <c r="L168" i="40" s="1"/>
  <c r="I168" i="40"/>
  <c r="H168" i="40"/>
  <c r="F168" i="40"/>
  <c r="E168" i="40"/>
  <c r="N167" i="40"/>
  <c r="O167" i="40" s="1"/>
  <c r="K167" i="40"/>
  <c r="L167" i="40" s="1"/>
  <c r="I167" i="40"/>
  <c r="H167" i="40"/>
  <c r="F167" i="40"/>
  <c r="E167" i="40"/>
  <c r="O166" i="40"/>
  <c r="N166" i="40"/>
  <c r="K166" i="40"/>
  <c r="L166" i="40" s="1"/>
  <c r="I166" i="40"/>
  <c r="H166" i="40"/>
  <c r="F166" i="40"/>
  <c r="E166" i="40"/>
  <c r="N165" i="40"/>
  <c r="O165" i="40" s="1"/>
  <c r="K165" i="40"/>
  <c r="L165" i="40" s="1"/>
  <c r="I165" i="40"/>
  <c r="H165" i="40"/>
  <c r="F165" i="40"/>
  <c r="E165" i="40"/>
  <c r="N164" i="40"/>
  <c r="O164" i="40" s="1"/>
  <c r="K164" i="40"/>
  <c r="L164" i="40" s="1"/>
  <c r="I164" i="40"/>
  <c r="H164" i="40"/>
  <c r="F164" i="40"/>
  <c r="E164" i="40"/>
  <c r="N163" i="40"/>
  <c r="O163" i="40" s="1"/>
  <c r="K163" i="40"/>
  <c r="L163" i="40" s="1"/>
  <c r="I163" i="40"/>
  <c r="H163" i="40"/>
  <c r="F163" i="40"/>
  <c r="E163" i="40"/>
  <c r="O162" i="40"/>
  <c r="N162" i="40"/>
  <c r="K162" i="40"/>
  <c r="L162" i="40" s="1"/>
  <c r="I162" i="40"/>
  <c r="H162" i="40"/>
  <c r="F162" i="40"/>
  <c r="E162" i="40"/>
  <c r="N161" i="40"/>
  <c r="O161" i="40" s="1"/>
  <c r="K161" i="40"/>
  <c r="L161" i="40" s="1"/>
  <c r="I161" i="40"/>
  <c r="H161" i="40"/>
  <c r="F161" i="40"/>
  <c r="E161" i="40"/>
  <c r="N160" i="40"/>
  <c r="O160" i="40" s="1"/>
  <c r="K160" i="40"/>
  <c r="L160" i="40" s="1"/>
  <c r="I160" i="40"/>
  <c r="H160" i="40"/>
  <c r="F160" i="40"/>
  <c r="E160" i="40"/>
  <c r="N159" i="40"/>
  <c r="O159" i="40" s="1"/>
  <c r="K159" i="40"/>
  <c r="L159" i="40" s="1"/>
  <c r="I159" i="40"/>
  <c r="H159" i="40"/>
  <c r="F159" i="40"/>
  <c r="E159" i="40"/>
  <c r="O158" i="40"/>
  <c r="N158" i="40"/>
  <c r="K158" i="40"/>
  <c r="L158" i="40" s="1"/>
  <c r="I158" i="40"/>
  <c r="H158" i="40"/>
  <c r="F158" i="40"/>
  <c r="E158" i="40"/>
  <c r="N157" i="40"/>
  <c r="O157" i="40" s="1"/>
  <c r="K157" i="40"/>
  <c r="L157" i="40" s="1"/>
  <c r="I157" i="40"/>
  <c r="H157" i="40"/>
  <c r="F157" i="40"/>
  <c r="E157" i="40"/>
  <c r="N156" i="40"/>
  <c r="O156" i="40" s="1"/>
  <c r="K156" i="40"/>
  <c r="L156" i="40" s="1"/>
  <c r="I156" i="40"/>
  <c r="H156" i="40"/>
  <c r="F156" i="40"/>
  <c r="E156" i="40"/>
  <c r="N155" i="40"/>
  <c r="O155" i="40" s="1"/>
  <c r="K155" i="40"/>
  <c r="L155" i="40" s="1"/>
  <c r="I155" i="40"/>
  <c r="H155" i="40"/>
  <c r="F155" i="40"/>
  <c r="E155" i="40"/>
  <c r="O154" i="40"/>
  <c r="N154" i="40"/>
  <c r="K154" i="40"/>
  <c r="L154" i="40" s="1"/>
  <c r="I154" i="40"/>
  <c r="H154" i="40"/>
  <c r="F154" i="40"/>
  <c r="E154" i="40"/>
  <c r="N153" i="40"/>
  <c r="O153" i="40" s="1"/>
  <c r="K153" i="40"/>
  <c r="L153" i="40" s="1"/>
  <c r="I153" i="40"/>
  <c r="H153" i="40"/>
  <c r="F153" i="40"/>
  <c r="E153" i="40"/>
  <c r="N152" i="40"/>
  <c r="K152" i="40"/>
  <c r="K172" i="40" s="1"/>
  <c r="I152" i="40"/>
  <c r="H152" i="40"/>
  <c r="H172" i="40" s="1"/>
  <c r="F152" i="40"/>
  <c r="F172" i="40" s="1"/>
  <c r="E152" i="40"/>
  <c r="E172" i="40" s="1"/>
  <c r="M150" i="40"/>
  <c r="J150" i="40"/>
  <c r="G150" i="40"/>
  <c r="D150" i="40"/>
  <c r="B150" i="40"/>
  <c r="M149" i="40"/>
  <c r="G149" i="40"/>
  <c r="B145" i="40"/>
  <c r="O144" i="40"/>
  <c r="N144" i="40"/>
  <c r="L144" i="40"/>
  <c r="K144" i="40"/>
  <c r="I144" i="40"/>
  <c r="H144" i="40"/>
  <c r="F144" i="40"/>
  <c r="E144" i="40"/>
  <c r="O143" i="40"/>
  <c r="N143" i="40"/>
  <c r="L143" i="40"/>
  <c r="K143" i="40"/>
  <c r="I143" i="40"/>
  <c r="H143" i="40"/>
  <c r="F143" i="40"/>
  <c r="E143" i="40"/>
  <c r="O142" i="40"/>
  <c r="N142" i="40"/>
  <c r="L142" i="40"/>
  <c r="K142" i="40"/>
  <c r="I142" i="40"/>
  <c r="H142" i="40"/>
  <c r="F142" i="40"/>
  <c r="E142" i="40"/>
  <c r="N141" i="40"/>
  <c r="O141" i="40" s="1"/>
  <c r="K141" i="40"/>
  <c r="L141" i="40" s="1"/>
  <c r="H141" i="40"/>
  <c r="I141" i="40" s="1"/>
  <c r="F141" i="40"/>
  <c r="E141" i="40"/>
  <c r="N140" i="40"/>
  <c r="O140" i="40" s="1"/>
  <c r="K140" i="40"/>
  <c r="L140" i="40" s="1"/>
  <c r="H140" i="40"/>
  <c r="I140" i="40" s="1"/>
  <c r="F140" i="40"/>
  <c r="E140" i="40"/>
  <c r="N139" i="40"/>
  <c r="O139" i="40" s="1"/>
  <c r="K139" i="40"/>
  <c r="L139" i="40" s="1"/>
  <c r="H139" i="40"/>
  <c r="I139" i="40" s="1"/>
  <c r="F139" i="40"/>
  <c r="E139" i="40"/>
  <c r="N138" i="40"/>
  <c r="O138" i="40" s="1"/>
  <c r="L138" i="40"/>
  <c r="K138" i="40"/>
  <c r="H138" i="40"/>
  <c r="I138" i="40" s="1"/>
  <c r="F138" i="40"/>
  <c r="E138" i="40"/>
  <c r="N137" i="40"/>
  <c r="O137" i="40" s="1"/>
  <c r="K137" i="40"/>
  <c r="L137" i="40" s="1"/>
  <c r="H137" i="40"/>
  <c r="I137" i="40" s="1"/>
  <c r="F137" i="40"/>
  <c r="E137" i="40"/>
  <c r="O136" i="40"/>
  <c r="N136" i="40"/>
  <c r="K136" i="40"/>
  <c r="L136" i="40" s="1"/>
  <c r="H136" i="40"/>
  <c r="I136" i="40" s="1"/>
  <c r="F136" i="40"/>
  <c r="E136" i="40"/>
  <c r="N135" i="40"/>
  <c r="O135" i="40" s="1"/>
  <c r="K135" i="40"/>
  <c r="L135" i="40" s="1"/>
  <c r="H135" i="40"/>
  <c r="I135" i="40" s="1"/>
  <c r="F135" i="40"/>
  <c r="E135" i="40"/>
  <c r="O134" i="40"/>
  <c r="N134" i="40"/>
  <c r="L134" i="40"/>
  <c r="K134" i="40"/>
  <c r="H134" i="40"/>
  <c r="I134" i="40" s="1"/>
  <c r="F134" i="40"/>
  <c r="E134" i="40"/>
  <c r="N133" i="40"/>
  <c r="O133" i="40" s="1"/>
  <c r="K133" i="40"/>
  <c r="L133" i="40" s="1"/>
  <c r="H133" i="40"/>
  <c r="I133" i="40" s="1"/>
  <c r="F133" i="40"/>
  <c r="E133" i="40"/>
  <c r="N132" i="40"/>
  <c r="O132" i="40" s="1"/>
  <c r="K132" i="40"/>
  <c r="L132" i="40" s="1"/>
  <c r="H132" i="40"/>
  <c r="I132" i="40" s="1"/>
  <c r="F132" i="40"/>
  <c r="E132" i="40"/>
  <c r="N131" i="40"/>
  <c r="O131" i="40" s="1"/>
  <c r="K131" i="40"/>
  <c r="L131" i="40" s="1"/>
  <c r="H131" i="40"/>
  <c r="I131" i="40" s="1"/>
  <c r="F131" i="40"/>
  <c r="E131" i="40"/>
  <c r="N130" i="40"/>
  <c r="O130" i="40" s="1"/>
  <c r="L130" i="40"/>
  <c r="K130" i="40"/>
  <c r="H130" i="40"/>
  <c r="I130" i="40" s="1"/>
  <c r="F130" i="40"/>
  <c r="E130" i="40"/>
  <c r="O129" i="40"/>
  <c r="N129" i="40"/>
  <c r="K129" i="40"/>
  <c r="L129" i="40" s="1"/>
  <c r="H129" i="40"/>
  <c r="I129" i="40" s="1"/>
  <c r="F129" i="40"/>
  <c r="E129" i="40"/>
  <c r="N128" i="40"/>
  <c r="O128" i="40" s="1"/>
  <c r="K128" i="40"/>
  <c r="L128" i="40" s="1"/>
  <c r="H128" i="40"/>
  <c r="I128" i="40" s="1"/>
  <c r="F128" i="40"/>
  <c r="E128" i="40"/>
  <c r="O127" i="40"/>
  <c r="N127" i="40"/>
  <c r="K127" i="40"/>
  <c r="L127" i="40" s="1"/>
  <c r="H127" i="40"/>
  <c r="I127" i="40" s="1"/>
  <c r="F127" i="40"/>
  <c r="E127" i="40"/>
  <c r="N126" i="40"/>
  <c r="O126" i="40" s="1"/>
  <c r="L126" i="40"/>
  <c r="K126" i="40"/>
  <c r="H126" i="40"/>
  <c r="I126" i="40" s="1"/>
  <c r="F126" i="40"/>
  <c r="E126" i="40"/>
  <c r="N125" i="40"/>
  <c r="K125" i="40"/>
  <c r="K145" i="40" s="1"/>
  <c r="H125" i="40"/>
  <c r="H145" i="40" s="1"/>
  <c r="F125" i="40"/>
  <c r="F145" i="40" s="1"/>
  <c r="E125" i="40"/>
  <c r="E145" i="40" s="1"/>
  <c r="M123" i="40"/>
  <c r="J123" i="40"/>
  <c r="G123" i="40"/>
  <c r="D123" i="40"/>
  <c r="B123" i="40"/>
  <c r="M122" i="40"/>
  <c r="G122" i="40"/>
  <c r="B118" i="40"/>
  <c r="N117" i="40"/>
  <c r="O117" i="40" s="1"/>
  <c r="K117" i="40"/>
  <c r="L117" i="40" s="1"/>
  <c r="H117" i="40"/>
  <c r="I117" i="40" s="1"/>
  <c r="F117" i="40"/>
  <c r="E117" i="40"/>
  <c r="N116" i="40"/>
  <c r="O116" i="40" s="1"/>
  <c r="L116" i="40"/>
  <c r="K116" i="40"/>
  <c r="H116" i="40"/>
  <c r="I116" i="40" s="1"/>
  <c r="F116" i="40"/>
  <c r="E116" i="40"/>
  <c r="O115" i="40"/>
  <c r="N115" i="40"/>
  <c r="L115" i="40"/>
  <c r="K115" i="40"/>
  <c r="H115" i="40"/>
  <c r="I115" i="40" s="1"/>
  <c r="F115" i="40"/>
  <c r="E115" i="40"/>
  <c r="N114" i="40"/>
  <c r="O114" i="40" s="1"/>
  <c r="K114" i="40"/>
  <c r="L114" i="40" s="1"/>
  <c r="H114" i="40"/>
  <c r="I114" i="40" s="1"/>
  <c r="F114" i="40"/>
  <c r="E114" i="40"/>
  <c r="O113" i="40"/>
  <c r="N113" i="40"/>
  <c r="K113" i="40"/>
  <c r="L113" i="40" s="1"/>
  <c r="H113" i="40"/>
  <c r="I113" i="40" s="1"/>
  <c r="F113" i="40"/>
  <c r="E113" i="40"/>
  <c r="N112" i="40"/>
  <c r="O112" i="40" s="1"/>
  <c r="L112" i="40"/>
  <c r="K112" i="40"/>
  <c r="H112" i="40"/>
  <c r="I112" i="40" s="1"/>
  <c r="F112" i="40"/>
  <c r="E112" i="40"/>
  <c r="N111" i="40"/>
  <c r="O111" i="40" s="1"/>
  <c r="L111" i="40"/>
  <c r="K111" i="40"/>
  <c r="H111" i="40"/>
  <c r="I111" i="40" s="1"/>
  <c r="F111" i="40"/>
  <c r="E111" i="40"/>
  <c r="N110" i="40"/>
  <c r="O110" i="40" s="1"/>
  <c r="K110" i="40"/>
  <c r="L110" i="40" s="1"/>
  <c r="H110" i="40"/>
  <c r="I110" i="40" s="1"/>
  <c r="F110" i="40"/>
  <c r="E110" i="40"/>
  <c r="N109" i="40"/>
  <c r="O109" i="40" s="1"/>
  <c r="K109" i="40"/>
  <c r="L109" i="40" s="1"/>
  <c r="H109" i="40"/>
  <c r="I109" i="40" s="1"/>
  <c r="F109" i="40"/>
  <c r="E109" i="40"/>
  <c r="N108" i="40"/>
  <c r="O108" i="40" s="1"/>
  <c r="L108" i="40"/>
  <c r="K108" i="40"/>
  <c r="H108" i="40"/>
  <c r="I108" i="40" s="1"/>
  <c r="F108" i="40"/>
  <c r="E108" i="40"/>
  <c r="O107" i="40"/>
  <c r="N107" i="40"/>
  <c r="L107" i="40"/>
  <c r="K107" i="40"/>
  <c r="H107" i="40"/>
  <c r="I107" i="40" s="1"/>
  <c r="F107" i="40"/>
  <c r="E107" i="40"/>
  <c r="N106" i="40"/>
  <c r="O106" i="40" s="1"/>
  <c r="K106" i="40"/>
  <c r="L106" i="40" s="1"/>
  <c r="H106" i="40"/>
  <c r="I106" i="40" s="1"/>
  <c r="F106" i="40"/>
  <c r="E106" i="40"/>
  <c r="N105" i="40"/>
  <c r="O105" i="40" s="1"/>
  <c r="K105" i="40"/>
  <c r="L105" i="40" s="1"/>
  <c r="H105" i="40"/>
  <c r="I105" i="40" s="1"/>
  <c r="E105" i="40"/>
  <c r="F105" i="40" s="1"/>
  <c r="N104" i="40"/>
  <c r="O104" i="40" s="1"/>
  <c r="L104" i="40"/>
  <c r="K104" i="40"/>
  <c r="H104" i="40"/>
  <c r="I104" i="40" s="1"/>
  <c r="F104" i="40"/>
  <c r="E104" i="40"/>
  <c r="N103" i="40"/>
  <c r="O103" i="40" s="1"/>
  <c r="K103" i="40"/>
  <c r="L103" i="40" s="1"/>
  <c r="H103" i="40"/>
  <c r="I103" i="40" s="1"/>
  <c r="F103" i="40"/>
  <c r="E103" i="40"/>
  <c r="N102" i="40"/>
  <c r="O102" i="40" s="1"/>
  <c r="K102" i="40"/>
  <c r="L102" i="40" s="1"/>
  <c r="H102" i="40"/>
  <c r="I102" i="40" s="1"/>
  <c r="F102" i="40"/>
  <c r="E102" i="40"/>
  <c r="N101" i="40"/>
  <c r="O101" i="40" s="1"/>
  <c r="L101" i="40"/>
  <c r="K101" i="40"/>
  <c r="H101" i="40"/>
  <c r="I101" i="40" s="1"/>
  <c r="F101" i="40"/>
  <c r="E101" i="40"/>
  <c r="O100" i="40"/>
  <c r="N100" i="40"/>
  <c r="L100" i="40"/>
  <c r="K100" i="40"/>
  <c r="H100" i="40"/>
  <c r="I100" i="40" s="1"/>
  <c r="F100" i="40"/>
  <c r="E100" i="40"/>
  <c r="N99" i="40"/>
  <c r="O99" i="40" s="1"/>
  <c r="K99" i="40"/>
  <c r="L99" i="40" s="1"/>
  <c r="H99" i="40"/>
  <c r="I99" i="40" s="1"/>
  <c r="F99" i="40"/>
  <c r="E99" i="40"/>
  <c r="N98" i="40"/>
  <c r="K98" i="40"/>
  <c r="H98" i="40"/>
  <c r="E98" i="40"/>
  <c r="E118" i="40" s="1"/>
  <c r="M96" i="40"/>
  <c r="J96" i="40"/>
  <c r="G96" i="40"/>
  <c r="D96" i="40"/>
  <c r="B96" i="40"/>
  <c r="M95" i="40"/>
  <c r="G95" i="40"/>
  <c r="B91" i="40"/>
  <c r="N90" i="40"/>
  <c r="O90" i="40" s="1"/>
  <c r="L90" i="40"/>
  <c r="K90" i="40"/>
  <c r="I90" i="40"/>
  <c r="H90" i="40"/>
  <c r="E90" i="40"/>
  <c r="F90" i="40" s="1"/>
  <c r="N89" i="40"/>
  <c r="O89" i="40" s="1"/>
  <c r="K89" i="40"/>
  <c r="L89" i="40" s="1"/>
  <c r="H89" i="40"/>
  <c r="I89" i="40" s="1"/>
  <c r="F89" i="40"/>
  <c r="E89" i="40"/>
  <c r="N88" i="40"/>
  <c r="O88" i="40" s="1"/>
  <c r="K88" i="40"/>
  <c r="L88" i="40" s="1"/>
  <c r="H88" i="40"/>
  <c r="I88" i="40" s="1"/>
  <c r="F88" i="40"/>
  <c r="E88" i="40"/>
  <c r="N87" i="40"/>
  <c r="O87" i="40" s="1"/>
  <c r="L87" i="40"/>
  <c r="K87" i="40"/>
  <c r="H87" i="40"/>
  <c r="I87" i="40" s="1"/>
  <c r="F87" i="40"/>
  <c r="E87" i="40"/>
  <c r="O86" i="40"/>
  <c r="N86" i="40"/>
  <c r="L86" i="40"/>
  <c r="K86" i="40"/>
  <c r="H86" i="40"/>
  <c r="I86" i="40" s="1"/>
  <c r="F86" i="40"/>
  <c r="E86" i="40"/>
  <c r="N85" i="40"/>
  <c r="O85" i="40" s="1"/>
  <c r="K85" i="40"/>
  <c r="L85" i="40" s="1"/>
  <c r="H85" i="40"/>
  <c r="I85" i="40" s="1"/>
  <c r="F85" i="40"/>
  <c r="E85" i="40"/>
  <c r="N84" i="40"/>
  <c r="O84" i="40" s="1"/>
  <c r="K84" i="40"/>
  <c r="L84" i="40" s="1"/>
  <c r="H84" i="40"/>
  <c r="I84" i="40" s="1"/>
  <c r="F84" i="40"/>
  <c r="E84" i="40"/>
  <c r="N83" i="40"/>
  <c r="O83" i="40" s="1"/>
  <c r="K83" i="40"/>
  <c r="L83" i="40" s="1"/>
  <c r="H83" i="40"/>
  <c r="I83" i="40" s="1"/>
  <c r="F83" i="40"/>
  <c r="E83" i="40"/>
  <c r="N82" i="40"/>
  <c r="O82" i="40" s="1"/>
  <c r="L82" i="40"/>
  <c r="K82" i="40"/>
  <c r="H82" i="40"/>
  <c r="I82" i="40" s="1"/>
  <c r="F82" i="40"/>
  <c r="E82" i="40"/>
  <c r="O81" i="40"/>
  <c r="N81" i="40"/>
  <c r="K81" i="40"/>
  <c r="L81" i="40" s="1"/>
  <c r="H81" i="40"/>
  <c r="I81" i="40" s="1"/>
  <c r="F81" i="40"/>
  <c r="E81" i="40"/>
  <c r="N80" i="40"/>
  <c r="O80" i="40" s="1"/>
  <c r="K80" i="40"/>
  <c r="L80" i="40" s="1"/>
  <c r="H80" i="40"/>
  <c r="I80" i="40" s="1"/>
  <c r="F80" i="40"/>
  <c r="E80" i="40"/>
  <c r="O79" i="40"/>
  <c r="N79" i="40"/>
  <c r="K79" i="40"/>
  <c r="L79" i="40" s="1"/>
  <c r="H79" i="40"/>
  <c r="I79" i="40" s="1"/>
  <c r="E79" i="40"/>
  <c r="F79" i="40" s="1"/>
  <c r="N78" i="40"/>
  <c r="O78" i="40" s="1"/>
  <c r="K78" i="40"/>
  <c r="L78" i="40" s="1"/>
  <c r="H78" i="40"/>
  <c r="I78" i="40" s="1"/>
  <c r="F78" i="40"/>
  <c r="E78" i="40"/>
  <c r="N77" i="40"/>
  <c r="O77" i="40" s="1"/>
  <c r="K77" i="40"/>
  <c r="L77" i="40" s="1"/>
  <c r="H77" i="40"/>
  <c r="I77" i="40" s="1"/>
  <c r="F77" i="40"/>
  <c r="E77" i="40"/>
  <c r="N76" i="40"/>
  <c r="O76" i="40" s="1"/>
  <c r="K76" i="40"/>
  <c r="L76" i="40" s="1"/>
  <c r="H76" i="40"/>
  <c r="I76" i="40" s="1"/>
  <c r="E76" i="40"/>
  <c r="F76" i="40" s="1"/>
  <c r="N75" i="40"/>
  <c r="O75" i="40" s="1"/>
  <c r="K75" i="40"/>
  <c r="L75" i="40" s="1"/>
  <c r="H75" i="40"/>
  <c r="I75" i="40" s="1"/>
  <c r="E75" i="40"/>
  <c r="F75" i="40" s="1"/>
  <c r="N74" i="40"/>
  <c r="O74" i="40" s="1"/>
  <c r="K74" i="40"/>
  <c r="L74" i="40" s="1"/>
  <c r="I74" i="40"/>
  <c r="H74" i="40"/>
  <c r="E74" i="40"/>
  <c r="F74" i="40" s="1"/>
  <c r="N73" i="40"/>
  <c r="O73" i="40" s="1"/>
  <c r="L73" i="40"/>
  <c r="K73" i="40"/>
  <c r="H73" i="40"/>
  <c r="I73" i="40" s="1"/>
  <c r="E73" i="40"/>
  <c r="F73" i="40" s="1"/>
  <c r="N72" i="40"/>
  <c r="O72" i="40" s="1"/>
  <c r="L72" i="40"/>
  <c r="K72" i="40"/>
  <c r="H72" i="40"/>
  <c r="I72" i="40" s="1"/>
  <c r="E72" i="40"/>
  <c r="F72" i="40" s="1"/>
  <c r="N71" i="40"/>
  <c r="L71" i="40"/>
  <c r="K71" i="40"/>
  <c r="H71" i="40"/>
  <c r="E71" i="40"/>
  <c r="E91" i="40" s="1"/>
  <c r="M69" i="40"/>
  <c r="J69" i="40"/>
  <c r="G69" i="40"/>
  <c r="D69" i="40"/>
  <c r="B69" i="40"/>
  <c r="M68" i="40"/>
  <c r="G68" i="40"/>
  <c r="B64" i="40"/>
  <c r="O63" i="40"/>
  <c r="N63" i="40"/>
  <c r="L63" i="40"/>
  <c r="K63" i="40"/>
  <c r="I63" i="40"/>
  <c r="H63" i="40"/>
  <c r="F63" i="40"/>
  <c r="E63" i="40"/>
  <c r="O62" i="40"/>
  <c r="N62" i="40"/>
  <c r="L62" i="40"/>
  <c r="K62" i="40"/>
  <c r="I62" i="40"/>
  <c r="H62" i="40"/>
  <c r="F62" i="40"/>
  <c r="E62" i="40"/>
  <c r="O61" i="40"/>
  <c r="N61" i="40"/>
  <c r="L61" i="40"/>
  <c r="K61" i="40"/>
  <c r="I61" i="40"/>
  <c r="H61" i="40"/>
  <c r="F61" i="40"/>
  <c r="E61" i="40"/>
  <c r="N60" i="40"/>
  <c r="O60" i="40" s="1"/>
  <c r="K60" i="40"/>
  <c r="L60" i="40" s="1"/>
  <c r="I60" i="40"/>
  <c r="H60" i="40"/>
  <c r="F60" i="40"/>
  <c r="E60" i="40"/>
  <c r="O59" i="40"/>
  <c r="N59" i="40"/>
  <c r="K59" i="40"/>
  <c r="L59" i="40" s="1"/>
  <c r="I59" i="40"/>
  <c r="H59" i="40"/>
  <c r="F59" i="40"/>
  <c r="E59" i="40"/>
  <c r="N58" i="40"/>
  <c r="O58" i="40" s="1"/>
  <c r="K58" i="40"/>
  <c r="L58" i="40" s="1"/>
  <c r="I58" i="40"/>
  <c r="H58" i="40"/>
  <c r="F58" i="40"/>
  <c r="E58" i="40"/>
  <c r="O57" i="40"/>
  <c r="N57" i="40"/>
  <c r="K57" i="40"/>
  <c r="L57" i="40" s="1"/>
  <c r="I57" i="40"/>
  <c r="H57" i="40"/>
  <c r="F57" i="40"/>
  <c r="E57" i="40"/>
  <c r="N56" i="40"/>
  <c r="O56" i="40" s="1"/>
  <c r="K56" i="40"/>
  <c r="L56" i="40" s="1"/>
  <c r="I56" i="40"/>
  <c r="H56" i="40"/>
  <c r="F56" i="40"/>
  <c r="E56" i="40"/>
  <c r="O55" i="40"/>
  <c r="N55" i="40"/>
  <c r="K55" i="40"/>
  <c r="L55" i="40" s="1"/>
  <c r="I55" i="40"/>
  <c r="H55" i="40"/>
  <c r="F55" i="40"/>
  <c r="E55" i="40"/>
  <c r="N54" i="40"/>
  <c r="O54" i="40" s="1"/>
  <c r="K54" i="40"/>
  <c r="L54" i="40" s="1"/>
  <c r="I54" i="40"/>
  <c r="H54" i="40"/>
  <c r="F54" i="40"/>
  <c r="E54" i="40"/>
  <c r="O53" i="40"/>
  <c r="N53" i="40"/>
  <c r="K53" i="40"/>
  <c r="L53" i="40" s="1"/>
  <c r="I53" i="40"/>
  <c r="H53" i="40"/>
  <c r="F53" i="40"/>
  <c r="E53" i="40"/>
  <c r="N52" i="40"/>
  <c r="O52" i="40" s="1"/>
  <c r="K52" i="40"/>
  <c r="L52" i="40" s="1"/>
  <c r="I52" i="40"/>
  <c r="H52" i="40"/>
  <c r="F52" i="40"/>
  <c r="E52" i="40"/>
  <c r="O51" i="40"/>
  <c r="N51" i="40"/>
  <c r="K51" i="40"/>
  <c r="L51" i="40" s="1"/>
  <c r="I51" i="40"/>
  <c r="H51" i="40"/>
  <c r="F51" i="40"/>
  <c r="E51" i="40"/>
  <c r="N50" i="40"/>
  <c r="O50" i="40" s="1"/>
  <c r="K50" i="40"/>
  <c r="L50" i="40" s="1"/>
  <c r="I50" i="40"/>
  <c r="H50" i="40"/>
  <c r="F50" i="40"/>
  <c r="E50" i="40"/>
  <c r="O49" i="40"/>
  <c r="N49" i="40"/>
  <c r="K49" i="40"/>
  <c r="L49" i="40" s="1"/>
  <c r="I49" i="40"/>
  <c r="H49" i="40"/>
  <c r="F49" i="40"/>
  <c r="E49" i="40"/>
  <c r="N48" i="40"/>
  <c r="O48" i="40" s="1"/>
  <c r="K48" i="40"/>
  <c r="L48" i="40" s="1"/>
  <c r="I48" i="40"/>
  <c r="H48" i="40"/>
  <c r="F48" i="40"/>
  <c r="E48" i="40"/>
  <c r="O47" i="40"/>
  <c r="N47" i="40"/>
  <c r="K47" i="40"/>
  <c r="L47" i="40" s="1"/>
  <c r="I47" i="40"/>
  <c r="H47" i="40"/>
  <c r="F47" i="40"/>
  <c r="E47" i="40"/>
  <c r="N46" i="40"/>
  <c r="O46" i="40" s="1"/>
  <c r="K46" i="40"/>
  <c r="L46" i="40" s="1"/>
  <c r="I46" i="40"/>
  <c r="H46" i="40"/>
  <c r="F46" i="40"/>
  <c r="E46" i="40"/>
  <c r="O45" i="40"/>
  <c r="N45" i="40"/>
  <c r="K45" i="40"/>
  <c r="L45" i="40" s="1"/>
  <c r="I45" i="40"/>
  <c r="H45" i="40"/>
  <c r="F45" i="40"/>
  <c r="E45" i="40"/>
  <c r="N44" i="40"/>
  <c r="N64" i="40" s="1"/>
  <c r="K44" i="40"/>
  <c r="K64" i="40" s="1"/>
  <c r="I44" i="40"/>
  <c r="I64" i="40" s="1"/>
  <c r="H44" i="40"/>
  <c r="H64" i="40" s="1"/>
  <c r="F44" i="40"/>
  <c r="F64" i="40" s="1"/>
  <c r="E44" i="40"/>
  <c r="E64" i="40" s="1"/>
  <c r="M42" i="40"/>
  <c r="J42" i="40"/>
  <c r="G42" i="40"/>
  <c r="D42" i="40"/>
  <c r="B42" i="40"/>
  <c r="M41" i="40"/>
  <c r="G41" i="40"/>
  <c r="O36" i="40"/>
  <c r="N36" i="40"/>
  <c r="M36" i="40"/>
  <c r="L36" i="40"/>
  <c r="K36" i="40"/>
  <c r="J36" i="40"/>
  <c r="I36" i="40"/>
  <c r="H36" i="40"/>
  <c r="G36" i="40"/>
  <c r="F36" i="40"/>
  <c r="E36" i="40"/>
  <c r="D36" i="40"/>
  <c r="C36" i="40"/>
  <c r="B36" i="40"/>
  <c r="O35" i="40"/>
  <c r="N35" i="40"/>
  <c r="M35" i="40"/>
  <c r="L35" i="40"/>
  <c r="K35" i="40"/>
  <c r="J35" i="40"/>
  <c r="I35" i="40"/>
  <c r="H35" i="40"/>
  <c r="G35" i="40"/>
  <c r="F35" i="40"/>
  <c r="E35" i="40"/>
  <c r="D35" i="40"/>
  <c r="C35" i="40"/>
  <c r="B35" i="40"/>
  <c r="O34" i="40"/>
  <c r="N34" i="40"/>
  <c r="M34" i="40"/>
  <c r="L34" i="40"/>
  <c r="K34" i="40"/>
  <c r="J34" i="40"/>
  <c r="I34" i="40"/>
  <c r="H34" i="40"/>
  <c r="G34" i="40"/>
  <c r="F34" i="40"/>
  <c r="E34" i="40"/>
  <c r="D34" i="40"/>
  <c r="C34" i="40"/>
  <c r="B34" i="40"/>
  <c r="O33" i="40"/>
  <c r="N33" i="40"/>
  <c r="M33" i="40"/>
  <c r="L33" i="40"/>
  <c r="K33" i="40"/>
  <c r="J33" i="40"/>
  <c r="I33" i="40"/>
  <c r="H33" i="40"/>
  <c r="G33" i="40"/>
  <c r="F33" i="40"/>
  <c r="E33" i="40"/>
  <c r="D33" i="40"/>
  <c r="C33" i="40"/>
  <c r="B33" i="40"/>
  <c r="O32" i="40"/>
  <c r="N32" i="40"/>
  <c r="M32" i="40"/>
  <c r="L32" i="40"/>
  <c r="K32" i="40"/>
  <c r="J32" i="40"/>
  <c r="I32" i="40"/>
  <c r="H32" i="40"/>
  <c r="G32" i="40"/>
  <c r="F32" i="40"/>
  <c r="E32" i="40"/>
  <c r="D32" i="40"/>
  <c r="C32" i="40"/>
  <c r="B32" i="40"/>
  <c r="O31" i="40"/>
  <c r="N31" i="40"/>
  <c r="M31" i="40"/>
  <c r="L31" i="40"/>
  <c r="K31" i="40"/>
  <c r="J31" i="40"/>
  <c r="I31" i="40"/>
  <c r="H31" i="40"/>
  <c r="G31" i="40"/>
  <c r="F31" i="40"/>
  <c r="E31" i="40"/>
  <c r="D31" i="40"/>
  <c r="C31" i="40"/>
  <c r="B31" i="40"/>
  <c r="O30" i="40"/>
  <c r="N30" i="40"/>
  <c r="M30" i="40"/>
  <c r="L30" i="40"/>
  <c r="K30" i="40"/>
  <c r="J30" i="40"/>
  <c r="I30" i="40"/>
  <c r="H30" i="40"/>
  <c r="G30" i="40"/>
  <c r="F30" i="40"/>
  <c r="E30" i="40"/>
  <c r="D30" i="40"/>
  <c r="C30" i="40"/>
  <c r="B30" i="40"/>
  <c r="O29" i="40"/>
  <c r="N29" i="40"/>
  <c r="M29" i="40"/>
  <c r="L29" i="40"/>
  <c r="K29" i="40"/>
  <c r="J29" i="40"/>
  <c r="I29" i="40"/>
  <c r="H29" i="40"/>
  <c r="G29" i="40"/>
  <c r="F29" i="40"/>
  <c r="E29" i="40"/>
  <c r="D29" i="40"/>
  <c r="C29" i="40"/>
  <c r="B29" i="40"/>
  <c r="O28" i="40"/>
  <c r="N28" i="40"/>
  <c r="M28" i="40"/>
  <c r="L28" i="40"/>
  <c r="K28" i="40"/>
  <c r="J28" i="40"/>
  <c r="I28" i="40"/>
  <c r="H28" i="40"/>
  <c r="G28" i="40"/>
  <c r="F28" i="40"/>
  <c r="E28" i="40"/>
  <c r="D28" i="40"/>
  <c r="C28" i="40"/>
  <c r="B28" i="40"/>
  <c r="O27" i="40"/>
  <c r="N27" i="40"/>
  <c r="M27" i="40"/>
  <c r="L27" i="40"/>
  <c r="K27" i="40"/>
  <c r="J27" i="40"/>
  <c r="I27" i="40"/>
  <c r="H27" i="40"/>
  <c r="G27" i="40"/>
  <c r="F27" i="40"/>
  <c r="E27" i="40"/>
  <c r="D27" i="40"/>
  <c r="C27" i="40"/>
  <c r="B27" i="40"/>
  <c r="O26" i="40"/>
  <c r="N26" i="40"/>
  <c r="M26" i="40"/>
  <c r="L26" i="40"/>
  <c r="K26" i="40"/>
  <c r="J26" i="40"/>
  <c r="I26" i="40"/>
  <c r="H26" i="40"/>
  <c r="G26" i="40"/>
  <c r="F26" i="40"/>
  <c r="E26" i="40"/>
  <c r="D26" i="40"/>
  <c r="C26" i="40"/>
  <c r="B26" i="40"/>
  <c r="O25" i="40"/>
  <c r="N25" i="40"/>
  <c r="M25" i="40"/>
  <c r="L25" i="40"/>
  <c r="K25" i="40"/>
  <c r="J25" i="40"/>
  <c r="I25" i="40"/>
  <c r="H25" i="40"/>
  <c r="G25" i="40"/>
  <c r="F25" i="40"/>
  <c r="E25" i="40"/>
  <c r="D25" i="40"/>
  <c r="C25" i="40"/>
  <c r="B25" i="40"/>
  <c r="O24" i="40"/>
  <c r="N24" i="40"/>
  <c r="M24" i="40"/>
  <c r="L24" i="40"/>
  <c r="K24" i="40"/>
  <c r="J24" i="40"/>
  <c r="I24" i="40"/>
  <c r="H24" i="40"/>
  <c r="G24" i="40"/>
  <c r="F24" i="40"/>
  <c r="E24" i="40"/>
  <c r="D24" i="40"/>
  <c r="C24" i="40"/>
  <c r="B24" i="40"/>
  <c r="O23" i="40"/>
  <c r="N23" i="40"/>
  <c r="M23" i="40"/>
  <c r="L23" i="40"/>
  <c r="K23" i="40"/>
  <c r="J23" i="40"/>
  <c r="I23" i="40"/>
  <c r="H23" i="40"/>
  <c r="G23" i="40"/>
  <c r="F23" i="40"/>
  <c r="E23" i="40"/>
  <c r="D23" i="40"/>
  <c r="C23" i="40"/>
  <c r="B23" i="40"/>
  <c r="O22" i="40"/>
  <c r="N22" i="40"/>
  <c r="M22" i="40"/>
  <c r="L22" i="40"/>
  <c r="K22" i="40"/>
  <c r="J22" i="40"/>
  <c r="I22" i="40"/>
  <c r="H22" i="40"/>
  <c r="G22" i="40"/>
  <c r="F22" i="40"/>
  <c r="E22" i="40"/>
  <c r="D22" i="40"/>
  <c r="C22" i="40"/>
  <c r="B22" i="40"/>
  <c r="O21" i="40"/>
  <c r="N21" i="40"/>
  <c r="M21" i="40"/>
  <c r="L21" i="40"/>
  <c r="K21" i="40"/>
  <c r="J21" i="40"/>
  <c r="I21" i="40"/>
  <c r="H21" i="40"/>
  <c r="G21" i="40"/>
  <c r="F21" i="40"/>
  <c r="E21" i="40"/>
  <c r="D21" i="40"/>
  <c r="C21" i="40"/>
  <c r="B21" i="40"/>
  <c r="O20" i="40"/>
  <c r="N20" i="40"/>
  <c r="M20" i="40"/>
  <c r="L20" i="40"/>
  <c r="K20" i="40"/>
  <c r="J20" i="40"/>
  <c r="I20" i="40"/>
  <c r="H20" i="40"/>
  <c r="G20" i="40"/>
  <c r="F20" i="40"/>
  <c r="E20" i="40"/>
  <c r="D20" i="40"/>
  <c r="C20" i="40"/>
  <c r="B20" i="40"/>
  <c r="O19" i="40"/>
  <c r="N19" i="40"/>
  <c r="M19" i="40"/>
  <c r="L19" i="40"/>
  <c r="K19" i="40"/>
  <c r="J19" i="40"/>
  <c r="I19" i="40"/>
  <c r="H19" i="40"/>
  <c r="G19" i="40"/>
  <c r="F19" i="40"/>
  <c r="E19" i="40"/>
  <c r="D19" i="40"/>
  <c r="C19" i="40"/>
  <c r="B19" i="40"/>
  <c r="O18" i="40"/>
  <c r="N18" i="40"/>
  <c r="M18" i="40"/>
  <c r="L18" i="40"/>
  <c r="K18" i="40"/>
  <c r="J18" i="40"/>
  <c r="I18" i="40"/>
  <c r="H18" i="40"/>
  <c r="G18" i="40"/>
  <c r="F18" i="40"/>
  <c r="E18" i="40"/>
  <c r="D18" i="40"/>
  <c r="C18" i="40"/>
  <c r="B18" i="40"/>
  <c r="O17" i="40"/>
  <c r="N17" i="40"/>
  <c r="M17" i="40"/>
  <c r="L17" i="40"/>
  <c r="K17" i="40"/>
  <c r="J17" i="40"/>
  <c r="I17" i="40"/>
  <c r="H17" i="40"/>
  <c r="G17" i="40"/>
  <c r="F17" i="40"/>
  <c r="E17" i="40"/>
  <c r="D17" i="40"/>
  <c r="C17" i="40"/>
  <c r="B17" i="40"/>
  <c r="M15" i="40"/>
  <c r="J15" i="40"/>
  <c r="G15" i="40"/>
  <c r="D15" i="40"/>
  <c r="B15" i="40"/>
  <c r="M14" i="40"/>
  <c r="G14" i="40"/>
  <c r="B199" i="39"/>
  <c r="N198" i="39"/>
  <c r="O198" i="39" s="1"/>
  <c r="L198" i="39"/>
  <c r="K198" i="39"/>
  <c r="H198" i="39"/>
  <c r="I198" i="39" s="1"/>
  <c r="F198" i="39"/>
  <c r="E198" i="39"/>
  <c r="N197" i="39"/>
  <c r="O197" i="39" s="1"/>
  <c r="K197" i="39"/>
  <c r="L197" i="39" s="1"/>
  <c r="H197" i="39"/>
  <c r="I197" i="39" s="1"/>
  <c r="F197" i="39"/>
  <c r="E197" i="39"/>
  <c r="N196" i="39"/>
  <c r="O196" i="39" s="1"/>
  <c r="K196" i="39"/>
  <c r="L196" i="39" s="1"/>
  <c r="H196" i="39"/>
  <c r="I196" i="39" s="1"/>
  <c r="F196" i="39"/>
  <c r="E196" i="39"/>
  <c r="N195" i="39"/>
  <c r="O195" i="39" s="1"/>
  <c r="K195" i="39"/>
  <c r="L195" i="39" s="1"/>
  <c r="H195" i="39"/>
  <c r="I195" i="39" s="1"/>
  <c r="F195" i="39"/>
  <c r="E195" i="39"/>
  <c r="N194" i="39"/>
  <c r="O194" i="39" s="1"/>
  <c r="L194" i="39"/>
  <c r="K194" i="39"/>
  <c r="H194" i="39"/>
  <c r="I194" i="39" s="1"/>
  <c r="F194" i="39"/>
  <c r="E194" i="39"/>
  <c r="N193" i="39"/>
  <c r="O193" i="39" s="1"/>
  <c r="K193" i="39"/>
  <c r="L193" i="39" s="1"/>
  <c r="H193" i="39"/>
  <c r="I193" i="39" s="1"/>
  <c r="F193" i="39"/>
  <c r="E193" i="39"/>
  <c r="O192" i="39"/>
  <c r="N192" i="39"/>
  <c r="K192" i="39"/>
  <c r="L192" i="39" s="1"/>
  <c r="H192" i="39"/>
  <c r="I192" i="39" s="1"/>
  <c r="F192" i="39"/>
  <c r="E192" i="39"/>
  <c r="N191" i="39"/>
  <c r="O191" i="39" s="1"/>
  <c r="K191" i="39"/>
  <c r="L191" i="39" s="1"/>
  <c r="H191" i="39"/>
  <c r="I191" i="39" s="1"/>
  <c r="F191" i="39"/>
  <c r="E191" i="39"/>
  <c r="O190" i="39"/>
  <c r="N190" i="39"/>
  <c r="L190" i="39"/>
  <c r="K190" i="39"/>
  <c r="H190" i="39"/>
  <c r="I190" i="39" s="1"/>
  <c r="F190" i="39"/>
  <c r="E190" i="39"/>
  <c r="N189" i="39"/>
  <c r="O189" i="39" s="1"/>
  <c r="K189" i="39"/>
  <c r="L189" i="39" s="1"/>
  <c r="H189" i="39"/>
  <c r="I189" i="39" s="1"/>
  <c r="F189" i="39"/>
  <c r="E189" i="39"/>
  <c r="N188" i="39"/>
  <c r="O188" i="39" s="1"/>
  <c r="K188" i="39"/>
  <c r="L188" i="39" s="1"/>
  <c r="H188" i="39"/>
  <c r="I188" i="39" s="1"/>
  <c r="F188" i="39"/>
  <c r="E188" i="39"/>
  <c r="N187" i="39"/>
  <c r="O187" i="39" s="1"/>
  <c r="K187" i="39"/>
  <c r="L187" i="39" s="1"/>
  <c r="H187" i="39"/>
  <c r="I187" i="39" s="1"/>
  <c r="F187" i="39"/>
  <c r="E187" i="39"/>
  <c r="N186" i="39"/>
  <c r="O186" i="39" s="1"/>
  <c r="L186" i="39"/>
  <c r="K186" i="39"/>
  <c r="H186" i="39"/>
  <c r="I186" i="39" s="1"/>
  <c r="F186" i="39"/>
  <c r="E186" i="39"/>
  <c r="O185" i="39"/>
  <c r="N185" i="39"/>
  <c r="K185" i="39"/>
  <c r="L185" i="39" s="1"/>
  <c r="H185" i="39"/>
  <c r="I185" i="39" s="1"/>
  <c r="F185" i="39"/>
  <c r="E185" i="39"/>
  <c r="N184" i="39"/>
  <c r="O184" i="39" s="1"/>
  <c r="K184" i="39"/>
  <c r="L184" i="39" s="1"/>
  <c r="H184" i="39"/>
  <c r="I184" i="39" s="1"/>
  <c r="F184" i="39"/>
  <c r="E184" i="39"/>
  <c r="O183" i="39"/>
  <c r="N183" i="39"/>
  <c r="K183" i="39"/>
  <c r="L183" i="39" s="1"/>
  <c r="H183" i="39"/>
  <c r="I183" i="39" s="1"/>
  <c r="F183" i="39"/>
  <c r="E183" i="39"/>
  <c r="N182" i="39"/>
  <c r="O182" i="39" s="1"/>
  <c r="L182" i="39"/>
  <c r="K182" i="39"/>
  <c r="H182" i="39"/>
  <c r="I182" i="39" s="1"/>
  <c r="F182" i="39"/>
  <c r="E182" i="39"/>
  <c r="N181" i="39"/>
  <c r="O181" i="39" s="1"/>
  <c r="K181" i="39"/>
  <c r="L181" i="39" s="1"/>
  <c r="H181" i="39"/>
  <c r="I181" i="39" s="1"/>
  <c r="F181" i="39"/>
  <c r="E181" i="39"/>
  <c r="N180" i="39"/>
  <c r="O180" i="39" s="1"/>
  <c r="K180" i="39"/>
  <c r="L180" i="39" s="1"/>
  <c r="H180" i="39"/>
  <c r="I180" i="39" s="1"/>
  <c r="F180" i="39"/>
  <c r="E180" i="39"/>
  <c r="N179" i="39"/>
  <c r="K179" i="39"/>
  <c r="H179" i="39"/>
  <c r="H199" i="39" s="1"/>
  <c r="F179" i="39"/>
  <c r="F199" i="39" s="1"/>
  <c r="E179" i="39"/>
  <c r="E199" i="39" s="1"/>
  <c r="M177" i="39"/>
  <c r="J177" i="39"/>
  <c r="G177" i="39"/>
  <c r="D177" i="39"/>
  <c r="B177" i="39"/>
  <c r="M176" i="39"/>
  <c r="G176" i="39"/>
  <c r="B172" i="39"/>
  <c r="N171" i="39"/>
  <c r="O171" i="39" s="1"/>
  <c r="L171" i="39"/>
  <c r="K171" i="39"/>
  <c r="H171" i="39"/>
  <c r="I171" i="39" s="1"/>
  <c r="F171" i="39"/>
  <c r="E171" i="39"/>
  <c r="N170" i="39"/>
  <c r="O170" i="39" s="1"/>
  <c r="K170" i="39"/>
  <c r="L170" i="39" s="1"/>
  <c r="H170" i="39"/>
  <c r="I170" i="39" s="1"/>
  <c r="F170" i="39"/>
  <c r="E170" i="39"/>
  <c r="O169" i="39"/>
  <c r="N169" i="39"/>
  <c r="K169" i="39"/>
  <c r="L169" i="39" s="1"/>
  <c r="H169" i="39"/>
  <c r="I169" i="39" s="1"/>
  <c r="F169" i="39"/>
  <c r="E169" i="39"/>
  <c r="N168" i="39"/>
  <c r="O168" i="39" s="1"/>
  <c r="L168" i="39"/>
  <c r="K168" i="39"/>
  <c r="H168" i="39"/>
  <c r="I168" i="39" s="1"/>
  <c r="F168" i="39"/>
  <c r="E168" i="39"/>
  <c r="N167" i="39"/>
  <c r="O167" i="39" s="1"/>
  <c r="L167" i="39"/>
  <c r="K167" i="39"/>
  <c r="H167" i="39"/>
  <c r="I167" i="39" s="1"/>
  <c r="F167" i="39"/>
  <c r="E167" i="39"/>
  <c r="O166" i="39"/>
  <c r="N166" i="39"/>
  <c r="K166" i="39"/>
  <c r="L166" i="39" s="1"/>
  <c r="H166" i="39"/>
  <c r="I166" i="39" s="1"/>
  <c r="F166" i="39"/>
  <c r="E166" i="39"/>
  <c r="N165" i="39"/>
  <c r="O165" i="39" s="1"/>
  <c r="K165" i="39"/>
  <c r="L165" i="39" s="1"/>
  <c r="H165" i="39"/>
  <c r="I165" i="39" s="1"/>
  <c r="F165" i="39"/>
  <c r="E165" i="39"/>
  <c r="O164" i="39"/>
  <c r="N164" i="39"/>
  <c r="L164" i="39"/>
  <c r="K164" i="39"/>
  <c r="H164" i="39"/>
  <c r="I164" i="39" s="1"/>
  <c r="F164" i="39"/>
  <c r="E164" i="39"/>
  <c r="N163" i="39"/>
  <c r="O163" i="39" s="1"/>
  <c r="L163" i="39"/>
  <c r="K163" i="39"/>
  <c r="H163" i="39"/>
  <c r="I163" i="39" s="1"/>
  <c r="F163" i="39"/>
  <c r="E163" i="39"/>
  <c r="N162" i="39"/>
  <c r="O162" i="39" s="1"/>
  <c r="K162" i="39"/>
  <c r="L162" i="39" s="1"/>
  <c r="H162" i="39"/>
  <c r="I162" i="39" s="1"/>
  <c r="F162" i="39"/>
  <c r="E162" i="39"/>
  <c r="O161" i="39"/>
  <c r="N161" i="39"/>
  <c r="K161" i="39"/>
  <c r="L161" i="39" s="1"/>
  <c r="H161" i="39"/>
  <c r="I161" i="39" s="1"/>
  <c r="F161" i="39"/>
  <c r="E161" i="39"/>
  <c r="N160" i="39"/>
  <c r="O160" i="39" s="1"/>
  <c r="L160" i="39"/>
  <c r="K160" i="39"/>
  <c r="H160" i="39"/>
  <c r="I160" i="39" s="1"/>
  <c r="F160" i="39"/>
  <c r="E160" i="39"/>
  <c r="N159" i="39"/>
  <c r="O159" i="39" s="1"/>
  <c r="L159" i="39"/>
  <c r="K159" i="39"/>
  <c r="H159" i="39"/>
  <c r="I159" i="39" s="1"/>
  <c r="F159" i="39"/>
  <c r="E159" i="39"/>
  <c r="O158" i="39"/>
  <c r="N158" i="39"/>
  <c r="K158" i="39"/>
  <c r="L158" i="39" s="1"/>
  <c r="H158" i="39"/>
  <c r="I158" i="39" s="1"/>
  <c r="F158" i="39"/>
  <c r="E158" i="39"/>
  <c r="N157" i="39"/>
  <c r="O157" i="39" s="1"/>
  <c r="K157" i="39"/>
  <c r="L157" i="39" s="1"/>
  <c r="H157" i="39"/>
  <c r="I157" i="39" s="1"/>
  <c r="F157" i="39"/>
  <c r="E157" i="39"/>
  <c r="O156" i="39"/>
  <c r="N156" i="39"/>
  <c r="L156" i="39"/>
  <c r="K156" i="39"/>
  <c r="H156" i="39"/>
  <c r="I156" i="39" s="1"/>
  <c r="F156" i="39"/>
  <c r="E156" i="39"/>
  <c r="N155" i="39"/>
  <c r="O155" i="39" s="1"/>
  <c r="L155" i="39"/>
  <c r="K155" i="39"/>
  <c r="H155" i="39"/>
  <c r="I155" i="39" s="1"/>
  <c r="F155" i="39"/>
  <c r="E155" i="39"/>
  <c r="N154" i="39"/>
  <c r="O154" i="39" s="1"/>
  <c r="K154" i="39"/>
  <c r="L154" i="39" s="1"/>
  <c r="H154" i="39"/>
  <c r="I154" i="39" s="1"/>
  <c r="F154" i="39"/>
  <c r="E154" i="39"/>
  <c r="O153" i="39"/>
  <c r="N153" i="39"/>
  <c r="K153" i="39"/>
  <c r="L153" i="39" s="1"/>
  <c r="H153" i="39"/>
  <c r="I153" i="39" s="1"/>
  <c r="F153" i="39"/>
  <c r="E153" i="39"/>
  <c r="N152" i="39"/>
  <c r="L152" i="39"/>
  <c r="K152" i="39"/>
  <c r="H152" i="39"/>
  <c r="H172" i="39" s="1"/>
  <c r="F152" i="39"/>
  <c r="F172" i="39" s="1"/>
  <c r="E152" i="39"/>
  <c r="E172" i="39" s="1"/>
  <c r="M150" i="39"/>
  <c r="J150" i="39"/>
  <c r="G150" i="39"/>
  <c r="D150" i="39"/>
  <c r="B150" i="39"/>
  <c r="M149" i="39"/>
  <c r="G149" i="39"/>
  <c r="B145" i="39"/>
  <c r="O144" i="39"/>
  <c r="N144" i="39"/>
  <c r="L144" i="39"/>
  <c r="K144" i="39"/>
  <c r="I144" i="39"/>
  <c r="H144" i="39"/>
  <c r="F144" i="39"/>
  <c r="E144" i="39"/>
  <c r="O143" i="39"/>
  <c r="N143" i="39"/>
  <c r="L143" i="39"/>
  <c r="K143" i="39"/>
  <c r="I143" i="39"/>
  <c r="H143" i="39"/>
  <c r="F143" i="39"/>
  <c r="E143" i="39"/>
  <c r="O142" i="39"/>
  <c r="N142" i="39"/>
  <c r="L142" i="39"/>
  <c r="K142" i="39"/>
  <c r="I142" i="39"/>
  <c r="H142" i="39"/>
  <c r="F142" i="39"/>
  <c r="E142" i="39"/>
  <c r="N141" i="39"/>
  <c r="O141" i="39" s="1"/>
  <c r="L141" i="39"/>
  <c r="K141" i="39"/>
  <c r="I141" i="39"/>
  <c r="H141" i="39"/>
  <c r="F141" i="39"/>
  <c r="E141" i="39"/>
  <c r="O140" i="39"/>
  <c r="N140" i="39"/>
  <c r="L140" i="39"/>
  <c r="K140" i="39"/>
  <c r="I140" i="39"/>
  <c r="H140" i="39"/>
  <c r="F140" i="39"/>
  <c r="E140" i="39"/>
  <c r="O139" i="39"/>
  <c r="N139" i="39"/>
  <c r="L139" i="39"/>
  <c r="K139" i="39"/>
  <c r="I139" i="39"/>
  <c r="H139" i="39"/>
  <c r="F139" i="39"/>
  <c r="E139" i="39"/>
  <c r="O138" i="39"/>
  <c r="N138" i="39"/>
  <c r="L138" i="39"/>
  <c r="K138" i="39"/>
  <c r="I138" i="39"/>
  <c r="H138" i="39"/>
  <c r="F138" i="39"/>
  <c r="E138" i="39"/>
  <c r="O137" i="39"/>
  <c r="N137" i="39"/>
  <c r="L137" i="39"/>
  <c r="K137" i="39"/>
  <c r="I137" i="39"/>
  <c r="H137" i="39"/>
  <c r="F137" i="39"/>
  <c r="E137" i="39"/>
  <c r="O136" i="39"/>
  <c r="N136" i="39"/>
  <c r="L136" i="39"/>
  <c r="K136" i="39"/>
  <c r="I136" i="39"/>
  <c r="H136" i="39"/>
  <c r="F136" i="39"/>
  <c r="E136" i="39"/>
  <c r="N135" i="39"/>
  <c r="O135" i="39" s="1"/>
  <c r="L135" i="39"/>
  <c r="K135" i="39"/>
  <c r="I135" i="39"/>
  <c r="H135" i="39"/>
  <c r="F135" i="39"/>
  <c r="E135" i="39"/>
  <c r="N134" i="39"/>
  <c r="O134" i="39" s="1"/>
  <c r="L134" i="39"/>
  <c r="K134" i="39"/>
  <c r="I134" i="39"/>
  <c r="H134" i="39"/>
  <c r="F134" i="39"/>
  <c r="E134" i="39"/>
  <c r="N133" i="39"/>
  <c r="O133" i="39" s="1"/>
  <c r="L133" i="39"/>
  <c r="K133" i="39"/>
  <c r="I133" i="39"/>
  <c r="H133" i="39"/>
  <c r="F133" i="39"/>
  <c r="E133" i="39"/>
  <c r="N132" i="39"/>
  <c r="O132" i="39" s="1"/>
  <c r="L132" i="39"/>
  <c r="K132" i="39"/>
  <c r="I132" i="39"/>
  <c r="H132" i="39"/>
  <c r="F132" i="39"/>
  <c r="E132" i="39"/>
  <c r="N131" i="39"/>
  <c r="O131" i="39" s="1"/>
  <c r="L131" i="39"/>
  <c r="K131" i="39"/>
  <c r="I131" i="39"/>
  <c r="H131" i="39"/>
  <c r="F131" i="39"/>
  <c r="E131" i="39"/>
  <c r="N130" i="39"/>
  <c r="O130" i="39" s="1"/>
  <c r="L130" i="39"/>
  <c r="K130" i="39"/>
  <c r="I130" i="39"/>
  <c r="H130" i="39"/>
  <c r="F130" i="39"/>
  <c r="E130" i="39"/>
  <c r="N129" i="39"/>
  <c r="O129" i="39" s="1"/>
  <c r="L129" i="39"/>
  <c r="K129" i="39"/>
  <c r="I129" i="39"/>
  <c r="H129" i="39"/>
  <c r="F129" i="39"/>
  <c r="E129" i="39"/>
  <c r="N128" i="39"/>
  <c r="O128" i="39" s="1"/>
  <c r="L128" i="39"/>
  <c r="K128" i="39"/>
  <c r="I128" i="39"/>
  <c r="H128" i="39"/>
  <c r="F128" i="39"/>
  <c r="E128" i="39"/>
  <c r="N127" i="39"/>
  <c r="O127" i="39" s="1"/>
  <c r="L127" i="39"/>
  <c r="K127" i="39"/>
  <c r="I127" i="39"/>
  <c r="H127" i="39"/>
  <c r="F127" i="39"/>
  <c r="E127" i="39"/>
  <c r="N126" i="39"/>
  <c r="O126" i="39" s="1"/>
  <c r="L126" i="39"/>
  <c r="K126" i="39"/>
  <c r="I126" i="39"/>
  <c r="H126" i="39"/>
  <c r="F126" i="39"/>
  <c r="E126" i="39"/>
  <c r="N125" i="39"/>
  <c r="N145" i="39" s="1"/>
  <c r="L125" i="39"/>
  <c r="L145" i="39" s="1"/>
  <c r="K125" i="39"/>
  <c r="K145" i="39" s="1"/>
  <c r="I125" i="39"/>
  <c r="I145" i="39" s="1"/>
  <c r="H125" i="39"/>
  <c r="H145" i="39" s="1"/>
  <c r="F125" i="39"/>
  <c r="F145" i="39" s="1"/>
  <c r="E125" i="39"/>
  <c r="E145" i="39" s="1"/>
  <c r="M123" i="39"/>
  <c r="J123" i="39"/>
  <c r="G123" i="39"/>
  <c r="D123" i="39"/>
  <c r="B123" i="39"/>
  <c r="M122" i="39"/>
  <c r="G122" i="39"/>
  <c r="B118" i="39"/>
  <c r="N117" i="39"/>
  <c r="O117" i="39" s="1"/>
  <c r="L117" i="39"/>
  <c r="K117" i="39"/>
  <c r="H117" i="39"/>
  <c r="I117" i="39" s="1"/>
  <c r="E117" i="39"/>
  <c r="F117" i="39" s="1"/>
  <c r="N116" i="39"/>
  <c r="O116" i="39" s="1"/>
  <c r="K116" i="39"/>
  <c r="L116" i="39" s="1"/>
  <c r="H116" i="39"/>
  <c r="I116" i="39" s="1"/>
  <c r="E116" i="39"/>
  <c r="F116" i="39" s="1"/>
  <c r="O115" i="39"/>
  <c r="N115" i="39"/>
  <c r="L115" i="39"/>
  <c r="K115" i="39"/>
  <c r="I115" i="39"/>
  <c r="H115" i="39"/>
  <c r="E115" i="39"/>
  <c r="F115" i="39" s="1"/>
  <c r="N114" i="39"/>
  <c r="O114" i="39" s="1"/>
  <c r="K114" i="39"/>
  <c r="L114" i="39" s="1"/>
  <c r="H114" i="39"/>
  <c r="I114" i="39" s="1"/>
  <c r="E114" i="39"/>
  <c r="F114" i="39" s="1"/>
  <c r="O113" i="39"/>
  <c r="N113" i="39"/>
  <c r="K113" i="39"/>
  <c r="L113" i="39" s="1"/>
  <c r="H113" i="39"/>
  <c r="I113" i="39" s="1"/>
  <c r="E113" i="39"/>
  <c r="F113" i="39" s="1"/>
  <c r="O112" i="39"/>
  <c r="N112" i="39"/>
  <c r="K112" i="39"/>
  <c r="L112" i="39" s="1"/>
  <c r="H112" i="39"/>
  <c r="I112" i="39" s="1"/>
  <c r="E112" i="39"/>
  <c r="F112" i="39" s="1"/>
  <c r="N111" i="39"/>
  <c r="O111" i="39" s="1"/>
  <c r="K111" i="39"/>
  <c r="L111" i="39" s="1"/>
  <c r="I111" i="39"/>
  <c r="H111" i="39"/>
  <c r="E111" i="39"/>
  <c r="F111" i="39" s="1"/>
  <c r="O110" i="39"/>
  <c r="N110" i="39"/>
  <c r="L110" i="39"/>
  <c r="K110" i="39"/>
  <c r="H110" i="39"/>
  <c r="I110" i="39" s="1"/>
  <c r="E110" i="39"/>
  <c r="F110" i="39" s="1"/>
  <c r="N109" i="39"/>
  <c r="O109" i="39" s="1"/>
  <c r="K109" i="39"/>
  <c r="L109" i="39" s="1"/>
  <c r="H109" i="39"/>
  <c r="I109" i="39" s="1"/>
  <c r="E109" i="39"/>
  <c r="F109" i="39" s="1"/>
  <c r="N108" i="39"/>
  <c r="O108" i="39" s="1"/>
  <c r="L108" i="39"/>
  <c r="K108" i="39"/>
  <c r="H108" i="39"/>
  <c r="I108" i="39" s="1"/>
  <c r="E108" i="39"/>
  <c r="F108" i="39" s="1"/>
  <c r="N107" i="39"/>
  <c r="O107" i="39" s="1"/>
  <c r="K107" i="39"/>
  <c r="L107" i="39" s="1"/>
  <c r="I107" i="39"/>
  <c r="H107" i="39"/>
  <c r="E107" i="39"/>
  <c r="F107" i="39" s="1"/>
  <c r="N106" i="39"/>
  <c r="O106" i="39" s="1"/>
  <c r="K106" i="39"/>
  <c r="L106" i="39" s="1"/>
  <c r="H106" i="39"/>
  <c r="I106" i="39" s="1"/>
  <c r="E106" i="39"/>
  <c r="F106" i="39" s="1"/>
  <c r="O105" i="39"/>
  <c r="N105" i="39"/>
  <c r="K105" i="39"/>
  <c r="L105" i="39" s="1"/>
  <c r="H105" i="39"/>
  <c r="I105" i="39" s="1"/>
  <c r="E105" i="39"/>
  <c r="F105" i="39" s="1"/>
  <c r="O104" i="39"/>
  <c r="N104" i="39"/>
  <c r="K104" i="39"/>
  <c r="L104" i="39" s="1"/>
  <c r="H104" i="39"/>
  <c r="I104" i="39" s="1"/>
  <c r="E104" i="39"/>
  <c r="F104" i="39" s="1"/>
  <c r="N103" i="39"/>
  <c r="O103" i="39" s="1"/>
  <c r="K103" i="39"/>
  <c r="L103" i="39" s="1"/>
  <c r="I103" i="39"/>
  <c r="H103" i="39"/>
  <c r="E103" i="39"/>
  <c r="F103" i="39" s="1"/>
  <c r="O102" i="39"/>
  <c r="N102" i="39"/>
  <c r="K102" i="39"/>
  <c r="L102" i="39" s="1"/>
  <c r="H102" i="39"/>
  <c r="I102" i="39" s="1"/>
  <c r="E102" i="39"/>
  <c r="F102" i="39" s="1"/>
  <c r="O101" i="39"/>
  <c r="N101" i="39"/>
  <c r="L101" i="39"/>
  <c r="K101" i="39"/>
  <c r="H101" i="39"/>
  <c r="I101" i="39" s="1"/>
  <c r="E101" i="39"/>
  <c r="F101" i="39" s="1"/>
  <c r="N100" i="39"/>
  <c r="O100" i="39" s="1"/>
  <c r="K100" i="39"/>
  <c r="L100" i="39" s="1"/>
  <c r="H100" i="39"/>
  <c r="I100" i="39" s="1"/>
  <c r="E100" i="39"/>
  <c r="F100" i="39" s="1"/>
  <c r="O99" i="39"/>
  <c r="N99" i="39"/>
  <c r="L99" i="39"/>
  <c r="K99" i="39"/>
  <c r="I99" i="39"/>
  <c r="H99" i="39"/>
  <c r="E99" i="39"/>
  <c r="F99" i="39" s="1"/>
  <c r="N98" i="39"/>
  <c r="N118" i="39" s="1"/>
  <c r="K98" i="39"/>
  <c r="K118" i="39" s="1"/>
  <c r="H98" i="39"/>
  <c r="H118" i="39" s="1"/>
  <c r="E98" i="39"/>
  <c r="E118" i="39" s="1"/>
  <c r="M96" i="39"/>
  <c r="J96" i="39"/>
  <c r="G96" i="39"/>
  <c r="D96" i="39"/>
  <c r="B96" i="39"/>
  <c r="M95" i="39"/>
  <c r="G95" i="39"/>
  <c r="B91" i="39"/>
  <c r="O90" i="39"/>
  <c r="N90" i="39"/>
  <c r="L90" i="39"/>
  <c r="K90" i="39"/>
  <c r="H90" i="39"/>
  <c r="I90" i="39" s="1"/>
  <c r="E90" i="39"/>
  <c r="F90" i="39" s="1"/>
  <c r="N89" i="39"/>
  <c r="O89" i="39" s="1"/>
  <c r="K89" i="39"/>
  <c r="L89" i="39" s="1"/>
  <c r="H89" i="39"/>
  <c r="I89" i="39" s="1"/>
  <c r="E89" i="39"/>
  <c r="F89" i="39" s="1"/>
  <c r="N88" i="39"/>
  <c r="O88" i="39" s="1"/>
  <c r="L88" i="39"/>
  <c r="K88" i="39"/>
  <c r="I88" i="39"/>
  <c r="H88" i="39"/>
  <c r="E88" i="39"/>
  <c r="F88" i="39" s="1"/>
  <c r="N87" i="39"/>
  <c r="O87" i="39" s="1"/>
  <c r="L87" i="39"/>
  <c r="K87" i="39"/>
  <c r="H87" i="39"/>
  <c r="I87" i="39" s="1"/>
  <c r="E87" i="39"/>
  <c r="F87" i="39" s="1"/>
  <c r="O86" i="39"/>
  <c r="N86" i="39"/>
  <c r="L86" i="39"/>
  <c r="K86" i="39"/>
  <c r="H86" i="39"/>
  <c r="I86" i="39" s="1"/>
  <c r="E86" i="39"/>
  <c r="F86" i="39" s="1"/>
  <c r="N85" i="39"/>
  <c r="O85" i="39" s="1"/>
  <c r="L85" i="39"/>
  <c r="K85" i="39"/>
  <c r="H85" i="39"/>
  <c r="I85" i="39" s="1"/>
  <c r="E85" i="39"/>
  <c r="F85" i="39" s="1"/>
  <c r="O84" i="39"/>
  <c r="N84" i="39"/>
  <c r="L84" i="39"/>
  <c r="K84" i="39"/>
  <c r="I84" i="39"/>
  <c r="H84" i="39"/>
  <c r="E84" i="39"/>
  <c r="F84" i="39" s="1"/>
  <c r="N83" i="39"/>
  <c r="O83" i="39" s="1"/>
  <c r="L83" i="39"/>
  <c r="K83" i="39"/>
  <c r="H83" i="39"/>
  <c r="I83" i="39" s="1"/>
  <c r="F83" i="39"/>
  <c r="E83" i="39"/>
  <c r="N82" i="39"/>
  <c r="O82" i="39" s="1"/>
  <c r="L82" i="39"/>
  <c r="K82" i="39"/>
  <c r="H82" i="39"/>
  <c r="I82" i="39" s="1"/>
  <c r="F82" i="39"/>
  <c r="E82" i="39"/>
  <c r="N81" i="39"/>
  <c r="O81" i="39" s="1"/>
  <c r="K81" i="39"/>
  <c r="L81" i="39" s="1"/>
  <c r="H81" i="39"/>
  <c r="I81" i="39" s="1"/>
  <c r="F81" i="39"/>
  <c r="E81" i="39"/>
  <c r="N80" i="39"/>
  <c r="O80" i="39" s="1"/>
  <c r="K80" i="39"/>
  <c r="L80" i="39" s="1"/>
  <c r="H80" i="39"/>
  <c r="I80" i="39" s="1"/>
  <c r="F80" i="39"/>
  <c r="E80" i="39"/>
  <c r="N79" i="39"/>
  <c r="O79" i="39" s="1"/>
  <c r="L79" i="39"/>
  <c r="K79" i="39"/>
  <c r="H79" i="39"/>
  <c r="I79" i="39" s="1"/>
  <c r="F79" i="39"/>
  <c r="E79" i="39"/>
  <c r="O78" i="39"/>
  <c r="N78" i="39"/>
  <c r="L78" i="39"/>
  <c r="K78" i="39"/>
  <c r="H78" i="39"/>
  <c r="I78" i="39" s="1"/>
  <c r="F78" i="39"/>
  <c r="E78" i="39"/>
  <c r="N77" i="39"/>
  <c r="O77" i="39" s="1"/>
  <c r="K77" i="39"/>
  <c r="L77" i="39" s="1"/>
  <c r="H77" i="39"/>
  <c r="I77" i="39" s="1"/>
  <c r="F77" i="39"/>
  <c r="E77" i="39"/>
  <c r="N76" i="39"/>
  <c r="O76" i="39" s="1"/>
  <c r="K76" i="39"/>
  <c r="L76" i="39" s="1"/>
  <c r="H76" i="39"/>
  <c r="I76" i="39" s="1"/>
  <c r="F76" i="39"/>
  <c r="E76" i="39"/>
  <c r="N75" i="39"/>
  <c r="O75" i="39" s="1"/>
  <c r="L75" i="39"/>
  <c r="K75" i="39"/>
  <c r="H75" i="39"/>
  <c r="I75" i="39" s="1"/>
  <c r="E75" i="39"/>
  <c r="F75" i="39" s="1"/>
  <c r="N74" i="39"/>
  <c r="O74" i="39" s="1"/>
  <c r="K74" i="39"/>
  <c r="L74" i="39" s="1"/>
  <c r="H74" i="39"/>
  <c r="I74" i="39" s="1"/>
  <c r="E74" i="39"/>
  <c r="F74" i="39" s="1"/>
  <c r="N73" i="39"/>
  <c r="O73" i="39" s="1"/>
  <c r="L73" i="39"/>
  <c r="K73" i="39"/>
  <c r="H73" i="39"/>
  <c r="I73" i="39" s="1"/>
  <c r="E73" i="39"/>
  <c r="F73" i="39" s="1"/>
  <c r="O72" i="39"/>
  <c r="N72" i="39"/>
  <c r="K72" i="39"/>
  <c r="L72" i="39" s="1"/>
  <c r="I72" i="39"/>
  <c r="H72" i="39"/>
  <c r="E72" i="39"/>
  <c r="F72" i="39" s="1"/>
  <c r="N71" i="39"/>
  <c r="O71" i="39" s="1"/>
  <c r="O91" i="39" s="1"/>
  <c r="K71" i="39"/>
  <c r="H71" i="39"/>
  <c r="H91" i="39" s="1"/>
  <c r="E71" i="39"/>
  <c r="E91" i="39" s="1"/>
  <c r="M69" i="39"/>
  <c r="J69" i="39"/>
  <c r="G69" i="39"/>
  <c r="D69" i="39"/>
  <c r="B69" i="39"/>
  <c r="M68" i="39"/>
  <c r="G68" i="39"/>
  <c r="B64" i="39"/>
  <c r="O63" i="39"/>
  <c r="N63" i="39"/>
  <c r="L63" i="39"/>
  <c r="K63" i="39"/>
  <c r="I63" i="39"/>
  <c r="H63" i="39"/>
  <c r="F63" i="39"/>
  <c r="E63" i="39"/>
  <c r="O62" i="39"/>
  <c r="N62" i="39"/>
  <c r="L62" i="39"/>
  <c r="K62" i="39"/>
  <c r="I62" i="39"/>
  <c r="H62" i="39"/>
  <c r="F62" i="39"/>
  <c r="E62" i="39"/>
  <c r="O61" i="39"/>
  <c r="N61" i="39"/>
  <c r="L61" i="39"/>
  <c r="K61" i="39"/>
  <c r="I61" i="39"/>
  <c r="H61" i="39"/>
  <c r="F61" i="39"/>
  <c r="E61" i="39"/>
  <c r="N60" i="39"/>
  <c r="O60" i="39" s="1"/>
  <c r="L60" i="39"/>
  <c r="K60" i="39"/>
  <c r="I60" i="39"/>
  <c r="H60" i="39"/>
  <c r="E60" i="39"/>
  <c r="F60" i="39" s="1"/>
  <c r="N59" i="39"/>
  <c r="O59" i="39" s="1"/>
  <c r="K59" i="39"/>
  <c r="L59" i="39" s="1"/>
  <c r="H59" i="39"/>
  <c r="I59" i="39" s="1"/>
  <c r="F59" i="39"/>
  <c r="E59" i="39"/>
  <c r="O58" i="39"/>
  <c r="N58" i="39"/>
  <c r="K58" i="39"/>
  <c r="L58" i="39" s="1"/>
  <c r="H58" i="39"/>
  <c r="I58" i="39" s="1"/>
  <c r="F58" i="39"/>
  <c r="E58" i="39"/>
  <c r="N57" i="39"/>
  <c r="O57" i="39" s="1"/>
  <c r="L57" i="39"/>
  <c r="K57" i="39"/>
  <c r="H57" i="39"/>
  <c r="I57" i="39" s="1"/>
  <c r="F57" i="39"/>
  <c r="E57" i="39"/>
  <c r="O56" i="39"/>
  <c r="N56" i="39"/>
  <c r="L56" i="39"/>
  <c r="K56" i="39"/>
  <c r="H56" i="39"/>
  <c r="I56" i="39" s="1"/>
  <c r="F56" i="39"/>
  <c r="E56" i="39"/>
  <c r="O55" i="39"/>
  <c r="N55" i="39"/>
  <c r="K55" i="39"/>
  <c r="L55" i="39" s="1"/>
  <c r="H55" i="39"/>
  <c r="I55" i="39" s="1"/>
  <c r="F55" i="39"/>
  <c r="E55" i="39"/>
  <c r="N54" i="39"/>
  <c r="O54" i="39" s="1"/>
  <c r="K54" i="39"/>
  <c r="L54" i="39" s="1"/>
  <c r="H54" i="39"/>
  <c r="I54" i="39" s="1"/>
  <c r="F54" i="39"/>
  <c r="E54" i="39"/>
  <c r="O53" i="39"/>
  <c r="N53" i="39"/>
  <c r="L53" i="39"/>
  <c r="K53" i="39"/>
  <c r="H53" i="39"/>
  <c r="I53" i="39" s="1"/>
  <c r="F53" i="39"/>
  <c r="E53" i="39"/>
  <c r="N52" i="39"/>
  <c r="O52" i="39" s="1"/>
  <c r="L52" i="39"/>
  <c r="K52" i="39"/>
  <c r="H52" i="39"/>
  <c r="I52" i="39" s="1"/>
  <c r="F52" i="39"/>
  <c r="E52" i="39"/>
  <c r="N51" i="39"/>
  <c r="O51" i="39" s="1"/>
  <c r="K51" i="39"/>
  <c r="L51" i="39" s="1"/>
  <c r="H51" i="39"/>
  <c r="I51" i="39" s="1"/>
  <c r="F51" i="39"/>
  <c r="E51" i="39"/>
  <c r="O50" i="39"/>
  <c r="N50" i="39"/>
  <c r="K50" i="39"/>
  <c r="L50" i="39" s="1"/>
  <c r="H50" i="39"/>
  <c r="I50" i="39" s="1"/>
  <c r="F50" i="39"/>
  <c r="E50" i="39"/>
  <c r="N49" i="39"/>
  <c r="O49" i="39" s="1"/>
  <c r="K49" i="39"/>
  <c r="L49" i="39" s="1"/>
  <c r="H49" i="39"/>
  <c r="I49" i="39" s="1"/>
  <c r="F49" i="39"/>
  <c r="E49" i="39"/>
  <c r="O48" i="39"/>
  <c r="N48" i="39"/>
  <c r="L48" i="39"/>
  <c r="K48" i="39"/>
  <c r="H48" i="39"/>
  <c r="I48" i="39" s="1"/>
  <c r="F48" i="39"/>
  <c r="E48" i="39"/>
  <c r="N47" i="39"/>
  <c r="O47" i="39" s="1"/>
  <c r="K47" i="39"/>
  <c r="L47" i="39" s="1"/>
  <c r="H47" i="39"/>
  <c r="I47" i="39" s="1"/>
  <c r="F47" i="39"/>
  <c r="E47" i="39"/>
  <c r="O46" i="39"/>
  <c r="N46" i="39"/>
  <c r="K46" i="39"/>
  <c r="L46" i="39" s="1"/>
  <c r="H46" i="39"/>
  <c r="I46" i="39" s="1"/>
  <c r="F46" i="39"/>
  <c r="E46" i="39"/>
  <c r="N45" i="39"/>
  <c r="O45" i="39" s="1"/>
  <c r="L45" i="39"/>
  <c r="K45" i="39"/>
  <c r="H45" i="39"/>
  <c r="I45" i="39" s="1"/>
  <c r="F45" i="39"/>
  <c r="E45" i="39"/>
  <c r="N44" i="39"/>
  <c r="L44" i="39"/>
  <c r="K44" i="39"/>
  <c r="H44" i="39"/>
  <c r="H64" i="39" s="1"/>
  <c r="F44" i="39"/>
  <c r="E44" i="39"/>
  <c r="E64" i="39" s="1"/>
  <c r="M42" i="39"/>
  <c r="J42" i="39"/>
  <c r="G42" i="39"/>
  <c r="D42" i="39"/>
  <c r="B42" i="39"/>
  <c r="M41" i="39"/>
  <c r="G41" i="39"/>
  <c r="O36" i="39"/>
  <c r="N36" i="39"/>
  <c r="M36" i="39"/>
  <c r="L36" i="39"/>
  <c r="K36" i="39"/>
  <c r="J36" i="39"/>
  <c r="I36" i="39"/>
  <c r="H36" i="39"/>
  <c r="G36" i="39"/>
  <c r="F36" i="39"/>
  <c r="E36" i="39"/>
  <c r="D36" i="39"/>
  <c r="C36" i="39"/>
  <c r="B36" i="39"/>
  <c r="O35" i="39"/>
  <c r="N35" i="39"/>
  <c r="M35" i="39"/>
  <c r="L35" i="39"/>
  <c r="K35" i="39"/>
  <c r="J35" i="39"/>
  <c r="I35" i="39"/>
  <c r="H35" i="39"/>
  <c r="G35" i="39"/>
  <c r="F35" i="39"/>
  <c r="E35" i="39"/>
  <c r="D35" i="39"/>
  <c r="C35" i="39"/>
  <c r="B35" i="39"/>
  <c r="O34" i="39"/>
  <c r="N34" i="39"/>
  <c r="M34" i="39"/>
  <c r="L34" i="39"/>
  <c r="K34" i="39"/>
  <c r="J34" i="39"/>
  <c r="I34" i="39"/>
  <c r="H34" i="39"/>
  <c r="G34" i="39"/>
  <c r="F34" i="39"/>
  <c r="E34" i="39"/>
  <c r="D34" i="39"/>
  <c r="C34" i="39"/>
  <c r="B34" i="39"/>
  <c r="O33" i="39"/>
  <c r="N33" i="39"/>
  <c r="M33" i="39"/>
  <c r="L33" i="39"/>
  <c r="K33" i="39"/>
  <c r="J33" i="39"/>
  <c r="I33" i="39"/>
  <c r="H33" i="39"/>
  <c r="G33" i="39"/>
  <c r="F33" i="39"/>
  <c r="E33" i="39"/>
  <c r="D33" i="39"/>
  <c r="C33" i="39"/>
  <c r="B33" i="39"/>
  <c r="O32" i="39"/>
  <c r="N32" i="39"/>
  <c r="M32" i="39"/>
  <c r="L32" i="39"/>
  <c r="K32" i="39"/>
  <c r="J32" i="39"/>
  <c r="I32" i="39"/>
  <c r="H32" i="39"/>
  <c r="G32" i="39"/>
  <c r="F32" i="39"/>
  <c r="E32" i="39"/>
  <c r="D32" i="39"/>
  <c r="C32" i="39"/>
  <c r="B32" i="39"/>
  <c r="O31" i="39"/>
  <c r="N31" i="39"/>
  <c r="M31" i="39"/>
  <c r="L31" i="39"/>
  <c r="K31" i="39"/>
  <c r="J31" i="39"/>
  <c r="I31" i="39"/>
  <c r="H31" i="39"/>
  <c r="G31" i="39"/>
  <c r="F31" i="39"/>
  <c r="E31" i="39"/>
  <c r="D31" i="39"/>
  <c r="C31" i="39"/>
  <c r="B31" i="39"/>
  <c r="O30" i="39"/>
  <c r="N30" i="39"/>
  <c r="M30" i="39"/>
  <c r="L30" i="39"/>
  <c r="K30" i="39"/>
  <c r="J30" i="39"/>
  <c r="I30" i="39"/>
  <c r="H30" i="39"/>
  <c r="G30" i="39"/>
  <c r="F30" i="39"/>
  <c r="E30" i="39"/>
  <c r="D30" i="39"/>
  <c r="C30" i="39"/>
  <c r="B30" i="39"/>
  <c r="O29" i="39"/>
  <c r="N29" i="39"/>
  <c r="M29" i="39"/>
  <c r="L29" i="39"/>
  <c r="K29" i="39"/>
  <c r="J29" i="39"/>
  <c r="I29" i="39"/>
  <c r="H29" i="39"/>
  <c r="G29" i="39"/>
  <c r="F29" i="39"/>
  <c r="E29" i="39"/>
  <c r="D29" i="39"/>
  <c r="C29" i="39"/>
  <c r="B29" i="39"/>
  <c r="O28" i="39"/>
  <c r="N28" i="39"/>
  <c r="M28" i="39"/>
  <c r="L28" i="39"/>
  <c r="K28" i="39"/>
  <c r="J28" i="39"/>
  <c r="I28" i="39"/>
  <c r="H28" i="39"/>
  <c r="G28" i="39"/>
  <c r="F28" i="39"/>
  <c r="E28" i="39"/>
  <c r="D28" i="39"/>
  <c r="C28" i="39"/>
  <c r="B28" i="39"/>
  <c r="O27" i="39"/>
  <c r="N27" i="39"/>
  <c r="M27" i="39"/>
  <c r="L27" i="39"/>
  <c r="K27" i="39"/>
  <c r="J27" i="39"/>
  <c r="I27" i="39"/>
  <c r="H27" i="39"/>
  <c r="G27" i="39"/>
  <c r="F27" i="39"/>
  <c r="E27" i="39"/>
  <c r="D27" i="39"/>
  <c r="C27" i="39"/>
  <c r="B27" i="39"/>
  <c r="O26" i="39"/>
  <c r="N26" i="39"/>
  <c r="M26" i="39"/>
  <c r="L26" i="39"/>
  <c r="K26" i="39"/>
  <c r="J26" i="39"/>
  <c r="I26" i="39"/>
  <c r="H26" i="39"/>
  <c r="G26" i="39"/>
  <c r="F26" i="39"/>
  <c r="E26" i="39"/>
  <c r="D26" i="39"/>
  <c r="C26" i="39"/>
  <c r="B26" i="39"/>
  <c r="O25" i="39"/>
  <c r="N25" i="39"/>
  <c r="M25" i="39"/>
  <c r="L25" i="39"/>
  <c r="K25" i="39"/>
  <c r="J25" i="39"/>
  <c r="I25" i="39"/>
  <c r="H25" i="39"/>
  <c r="G25" i="39"/>
  <c r="F25" i="39"/>
  <c r="E25" i="39"/>
  <c r="D25" i="39"/>
  <c r="C25" i="39"/>
  <c r="B25" i="39"/>
  <c r="O24" i="39"/>
  <c r="N24" i="39"/>
  <c r="M24" i="39"/>
  <c r="L24" i="39"/>
  <c r="K24" i="39"/>
  <c r="J24" i="39"/>
  <c r="I24" i="39"/>
  <c r="H24" i="39"/>
  <c r="G24" i="39"/>
  <c r="F24" i="39"/>
  <c r="E24" i="39"/>
  <c r="D24" i="39"/>
  <c r="C24" i="39"/>
  <c r="B24" i="39"/>
  <c r="O23" i="39"/>
  <c r="N23" i="39"/>
  <c r="M23" i="39"/>
  <c r="L23" i="39"/>
  <c r="K23" i="39"/>
  <c r="J23" i="39"/>
  <c r="I23" i="39"/>
  <c r="H23" i="39"/>
  <c r="G23" i="39"/>
  <c r="F23" i="39"/>
  <c r="E23" i="39"/>
  <c r="D23" i="39"/>
  <c r="C23" i="39"/>
  <c r="B23" i="39"/>
  <c r="O22" i="39"/>
  <c r="N22" i="39"/>
  <c r="M22" i="39"/>
  <c r="L22" i="39"/>
  <c r="K22" i="39"/>
  <c r="J22" i="39"/>
  <c r="I22" i="39"/>
  <c r="H22" i="39"/>
  <c r="G22" i="39"/>
  <c r="F22" i="39"/>
  <c r="E22" i="39"/>
  <c r="D22" i="39"/>
  <c r="C22" i="39"/>
  <c r="B22" i="39"/>
  <c r="O21" i="39"/>
  <c r="N21" i="39"/>
  <c r="M21" i="39"/>
  <c r="L21" i="39"/>
  <c r="K21" i="39"/>
  <c r="J21" i="39"/>
  <c r="I21" i="39"/>
  <c r="H21" i="39"/>
  <c r="G21" i="39"/>
  <c r="F21" i="39"/>
  <c r="E21" i="39"/>
  <c r="D21" i="39"/>
  <c r="C21" i="39"/>
  <c r="B21" i="39"/>
  <c r="O20" i="39"/>
  <c r="N20" i="39"/>
  <c r="M20" i="39"/>
  <c r="L20" i="39"/>
  <c r="K20" i="39"/>
  <c r="J20" i="39"/>
  <c r="I20" i="39"/>
  <c r="H20" i="39"/>
  <c r="G20" i="39"/>
  <c r="F20" i="39"/>
  <c r="E20" i="39"/>
  <c r="D20" i="39"/>
  <c r="C20" i="39"/>
  <c r="B20" i="39"/>
  <c r="O19" i="39"/>
  <c r="N19" i="39"/>
  <c r="M19" i="39"/>
  <c r="L19" i="39"/>
  <c r="K19" i="39"/>
  <c r="J19" i="39"/>
  <c r="I19" i="39"/>
  <c r="H19" i="39"/>
  <c r="G19" i="39"/>
  <c r="F19" i="39"/>
  <c r="E19" i="39"/>
  <c r="D19" i="39"/>
  <c r="C19" i="39"/>
  <c r="B19" i="39"/>
  <c r="O18" i="39"/>
  <c r="N18" i="39"/>
  <c r="M18" i="39"/>
  <c r="L18" i="39"/>
  <c r="K18" i="39"/>
  <c r="J18" i="39"/>
  <c r="I18" i="39"/>
  <c r="H18" i="39"/>
  <c r="G18" i="39"/>
  <c r="F18" i="39"/>
  <c r="E18" i="39"/>
  <c r="D18" i="39"/>
  <c r="C18" i="39"/>
  <c r="B18" i="39"/>
  <c r="O17" i="39"/>
  <c r="N17" i="39"/>
  <c r="M17" i="39"/>
  <c r="L17" i="39"/>
  <c r="K17" i="39"/>
  <c r="J17" i="39"/>
  <c r="I17" i="39"/>
  <c r="H17" i="39"/>
  <c r="G17" i="39"/>
  <c r="F17" i="39"/>
  <c r="E17" i="39"/>
  <c r="D17" i="39"/>
  <c r="C17" i="39"/>
  <c r="B17" i="39"/>
  <c r="M15" i="39"/>
  <c r="J15" i="39"/>
  <c r="G15" i="39"/>
  <c r="D15" i="39"/>
  <c r="B15" i="39"/>
  <c r="M14" i="39"/>
  <c r="G14" i="39"/>
  <c r="B199" i="38"/>
  <c r="N198" i="38"/>
  <c r="O198" i="38" s="1"/>
  <c r="L198" i="38"/>
  <c r="K198" i="38"/>
  <c r="H198" i="38"/>
  <c r="I198" i="38" s="1"/>
  <c r="F198" i="38"/>
  <c r="E198" i="38"/>
  <c r="N197" i="38"/>
  <c r="O197" i="38" s="1"/>
  <c r="K197" i="38"/>
  <c r="L197" i="38" s="1"/>
  <c r="H197" i="38"/>
  <c r="I197" i="38" s="1"/>
  <c r="F197" i="38"/>
  <c r="E197" i="38"/>
  <c r="N196" i="38"/>
  <c r="O196" i="38" s="1"/>
  <c r="L196" i="38"/>
  <c r="K196" i="38"/>
  <c r="H196" i="38"/>
  <c r="I196" i="38" s="1"/>
  <c r="F196" i="38"/>
  <c r="E196" i="38"/>
  <c r="N195" i="38"/>
  <c r="O195" i="38" s="1"/>
  <c r="K195" i="38"/>
  <c r="L195" i="38" s="1"/>
  <c r="H195" i="38"/>
  <c r="I195" i="38" s="1"/>
  <c r="F195" i="38"/>
  <c r="E195" i="38"/>
  <c r="O194" i="38"/>
  <c r="N194" i="38"/>
  <c r="L194" i="38"/>
  <c r="K194" i="38"/>
  <c r="H194" i="38"/>
  <c r="I194" i="38" s="1"/>
  <c r="F194" i="38"/>
  <c r="E194" i="38"/>
  <c r="N193" i="38"/>
  <c r="O193" i="38" s="1"/>
  <c r="K193" i="38"/>
  <c r="L193" i="38" s="1"/>
  <c r="H193" i="38"/>
  <c r="I193" i="38" s="1"/>
  <c r="F193" i="38"/>
  <c r="E193" i="38"/>
  <c r="N192" i="38"/>
  <c r="O192" i="38" s="1"/>
  <c r="L192" i="38"/>
  <c r="K192" i="38"/>
  <c r="H192" i="38"/>
  <c r="I192" i="38" s="1"/>
  <c r="F192" i="38"/>
  <c r="E192" i="38"/>
  <c r="O191" i="38"/>
  <c r="N191" i="38"/>
  <c r="K191" i="38"/>
  <c r="L191" i="38" s="1"/>
  <c r="H191" i="38"/>
  <c r="I191" i="38" s="1"/>
  <c r="F191" i="38"/>
  <c r="E191" i="38"/>
  <c r="N190" i="38"/>
  <c r="O190" i="38" s="1"/>
  <c r="L190" i="38"/>
  <c r="K190" i="38"/>
  <c r="H190" i="38"/>
  <c r="I190" i="38" s="1"/>
  <c r="F190" i="38"/>
  <c r="E190" i="38"/>
  <c r="N189" i="38"/>
  <c r="O189" i="38" s="1"/>
  <c r="K189" i="38"/>
  <c r="L189" i="38" s="1"/>
  <c r="H189" i="38"/>
  <c r="I189" i="38" s="1"/>
  <c r="F189" i="38"/>
  <c r="E189" i="38"/>
  <c r="N188" i="38"/>
  <c r="O188" i="38" s="1"/>
  <c r="L188" i="38"/>
  <c r="K188" i="38"/>
  <c r="H188" i="38"/>
  <c r="I188" i="38" s="1"/>
  <c r="F188" i="38"/>
  <c r="E188" i="38"/>
  <c r="N187" i="38"/>
  <c r="O187" i="38" s="1"/>
  <c r="K187" i="38"/>
  <c r="L187" i="38" s="1"/>
  <c r="H187" i="38"/>
  <c r="I187" i="38" s="1"/>
  <c r="F187" i="38"/>
  <c r="E187" i="38"/>
  <c r="O186" i="38"/>
  <c r="N186" i="38"/>
  <c r="L186" i="38"/>
  <c r="K186" i="38"/>
  <c r="H186" i="38"/>
  <c r="I186" i="38" s="1"/>
  <c r="F186" i="38"/>
  <c r="E186" i="38"/>
  <c r="N185" i="38"/>
  <c r="O185" i="38" s="1"/>
  <c r="K185" i="38"/>
  <c r="L185" i="38" s="1"/>
  <c r="H185" i="38"/>
  <c r="I185" i="38" s="1"/>
  <c r="F185" i="38"/>
  <c r="E185" i="38"/>
  <c r="N184" i="38"/>
  <c r="O184" i="38" s="1"/>
  <c r="L184" i="38"/>
  <c r="K184" i="38"/>
  <c r="H184" i="38"/>
  <c r="I184" i="38" s="1"/>
  <c r="F184" i="38"/>
  <c r="E184" i="38"/>
  <c r="O183" i="38"/>
  <c r="N183" i="38"/>
  <c r="K183" i="38"/>
  <c r="L183" i="38" s="1"/>
  <c r="H183" i="38"/>
  <c r="I183" i="38" s="1"/>
  <c r="F183" i="38"/>
  <c r="E183" i="38"/>
  <c r="N182" i="38"/>
  <c r="O182" i="38" s="1"/>
  <c r="L182" i="38"/>
  <c r="K182" i="38"/>
  <c r="H182" i="38"/>
  <c r="I182" i="38" s="1"/>
  <c r="F182" i="38"/>
  <c r="E182" i="38"/>
  <c r="N181" i="38"/>
  <c r="O181" i="38" s="1"/>
  <c r="K181" i="38"/>
  <c r="L181" i="38" s="1"/>
  <c r="H181" i="38"/>
  <c r="I181" i="38" s="1"/>
  <c r="F181" i="38"/>
  <c r="E181" i="38"/>
  <c r="N180" i="38"/>
  <c r="O180" i="38" s="1"/>
  <c r="L180" i="38"/>
  <c r="K180" i="38"/>
  <c r="H180" i="38"/>
  <c r="I180" i="38" s="1"/>
  <c r="F180" i="38"/>
  <c r="E180" i="38"/>
  <c r="N179" i="38"/>
  <c r="K179" i="38"/>
  <c r="H179" i="38"/>
  <c r="H199" i="38" s="1"/>
  <c r="F179" i="38"/>
  <c r="F199" i="38" s="1"/>
  <c r="E179" i="38"/>
  <c r="E199" i="38" s="1"/>
  <c r="M177" i="38"/>
  <c r="J177" i="38"/>
  <c r="G177" i="38"/>
  <c r="D177" i="38"/>
  <c r="B177" i="38"/>
  <c r="M176" i="38"/>
  <c r="G176" i="38"/>
  <c r="B172" i="38"/>
  <c r="O171" i="38"/>
  <c r="N171" i="38"/>
  <c r="L171" i="38"/>
  <c r="K171" i="38"/>
  <c r="H171" i="38"/>
  <c r="I171" i="38" s="1"/>
  <c r="F171" i="38"/>
  <c r="E171" i="38"/>
  <c r="N170" i="38"/>
  <c r="O170" i="38" s="1"/>
  <c r="K170" i="38"/>
  <c r="L170" i="38" s="1"/>
  <c r="H170" i="38"/>
  <c r="I170" i="38" s="1"/>
  <c r="F170" i="38"/>
  <c r="E170" i="38"/>
  <c r="N169" i="38"/>
  <c r="O169" i="38" s="1"/>
  <c r="K169" i="38"/>
  <c r="L169" i="38" s="1"/>
  <c r="H169" i="38"/>
  <c r="I169" i="38" s="1"/>
  <c r="F169" i="38"/>
  <c r="E169" i="38"/>
  <c r="N168" i="38"/>
  <c r="O168" i="38" s="1"/>
  <c r="L168" i="38"/>
  <c r="K168" i="38"/>
  <c r="H168" i="38"/>
  <c r="I168" i="38" s="1"/>
  <c r="F168" i="38"/>
  <c r="E168" i="38"/>
  <c r="O167" i="38"/>
  <c r="N167" i="38"/>
  <c r="L167" i="38"/>
  <c r="K167" i="38"/>
  <c r="H167" i="38"/>
  <c r="I167" i="38" s="1"/>
  <c r="F167" i="38"/>
  <c r="E167" i="38"/>
  <c r="N166" i="38"/>
  <c r="O166" i="38" s="1"/>
  <c r="K166" i="38"/>
  <c r="L166" i="38" s="1"/>
  <c r="H166" i="38"/>
  <c r="I166" i="38" s="1"/>
  <c r="F166" i="38"/>
  <c r="E166" i="38"/>
  <c r="N165" i="38"/>
  <c r="O165" i="38" s="1"/>
  <c r="K165" i="38"/>
  <c r="L165" i="38" s="1"/>
  <c r="H165" i="38"/>
  <c r="I165" i="38" s="1"/>
  <c r="F165" i="38"/>
  <c r="E165" i="38"/>
  <c r="N164" i="38"/>
  <c r="O164" i="38" s="1"/>
  <c r="L164" i="38"/>
  <c r="K164" i="38"/>
  <c r="H164" i="38"/>
  <c r="I164" i="38" s="1"/>
  <c r="F164" i="38"/>
  <c r="E164" i="38"/>
  <c r="O163" i="38"/>
  <c r="N163" i="38"/>
  <c r="L163" i="38"/>
  <c r="K163" i="38"/>
  <c r="H163" i="38"/>
  <c r="I163" i="38" s="1"/>
  <c r="F163" i="38"/>
  <c r="E163" i="38"/>
  <c r="N162" i="38"/>
  <c r="O162" i="38" s="1"/>
  <c r="K162" i="38"/>
  <c r="L162" i="38" s="1"/>
  <c r="H162" i="38"/>
  <c r="I162" i="38" s="1"/>
  <c r="F162" i="38"/>
  <c r="E162" i="38"/>
  <c r="N161" i="38"/>
  <c r="O161" i="38" s="1"/>
  <c r="K161" i="38"/>
  <c r="L161" i="38" s="1"/>
  <c r="H161" i="38"/>
  <c r="I161" i="38" s="1"/>
  <c r="F161" i="38"/>
  <c r="E161" i="38"/>
  <c r="N160" i="38"/>
  <c r="O160" i="38" s="1"/>
  <c r="L160" i="38"/>
  <c r="K160" i="38"/>
  <c r="H160" i="38"/>
  <c r="I160" i="38" s="1"/>
  <c r="F160" i="38"/>
  <c r="E160" i="38"/>
  <c r="O159" i="38"/>
  <c r="N159" i="38"/>
  <c r="L159" i="38"/>
  <c r="K159" i="38"/>
  <c r="H159" i="38"/>
  <c r="I159" i="38" s="1"/>
  <c r="F159" i="38"/>
  <c r="E159" i="38"/>
  <c r="N158" i="38"/>
  <c r="O158" i="38" s="1"/>
  <c r="K158" i="38"/>
  <c r="L158" i="38" s="1"/>
  <c r="H158" i="38"/>
  <c r="I158" i="38" s="1"/>
  <c r="F158" i="38"/>
  <c r="E158" i="38"/>
  <c r="N157" i="38"/>
  <c r="O157" i="38" s="1"/>
  <c r="K157" i="38"/>
  <c r="L157" i="38" s="1"/>
  <c r="H157" i="38"/>
  <c r="I157" i="38" s="1"/>
  <c r="F157" i="38"/>
  <c r="E157" i="38"/>
  <c r="N156" i="38"/>
  <c r="O156" i="38" s="1"/>
  <c r="L156" i="38"/>
  <c r="K156" i="38"/>
  <c r="H156" i="38"/>
  <c r="I156" i="38" s="1"/>
  <c r="F156" i="38"/>
  <c r="E156" i="38"/>
  <c r="O155" i="38"/>
  <c r="N155" i="38"/>
  <c r="L155" i="38"/>
  <c r="K155" i="38"/>
  <c r="H155" i="38"/>
  <c r="I155" i="38" s="1"/>
  <c r="F155" i="38"/>
  <c r="E155" i="38"/>
  <c r="N154" i="38"/>
  <c r="O154" i="38" s="1"/>
  <c r="K154" i="38"/>
  <c r="L154" i="38" s="1"/>
  <c r="H154" i="38"/>
  <c r="I154" i="38" s="1"/>
  <c r="F154" i="38"/>
  <c r="E154" i="38"/>
  <c r="N153" i="38"/>
  <c r="O153" i="38" s="1"/>
  <c r="K153" i="38"/>
  <c r="L153" i="38" s="1"/>
  <c r="H153" i="38"/>
  <c r="I153" i="38" s="1"/>
  <c r="F153" i="38"/>
  <c r="E153" i="38"/>
  <c r="N152" i="38"/>
  <c r="N172" i="38" s="1"/>
  <c r="L152" i="38"/>
  <c r="K152" i="38"/>
  <c r="H152" i="38"/>
  <c r="H172" i="38" s="1"/>
  <c r="F152" i="38"/>
  <c r="F172" i="38" s="1"/>
  <c r="E152" i="38"/>
  <c r="E172" i="38" s="1"/>
  <c r="M150" i="38"/>
  <c r="J150" i="38"/>
  <c r="G150" i="38"/>
  <c r="D150" i="38"/>
  <c r="B150" i="38"/>
  <c r="M149" i="38"/>
  <c r="G149" i="38"/>
  <c r="B145" i="38"/>
  <c r="O144" i="38"/>
  <c r="N144" i="38"/>
  <c r="L144" i="38"/>
  <c r="K144" i="38"/>
  <c r="I144" i="38"/>
  <c r="H144" i="38"/>
  <c r="F144" i="38"/>
  <c r="E144" i="38"/>
  <c r="O143" i="38"/>
  <c r="N143" i="38"/>
  <c r="L143" i="38"/>
  <c r="K143" i="38"/>
  <c r="I143" i="38"/>
  <c r="H143" i="38"/>
  <c r="F143" i="38"/>
  <c r="E143" i="38"/>
  <c r="O142" i="38"/>
  <c r="N142" i="38"/>
  <c r="L142" i="38"/>
  <c r="K142" i="38"/>
  <c r="I142" i="38"/>
  <c r="H142" i="38"/>
  <c r="F142" i="38"/>
  <c r="E142" i="38"/>
  <c r="O141" i="38"/>
  <c r="N141" i="38"/>
  <c r="K141" i="38"/>
  <c r="L141" i="38" s="1"/>
  <c r="H141" i="38"/>
  <c r="I141" i="38" s="1"/>
  <c r="E141" i="38"/>
  <c r="F141" i="38" s="1"/>
  <c r="N140" i="38"/>
  <c r="O140" i="38" s="1"/>
  <c r="K140" i="38"/>
  <c r="L140" i="38" s="1"/>
  <c r="H140" i="38"/>
  <c r="I140" i="38" s="1"/>
  <c r="F140" i="38"/>
  <c r="E140" i="38"/>
  <c r="N139" i="38"/>
  <c r="O139" i="38" s="1"/>
  <c r="L139" i="38"/>
  <c r="K139" i="38"/>
  <c r="H139" i="38"/>
  <c r="I139" i="38" s="1"/>
  <c r="F139" i="38"/>
  <c r="E139" i="38"/>
  <c r="O138" i="38"/>
  <c r="N138" i="38"/>
  <c r="K138" i="38"/>
  <c r="L138" i="38" s="1"/>
  <c r="H138" i="38"/>
  <c r="I138" i="38" s="1"/>
  <c r="F138" i="38"/>
  <c r="E138" i="38"/>
  <c r="O137" i="38"/>
  <c r="N137" i="38"/>
  <c r="L137" i="38"/>
  <c r="K137" i="38"/>
  <c r="H137" i="38"/>
  <c r="I137" i="38" s="1"/>
  <c r="F137" i="38"/>
  <c r="E137" i="38"/>
  <c r="N136" i="38"/>
  <c r="O136" i="38" s="1"/>
  <c r="K136" i="38"/>
  <c r="L136" i="38" s="1"/>
  <c r="H136" i="38"/>
  <c r="I136" i="38" s="1"/>
  <c r="F136" i="38"/>
  <c r="E136" i="38"/>
  <c r="N135" i="38"/>
  <c r="O135" i="38" s="1"/>
  <c r="L135" i="38"/>
  <c r="K135" i="38"/>
  <c r="H135" i="38"/>
  <c r="I135" i="38" s="1"/>
  <c r="F135" i="38"/>
  <c r="E135" i="38"/>
  <c r="O134" i="38"/>
  <c r="N134" i="38"/>
  <c r="L134" i="38"/>
  <c r="K134" i="38"/>
  <c r="H134" i="38"/>
  <c r="I134" i="38" s="1"/>
  <c r="F134" i="38"/>
  <c r="E134" i="38"/>
  <c r="N133" i="38"/>
  <c r="O133" i="38" s="1"/>
  <c r="L133" i="38"/>
  <c r="K133" i="38"/>
  <c r="H133" i="38"/>
  <c r="I133" i="38" s="1"/>
  <c r="E133" i="38"/>
  <c r="F133" i="38" s="1"/>
  <c r="N132" i="38"/>
  <c r="O132" i="38" s="1"/>
  <c r="L132" i="38"/>
  <c r="K132" i="38"/>
  <c r="I132" i="38"/>
  <c r="H132" i="38"/>
  <c r="E132" i="38"/>
  <c r="F132" i="38" s="1"/>
  <c r="O131" i="38"/>
  <c r="N131" i="38"/>
  <c r="L131" i="38"/>
  <c r="K131" i="38"/>
  <c r="I131" i="38"/>
  <c r="H131" i="38"/>
  <c r="E131" i="38"/>
  <c r="F131" i="38" s="1"/>
  <c r="N130" i="38"/>
  <c r="O130" i="38" s="1"/>
  <c r="L130" i="38"/>
  <c r="K130" i="38"/>
  <c r="H130" i="38"/>
  <c r="I130" i="38" s="1"/>
  <c r="E130" i="38"/>
  <c r="F130" i="38" s="1"/>
  <c r="N129" i="38"/>
  <c r="O129" i="38" s="1"/>
  <c r="L129" i="38"/>
  <c r="K129" i="38"/>
  <c r="H129" i="38"/>
  <c r="I129" i="38" s="1"/>
  <c r="E129" i="38"/>
  <c r="F129" i="38" s="1"/>
  <c r="N128" i="38"/>
  <c r="O128" i="38" s="1"/>
  <c r="L128" i="38"/>
  <c r="K128" i="38"/>
  <c r="I128" i="38"/>
  <c r="H128" i="38"/>
  <c r="E128" i="38"/>
  <c r="F128" i="38" s="1"/>
  <c r="O127" i="38"/>
  <c r="N127" i="38"/>
  <c r="K127" i="38"/>
  <c r="L127" i="38" s="1"/>
  <c r="I127" i="38"/>
  <c r="H127" i="38"/>
  <c r="E127" i="38"/>
  <c r="F127" i="38" s="1"/>
  <c r="O126" i="38"/>
  <c r="N126" i="38"/>
  <c r="L126" i="38"/>
  <c r="K126" i="38"/>
  <c r="H126" i="38"/>
  <c r="I126" i="38" s="1"/>
  <c r="E126" i="38"/>
  <c r="F126" i="38" s="1"/>
  <c r="O125" i="38"/>
  <c r="N125" i="38"/>
  <c r="L125" i="38"/>
  <c r="K125" i="38"/>
  <c r="K145" i="38" s="1"/>
  <c r="H125" i="38"/>
  <c r="E125" i="38"/>
  <c r="E145" i="38" s="1"/>
  <c r="M123" i="38"/>
  <c r="J123" i="38"/>
  <c r="G123" i="38"/>
  <c r="D123" i="38"/>
  <c r="B123" i="38"/>
  <c r="M122" i="38"/>
  <c r="G122" i="38"/>
  <c r="B118" i="38"/>
  <c r="N117" i="38"/>
  <c r="O117" i="38" s="1"/>
  <c r="L117" i="38"/>
  <c r="K117" i="38"/>
  <c r="H117" i="38"/>
  <c r="I117" i="38" s="1"/>
  <c r="E117" i="38"/>
  <c r="F117" i="38" s="1"/>
  <c r="N116" i="38"/>
  <c r="O116" i="38" s="1"/>
  <c r="K116" i="38"/>
  <c r="L116" i="38" s="1"/>
  <c r="H116" i="38"/>
  <c r="I116" i="38" s="1"/>
  <c r="E116" i="38"/>
  <c r="F116" i="38" s="1"/>
  <c r="N115" i="38"/>
  <c r="O115" i="38" s="1"/>
  <c r="L115" i="38"/>
  <c r="K115" i="38"/>
  <c r="H115" i="38"/>
  <c r="I115" i="38" s="1"/>
  <c r="E115" i="38"/>
  <c r="F115" i="38" s="1"/>
  <c r="O114" i="38"/>
  <c r="N114" i="38"/>
  <c r="K114" i="38"/>
  <c r="L114" i="38" s="1"/>
  <c r="I114" i="38"/>
  <c r="H114" i="38"/>
  <c r="E114" i="38"/>
  <c r="F114" i="38" s="1"/>
  <c r="N113" i="38"/>
  <c r="O113" i="38" s="1"/>
  <c r="L113" i="38"/>
  <c r="K113" i="38"/>
  <c r="H113" i="38"/>
  <c r="I113" i="38" s="1"/>
  <c r="E113" i="38"/>
  <c r="F113" i="38" s="1"/>
  <c r="O112" i="38"/>
  <c r="N112" i="38"/>
  <c r="K112" i="38"/>
  <c r="L112" i="38" s="1"/>
  <c r="H112" i="38"/>
  <c r="I112" i="38" s="1"/>
  <c r="E112" i="38"/>
  <c r="F112" i="38" s="1"/>
  <c r="N111" i="38"/>
  <c r="O111" i="38" s="1"/>
  <c r="L111" i="38"/>
  <c r="K111" i="38"/>
  <c r="H111" i="38"/>
  <c r="I111" i="38" s="1"/>
  <c r="E111" i="38"/>
  <c r="F111" i="38" s="1"/>
  <c r="N110" i="38"/>
  <c r="O110" i="38" s="1"/>
  <c r="K110" i="38"/>
  <c r="L110" i="38" s="1"/>
  <c r="I110" i="38"/>
  <c r="H110" i="38"/>
  <c r="E110" i="38"/>
  <c r="F110" i="38" s="1"/>
  <c r="N109" i="38"/>
  <c r="O109" i="38" s="1"/>
  <c r="K109" i="38"/>
  <c r="L109" i="38" s="1"/>
  <c r="H109" i="38"/>
  <c r="I109" i="38" s="1"/>
  <c r="E109" i="38"/>
  <c r="F109" i="38" s="1"/>
  <c r="N108" i="38"/>
  <c r="O108" i="38" s="1"/>
  <c r="L108" i="38"/>
  <c r="K108" i="38"/>
  <c r="H108" i="38"/>
  <c r="I108" i="38" s="1"/>
  <c r="E108" i="38"/>
  <c r="F108" i="38" s="1"/>
  <c r="O107" i="38"/>
  <c r="N107" i="38"/>
  <c r="K107" i="38"/>
  <c r="L107" i="38" s="1"/>
  <c r="H107" i="38"/>
  <c r="I107" i="38" s="1"/>
  <c r="E107" i="38"/>
  <c r="F107" i="38" s="1"/>
  <c r="N106" i="38"/>
  <c r="O106" i="38" s="1"/>
  <c r="L106" i="38"/>
  <c r="K106" i="38"/>
  <c r="I106" i="38"/>
  <c r="H106" i="38"/>
  <c r="E106" i="38"/>
  <c r="F106" i="38" s="1"/>
  <c r="O105" i="38"/>
  <c r="N105" i="38"/>
  <c r="K105" i="38"/>
  <c r="L105" i="38" s="1"/>
  <c r="H105" i="38"/>
  <c r="I105" i="38" s="1"/>
  <c r="E105" i="38"/>
  <c r="F105" i="38" s="1"/>
  <c r="N104" i="38"/>
  <c r="O104" i="38" s="1"/>
  <c r="L104" i="38"/>
  <c r="K104" i="38"/>
  <c r="H104" i="38"/>
  <c r="I104" i="38" s="1"/>
  <c r="E104" i="38"/>
  <c r="F104" i="38" s="1"/>
  <c r="N103" i="38"/>
  <c r="O103" i="38" s="1"/>
  <c r="K103" i="38"/>
  <c r="L103" i="38" s="1"/>
  <c r="H103" i="38"/>
  <c r="I103" i="38" s="1"/>
  <c r="E103" i="38"/>
  <c r="F103" i="38" s="1"/>
  <c r="O102" i="38"/>
  <c r="N102" i="38"/>
  <c r="L102" i="38"/>
  <c r="K102" i="38"/>
  <c r="I102" i="38"/>
  <c r="H102" i="38"/>
  <c r="E102" i="38"/>
  <c r="F102" i="38" s="1"/>
  <c r="N101" i="38"/>
  <c r="O101" i="38" s="1"/>
  <c r="L101" i="38"/>
  <c r="K101" i="38"/>
  <c r="H101" i="38"/>
  <c r="I101" i="38" s="1"/>
  <c r="E101" i="38"/>
  <c r="F101" i="38" s="1"/>
  <c r="N100" i="38"/>
  <c r="O100" i="38" s="1"/>
  <c r="K100" i="38"/>
  <c r="L100" i="38" s="1"/>
  <c r="H100" i="38"/>
  <c r="I100" i="38" s="1"/>
  <c r="E100" i="38"/>
  <c r="F100" i="38" s="1"/>
  <c r="N99" i="38"/>
  <c r="O99" i="38" s="1"/>
  <c r="L99" i="38"/>
  <c r="K99" i="38"/>
  <c r="H99" i="38"/>
  <c r="I99" i="38" s="1"/>
  <c r="E99" i="38"/>
  <c r="F99" i="38" s="1"/>
  <c r="O98" i="38"/>
  <c r="N98" i="38"/>
  <c r="N118" i="38" s="1"/>
  <c r="K98" i="38"/>
  <c r="L98" i="38" s="1"/>
  <c r="I98" i="38"/>
  <c r="H98" i="38"/>
  <c r="E98" i="38"/>
  <c r="E118" i="38" s="1"/>
  <c r="M96" i="38"/>
  <c r="J96" i="38"/>
  <c r="G96" i="38"/>
  <c r="D96" i="38"/>
  <c r="B96" i="38"/>
  <c r="M95" i="38"/>
  <c r="G95" i="38"/>
  <c r="B91" i="38"/>
  <c r="O90" i="38"/>
  <c r="N90" i="38"/>
  <c r="K90" i="38"/>
  <c r="L90" i="38" s="1"/>
  <c r="H90" i="38"/>
  <c r="I90" i="38" s="1"/>
  <c r="E90" i="38"/>
  <c r="F90" i="38" s="1"/>
  <c r="N89" i="38"/>
  <c r="O89" i="38" s="1"/>
  <c r="K89" i="38"/>
  <c r="L89" i="38" s="1"/>
  <c r="H89" i="38"/>
  <c r="I89" i="38" s="1"/>
  <c r="E89" i="38"/>
  <c r="F89" i="38" s="1"/>
  <c r="O88" i="38"/>
  <c r="N88" i="38"/>
  <c r="K88" i="38"/>
  <c r="L88" i="38" s="1"/>
  <c r="H88" i="38"/>
  <c r="I88" i="38" s="1"/>
  <c r="E88" i="38"/>
  <c r="F88" i="38" s="1"/>
  <c r="N87" i="38"/>
  <c r="O87" i="38" s="1"/>
  <c r="K87" i="38"/>
  <c r="L87" i="38" s="1"/>
  <c r="I87" i="38"/>
  <c r="H87" i="38"/>
  <c r="E87" i="38"/>
  <c r="F87" i="38" s="1"/>
  <c r="N86" i="38"/>
  <c r="O86" i="38" s="1"/>
  <c r="L86" i="38"/>
  <c r="K86" i="38"/>
  <c r="H86" i="38"/>
  <c r="I86" i="38" s="1"/>
  <c r="E86" i="38"/>
  <c r="F86" i="38" s="1"/>
  <c r="N85" i="38"/>
  <c r="O85" i="38" s="1"/>
  <c r="L85" i="38"/>
  <c r="K85" i="38"/>
  <c r="H85" i="38"/>
  <c r="I85" i="38" s="1"/>
  <c r="E85" i="38"/>
  <c r="F85" i="38" s="1"/>
  <c r="N84" i="38"/>
  <c r="O84" i="38" s="1"/>
  <c r="L84" i="38"/>
  <c r="K84" i="38"/>
  <c r="H84" i="38"/>
  <c r="I84" i="38" s="1"/>
  <c r="E84" i="38"/>
  <c r="F84" i="38" s="1"/>
  <c r="N83" i="38"/>
  <c r="O83" i="38" s="1"/>
  <c r="L83" i="38"/>
  <c r="K83" i="38"/>
  <c r="I83" i="38"/>
  <c r="H83" i="38"/>
  <c r="E83" i="38"/>
  <c r="F83" i="38" s="1"/>
  <c r="O82" i="38"/>
  <c r="N82" i="38"/>
  <c r="K82" i="38"/>
  <c r="L82" i="38" s="1"/>
  <c r="H82" i="38"/>
  <c r="I82" i="38" s="1"/>
  <c r="E82" i="38"/>
  <c r="F82" i="38" s="1"/>
  <c r="N81" i="38"/>
  <c r="O81" i="38" s="1"/>
  <c r="K81" i="38"/>
  <c r="L81" i="38" s="1"/>
  <c r="H81" i="38"/>
  <c r="I81" i="38" s="1"/>
  <c r="E81" i="38"/>
  <c r="F81" i="38" s="1"/>
  <c r="O80" i="38"/>
  <c r="N80" i="38"/>
  <c r="K80" i="38"/>
  <c r="L80" i="38" s="1"/>
  <c r="H80" i="38"/>
  <c r="I80" i="38" s="1"/>
  <c r="E80" i="38"/>
  <c r="F80" i="38" s="1"/>
  <c r="N79" i="38"/>
  <c r="O79" i="38" s="1"/>
  <c r="K79" i="38"/>
  <c r="L79" i="38" s="1"/>
  <c r="I79" i="38"/>
  <c r="H79" i="38"/>
  <c r="E79" i="38"/>
  <c r="F79" i="38" s="1"/>
  <c r="N78" i="38"/>
  <c r="O78" i="38" s="1"/>
  <c r="L78" i="38"/>
  <c r="K78" i="38"/>
  <c r="H78" i="38"/>
  <c r="I78" i="38" s="1"/>
  <c r="E78" i="38"/>
  <c r="F78" i="38" s="1"/>
  <c r="N77" i="38"/>
  <c r="O77" i="38" s="1"/>
  <c r="L77" i="38"/>
  <c r="K77" i="38"/>
  <c r="H77" i="38"/>
  <c r="I77" i="38" s="1"/>
  <c r="E77" i="38"/>
  <c r="F77" i="38" s="1"/>
  <c r="N76" i="38"/>
  <c r="O76" i="38" s="1"/>
  <c r="L76" i="38"/>
  <c r="K76" i="38"/>
  <c r="H76" i="38"/>
  <c r="I76" i="38" s="1"/>
  <c r="E76" i="38"/>
  <c r="F76" i="38" s="1"/>
  <c r="N75" i="38"/>
  <c r="O75" i="38" s="1"/>
  <c r="L75" i="38"/>
  <c r="K75" i="38"/>
  <c r="I75" i="38"/>
  <c r="H75" i="38"/>
  <c r="E75" i="38"/>
  <c r="F75" i="38" s="1"/>
  <c r="O74" i="38"/>
  <c r="N74" i="38"/>
  <c r="K74" i="38"/>
  <c r="L74" i="38" s="1"/>
  <c r="H74" i="38"/>
  <c r="I74" i="38" s="1"/>
  <c r="E74" i="38"/>
  <c r="F74" i="38" s="1"/>
  <c r="N73" i="38"/>
  <c r="O73" i="38" s="1"/>
  <c r="K73" i="38"/>
  <c r="L73" i="38" s="1"/>
  <c r="H73" i="38"/>
  <c r="I73" i="38" s="1"/>
  <c r="E73" i="38"/>
  <c r="F73" i="38" s="1"/>
  <c r="O72" i="38"/>
  <c r="N72" i="38"/>
  <c r="K72" i="38"/>
  <c r="L72" i="38" s="1"/>
  <c r="H72" i="38"/>
  <c r="I72" i="38" s="1"/>
  <c r="E72" i="38"/>
  <c r="F72" i="38" s="1"/>
  <c r="N71" i="38"/>
  <c r="K71" i="38"/>
  <c r="K91" i="38" s="1"/>
  <c r="I71" i="38"/>
  <c r="H71" i="38"/>
  <c r="E71" i="38"/>
  <c r="E91" i="38" s="1"/>
  <c r="M69" i="38"/>
  <c r="J69" i="38"/>
  <c r="G69" i="38"/>
  <c r="D69" i="38"/>
  <c r="B69" i="38"/>
  <c r="M68" i="38"/>
  <c r="G68" i="38"/>
  <c r="B64" i="38"/>
  <c r="O63" i="38"/>
  <c r="N63" i="38"/>
  <c r="L63" i="38"/>
  <c r="K63" i="38"/>
  <c r="I63" i="38"/>
  <c r="H63" i="38"/>
  <c r="F63" i="38"/>
  <c r="E63" i="38"/>
  <c r="O62" i="38"/>
  <c r="N62" i="38"/>
  <c r="L62" i="38"/>
  <c r="K62" i="38"/>
  <c r="I62" i="38"/>
  <c r="H62" i="38"/>
  <c r="F62" i="38"/>
  <c r="E62" i="38"/>
  <c r="O61" i="38"/>
  <c r="N61" i="38"/>
  <c r="L61" i="38"/>
  <c r="K61" i="38"/>
  <c r="I61" i="38"/>
  <c r="H61" i="38"/>
  <c r="F61" i="38"/>
  <c r="E61" i="38"/>
  <c r="N60" i="38"/>
  <c r="O60" i="38" s="1"/>
  <c r="L60" i="38"/>
  <c r="K60" i="38"/>
  <c r="H60" i="38"/>
  <c r="I60" i="38" s="1"/>
  <c r="E60" i="38"/>
  <c r="F60" i="38" s="1"/>
  <c r="N59" i="38"/>
  <c r="O59" i="38" s="1"/>
  <c r="L59" i="38"/>
  <c r="K59" i="38"/>
  <c r="H59" i="38"/>
  <c r="I59" i="38" s="1"/>
  <c r="E59" i="38"/>
  <c r="F59" i="38" s="1"/>
  <c r="N58" i="38"/>
  <c r="O58" i="38" s="1"/>
  <c r="L58" i="38"/>
  <c r="K58" i="38"/>
  <c r="H58" i="38"/>
  <c r="I58" i="38" s="1"/>
  <c r="E58" i="38"/>
  <c r="F58" i="38" s="1"/>
  <c r="O57" i="38"/>
  <c r="N57" i="38"/>
  <c r="L57" i="38"/>
  <c r="K57" i="38"/>
  <c r="I57" i="38"/>
  <c r="H57" i="38"/>
  <c r="E57" i="38"/>
  <c r="F57" i="38" s="1"/>
  <c r="O56" i="38"/>
  <c r="N56" i="38"/>
  <c r="K56" i="38"/>
  <c r="L56" i="38" s="1"/>
  <c r="H56" i="38"/>
  <c r="I56" i="38" s="1"/>
  <c r="E56" i="38"/>
  <c r="F56" i="38" s="1"/>
  <c r="O55" i="38"/>
  <c r="N55" i="38"/>
  <c r="K55" i="38"/>
  <c r="L55" i="38" s="1"/>
  <c r="H55" i="38"/>
  <c r="I55" i="38" s="1"/>
  <c r="E55" i="38"/>
  <c r="F55" i="38" s="1"/>
  <c r="N54" i="38"/>
  <c r="O54" i="38" s="1"/>
  <c r="K54" i="38"/>
  <c r="L54" i="38" s="1"/>
  <c r="I54" i="38"/>
  <c r="H54" i="38"/>
  <c r="E54" i="38"/>
  <c r="F54" i="38" s="1"/>
  <c r="O53" i="38"/>
  <c r="N53" i="38"/>
  <c r="L53" i="38"/>
  <c r="K53" i="38"/>
  <c r="I53" i="38"/>
  <c r="H53" i="38"/>
  <c r="E53" i="38"/>
  <c r="F53" i="38" s="1"/>
  <c r="N52" i="38"/>
  <c r="O52" i="38" s="1"/>
  <c r="K52" i="38"/>
  <c r="L52" i="38" s="1"/>
  <c r="H52" i="38"/>
  <c r="I52" i="38" s="1"/>
  <c r="E52" i="38"/>
  <c r="F52" i="38" s="1"/>
  <c r="O51" i="38"/>
  <c r="N51" i="38"/>
  <c r="K51" i="38"/>
  <c r="L51" i="38" s="1"/>
  <c r="H51" i="38"/>
  <c r="I51" i="38" s="1"/>
  <c r="E51" i="38"/>
  <c r="F51" i="38" s="1"/>
  <c r="O50" i="38"/>
  <c r="N50" i="38"/>
  <c r="K50" i="38"/>
  <c r="L50" i="38" s="1"/>
  <c r="I50" i="38"/>
  <c r="H50" i="38"/>
  <c r="E50" i="38"/>
  <c r="F50" i="38" s="1"/>
  <c r="N49" i="38"/>
  <c r="O49" i="38" s="1"/>
  <c r="L49" i="38"/>
  <c r="K49" i="38"/>
  <c r="I49" i="38"/>
  <c r="H49" i="38"/>
  <c r="E49" i="38"/>
  <c r="F49" i="38" s="1"/>
  <c r="N48" i="38"/>
  <c r="O48" i="38" s="1"/>
  <c r="K48" i="38"/>
  <c r="L48" i="38" s="1"/>
  <c r="H48" i="38"/>
  <c r="I48" i="38" s="1"/>
  <c r="E48" i="38"/>
  <c r="F48" i="38" s="1"/>
  <c r="N47" i="38"/>
  <c r="O47" i="38" s="1"/>
  <c r="K47" i="38"/>
  <c r="L47" i="38" s="1"/>
  <c r="H47" i="38"/>
  <c r="I47" i="38" s="1"/>
  <c r="E47" i="38"/>
  <c r="F47" i="38" s="1"/>
  <c r="O46" i="38"/>
  <c r="N46" i="38"/>
  <c r="K46" i="38"/>
  <c r="L46" i="38" s="1"/>
  <c r="I46" i="38"/>
  <c r="H46" i="38"/>
  <c r="E46" i="38"/>
  <c r="F46" i="38" s="1"/>
  <c r="N45" i="38"/>
  <c r="O45" i="38" s="1"/>
  <c r="L45" i="38"/>
  <c r="K45" i="38"/>
  <c r="I45" i="38"/>
  <c r="H45" i="38"/>
  <c r="E45" i="38"/>
  <c r="F45" i="38" s="1"/>
  <c r="N44" i="38"/>
  <c r="K44" i="38"/>
  <c r="H44" i="38"/>
  <c r="H64" i="38" s="1"/>
  <c r="E44" i="38"/>
  <c r="E64" i="38" s="1"/>
  <c r="M42" i="38"/>
  <c r="J42" i="38"/>
  <c r="G42" i="38"/>
  <c r="D42" i="38"/>
  <c r="B42" i="38"/>
  <c r="M41" i="38"/>
  <c r="G41" i="38"/>
  <c r="O36" i="38"/>
  <c r="N36" i="38"/>
  <c r="M36" i="38"/>
  <c r="L36" i="38"/>
  <c r="K36" i="38"/>
  <c r="J36" i="38"/>
  <c r="I36" i="38"/>
  <c r="H36" i="38"/>
  <c r="G36" i="38"/>
  <c r="F36" i="38"/>
  <c r="E36" i="38"/>
  <c r="D36" i="38"/>
  <c r="C36" i="38"/>
  <c r="B36" i="38"/>
  <c r="O35" i="38"/>
  <c r="N35" i="38"/>
  <c r="M35" i="38"/>
  <c r="L35" i="38"/>
  <c r="K35" i="38"/>
  <c r="J35" i="38"/>
  <c r="I35" i="38"/>
  <c r="H35" i="38"/>
  <c r="G35" i="38"/>
  <c r="F35" i="38"/>
  <c r="E35" i="38"/>
  <c r="D35" i="38"/>
  <c r="C35" i="38"/>
  <c r="B35" i="38"/>
  <c r="O34" i="38"/>
  <c r="N34" i="38"/>
  <c r="M34" i="38"/>
  <c r="L34" i="38"/>
  <c r="K34" i="38"/>
  <c r="J34" i="38"/>
  <c r="I34" i="38"/>
  <c r="H34" i="38"/>
  <c r="G34" i="38"/>
  <c r="F34" i="38"/>
  <c r="E34" i="38"/>
  <c r="D34" i="38"/>
  <c r="C34" i="38"/>
  <c r="B34" i="38"/>
  <c r="O33" i="38"/>
  <c r="N33" i="38"/>
  <c r="M33" i="38"/>
  <c r="L33" i="38"/>
  <c r="K33" i="38"/>
  <c r="J33" i="38"/>
  <c r="I33" i="38"/>
  <c r="H33" i="38"/>
  <c r="G33" i="38"/>
  <c r="F33" i="38"/>
  <c r="E33" i="38"/>
  <c r="D33" i="38"/>
  <c r="C33" i="38"/>
  <c r="B33" i="38"/>
  <c r="O32" i="38"/>
  <c r="N32" i="38"/>
  <c r="M32" i="38"/>
  <c r="L32" i="38"/>
  <c r="K32" i="38"/>
  <c r="J32" i="38"/>
  <c r="I32" i="38"/>
  <c r="H32" i="38"/>
  <c r="G32" i="38"/>
  <c r="F32" i="38"/>
  <c r="E32" i="38"/>
  <c r="D32" i="38"/>
  <c r="C32" i="38"/>
  <c r="B32" i="38"/>
  <c r="O31" i="38"/>
  <c r="N31" i="38"/>
  <c r="M31" i="38"/>
  <c r="L31" i="38"/>
  <c r="K31" i="38"/>
  <c r="J31" i="38"/>
  <c r="I31" i="38"/>
  <c r="H31" i="38"/>
  <c r="G31" i="38"/>
  <c r="F31" i="38"/>
  <c r="E31" i="38"/>
  <c r="D31" i="38"/>
  <c r="C31" i="38"/>
  <c r="B31" i="38"/>
  <c r="O30" i="38"/>
  <c r="N30" i="38"/>
  <c r="M30" i="38"/>
  <c r="L30" i="38"/>
  <c r="K30" i="38"/>
  <c r="J30" i="38"/>
  <c r="I30" i="38"/>
  <c r="H30" i="38"/>
  <c r="G30" i="38"/>
  <c r="F30" i="38"/>
  <c r="E30" i="38"/>
  <c r="D30" i="38"/>
  <c r="C30" i="38"/>
  <c r="B30" i="38"/>
  <c r="O29" i="38"/>
  <c r="N29" i="38"/>
  <c r="M29" i="38"/>
  <c r="L29" i="38"/>
  <c r="K29" i="38"/>
  <c r="J29" i="38"/>
  <c r="I29" i="38"/>
  <c r="H29" i="38"/>
  <c r="G29" i="38"/>
  <c r="F29" i="38"/>
  <c r="E29" i="38"/>
  <c r="D29" i="38"/>
  <c r="C29" i="38"/>
  <c r="B29" i="38"/>
  <c r="O28" i="38"/>
  <c r="N28" i="38"/>
  <c r="M28" i="38"/>
  <c r="L28" i="38"/>
  <c r="K28" i="38"/>
  <c r="J28" i="38"/>
  <c r="I28" i="38"/>
  <c r="H28" i="38"/>
  <c r="G28" i="38"/>
  <c r="F28" i="38"/>
  <c r="E28" i="38"/>
  <c r="D28" i="38"/>
  <c r="C28" i="38"/>
  <c r="B28" i="38"/>
  <c r="O27" i="38"/>
  <c r="N27" i="38"/>
  <c r="M27" i="38"/>
  <c r="L27" i="38"/>
  <c r="K27" i="38"/>
  <c r="J27" i="38"/>
  <c r="I27" i="38"/>
  <c r="H27" i="38"/>
  <c r="G27" i="38"/>
  <c r="F27" i="38"/>
  <c r="E27" i="38"/>
  <c r="D27" i="38"/>
  <c r="C27" i="38"/>
  <c r="B27" i="38"/>
  <c r="O26" i="38"/>
  <c r="N26" i="38"/>
  <c r="M26" i="38"/>
  <c r="L26" i="38"/>
  <c r="K26" i="38"/>
  <c r="J26" i="38"/>
  <c r="I26" i="38"/>
  <c r="H26" i="38"/>
  <c r="G26" i="38"/>
  <c r="F26" i="38"/>
  <c r="E26" i="38"/>
  <c r="D26" i="38"/>
  <c r="C26" i="38"/>
  <c r="B26" i="38"/>
  <c r="O25" i="38"/>
  <c r="N25" i="38"/>
  <c r="M25" i="38"/>
  <c r="L25" i="38"/>
  <c r="K25" i="38"/>
  <c r="J25" i="38"/>
  <c r="I25" i="38"/>
  <c r="H25" i="38"/>
  <c r="G25" i="38"/>
  <c r="F25" i="38"/>
  <c r="E25" i="38"/>
  <c r="D25" i="38"/>
  <c r="C25" i="38"/>
  <c r="B25" i="38"/>
  <c r="O24" i="38"/>
  <c r="N24" i="38"/>
  <c r="M24" i="38"/>
  <c r="L24" i="38"/>
  <c r="K24" i="38"/>
  <c r="J24" i="38"/>
  <c r="I24" i="38"/>
  <c r="H24" i="38"/>
  <c r="G24" i="38"/>
  <c r="F24" i="38"/>
  <c r="E24" i="38"/>
  <c r="D24" i="38"/>
  <c r="C24" i="38"/>
  <c r="B24" i="38"/>
  <c r="O23" i="38"/>
  <c r="N23" i="38"/>
  <c r="M23" i="38"/>
  <c r="L23" i="38"/>
  <c r="K23" i="38"/>
  <c r="J23" i="38"/>
  <c r="I23" i="38"/>
  <c r="H23" i="38"/>
  <c r="G23" i="38"/>
  <c r="F23" i="38"/>
  <c r="E23" i="38"/>
  <c r="D23" i="38"/>
  <c r="C23" i="38"/>
  <c r="B23" i="38"/>
  <c r="O22" i="38"/>
  <c r="N22" i="38"/>
  <c r="M22" i="38"/>
  <c r="L22" i="38"/>
  <c r="K22" i="38"/>
  <c r="J22" i="38"/>
  <c r="I22" i="38"/>
  <c r="H22" i="38"/>
  <c r="G22" i="38"/>
  <c r="F22" i="38"/>
  <c r="E22" i="38"/>
  <c r="D22" i="38"/>
  <c r="C22" i="38"/>
  <c r="B22" i="38"/>
  <c r="O21" i="38"/>
  <c r="N21" i="38"/>
  <c r="M21" i="38"/>
  <c r="L21" i="38"/>
  <c r="K21" i="38"/>
  <c r="J21" i="38"/>
  <c r="I21" i="38"/>
  <c r="H21" i="38"/>
  <c r="G21" i="38"/>
  <c r="F21" i="38"/>
  <c r="E21" i="38"/>
  <c r="D21" i="38"/>
  <c r="C21" i="38"/>
  <c r="B21" i="38"/>
  <c r="O20" i="38"/>
  <c r="N20" i="38"/>
  <c r="M20" i="38"/>
  <c r="L20" i="38"/>
  <c r="K20" i="38"/>
  <c r="J20" i="38"/>
  <c r="I20" i="38"/>
  <c r="H20" i="38"/>
  <c r="G20" i="38"/>
  <c r="F20" i="38"/>
  <c r="E20" i="38"/>
  <c r="D20" i="38"/>
  <c r="C20" i="38"/>
  <c r="B20" i="38"/>
  <c r="O19" i="38"/>
  <c r="N19" i="38"/>
  <c r="M19" i="38"/>
  <c r="L19" i="38"/>
  <c r="K19" i="38"/>
  <c r="J19" i="38"/>
  <c r="I19" i="38"/>
  <c r="H19" i="38"/>
  <c r="G19" i="38"/>
  <c r="F19" i="38"/>
  <c r="E19" i="38"/>
  <c r="D19" i="38"/>
  <c r="C19" i="38"/>
  <c r="B19" i="38"/>
  <c r="O18" i="38"/>
  <c r="N18" i="38"/>
  <c r="M18" i="38"/>
  <c r="L18" i="38"/>
  <c r="K18" i="38"/>
  <c r="J18" i="38"/>
  <c r="I18" i="38"/>
  <c r="H18" i="38"/>
  <c r="G18" i="38"/>
  <c r="F18" i="38"/>
  <c r="E18" i="38"/>
  <c r="D18" i="38"/>
  <c r="C18" i="38"/>
  <c r="B18" i="38"/>
  <c r="O17" i="38"/>
  <c r="N17" i="38"/>
  <c r="M17" i="38"/>
  <c r="L17" i="38"/>
  <c r="K17" i="38"/>
  <c r="J17" i="38"/>
  <c r="I17" i="38"/>
  <c r="H17" i="38"/>
  <c r="G17" i="38"/>
  <c r="F17" i="38"/>
  <c r="E17" i="38"/>
  <c r="D17" i="38"/>
  <c r="C17" i="38"/>
  <c r="B17" i="38"/>
  <c r="M15" i="38"/>
  <c r="J15" i="38"/>
  <c r="G15" i="38"/>
  <c r="D15" i="38"/>
  <c r="B15" i="38"/>
  <c r="M14" i="38"/>
  <c r="G14" i="38"/>
  <c r="B199" i="37"/>
  <c r="O198" i="37"/>
  <c r="N198" i="37"/>
  <c r="L198" i="37"/>
  <c r="K198" i="37"/>
  <c r="H198" i="37"/>
  <c r="I198" i="37" s="1"/>
  <c r="F198" i="37"/>
  <c r="E198" i="37"/>
  <c r="N197" i="37"/>
  <c r="O197" i="37" s="1"/>
  <c r="K197" i="37"/>
  <c r="L197" i="37" s="1"/>
  <c r="H197" i="37"/>
  <c r="I197" i="37" s="1"/>
  <c r="F197" i="37"/>
  <c r="E197" i="37"/>
  <c r="O196" i="37"/>
  <c r="N196" i="37"/>
  <c r="K196" i="37"/>
  <c r="L196" i="37" s="1"/>
  <c r="H196" i="37"/>
  <c r="I196" i="37" s="1"/>
  <c r="F196" i="37"/>
  <c r="E196" i="37"/>
  <c r="N195" i="37"/>
  <c r="O195" i="37" s="1"/>
  <c r="K195" i="37"/>
  <c r="L195" i="37" s="1"/>
  <c r="H195" i="37"/>
  <c r="I195" i="37" s="1"/>
  <c r="F195" i="37"/>
  <c r="E195" i="37"/>
  <c r="O194" i="37"/>
  <c r="N194" i="37"/>
  <c r="L194" i="37"/>
  <c r="K194" i="37"/>
  <c r="H194" i="37"/>
  <c r="I194" i="37" s="1"/>
  <c r="F194" i="37"/>
  <c r="E194" i="37"/>
  <c r="O193" i="37"/>
  <c r="N193" i="37"/>
  <c r="K193" i="37"/>
  <c r="L193" i="37" s="1"/>
  <c r="H193" i="37"/>
  <c r="I193" i="37" s="1"/>
  <c r="F193" i="37"/>
  <c r="E193" i="37"/>
  <c r="N192" i="37"/>
  <c r="O192" i="37" s="1"/>
  <c r="K192" i="37"/>
  <c r="L192" i="37" s="1"/>
  <c r="H192" i="37"/>
  <c r="I192" i="37" s="1"/>
  <c r="F192" i="37"/>
  <c r="E192" i="37"/>
  <c r="O191" i="37"/>
  <c r="N191" i="37"/>
  <c r="L191" i="37"/>
  <c r="K191" i="37"/>
  <c r="H191" i="37"/>
  <c r="I191" i="37" s="1"/>
  <c r="F191" i="37"/>
  <c r="E191" i="37"/>
  <c r="N190" i="37"/>
  <c r="O190" i="37" s="1"/>
  <c r="L190" i="37"/>
  <c r="K190" i="37"/>
  <c r="H190" i="37"/>
  <c r="I190" i="37" s="1"/>
  <c r="F190" i="37"/>
  <c r="E190" i="37"/>
  <c r="N189" i="37"/>
  <c r="O189" i="37" s="1"/>
  <c r="K189" i="37"/>
  <c r="L189" i="37" s="1"/>
  <c r="H189" i="37"/>
  <c r="I189" i="37" s="1"/>
  <c r="F189" i="37"/>
  <c r="E189" i="37"/>
  <c r="O188" i="37"/>
  <c r="N188" i="37"/>
  <c r="K188" i="37"/>
  <c r="L188" i="37" s="1"/>
  <c r="H188" i="37"/>
  <c r="I188" i="37" s="1"/>
  <c r="F188" i="37"/>
  <c r="E188" i="37"/>
  <c r="N187" i="37"/>
  <c r="O187" i="37" s="1"/>
  <c r="K187" i="37"/>
  <c r="L187" i="37" s="1"/>
  <c r="H187" i="37"/>
  <c r="I187" i="37" s="1"/>
  <c r="F187" i="37"/>
  <c r="E187" i="37"/>
  <c r="O186" i="37"/>
  <c r="N186" i="37"/>
  <c r="L186" i="37"/>
  <c r="K186" i="37"/>
  <c r="H186" i="37"/>
  <c r="I186" i="37" s="1"/>
  <c r="F186" i="37"/>
  <c r="E186" i="37"/>
  <c r="N185" i="37"/>
  <c r="O185" i="37" s="1"/>
  <c r="K185" i="37"/>
  <c r="L185" i="37" s="1"/>
  <c r="H185" i="37"/>
  <c r="I185" i="37" s="1"/>
  <c r="F185" i="37"/>
  <c r="E185" i="37"/>
  <c r="N184" i="37"/>
  <c r="O184" i="37" s="1"/>
  <c r="K184" i="37"/>
  <c r="L184" i="37" s="1"/>
  <c r="H184" i="37"/>
  <c r="I184" i="37" s="1"/>
  <c r="F184" i="37"/>
  <c r="E184" i="37"/>
  <c r="N183" i="37"/>
  <c r="O183" i="37" s="1"/>
  <c r="L183" i="37"/>
  <c r="K183" i="37"/>
  <c r="H183" i="37"/>
  <c r="I183" i="37" s="1"/>
  <c r="F183" i="37"/>
  <c r="E183" i="37"/>
  <c r="N182" i="37"/>
  <c r="O182" i="37" s="1"/>
  <c r="L182" i="37"/>
  <c r="K182" i="37"/>
  <c r="H182" i="37"/>
  <c r="I182" i="37" s="1"/>
  <c r="F182" i="37"/>
  <c r="E182" i="37"/>
  <c r="N181" i="37"/>
  <c r="O181" i="37" s="1"/>
  <c r="K181" i="37"/>
  <c r="L181" i="37" s="1"/>
  <c r="H181" i="37"/>
  <c r="I181" i="37" s="1"/>
  <c r="F181" i="37"/>
  <c r="E181" i="37"/>
  <c r="N180" i="37"/>
  <c r="O180" i="37" s="1"/>
  <c r="K180" i="37"/>
  <c r="L180" i="37" s="1"/>
  <c r="H180" i="37"/>
  <c r="I180" i="37" s="1"/>
  <c r="F180" i="37"/>
  <c r="E180" i="37"/>
  <c r="N179" i="37"/>
  <c r="L179" i="37"/>
  <c r="K179" i="37"/>
  <c r="H179" i="37"/>
  <c r="H199" i="37" s="1"/>
  <c r="F179" i="37"/>
  <c r="F199" i="37" s="1"/>
  <c r="E179" i="37"/>
  <c r="E199" i="37" s="1"/>
  <c r="M177" i="37"/>
  <c r="J177" i="37"/>
  <c r="G177" i="37"/>
  <c r="D177" i="37"/>
  <c r="B177" i="37"/>
  <c r="M176" i="37"/>
  <c r="G176" i="37"/>
  <c r="B172" i="37"/>
  <c r="O171" i="37"/>
  <c r="N171" i="37"/>
  <c r="L171" i="37"/>
  <c r="K171" i="37"/>
  <c r="H171" i="37"/>
  <c r="I171" i="37" s="1"/>
  <c r="F171" i="37"/>
  <c r="E171" i="37"/>
  <c r="N170" i="37"/>
  <c r="O170" i="37" s="1"/>
  <c r="K170" i="37"/>
  <c r="L170" i="37" s="1"/>
  <c r="H170" i="37"/>
  <c r="I170" i="37" s="1"/>
  <c r="F170" i="37"/>
  <c r="E170" i="37"/>
  <c r="O169" i="37"/>
  <c r="N169" i="37"/>
  <c r="K169" i="37"/>
  <c r="L169" i="37" s="1"/>
  <c r="H169" i="37"/>
  <c r="I169" i="37" s="1"/>
  <c r="F169" i="37"/>
  <c r="E169" i="37"/>
  <c r="N168" i="37"/>
  <c r="O168" i="37" s="1"/>
  <c r="L168" i="37"/>
  <c r="K168" i="37"/>
  <c r="H168" i="37"/>
  <c r="I168" i="37" s="1"/>
  <c r="F168" i="37"/>
  <c r="E168" i="37"/>
  <c r="N167" i="37"/>
  <c r="O167" i="37" s="1"/>
  <c r="L167" i="37"/>
  <c r="K167" i="37"/>
  <c r="H167" i="37"/>
  <c r="I167" i="37" s="1"/>
  <c r="F167" i="37"/>
  <c r="E167" i="37"/>
  <c r="O166" i="37"/>
  <c r="N166" i="37"/>
  <c r="K166" i="37"/>
  <c r="L166" i="37" s="1"/>
  <c r="H166" i="37"/>
  <c r="I166" i="37" s="1"/>
  <c r="F166" i="37"/>
  <c r="E166" i="37"/>
  <c r="N165" i="37"/>
  <c r="O165" i="37" s="1"/>
  <c r="K165" i="37"/>
  <c r="L165" i="37" s="1"/>
  <c r="H165" i="37"/>
  <c r="I165" i="37" s="1"/>
  <c r="F165" i="37"/>
  <c r="E165" i="37"/>
  <c r="O164" i="37"/>
  <c r="N164" i="37"/>
  <c r="L164" i="37"/>
  <c r="K164" i="37"/>
  <c r="H164" i="37"/>
  <c r="I164" i="37" s="1"/>
  <c r="F164" i="37"/>
  <c r="E164" i="37"/>
  <c r="O163" i="37"/>
  <c r="N163" i="37"/>
  <c r="L163" i="37"/>
  <c r="K163" i="37"/>
  <c r="H163" i="37"/>
  <c r="I163" i="37" s="1"/>
  <c r="F163" i="37"/>
  <c r="E163" i="37"/>
  <c r="N162" i="37"/>
  <c r="O162" i="37" s="1"/>
  <c r="K162" i="37"/>
  <c r="L162" i="37" s="1"/>
  <c r="H162" i="37"/>
  <c r="I162" i="37" s="1"/>
  <c r="F162" i="37"/>
  <c r="E162" i="37"/>
  <c r="O161" i="37"/>
  <c r="N161" i="37"/>
  <c r="K161" i="37"/>
  <c r="L161" i="37" s="1"/>
  <c r="H161" i="37"/>
  <c r="I161" i="37" s="1"/>
  <c r="F161" i="37"/>
  <c r="E161" i="37"/>
  <c r="N160" i="37"/>
  <c r="O160" i="37" s="1"/>
  <c r="L160" i="37"/>
  <c r="K160" i="37"/>
  <c r="H160" i="37"/>
  <c r="I160" i="37" s="1"/>
  <c r="F160" i="37"/>
  <c r="E160" i="37"/>
  <c r="N159" i="37"/>
  <c r="O159" i="37" s="1"/>
  <c r="L159" i="37"/>
  <c r="K159" i="37"/>
  <c r="H159" i="37"/>
  <c r="I159" i="37" s="1"/>
  <c r="F159" i="37"/>
  <c r="E159" i="37"/>
  <c r="O158" i="37"/>
  <c r="N158" i="37"/>
  <c r="K158" i="37"/>
  <c r="L158" i="37" s="1"/>
  <c r="H158" i="37"/>
  <c r="I158" i="37" s="1"/>
  <c r="F158" i="37"/>
  <c r="E158" i="37"/>
  <c r="N157" i="37"/>
  <c r="O157" i="37" s="1"/>
  <c r="K157" i="37"/>
  <c r="L157" i="37" s="1"/>
  <c r="H157" i="37"/>
  <c r="I157" i="37" s="1"/>
  <c r="F157" i="37"/>
  <c r="E157" i="37"/>
  <c r="O156" i="37"/>
  <c r="N156" i="37"/>
  <c r="L156" i="37"/>
  <c r="K156" i="37"/>
  <c r="H156" i="37"/>
  <c r="I156" i="37" s="1"/>
  <c r="F156" i="37"/>
  <c r="E156" i="37"/>
  <c r="O155" i="37"/>
  <c r="N155" i="37"/>
  <c r="L155" i="37"/>
  <c r="K155" i="37"/>
  <c r="H155" i="37"/>
  <c r="I155" i="37" s="1"/>
  <c r="F155" i="37"/>
  <c r="E155" i="37"/>
  <c r="O154" i="37"/>
  <c r="N154" i="37"/>
  <c r="L154" i="37"/>
  <c r="K154" i="37"/>
  <c r="I154" i="37"/>
  <c r="H154" i="37"/>
  <c r="F154" i="37"/>
  <c r="E154" i="37"/>
  <c r="N153" i="37"/>
  <c r="O153" i="37" s="1"/>
  <c r="K153" i="37"/>
  <c r="L153" i="37" s="1"/>
  <c r="H153" i="37"/>
  <c r="I153" i="37" s="1"/>
  <c r="F153" i="37"/>
  <c r="E153" i="37"/>
  <c r="O152" i="37"/>
  <c r="N152" i="37"/>
  <c r="K152" i="37"/>
  <c r="H152" i="37"/>
  <c r="H172" i="37" s="1"/>
  <c r="F152" i="37"/>
  <c r="F172" i="37" s="1"/>
  <c r="E152" i="37"/>
  <c r="E172" i="37" s="1"/>
  <c r="M150" i="37"/>
  <c r="J150" i="37"/>
  <c r="G150" i="37"/>
  <c r="D150" i="37"/>
  <c r="B150" i="37"/>
  <c r="M149" i="37"/>
  <c r="G149" i="37"/>
  <c r="B145" i="37"/>
  <c r="O144" i="37"/>
  <c r="N144" i="37"/>
  <c r="L144" i="37"/>
  <c r="K144" i="37"/>
  <c r="I144" i="37"/>
  <c r="H144" i="37"/>
  <c r="F144" i="37"/>
  <c r="E144" i="37"/>
  <c r="O143" i="37"/>
  <c r="N143" i="37"/>
  <c r="L143" i="37"/>
  <c r="K143" i="37"/>
  <c r="I143" i="37"/>
  <c r="H143" i="37"/>
  <c r="F143" i="37"/>
  <c r="E143" i="37"/>
  <c r="O142" i="37"/>
  <c r="N142" i="37"/>
  <c r="L142" i="37"/>
  <c r="K142" i="37"/>
  <c r="I142" i="37"/>
  <c r="H142" i="37"/>
  <c r="F142" i="37"/>
  <c r="E142" i="37"/>
  <c r="N141" i="37"/>
  <c r="O141" i="37" s="1"/>
  <c r="K141" i="37"/>
  <c r="L141" i="37" s="1"/>
  <c r="I141" i="37"/>
  <c r="H141" i="37"/>
  <c r="F141" i="37"/>
  <c r="E141" i="37"/>
  <c r="N140" i="37"/>
  <c r="O140" i="37" s="1"/>
  <c r="K140" i="37"/>
  <c r="L140" i="37" s="1"/>
  <c r="I140" i="37"/>
  <c r="H140" i="37"/>
  <c r="F140" i="37"/>
  <c r="E140" i="37"/>
  <c r="N139" i="37"/>
  <c r="O139" i="37" s="1"/>
  <c r="K139" i="37"/>
  <c r="L139" i="37" s="1"/>
  <c r="I139" i="37"/>
  <c r="H139" i="37"/>
  <c r="F139" i="37"/>
  <c r="E139" i="37"/>
  <c r="O138" i="37"/>
  <c r="N138" i="37"/>
  <c r="K138" i="37"/>
  <c r="L138" i="37" s="1"/>
  <c r="I138" i="37"/>
  <c r="H138" i="37"/>
  <c r="F138" i="37"/>
  <c r="E138" i="37"/>
  <c r="N137" i="37"/>
  <c r="O137" i="37" s="1"/>
  <c r="K137" i="37"/>
  <c r="L137" i="37" s="1"/>
  <c r="I137" i="37"/>
  <c r="H137" i="37"/>
  <c r="F137" i="37"/>
  <c r="E137" i="37"/>
  <c r="N136" i="37"/>
  <c r="O136" i="37" s="1"/>
  <c r="K136" i="37"/>
  <c r="L136" i="37" s="1"/>
  <c r="I136" i="37"/>
  <c r="H136" i="37"/>
  <c r="F136" i="37"/>
  <c r="E136" i="37"/>
  <c r="N135" i="37"/>
  <c r="O135" i="37" s="1"/>
  <c r="K135" i="37"/>
  <c r="L135" i="37" s="1"/>
  <c r="I135" i="37"/>
  <c r="H135" i="37"/>
  <c r="F135" i="37"/>
  <c r="E135" i="37"/>
  <c r="O134" i="37"/>
  <c r="N134" i="37"/>
  <c r="K134" i="37"/>
  <c r="L134" i="37" s="1"/>
  <c r="I134" i="37"/>
  <c r="H134" i="37"/>
  <c r="F134" i="37"/>
  <c r="E134" i="37"/>
  <c r="N133" i="37"/>
  <c r="O133" i="37" s="1"/>
  <c r="K133" i="37"/>
  <c r="L133" i="37" s="1"/>
  <c r="I133" i="37"/>
  <c r="H133" i="37"/>
  <c r="F133" i="37"/>
  <c r="E133" i="37"/>
  <c r="N132" i="37"/>
  <c r="O132" i="37" s="1"/>
  <c r="K132" i="37"/>
  <c r="L132" i="37" s="1"/>
  <c r="I132" i="37"/>
  <c r="H132" i="37"/>
  <c r="F132" i="37"/>
  <c r="E132" i="37"/>
  <c r="N131" i="37"/>
  <c r="O131" i="37" s="1"/>
  <c r="K131" i="37"/>
  <c r="L131" i="37" s="1"/>
  <c r="I131" i="37"/>
  <c r="H131" i="37"/>
  <c r="F131" i="37"/>
  <c r="E131" i="37"/>
  <c r="O130" i="37"/>
  <c r="N130" i="37"/>
  <c r="K130" i="37"/>
  <c r="L130" i="37" s="1"/>
  <c r="I130" i="37"/>
  <c r="H130" i="37"/>
  <c r="F130" i="37"/>
  <c r="E130" i="37"/>
  <c r="N129" i="37"/>
  <c r="O129" i="37" s="1"/>
  <c r="K129" i="37"/>
  <c r="L129" i="37" s="1"/>
  <c r="I129" i="37"/>
  <c r="H129" i="37"/>
  <c r="F129" i="37"/>
  <c r="E129" i="37"/>
  <c r="N128" i="37"/>
  <c r="O128" i="37" s="1"/>
  <c r="K128" i="37"/>
  <c r="L128" i="37" s="1"/>
  <c r="I128" i="37"/>
  <c r="H128" i="37"/>
  <c r="F128" i="37"/>
  <c r="E128" i="37"/>
  <c r="N127" i="37"/>
  <c r="O127" i="37" s="1"/>
  <c r="K127" i="37"/>
  <c r="L127" i="37" s="1"/>
  <c r="I127" i="37"/>
  <c r="H127" i="37"/>
  <c r="F127" i="37"/>
  <c r="E127" i="37"/>
  <c r="O126" i="37"/>
  <c r="N126" i="37"/>
  <c r="K126" i="37"/>
  <c r="L126" i="37" s="1"/>
  <c r="I126" i="37"/>
  <c r="H126" i="37"/>
  <c r="F126" i="37"/>
  <c r="E126" i="37"/>
  <c r="N125" i="37"/>
  <c r="N145" i="37" s="1"/>
  <c r="K125" i="37"/>
  <c r="K145" i="37" s="1"/>
  <c r="I125" i="37"/>
  <c r="I145" i="37" s="1"/>
  <c r="H125" i="37"/>
  <c r="H145" i="37" s="1"/>
  <c r="F125" i="37"/>
  <c r="F145" i="37" s="1"/>
  <c r="E125" i="37"/>
  <c r="E145" i="37" s="1"/>
  <c r="M123" i="37"/>
  <c r="J123" i="37"/>
  <c r="G123" i="37"/>
  <c r="D123" i="37"/>
  <c r="B123" i="37"/>
  <c r="M122" i="37"/>
  <c r="G122" i="37"/>
  <c r="B118" i="37"/>
  <c r="N117" i="37"/>
  <c r="O117" i="37" s="1"/>
  <c r="K117" i="37"/>
  <c r="L117" i="37" s="1"/>
  <c r="I117" i="37"/>
  <c r="H117" i="37"/>
  <c r="E117" i="37"/>
  <c r="F117" i="37" s="1"/>
  <c r="O116" i="37"/>
  <c r="N116" i="37"/>
  <c r="L116" i="37"/>
  <c r="K116" i="37"/>
  <c r="H116" i="37"/>
  <c r="I116" i="37" s="1"/>
  <c r="E116" i="37"/>
  <c r="F116" i="37" s="1"/>
  <c r="N115" i="37"/>
  <c r="O115" i="37" s="1"/>
  <c r="K115" i="37"/>
  <c r="L115" i="37" s="1"/>
  <c r="I115" i="37"/>
  <c r="H115" i="37"/>
  <c r="E115" i="37"/>
  <c r="F115" i="37" s="1"/>
  <c r="O114" i="37"/>
  <c r="N114" i="37"/>
  <c r="K114" i="37"/>
  <c r="L114" i="37" s="1"/>
  <c r="H114" i="37"/>
  <c r="I114" i="37" s="1"/>
  <c r="E114" i="37"/>
  <c r="F114" i="37" s="1"/>
  <c r="N113" i="37"/>
  <c r="O113" i="37" s="1"/>
  <c r="K113" i="37"/>
  <c r="L113" i="37" s="1"/>
  <c r="I113" i="37"/>
  <c r="H113" i="37"/>
  <c r="E113" i="37"/>
  <c r="F113" i="37" s="1"/>
  <c r="N112" i="37"/>
  <c r="O112" i="37" s="1"/>
  <c r="K112" i="37"/>
  <c r="L112" i="37" s="1"/>
  <c r="H112" i="37"/>
  <c r="I112" i="37" s="1"/>
  <c r="E112" i="37"/>
  <c r="F112" i="37" s="1"/>
  <c r="O111" i="37"/>
  <c r="N111" i="37"/>
  <c r="L111" i="37"/>
  <c r="K111" i="37"/>
  <c r="I111" i="37"/>
  <c r="H111" i="37"/>
  <c r="E111" i="37"/>
  <c r="F111" i="37" s="1"/>
  <c r="N110" i="37"/>
  <c r="O110" i="37" s="1"/>
  <c r="K110" i="37"/>
  <c r="L110" i="37" s="1"/>
  <c r="H110" i="37"/>
  <c r="I110" i="37" s="1"/>
  <c r="E110" i="37"/>
  <c r="F110" i="37" s="1"/>
  <c r="O109" i="37"/>
  <c r="N109" i="37"/>
  <c r="K109" i="37"/>
  <c r="L109" i="37" s="1"/>
  <c r="I109" i="37"/>
  <c r="H109" i="37"/>
  <c r="E109" i="37"/>
  <c r="F109" i="37" s="1"/>
  <c r="N108" i="37"/>
  <c r="O108" i="37" s="1"/>
  <c r="L108" i="37"/>
  <c r="K108" i="37"/>
  <c r="H108" i="37"/>
  <c r="I108" i="37" s="1"/>
  <c r="E108" i="37"/>
  <c r="F108" i="37" s="1"/>
  <c r="O107" i="37"/>
  <c r="N107" i="37"/>
  <c r="K107" i="37"/>
  <c r="L107" i="37" s="1"/>
  <c r="I107" i="37"/>
  <c r="H107" i="37"/>
  <c r="E107" i="37"/>
  <c r="F107" i="37" s="1"/>
  <c r="N106" i="37"/>
  <c r="O106" i="37" s="1"/>
  <c r="L106" i="37"/>
  <c r="K106" i="37"/>
  <c r="H106" i="37"/>
  <c r="I106" i="37" s="1"/>
  <c r="E106" i="37"/>
  <c r="F106" i="37" s="1"/>
  <c r="O105" i="37"/>
  <c r="N105" i="37"/>
  <c r="K105" i="37"/>
  <c r="L105" i="37" s="1"/>
  <c r="I105" i="37"/>
  <c r="H105" i="37"/>
  <c r="E105" i="37"/>
  <c r="F105" i="37" s="1"/>
  <c r="N104" i="37"/>
  <c r="O104" i="37" s="1"/>
  <c r="K104" i="37"/>
  <c r="L104" i="37" s="1"/>
  <c r="H104" i="37"/>
  <c r="I104" i="37" s="1"/>
  <c r="E104" i="37"/>
  <c r="F104" i="37" s="1"/>
  <c r="N103" i="37"/>
  <c r="O103" i="37" s="1"/>
  <c r="L103" i="37"/>
  <c r="K103" i="37"/>
  <c r="I103" i="37"/>
  <c r="H103" i="37"/>
  <c r="E103" i="37"/>
  <c r="F103" i="37" s="1"/>
  <c r="N102" i="37"/>
  <c r="O102" i="37" s="1"/>
  <c r="K102" i="37"/>
  <c r="L102" i="37" s="1"/>
  <c r="H102" i="37"/>
  <c r="I102" i="37" s="1"/>
  <c r="E102" i="37"/>
  <c r="F102" i="37" s="1"/>
  <c r="N101" i="37"/>
  <c r="O101" i="37" s="1"/>
  <c r="L101" i="37"/>
  <c r="K101" i="37"/>
  <c r="I101" i="37"/>
  <c r="H101" i="37"/>
  <c r="E101" i="37"/>
  <c r="F101" i="37" s="1"/>
  <c r="N100" i="37"/>
  <c r="O100" i="37" s="1"/>
  <c r="L100" i="37"/>
  <c r="K100" i="37"/>
  <c r="H100" i="37"/>
  <c r="I100" i="37" s="1"/>
  <c r="E100" i="37"/>
  <c r="F100" i="37" s="1"/>
  <c r="O99" i="37"/>
  <c r="N99" i="37"/>
  <c r="K99" i="37"/>
  <c r="L99" i="37" s="1"/>
  <c r="I99" i="37"/>
  <c r="H99" i="37"/>
  <c r="E99" i="37"/>
  <c r="F99" i="37" s="1"/>
  <c r="N98" i="37"/>
  <c r="L98" i="37"/>
  <c r="K98" i="37"/>
  <c r="H98" i="37"/>
  <c r="H118" i="37" s="1"/>
  <c r="E98" i="37"/>
  <c r="E118" i="37" s="1"/>
  <c r="M96" i="37"/>
  <c r="J96" i="37"/>
  <c r="G96" i="37"/>
  <c r="D96" i="37"/>
  <c r="B96" i="37"/>
  <c r="M95" i="37"/>
  <c r="G95" i="37"/>
  <c r="E91" i="37"/>
  <c r="B91" i="37"/>
  <c r="N90" i="37"/>
  <c r="O90" i="37" s="1"/>
  <c r="L90" i="37"/>
  <c r="K90" i="37"/>
  <c r="H90" i="37"/>
  <c r="I90" i="37" s="1"/>
  <c r="F90" i="37"/>
  <c r="E90" i="37"/>
  <c r="O89" i="37"/>
  <c r="N89" i="37"/>
  <c r="K89" i="37"/>
  <c r="L89" i="37" s="1"/>
  <c r="H89" i="37"/>
  <c r="I89" i="37" s="1"/>
  <c r="F89" i="37"/>
  <c r="E89" i="37"/>
  <c r="O88" i="37"/>
  <c r="N88" i="37"/>
  <c r="L88" i="37"/>
  <c r="K88" i="37"/>
  <c r="I88" i="37"/>
  <c r="H88" i="37"/>
  <c r="F88" i="37"/>
  <c r="E88" i="37"/>
  <c r="N87" i="37"/>
  <c r="O87" i="37" s="1"/>
  <c r="K87" i="37"/>
  <c r="L87" i="37" s="1"/>
  <c r="H87" i="37"/>
  <c r="I87" i="37" s="1"/>
  <c r="F87" i="37"/>
  <c r="E87" i="37"/>
  <c r="O86" i="37"/>
  <c r="N86" i="37"/>
  <c r="K86" i="37"/>
  <c r="L86" i="37" s="1"/>
  <c r="H86" i="37"/>
  <c r="I86" i="37" s="1"/>
  <c r="F86" i="37"/>
  <c r="E86" i="37"/>
  <c r="N85" i="37"/>
  <c r="O85" i="37" s="1"/>
  <c r="L85" i="37"/>
  <c r="K85" i="37"/>
  <c r="H85" i="37"/>
  <c r="I85" i="37" s="1"/>
  <c r="F85" i="37"/>
  <c r="E85" i="37"/>
  <c r="N84" i="37"/>
  <c r="O84" i="37" s="1"/>
  <c r="K84" i="37"/>
  <c r="L84" i="37" s="1"/>
  <c r="H84" i="37"/>
  <c r="I84" i="37" s="1"/>
  <c r="F84" i="37"/>
  <c r="E84" i="37"/>
  <c r="N83" i="37"/>
  <c r="O83" i="37" s="1"/>
  <c r="K83" i="37"/>
  <c r="L83" i="37" s="1"/>
  <c r="H83" i="37"/>
  <c r="I83" i="37" s="1"/>
  <c r="F83" i="37"/>
  <c r="E83" i="37"/>
  <c r="N82" i="37"/>
  <c r="O82" i="37" s="1"/>
  <c r="K82" i="37"/>
  <c r="L82" i="37" s="1"/>
  <c r="H82" i="37"/>
  <c r="I82" i="37" s="1"/>
  <c r="F82" i="37"/>
  <c r="E82" i="37"/>
  <c r="N81" i="37"/>
  <c r="O81" i="37" s="1"/>
  <c r="L81" i="37"/>
  <c r="K81" i="37"/>
  <c r="H81" i="37"/>
  <c r="I81" i="37" s="1"/>
  <c r="F81" i="37"/>
  <c r="E81" i="37"/>
  <c r="N80" i="37"/>
  <c r="O80" i="37" s="1"/>
  <c r="K80" i="37"/>
  <c r="L80" i="37" s="1"/>
  <c r="H80" i="37"/>
  <c r="I80" i="37" s="1"/>
  <c r="F80" i="37"/>
  <c r="E80" i="37"/>
  <c r="O79" i="37"/>
  <c r="N79" i="37"/>
  <c r="K79" i="37"/>
  <c r="L79" i="37" s="1"/>
  <c r="H79" i="37"/>
  <c r="I79" i="37" s="1"/>
  <c r="F79" i="37"/>
  <c r="E79" i="37"/>
  <c r="N78" i="37"/>
  <c r="O78" i="37" s="1"/>
  <c r="K78" i="37"/>
  <c r="L78" i="37" s="1"/>
  <c r="H78" i="37"/>
  <c r="I78" i="37" s="1"/>
  <c r="F78" i="37"/>
  <c r="E78" i="37"/>
  <c r="O77" i="37"/>
  <c r="N77" i="37"/>
  <c r="L77" i="37"/>
  <c r="K77" i="37"/>
  <c r="H77" i="37"/>
  <c r="I77" i="37" s="1"/>
  <c r="F77" i="37"/>
  <c r="E77" i="37"/>
  <c r="N76" i="37"/>
  <c r="O76" i="37" s="1"/>
  <c r="K76" i="37"/>
  <c r="L76" i="37" s="1"/>
  <c r="H76" i="37"/>
  <c r="I76" i="37" s="1"/>
  <c r="F76" i="37"/>
  <c r="E76" i="37"/>
  <c r="N75" i="37"/>
  <c r="O75" i="37" s="1"/>
  <c r="K75" i="37"/>
  <c r="L75" i="37" s="1"/>
  <c r="H75" i="37"/>
  <c r="I75" i="37" s="1"/>
  <c r="F75" i="37"/>
  <c r="E75" i="37"/>
  <c r="N74" i="37"/>
  <c r="O74" i="37" s="1"/>
  <c r="K74" i="37"/>
  <c r="L74" i="37" s="1"/>
  <c r="H74" i="37"/>
  <c r="I74" i="37" s="1"/>
  <c r="F74" i="37"/>
  <c r="E74" i="37"/>
  <c r="N73" i="37"/>
  <c r="O73" i="37" s="1"/>
  <c r="L73" i="37"/>
  <c r="K73" i="37"/>
  <c r="H73" i="37"/>
  <c r="I73" i="37" s="1"/>
  <c r="F73" i="37"/>
  <c r="E73" i="37"/>
  <c r="O72" i="37"/>
  <c r="N72" i="37"/>
  <c r="K72" i="37"/>
  <c r="L72" i="37" s="1"/>
  <c r="H72" i="37"/>
  <c r="I72" i="37" s="1"/>
  <c r="F72" i="37"/>
  <c r="E72" i="37"/>
  <c r="N71" i="37"/>
  <c r="K71" i="37"/>
  <c r="H71" i="37"/>
  <c r="H91" i="37" s="1"/>
  <c r="F71" i="37"/>
  <c r="F91" i="37" s="1"/>
  <c r="E71" i="37"/>
  <c r="M69" i="37"/>
  <c r="J69" i="37"/>
  <c r="G69" i="37"/>
  <c r="D69" i="37"/>
  <c r="B69" i="37"/>
  <c r="M68" i="37"/>
  <c r="G68" i="37"/>
  <c r="B64" i="37"/>
  <c r="O63" i="37"/>
  <c r="N63" i="37"/>
  <c r="L63" i="37"/>
  <c r="K63" i="37"/>
  <c r="I63" i="37"/>
  <c r="H63" i="37"/>
  <c r="F63" i="37"/>
  <c r="E63" i="37"/>
  <c r="O62" i="37"/>
  <c r="N62" i="37"/>
  <c r="L62" i="37"/>
  <c r="K62" i="37"/>
  <c r="I62" i="37"/>
  <c r="H62" i="37"/>
  <c r="F62" i="37"/>
  <c r="E62" i="37"/>
  <c r="O61" i="37"/>
  <c r="N61" i="37"/>
  <c r="L61" i="37"/>
  <c r="K61" i="37"/>
  <c r="I61" i="37"/>
  <c r="H61" i="37"/>
  <c r="F61" i="37"/>
  <c r="E61" i="37"/>
  <c r="O60" i="37"/>
  <c r="N60" i="37"/>
  <c r="L60" i="37"/>
  <c r="K60" i="37"/>
  <c r="H60" i="37"/>
  <c r="I60" i="37" s="1"/>
  <c r="E60" i="37"/>
  <c r="F60" i="37" s="1"/>
  <c r="N59" i="37"/>
  <c r="O59" i="37" s="1"/>
  <c r="K59" i="37"/>
  <c r="L59" i="37" s="1"/>
  <c r="I59" i="37"/>
  <c r="H59" i="37"/>
  <c r="E59" i="37"/>
  <c r="F59" i="37" s="1"/>
  <c r="O58" i="37"/>
  <c r="N58" i="37"/>
  <c r="K58" i="37"/>
  <c r="L58" i="37" s="1"/>
  <c r="H58" i="37"/>
  <c r="I58" i="37" s="1"/>
  <c r="E58" i="37"/>
  <c r="F58" i="37" s="1"/>
  <c r="O57" i="37"/>
  <c r="N57" i="37"/>
  <c r="L57" i="37"/>
  <c r="K57" i="37"/>
  <c r="I57" i="37"/>
  <c r="H57" i="37"/>
  <c r="E57" i="37"/>
  <c r="F57" i="37" s="1"/>
  <c r="O56" i="37"/>
  <c r="N56" i="37"/>
  <c r="K56" i="37"/>
  <c r="L56" i="37" s="1"/>
  <c r="H56" i="37"/>
  <c r="I56" i="37" s="1"/>
  <c r="E56" i="37"/>
  <c r="F56" i="37" s="1"/>
  <c r="O55" i="37"/>
  <c r="N55" i="37"/>
  <c r="K55" i="37"/>
  <c r="L55" i="37" s="1"/>
  <c r="I55" i="37"/>
  <c r="H55" i="37"/>
  <c r="E55" i="37"/>
  <c r="F55" i="37" s="1"/>
  <c r="N54" i="37"/>
  <c r="O54" i="37" s="1"/>
  <c r="L54" i="37"/>
  <c r="K54" i="37"/>
  <c r="H54" i="37"/>
  <c r="I54" i="37" s="1"/>
  <c r="E54" i="37"/>
  <c r="F54" i="37" s="1"/>
  <c r="O53" i="37"/>
  <c r="N53" i="37"/>
  <c r="K53" i="37"/>
  <c r="L53" i="37" s="1"/>
  <c r="I53" i="37"/>
  <c r="H53" i="37"/>
  <c r="E53" i="37"/>
  <c r="F53" i="37" s="1"/>
  <c r="N52" i="37"/>
  <c r="O52" i="37" s="1"/>
  <c r="K52" i="37"/>
  <c r="L52" i="37" s="1"/>
  <c r="H52" i="37"/>
  <c r="I52" i="37" s="1"/>
  <c r="E52" i="37"/>
  <c r="F52" i="37" s="1"/>
  <c r="O51" i="37"/>
  <c r="N51" i="37"/>
  <c r="K51" i="37"/>
  <c r="L51" i="37" s="1"/>
  <c r="I51" i="37"/>
  <c r="H51" i="37"/>
  <c r="E51" i="37"/>
  <c r="F51" i="37" s="1"/>
  <c r="O50" i="37"/>
  <c r="N50" i="37"/>
  <c r="K50" i="37"/>
  <c r="L50" i="37" s="1"/>
  <c r="H50" i="37"/>
  <c r="I50" i="37" s="1"/>
  <c r="E50" i="37"/>
  <c r="F50" i="37" s="1"/>
  <c r="N49" i="37"/>
  <c r="O49" i="37" s="1"/>
  <c r="L49" i="37"/>
  <c r="K49" i="37"/>
  <c r="I49" i="37"/>
  <c r="H49" i="37"/>
  <c r="E49" i="37"/>
  <c r="F49" i="37" s="1"/>
  <c r="N48" i="37"/>
  <c r="O48" i="37" s="1"/>
  <c r="K48" i="37"/>
  <c r="L48" i="37" s="1"/>
  <c r="H48" i="37"/>
  <c r="I48" i="37" s="1"/>
  <c r="E48" i="37"/>
  <c r="F48" i="37" s="1"/>
  <c r="N47" i="37"/>
  <c r="O47" i="37" s="1"/>
  <c r="K47" i="37"/>
  <c r="L47" i="37" s="1"/>
  <c r="I47" i="37"/>
  <c r="H47" i="37"/>
  <c r="E47" i="37"/>
  <c r="F47" i="37" s="1"/>
  <c r="O46" i="37"/>
  <c r="N46" i="37"/>
  <c r="L46" i="37"/>
  <c r="K46" i="37"/>
  <c r="H46" i="37"/>
  <c r="I46" i="37" s="1"/>
  <c r="E46" i="37"/>
  <c r="F46" i="37" s="1"/>
  <c r="N45" i="37"/>
  <c r="O45" i="37" s="1"/>
  <c r="K45" i="37"/>
  <c r="L45" i="37" s="1"/>
  <c r="I45" i="37"/>
  <c r="H45" i="37"/>
  <c r="E45" i="37"/>
  <c r="F45" i="37" s="1"/>
  <c r="O44" i="37"/>
  <c r="N44" i="37"/>
  <c r="K44" i="37"/>
  <c r="H44" i="37"/>
  <c r="H64" i="37" s="1"/>
  <c r="E44" i="37"/>
  <c r="E64" i="37" s="1"/>
  <c r="M42" i="37"/>
  <c r="J42" i="37"/>
  <c r="G42" i="37"/>
  <c r="D42" i="37"/>
  <c r="B42" i="37"/>
  <c r="M41" i="37"/>
  <c r="G41" i="37"/>
  <c r="O36" i="37"/>
  <c r="N36" i="37"/>
  <c r="M36" i="37"/>
  <c r="L36" i="37"/>
  <c r="K36" i="37"/>
  <c r="J36" i="37"/>
  <c r="I36" i="37"/>
  <c r="H36" i="37"/>
  <c r="G36" i="37"/>
  <c r="F36" i="37"/>
  <c r="E36" i="37"/>
  <c r="D36" i="37"/>
  <c r="C36" i="37"/>
  <c r="B36" i="37"/>
  <c r="O35" i="37"/>
  <c r="N35" i="37"/>
  <c r="M35" i="37"/>
  <c r="L35" i="37"/>
  <c r="K35" i="37"/>
  <c r="J35" i="37"/>
  <c r="I35" i="37"/>
  <c r="H35" i="37"/>
  <c r="G35" i="37"/>
  <c r="F35" i="37"/>
  <c r="E35" i="37"/>
  <c r="D35" i="37"/>
  <c r="C35" i="37"/>
  <c r="B35" i="37"/>
  <c r="O34" i="37"/>
  <c r="N34" i="37"/>
  <c r="M34" i="37"/>
  <c r="L34" i="37"/>
  <c r="K34" i="37"/>
  <c r="J34" i="37"/>
  <c r="I34" i="37"/>
  <c r="H34" i="37"/>
  <c r="G34" i="37"/>
  <c r="F34" i="37"/>
  <c r="E34" i="37"/>
  <c r="D34" i="37"/>
  <c r="C34" i="37"/>
  <c r="B34" i="37"/>
  <c r="O33" i="37"/>
  <c r="N33" i="37"/>
  <c r="M33" i="37"/>
  <c r="L33" i="37"/>
  <c r="K33" i="37"/>
  <c r="J33" i="37"/>
  <c r="I33" i="37"/>
  <c r="H33" i="37"/>
  <c r="G33" i="37"/>
  <c r="F33" i="37"/>
  <c r="E33" i="37"/>
  <c r="D33" i="37"/>
  <c r="C33" i="37"/>
  <c r="B33" i="37"/>
  <c r="O32" i="37"/>
  <c r="N32" i="37"/>
  <c r="M32" i="37"/>
  <c r="L32" i="37"/>
  <c r="K32" i="37"/>
  <c r="J32" i="37"/>
  <c r="I32" i="37"/>
  <c r="H32" i="37"/>
  <c r="G32" i="37"/>
  <c r="F32" i="37"/>
  <c r="E32" i="37"/>
  <c r="D32" i="37"/>
  <c r="C32" i="37"/>
  <c r="B32" i="37"/>
  <c r="O31" i="37"/>
  <c r="N31" i="37"/>
  <c r="M31" i="37"/>
  <c r="L31" i="37"/>
  <c r="K31" i="37"/>
  <c r="J31" i="37"/>
  <c r="I31" i="37"/>
  <c r="H31" i="37"/>
  <c r="G31" i="37"/>
  <c r="F31" i="37"/>
  <c r="E31" i="37"/>
  <c r="D31" i="37"/>
  <c r="C31" i="37"/>
  <c r="B31" i="37"/>
  <c r="O30" i="37"/>
  <c r="N30" i="37"/>
  <c r="M30" i="37"/>
  <c r="L30" i="37"/>
  <c r="K30" i="37"/>
  <c r="J30" i="37"/>
  <c r="I30" i="37"/>
  <c r="H30" i="37"/>
  <c r="G30" i="37"/>
  <c r="F30" i="37"/>
  <c r="E30" i="37"/>
  <c r="D30" i="37"/>
  <c r="C30" i="37"/>
  <c r="B30" i="37"/>
  <c r="O29" i="37"/>
  <c r="N29" i="37"/>
  <c r="M29" i="37"/>
  <c r="L29" i="37"/>
  <c r="K29" i="37"/>
  <c r="J29" i="37"/>
  <c r="I29" i="37"/>
  <c r="H29" i="37"/>
  <c r="G29" i="37"/>
  <c r="F29" i="37"/>
  <c r="E29" i="37"/>
  <c r="D29" i="37"/>
  <c r="C29" i="37"/>
  <c r="B29" i="37"/>
  <c r="O28" i="37"/>
  <c r="N28" i="37"/>
  <c r="M28" i="37"/>
  <c r="L28" i="37"/>
  <c r="K28" i="37"/>
  <c r="J28" i="37"/>
  <c r="I28" i="37"/>
  <c r="H28" i="37"/>
  <c r="G28" i="37"/>
  <c r="F28" i="37"/>
  <c r="E28" i="37"/>
  <c r="D28" i="37"/>
  <c r="C28" i="37"/>
  <c r="B28" i="37"/>
  <c r="O27" i="37"/>
  <c r="N27" i="37"/>
  <c r="M27" i="37"/>
  <c r="L27" i="37"/>
  <c r="K27" i="37"/>
  <c r="J27" i="37"/>
  <c r="I27" i="37"/>
  <c r="H27" i="37"/>
  <c r="G27" i="37"/>
  <c r="F27" i="37"/>
  <c r="E27" i="37"/>
  <c r="D27" i="37"/>
  <c r="C27" i="37"/>
  <c r="B27" i="37"/>
  <c r="O26" i="37"/>
  <c r="N26" i="37"/>
  <c r="M26" i="37"/>
  <c r="L26" i="37"/>
  <c r="K26" i="37"/>
  <c r="J26" i="37"/>
  <c r="I26" i="37"/>
  <c r="H26" i="37"/>
  <c r="G26" i="37"/>
  <c r="F26" i="37"/>
  <c r="E26" i="37"/>
  <c r="D26" i="37"/>
  <c r="C26" i="37"/>
  <c r="B26" i="37"/>
  <c r="O25" i="37"/>
  <c r="N25" i="37"/>
  <c r="M25" i="37"/>
  <c r="L25" i="37"/>
  <c r="K25" i="37"/>
  <c r="J25" i="37"/>
  <c r="I25" i="37"/>
  <c r="H25" i="37"/>
  <c r="G25" i="37"/>
  <c r="F25" i="37"/>
  <c r="E25" i="37"/>
  <c r="D25" i="37"/>
  <c r="C25" i="37"/>
  <c r="B25" i="37"/>
  <c r="O24" i="37"/>
  <c r="N24" i="37"/>
  <c r="M24" i="37"/>
  <c r="L24" i="37"/>
  <c r="K24" i="37"/>
  <c r="J24" i="37"/>
  <c r="I24" i="37"/>
  <c r="H24" i="37"/>
  <c r="G24" i="37"/>
  <c r="F24" i="37"/>
  <c r="E24" i="37"/>
  <c r="D24" i="37"/>
  <c r="C24" i="37"/>
  <c r="B24" i="37"/>
  <c r="O23" i="37"/>
  <c r="N23" i="37"/>
  <c r="M23" i="37"/>
  <c r="L23" i="37"/>
  <c r="K23" i="37"/>
  <c r="J23" i="37"/>
  <c r="I23" i="37"/>
  <c r="H23" i="37"/>
  <c r="G23" i="37"/>
  <c r="F23" i="37"/>
  <c r="E23" i="37"/>
  <c r="D23" i="37"/>
  <c r="C23" i="37"/>
  <c r="B23" i="37"/>
  <c r="O22" i="37"/>
  <c r="N22" i="37"/>
  <c r="M22" i="37"/>
  <c r="L22" i="37"/>
  <c r="K22" i="37"/>
  <c r="J22" i="37"/>
  <c r="I22" i="37"/>
  <c r="H22" i="37"/>
  <c r="G22" i="37"/>
  <c r="F22" i="37"/>
  <c r="E22" i="37"/>
  <c r="D22" i="37"/>
  <c r="C22" i="37"/>
  <c r="B22" i="37"/>
  <c r="O21" i="37"/>
  <c r="N21" i="37"/>
  <c r="M21" i="37"/>
  <c r="L21" i="37"/>
  <c r="K21" i="37"/>
  <c r="J21" i="37"/>
  <c r="I21" i="37"/>
  <c r="H21" i="37"/>
  <c r="G21" i="37"/>
  <c r="F21" i="37"/>
  <c r="E21" i="37"/>
  <c r="D21" i="37"/>
  <c r="C21" i="37"/>
  <c r="B21" i="37"/>
  <c r="O20" i="37"/>
  <c r="N20" i="37"/>
  <c r="M20" i="37"/>
  <c r="L20" i="37"/>
  <c r="K20" i="37"/>
  <c r="J20" i="37"/>
  <c r="I20" i="37"/>
  <c r="H20" i="37"/>
  <c r="G20" i="37"/>
  <c r="F20" i="37"/>
  <c r="E20" i="37"/>
  <c r="D20" i="37"/>
  <c r="C20" i="37"/>
  <c r="B20" i="37"/>
  <c r="O19" i="37"/>
  <c r="N19" i="37"/>
  <c r="M19" i="37"/>
  <c r="L19" i="37"/>
  <c r="K19" i="37"/>
  <c r="J19" i="37"/>
  <c r="I19" i="37"/>
  <c r="H19" i="37"/>
  <c r="G19" i="37"/>
  <c r="F19" i="37"/>
  <c r="E19" i="37"/>
  <c r="D19" i="37"/>
  <c r="C19" i="37"/>
  <c r="B19" i="37"/>
  <c r="O18" i="37"/>
  <c r="N18" i="37"/>
  <c r="M18" i="37"/>
  <c r="L18" i="37"/>
  <c r="K18" i="37"/>
  <c r="J18" i="37"/>
  <c r="I18" i="37"/>
  <c r="H18" i="37"/>
  <c r="G18" i="37"/>
  <c r="F18" i="37"/>
  <c r="E18" i="37"/>
  <c r="D18" i="37"/>
  <c r="C18" i="37"/>
  <c r="B18" i="37"/>
  <c r="O17" i="37"/>
  <c r="N17" i="37"/>
  <c r="M17" i="37"/>
  <c r="L17" i="37"/>
  <c r="K17" i="37"/>
  <c r="J17" i="37"/>
  <c r="I17" i="37"/>
  <c r="H17" i="37"/>
  <c r="G17" i="37"/>
  <c r="F17" i="37"/>
  <c r="E17" i="37"/>
  <c r="D17" i="37"/>
  <c r="C17" i="37"/>
  <c r="B17" i="37"/>
  <c r="M15" i="37"/>
  <c r="J15" i="37"/>
  <c r="G15" i="37"/>
  <c r="D15" i="37"/>
  <c r="B15" i="37"/>
  <c r="M14" i="37"/>
  <c r="G14" i="37"/>
  <c r="B199" i="36"/>
  <c r="N198" i="36"/>
  <c r="O198" i="36" s="1"/>
  <c r="L198" i="36"/>
  <c r="K198" i="36"/>
  <c r="I198" i="36"/>
  <c r="H198" i="36"/>
  <c r="F198" i="36"/>
  <c r="E198" i="36"/>
  <c r="N197" i="36"/>
  <c r="O197" i="36" s="1"/>
  <c r="L197" i="36"/>
  <c r="K197" i="36"/>
  <c r="I197" i="36"/>
  <c r="H197" i="36"/>
  <c r="F197" i="36"/>
  <c r="E197" i="36"/>
  <c r="N196" i="36"/>
  <c r="O196" i="36" s="1"/>
  <c r="L196" i="36"/>
  <c r="K196" i="36"/>
  <c r="I196" i="36"/>
  <c r="H196" i="36"/>
  <c r="F196" i="36"/>
  <c r="E196" i="36"/>
  <c r="N195" i="36"/>
  <c r="O195" i="36" s="1"/>
  <c r="L195" i="36"/>
  <c r="K195" i="36"/>
  <c r="I195" i="36"/>
  <c r="H195" i="36"/>
  <c r="F195" i="36"/>
  <c r="E195" i="36"/>
  <c r="N194" i="36"/>
  <c r="O194" i="36" s="1"/>
  <c r="L194" i="36"/>
  <c r="K194" i="36"/>
  <c r="I194" i="36"/>
  <c r="H194" i="36"/>
  <c r="F194" i="36"/>
  <c r="E194" i="36"/>
  <c r="N193" i="36"/>
  <c r="O193" i="36" s="1"/>
  <c r="L193" i="36"/>
  <c r="K193" i="36"/>
  <c r="I193" i="36"/>
  <c r="H193" i="36"/>
  <c r="F193" i="36"/>
  <c r="E193" i="36"/>
  <c r="N192" i="36"/>
  <c r="O192" i="36" s="1"/>
  <c r="L192" i="36"/>
  <c r="K192" i="36"/>
  <c r="I192" i="36"/>
  <c r="H192" i="36"/>
  <c r="F192" i="36"/>
  <c r="E192" i="36"/>
  <c r="N191" i="36"/>
  <c r="O191" i="36" s="1"/>
  <c r="L191" i="36"/>
  <c r="K191" i="36"/>
  <c r="I191" i="36"/>
  <c r="H191" i="36"/>
  <c r="F191" i="36"/>
  <c r="E191" i="36"/>
  <c r="N190" i="36"/>
  <c r="O190" i="36" s="1"/>
  <c r="L190" i="36"/>
  <c r="K190" i="36"/>
  <c r="I190" i="36"/>
  <c r="H190" i="36"/>
  <c r="F190" i="36"/>
  <c r="E190" i="36"/>
  <c r="N189" i="36"/>
  <c r="O189" i="36" s="1"/>
  <c r="L189" i="36"/>
  <c r="K189" i="36"/>
  <c r="I189" i="36"/>
  <c r="H189" i="36"/>
  <c r="F189" i="36"/>
  <c r="E189" i="36"/>
  <c r="N188" i="36"/>
  <c r="O188" i="36" s="1"/>
  <c r="L188" i="36"/>
  <c r="K188" i="36"/>
  <c r="I188" i="36"/>
  <c r="H188" i="36"/>
  <c r="F188" i="36"/>
  <c r="E188" i="36"/>
  <c r="N187" i="36"/>
  <c r="O187" i="36" s="1"/>
  <c r="L187" i="36"/>
  <c r="K187" i="36"/>
  <c r="I187" i="36"/>
  <c r="H187" i="36"/>
  <c r="F187" i="36"/>
  <c r="E187" i="36"/>
  <c r="N186" i="36"/>
  <c r="O186" i="36" s="1"/>
  <c r="L186" i="36"/>
  <c r="K186" i="36"/>
  <c r="I186" i="36"/>
  <c r="H186" i="36"/>
  <c r="F186" i="36"/>
  <c r="E186" i="36"/>
  <c r="N185" i="36"/>
  <c r="O185" i="36" s="1"/>
  <c r="L185" i="36"/>
  <c r="K185" i="36"/>
  <c r="I185" i="36"/>
  <c r="H185" i="36"/>
  <c r="F185" i="36"/>
  <c r="E185" i="36"/>
  <c r="N184" i="36"/>
  <c r="O184" i="36" s="1"/>
  <c r="L184" i="36"/>
  <c r="K184" i="36"/>
  <c r="I184" i="36"/>
  <c r="H184" i="36"/>
  <c r="F184" i="36"/>
  <c r="E184" i="36"/>
  <c r="N183" i="36"/>
  <c r="O183" i="36" s="1"/>
  <c r="L183" i="36"/>
  <c r="K183" i="36"/>
  <c r="I183" i="36"/>
  <c r="H183" i="36"/>
  <c r="F183" i="36"/>
  <c r="E183" i="36"/>
  <c r="N182" i="36"/>
  <c r="O182" i="36" s="1"/>
  <c r="L182" i="36"/>
  <c r="K182" i="36"/>
  <c r="I182" i="36"/>
  <c r="H182" i="36"/>
  <c r="F182" i="36"/>
  <c r="E182" i="36"/>
  <c r="N181" i="36"/>
  <c r="O181" i="36" s="1"/>
  <c r="L181" i="36"/>
  <c r="K181" i="36"/>
  <c r="I181" i="36"/>
  <c r="H181" i="36"/>
  <c r="F181" i="36"/>
  <c r="E181" i="36"/>
  <c r="N180" i="36"/>
  <c r="O180" i="36" s="1"/>
  <c r="L180" i="36"/>
  <c r="K180" i="36"/>
  <c r="I180" i="36"/>
  <c r="H180" i="36"/>
  <c r="F180" i="36"/>
  <c r="E180" i="36"/>
  <c r="N179" i="36"/>
  <c r="N199" i="36" s="1"/>
  <c r="L179" i="36"/>
  <c r="L199" i="36" s="1"/>
  <c r="K179" i="36"/>
  <c r="K199" i="36" s="1"/>
  <c r="I179" i="36"/>
  <c r="I199" i="36" s="1"/>
  <c r="H179" i="36"/>
  <c r="H199" i="36" s="1"/>
  <c r="F179" i="36"/>
  <c r="F199" i="36" s="1"/>
  <c r="E179" i="36"/>
  <c r="E199" i="36" s="1"/>
  <c r="M177" i="36"/>
  <c r="J177" i="36"/>
  <c r="G177" i="36"/>
  <c r="D177" i="36"/>
  <c r="B177" i="36"/>
  <c r="M176" i="36"/>
  <c r="G176" i="36"/>
  <c r="B172" i="36"/>
  <c r="N171" i="36"/>
  <c r="O171" i="36" s="1"/>
  <c r="L171" i="36"/>
  <c r="K171" i="36"/>
  <c r="H171" i="36"/>
  <c r="I171" i="36" s="1"/>
  <c r="F171" i="36"/>
  <c r="E171" i="36"/>
  <c r="N170" i="36"/>
  <c r="O170" i="36" s="1"/>
  <c r="K170" i="36"/>
  <c r="L170" i="36" s="1"/>
  <c r="H170" i="36"/>
  <c r="I170" i="36" s="1"/>
  <c r="F170" i="36"/>
  <c r="E170" i="36"/>
  <c r="O169" i="36"/>
  <c r="N169" i="36"/>
  <c r="K169" i="36"/>
  <c r="L169" i="36" s="1"/>
  <c r="H169" i="36"/>
  <c r="I169" i="36" s="1"/>
  <c r="F169" i="36"/>
  <c r="E169" i="36"/>
  <c r="N168" i="36"/>
  <c r="O168" i="36" s="1"/>
  <c r="L168" i="36"/>
  <c r="K168" i="36"/>
  <c r="H168" i="36"/>
  <c r="I168" i="36" s="1"/>
  <c r="F168" i="36"/>
  <c r="E168" i="36"/>
  <c r="N167" i="36"/>
  <c r="O167" i="36" s="1"/>
  <c r="L167" i="36"/>
  <c r="K167" i="36"/>
  <c r="H167" i="36"/>
  <c r="I167" i="36" s="1"/>
  <c r="F167" i="36"/>
  <c r="E167" i="36"/>
  <c r="O166" i="36"/>
  <c r="N166" i="36"/>
  <c r="K166" i="36"/>
  <c r="L166" i="36" s="1"/>
  <c r="H166" i="36"/>
  <c r="I166" i="36" s="1"/>
  <c r="F166" i="36"/>
  <c r="E166" i="36"/>
  <c r="N165" i="36"/>
  <c r="O165" i="36" s="1"/>
  <c r="K165" i="36"/>
  <c r="L165" i="36" s="1"/>
  <c r="H165" i="36"/>
  <c r="I165" i="36" s="1"/>
  <c r="F165" i="36"/>
  <c r="E165" i="36"/>
  <c r="O164" i="36"/>
  <c r="N164" i="36"/>
  <c r="K164" i="36"/>
  <c r="L164" i="36" s="1"/>
  <c r="H164" i="36"/>
  <c r="I164" i="36" s="1"/>
  <c r="F164" i="36"/>
  <c r="E164" i="36"/>
  <c r="N163" i="36"/>
  <c r="O163" i="36" s="1"/>
  <c r="L163" i="36"/>
  <c r="K163" i="36"/>
  <c r="H163" i="36"/>
  <c r="I163" i="36" s="1"/>
  <c r="F163" i="36"/>
  <c r="E163" i="36"/>
  <c r="N162" i="36"/>
  <c r="O162" i="36" s="1"/>
  <c r="K162" i="36"/>
  <c r="L162" i="36" s="1"/>
  <c r="H162" i="36"/>
  <c r="I162" i="36" s="1"/>
  <c r="F162" i="36"/>
  <c r="E162" i="36"/>
  <c r="N161" i="36"/>
  <c r="O161" i="36" s="1"/>
  <c r="K161" i="36"/>
  <c r="L161" i="36" s="1"/>
  <c r="H161" i="36"/>
  <c r="I161" i="36" s="1"/>
  <c r="F161" i="36"/>
  <c r="E161" i="36"/>
  <c r="N160" i="36"/>
  <c r="O160" i="36" s="1"/>
  <c r="L160" i="36"/>
  <c r="K160" i="36"/>
  <c r="H160" i="36"/>
  <c r="I160" i="36" s="1"/>
  <c r="F160" i="36"/>
  <c r="E160" i="36"/>
  <c r="O159" i="36"/>
  <c r="N159" i="36"/>
  <c r="L159" i="36"/>
  <c r="K159" i="36"/>
  <c r="H159" i="36"/>
  <c r="I159" i="36" s="1"/>
  <c r="F159" i="36"/>
  <c r="E159" i="36"/>
  <c r="N158" i="36"/>
  <c r="O158" i="36" s="1"/>
  <c r="K158" i="36"/>
  <c r="L158" i="36" s="1"/>
  <c r="H158" i="36"/>
  <c r="I158" i="36" s="1"/>
  <c r="F158" i="36"/>
  <c r="E158" i="36"/>
  <c r="N157" i="36"/>
  <c r="O157" i="36" s="1"/>
  <c r="K157" i="36"/>
  <c r="L157" i="36" s="1"/>
  <c r="H157" i="36"/>
  <c r="I157" i="36" s="1"/>
  <c r="F157" i="36"/>
  <c r="E157" i="36"/>
  <c r="N156" i="36"/>
  <c r="O156" i="36" s="1"/>
  <c r="K156" i="36"/>
  <c r="L156" i="36" s="1"/>
  <c r="H156" i="36"/>
  <c r="I156" i="36" s="1"/>
  <c r="F156" i="36"/>
  <c r="E156" i="36"/>
  <c r="N155" i="36"/>
  <c r="O155" i="36" s="1"/>
  <c r="L155" i="36"/>
  <c r="K155" i="36"/>
  <c r="H155" i="36"/>
  <c r="I155" i="36" s="1"/>
  <c r="F155" i="36"/>
  <c r="E155" i="36"/>
  <c r="O154" i="36"/>
  <c r="N154" i="36"/>
  <c r="K154" i="36"/>
  <c r="L154" i="36" s="1"/>
  <c r="H154" i="36"/>
  <c r="I154" i="36" s="1"/>
  <c r="F154" i="36"/>
  <c r="E154" i="36"/>
  <c r="N153" i="36"/>
  <c r="O153" i="36" s="1"/>
  <c r="K153" i="36"/>
  <c r="L153" i="36" s="1"/>
  <c r="H153" i="36"/>
  <c r="I153" i="36" s="1"/>
  <c r="F153" i="36"/>
  <c r="E153" i="36"/>
  <c r="O152" i="36"/>
  <c r="N152" i="36"/>
  <c r="K152" i="36"/>
  <c r="H152" i="36"/>
  <c r="H172" i="36" s="1"/>
  <c r="F152" i="36"/>
  <c r="F172" i="36" s="1"/>
  <c r="E152" i="36"/>
  <c r="E172" i="36" s="1"/>
  <c r="M150" i="36"/>
  <c r="J150" i="36"/>
  <c r="G150" i="36"/>
  <c r="D150" i="36"/>
  <c r="B150" i="36"/>
  <c r="M149" i="36"/>
  <c r="G149" i="36"/>
  <c r="B145" i="36"/>
  <c r="O144" i="36"/>
  <c r="N144" i="36"/>
  <c r="L144" i="36"/>
  <c r="K144" i="36"/>
  <c r="I144" i="36"/>
  <c r="H144" i="36"/>
  <c r="F144" i="36"/>
  <c r="E144" i="36"/>
  <c r="O143" i="36"/>
  <c r="N143" i="36"/>
  <c r="L143" i="36"/>
  <c r="K143" i="36"/>
  <c r="I143" i="36"/>
  <c r="H143" i="36"/>
  <c r="F143" i="36"/>
  <c r="E143" i="36"/>
  <c r="O142" i="36"/>
  <c r="N142" i="36"/>
  <c r="L142" i="36"/>
  <c r="K142" i="36"/>
  <c r="I142" i="36"/>
  <c r="H142" i="36"/>
  <c r="F142" i="36"/>
  <c r="E142" i="36"/>
  <c r="N141" i="36"/>
  <c r="O141" i="36" s="1"/>
  <c r="L141" i="36"/>
  <c r="K141" i="36"/>
  <c r="H141" i="36"/>
  <c r="I141" i="36" s="1"/>
  <c r="F141" i="36"/>
  <c r="E141" i="36"/>
  <c r="N140" i="36"/>
  <c r="O140" i="36" s="1"/>
  <c r="K140" i="36"/>
  <c r="L140" i="36" s="1"/>
  <c r="H140" i="36"/>
  <c r="I140" i="36" s="1"/>
  <c r="F140" i="36"/>
  <c r="E140" i="36"/>
  <c r="N139" i="36"/>
  <c r="O139" i="36" s="1"/>
  <c r="K139" i="36"/>
  <c r="L139" i="36" s="1"/>
  <c r="H139" i="36"/>
  <c r="I139" i="36" s="1"/>
  <c r="F139" i="36"/>
  <c r="E139" i="36"/>
  <c r="N138" i="36"/>
  <c r="O138" i="36" s="1"/>
  <c r="L138" i="36"/>
  <c r="K138" i="36"/>
  <c r="H138" i="36"/>
  <c r="I138" i="36" s="1"/>
  <c r="F138" i="36"/>
  <c r="E138" i="36"/>
  <c r="O137" i="36"/>
  <c r="N137" i="36"/>
  <c r="L137" i="36"/>
  <c r="K137" i="36"/>
  <c r="H137" i="36"/>
  <c r="I137" i="36" s="1"/>
  <c r="F137" i="36"/>
  <c r="E137" i="36"/>
  <c r="N136" i="36"/>
  <c r="O136" i="36" s="1"/>
  <c r="K136" i="36"/>
  <c r="L136" i="36" s="1"/>
  <c r="H136" i="36"/>
  <c r="I136" i="36" s="1"/>
  <c r="F136" i="36"/>
  <c r="E136" i="36"/>
  <c r="N135" i="36"/>
  <c r="O135" i="36" s="1"/>
  <c r="K135" i="36"/>
  <c r="L135" i="36" s="1"/>
  <c r="H135" i="36"/>
  <c r="I135" i="36" s="1"/>
  <c r="F135" i="36"/>
  <c r="E135" i="36"/>
  <c r="N134" i="36"/>
  <c r="O134" i="36" s="1"/>
  <c r="L134" i="36"/>
  <c r="K134" i="36"/>
  <c r="H134" i="36"/>
  <c r="I134" i="36" s="1"/>
  <c r="F134" i="36"/>
  <c r="E134" i="36"/>
  <c r="N133" i="36"/>
  <c r="O133" i="36" s="1"/>
  <c r="L133" i="36"/>
  <c r="K133" i="36"/>
  <c r="H133" i="36"/>
  <c r="I133" i="36" s="1"/>
  <c r="F133" i="36"/>
  <c r="E133" i="36"/>
  <c r="N132" i="36"/>
  <c r="O132" i="36" s="1"/>
  <c r="K132" i="36"/>
  <c r="L132" i="36" s="1"/>
  <c r="H132" i="36"/>
  <c r="I132" i="36" s="1"/>
  <c r="F132" i="36"/>
  <c r="E132" i="36"/>
  <c r="N131" i="36"/>
  <c r="O131" i="36" s="1"/>
  <c r="K131" i="36"/>
  <c r="L131" i="36" s="1"/>
  <c r="H131" i="36"/>
  <c r="I131" i="36" s="1"/>
  <c r="F131" i="36"/>
  <c r="E131" i="36"/>
  <c r="N130" i="36"/>
  <c r="O130" i="36" s="1"/>
  <c r="L130" i="36"/>
  <c r="K130" i="36"/>
  <c r="H130" i="36"/>
  <c r="I130" i="36" s="1"/>
  <c r="F130" i="36"/>
  <c r="E130" i="36"/>
  <c r="O129" i="36"/>
  <c r="N129" i="36"/>
  <c r="L129" i="36"/>
  <c r="K129" i="36"/>
  <c r="H129" i="36"/>
  <c r="I129" i="36" s="1"/>
  <c r="F129" i="36"/>
  <c r="E129" i="36"/>
  <c r="N128" i="36"/>
  <c r="O128" i="36" s="1"/>
  <c r="K128" i="36"/>
  <c r="L128" i="36" s="1"/>
  <c r="H128" i="36"/>
  <c r="I128" i="36" s="1"/>
  <c r="F128" i="36"/>
  <c r="E128" i="36"/>
  <c r="N127" i="36"/>
  <c r="O127" i="36" s="1"/>
  <c r="K127" i="36"/>
  <c r="L127" i="36" s="1"/>
  <c r="H127" i="36"/>
  <c r="I127" i="36" s="1"/>
  <c r="F127" i="36"/>
  <c r="E127" i="36"/>
  <c r="N126" i="36"/>
  <c r="O126" i="36" s="1"/>
  <c r="L126" i="36"/>
  <c r="K126" i="36"/>
  <c r="H126" i="36"/>
  <c r="I126" i="36" s="1"/>
  <c r="F126" i="36"/>
  <c r="E126" i="36"/>
  <c r="O125" i="36"/>
  <c r="N125" i="36"/>
  <c r="L125" i="36"/>
  <c r="K125" i="36"/>
  <c r="H125" i="36"/>
  <c r="H145" i="36" s="1"/>
  <c r="F125" i="36"/>
  <c r="F145" i="36" s="1"/>
  <c r="E125" i="36"/>
  <c r="E145" i="36" s="1"/>
  <c r="M123" i="36"/>
  <c r="J123" i="36"/>
  <c r="G123" i="36"/>
  <c r="D123" i="36"/>
  <c r="B123" i="36"/>
  <c r="M122" i="36"/>
  <c r="G122" i="36"/>
  <c r="B118" i="36"/>
  <c r="N117" i="36"/>
  <c r="O117" i="36" s="1"/>
  <c r="L117" i="36"/>
  <c r="K117" i="36"/>
  <c r="I117" i="36"/>
  <c r="H117" i="36"/>
  <c r="E117" i="36"/>
  <c r="F117" i="36" s="1"/>
  <c r="N116" i="36"/>
  <c r="O116" i="36" s="1"/>
  <c r="L116" i="36"/>
  <c r="K116" i="36"/>
  <c r="H116" i="36"/>
  <c r="I116" i="36" s="1"/>
  <c r="E116" i="36"/>
  <c r="F116" i="36" s="1"/>
  <c r="N115" i="36"/>
  <c r="O115" i="36" s="1"/>
  <c r="L115" i="36"/>
  <c r="K115" i="36"/>
  <c r="I115" i="36"/>
  <c r="H115" i="36"/>
  <c r="E115" i="36"/>
  <c r="F115" i="36" s="1"/>
  <c r="N114" i="36"/>
  <c r="O114" i="36" s="1"/>
  <c r="L114" i="36"/>
  <c r="K114" i="36"/>
  <c r="H114" i="36"/>
  <c r="I114" i="36" s="1"/>
  <c r="E114" i="36"/>
  <c r="F114" i="36" s="1"/>
  <c r="O113" i="36"/>
  <c r="N113" i="36"/>
  <c r="K113" i="36"/>
  <c r="L113" i="36" s="1"/>
  <c r="I113" i="36"/>
  <c r="H113" i="36"/>
  <c r="E113" i="36"/>
  <c r="F113" i="36" s="1"/>
  <c r="N112" i="36"/>
  <c r="O112" i="36" s="1"/>
  <c r="K112" i="36"/>
  <c r="L112" i="36" s="1"/>
  <c r="H112" i="36"/>
  <c r="I112" i="36" s="1"/>
  <c r="E112" i="36"/>
  <c r="F112" i="36" s="1"/>
  <c r="N111" i="36"/>
  <c r="O111" i="36" s="1"/>
  <c r="L111" i="36"/>
  <c r="K111" i="36"/>
  <c r="I111" i="36"/>
  <c r="H111" i="36"/>
  <c r="E111" i="36"/>
  <c r="F111" i="36" s="1"/>
  <c r="N110" i="36"/>
  <c r="O110" i="36" s="1"/>
  <c r="K110" i="36"/>
  <c r="L110" i="36" s="1"/>
  <c r="H110" i="36"/>
  <c r="I110" i="36" s="1"/>
  <c r="E110" i="36"/>
  <c r="F110" i="36" s="1"/>
  <c r="N109" i="36"/>
  <c r="O109" i="36" s="1"/>
  <c r="L109" i="36"/>
  <c r="K109" i="36"/>
  <c r="I109" i="36"/>
  <c r="H109" i="36"/>
  <c r="E109" i="36"/>
  <c r="F109" i="36" s="1"/>
  <c r="N108" i="36"/>
  <c r="O108" i="36" s="1"/>
  <c r="L108" i="36"/>
  <c r="K108" i="36"/>
  <c r="H108" i="36"/>
  <c r="I108" i="36" s="1"/>
  <c r="E108" i="36"/>
  <c r="F108" i="36" s="1"/>
  <c r="O107" i="36"/>
  <c r="N107" i="36"/>
  <c r="K107" i="36"/>
  <c r="L107" i="36" s="1"/>
  <c r="I107" i="36"/>
  <c r="H107" i="36"/>
  <c r="E107" i="36"/>
  <c r="F107" i="36" s="1"/>
  <c r="N106" i="36"/>
  <c r="O106" i="36" s="1"/>
  <c r="L106" i="36"/>
  <c r="K106" i="36"/>
  <c r="H106" i="36"/>
  <c r="I106" i="36" s="1"/>
  <c r="E106" i="36"/>
  <c r="F106" i="36" s="1"/>
  <c r="O105" i="36"/>
  <c r="N105" i="36"/>
  <c r="K105" i="36"/>
  <c r="L105" i="36" s="1"/>
  <c r="I105" i="36"/>
  <c r="H105" i="36"/>
  <c r="E105" i="36"/>
  <c r="F105" i="36" s="1"/>
  <c r="N104" i="36"/>
  <c r="O104" i="36" s="1"/>
  <c r="K104" i="36"/>
  <c r="L104" i="36" s="1"/>
  <c r="H104" i="36"/>
  <c r="I104" i="36" s="1"/>
  <c r="E104" i="36"/>
  <c r="F104" i="36" s="1"/>
  <c r="N103" i="36"/>
  <c r="O103" i="36" s="1"/>
  <c r="L103" i="36"/>
  <c r="K103" i="36"/>
  <c r="I103" i="36"/>
  <c r="H103" i="36"/>
  <c r="E103" i="36"/>
  <c r="F103" i="36" s="1"/>
  <c r="N102" i="36"/>
  <c r="O102" i="36" s="1"/>
  <c r="K102" i="36"/>
  <c r="L102" i="36" s="1"/>
  <c r="H102" i="36"/>
  <c r="I102" i="36" s="1"/>
  <c r="E102" i="36"/>
  <c r="F102" i="36" s="1"/>
  <c r="N101" i="36"/>
  <c r="O101" i="36" s="1"/>
  <c r="L101" i="36"/>
  <c r="K101" i="36"/>
  <c r="I101" i="36"/>
  <c r="H101" i="36"/>
  <c r="E101" i="36"/>
  <c r="F101" i="36" s="1"/>
  <c r="N100" i="36"/>
  <c r="O100" i="36" s="1"/>
  <c r="L100" i="36"/>
  <c r="K100" i="36"/>
  <c r="H100" i="36"/>
  <c r="I100" i="36" s="1"/>
  <c r="E100" i="36"/>
  <c r="F100" i="36" s="1"/>
  <c r="O99" i="36"/>
  <c r="N99" i="36"/>
  <c r="L99" i="36"/>
  <c r="K99" i="36"/>
  <c r="I99" i="36"/>
  <c r="H99" i="36"/>
  <c r="E99" i="36"/>
  <c r="F99" i="36" s="1"/>
  <c r="N98" i="36"/>
  <c r="O98" i="36" s="1"/>
  <c r="L98" i="36"/>
  <c r="K98" i="36"/>
  <c r="K118" i="36" s="1"/>
  <c r="H98" i="36"/>
  <c r="E98" i="36"/>
  <c r="E118" i="36" s="1"/>
  <c r="M96" i="36"/>
  <c r="J96" i="36"/>
  <c r="G96" i="36"/>
  <c r="D96" i="36"/>
  <c r="B96" i="36"/>
  <c r="M95" i="36"/>
  <c r="G95" i="36"/>
  <c r="B91" i="36"/>
  <c r="N90" i="36"/>
  <c r="O90" i="36" s="1"/>
  <c r="K90" i="36"/>
  <c r="L90" i="36" s="1"/>
  <c r="I90" i="36"/>
  <c r="H90" i="36"/>
  <c r="E90" i="36"/>
  <c r="F90" i="36" s="1"/>
  <c r="N89" i="36"/>
  <c r="O89" i="36" s="1"/>
  <c r="L89" i="36"/>
  <c r="K89" i="36"/>
  <c r="H89" i="36"/>
  <c r="I89" i="36" s="1"/>
  <c r="E89" i="36"/>
  <c r="F89" i="36" s="1"/>
  <c r="N88" i="36"/>
  <c r="O88" i="36" s="1"/>
  <c r="L88" i="36"/>
  <c r="K88" i="36"/>
  <c r="H88" i="36"/>
  <c r="I88" i="36" s="1"/>
  <c r="E88" i="36"/>
  <c r="F88" i="36" s="1"/>
  <c r="N87" i="36"/>
  <c r="O87" i="36" s="1"/>
  <c r="L87" i="36"/>
  <c r="K87" i="36"/>
  <c r="I87" i="36"/>
  <c r="H87" i="36"/>
  <c r="E87" i="36"/>
  <c r="F87" i="36" s="1"/>
  <c r="N86" i="36"/>
  <c r="O86" i="36" s="1"/>
  <c r="K86" i="36"/>
  <c r="L86" i="36" s="1"/>
  <c r="I86" i="36"/>
  <c r="H86" i="36"/>
  <c r="E86" i="36"/>
  <c r="F86" i="36" s="1"/>
  <c r="O85" i="36"/>
  <c r="N85" i="36"/>
  <c r="L85" i="36"/>
  <c r="K85" i="36"/>
  <c r="H85" i="36"/>
  <c r="I85" i="36" s="1"/>
  <c r="E85" i="36"/>
  <c r="F85" i="36" s="1"/>
  <c r="N84" i="36"/>
  <c r="O84" i="36" s="1"/>
  <c r="L84" i="36"/>
  <c r="K84" i="36"/>
  <c r="H84" i="36"/>
  <c r="I84" i="36" s="1"/>
  <c r="E84" i="36"/>
  <c r="F84" i="36" s="1"/>
  <c r="O83" i="36"/>
  <c r="N83" i="36"/>
  <c r="L83" i="36"/>
  <c r="K83" i="36"/>
  <c r="I83" i="36"/>
  <c r="H83" i="36"/>
  <c r="E83" i="36"/>
  <c r="F83" i="36" s="1"/>
  <c r="N82" i="36"/>
  <c r="O82" i="36" s="1"/>
  <c r="K82" i="36"/>
  <c r="L82" i="36" s="1"/>
  <c r="I82" i="36"/>
  <c r="H82" i="36"/>
  <c r="E82" i="36"/>
  <c r="F82" i="36" s="1"/>
  <c r="N81" i="36"/>
  <c r="O81" i="36" s="1"/>
  <c r="L81" i="36"/>
  <c r="K81" i="36"/>
  <c r="H81" i="36"/>
  <c r="I81" i="36" s="1"/>
  <c r="E81" i="36"/>
  <c r="F81" i="36" s="1"/>
  <c r="N80" i="36"/>
  <c r="O80" i="36" s="1"/>
  <c r="L80" i="36"/>
  <c r="K80" i="36"/>
  <c r="H80" i="36"/>
  <c r="I80" i="36" s="1"/>
  <c r="E80" i="36"/>
  <c r="F80" i="36" s="1"/>
  <c r="N79" i="36"/>
  <c r="O79" i="36" s="1"/>
  <c r="L79" i="36"/>
  <c r="K79" i="36"/>
  <c r="I79" i="36"/>
  <c r="H79" i="36"/>
  <c r="E79" i="36"/>
  <c r="F79" i="36" s="1"/>
  <c r="O78" i="36"/>
  <c r="N78" i="36"/>
  <c r="K78" i="36"/>
  <c r="L78" i="36" s="1"/>
  <c r="I78" i="36"/>
  <c r="H78" i="36"/>
  <c r="E78" i="36"/>
  <c r="F78" i="36" s="1"/>
  <c r="N77" i="36"/>
  <c r="O77" i="36" s="1"/>
  <c r="L77" i="36"/>
  <c r="K77" i="36"/>
  <c r="H77" i="36"/>
  <c r="I77" i="36" s="1"/>
  <c r="E77" i="36"/>
  <c r="F77" i="36" s="1"/>
  <c r="O76" i="36"/>
  <c r="N76" i="36"/>
  <c r="L76" i="36"/>
  <c r="K76" i="36"/>
  <c r="H76" i="36"/>
  <c r="I76" i="36" s="1"/>
  <c r="E76" i="36"/>
  <c r="F76" i="36" s="1"/>
  <c r="N75" i="36"/>
  <c r="O75" i="36" s="1"/>
  <c r="L75" i="36"/>
  <c r="K75" i="36"/>
  <c r="I75" i="36"/>
  <c r="H75" i="36"/>
  <c r="E75" i="36"/>
  <c r="F75" i="36" s="1"/>
  <c r="N74" i="36"/>
  <c r="O74" i="36" s="1"/>
  <c r="K74" i="36"/>
  <c r="L74" i="36" s="1"/>
  <c r="I74" i="36"/>
  <c r="H74" i="36"/>
  <c r="E74" i="36"/>
  <c r="F74" i="36" s="1"/>
  <c r="N73" i="36"/>
  <c r="O73" i="36" s="1"/>
  <c r="L73" i="36"/>
  <c r="K73" i="36"/>
  <c r="H73" i="36"/>
  <c r="I73" i="36" s="1"/>
  <c r="E73" i="36"/>
  <c r="F73" i="36" s="1"/>
  <c r="N72" i="36"/>
  <c r="O72" i="36" s="1"/>
  <c r="L72" i="36"/>
  <c r="K72" i="36"/>
  <c r="H72" i="36"/>
  <c r="I72" i="36" s="1"/>
  <c r="E72" i="36"/>
  <c r="F72" i="36" s="1"/>
  <c r="N71" i="36"/>
  <c r="N91" i="36" s="1"/>
  <c r="L71" i="36"/>
  <c r="K71" i="36"/>
  <c r="I71" i="36"/>
  <c r="H71" i="36"/>
  <c r="E71" i="36"/>
  <c r="E91" i="36" s="1"/>
  <c r="M69" i="36"/>
  <c r="J69" i="36"/>
  <c r="G69" i="36"/>
  <c r="D69" i="36"/>
  <c r="B69" i="36"/>
  <c r="M68" i="36"/>
  <c r="G68" i="36"/>
  <c r="B64" i="36"/>
  <c r="O63" i="36"/>
  <c r="N63" i="36"/>
  <c r="L63" i="36"/>
  <c r="K63" i="36"/>
  <c r="I63" i="36"/>
  <c r="H63" i="36"/>
  <c r="F63" i="36"/>
  <c r="E63" i="36"/>
  <c r="O62" i="36"/>
  <c r="N62" i="36"/>
  <c r="L62" i="36"/>
  <c r="K62" i="36"/>
  <c r="I62" i="36"/>
  <c r="H62" i="36"/>
  <c r="F62" i="36"/>
  <c r="E62" i="36"/>
  <c r="O61" i="36"/>
  <c r="N61" i="36"/>
  <c r="L61" i="36"/>
  <c r="K61" i="36"/>
  <c r="I61" i="36"/>
  <c r="H61" i="36"/>
  <c r="F61" i="36"/>
  <c r="E61" i="36"/>
  <c r="N60" i="36"/>
  <c r="O60" i="36" s="1"/>
  <c r="L60" i="36"/>
  <c r="K60" i="36"/>
  <c r="H60" i="36"/>
  <c r="I60" i="36" s="1"/>
  <c r="E60" i="36"/>
  <c r="F60" i="36" s="1"/>
  <c r="O59" i="36"/>
  <c r="N59" i="36"/>
  <c r="K59" i="36"/>
  <c r="L59" i="36" s="1"/>
  <c r="H59" i="36"/>
  <c r="I59" i="36" s="1"/>
  <c r="F59" i="36"/>
  <c r="E59" i="36"/>
  <c r="O58" i="36"/>
  <c r="N58" i="36"/>
  <c r="L58" i="36"/>
  <c r="K58" i="36"/>
  <c r="H58" i="36"/>
  <c r="I58" i="36" s="1"/>
  <c r="F58" i="36"/>
  <c r="E58" i="36"/>
  <c r="N57" i="36"/>
  <c r="O57" i="36" s="1"/>
  <c r="L57" i="36"/>
  <c r="K57" i="36"/>
  <c r="H57" i="36"/>
  <c r="I57" i="36" s="1"/>
  <c r="F57" i="36"/>
  <c r="E57" i="36"/>
  <c r="O56" i="36"/>
  <c r="N56" i="36"/>
  <c r="L56" i="36"/>
  <c r="K56" i="36"/>
  <c r="H56" i="36"/>
  <c r="I56" i="36" s="1"/>
  <c r="F56" i="36"/>
  <c r="E56" i="36"/>
  <c r="N55" i="36"/>
  <c r="O55" i="36" s="1"/>
  <c r="K55" i="36"/>
  <c r="L55" i="36" s="1"/>
  <c r="H55" i="36"/>
  <c r="I55" i="36" s="1"/>
  <c r="F55" i="36"/>
  <c r="E55" i="36"/>
  <c r="N54" i="36"/>
  <c r="O54" i="36" s="1"/>
  <c r="L54" i="36"/>
  <c r="K54" i="36"/>
  <c r="H54" i="36"/>
  <c r="I54" i="36" s="1"/>
  <c r="F54" i="36"/>
  <c r="E54" i="36"/>
  <c r="O53" i="36"/>
  <c r="N53" i="36"/>
  <c r="L53" i="36"/>
  <c r="K53" i="36"/>
  <c r="H53" i="36"/>
  <c r="I53" i="36" s="1"/>
  <c r="F53" i="36"/>
  <c r="E53" i="36"/>
  <c r="N52" i="36"/>
  <c r="O52" i="36" s="1"/>
  <c r="L52" i="36"/>
  <c r="K52" i="36"/>
  <c r="H52" i="36"/>
  <c r="I52" i="36" s="1"/>
  <c r="F52" i="36"/>
  <c r="E52" i="36"/>
  <c r="N51" i="36"/>
  <c r="O51" i="36" s="1"/>
  <c r="K51" i="36"/>
  <c r="L51" i="36" s="1"/>
  <c r="H51" i="36"/>
  <c r="I51" i="36" s="1"/>
  <c r="F51" i="36"/>
  <c r="E51" i="36"/>
  <c r="O50" i="36"/>
  <c r="N50" i="36"/>
  <c r="L50" i="36"/>
  <c r="K50" i="36"/>
  <c r="H50" i="36"/>
  <c r="I50" i="36" s="1"/>
  <c r="F50" i="36"/>
  <c r="E50" i="36"/>
  <c r="N49" i="36"/>
  <c r="O49" i="36" s="1"/>
  <c r="L49" i="36"/>
  <c r="K49" i="36"/>
  <c r="H49" i="36"/>
  <c r="I49" i="36" s="1"/>
  <c r="F49" i="36"/>
  <c r="E49" i="36"/>
  <c r="N48" i="36"/>
  <c r="O48" i="36" s="1"/>
  <c r="L48" i="36"/>
  <c r="K48" i="36"/>
  <c r="H48" i="36"/>
  <c r="I48" i="36" s="1"/>
  <c r="F48" i="36"/>
  <c r="E48" i="36"/>
  <c r="N47" i="36"/>
  <c r="O47" i="36" s="1"/>
  <c r="K47" i="36"/>
  <c r="L47" i="36" s="1"/>
  <c r="H47" i="36"/>
  <c r="I47" i="36" s="1"/>
  <c r="F47" i="36"/>
  <c r="E47" i="36"/>
  <c r="N46" i="36"/>
  <c r="O46" i="36" s="1"/>
  <c r="L46" i="36"/>
  <c r="K46" i="36"/>
  <c r="H46" i="36"/>
  <c r="I46" i="36" s="1"/>
  <c r="F46" i="36"/>
  <c r="E46" i="36"/>
  <c r="N45" i="36"/>
  <c r="O45" i="36" s="1"/>
  <c r="L45" i="36"/>
  <c r="K45" i="36"/>
  <c r="H45" i="36"/>
  <c r="I45" i="36" s="1"/>
  <c r="F45" i="36"/>
  <c r="E45" i="36"/>
  <c r="N44" i="36"/>
  <c r="L44" i="36"/>
  <c r="K44" i="36"/>
  <c r="H44" i="36"/>
  <c r="H64" i="36" s="1"/>
  <c r="F44" i="36"/>
  <c r="E44" i="36"/>
  <c r="E64" i="36" s="1"/>
  <c r="M42" i="36"/>
  <c r="J42" i="36"/>
  <c r="G42" i="36"/>
  <c r="D42" i="36"/>
  <c r="B42" i="36"/>
  <c r="M41" i="36"/>
  <c r="G41" i="36"/>
  <c r="O36" i="36"/>
  <c r="N36" i="36"/>
  <c r="M36" i="36"/>
  <c r="L36" i="36"/>
  <c r="K36" i="36"/>
  <c r="J36" i="36"/>
  <c r="I36" i="36"/>
  <c r="H36" i="36"/>
  <c r="G36" i="36"/>
  <c r="F36" i="36"/>
  <c r="E36" i="36"/>
  <c r="D36" i="36"/>
  <c r="C36" i="36"/>
  <c r="B36" i="36"/>
  <c r="O35" i="36"/>
  <c r="N35" i="36"/>
  <c r="M35" i="36"/>
  <c r="L35" i="36"/>
  <c r="K35" i="36"/>
  <c r="J35" i="36"/>
  <c r="I35" i="36"/>
  <c r="H35" i="36"/>
  <c r="G35" i="36"/>
  <c r="F35" i="36"/>
  <c r="E35" i="36"/>
  <c r="D35" i="36"/>
  <c r="C35" i="36"/>
  <c r="B35" i="36"/>
  <c r="O34" i="36"/>
  <c r="N34" i="36"/>
  <c r="M34" i="36"/>
  <c r="L34" i="36"/>
  <c r="K34" i="36"/>
  <c r="J34" i="36"/>
  <c r="I34" i="36"/>
  <c r="H34" i="36"/>
  <c r="G34" i="36"/>
  <c r="F34" i="36"/>
  <c r="E34" i="36"/>
  <c r="D34" i="36"/>
  <c r="C34" i="36"/>
  <c r="B34" i="36"/>
  <c r="O33" i="36"/>
  <c r="N33" i="36"/>
  <c r="M33" i="36"/>
  <c r="L33" i="36"/>
  <c r="K33" i="36"/>
  <c r="J33" i="36"/>
  <c r="I33" i="36"/>
  <c r="H33" i="36"/>
  <c r="G33" i="36"/>
  <c r="F33" i="36"/>
  <c r="E33" i="36"/>
  <c r="D33" i="36"/>
  <c r="C33" i="36"/>
  <c r="B33" i="36"/>
  <c r="O32" i="36"/>
  <c r="N32" i="36"/>
  <c r="M32" i="36"/>
  <c r="L32" i="36"/>
  <c r="K32" i="36"/>
  <c r="J32" i="36"/>
  <c r="I32" i="36"/>
  <c r="H32" i="36"/>
  <c r="G32" i="36"/>
  <c r="F32" i="36"/>
  <c r="E32" i="36"/>
  <c r="D32" i="36"/>
  <c r="C32" i="36"/>
  <c r="B32" i="36"/>
  <c r="O31" i="36"/>
  <c r="N31" i="36"/>
  <c r="M31" i="36"/>
  <c r="L31" i="36"/>
  <c r="K31" i="36"/>
  <c r="J31" i="36"/>
  <c r="I31" i="36"/>
  <c r="H31" i="36"/>
  <c r="G31" i="36"/>
  <c r="F31" i="36"/>
  <c r="E31" i="36"/>
  <c r="D31" i="36"/>
  <c r="C31" i="36"/>
  <c r="B31" i="36"/>
  <c r="O30" i="36"/>
  <c r="N30" i="36"/>
  <c r="M30" i="36"/>
  <c r="L30" i="36"/>
  <c r="K30" i="36"/>
  <c r="J30" i="36"/>
  <c r="I30" i="36"/>
  <c r="H30" i="36"/>
  <c r="G30" i="36"/>
  <c r="F30" i="36"/>
  <c r="E30" i="36"/>
  <c r="D30" i="36"/>
  <c r="C30" i="36"/>
  <c r="B30" i="36"/>
  <c r="O29" i="36"/>
  <c r="N29" i="36"/>
  <c r="M29" i="36"/>
  <c r="L29" i="36"/>
  <c r="K29" i="36"/>
  <c r="J29" i="36"/>
  <c r="I29" i="36"/>
  <c r="H29" i="36"/>
  <c r="G29" i="36"/>
  <c r="F29" i="36"/>
  <c r="E29" i="36"/>
  <c r="D29" i="36"/>
  <c r="C29" i="36"/>
  <c r="B29" i="36"/>
  <c r="O28" i="36"/>
  <c r="N28" i="36"/>
  <c r="M28" i="36"/>
  <c r="L28" i="36"/>
  <c r="K28" i="36"/>
  <c r="J28" i="36"/>
  <c r="I28" i="36"/>
  <c r="H28" i="36"/>
  <c r="G28" i="36"/>
  <c r="F28" i="36"/>
  <c r="E28" i="36"/>
  <c r="D28" i="36"/>
  <c r="C28" i="36"/>
  <c r="B28" i="36"/>
  <c r="O27" i="36"/>
  <c r="N27" i="36"/>
  <c r="M27" i="36"/>
  <c r="L27" i="36"/>
  <c r="K27" i="36"/>
  <c r="J27" i="36"/>
  <c r="I27" i="36"/>
  <c r="H27" i="36"/>
  <c r="G27" i="36"/>
  <c r="F27" i="36"/>
  <c r="E27" i="36"/>
  <c r="D27" i="36"/>
  <c r="C27" i="36"/>
  <c r="B27" i="36"/>
  <c r="O26" i="36"/>
  <c r="N26" i="36"/>
  <c r="M26" i="36"/>
  <c r="L26" i="36"/>
  <c r="K26" i="36"/>
  <c r="J26" i="36"/>
  <c r="I26" i="36"/>
  <c r="H26" i="36"/>
  <c r="G26" i="36"/>
  <c r="F26" i="36"/>
  <c r="E26" i="36"/>
  <c r="D26" i="36"/>
  <c r="C26" i="36"/>
  <c r="B26" i="36"/>
  <c r="O25" i="36"/>
  <c r="N25" i="36"/>
  <c r="M25" i="36"/>
  <c r="L25" i="36"/>
  <c r="K25" i="36"/>
  <c r="J25" i="36"/>
  <c r="I25" i="36"/>
  <c r="H25" i="36"/>
  <c r="G25" i="36"/>
  <c r="F25" i="36"/>
  <c r="E25" i="36"/>
  <c r="D25" i="36"/>
  <c r="C25" i="36"/>
  <c r="B25" i="36"/>
  <c r="O24" i="36"/>
  <c r="N24" i="36"/>
  <c r="M24" i="36"/>
  <c r="L24" i="36"/>
  <c r="K24" i="36"/>
  <c r="J24" i="36"/>
  <c r="I24" i="36"/>
  <c r="H24" i="36"/>
  <c r="G24" i="36"/>
  <c r="F24" i="36"/>
  <c r="E24" i="36"/>
  <c r="D24" i="36"/>
  <c r="C24" i="36"/>
  <c r="B24" i="36"/>
  <c r="O23" i="36"/>
  <c r="N23" i="36"/>
  <c r="M23" i="36"/>
  <c r="L23" i="36"/>
  <c r="K23" i="36"/>
  <c r="J23" i="36"/>
  <c r="I23" i="36"/>
  <c r="H23" i="36"/>
  <c r="G23" i="36"/>
  <c r="F23" i="36"/>
  <c r="E23" i="36"/>
  <c r="D23" i="36"/>
  <c r="C23" i="36"/>
  <c r="B23" i="36"/>
  <c r="O22" i="36"/>
  <c r="N22" i="36"/>
  <c r="M22" i="36"/>
  <c r="L22" i="36"/>
  <c r="K22" i="36"/>
  <c r="J22" i="36"/>
  <c r="I22" i="36"/>
  <c r="H22" i="36"/>
  <c r="G22" i="36"/>
  <c r="F22" i="36"/>
  <c r="E22" i="36"/>
  <c r="D22" i="36"/>
  <c r="C22" i="36"/>
  <c r="B22" i="36"/>
  <c r="O21" i="36"/>
  <c r="N21" i="36"/>
  <c r="M21" i="36"/>
  <c r="L21" i="36"/>
  <c r="K21" i="36"/>
  <c r="J21" i="36"/>
  <c r="I21" i="36"/>
  <c r="H21" i="36"/>
  <c r="G21" i="36"/>
  <c r="F21" i="36"/>
  <c r="E21" i="36"/>
  <c r="D21" i="36"/>
  <c r="C21" i="36"/>
  <c r="B21" i="36"/>
  <c r="O20" i="36"/>
  <c r="N20" i="36"/>
  <c r="M20" i="36"/>
  <c r="L20" i="36"/>
  <c r="K20" i="36"/>
  <c r="J20" i="36"/>
  <c r="I20" i="36"/>
  <c r="H20" i="36"/>
  <c r="G20" i="36"/>
  <c r="F20" i="36"/>
  <c r="E20" i="36"/>
  <c r="D20" i="36"/>
  <c r="C20" i="36"/>
  <c r="B20" i="36"/>
  <c r="O19" i="36"/>
  <c r="N19" i="36"/>
  <c r="M19" i="36"/>
  <c r="L19" i="36"/>
  <c r="K19" i="36"/>
  <c r="J19" i="36"/>
  <c r="I19" i="36"/>
  <c r="H19" i="36"/>
  <c r="G19" i="36"/>
  <c r="F19" i="36"/>
  <c r="E19" i="36"/>
  <c r="D19" i="36"/>
  <c r="C19" i="36"/>
  <c r="B19" i="36"/>
  <c r="O18" i="36"/>
  <c r="N18" i="36"/>
  <c r="M18" i="36"/>
  <c r="L18" i="36"/>
  <c r="K18" i="36"/>
  <c r="J18" i="36"/>
  <c r="I18" i="36"/>
  <c r="H18" i="36"/>
  <c r="G18" i="36"/>
  <c r="F18" i="36"/>
  <c r="E18" i="36"/>
  <c r="D18" i="36"/>
  <c r="C18" i="36"/>
  <c r="B18" i="36"/>
  <c r="O17" i="36"/>
  <c r="N17" i="36"/>
  <c r="M17" i="36"/>
  <c r="L17" i="36"/>
  <c r="K17" i="36"/>
  <c r="J17" i="36"/>
  <c r="I17" i="36"/>
  <c r="H17" i="36"/>
  <c r="G17" i="36"/>
  <c r="F17" i="36"/>
  <c r="E17" i="36"/>
  <c r="D17" i="36"/>
  <c r="C17" i="36"/>
  <c r="B17" i="36"/>
  <c r="M15" i="36"/>
  <c r="J15" i="36"/>
  <c r="G15" i="36"/>
  <c r="D15" i="36"/>
  <c r="B15" i="36"/>
  <c r="M14" i="36"/>
  <c r="G14" i="36"/>
  <c r="B199" i="35"/>
  <c r="L198" i="35" s="1"/>
  <c r="N198" i="35"/>
  <c r="O198" i="35" s="1"/>
  <c r="K198" i="35"/>
  <c r="H198" i="35"/>
  <c r="I198" i="35" s="1"/>
  <c r="F198" i="35"/>
  <c r="E198" i="35"/>
  <c r="N197" i="35"/>
  <c r="O197" i="35" s="1"/>
  <c r="K197" i="35"/>
  <c r="L197" i="35" s="1"/>
  <c r="H197" i="35"/>
  <c r="I197" i="35" s="1"/>
  <c r="E197" i="35"/>
  <c r="F197" i="35" s="1"/>
  <c r="N196" i="35"/>
  <c r="O196" i="35" s="1"/>
  <c r="K196" i="35"/>
  <c r="L196" i="35" s="1"/>
  <c r="H196" i="35"/>
  <c r="I196" i="35" s="1"/>
  <c r="F196" i="35"/>
  <c r="E196" i="35"/>
  <c r="O195" i="35"/>
  <c r="N195" i="35"/>
  <c r="K195" i="35"/>
  <c r="L195" i="35" s="1"/>
  <c r="H195" i="35"/>
  <c r="I195" i="35" s="1"/>
  <c r="F195" i="35"/>
  <c r="E195" i="35"/>
  <c r="N194" i="35"/>
  <c r="O194" i="35" s="1"/>
  <c r="L194" i="35"/>
  <c r="K194" i="35"/>
  <c r="H194" i="35"/>
  <c r="I194" i="35" s="1"/>
  <c r="F194" i="35"/>
  <c r="E194" i="35"/>
  <c r="N193" i="35"/>
  <c r="O193" i="35" s="1"/>
  <c r="K193" i="35"/>
  <c r="L193" i="35" s="1"/>
  <c r="H193" i="35"/>
  <c r="I193" i="35" s="1"/>
  <c r="E193" i="35"/>
  <c r="F193" i="35" s="1"/>
  <c r="N192" i="35"/>
  <c r="O192" i="35" s="1"/>
  <c r="K192" i="35"/>
  <c r="L192" i="35" s="1"/>
  <c r="H192" i="35"/>
  <c r="I192" i="35" s="1"/>
  <c r="F192" i="35"/>
  <c r="E192" i="35"/>
  <c r="O191" i="35"/>
  <c r="N191" i="35"/>
  <c r="K191" i="35"/>
  <c r="L191" i="35" s="1"/>
  <c r="H191" i="35"/>
  <c r="I191" i="35" s="1"/>
  <c r="F191" i="35"/>
  <c r="E191" i="35"/>
  <c r="N190" i="35"/>
  <c r="O190" i="35" s="1"/>
  <c r="L190" i="35"/>
  <c r="K190" i="35"/>
  <c r="H190" i="35"/>
  <c r="I190" i="35" s="1"/>
  <c r="E190" i="35"/>
  <c r="F190" i="35" s="1"/>
  <c r="O189" i="35"/>
  <c r="N189" i="35"/>
  <c r="K189" i="35"/>
  <c r="L189" i="35" s="1"/>
  <c r="H189" i="35"/>
  <c r="I189" i="35" s="1"/>
  <c r="F189" i="35"/>
  <c r="E189" i="35"/>
  <c r="N188" i="35"/>
  <c r="O188" i="35" s="1"/>
  <c r="L188" i="35"/>
  <c r="K188" i="35"/>
  <c r="H188" i="35"/>
  <c r="I188" i="35" s="1"/>
  <c r="F188" i="35"/>
  <c r="E188" i="35"/>
  <c r="N187" i="35"/>
  <c r="O187" i="35" s="1"/>
  <c r="K187" i="35"/>
  <c r="L187" i="35" s="1"/>
  <c r="H187" i="35"/>
  <c r="I187" i="35" s="1"/>
  <c r="E187" i="35"/>
  <c r="F187" i="35" s="1"/>
  <c r="N186" i="35"/>
  <c r="O186" i="35" s="1"/>
  <c r="K186" i="35"/>
  <c r="L186" i="35" s="1"/>
  <c r="H186" i="35"/>
  <c r="I186" i="35" s="1"/>
  <c r="F186" i="35"/>
  <c r="E186" i="35"/>
  <c r="O185" i="35"/>
  <c r="N185" i="35"/>
  <c r="K185" i="35"/>
  <c r="L185" i="35" s="1"/>
  <c r="H185" i="35"/>
  <c r="I185" i="35" s="1"/>
  <c r="E185" i="35"/>
  <c r="F185" i="35" s="1"/>
  <c r="N184" i="35"/>
  <c r="O184" i="35" s="1"/>
  <c r="K184" i="35"/>
  <c r="L184" i="35" s="1"/>
  <c r="H184" i="35"/>
  <c r="I184" i="35" s="1"/>
  <c r="F184" i="35"/>
  <c r="E184" i="35"/>
  <c r="N183" i="35"/>
  <c r="O183" i="35" s="1"/>
  <c r="K183" i="35"/>
  <c r="L183" i="35" s="1"/>
  <c r="H183" i="35"/>
  <c r="I183" i="35" s="1"/>
  <c r="F183" i="35"/>
  <c r="E183" i="35"/>
  <c r="N182" i="35"/>
  <c r="O182" i="35" s="1"/>
  <c r="L182" i="35"/>
  <c r="K182" i="35"/>
  <c r="H182" i="35"/>
  <c r="I182" i="35" s="1"/>
  <c r="E182" i="35"/>
  <c r="F182" i="35" s="1"/>
  <c r="N181" i="35"/>
  <c r="O181" i="35" s="1"/>
  <c r="K181" i="35"/>
  <c r="L181" i="35" s="1"/>
  <c r="H181" i="35"/>
  <c r="I181" i="35" s="1"/>
  <c r="F181" i="35"/>
  <c r="E181" i="35"/>
  <c r="N180" i="35"/>
  <c r="O180" i="35" s="1"/>
  <c r="L180" i="35"/>
  <c r="K180" i="35"/>
  <c r="H180" i="35"/>
  <c r="I180" i="35" s="1"/>
  <c r="F180" i="35"/>
  <c r="E180" i="35"/>
  <c r="O179" i="35"/>
  <c r="N179" i="35"/>
  <c r="K179" i="35"/>
  <c r="H179" i="35"/>
  <c r="E179" i="35"/>
  <c r="M177" i="35"/>
  <c r="J177" i="35"/>
  <c r="G177" i="35"/>
  <c r="D177" i="35"/>
  <c r="B177" i="35"/>
  <c r="M176" i="35"/>
  <c r="G176" i="35"/>
  <c r="B172" i="35"/>
  <c r="N171" i="35"/>
  <c r="O171" i="35" s="1"/>
  <c r="L171" i="35"/>
  <c r="K171" i="35"/>
  <c r="H171" i="35"/>
  <c r="I171" i="35" s="1"/>
  <c r="E171" i="35"/>
  <c r="F171" i="35" s="1"/>
  <c r="N170" i="35"/>
  <c r="O170" i="35" s="1"/>
  <c r="K170" i="35"/>
  <c r="L170" i="35" s="1"/>
  <c r="H170" i="35"/>
  <c r="I170" i="35" s="1"/>
  <c r="E170" i="35"/>
  <c r="F170" i="35" s="1"/>
  <c r="O169" i="35"/>
  <c r="N169" i="35"/>
  <c r="K169" i="35"/>
  <c r="L169" i="35" s="1"/>
  <c r="H169" i="35"/>
  <c r="I169" i="35" s="1"/>
  <c r="E169" i="35"/>
  <c r="F169" i="35" s="1"/>
  <c r="N168" i="35"/>
  <c r="O168" i="35" s="1"/>
  <c r="K168" i="35"/>
  <c r="L168" i="35" s="1"/>
  <c r="H168" i="35"/>
  <c r="I168" i="35" s="1"/>
  <c r="E168" i="35"/>
  <c r="F168" i="35" s="1"/>
  <c r="O167" i="35"/>
  <c r="N167" i="35"/>
  <c r="K167" i="35"/>
  <c r="L167" i="35" s="1"/>
  <c r="H167" i="35"/>
  <c r="I167" i="35" s="1"/>
  <c r="F167" i="35"/>
  <c r="E167" i="35"/>
  <c r="O166" i="35"/>
  <c r="N166" i="35"/>
  <c r="K166" i="35"/>
  <c r="L166" i="35" s="1"/>
  <c r="H166" i="35"/>
  <c r="I166" i="35" s="1"/>
  <c r="E166" i="35"/>
  <c r="F166" i="35" s="1"/>
  <c r="N165" i="35"/>
  <c r="O165" i="35" s="1"/>
  <c r="K165" i="35"/>
  <c r="L165" i="35" s="1"/>
  <c r="H165" i="35"/>
  <c r="I165" i="35" s="1"/>
  <c r="F165" i="35"/>
  <c r="E165" i="35"/>
  <c r="N164" i="35"/>
  <c r="O164" i="35" s="1"/>
  <c r="L164" i="35"/>
  <c r="K164" i="35"/>
  <c r="H164" i="35"/>
  <c r="I164" i="35" s="1"/>
  <c r="E164" i="35"/>
  <c r="F164" i="35" s="1"/>
  <c r="N163" i="35"/>
  <c r="O163" i="35" s="1"/>
  <c r="K163" i="35"/>
  <c r="L163" i="35" s="1"/>
  <c r="H163" i="35"/>
  <c r="I163" i="35" s="1"/>
  <c r="E163" i="35"/>
  <c r="F163" i="35" s="1"/>
  <c r="O162" i="35"/>
  <c r="N162" i="35"/>
  <c r="K162" i="35"/>
  <c r="L162" i="35" s="1"/>
  <c r="H162" i="35"/>
  <c r="I162" i="35" s="1"/>
  <c r="F162" i="35"/>
  <c r="E162" i="35"/>
  <c r="O161" i="35"/>
  <c r="N161" i="35"/>
  <c r="K161" i="35"/>
  <c r="L161" i="35" s="1"/>
  <c r="H161" i="35"/>
  <c r="I161" i="35" s="1"/>
  <c r="E161" i="35"/>
  <c r="F161" i="35" s="1"/>
  <c r="N160" i="35"/>
  <c r="O160" i="35" s="1"/>
  <c r="K160" i="35"/>
  <c r="L160" i="35" s="1"/>
  <c r="H160" i="35"/>
  <c r="I160" i="35" s="1"/>
  <c r="E160" i="35"/>
  <c r="F160" i="35" s="1"/>
  <c r="O159" i="35"/>
  <c r="N159" i="35"/>
  <c r="K159" i="35"/>
  <c r="L159" i="35" s="1"/>
  <c r="H159" i="35"/>
  <c r="I159" i="35" s="1"/>
  <c r="F159" i="35"/>
  <c r="E159" i="35"/>
  <c r="O158" i="35"/>
  <c r="N158" i="35"/>
  <c r="K158" i="35"/>
  <c r="L158" i="35" s="1"/>
  <c r="H158" i="35"/>
  <c r="I158" i="35" s="1"/>
  <c r="E158" i="35"/>
  <c r="F158" i="35" s="1"/>
  <c r="N157" i="35"/>
  <c r="O157" i="35" s="1"/>
  <c r="K157" i="35"/>
  <c r="L157" i="35" s="1"/>
  <c r="H157" i="35"/>
  <c r="I157" i="35" s="1"/>
  <c r="F157" i="35"/>
  <c r="E157" i="35"/>
  <c r="N156" i="35"/>
  <c r="O156" i="35" s="1"/>
  <c r="L156" i="35"/>
  <c r="K156" i="35"/>
  <c r="H156" i="35"/>
  <c r="I156" i="35" s="1"/>
  <c r="E156" i="35"/>
  <c r="F156" i="35" s="1"/>
  <c r="N155" i="35"/>
  <c r="O155" i="35" s="1"/>
  <c r="K155" i="35"/>
  <c r="L155" i="35" s="1"/>
  <c r="H155" i="35"/>
  <c r="I155" i="35" s="1"/>
  <c r="E155" i="35"/>
  <c r="F155" i="35" s="1"/>
  <c r="O154" i="35"/>
  <c r="N154" i="35"/>
  <c r="K154" i="35"/>
  <c r="L154" i="35" s="1"/>
  <c r="H154" i="35"/>
  <c r="I154" i="35" s="1"/>
  <c r="F154" i="35"/>
  <c r="E154" i="35"/>
  <c r="O153" i="35"/>
  <c r="N153" i="35"/>
  <c r="K153" i="35"/>
  <c r="L153" i="35" s="1"/>
  <c r="H153" i="35"/>
  <c r="I153" i="35" s="1"/>
  <c r="E153" i="35"/>
  <c r="F153" i="35" s="1"/>
  <c r="N152" i="35"/>
  <c r="O152" i="35" s="1"/>
  <c r="K152" i="35"/>
  <c r="L152" i="35" s="1"/>
  <c r="H152" i="35"/>
  <c r="H172" i="35" s="1"/>
  <c r="E152" i="35"/>
  <c r="M150" i="35"/>
  <c r="J150" i="35"/>
  <c r="G150" i="35"/>
  <c r="D150" i="35"/>
  <c r="B150" i="35"/>
  <c r="M149" i="35"/>
  <c r="G149" i="35"/>
  <c r="B145" i="35"/>
  <c r="O144" i="35"/>
  <c r="N144" i="35"/>
  <c r="L144" i="35"/>
  <c r="K144" i="35"/>
  <c r="I144" i="35"/>
  <c r="H144" i="35"/>
  <c r="F144" i="35"/>
  <c r="E144" i="35"/>
  <c r="O143" i="35"/>
  <c r="N143" i="35"/>
  <c r="L143" i="35"/>
  <c r="K143" i="35"/>
  <c r="I143" i="35"/>
  <c r="H143" i="35"/>
  <c r="F143" i="35"/>
  <c r="E143" i="35"/>
  <c r="O142" i="35"/>
  <c r="N142" i="35"/>
  <c r="L142" i="35"/>
  <c r="K142" i="35"/>
  <c r="I142" i="35"/>
  <c r="H142" i="35"/>
  <c r="F142" i="35"/>
  <c r="E142" i="35"/>
  <c r="O141" i="35"/>
  <c r="N141" i="35"/>
  <c r="L141" i="35"/>
  <c r="K141" i="35"/>
  <c r="I141" i="35"/>
  <c r="H141" i="35"/>
  <c r="F141" i="35"/>
  <c r="E141" i="35"/>
  <c r="N140" i="35"/>
  <c r="O140" i="35" s="1"/>
  <c r="L140" i="35"/>
  <c r="K140" i="35"/>
  <c r="H140" i="35"/>
  <c r="I140" i="35" s="1"/>
  <c r="F140" i="35"/>
  <c r="E140" i="35"/>
  <c r="N139" i="35"/>
  <c r="O139" i="35" s="1"/>
  <c r="K139" i="35"/>
  <c r="L139" i="35" s="1"/>
  <c r="I139" i="35"/>
  <c r="H139" i="35"/>
  <c r="F139" i="35"/>
  <c r="E139" i="35"/>
  <c r="O138" i="35"/>
  <c r="N138" i="35"/>
  <c r="K138" i="35"/>
  <c r="L138" i="35" s="1"/>
  <c r="I138" i="35"/>
  <c r="H138" i="35"/>
  <c r="E138" i="35"/>
  <c r="F138" i="35" s="1"/>
  <c r="N137" i="35"/>
  <c r="O137" i="35" s="1"/>
  <c r="K137" i="35"/>
  <c r="L137" i="35" s="1"/>
  <c r="I137" i="35"/>
  <c r="H137" i="35"/>
  <c r="F137" i="35"/>
  <c r="E137" i="35"/>
  <c r="N136" i="35"/>
  <c r="O136" i="35" s="1"/>
  <c r="K136" i="35"/>
  <c r="L136" i="35" s="1"/>
  <c r="H136" i="35"/>
  <c r="I136" i="35" s="1"/>
  <c r="F136" i="35"/>
  <c r="E136" i="35"/>
  <c r="N135" i="35"/>
  <c r="O135" i="35" s="1"/>
  <c r="K135" i="35"/>
  <c r="L135" i="35" s="1"/>
  <c r="I135" i="35"/>
  <c r="H135" i="35"/>
  <c r="F135" i="35"/>
  <c r="E135" i="35"/>
  <c r="N134" i="35"/>
  <c r="O134" i="35" s="1"/>
  <c r="K134" i="35"/>
  <c r="L134" i="35" s="1"/>
  <c r="I134" i="35"/>
  <c r="H134" i="35"/>
  <c r="E134" i="35"/>
  <c r="F134" i="35" s="1"/>
  <c r="O133" i="35"/>
  <c r="N133" i="35"/>
  <c r="K133" i="35"/>
  <c r="L133" i="35" s="1"/>
  <c r="I133" i="35"/>
  <c r="H133" i="35"/>
  <c r="F133" i="35"/>
  <c r="E133" i="35"/>
  <c r="N132" i="35"/>
  <c r="O132" i="35" s="1"/>
  <c r="K132" i="35"/>
  <c r="L132" i="35" s="1"/>
  <c r="H132" i="35"/>
  <c r="I132" i="35" s="1"/>
  <c r="F132" i="35"/>
  <c r="E132" i="35"/>
  <c r="N131" i="35"/>
  <c r="O131" i="35" s="1"/>
  <c r="K131" i="35"/>
  <c r="L131" i="35" s="1"/>
  <c r="I131" i="35"/>
  <c r="H131" i="35"/>
  <c r="F131" i="35"/>
  <c r="E131" i="35"/>
  <c r="O130" i="35"/>
  <c r="N130" i="35"/>
  <c r="K130" i="35"/>
  <c r="L130" i="35" s="1"/>
  <c r="I130" i="35"/>
  <c r="H130" i="35"/>
  <c r="E130" i="35"/>
  <c r="F130" i="35" s="1"/>
  <c r="N129" i="35"/>
  <c r="O129" i="35" s="1"/>
  <c r="K129" i="35"/>
  <c r="L129" i="35" s="1"/>
  <c r="I129" i="35"/>
  <c r="H129" i="35"/>
  <c r="F129" i="35"/>
  <c r="E129" i="35"/>
  <c r="N128" i="35"/>
  <c r="O128" i="35" s="1"/>
  <c r="K128" i="35"/>
  <c r="L128" i="35" s="1"/>
  <c r="H128" i="35"/>
  <c r="I128" i="35" s="1"/>
  <c r="F128" i="35"/>
  <c r="E128" i="35"/>
  <c r="N127" i="35"/>
  <c r="O127" i="35" s="1"/>
  <c r="K127" i="35"/>
  <c r="L127" i="35" s="1"/>
  <c r="I127" i="35"/>
  <c r="H127" i="35"/>
  <c r="E127" i="35"/>
  <c r="F127" i="35" s="1"/>
  <c r="N126" i="35"/>
  <c r="O126" i="35" s="1"/>
  <c r="K126" i="35"/>
  <c r="L126" i="35" s="1"/>
  <c r="I126" i="35"/>
  <c r="H126" i="35"/>
  <c r="F126" i="35"/>
  <c r="E126" i="35"/>
  <c r="O125" i="35"/>
  <c r="N125" i="35"/>
  <c r="K125" i="35"/>
  <c r="H125" i="35"/>
  <c r="F125" i="35"/>
  <c r="E125" i="35"/>
  <c r="M123" i="35"/>
  <c r="J123" i="35"/>
  <c r="G123" i="35"/>
  <c r="D123" i="35"/>
  <c r="B123" i="35"/>
  <c r="M122" i="35"/>
  <c r="G122" i="35"/>
  <c r="B118" i="35"/>
  <c r="F112" i="35" s="1"/>
  <c r="O117" i="35"/>
  <c r="N117" i="35"/>
  <c r="K117" i="35"/>
  <c r="L117" i="35" s="1"/>
  <c r="H117" i="35"/>
  <c r="I117" i="35" s="1"/>
  <c r="E117" i="35"/>
  <c r="N116" i="35"/>
  <c r="O116" i="35" s="1"/>
  <c r="K116" i="35"/>
  <c r="L116" i="35" s="1"/>
  <c r="H116" i="35"/>
  <c r="E116" i="35"/>
  <c r="O115" i="35"/>
  <c r="N115" i="35"/>
  <c r="K115" i="35"/>
  <c r="H115" i="35"/>
  <c r="E115" i="35"/>
  <c r="F115" i="35" s="1"/>
  <c r="N114" i="35"/>
  <c r="O114" i="35" s="1"/>
  <c r="L114" i="35"/>
  <c r="K114" i="35"/>
  <c r="H114" i="35"/>
  <c r="E114" i="35"/>
  <c r="N113" i="35"/>
  <c r="O113" i="35" s="1"/>
  <c r="K113" i="35"/>
  <c r="H113" i="35"/>
  <c r="E113" i="35"/>
  <c r="F113" i="35" s="1"/>
  <c r="O112" i="35"/>
  <c r="N112" i="35"/>
  <c r="K112" i="35"/>
  <c r="H112" i="35"/>
  <c r="I112" i="35" s="1"/>
  <c r="E112" i="35"/>
  <c r="N111" i="35"/>
  <c r="O111" i="35" s="1"/>
  <c r="K111" i="35"/>
  <c r="H111" i="35"/>
  <c r="F111" i="35"/>
  <c r="E111" i="35"/>
  <c r="N110" i="35"/>
  <c r="O110" i="35" s="1"/>
  <c r="K110" i="35"/>
  <c r="L110" i="35" s="1"/>
  <c r="H110" i="35"/>
  <c r="I110" i="35" s="1"/>
  <c r="E110" i="35"/>
  <c r="O109" i="35"/>
  <c r="N109" i="35"/>
  <c r="K109" i="35"/>
  <c r="H109" i="35"/>
  <c r="F109" i="35"/>
  <c r="E109" i="35"/>
  <c r="O108" i="35"/>
  <c r="N108" i="35"/>
  <c r="L108" i="35"/>
  <c r="K108" i="35"/>
  <c r="H108" i="35"/>
  <c r="E108" i="35"/>
  <c r="O107" i="35"/>
  <c r="N107" i="35"/>
  <c r="K107" i="35"/>
  <c r="H107" i="35"/>
  <c r="I107" i="35" s="1"/>
  <c r="F107" i="35"/>
  <c r="E107" i="35"/>
  <c r="O106" i="35"/>
  <c r="N106" i="35"/>
  <c r="K106" i="35"/>
  <c r="L106" i="35" s="1"/>
  <c r="H106" i="35"/>
  <c r="E106" i="35"/>
  <c r="N105" i="35"/>
  <c r="O105" i="35" s="1"/>
  <c r="K105" i="35"/>
  <c r="H105" i="35"/>
  <c r="I105" i="35" s="1"/>
  <c r="F105" i="35"/>
  <c r="E105" i="35"/>
  <c r="N104" i="35"/>
  <c r="O104" i="35" s="1"/>
  <c r="L104" i="35"/>
  <c r="K104" i="35"/>
  <c r="H104" i="35"/>
  <c r="F104" i="35"/>
  <c r="E104" i="35"/>
  <c r="O103" i="35"/>
  <c r="N103" i="35"/>
  <c r="K103" i="35"/>
  <c r="L103" i="35" s="1"/>
  <c r="H103" i="35"/>
  <c r="I103" i="35" s="1"/>
  <c r="E103" i="35"/>
  <c r="N102" i="35"/>
  <c r="O102" i="35" s="1"/>
  <c r="K102" i="35"/>
  <c r="H102" i="35"/>
  <c r="F102" i="35"/>
  <c r="E102" i="35"/>
  <c r="N101" i="35"/>
  <c r="O101" i="35" s="1"/>
  <c r="K101" i="35"/>
  <c r="L101" i="35" s="1"/>
  <c r="H101" i="35"/>
  <c r="I101" i="35" s="1"/>
  <c r="E101" i="35"/>
  <c r="O100" i="35"/>
  <c r="N100" i="35"/>
  <c r="K100" i="35"/>
  <c r="H100" i="35"/>
  <c r="I100" i="35" s="1"/>
  <c r="F100" i="35"/>
  <c r="E100" i="35"/>
  <c r="O99" i="35"/>
  <c r="N99" i="35"/>
  <c r="K99" i="35"/>
  <c r="L99" i="35" s="1"/>
  <c r="H99" i="35"/>
  <c r="E99" i="35"/>
  <c r="N98" i="35"/>
  <c r="O98" i="35" s="1"/>
  <c r="K98" i="35"/>
  <c r="H98" i="35"/>
  <c r="F98" i="35"/>
  <c r="E98" i="35"/>
  <c r="M96" i="35"/>
  <c r="J96" i="35"/>
  <c r="G96" i="35"/>
  <c r="D96" i="35"/>
  <c r="B96" i="35"/>
  <c r="M95" i="35"/>
  <c r="G95" i="35"/>
  <c r="B91" i="35"/>
  <c r="F87" i="35" s="1"/>
  <c r="N90" i="35"/>
  <c r="O90" i="35" s="1"/>
  <c r="L90" i="35"/>
  <c r="K90" i="35"/>
  <c r="H90" i="35"/>
  <c r="F90" i="35"/>
  <c r="E90" i="35"/>
  <c r="O89" i="35"/>
  <c r="N89" i="35"/>
  <c r="K89" i="35"/>
  <c r="L89" i="35" s="1"/>
  <c r="H89" i="35"/>
  <c r="I89" i="35" s="1"/>
  <c r="F89" i="35"/>
  <c r="E89" i="35"/>
  <c r="O88" i="35"/>
  <c r="N88" i="35"/>
  <c r="L88" i="35"/>
  <c r="K88" i="35"/>
  <c r="H88" i="35"/>
  <c r="I88" i="35" s="1"/>
  <c r="F88" i="35"/>
  <c r="E88" i="35"/>
  <c r="N87" i="35"/>
  <c r="O87" i="35" s="1"/>
  <c r="K87" i="35"/>
  <c r="L87" i="35" s="1"/>
  <c r="H87" i="35"/>
  <c r="I87" i="35" s="1"/>
  <c r="E87" i="35"/>
  <c r="O86" i="35"/>
  <c r="N86" i="35"/>
  <c r="K86" i="35"/>
  <c r="H86" i="35"/>
  <c r="I86" i="35" s="1"/>
  <c r="F86" i="35"/>
  <c r="E86" i="35"/>
  <c r="O85" i="35"/>
  <c r="N85" i="35"/>
  <c r="K85" i="35"/>
  <c r="L85" i="35" s="1"/>
  <c r="H85" i="35"/>
  <c r="F85" i="35"/>
  <c r="E85" i="35"/>
  <c r="O84" i="35"/>
  <c r="N84" i="35"/>
  <c r="L84" i="35"/>
  <c r="K84" i="35"/>
  <c r="H84" i="35"/>
  <c r="I84" i="35" s="1"/>
  <c r="E84" i="35"/>
  <c r="O83" i="35"/>
  <c r="N83" i="35"/>
  <c r="K83" i="35"/>
  <c r="H83" i="35"/>
  <c r="I83" i="35" s="1"/>
  <c r="F83" i="35"/>
  <c r="E83" i="35"/>
  <c r="O82" i="35"/>
  <c r="N82" i="35"/>
  <c r="L82" i="35"/>
  <c r="K82" i="35"/>
  <c r="H82" i="35"/>
  <c r="F82" i="35"/>
  <c r="E82" i="35"/>
  <c r="N81" i="35"/>
  <c r="O81" i="35" s="1"/>
  <c r="K81" i="35"/>
  <c r="L81" i="35" s="1"/>
  <c r="H81" i="35"/>
  <c r="I81" i="35" s="1"/>
  <c r="F81" i="35"/>
  <c r="E81" i="35"/>
  <c r="N80" i="35"/>
  <c r="O80" i="35" s="1"/>
  <c r="L80" i="35"/>
  <c r="K80" i="35"/>
  <c r="H80" i="35"/>
  <c r="I80" i="35" s="1"/>
  <c r="F80" i="35"/>
  <c r="E80" i="35"/>
  <c r="N79" i="35"/>
  <c r="O79" i="35" s="1"/>
  <c r="K79" i="35"/>
  <c r="L79" i="35" s="1"/>
  <c r="H79" i="35"/>
  <c r="I79" i="35" s="1"/>
  <c r="E79" i="35"/>
  <c r="N78" i="35"/>
  <c r="O78" i="35" s="1"/>
  <c r="K78" i="35"/>
  <c r="H78" i="35"/>
  <c r="I78" i="35" s="1"/>
  <c r="F78" i="35"/>
  <c r="E78" i="35"/>
  <c r="N77" i="35"/>
  <c r="O77" i="35" s="1"/>
  <c r="K77" i="35"/>
  <c r="L77" i="35" s="1"/>
  <c r="H77" i="35"/>
  <c r="I77" i="35" s="1"/>
  <c r="E77" i="35"/>
  <c r="O76" i="35"/>
  <c r="N76" i="35"/>
  <c r="K76" i="35"/>
  <c r="H76" i="35"/>
  <c r="I76" i="35" s="1"/>
  <c r="E76" i="35"/>
  <c r="F76" i="35" s="1"/>
  <c r="N75" i="35"/>
  <c r="O75" i="35" s="1"/>
  <c r="K75" i="35"/>
  <c r="L75" i="35" s="1"/>
  <c r="H75" i="35"/>
  <c r="I75" i="35" s="1"/>
  <c r="E75" i="35"/>
  <c r="O74" i="35"/>
  <c r="N74" i="35"/>
  <c r="K74" i="35"/>
  <c r="H74" i="35"/>
  <c r="I74" i="35" s="1"/>
  <c r="F74" i="35"/>
  <c r="E74" i="35"/>
  <c r="N73" i="35"/>
  <c r="O73" i="35" s="1"/>
  <c r="L73" i="35"/>
  <c r="K73" i="35"/>
  <c r="H73" i="35"/>
  <c r="F73" i="35"/>
  <c r="E73" i="35"/>
  <c r="N72" i="35"/>
  <c r="O72" i="35" s="1"/>
  <c r="K72" i="35"/>
  <c r="L72" i="35" s="1"/>
  <c r="H72" i="35"/>
  <c r="I72" i="35" s="1"/>
  <c r="F72" i="35"/>
  <c r="E72" i="35"/>
  <c r="N71" i="35"/>
  <c r="O71" i="35" s="1"/>
  <c r="K71" i="35"/>
  <c r="H71" i="35"/>
  <c r="F71" i="35"/>
  <c r="E71" i="35"/>
  <c r="M69" i="35"/>
  <c r="J69" i="35"/>
  <c r="G69" i="35"/>
  <c r="D69" i="35"/>
  <c r="B69" i="35"/>
  <c r="M68" i="35"/>
  <c r="G68" i="35"/>
  <c r="B64" i="35"/>
  <c r="F59" i="35" s="1"/>
  <c r="O63" i="35"/>
  <c r="N63" i="35"/>
  <c r="L63" i="35"/>
  <c r="K63" i="35"/>
  <c r="I63" i="35"/>
  <c r="H63" i="35"/>
  <c r="F63" i="35"/>
  <c r="E63" i="35"/>
  <c r="O62" i="35"/>
  <c r="N62" i="35"/>
  <c r="L62" i="35"/>
  <c r="K62" i="35"/>
  <c r="I62" i="35"/>
  <c r="H62" i="35"/>
  <c r="F62" i="35"/>
  <c r="E62" i="35"/>
  <c r="O61" i="35"/>
  <c r="N61" i="35"/>
  <c r="L61" i="35"/>
  <c r="K61" i="35"/>
  <c r="I61" i="35"/>
  <c r="H61" i="35"/>
  <c r="F61" i="35"/>
  <c r="E61" i="35"/>
  <c r="O60" i="35"/>
  <c r="N60" i="35"/>
  <c r="L60" i="35"/>
  <c r="K60" i="35"/>
  <c r="I60" i="35"/>
  <c r="H60" i="35"/>
  <c r="F60" i="35"/>
  <c r="E60" i="35"/>
  <c r="N59" i="35"/>
  <c r="O59" i="35" s="1"/>
  <c r="K59" i="35"/>
  <c r="L59" i="35" s="1"/>
  <c r="H59" i="35"/>
  <c r="I59" i="35" s="1"/>
  <c r="E59" i="35"/>
  <c r="N58" i="35"/>
  <c r="O58" i="35" s="1"/>
  <c r="K58" i="35"/>
  <c r="I58" i="35"/>
  <c r="H58" i="35"/>
  <c r="E58" i="35"/>
  <c r="O57" i="35"/>
  <c r="N57" i="35"/>
  <c r="K57" i="35"/>
  <c r="I57" i="35"/>
  <c r="H57" i="35"/>
  <c r="E57" i="35"/>
  <c r="N56" i="35"/>
  <c r="O56" i="35" s="1"/>
  <c r="K56" i="35"/>
  <c r="I56" i="35"/>
  <c r="H56" i="35"/>
  <c r="E56" i="35"/>
  <c r="O55" i="35"/>
  <c r="N55" i="35"/>
  <c r="K55" i="35"/>
  <c r="H55" i="35"/>
  <c r="I55" i="35" s="1"/>
  <c r="F55" i="35"/>
  <c r="E55" i="35"/>
  <c r="N54" i="35"/>
  <c r="O54" i="35" s="1"/>
  <c r="K54" i="35"/>
  <c r="L54" i="35" s="1"/>
  <c r="H54" i="35"/>
  <c r="E54" i="35"/>
  <c r="N53" i="35"/>
  <c r="O53" i="35" s="1"/>
  <c r="K53" i="35"/>
  <c r="H53" i="35"/>
  <c r="I53" i="35" s="1"/>
  <c r="E53" i="35"/>
  <c r="O52" i="35"/>
  <c r="N52" i="35"/>
  <c r="K52" i="35"/>
  <c r="H52" i="35"/>
  <c r="I52" i="35" s="1"/>
  <c r="F52" i="35"/>
  <c r="E52" i="35"/>
  <c r="N51" i="35"/>
  <c r="O51" i="35" s="1"/>
  <c r="L51" i="35"/>
  <c r="K51" i="35"/>
  <c r="H51" i="35"/>
  <c r="F51" i="35"/>
  <c r="E51" i="35"/>
  <c r="N50" i="35"/>
  <c r="O50" i="35" s="1"/>
  <c r="L50" i="35"/>
  <c r="K50" i="35"/>
  <c r="H50" i="35"/>
  <c r="F50" i="35"/>
  <c r="E50" i="35"/>
  <c r="O49" i="35"/>
  <c r="N49" i="35"/>
  <c r="L49" i="35"/>
  <c r="K49" i="35"/>
  <c r="H49" i="35"/>
  <c r="F49" i="35"/>
  <c r="E49" i="35"/>
  <c r="N48" i="35"/>
  <c r="O48" i="35" s="1"/>
  <c r="K48" i="35"/>
  <c r="L48" i="35" s="1"/>
  <c r="H48" i="35"/>
  <c r="I48" i="35" s="1"/>
  <c r="E48" i="35"/>
  <c r="O47" i="35"/>
  <c r="N47" i="35"/>
  <c r="L47" i="35"/>
  <c r="K47" i="35"/>
  <c r="H47" i="35"/>
  <c r="I47" i="35" s="1"/>
  <c r="F47" i="35"/>
  <c r="E47" i="35"/>
  <c r="N46" i="35"/>
  <c r="O46" i="35" s="1"/>
  <c r="L46" i="35"/>
  <c r="K46" i="35"/>
  <c r="H46" i="35"/>
  <c r="F46" i="35"/>
  <c r="E46" i="35"/>
  <c r="N45" i="35"/>
  <c r="O45" i="35" s="1"/>
  <c r="L45" i="35"/>
  <c r="K45" i="35"/>
  <c r="H45" i="35"/>
  <c r="I45" i="35" s="1"/>
  <c r="E45" i="35"/>
  <c r="O44" i="35"/>
  <c r="N44" i="35"/>
  <c r="K44" i="35"/>
  <c r="H44" i="35"/>
  <c r="H64" i="35" s="1"/>
  <c r="F44" i="35"/>
  <c r="E44" i="35"/>
  <c r="M42" i="35"/>
  <c r="J42" i="35"/>
  <c r="G42" i="35"/>
  <c r="D42" i="35"/>
  <c r="B42" i="35"/>
  <c r="M41" i="35"/>
  <c r="G41" i="35"/>
  <c r="O36" i="35"/>
  <c r="N36" i="35"/>
  <c r="M36" i="35"/>
  <c r="L36" i="35"/>
  <c r="K36" i="35"/>
  <c r="J36" i="35"/>
  <c r="I36" i="35"/>
  <c r="H36" i="35"/>
  <c r="G36" i="35"/>
  <c r="F36" i="35"/>
  <c r="E36" i="35"/>
  <c r="D36" i="35"/>
  <c r="C36" i="35"/>
  <c r="B36" i="35"/>
  <c r="O35" i="35"/>
  <c r="N35" i="35"/>
  <c r="M35" i="35"/>
  <c r="L35" i="35"/>
  <c r="K35" i="35"/>
  <c r="J35" i="35"/>
  <c r="I35" i="35"/>
  <c r="H35" i="35"/>
  <c r="G35" i="35"/>
  <c r="F35" i="35"/>
  <c r="E35" i="35"/>
  <c r="D35" i="35"/>
  <c r="C35" i="35"/>
  <c r="B35" i="35"/>
  <c r="O34" i="35"/>
  <c r="N34" i="35"/>
  <c r="M34" i="35"/>
  <c r="L34" i="35"/>
  <c r="K34" i="35"/>
  <c r="J34" i="35"/>
  <c r="I34" i="35"/>
  <c r="H34" i="35"/>
  <c r="G34" i="35"/>
  <c r="F34" i="35"/>
  <c r="E34" i="35"/>
  <c r="D34" i="35"/>
  <c r="C34" i="35"/>
  <c r="B34" i="35"/>
  <c r="O33" i="35"/>
  <c r="N33" i="35"/>
  <c r="M33" i="35"/>
  <c r="L33" i="35"/>
  <c r="K33" i="35"/>
  <c r="J33" i="35"/>
  <c r="I33" i="35"/>
  <c r="H33" i="35"/>
  <c r="G33" i="35"/>
  <c r="F33" i="35"/>
  <c r="E33" i="35"/>
  <c r="D33" i="35"/>
  <c r="C33" i="35"/>
  <c r="B33" i="35"/>
  <c r="O32" i="35"/>
  <c r="N32" i="35"/>
  <c r="M32" i="35"/>
  <c r="L32" i="35"/>
  <c r="K32" i="35"/>
  <c r="J32" i="35"/>
  <c r="I32" i="35"/>
  <c r="H32" i="35"/>
  <c r="G32" i="35"/>
  <c r="F32" i="35"/>
  <c r="E32" i="35"/>
  <c r="D32" i="35"/>
  <c r="C32" i="35"/>
  <c r="B32" i="35"/>
  <c r="O31" i="35"/>
  <c r="N31" i="35"/>
  <c r="M31" i="35"/>
  <c r="L31" i="35"/>
  <c r="K31" i="35"/>
  <c r="J31" i="35"/>
  <c r="I31" i="35"/>
  <c r="H31" i="35"/>
  <c r="G31" i="35"/>
  <c r="F31" i="35"/>
  <c r="E31" i="35"/>
  <c r="D31" i="35"/>
  <c r="C31" i="35"/>
  <c r="B31" i="35"/>
  <c r="O30" i="35"/>
  <c r="N30" i="35"/>
  <c r="M30" i="35"/>
  <c r="L30" i="35"/>
  <c r="K30" i="35"/>
  <c r="J30" i="35"/>
  <c r="I30" i="35"/>
  <c r="H30" i="35"/>
  <c r="G30" i="35"/>
  <c r="F30" i="35"/>
  <c r="E30" i="35"/>
  <c r="D30" i="35"/>
  <c r="C30" i="35"/>
  <c r="B30" i="35"/>
  <c r="O29" i="35"/>
  <c r="N29" i="35"/>
  <c r="M29" i="35"/>
  <c r="L29" i="35"/>
  <c r="K29" i="35"/>
  <c r="J29" i="35"/>
  <c r="I29" i="35"/>
  <c r="H29" i="35"/>
  <c r="G29" i="35"/>
  <c r="F29" i="35"/>
  <c r="E29" i="35"/>
  <c r="D29" i="35"/>
  <c r="C29" i="35"/>
  <c r="B29" i="35"/>
  <c r="O28" i="35"/>
  <c r="N28" i="35"/>
  <c r="M28" i="35"/>
  <c r="L28" i="35"/>
  <c r="K28" i="35"/>
  <c r="J28" i="35"/>
  <c r="I28" i="35"/>
  <c r="H28" i="35"/>
  <c r="G28" i="35"/>
  <c r="F28" i="35"/>
  <c r="E28" i="35"/>
  <c r="D28" i="35"/>
  <c r="C28" i="35"/>
  <c r="B28" i="35"/>
  <c r="O27" i="35"/>
  <c r="N27" i="35"/>
  <c r="M27" i="35"/>
  <c r="L27" i="35"/>
  <c r="K27" i="35"/>
  <c r="J27" i="35"/>
  <c r="I27" i="35"/>
  <c r="H27" i="35"/>
  <c r="G27" i="35"/>
  <c r="F27" i="35"/>
  <c r="E27" i="35"/>
  <c r="D27" i="35"/>
  <c r="C27" i="35"/>
  <c r="B27" i="35"/>
  <c r="O26" i="35"/>
  <c r="N26" i="35"/>
  <c r="M26" i="35"/>
  <c r="L26" i="35"/>
  <c r="K26" i="35"/>
  <c r="J26" i="35"/>
  <c r="I26" i="35"/>
  <c r="H26" i="35"/>
  <c r="G26" i="35"/>
  <c r="F26" i="35"/>
  <c r="E26" i="35"/>
  <c r="D26" i="35"/>
  <c r="C26" i="35"/>
  <c r="B26" i="35"/>
  <c r="O25" i="35"/>
  <c r="N25" i="35"/>
  <c r="M25" i="35"/>
  <c r="L25" i="35"/>
  <c r="K25" i="35"/>
  <c r="J25" i="35"/>
  <c r="I25" i="35"/>
  <c r="H25" i="35"/>
  <c r="G25" i="35"/>
  <c r="F25" i="35"/>
  <c r="E25" i="35"/>
  <c r="D25" i="35"/>
  <c r="C25" i="35"/>
  <c r="B25" i="35"/>
  <c r="O24" i="35"/>
  <c r="N24" i="35"/>
  <c r="M24" i="35"/>
  <c r="L24" i="35"/>
  <c r="K24" i="35"/>
  <c r="J24" i="35"/>
  <c r="I24" i="35"/>
  <c r="H24" i="35"/>
  <c r="G24" i="35"/>
  <c r="F24" i="35"/>
  <c r="E24" i="35"/>
  <c r="D24" i="35"/>
  <c r="C24" i="35"/>
  <c r="B24" i="35"/>
  <c r="O23" i="35"/>
  <c r="N23" i="35"/>
  <c r="M23" i="35"/>
  <c r="L23" i="35"/>
  <c r="K23" i="35"/>
  <c r="J23" i="35"/>
  <c r="I23" i="35"/>
  <c r="H23" i="35"/>
  <c r="G23" i="35"/>
  <c r="F23" i="35"/>
  <c r="E23" i="35"/>
  <c r="D23" i="35"/>
  <c r="C23" i="35"/>
  <c r="B23" i="35"/>
  <c r="O22" i="35"/>
  <c r="N22" i="35"/>
  <c r="M22" i="35"/>
  <c r="L22" i="35"/>
  <c r="K22" i="35"/>
  <c r="J22" i="35"/>
  <c r="I22" i="35"/>
  <c r="H22" i="35"/>
  <c r="G22" i="35"/>
  <c r="F22" i="35"/>
  <c r="E22" i="35"/>
  <c r="D22" i="35"/>
  <c r="C22" i="35"/>
  <c r="B22" i="35"/>
  <c r="O21" i="35"/>
  <c r="N21" i="35"/>
  <c r="M21" i="35"/>
  <c r="L21" i="35"/>
  <c r="K21" i="35"/>
  <c r="J21" i="35"/>
  <c r="I21" i="35"/>
  <c r="H21" i="35"/>
  <c r="G21" i="35"/>
  <c r="F21" i="35"/>
  <c r="E21" i="35"/>
  <c r="D21" i="35"/>
  <c r="C21" i="35"/>
  <c r="B21" i="35"/>
  <c r="O20" i="35"/>
  <c r="N20" i="35"/>
  <c r="M20" i="35"/>
  <c r="L20" i="35"/>
  <c r="K20" i="35"/>
  <c r="J20" i="35"/>
  <c r="I20" i="35"/>
  <c r="H20" i="35"/>
  <c r="G20" i="35"/>
  <c r="F20" i="35"/>
  <c r="E20" i="35"/>
  <c r="D20" i="35"/>
  <c r="C20" i="35"/>
  <c r="B20" i="35"/>
  <c r="O19" i="35"/>
  <c r="N19" i="35"/>
  <c r="M19" i="35"/>
  <c r="L19" i="35"/>
  <c r="K19" i="35"/>
  <c r="J19" i="35"/>
  <c r="I19" i="35"/>
  <c r="H19" i="35"/>
  <c r="G19" i="35"/>
  <c r="F19" i="35"/>
  <c r="E19" i="35"/>
  <c r="D19" i="35"/>
  <c r="C19" i="35"/>
  <c r="B19" i="35"/>
  <c r="O18" i="35"/>
  <c r="N18" i="35"/>
  <c r="M18" i="35"/>
  <c r="L18" i="35"/>
  <c r="K18" i="35"/>
  <c r="J18" i="35"/>
  <c r="I18" i="35"/>
  <c r="H18" i="35"/>
  <c r="G18" i="35"/>
  <c r="F18" i="35"/>
  <c r="E18" i="35"/>
  <c r="D18" i="35"/>
  <c r="C18" i="35"/>
  <c r="B18" i="35"/>
  <c r="O17" i="35"/>
  <c r="N17" i="35"/>
  <c r="M17" i="35"/>
  <c r="L17" i="35"/>
  <c r="K17" i="35"/>
  <c r="J17" i="35"/>
  <c r="I17" i="35"/>
  <c r="H17" i="35"/>
  <c r="G17" i="35"/>
  <c r="F17" i="35"/>
  <c r="E17" i="35"/>
  <c r="D17" i="35"/>
  <c r="C17" i="35"/>
  <c r="B17" i="35"/>
  <c r="M15" i="35"/>
  <c r="J15" i="35"/>
  <c r="G15" i="35"/>
  <c r="D15" i="35"/>
  <c r="B15" i="35"/>
  <c r="M14" i="35"/>
  <c r="G14" i="35"/>
  <c r="B199" i="34"/>
  <c r="N198" i="34"/>
  <c r="O198" i="34" s="1"/>
  <c r="K198" i="34"/>
  <c r="L198" i="34" s="1"/>
  <c r="H198" i="34"/>
  <c r="I198" i="34" s="1"/>
  <c r="F198" i="34"/>
  <c r="E198" i="34"/>
  <c r="N197" i="34"/>
  <c r="O197" i="34" s="1"/>
  <c r="K197" i="34"/>
  <c r="L197" i="34" s="1"/>
  <c r="H197" i="34"/>
  <c r="I197" i="34" s="1"/>
  <c r="E197" i="34"/>
  <c r="F197" i="34" s="1"/>
  <c r="N196" i="34"/>
  <c r="O196" i="34" s="1"/>
  <c r="K196" i="34"/>
  <c r="L196" i="34" s="1"/>
  <c r="H196" i="34"/>
  <c r="I196" i="34" s="1"/>
  <c r="E196" i="34"/>
  <c r="F196" i="34" s="1"/>
  <c r="N195" i="34"/>
  <c r="O195" i="34" s="1"/>
  <c r="K195" i="34"/>
  <c r="L195" i="34" s="1"/>
  <c r="H195" i="34"/>
  <c r="I195" i="34" s="1"/>
  <c r="F195" i="34"/>
  <c r="E195" i="34"/>
  <c r="O194" i="34"/>
  <c r="N194" i="34"/>
  <c r="K194" i="34"/>
  <c r="L194" i="34" s="1"/>
  <c r="H194" i="34"/>
  <c r="I194" i="34" s="1"/>
  <c r="F194" i="34"/>
  <c r="E194" i="34"/>
  <c r="N193" i="34"/>
  <c r="O193" i="34" s="1"/>
  <c r="K193" i="34"/>
  <c r="L193" i="34" s="1"/>
  <c r="H193" i="34"/>
  <c r="I193" i="34" s="1"/>
  <c r="E193" i="34"/>
  <c r="F193" i="34" s="1"/>
  <c r="N192" i="34"/>
  <c r="O192" i="34" s="1"/>
  <c r="K192" i="34"/>
  <c r="L192" i="34" s="1"/>
  <c r="H192" i="34"/>
  <c r="I192" i="34" s="1"/>
  <c r="E192" i="34"/>
  <c r="F192" i="34" s="1"/>
  <c r="N191" i="34"/>
  <c r="O191" i="34" s="1"/>
  <c r="K191" i="34"/>
  <c r="L191" i="34" s="1"/>
  <c r="H191" i="34"/>
  <c r="I191" i="34" s="1"/>
  <c r="F191" i="34"/>
  <c r="E191" i="34"/>
  <c r="O190" i="34"/>
  <c r="N190" i="34"/>
  <c r="K190" i="34"/>
  <c r="L190" i="34" s="1"/>
  <c r="H190" i="34"/>
  <c r="I190" i="34" s="1"/>
  <c r="F190" i="34"/>
  <c r="E190" i="34"/>
  <c r="N189" i="34"/>
  <c r="O189" i="34" s="1"/>
  <c r="K189" i="34"/>
  <c r="L189" i="34" s="1"/>
  <c r="H189" i="34"/>
  <c r="I189" i="34" s="1"/>
  <c r="E189" i="34"/>
  <c r="F189" i="34" s="1"/>
  <c r="N188" i="34"/>
  <c r="O188" i="34" s="1"/>
  <c r="K188" i="34"/>
  <c r="L188" i="34" s="1"/>
  <c r="H188" i="34"/>
  <c r="I188" i="34" s="1"/>
  <c r="E188" i="34"/>
  <c r="F188" i="34" s="1"/>
  <c r="N187" i="34"/>
  <c r="O187" i="34" s="1"/>
  <c r="K187" i="34"/>
  <c r="L187" i="34" s="1"/>
  <c r="H187" i="34"/>
  <c r="I187" i="34" s="1"/>
  <c r="F187" i="34"/>
  <c r="E187" i="34"/>
  <c r="O186" i="34"/>
  <c r="N186" i="34"/>
  <c r="L186" i="34"/>
  <c r="K186" i="34"/>
  <c r="H186" i="34"/>
  <c r="I186" i="34" s="1"/>
  <c r="E186" i="34"/>
  <c r="F186" i="34" s="1"/>
  <c r="N185" i="34"/>
  <c r="O185" i="34" s="1"/>
  <c r="K185" i="34"/>
  <c r="L185" i="34" s="1"/>
  <c r="H185" i="34"/>
  <c r="I185" i="34" s="1"/>
  <c r="F185" i="34"/>
  <c r="E185" i="34"/>
  <c r="N184" i="34"/>
  <c r="O184" i="34" s="1"/>
  <c r="K184" i="34"/>
  <c r="L184" i="34" s="1"/>
  <c r="H184" i="34"/>
  <c r="I184" i="34" s="1"/>
  <c r="E184" i="34"/>
  <c r="F184" i="34" s="1"/>
  <c r="N183" i="34"/>
  <c r="O183" i="34" s="1"/>
  <c r="K183" i="34"/>
  <c r="L183" i="34" s="1"/>
  <c r="H183" i="34"/>
  <c r="I183" i="34" s="1"/>
  <c r="F183" i="34"/>
  <c r="E183" i="34"/>
  <c r="N182" i="34"/>
  <c r="O182" i="34" s="1"/>
  <c r="K182" i="34"/>
  <c r="L182" i="34" s="1"/>
  <c r="H182" i="34"/>
  <c r="I182" i="34" s="1"/>
  <c r="F182" i="34"/>
  <c r="E182" i="34"/>
  <c r="O181" i="34"/>
  <c r="N181" i="34"/>
  <c r="K181" i="34"/>
  <c r="L181" i="34" s="1"/>
  <c r="H181" i="34"/>
  <c r="I181" i="34" s="1"/>
  <c r="F181" i="34"/>
  <c r="E181" i="34"/>
  <c r="N180" i="34"/>
  <c r="O180" i="34" s="1"/>
  <c r="K180" i="34"/>
  <c r="L180" i="34" s="1"/>
  <c r="H180" i="34"/>
  <c r="I180" i="34" s="1"/>
  <c r="E180" i="34"/>
  <c r="F180" i="34" s="1"/>
  <c r="N179" i="34"/>
  <c r="O179" i="34" s="1"/>
  <c r="K179" i="34"/>
  <c r="H179" i="34"/>
  <c r="H199" i="34" s="1"/>
  <c r="E179" i="34"/>
  <c r="M177" i="34"/>
  <c r="J177" i="34"/>
  <c r="G177" i="34"/>
  <c r="D177" i="34"/>
  <c r="B177" i="34"/>
  <c r="M176" i="34"/>
  <c r="G176" i="34"/>
  <c r="B172" i="34"/>
  <c r="F169" i="34" s="1"/>
  <c r="N171" i="34"/>
  <c r="O171" i="34" s="1"/>
  <c r="K171" i="34"/>
  <c r="L171" i="34" s="1"/>
  <c r="H171" i="34"/>
  <c r="E171" i="34"/>
  <c r="F171" i="34" s="1"/>
  <c r="O170" i="34"/>
  <c r="N170" i="34"/>
  <c r="K170" i="34"/>
  <c r="L170" i="34" s="1"/>
  <c r="H170" i="34"/>
  <c r="I170" i="34" s="1"/>
  <c r="F170" i="34"/>
  <c r="E170" i="34"/>
  <c r="N169" i="34"/>
  <c r="O169" i="34" s="1"/>
  <c r="K169" i="34"/>
  <c r="L169" i="34" s="1"/>
  <c r="H169" i="34"/>
  <c r="I169" i="34" s="1"/>
  <c r="E169" i="34"/>
  <c r="O168" i="34"/>
  <c r="N168" i="34"/>
  <c r="K168" i="34"/>
  <c r="H168" i="34"/>
  <c r="I168" i="34" s="1"/>
  <c r="F168" i="34"/>
  <c r="E168" i="34"/>
  <c r="N167" i="34"/>
  <c r="K167" i="34"/>
  <c r="L167" i="34" s="1"/>
  <c r="H167" i="34"/>
  <c r="I167" i="34" s="1"/>
  <c r="E167" i="34"/>
  <c r="F167" i="34" s="1"/>
  <c r="N166" i="34"/>
  <c r="O166" i="34" s="1"/>
  <c r="K166" i="34"/>
  <c r="L166" i="34" s="1"/>
  <c r="H166" i="34"/>
  <c r="I166" i="34" s="1"/>
  <c r="E166" i="34"/>
  <c r="F166" i="34" s="1"/>
  <c r="N165" i="34"/>
  <c r="O165" i="34" s="1"/>
  <c r="K165" i="34"/>
  <c r="L165" i="34" s="1"/>
  <c r="H165" i="34"/>
  <c r="I165" i="34" s="1"/>
  <c r="F165" i="34"/>
  <c r="E165" i="34"/>
  <c r="N164" i="34"/>
  <c r="O164" i="34" s="1"/>
  <c r="K164" i="34"/>
  <c r="L164" i="34" s="1"/>
  <c r="H164" i="34"/>
  <c r="I164" i="34" s="1"/>
  <c r="F164" i="34"/>
  <c r="E164" i="34"/>
  <c r="N163" i="34"/>
  <c r="O163" i="34" s="1"/>
  <c r="K163" i="34"/>
  <c r="L163" i="34" s="1"/>
  <c r="H163" i="34"/>
  <c r="I163" i="34" s="1"/>
  <c r="E163" i="34"/>
  <c r="F163" i="34" s="1"/>
  <c r="N162" i="34"/>
  <c r="O162" i="34" s="1"/>
  <c r="K162" i="34"/>
  <c r="L162" i="34" s="1"/>
  <c r="H162" i="34"/>
  <c r="I162" i="34" s="1"/>
  <c r="E162" i="34"/>
  <c r="F162" i="34" s="1"/>
  <c r="N161" i="34"/>
  <c r="O161" i="34" s="1"/>
  <c r="K161" i="34"/>
  <c r="L161" i="34" s="1"/>
  <c r="H161" i="34"/>
  <c r="I161" i="34" s="1"/>
  <c r="F161" i="34"/>
  <c r="E161" i="34"/>
  <c r="N160" i="34"/>
  <c r="O160" i="34" s="1"/>
  <c r="K160" i="34"/>
  <c r="L160" i="34" s="1"/>
  <c r="H160" i="34"/>
  <c r="I160" i="34" s="1"/>
  <c r="F160" i="34"/>
  <c r="E160" i="34"/>
  <c r="N159" i="34"/>
  <c r="O159" i="34" s="1"/>
  <c r="K159" i="34"/>
  <c r="L159" i="34" s="1"/>
  <c r="H159" i="34"/>
  <c r="I159" i="34" s="1"/>
  <c r="E159" i="34"/>
  <c r="F159" i="34" s="1"/>
  <c r="N158" i="34"/>
  <c r="O158" i="34" s="1"/>
  <c r="K158" i="34"/>
  <c r="L158" i="34" s="1"/>
  <c r="H158" i="34"/>
  <c r="I158" i="34" s="1"/>
  <c r="E158" i="34"/>
  <c r="F158" i="34" s="1"/>
  <c r="N157" i="34"/>
  <c r="O157" i="34" s="1"/>
  <c r="K157" i="34"/>
  <c r="L157" i="34" s="1"/>
  <c r="H157" i="34"/>
  <c r="I157" i="34" s="1"/>
  <c r="F157" i="34"/>
  <c r="E157" i="34"/>
  <c r="N156" i="34"/>
  <c r="O156" i="34" s="1"/>
  <c r="K156" i="34"/>
  <c r="L156" i="34" s="1"/>
  <c r="H156" i="34"/>
  <c r="I156" i="34" s="1"/>
  <c r="F156" i="34"/>
  <c r="E156" i="34"/>
  <c r="N155" i="34"/>
  <c r="O155" i="34" s="1"/>
  <c r="K155" i="34"/>
  <c r="L155" i="34" s="1"/>
  <c r="H155" i="34"/>
  <c r="I155" i="34" s="1"/>
  <c r="E155" i="34"/>
  <c r="F155" i="34" s="1"/>
  <c r="N154" i="34"/>
  <c r="O154" i="34" s="1"/>
  <c r="K154" i="34"/>
  <c r="L154" i="34" s="1"/>
  <c r="H154" i="34"/>
  <c r="I154" i="34" s="1"/>
  <c r="E154" i="34"/>
  <c r="F154" i="34" s="1"/>
  <c r="N153" i="34"/>
  <c r="O153" i="34" s="1"/>
  <c r="K153" i="34"/>
  <c r="L153" i="34" s="1"/>
  <c r="H153" i="34"/>
  <c r="I153" i="34" s="1"/>
  <c r="F153" i="34"/>
  <c r="E153" i="34"/>
  <c r="N152" i="34"/>
  <c r="K152" i="34"/>
  <c r="H152" i="34"/>
  <c r="H172" i="34" s="1"/>
  <c r="F152" i="34"/>
  <c r="E152" i="34"/>
  <c r="M150" i="34"/>
  <c r="J150" i="34"/>
  <c r="G150" i="34"/>
  <c r="D150" i="34"/>
  <c r="B150" i="34"/>
  <c r="M149" i="34"/>
  <c r="G149" i="34"/>
  <c r="B145" i="34"/>
  <c r="O144" i="34"/>
  <c r="N144" i="34"/>
  <c r="L144" i="34"/>
  <c r="K144" i="34"/>
  <c r="I144" i="34"/>
  <c r="H144" i="34"/>
  <c r="F144" i="34"/>
  <c r="E144" i="34"/>
  <c r="O143" i="34"/>
  <c r="N143" i="34"/>
  <c r="L143" i="34"/>
  <c r="K143" i="34"/>
  <c r="I143" i="34"/>
  <c r="H143" i="34"/>
  <c r="F143" i="34"/>
  <c r="E143" i="34"/>
  <c r="O142" i="34"/>
  <c r="N142" i="34"/>
  <c r="L142" i="34"/>
  <c r="K142" i="34"/>
  <c r="I142" i="34"/>
  <c r="H142" i="34"/>
  <c r="F142" i="34"/>
  <c r="E142" i="34"/>
  <c r="O141" i="34"/>
  <c r="N141" i="34"/>
  <c r="L141" i="34"/>
  <c r="K141" i="34"/>
  <c r="I141" i="34"/>
  <c r="H141" i="34"/>
  <c r="F141" i="34"/>
  <c r="E141" i="34"/>
  <c r="N140" i="34"/>
  <c r="O140" i="34" s="1"/>
  <c r="L140" i="34"/>
  <c r="K140" i="34"/>
  <c r="H140" i="34"/>
  <c r="I140" i="34" s="1"/>
  <c r="F140" i="34"/>
  <c r="E140" i="34"/>
  <c r="N139" i="34"/>
  <c r="O139" i="34" s="1"/>
  <c r="K139" i="34"/>
  <c r="L139" i="34" s="1"/>
  <c r="H139" i="34"/>
  <c r="I139" i="34" s="1"/>
  <c r="F139" i="34"/>
  <c r="E139" i="34"/>
  <c r="N138" i="34"/>
  <c r="O138" i="34" s="1"/>
  <c r="K138" i="34"/>
  <c r="L138" i="34" s="1"/>
  <c r="H138" i="34"/>
  <c r="I138" i="34" s="1"/>
  <c r="E138" i="34"/>
  <c r="F138" i="34" s="1"/>
  <c r="N137" i="34"/>
  <c r="O137" i="34" s="1"/>
  <c r="K137" i="34"/>
  <c r="L137" i="34" s="1"/>
  <c r="H137" i="34"/>
  <c r="I137" i="34" s="1"/>
  <c r="F137" i="34"/>
  <c r="E137" i="34"/>
  <c r="O136" i="34"/>
  <c r="N136" i="34"/>
  <c r="K136" i="34"/>
  <c r="L136" i="34" s="1"/>
  <c r="H136" i="34"/>
  <c r="I136" i="34" s="1"/>
  <c r="F136" i="34"/>
  <c r="E136" i="34"/>
  <c r="N135" i="34"/>
  <c r="O135" i="34" s="1"/>
  <c r="K135" i="34"/>
  <c r="L135" i="34" s="1"/>
  <c r="H135" i="34"/>
  <c r="I135" i="34" s="1"/>
  <c r="E135" i="34"/>
  <c r="F135" i="34" s="1"/>
  <c r="O134" i="34"/>
  <c r="N134" i="34"/>
  <c r="K134" i="34"/>
  <c r="L134" i="34" s="1"/>
  <c r="H134" i="34"/>
  <c r="I134" i="34" s="1"/>
  <c r="F134" i="34"/>
  <c r="E134" i="34"/>
  <c r="N133" i="34"/>
  <c r="O133" i="34" s="1"/>
  <c r="L133" i="34"/>
  <c r="K133" i="34"/>
  <c r="H133" i="34"/>
  <c r="I133" i="34" s="1"/>
  <c r="E133" i="34"/>
  <c r="F133" i="34" s="1"/>
  <c r="N132" i="34"/>
  <c r="O132" i="34" s="1"/>
  <c r="L132" i="34"/>
  <c r="K132" i="34"/>
  <c r="H132" i="34"/>
  <c r="I132" i="34" s="1"/>
  <c r="F132" i="34"/>
  <c r="E132" i="34"/>
  <c r="N131" i="34"/>
  <c r="O131" i="34" s="1"/>
  <c r="K131" i="34"/>
  <c r="L131" i="34" s="1"/>
  <c r="H131" i="34"/>
  <c r="I131" i="34" s="1"/>
  <c r="E131" i="34"/>
  <c r="F131" i="34" s="1"/>
  <c r="N130" i="34"/>
  <c r="O130" i="34" s="1"/>
  <c r="K130" i="34"/>
  <c r="L130" i="34" s="1"/>
  <c r="H130" i="34"/>
  <c r="I130" i="34" s="1"/>
  <c r="F130" i="34"/>
  <c r="E130" i="34"/>
  <c r="O129" i="34"/>
  <c r="N129" i="34"/>
  <c r="K129" i="34"/>
  <c r="L129" i="34" s="1"/>
  <c r="H129" i="34"/>
  <c r="I129" i="34" s="1"/>
  <c r="F129" i="34"/>
  <c r="E129" i="34"/>
  <c r="N128" i="34"/>
  <c r="O128" i="34" s="1"/>
  <c r="K128" i="34"/>
  <c r="L128" i="34" s="1"/>
  <c r="H128" i="34"/>
  <c r="I128" i="34" s="1"/>
  <c r="E128" i="34"/>
  <c r="F128" i="34" s="1"/>
  <c r="O127" i="34"/>
  <c r="N127" i="34"/>
  <c r="K127" i="34"/>
  <c r="L127" i="34" s="1"/>
  <c r="H127" i="34"/>
  <c r="I127" i="34" s="1"/>
  <c r="F127" i="34"/>
  <c r="E127" i="34"/>
  <c r="N126" i="34"/>
  <c r="O126" i="34" s="1"/>
  <c r="K126" i="34"/>
  <c r="L126" i="34" s="1"/>
  <c r="H126" i="34"/>
  <c r="I126" i="34" s="1"/>
  <c r="F126" i="34"/>
  <c r="E126" i="34"/>
  <c r="O125" i="34"/>
  <c r="N125" i="34"/>
  <c r="L125" i="34"/>
  <c r="K125" i="34"/>
  <c r="H125" i="34"/>
  <c r="H145" i="34" s="1"/>
  <c r="F125" i="34"/>
  <c r="E125" i="34"/>
  <c r="M123" i="34"/>
  <c r="J123" i="34"/>
  <c r="G123" i="34"/>
  <c r="D123" i="34"/>
  <c r="B123" i="34"/>
  <c r="M122" i="34"/>
  <c r="G122" i="34"/>
  <c r="B118" i="34"/>
  <c r="N117" i="34"/>
  <c r="O117" i="34" s="1"/>
  <c r="L117" i="34"/>
  <c r="K117" i="34"/>
  <c r="H117" i="34"/>
  <c r="I117" i="34" s="1"/>
  <c r="E117" i="34"/>
  <c r="F117" i="34" s="1"/>
  <c r="N116" i="34"/>
  <c r="O116" i="34" s="1"/>
  <c r="K116" i="34"/>
  <c r="L116" i="34" s="1"/>
  <c r="H116" i="34"/>
  <c r="I116" i="34" s="1"/>
  <c r="E116" i="34"/>
  <c r="F116" i="34" s="1"/>
  <c r="N115" i="34"/>
  <c r="O115" i="34" s="1"/>
  <c r="K115" i="34"/>
  <c r="L115" i="34" s="1"/>
  <c r="I115" i="34"/>
  <c r="H115" i="34"/>
  <c r="E115" i="34"/>
  <c r="F115" i="34" s="1"/>
  <c r="N114" i="34"/>
  <c r="O114" i="34" s="1"/>
  <c r="K114" i="34"/>
  <c r="L114" i="34" s="1"/>
  <c r="H114" i="34"/>
  <c r="I114" i="34" s="1"/>
  <c r="E114" i="34"/>
  <c r="F114" i="34" s="1"/>
  <c r="N113" i="34"/>
  <c r="O113" i="34" s="1"/>
  <c r="K113" i="34"/>
  <c r="L113" i="34" s="1"/>
  <c r="I113" i="34"/>
  <c r="H113" i="34"/>
  <c r="E113" i="34"/>
  <c r="F113" i="34" s="1"/>
  <c r="N112" i="34"/>
  <c r="O112" i="34" s="1"/>
  <c r="K112" i="34"/>
  <c r="L112" i="34" s="1"/>
  <c r="H112" i="34"/>
  <c r="I112" i="34" s="1"/>
  <c r="E112" i="34"/>
  <c r="F112" i="34" s="1"/>
  <c r="N111" i="34"/>
  <c r="O111" i="34" s="1"/>
  <c r="K111" i="34"/>
  <c r="L111" i="34" s="1"/>
  <c r="H111" i="34"/>
  <c r="I111" i="34" s="1"/>
  <c r="E111" i="34"/>
  <c r="F111" i="34" s="1"/>
  <c r="O110" i="34"/>
  <c r="N110" i="34"/>
  <c r="K110" i="34"/>
  <c r="L110" i="34" s="1"/>
  <c r="H110" i="34"/>
  <c r="I110" i="34" s="1"/>
  <c r="E110" i="34"/>
  <c r="F110" i="34" s="1"/>
  <c r="N109" i="34"/>
  <c r="O109" i="34" s="1"/>
  <c r="K109" i="34"/>
  <c r="L109" i="34" s="1"/>
  <c r="I109" i="34"/>
  <c r="H109" i="34"/>
  <c r="E109" i="34"/>
  <c r="F109" i="34" s="1"/>
  <c r="N108" i="34"/>
  <c r="O108" i="34" s="1"/>
  <c r="K108" i="34"/>
  <c r="L108" i="34" s="1"/>
  <c r="H108" i="34"/>
  <c r="I108" i="34" s="1"/>
  <c r="E108" i="34"/>
  <c r="F108" i="34" s="1"/>
  <c r="N107" i="34"/>
  <c r="O107" i="34" s="1"/>
  <c r="K107" i="34"/>
  <c r="L107" i="34" s="1"/>
  <c r="H107" i="34"/>
  <c r="I107" i="34" s="1"/>
  <c r="E107" i="34"/>
  <c r="F107" i="34" s="1"/>
  <c r="N106" i="34"/>
  <c r="O106" i="34" s="1"/>
  <c r="K106" i="34"/>
  <c r="L106" i="34" s="1"/>
  <c r="H106" i="34"/>
  <c r="I106" i="34" s="1"/>
  <c r="E106" i="34"/>
  <c r="F106" i="34" s="1"/>
  <c r="N105" i="34"/>
  <c r="O105" i="34" s="1"/>
  <c r="K105" i="34"/>
  <c r="L105" i="34" s="1"/>
  <c r="I105" i="34"/>
  <c r="H105" i="34"/>
  <c r="E105" i="34"/>
  <c r="F105" i="34" s="1"/>
  <c r="N104" i="34"/>
  <c r="O104" i="34" s="1"/>
  <c r="K104" i="34"/>
  <c r="L104" i="34" s="1"/>
  <c r="H104" i="34"/>
  <c r="I104" i="34" s="1"/>
  <c r="E104" i="34"/>
  <c r="F104" i="34" s="1"/>
  <c r="N103" i="34"/>
  <c r="O103" i="34" s="1"/>
  <c r="K103" i="34"/>
  <c r="L103" i="34" s="1"/>
  <c r="H103" i="34"/>
  <c r="I103" i="34" s="1"/>
  <c r="E103" i="34"/>
  <c r="F103" i="34" s="1"/>
  <c r="N102" i="34"/>
  <c r="O102" i="34" s="1"/>
  <c r="K102" i="34"/>
  <c r="L102" i="34" s="1"/>
  <c r="H102" i="34"/>
  <c r="I102" i="34" s="1"/>
  <c r="E102" i="34"/>
  <c r="F102" i="34" s="1"/>
  <c r="O101" i="34"/>
  <c r="N101" i="34"/>
  <c r="K101" i="34"/>
  <c r="L101" i="34" s="1"/>
  <c r="I101" i="34"/>
  <c r="H101" i="34"/>
  <c r="E101" i="34"/>
  <c r="F101" i="34" s="1"/>
  <c r="N100" i="34"/>
  <c r="O100" i="34" s="1"/>
  <c r="K100" i="34"/>
  <c r="L100" i="34" s="1"/>
  <c r="H100" i="34"/>
  <c r="I100" i="34" s="1"/>
  <c r="E100" i="34"/>
  <c r="F100" i="34" s="1"/>
  <c r="N99" i="34"/>
  <c r="O99" i="34" s="1"/>
  <c r="K99" i="34"/>
  <c r="L99" i="34" s="1"/>
  <c r="H99" i="34"/>
  <c r="I99" i="34" s="1"/>
  <c r="E99" i="34"/>
  <c r="F99" i="34" s="1"/>
  <c r="N98" i="34"/>
  <c r="K98" i="34"/>
  <c r="L98" i="34" s="1"/>
  <c r="H98" i="34"/>
  <c r="H118" i="34" s="1"/>
  <c r="E98" i="34"/>
  <c r="E118" i="34" s="1"/>
  <c r="M96" i="34"/>
  <c r="J96" i="34"/>
  <c r="G96" i="34"/>
  <c r="D96" i="34"/>
  <c r="B96" i="34"/>
  <c r="M95" i="34"/>
  <c r="G95" i="34"/>
  <c r="B91" i="34"/>
  <c r="L86" i="34" s="1"/>
  <c r="O90" i="34"/>
  <c r="N90" i="34"/>
  <c r="K90" i="34"/>
  <c r="L90" i="34" s="1"/>
  <c r="H90" i="34"/>
  <c r="I90" i="34" s="1"/>
  <c r="E90" i="34"/>
  <c r="N89" i="34"/>
  <c r="O89" i="34" s="1"/>
  <c r="K89" i="34"/>
  <c r="L89" i="34" s="1"/>
  <c r="H89" i="34"/>
  <c r="I89" i="34" s="1"/>
  <c r="E89" i="34"/>
  <c r="N88" i="34"/>
  <c r="O88" i="34" s="1"/>
  <c r="K88" i="34"/>
  <c r="L88" i="34" s="1"/>
  <c r="H88" i="34"/>
  <c r="I88" i="34" s="1"/>
  <c r="E88" i="34"/>
  <c r="O87" i="34"/>
  <c r="N87" i="34"/>
  <c r="K87" i="34"/>
  <c r="L87" i="34" s="1"/>
  <c r="H87" i="34"/>
  <c r="E87" i="34"/>
  <c r="F87" i="34" s="1"/>
  <c r="N86" i="34"/>
  <c r="O86" i="34" s="1"/>
  <c r="K86" i="34"/>
  <c r="H86" i="34"/>
  <c r="I86" i="34" s="1"/>
  <c r="E86" i="34"/>
  <c r="O85" i="34"/>
  <c r="N85" i="34"/>
  <c r="K85" i="34"/>
  <c r="L85" i="34" s="1"/>
  <c r="H85" i="34"/>
  <c r="E85" i="34"/>
  <c r="F85" i="34" s="1"/>
  <c r="N84" i="34"/>
  <c r="O84" i="34" s="1"/>
  <c r="K84" i="34"/>
  <c r="H84" i="34"/>
  <c r="I84" i="34" s="1"/>
  <c r="E84" i="34"/>
  <c r="F84" i="34" s="1"/>
  <c r="N83" i="34"/>
  <c r="O83" i="34" s="1"/>
  <c r="K83" i="34"/>
  <c r="H83" i="34"/>
  <c r="I83" i="34" s="1"/>
  <c r="E83" i="34"/>
  <c r="F83" i="34" s="1"/>
  <c r="N82" i="34"/>
  <c r="K82" i="34"/>
  <c r="L82" i="34" s="1"/>
  <c r="I82" i="34"/>
  <c r="H82" i="34"/>
  <c r="E82" i="34"/>
  <c r="F82" i="34" s="1"/>
  <c r="N81" i="34"/>
  <c r="O81" i="34" s="1"/>
  <c r="L81" i="34"/>
  <c r="K81" i="34"/>
  <c r="H81" i="34"/>
  <c r="I81" i="34" s="1"/>
  <c r="E81" i="34"/>
  <c r="F81" i="34" s="1"/>
  <c r="O80" i="34"/>
  <c r="N80" i="34"/>
  <c r="K80" i="34"/>
  <c r="L80" i="34" s="1"/>
  <c r="H80" i="34"/>
  <c r="I80" i="34" s="1"/>
  <c r="E80" i="34"/>
  <c r="F80" i="34" s="1"/>
  <c r="N79" i="34"/>
  <c r="K79" i="34"/>
  <c r="L79" i="34" s="1"/>
  <c r="H79" i="34"/>
  <c r="I79" i="34" s="1"/>
  <c r="E79" i="34"/>
  <c r="N78" i="34"/>
  <c r="O78" i="34" s="1"/>
  <c r="K78" i="34"/>
  <c r="L78" i="34" s="1"/>
  <c r="I78" i="34"/>
  <c r="H78" i="34"/>
  <c r="E78" i="34"/>
  <c r="F78" i="34" s="1"/>
  <c r="N77" i="34"/>
  <c r="O77" i="34" s="1"/>
  <c r="K77" i="34"/>
  <c r="H77" i="34"/>
  <c r="I77" i="34" s="1"/>
  <c r="E77" i="34"/>
  <c r="F77" i="34" s="1"/>
  <c r="O76" i="34"/>
  <c r="N76" i="34"/>
  <c r="K76" i="34"/>
  <c r="L76" i="34" s="1"/>
  <c r="H76" i="34"/>
  <c r="I76" i="34" s="1"/>
  <c r="E76" i="34"/>
  <c r="N75" i="34"/>
  <c r="O75" i="34" s="1"/>
  <c r="K75" i="34"/>
  <c r="L75" i="34" s="1"/>
  <c r="H75" i="34"/>
  <c r="I75" i="34" s="1"/>
  <c r="E75" i="34"/>
  <c r="N74" i="34"/>
  <c r="O74" i="34" s="1"/>
  <c r="K74" i="34"/>
  <c r="L74" i="34" s="1"/>
  <c r="H74" i="34"/>
  <c r="E74" i="34"/>
  <c r="F74" i="34" s="1"/>
  <c r="N73" i="34"/>
  <c r="O73" i="34" s="1"/>
  <c r="K73" i="34"/>
  <c r="H73" i="34"/>
  <c r="I73" i="34" s="1"/>
  <c r="E73" i="34"/>
  <c r="F73" i="34" s="1"/>
  <c r="N72" i="34"/>
  <c r="O72" i="34" s="1"/>
  <c r="K72" i="34"/>
  <c r="H72" i="34"/>
  <c r="I72" i="34" s="1"/>
  <c r="E72" i="34"/>
  <c r="F72" i="34" s="1"/>
  <c r="O71" i="34"/>
  <c r="N71" i="34"/>
  <c r="K71" i="34"/>
  <c r="L71" i="34" s="1"/>
  <c r="H71" i="34"/>
  <c r="E71" i="34"/>
  <c r="E91" i="34" s="1"/>
  <c r="M69" i="34"/>
  <c r="J69" i="34"/>
  <c r="G69" i="34"/>
  <c r="D69" i="34"/>
  <c r="B69" i="34"/>
  <c r="M68" i="34"/>
  <c r="G68" i="34"/>
  <c r="B64" i="34"/>
  <c r="O54" i="34" s="1"/>
  <c r="O63" i="34"/>
  <c r="N63" i="34"/>
  <c r="L63" i="34"/>
  <c r="K63" i="34"/>
  <c r="I63" i="34"/>
  <c r="H63" i="34"/>
  <c r="F63" i="34"/>
  <c r="E63" i="34"/>
  <c r="O62" i="34"/>
  <c r="N62" i="34"/>
  <c r="L62" i="34"/>
  <c r="K62" i="34"/>
  <c r="I62" i="34"/>
  <c r="H62" i="34"/>
  <c r="F62" i="34"/>
  <c r="E62" i="34"/>
  <c r="O61" i="34"/>
  <c r="N61" i="34"/>
  <c r="L61" i="34"/>
  <c r="K61" i="34"/>
  <c r="I61" i="34"/>
  <c r="H61" i="34"/>
  <c r="F61" i="34"/>
  <c r="E61" i="34"/>
  <c r="O60" i="34"/>
  <c r="N60" i="34"/>
  <c r="L60" i="34"/>
  <c r="K60" i="34"/>
  <c r="I60" i="34"/>
  <c r="H60" i="34"/>
  <c r="F60" i="34"/>
  <c r="E60" i="34"/>
  <c r="N59" i="34"/>
  <c r="K59" i="34"/>
  <c r="H59" i="34"/>
  <c r="E59" i="34"/>
  <c r="F59" i="34" s="1"/>
  <c r="N58" i="34"/>
  <c r="K58" i="34"/>
  <c r="H58" i="34"/>
  <c r="E58" i="34"/>
  <c r="F58" i="34" s="1"/>
  <c r="N57" i="34"/>
  <c r="K57" i="34"/>
  <c r="I57" i="34"/>
  <c r="H57" i="34"/>
  <c r="E57" i="34"/>
  <c r="N56" i="34"/>
  <c r="K56" i="34"/>
  <c r="L56" i="34" s="1"/>
  <c r="H56" i="34"/>
  <c r="E56" i="34"/>
  <c r="N55" i="34"/>
  <c r="K55" i="34"/>
  <c r="H55" i="34"/>
  <c r="E55" i="34"/>
  <c r="F55" i="34" s="1"/>
  <c r="N54" i="34"/>
  <c r="K54" i="34"/>
  <c r="H54" i="34"/>
  <c r="I54" i="34" s="1"/>
  <c r="E54" i="34"/>
  <c r="N53" i="34"/>
  <c r="K53" i="34"/>
  <c r="H53" i="34"/>
  <c r="E53" i="34"/>
  <c r="O52" i="34"/>
  <c r="N52" i="34"/>
  <c r="K52" i="34"/>
  <c r="H52" i="34"/>
  <c r="E52" i="34"/>
  <c r="F52" i="34" s="1"/>
  <c r="N51" i="34"/>
  <c r="K51" i="34"/>
  <c r="I51" i="34"/>
  <c r="H51" i="34"/>
  <c r="E51" i="34"/>
  <c r="N50" i="34"/>
  <c r="K50" i="34"/>
  <c r="H50" i="34"/>
  <c r="E50" i="34"/>
  <c r="N49" i="34"/>
  <c r="O49" i="34" s="1"/>
  <c r="K49" i="34"/>
  <c r="H49" i="34"/>
  <c r="E49" i="34"/>
  <c r="N48" i="34"/>
  <c r="L48" i="34"/>
  <c r="K48" i="34"/>
  <c r="H48" i="34"/>
  <c r="E48" i="34"/>
  <c r="O47" i="34"/>
  <c r="N47" i="34"/>
  <c r="K47" i="34"/>
  <c r="H47" i="34"/>
  <c r="E47" i="34"/>
  <c r="N46" i="34"/>
  <c r="L46" i="34"/>
  <c r="K46" i="34"/>
  <c r="H46" i="34"/>
  <c r="E46" i="34"/>
  <c r="O45" i="34"/>
  <c r="N45" i="34"/>
  <c r="K45" i="34"/>
  <c r="H45" i="34"/>
  <c r="E45" i="34"/>
  <c r="N44" i="34"/>
  <c r="K44" i="34"/>
  <c r="H44" i="34"/>
  <c r="E44" i="34"/>
  <c r="M42" i="34"/>
  <c r="J42" i="34"/>
  <c r="G42" i="34"/>
  <c r="D42" i="34"/>
  <c r="B42" i="34"/>
  <c r="M41" i="34"/>
  <c r="G41" i="34"/>
  <c r="O36" i="34"/>
  <c r="N36" i="34"/>
  <c r="M36" i="34"/>
  <c r="L36" i="34"/>
  <c r="K36" i="34"/>
  <c r="J36" i="34"/>
  <c r="I36" i="34"/>
  <c r="H36" i="34"/>
  <c r="G36" i="34"/>
  <c r="F36" i="34"/>
  <c r="E36" i="34"/>
  <c r="D36" i="34"/>
  <c r="C36" i="34"/>
  <c r="B36" i="34"/>
  <c r="O35" i="34"/>
  <c r="N35" i="34"/>
  <c r="M35" i="34"/>
  <c r="L35" i="34"/>
  <c r="K35" i="34"/>
  <c r="J35" i="34"/>
  <c r="I35" i="34"/>
  <c r="H35" i="34"/>
  <c r="G35" i="34"/>
  <c r="F35" i="34"/>
  <c r="E35" i="34"/>
  <c r="D35" i="34"/>
  <c r="C35" i="34"/>
  <c r="B35" i="34"/>
  <c r="O34" i="34"/>
  <c r="N34" i="34"/>
  <c r="M34" i="34"/>
  <c r="L34" i="34"/>
  <c r="K34" i="34"/>
  <c r="J34" i="34"/>
  <c r="I34" i="34"/>
  <c r="H34" i="34"/>
  <c r="G34" i="34"/>
  <c r="F34" i="34"/>
  <c r="E34" i="34"/>
  <c r="D34" i="34"/>
  <c r="C34" i="34"/>
  <c r="B34" i="34"/>
  <c r="O33" i="34"/>
  <c r="N33" i="34"/>
  <c r="M33" i="34"/>
  <c r="L33" i="34"/>
  <c r="K33" i="34"/>
  <c r="J33" i="34"/>
  <c r="I33" i="34"/>
  <c r="H33" i="34"/>
  <c r="G33" i="34"/>
  <c r="F33" i="34"/>
  <c r="E33" i="34"/>
  <c r="D33" i="34"/>
  <c r="C33" i="34"/>
  <c r="B33" i="34"/>
  <c r="O32" i="34"/>
  <c r="N32" i="34"/>
  <c r="M32" i="34"/>
  <c r="L32" i="34"/>
  <c r="K32" i="34"/>
  <c r="J32" i="34"/>
  <c r="I32" i="34"/>
  <c r="H32" i="34"/>
  <c r="G32" i="34"/>
  <c r="F32" i="34"/>
  <c r="E32" i="34"/>
  <c r="D32" i="34"/>
  <c r="C32" i="34"/>
  <c r="B32" i="34"/>
  <c r="O31" i="34"/>
  <c r="N31" i="34"/>
  <c r="M31" i="34"/>
  <c r="L31" i="34"/>
  <c r="K31" i="34"/>
  <c r="J31" i="34"/>
  <c r="I31" i="34"/>
  <c r="H31" i="34"/>
  <c r="G31" i="34"/>
  <c r="F31" i="34"/>
  <c r="E31" i="34"/>
  <c r="D31" i="34"/>
  <c r="C31" i="34"/>
  <c r="B31" i="34"/>
  <c r="O30" i="34"/>
  <c r="N30" i="34"/>
  <c r="M30" i="34"/>
  <c r="L30" i="34"/>
  <c r="K30" i="34"/>
  <c r="J30" i="34"/>
  <c r="I30" i="34"/>
  <c r="H30" i="34"/>
  <c r="G30" i="34"/>
  <c r="F30" i="34"/>
  <c r="E30" i="34"/>
  <c r="D30" i="34"/>
  <c r="C30" i="34"/>
  <c r="B30" i="34"/>
  <c r="O29" i="34"/>
  <c r="N29" i="34"/>
  <c r="M29" i="34"/>
  <c r="L29" i="34"/>
  <c r="K29" i="34"/>
  <c r="J29" i="34"/>
  <c r="I29" i="34"/>
  <c r="H29" i="34"/>
  <c r="G29" i="34"/>
  <c r="F29" i="34"/>
  <c r="E29" i="34"/>
  <c r="D29" i="34"/>
  <c r="C29" i="34"/>
  <c r="B29" i="34"/>
  <c r="O28" i="34"/>
  <c r="N28" i="34"/>
  <c r="M28" i="34"/>
  <c r="L28" i="34"/>
  <c r="K28" i="34"/>
  <c r="J28" i="34"/>
  <c r="I28" i="34"/>
  <c r="H28" i="34"/>
  <c r="G28" i="34"/>
  <c r="F28" i="34"/>
  <c r="E28" i="34"/>
  <c r="D28" i="34"/>
  <c r="C28" i="34"/>
  <c r="B28" i="34"/>
  <c r="O27" i="34"/>
  <c r="N27" i="34"/>
  <c r="M27" i="34"/>
  <c r="L27" i="34"/>
  <c r="K27" i="34"/>
  <c r="J27" i="34"/>
  <c r="I27" i="34"/>
  <c r="H27" i="34"/>
  <c r="G27" i="34"/>
  <c r="F27" i="34"/>
  <c r="E27" i="34"/>
  <c r="D27" i="34"/>
  <c r="C27" i="34"/>
  <c r="B27" i="34"/>
  <c r="O26" i="34"/>
  <c r="N26" i="34"/>
  <c r="M26" i="34"/>
  <c r="L26" i="34"/>
  <c r="K26" i="34"/>
  <c r="J26" i="34"/>
  <c r="I26" i="34"/>
  <c r="H26" i="34"/>
  <c r="G26" i="34"/>
  <c r="F26" i="34"/>
  <c r="E26" i="34"/>
  <c r="D26" i="34"/>
  <c r="C26" i="34"/>
  <c r="B26" i="34"/>
  <c r="O25" i="34"/>
  <c r="N25" i="34"/>
  <c r="M25" i="34"/>
  <c r="L25" i="34"/>
  <c r="K25" i="34"/>
  <c r="J25" i="34"/>
  <c r="I25" i="34"/>
  <c r="H25" i="34"/>
  <c r="G25" i="34"/>
  <c r="F25" i="34"/>
  <c r="E25" i="34"/>
  <c r="D25" i="34"/>
  <c r="C25" i="34"/>
  <c r="B25" i="34"/>
  <c r="O24" i="34"/>
  <c r="N24" i="34"/>
  <c r="M24" i="34"/>
  <c r="L24" i="34"/>
  <c r="K24" i="34"/>
  <c r="J24" i="34"/>
  <c r="I24" i="34"/>
  <c r="H24" i="34"/>
  <c r="G24" i="34"/>
  <c r="F24" i="34"/>
  <c r="E24" i="34"/>
  <c r="D24" i="34"/>
  <c r="C24" i="34"/>
  <c r="B24" i="34"/>
  <c r="O23" i="34"/>
  <c r="N23" i="34"/>
  <c r="M23" i="34"/>
  <c r="L23" i="34"/>
  <c r="K23" i="34"/>
  <c r="J23" i="34"/>
  <c r="I23" i="34"/>
  <c r="H23" i="34"/>
  <c r="G23" i="34"/>
  <c r="F23" i="34"/>
  <c r="E23" i="34"/>
  <c r="D23" i="34"/>
  <c r="C23" i="34"/>
  <c r="B23" i="34"/>
  <c r="O22" i="34"/>
  <c r="N22" i="34"/>
  <c r="M22" i="34"/>
  <c r="L22" i="34"/>
  <c r="K22" i="34"/>
  <c r="J22" i="34"/>
  <c r="I22" i="34"/>
  <c r="H22" i="34"/>
  <c r="G22" i="34"/>
  <c r="F22" i="34"/>
  <c r="E22" i="34"/>
  <c r="D22" i="34"/>
  <c r="C22" i="34"/>
  <c r="B22" i="34"/>
  <c r="O21" i="34"/>
  <c r="N21" i="34"/>
  <c r="M21" i="34"/>
  <c r="L21" i="34"/>
  <c r="K21" i="34"/>
  <c r="J21" i="34"/>
  <c r="I21" i="34"/>
  <c r="H21" i="34"/>
  <c r="G21" i="34"/>
  <c r="F21" i="34"/>
  <c r="E21" i="34"/>
  <c r="D21" i="34"/>
  <c r="C21" i="34"/>
  <c r="B21" i="34"/>
  <c r="O20" i="34"/>
  <c r="N20" i="34"/>
  <c r="M20" i="34"/>
  <c r="L20" i="34"/>
  <c r="K20" i="34"/>
  <c r="J20" i="34"/>
  <c r="I20" i="34"/>
  <c r="H20" i="34"/>
  <c r="G20" i="34"/>
  <c r="F20" i="34"/>
  <c r="E20" i="34"/>
  <c r="D20" i="34"/>
  <c r="C20" i="34"/>
  <c r="B20" i="34"/>
  <c r="O19" i="34"/>
  <c r="N19" i="34"/>
  <c r="M19" i="34"/>
  <c r="L19" i="34"/>
  <c r="K19" i="34"/>
  <c r="J19" i="34"/>
  <c r="I19" i="34"/>
  <c r="H19" i="34"/>
  <c r="G19" i="34"/>
  <c r="F19" i="34"/>
  <c r="E19" i="34"/>
  <c r="D19" i="34"/>
  <c r="C19" i="34"/>
  <c r="B19" i="34"/>
  <c r="O18" i="34"/>
  <c r="N18" i="34"/>
  <c r="M18" i="34"/>
  <c r="L18" i="34"/>
  <c r="K18" i="34"/>
  <c r="J18" i="34"/>
  <c r="I18" i="34"/>
  <c r="H18" i="34"/>
  <c r="G18" i="34"/>
  <c r="F18" i="34"/>
  <c r="E18" i="34"/>
  <c r="D18" i="34"/>
  <c r="C18" i="34"/>
  <c r="B18" i="34"/>
  <c r="O17" i="34"/>
  <c r="N17" i="34"/>
  <c r="M17" i="34"/>
  <c r="L17" i="34"/>
  <c r="K17" i="34"/>
  <c r="J17" i="34"/>
  <c r="I17" i="34"/>
  <c r="H17" i="34"/>
  <c r="G17" i="34"/>
  <c r="F17" i="34"/>
  <c r="E17" i="34"/>
  <c r="D17" i="34"/>
  <c r="C17" i="34"/>
  <c r="B17" i="34"/>
  <c r="M15" i="34"/>
  <c r="J15" i="34"/>
  <c r="G15" i="34"/>
  <c r="D15" i="34"/>
  <c r="B15" i="34"/>
  <c r="M14" i="34"/>
  <c r="G14" i="34"/>
  <c r="B199" i="33"/>
  <c r="O198" i="33"/>
  <c r="N198" i="33"/>
  <c r="L198" i="33"/>
  <c r="K198" i="33"/>
  <c r="H198" i="33"/>
  <c r="I198" i="33" s="1"/>
  <c r="E198" i="33"/>
  <c r="F198" i="33" s="1"/>
  <c r="N197" i="33"/>
  <c r="O197" i="33" s="1"/>
  <c r="K197" i="33"/>
  <c r="L197" i="33" s="1"/>
  <c r="H197" i="33"/>
  <c r="I197" i="33" s="1"/>
  <c r="F197" i="33"/>
  <c r="E197" i="33"/>
  <c r="N196" i="33"/>
  <c r="O196" i="33" s="1"/>
  <c r="K196" i="33"/>
  <c r="L196" i="33" s="1"/>
  <c r="H196" i="33"/>
  <c r="I196" i="33" s="1"/>
  <c r="F196" i="33"/>
  <c r="E196" i="33"/>
  <c r="O195" i="33"/>
  <c r="N195" i="33"/>
  <c r="K195" i="33"/>
  <c r="L195" i="33" s="1"/>
  <c r="H195" i="33"/>
  <c r="I195" i="33" s="1"/>
  <c r="F195" i="33"/>
  <c r="E195" i="33"/>
  <c r="O194" i="33"/>
  <c r="N194" i="33"/>
  <c r="L194" i="33"/>
  <c r="K194" i="33"/>
  <c r="H194" i="33"/>
  <c r="I194" i="33" s="1"/>
  <c r="E194" i="33"/>
  <c r="F194" i="33" s="1"/>
  <c r="N193" i="33"/>
  <c r="O193" i="33" s="1"/>
  <c r="K193" i="33"/>
  <c r="L193" i="33" s="1"/>
  <c r="H193" i="33"/>
  <c r="I193" i="33" s="1"/>
  <c r="F193" i="33"/>
  <c r="E193" i="33"/>
  <c r="N192" i="33"/>
  <c r="O192" i="33" s="1"/>
  <c r="K192" i="33"/>
  <c r="L192" i="33" s="1"/>
  <c r="H192" i="33"/>
  <c r="I192" i="33" s="1"/>
  <c r="F192" i="33"/>
  <c r="E192" i="33"/>
  <c r="O191" i="33"/>
  <c r="N191" i="33"/>
  <c r="K191" i="33"/>
  <c r="L191" i="33" s="1"/>
  <c r="H191" i="33"/>
  <c r="I191" i="33" s="1"/>
  <c r="F191" i="33"/>
  <c r="E191" i="33"/>
  <c r="O190" i="33"/>
  <c r="N190" i="33"/>
  <c r="L190" i="33"/>
  <c r="K190" i="33"/>
  <c r="H190" i="33"/>
  <c r="I190" i="33" s="1"/>
  <c r="E190" i="33"/>
  <c r="F190" i="33" s="1"/>
  <c r="N189" i="33"/>
  <c r="O189" i="33" s="1"/>
  <c r="K189" i="33"/>
  <c r="L189" i="33" s="1"/>
  <c r="H189" i="33"/>
  <c r="I189" i="33" s="1"/>
  <c r="F189" i="33"/>
  <c r="E189" i="33"/>
  <c r="N188" i="33"/>
  <c r="O188" i="33" s="1"/>
  <c r="K188" i="33"/>
  <c r="L188" i="33" s="1"/>
  <c r="H188" i="33"/>
  <c r="I188" i="33" s="1"/>
  <c r="F188" i="33"/>
  <c r="E188" i="33"/>
  <c r="O187" i="33"/>
  <c r="N187" i="33"/>
  <c r="K187" i="33"/>
  <c r="L187" i="33" s="1"/>
  <c r="H187" i="33"/>
  <c r="I187" i="33" s="1"/>
  <c r="F187" i="33"/>
  <c r="E187" i="33"/>
  <c r="O186" i="33"/>
  <c r="N186" i="33"/>
  <c r="L186" i="33"/>
  <c r="K186" i="33"/>
  <c r="H186" i="33"/>
  <c r="I186" i="33" s="1"/>
  <c r="E186" i="33"/>
  <c r="F186" i="33" s="1"/>
  <c r="N185" i="33"/>
  <c r="O185" i="33" s="1"/>
  <c r="K185" i="33"/>
  <c r="L185" i="33" s="1"/>
  <c r="H185" i="33"/>
  <c r="I185" i="33" s="1"/>
  <c r="F185" i="33"/>
  <c r="E185" i="33"/>
  <c r="N184" i="33"/>
  <c r="O184" i="33" s="1"/>
  <c r="K184" i="33"/>
  <c r="L184" i="33" s="1"/>
  <c r="H184" i="33"/>
  <c r="I184" i="33" s="1"/>
  <c r="F184" i="33"/>
  <c r="E184" i="33"/>
  <c r="O183" i="33"/>
  <c r="N183" i="33"/>
  <c r="K183" i="33"/>
  <c r="L183" i="33" s="1"/>
  <c r="H183" i="33"/>
  <c r="I183" i="33" s="1"/>
  <c r="F183" i="33"/>
  <c r="E183" i="33"/>
  <c r="O182" i="33"/>
  <c r="N182" i="33"/>
  <c r="L182" i="33"/>
  <c r="K182" i="33"/>
  <c r="H182" i="33"/>
  <c r="I182" i="33" s="1"/>
  <c r="E182" i="33"/>
  <c r="F182" i="33" s="1"/>
  <c r="N181" i="33"/>
  <c r="O181" i="33" s="1"/>
  <c r="K181" i="33"/>
  <c r="L181" i="33" s="1"/>
  <c r="H181" i="33"/>
  <c r="I181" i="33" s="1"/>
  <c r="F181" i="33"/>
  <c r="E181" i="33"/>
  <c r="N180" i="33"/>
  <c r="O180" i="33" s="1"/>
  <c r="K180" i="33"/>
  <c r="L180" i="33" s="1"/>
  <c r="H180" i="33"/>
  <c r="I180" i="33" s="1"/>
  <c r="F180" i="33"/>
  <c r="E180" i="33"/>
  <c r="O179" i="33"/>
  <c r="N179" i="33"/>
  <c r="K179" i="33"/>
  <c r="H179" i="33"/>
  <c r="F179" i="33"/>
  <c r="E179" i="33"/>
  <c r="M177" i="33"/>
  <c r="J177" i="33"/>
  <c r="G177" i="33"/>
  <c r="D177" i="33"/>
  <c r="B177" i="33"/>
  <c r="M176" i="33"/>
  <c r="G176" i="33"/>
  <c r="B172" i="33"/>
  <c r="N171" i="33"/>
  <c r="O171" i="33" s="1"/>
  <c r="K171" i="33"/>
  <c r="L171" i="33" s="1"/>
  <c r="H171" i="33"/>
  <c r="I171" i="33" s="1"/>
  <c r="F171" i="33"/>
  <c r="E171" i="33"/>
  <c r="O170" i="33"/>
  <c r="N170" i="33"/>
  <c r="K170" i="33"/>
  <c r="L170" i="33" s="1"/>
  <c r="H170" i="33"/>
  <c r="I170" i="33" s="1"/>
  <c r="F170" i="33"/>
  <c r="E170" i="33"/>
  <c r="N169" i="33"/>
  <c r="O169" i="33" s="1"/>
  <c r="K169" i="33"/>
  <c r="L169" i="33" s="1"/>
  <c r="H169" i="33"/>
  <c r="I169" i="33" s="1"/>
  <c r="E169" i="33"/>
  <c r="F169" i="33" s="1"/>
  <c r="N168" i="33"/>
  <c r="O168" i="33" s="1"/>
  <c r="K168" i="33"/>
  <c r="L168" i="33" s="1"/>
  <c r="H168" i="33"/>
  <c r="I168" i="33" s="1"/>
  <c r="F168" i="33"/>
  <c r="E168" i="33"/>
  <c r="O167" i="33"/>
  <c r="N167" i="33"/>
  <c r="L167" i="33"/>
  <c r="K167" i="33"/>
  <c r="H167" i="33"/>
  <c r="I167" i="33" s="1"/>
  <c r="E167" i="33"/>
  <c r="F167" i="33" s="1"/>
  <c r="N166" i="33"/>
  <c r="O166" i="33" s="1"/>
  <c r="K166" i="33"/>
  <c r="L166" i="33" s="1"/>
  <c r="H166" i="33"/>
  <c r="I166" i="33" s="1"/>
  <c r="F166" i="33"/>
  <c r="E166" i="33"/>
  <c r="O165" i="33"/>
  <c r="N165" i="33"/>
  <c r="K165" i="33"/>
  <c r="L165" i="33" s="1"/>
  <c r="H165" i="33"/>
  <c r="I165" i="33" s="1"/>
  <c r="F165" i="33"/>
  <c r="E165" i="33"/>
  <c r="N164" i="33"/>
  <c r="O164" i="33" s="1"/>
  <c r="K164" i="33"/>
  <c r="L164" i="33" s="1"/>
  <c r="H164" i="33"/>
  <c r="I164" i="33" s="1"/>
  <c r="F164" i="33"/>
  <c r="E164" i="33"/>
  <c r="N163" i="33"/>
  <c r="O163" i="33" s="1"/>
  <c r="K163" i="33"/>
  <c r="L163" i="33" s="1"/>
  <c r="H163" i="33"/>
  <c r="I163" i="33" s="1"/>
  <c r="F163" i="33"/>
  <c r="E163" i="33"/>
  <c r="O162" i="33"/>
  <c r="N162" i="33"/>
  <c r="K162" i="33"/>
  <c r="L162" i="33" s="1"/>
  <c r="H162" i="33"/>
  <c r="I162" i="33" s="1"/>
  <c r="F162" i="33"/>
  <c r="E162" i="33"/>
  <c r="N161" i="33"/>
  <c r="O161" i="33" s="1"/>
  <c r="K161" i="33"/>
  <c r="L161" i="33" s="1"/>
  <c r="H161" i="33"/>
  <c r="I161" i="33" s="1"/>
  <c r="E161" i="33"/>
  <c r="F161" i="33" s="1"/>
  <c r="N160" i="33"/>
  <c r="O160" i="33" s="1"/>
  <c r="K160" i="33"/>
  <c r="L160" i="33" s="1"/>
  <c r="H160" i="33"/>
  <c r="I160" i="33" s="1"/>
  <c r="F160" i="33"/>
  <c r="E160" i="33"/>
  <c r="O159" i="33"/>
  <c r="N159" i="33"/>
  <c r="L159" i="33"/>
  <c r="K159" i="33"/>
  <c r="H159" i="33"/>
  <c r="I159" i="33" s="1"/>
  <c r="E159" i="33"/>
  <c r="F159" i="33" s="1"/>
  <c r="N158" i="33"/>
  <c r="O158" i="33" s="1"/>
  <c r="K158" i="33"/>
  <c r="L158" i="33" s="1"/>
  <c r="H158" i="33"/>
  <c r="I158" i="33" s="1"/>
  <c r="F158" i="33"/>
  <c r="E158" i="33"/>
  <c r="O157" i="33"/>
  <c r="N157" i="33"/>
  <c r="K157" i="33"/>
  <c r="L157" i="33" s="1"/>
  <c r="H157" i="33"/>
  <c r="I157" i="33" s="1"/>
  <c r="F157" i="33"/>
  <c r="E157" i="33"/>
  <c r="N156" i="33"/>
  <c r="O156" i="33" s="1"/>
  <c r="K156" i="33"/>
  <c r="L156" i="33" s="1"/>
  <c r="H156" i="33"/>
  <c r="I156" i="33" s="1"/>
  <c r="F156" i="33"/>
  <c r="E156" i="33"/>
  <c r="N155" i="33"/>
  <c r="O155" i="33" s="1"/>
  <c r="K155" i="33"/>
  <c r="L155" i="33" s="1"/>
  <c r="H155" i="33"/>
  <c r="I155" i="33" s="1"/>
  <c r="F155" i="33"/>
  <c r="E155" i="33"/>
  <c r="O154" i="33"/>
  <c r="N154" i="33"/>
  <c r="K154" i="33"/>
  <c r="L154" i="33" s="1"/>
  <c r="H154" i="33"/>
  <c r="I154" i="33" s="1"/>
  <c r="F154" i="33"/>
  <c r="E154" i="33"/>
  <c r="N153" i="33"/>
  <c r="O153" i="33" s="1"/>
  <c r="K153" i="33"/>
  <c r="L153" i="33" s="1"/>
  <c r="H153" i="33"/>
  <c r="I153" i="33" s="1"/>
  <c r="E153" i="33"/>
  <c r="F153" i="33" s="1"/>
  <c r="N152" i="33"/>
  <c r="O152" i="33" s="1"/>
  <c r="K152" i="33"/>
  <c r="L152" i="33" s="1"/>
  <c r="H152" i="33"/>
  <c r="F152" i="33"/>
  <c r="E152" i="33"/>
  <c r="M150" i="33"/>
  <c r="J150" i="33"/>
  <c r="G150" i="33"/>
  <c r="D150" i="33"/>
  <c r="B150" i="33"/>
  <c r="M149" i="33"/>
  <c r="G149" i="33"/>
  <c r="B145" i="33"/>
  <c r="O144" i="33"/>
  <c r="N144" i="33"/>
  <c r="L144" i="33"/>
  <c r="K144" i="33"/>
  <c r="I144" i="33"/>
  <c r="H144" i="33"/>
  <c r="F144" i="33"/>
  <c r="E144" i="33"/>
  <c r="O143" i="33"/>
  <c r="N143" i="33"/>
  <c r="L143" i="33"/>
  <c r="K143" i="33"/>
  <c r="I143" i="33"/>
  <c r="H143" i="33"/>
  <c r="F143" i="33"/>
  <c r="E143" i="33"/>
  <c r="O142" i="33"/>
  <c r="N142" i="33"/>
  <c r="L142" i="33"/>
  <c r="K142" i="33"/>
  <c r="I142" i="33"/>
  <c r="H142" i="33"/>
  <c r="F142" i="33"/>
  <c r="E142" i="33"/>
  <c r="O141" i="33"/>
  <c r="N141" i="33"/>
  <c r="L141" i="33"/>
  <c r="K141" i="33"/>
  <c r="I141" i="33"/>
  <c r="H141" i="33"/>
  <c r="F141" i="33"/>
  <c r="E141" i="33"/>
  <c r="O140" i="33"/>
  <c r="N140" i="33"/>
  <c r="L140" i="33"/>
  <c r="K140" i="33"/>
  <c r="H140" i="33"/>
  <c r="I140" i="33" s="1"/>
  <c r="E140" i="33"/>
  <c r="F140" i="33" s="1"/>
  <c r="N139" i="33"/>
  <c r="O139" i="33" s="1"/>
  <c r="K139" i="33"/>
  <c r="L139" i="33" s="1"/>
  <c r="H139" i="33"/>
  <c r="I139" i="33" s="1"/>
  <c r="F139" i="33"/>
  <c r="E139" i="33"/>
  <c r="O138" i="33"/>
  <c r="N138" i="33"/>
  <c r="K138" i="33"/>
  <c r="L138" i="33" s="1"/>
  <c r="H138" i="33"/>
  <c r="I138" i="33" s="1"/>
  <c r="F138" i="33"/>
  <c r="E138" i="33"/>
  <c r="N137" i="33"/>
  <c r="O137" i="33" s="1"/>
  <c r="K137" i="33"/>
  <c r="L137" i="33" s="1"/>
  <c r="H137" i="33"/>
  <c r="I137" i="33" s="1"/>
  <c r="F137" i="33"/>
  <c r="E137" i="33"/>
  <c r="N136" i="33"/>
  <c r="O136" i="33" s="1"/>
  <c r="K136" i="33"/>
  <c r="L136" i="33" s="1"/>
  <c r="H136" i="33"/>
  <c r="I136" i="33" s="1"/>
  <c r="F136" i="33"/>
  <c r="E136" i="33"/>
  <c r="O135" i="33"/>
  <c r="N135" i="33"/>
  <c r="K135" i="33"/>
  <c r="L135" i="33" s="1"/>
  <c r="H135" i="33"/>
  <c r="I135" i="33" s="1"/>
  <c r="F135" i="33"/>
  <c r="E135" i="33"/>
  <c r="N134" i="33"/>
  <c r="O134" i="33" s="1"/>
  <c r="K134" i="33"/>
  <c r="L134" i="33" s="1"/>
  <c r="H134" i="33"/>
  <c r="I134" i="33" s="1"/>
  <c r="E134" i="33"/>
  <c r="F134" i="33" s="1"/>
  <c r="N133" i="33"/>
  <c r="O133" i="33" s="1"/>
  <c r="K133" i="33"/>
  <c r="L133" i="33" s="1"/>
  <c r="H133" i="33"/>
  <c r="I133" i="33" s="1"/>
  <c r="F133" i="33"/>
  <c r="E133" i="33"/>
  <c r="O132" i="33"/>
  <c r="N132" i="33"/>
  <c r="L132" i="33"/>
  <c r="K132" i="33"/>
  <c r="H132" i="33"/>
  <c r="I132" i="33" s="1"/>
  <c r="E132" i="33"/>
  <c r="F132" i="33" s="1"/>
  <c r="N131" i="33"/>
  <c r="O131" i="33" s="1"/>
  <c r="K131" i="33"/>
  <c r="L131" i="33" s="1"/>
  <c r="H131" i="33"/>
  <c r="I131" i="33" s="1"/>
  <c r="F131" i="33"/>
  <c r="E131" i="33"/>
  <c r="O130" i="33"/>
  <c r="N130" i="33"/>
  <c r="K130" i="33"/>
  <c r="L130" i="33" s="1"/>
  <c r="H130" i="33"/>
  <c r="I130" i="33" s="1"/>
  <c r="F130" i="33"/>
  <c r="E130" i="33"/>
  <c r="N129" i="33"/>
  <c r="O129" i="33" s="1"/>
  <c r="K129" i="33"/>
  <c r="L129" i="33" s="1"/>
  <c r="H129" i="33"/>
  <c r="I129" i="33" s="1"/>
  <c r="F129" i="33"/>
  <c r="E129" i="33"/>
  <c r="N128" i="33"/>
  <c r="O128" i="33" s="1"/>
  <c r="K128" i="33"/>
  <c r="L128" i="33" s="1"/>
  <c r="H128" i="33"/>
  <c r="I128" i="33" s="1"/>
  <c r="F128" i="33"/>
  <c r="E128" i="33"/>
  <c r="O127" i="33"/>
  <c r="N127" i="33"/>
  <c r="K127" i="33"/>
  <c r="L127" i="33" s="1"/>
  <c r="H127" i="33"/>
  <c r="I127" i="33" s="1"/>
  <c r="F127" i="33"/>
  <c r="E127" i="33"/>
  <c r="N126" i="33"/>
  <c r="O126" i="33" s="1"/>
  <c r="K126" i="33"/>
  <c r="L126" i="33" s="1"/>
  <c r="H126" i="33"/>
  <c r="I126" i="33" s="1"/>
  <c r="E126" i="33"/>
  <c r="F126" i="33" s="1"/>
  <c r="N125" i="33"/>
  <c r="L125" i="33"/>
  <c r="K125" i="33"/>
  <c r="H125" i="33"/>
  <c r="H145" i="33" s="1"/>
  <c r="E125" i="33"/>
  <c r="M123" i="33"/>
  <c r="J123" i="33"/>
  <c r="G123" i="33"/>
  <c r="D123" i="33"/>
  <c r="B123" i="33"/>
  <c r="M122" i="33"/>
  <c r="G122" i="33"/>
  <c r="B118" i="33"/>
  <c r="N117" i="33"/>
  <c r="O117" i="33" s="1"/>
  <c r="K117" i="33"/>
  <c r="L117" i="33" s="1"/>
  <c r="H117" i="33"/>
  <c r="I117" i="33" s="1"/>
  <c r="E117" i="33"/>
  <c r="F117" i="33" s="1"/>
  <c r="O116" i="33"/>
  <c r="N116" i="33"/>
  <c r="K116" i="33"/>
  <c r="L116" i="33" s="1"/>
  <c r="H116" i="33"/>
  <c r="I116" i="33" s="1"/>
  <c r="E116" i="33"/>
  <c r="F116" i="33" s="1"/>
  <c r="N115" i="33"/>
  <c r="O115" i="33" s="1"/>
  <c r="K115" i="33"/>
  <c r="L115" i="33" s="1"/>
  <c r="H115" i="33"/>
  <c r="I115" i="33" s="1"/>
  <c r="E115" i="33"/>
  <c r="F115" i="33" s="1"/>
  <c r="N114" i="33"/>
  <c r="O114" i="33" s="1"/>
  <c r="K114" i="33"/>
  <c r="L114" i="33" s="1"/>
  <c r="I114" i="33"/>
  <c r="H114" i="33"/>
  <c r="E114" i="33"/>
  <c r="F114" i="33" s="1"/>
  <c r="N113" i="33"/>
  <c r="O113" i="33" s="1"/>
  <c r="L113" i="33"/>
  <c r="K113" i="33"/>
  <c r="H113" i="33"/>
  <c r="I113" i="33" s="1"/>
  <c r="E113" i="33"/>
  <c r="F113" i="33" s="1"/>
  <c r="N112" i="33"/>
  <c r="O112" i="33" s="1"/>
  <c r="K112" i="33"/>
  <c r="L112" i="33" s="1"/>
  <c r="H112" i="33"/>
  <c r="I112" i="33" s="1"/>
  <c r="E112" i="33"/>
  <c r="F112" i="33" s="1"/>
  <c r="N111" i="33"/>
  <c r="O111" i="33" s="1"/>
  <c r="K111" i="33"/>
  <c r="L111" i="33" s="1"/>
  <c r="H111" i="33"/>
  <c r="I111" i="33" s="1"/>
  <c r="E111" i="33"/>
  <c r="F111" i="33" s="1"/>
  <c r="N110" i="33"/>
  <c r="O110" i="33" s="1"/>
  <c r="K110" i="33"/>
  <c r="L110" i="33" s="1"/>
  <c r="I110" i="33"/>
  <c r="H110" i="33"/>
  <c r="E110" i="33"/>
  <c r="F110" i="33" s="1"/>
  <c r="N109" i="33"/>
  <c r="O109" i="33" s="1"/>
  <c r="L109" i="33"/>
  <c r="K109" i="33"/>
  <c r="H109" i="33"/>
  <c r="I109" i="33" s="1"/>
  <c r="E109" i="33"/>
  <c r="F109" i="33" s="1"/>
  <c r="N108" i="33"/>
  <c r="O108" i="33" s="1"/>
  <c r="K108" i="33"/>
  <c r="L108" i="33" s="1"/>
  <c r="H108" i="33"/>
  <c r="I108" i="33" s="1"/>
  <c r="E108" i="33"/>
  <c r="F108" i="33" s="1"/>
  <c r="N107" i="33"/>
  <c r="O107" i="33" s="1"/>
  <c r="K107" i="33"/>
  <c r="L107" i="33" s="1"/>
  <c r="H107" i="33"/>
  <c r="I107" i="33" s="1"/>
  <c r="E107" i="33"/>
  <c r="F107" i="33" s="1"/>
  <c r="N106" i="33"/>
  <c r="O106" i="33" s="1"/>
  <c r="K106" i="33"/>
  <c r="L106" i="33" s="1"/>
  <c r="I106" i="33"/>
  <c r="H106" i="33"/>
  <c r="E106" i="33"/>
  <c r="F106" i="33" s="1"/>
  <c r="N105" i="33"/>
  <c r="O105" i="33" s="1"/>
  <c r="L105" i="33"/>
  <c r="K105" i="33"/>
  <c r="H105" i="33"/>
  <c r="I105" i="33" s="1"/>
  <c r="E105" i="33"/>
  <c r="F105" i="33" s="1"/>
  <c r="N104" i="33"/>
  <c r="O104" i="33" s="1"/>
  <c r="K104" i="33"/>
  <c r="L104" i="33" s="1"/>
  <c r="H104" i="33"/>
  <c r="I104" i="33" s="1"/>
  <c r="E104" i="33"/>
  <c r="F104" i="33" s="1"/>
  <c r="N103" i="33"/>
  <c r="O103" i="33" s="1"/>
  <c r="K103" i="33"/>
  <c r="L103" i="33" s="1"/>
  <c r="H103" i="33"/>
  <c r="I103" i="33" s="1"/>
  <c r="E103" i="33"/>
  <c r="F103" i="33" s="1"/>
  <c r="N102" i="33"/>
  <c r="O102" i="33" s="1"/>
  <c r="K102" i="33"/>
  <c r="L102" i="33" s="1"/>
  <c r="I102" i="33"/>
  <c r="H102" i="33"/>
  <c r="E102" i="33"/>
  <c r="F102" i="33" s="1"/>
  <c r="N101" i="33"/>
  <c r="O101" i="33" s="1"/>
  <c r="L101" i="33"/>
  <c r="K101" i="33"/>
  <c r="H101" i="33"/>
  <c r="I101" i="33" s="1"/>
  <c r="E101" i="33"/>
  <c r="F101" i="33" s="1"/>
  <c r="N100" i="33"/>
  <c r="O100" i="33" s="1"/>
  <c r="K100" i="33"/>
  <c r="L100" i="33" s="1"/>
  <c r="H100" i="33"/>
  <c r="I100" i="33" s="1"/>
  <c r="E100" i="33"/>
  <c r="F100" i="33" s="1"/>
  <c r="N99" i="33"/>
  <c r="O99" i="33" s="1"/>
  <c r="K99" i="33"/>
  <c r="L99" i="33" s="1"/>
  <c r="H99" i="33"/>
  <c r="I99" i="33" s="1"/>
  <c r="E99" i="33"/>
  <c r="F99" i="33" s="1"/>
  <c r="N98" i="33"/>
  <c r="K98" i="33"/>
  <c r="K118" i="33" s="1"/>
  <c r="I98" i="33"/>
  <c r="H98" i="33"/>
  <c r="E98" i="33"/>
  <c r="M96" i="33"/>
  <c r="J96" i="33"/>
  <c r="G96" i="33"/>
  <c r="D96" i="33"/>
  <c r="B96" i="33"/>
  <c r="M95" i="33"/>
  <c r="G95" i="33"/>
  <c r="B91" i="33"/>
  <c r="N90" i="33"/>
  <c r="O90" i="33" s="1"/>
  <c r="K90" i="33"/>
  <c r="L90" i="33" s="1"/>
  <c r="H90" i="33"/>
  <c r="I90" i="33" s="1"/>
  <c r="E90" i="33"/>
  <c r="F90" i="33" s="1"/>
  <c r="N89" i="33"/>
  <c r="O89" i="33" s="1"/>
  <c r="K89" i="33"/>
  <c r="L89" i="33" s="1"/>
  <c r="H89" i="33"/>
  <c r="I89" i="33" s="1"/>
  <c r="E89" i="33"/>
  <c r="F89" i="33" s="1"/>
  <c r="N88" i="33"/>
  <c r="O88" i="33" s="1"/>
  <c r="K88" i="33"/>
  <c r="L88" i="33" s="1"/>
  <c r="H88" i="33"/>
  <c r="I88" i="33" s="1"/>
  <c r="E88" i="33"/>
  <c r="F88" i="33" s="1"/>
  <c r="N87" i="33"/>
  <c r="O87" i="33" s="1"/>
  <c r="K87" i="33"/>
  <c r="L87" i="33" s="1"/>
  <c r="H87" i="33"/>
  <c r="I87" i="33" s="1"/>
  <c r="E87" i="33"/>
  <c r="F87" i="33" s="1"/>
  <c r="O86" i="33"/>
  <c r="N86" i="33"/>
  <c r="K86" i="33"/>
  <c r="L86" i="33" s="1"/>
  <c r="H86" i="33"/>
  <c r="I86" i="33" s="1"/>
  <c r="E86" i="33"/>
  <c r="F86" i="33" s="1"/>
  <c r="N85" i="33"/>
  <c r="O85" i="33" s="1"/>
  <c r="K85" i="33"/>
  <c r="L85" i="33" s="1"/>
  <c r="H85" i="33"/>
  <c r="I85" i="33" s="1"/>
  <c r="E85" i="33"/>
  <c r="F85" i="33" s="1"/>
  <c r="N84" i="33"/>
  <c r="O84" i="33" s="1"/>
  <c r="K84" i="33"/>
  <c r="L84" i="33" s="1"/>
  <c r="H84" i="33"/>
  <c r="I84" i="33" s="1"/>
  <c r="E84" i="33"/>
  <c r="F84" i="33" s="1"/>
  <c r="N83" i="33"/>
  <c r="O83" i="33" s="1"/>
  <c r="K83" i="33"/>
  <c r="L83" i="33" s="1"/>
  <c r="I83" i="33"/>
  <c r="H83" i="33"/>
  <c r="E83" i="33"/>
  <c r="F83" i="33" s="1"/>
  <c r="N82" i="33"/>
  <c r="O82" i="33" s="1"/>
  <c r="L82" i="33"/>
  <c r="K82" i="33"/>
  <c r="H82" i="33"/>
  <c r="I82" i="33" s="1"/>
  <c r="E82" i="33"/>
  <c r="F82" i="33" s="1"/>
  <c r="N81" i="33"/>
  <c r="O81" i="33" s="1"/>
  <c r="K81" i="33"/>
  <c r="L81" i="33" s="1"/>
  <c r="H81" i="33"/>
  <c r="I81" i="33" s="1"/>
  <c r="E81" i="33"/>
  <c r="F81" i="33" s="1"/>
  <c r="N80" i="33"/>
  <c r="O80" i="33" s="1"/>
  <c r="K80" i="33"/>
  <c r="L80" i="33" s="1"/>
  <c r="H80" i="33"/>
  <c r="I80" i="33" s="1"/>
  <c r="E80" i="33"/>
  <c r="F80" i="33" s="1"/>
  <c r="N79" i="33"/>
  <c r="O79" i="33" s="1"/>
  <c r="K79" i="33"/>
  <c r="L79" i="33" s="1"/>
  <c r="H79" i="33"/>
  <c r="I79" i="33" s="1"/>
  <c r="E79" i="33"/>
  <c r="F79" i="33" s="1"/>
  <c r="N78" i="33"/>
  <c r="O78" i="33" s="1"/>
  <c r="K78" i="33"/>
  <c r="L78" i="33" s="1"/>
  <c r="H78" i="33"/>
  <c r="I78" i="33" s="1"/>
  <c r="E78" i="33"/>
  <c r="F78" i="33" s="1"/>
  <c r="N77" i="33"/>
  <c r="O77" i="33" s="1"/>
  <c r="K77" i="33"/>
  <c r="L77" i="33" s="1"/>
  <c r="H77" i="33"/>
  <c r="I77" i="33" s="1"/>
  <c r="E77" i="33"/>
  <c r="F77" i="33" s="1"/>
  <c r="N76" i="33"/>
  <c r="O76" i="33" s="1"/>
  <c r="K76" i="33"/>
  <c r="L76" i="33" s="1"/>
  <c r="H76" i="33"/>
  <c r="I76" i="33" s="1"/>
  <c r="E76" i="33"/>
  <c r="F76" i="33" s="1"/>
  <c r="N75" i="33"/>
  <c r="O75" i="33" s="1"/>
  <c r="K75" i="33"/>
  <c r="L75" i="33" s="1"/>
  <c r="H75" i="33"/>
  <c r="I75" i="33" s="1"/>
  <c r="E75" i="33"/>
  <c r="F75" i="33" s="1"/>
  <c r="N74" i="33"/>
  <c r="O74" i="33" s="1"/>
  <c r="K74" i="33"/>
  <c r="L74" i="33" s="1"/>
  <c r="H74" i="33"/>
  <c r="I74" i="33" s="1"/>
  <c r="E74" i="33"/>
  <c r="F74" i="33" s="1"/>
  <c r="O73" i="33"/>
  <c r="N73" i="33"/>
  <c r="K73" i="33"/>
  <c r="L73" i="33" s="1"/>
  <c r="H73" i="33"/>
  <c r="I73" i="33" s="1"/>
  <c r="E73" i="33"/>
  <c r="F73" i="33" s="1"/>
  <c r="N72" i="33"/>
  <c r="O72" i="33" s="1"/>
  <c r="K72" i="33"/>
  <c r="L72" i="33" s="1"/>
  <c r="H72" i="33"/>
  <c r="I72" i="33" s="1"/>
  <c r="E72" i="33"/>
  <c r="F72" i="33" s="1"/>
  <c r="N71" i="33"/>
  <c r="K71" i="33"/>
  <c r="L71" i="33" s="1"/>
  <c r="H71" i="33"/>
  <c r="I71" i="33" s="1"/>
  <c r="E71" i="33"/>
  <c r="M69" i="33"/>
  <c r="J69" i="33"/>
  <c r="G69" i="33"/>
  <c r="D69" i="33"/>
  <c r="B69" i="33"/>
  <c r="M68" i="33"/>
  <c r="G68" i="33"/>
  <c r="B64" i="33"/>
  <c r="O57" i="33" s="1"/>
  <c r="O63" i="33"/>
  <c r="N63" i="33"/>
  <c r="L63" i="33"/>
  <c r="K63" i="33"/>
  <c r="I63" i="33"/>
  <c r="H63" i="33"/>
  <c r="F63" i="33"/>
  <c r="E63" i="33"/>
  <c r="O62" i="33"/>
  <c r="N62" i="33"/>
  <c r="L62" i="33"/>
  <c r="K62" i="33"/>
  <c r="I62" i="33"/>
  <c r="H62" i="33"/>
  <c r="F62" i="33"/>
  <c r="E62" i="33"/>
  <c r="O61" i="33"/>
  <c r="N61" i="33"/>
  <c r="L61" i="33"/>
  <c r="K61" i="33"/>
  <c r="I61" i="33"/>
  <c r="H61" i="33"/>
  <c r="F61" i="33"/>
  <c r="E61" i="33"/>
  <c r="O60" i="33"/>
  <c r="N60" i="33"/>
  <c r="L60" i="33"/>
  <c r="K60" i="33"/>
  <c r="I60" i="33"/>
  <c r="H60" i="33"/>
  <c r="F60" i="33"/>
  <c r="E60" i="33"/>
  <c r="O59" i="33"/>
  <c r="N59" i="33"/>
  <c r="K59" i="33"/>
  <c r="H59" i="33"/>
  <c r="I59" i="33" s="1"/>
  <c r="E59" i="33"/>
  <c r="F59" i="33" s="1"/>
  <c r="N58" i="33"/>
  <c r="K58" i="33"/>
  <c r="H58" i="33"/>
  <c r="I58" i="33" s="1"/>
  <c r="E58" i="33"/>
  <c r="F58" i="33" s="1"/>
  <c r="N57" i="33"/>
  <c r="K57" i="33"/>
  <c r="L57" i="33" s="1"/>
  <c r="H57" i="33"/>
  <c r="I57" i="33" s="1"/>
  <c r="E57" i="33"/>
  <c r="N56" i="33"/>
  <c r="K56" i="33"/>
  <c r="L56" i="33" s="1"/>
  <c r="I56" i="33"/>
  <c r="H56" i="33"/>
  <c r="E56" i="33"/>
  <c r="N55" i="33"/>
  <c r="O55" i="33" s="1"/>
  <c r="L55" i="33"/>
  <c r="K55" i="33"/>
  <c r="H55" i="33"/>
  <c r="E55" i="33"/>
  <c r="F55" i="33" s="1"/>
  <c r="N54" i="33"/>
  <c r="O54" i="33" s="1"/>
  <c r="K54" i="33"/>
  <c r="H54" i="33"/>
  <c r="E54" i="33"/>
  <c r="F54" i="33" s="1"/>
  <c r="O53" i="33"/>
  <c r="N53" i="33"/>
  <c r="K53" i="33"/>
  <c r="H53" i="33"/>
  <c r="I53" i="33" s="1"/>
  <c r="E53" i="33"/>
  <c r="N52" i="33"/>
  <c r="K52" i="33"/>
  <c r="L52" i="33" s="1"/>
  <c r="H52" i="33"/>
  <c r="E52" i="33"/>
  <c r="F52" i="33" s="1"/>
  <c r="O51" i="33"/>
  <c r="N51" i="33"/>
  <c r="K51" i="33"/>
  <c r="H51" i="33"/>
  <c r="I51" i="33" s="1"/>
  <c r="E51" i="33"/>
  <c r="F51" i="33" s="1"/>
  <c r="N50" i="33"/>
  <c r="K50" i="33"/>
  <c r="H50" i="33"/>
  <c r="I50" i="33" s="1"/>
  <c r="E50" i="33"/>
  <c r="F50" i="33" s="1"/>
  <c r="N49" i="33"/>
  <c r="K49" i="33"/>
  <c r="L49" i="33" s="1"/>
  <c r="H49" i="33"/>
  <c r="I49" i="33" s="1"/>
  <c r="E49" i="33"/>
  <c r="N48" i="33"/>
  <c r="K48" i="33"/>
  <c r="L48" i="33" s="1"/>
  <c r="I48" i="33"/>
  <c r="H48" i="33"/>
  <c r="E48" i="33"/>
  <c r="N47" i="33"/>
  <c r="O47" i="33" s="1"/>
  <c r="K47" i="33"/>
  <c r="L47" i="33" s="1"/>
  <c r="H47" i="33"/>
  <c r="E47" i="33"/>
  <c r="N46" i="33"/>
  <c r="O46" i="33" s="1"/>
  <c r="K46" i="33"/>
  <c r="H46" i="33"/>
  <c r="I46" i="33" s="1"/>
  <c r="E46" i="33"/>
  <c r="F46" i="33" s="1"/>
  <c r="N45" i="33"/>
  <c r="K45" i="33"/>
  <c r="L45" i="33" s="1"/>
  <c r="H45" i="33"/>
  <c r="I45" i="33" s="1"/>
  <c r="E45" i="33"/>
  <c r="N44" i="33"/>
  <c r="K44" i="33"/>
  <c r="L44" i="33" s="1"/>
  <c r="H44" i="33"/>
  <c r="E44" i="33"/>
  <c r="M42" i="33"/>
  <c r="J42" i="33"/>
  <c r="G42" i="33"/>
  <c r="D42" i="33"/>
  <c r="B42" i="33"/>
  <c r="M41" i="33"/>
  <c r="G41" i="33"/>
  <c r="O36" i="33"/>
  <c r="N36" i="33"/>
  <c r="M36" i="33"/>
  <c r="L36" i="33"/>
  <c r="K36" i="33"/>
  <c r="J36" i="33"/>
  <c r="I36" i="33"/>
  <c r="H36" i="33"/>
  <c r="G36" i="33"/>
  <c r="F36" i="33"/>
  <c r="E36" i="33"/>
  <c r="D36" i="33"/>
  <c r="C36" i="33"/>
  <c r="B36" i="33"/>
  <c r="O35" i="33"/>
  <c r="N35" i="33"/>
  <c r="M35" i="33"/>
  <c r="L35" i="33"/>
  <c r="K35" i="33"/>
  <c r="J35" i="33"/>
  <c r="I35" i="33"/>
  <c r="H35" i="33"/>
  <c r="G35" i="33"/>
  <c r="F35" i="33"/>
  <c r="E35" i="33"/>
  <c r="D35" i="33"/>
  <c r="C35" i="33"/>
  <c r="B35" i="33"/>
  <c r="O34" i="33"/>
  <c r="N34" i="33"/>
  <c r="M34" i="33"/>
  <c r="L34" i="33"/>
  <c r="K34" i="33"/>
  <c r="J34" i="33"/>
  <c r="I34" i="33"/>
  <c r="H34" i="33"/>
  <c r="G34" i="33"/>
  <c r="F34" i="33"/>
  <c r="E34" i="33"/>
  <c r="D34" i="33"/>
  <c r="C34" i="33"/>
  <c r="B34" i="33"/>
  <c r="O33" i="33"/>
  <c r="N33" i="33"/>
  <c r="M33" i="33"/>
  <c r="L33" i="33"/>
  <c r="K33" i="33"/>
  <c r="J33" i="33"/>
  <c r="I33" i="33"/>
  <c r="H33" i="33"/>
  <c r="G33" i="33"/>
  <c r="F33" i="33"/>
  <c r="E33" i="33"/>
  <c r="D33" i="33"/>
  <c r="C33" i="33"/>
  <c r="B33" i="33"/>
  <c r="O32" i="33"/>
  <c r="N32" i="33"/>
  <c r="M32" i="33"/>
  <c r="L32" i="33"/>
  <c r="K32" i="33"/>
  <c r="J32" i="33"/>
  <c r="I32" i="33"/>
  <c r="H32" i="33"/>
  <c r="G32" i="33"/>
  <c r="F32" i="33"/>
  <c r="E32" i="33"/>
  <c r="D32" i="33"/>
  <c r="C32" i="33"/>
  <c r="B32" i="33"/>
  <c r="O31" i="33"/>
  <c r="N31" i="33"/>
  <c r="M31" i="33"/>
  <c r="L31" i="33"/>
  <c r="K31" i="33"/>
  <c r="J31" i="33"/>
  <c r="I31" i="33"/>
  <c r="H31" i="33"/>
  <c r="G31" i="33"/>
  <c r="F31" i="33"/>
  <c r="E31" i="33"/>
  <c r="D31" i="33"/>
  <c r="C31" i="33"/>
  <c r="B31" i="33"/>
  <c r="O30" i="33"/>
  <c r="N30" i="33"/>
  <c r="M30" i="33"/>
  <c r="L30" i="33"/>
  <c r="K30" i="33"/>
  <c r="J30" i="33"/>
  <c r="I30" i="33"/>
  <c r="H30" i="33"/>
  <c r="G30" i="33"/>
  <c r="F30" i="33"/>
  <c r="E30" i="33"/>
  <c r="D30" i="33"/>
  <c r="C30" i="33"/>
  <c r="B30" i="33"/>
  <c r="O29" i="33"/>
  <c r="N29" i="33"/>
  <c r="M29" i="33"/>
  <c r="L29" i="33"/>
  <c r="K29" i="33"/>
  <c r="J29" i="33"/>
  <c r="I29" i="33"/>
  <c r="H29" i="33"/>
  <c r="G29" i="33"/>
  <c r="F29" i="33"/>
  <c r="E29" i="33"/>
  <c r="D29" i="33"/>
  <c r="C29" i="33"/>
  <c r="B29" i="33"/>
  <c r="O28" i="33"/>
  <c r="N28" i="33"/>
  <c r="M28" i="33"/>
  <c r="L28" i="33"/>
  <c r="K28" i="33"/>
  <c r="J28" i="33"/>
  <c r="I28" i="33"/>
  <c r="H28" i="33"/>
  <c r="G28" i="33"/>
  <c r="F28" i="33"/>
  <c r="E28" i="33"/>
  <c r="D28" i="33"/>
  <c r="C28" i="33"/>
  <c r="B28" i="33"/>
  <c r="O27" i="33"/>
  <c r="N27" i="33"/>
  <c r="M27" i="33"/>
  <c r="L27" i="33"/>
  <c r="K27" i="33"/>
  <c r="J27" i="33"/>
  <c r="I27" i="33"/>
  <c r="H27" i="33"/>
  <c r="G27" i="33"/>
  <c r="F27" i="33"/>
  <c r="E27" i="33"/>
  <c r="D27" i="33"/>
  <c r="C27" i="33"/>
  <c r="B27" i="33"/>
  <c r="O26" i="33"/>
  <c r="N26" i="33"/>
  <c r="M26" i="33"/>
  <c r="L26" i="33"/>
  <c r="K26" i="33"/>
  <c r="J26" i="33"/>
  <c r="I26" i="33"/>
  <c r="H26" i="33"/>
  <c r="G26" i="33"/>
  <c r="F26" i="33"/>
  <c r="E26" i="33"/>
  <c r="D26" i="33"/>
  <c r="C26" i="33"/>
  <c r="B26" i="33"/>
  <c r="O25" i="33"/>
  <c r="N25" i="33"/>
  <c r="M25" i="33"/>
  <c r="L25" i="33"/>
  <c r="K25" i="33"/>
  <c r="J25" i="33"/>
  <c r="I25" i="33"/>
  <c r="H25" i="33"/>
  <c r="G25" i="33"/>
  <c r="F25" i="33"/>
  <c r="E25" i="33"/>
  <c r="D25" i="33"/>
  <c r="C25" i="33"/>
  <c r="B25" i="33"/>
  <c r="O24" i="33"/>
  <c r="N24" i="33"/>
  <c r="M24" i="33"/>
  <c r="L24" i="33"/>
  <c r="K24" i="33"/>
  <c r="J24" i="33"/>
  <c r="I24" i="33"/>
  <c r="H24" i="33"/>
  <c r="G24" i="33"/>
  <c r="F24" i="33"/>
  <c r="E24" i="33"/>
  <c r="D24" i="33"/>
  <c r="C24" i="33"/>
  <c r="B24" i="33"/>
  <c r="O23" i="33"/>
  <c r="N23" i="33"/>
  <c r="M23" i="33"/>
  <c r="L23" i="33"/>
  <c r="K23" i="33"/>
  <c r="J23" i="33"/>
  <c r="I23" i="33"/>
  <c r="H23" i="33"/>
  <c r="G23" i="33"/>
  <c r="F23" i="33"/>
  <c r="E23" i="33"/>
  <c r="D23" i="33"/>
  <c r="C23" i="33"/>
  <c r="B23" i="33"/>
  <c r="O22" i="33"/>
  <c r="N22" i="33"/>
  <c r="M22" i="33"/>
  <c r="L22" i="33"/>
  <c r="K22" i="33"/>
  <c r="J22" i="33"/>
  <c r="I22" i="33"/>
  <c r="H22" i="33"/>
  <c r="G22" i="33"/>
  <c r="F22" i="33"/>
  <c r="E22" i="33"/>
  <c r="D22" i="33"/>
  <c r="C22" i="33"/>
  <c r="B22" i="33"/>
  <c r="O21" i="33"/>
  <c r="N21" i="33"/>
  <c r="M21" i="33"/>
  <c r="L21" i="33"/>
  <c r="K21" i="33"/>
  <c r="J21" i="33"/>
  <c r="I21" i="33"/>
  <c r="H21" i="33"/>
  <c r="G21" i="33"/>
  <c r="F21" i="33"/>
  <c r="E21" i="33"/>
  <c r="D21" i="33"/>
  <c r="C21" i="33"/>
  <c r="B21" i="33"/>
  <c r="O20" i="33"/>
  <c r="N20" i="33"/>
  <c r="M20" i="33"/>
  <c r="L20" i="33"/>
  <c r="K20" i="33"/>
  <c r="J20" i="33"/>
  <c r="I20" i="33"/>
  <c r="H20" i="33"/>
  <c r="G20" i="33"/>
  <c r="F20" i="33"/>
  <c r="E20" i="33"/>
  <c r="D20" i="33"/>
  <c r="C20" i="33"/>
  <c r="B20" i="33"/>
  <c r="O19" i="33"/>
  <c r="N19" i="33"/>
  <c r="M19" i="33"/>
  <c r="L19" i="33"/>
  <c r="K19" i="33"/>
  <c r="J19" i="33"/>
  <c r="I19" i="33"/>
  <c r="H19" i="33"/>
  <c r="G19" i="33"/>
  <c r="F19" i="33"/>
  <c r="E19" i="33"/>
  <c r="D19" i="33"/>
  <c r="C19" i="33"/>
  <c r="B19" i="33"/>
  <c r="O18" i="33"/>
  <c r="N18" i="33"/>
  <c r="M18" i="33"/>
  <c r="L18" i="33"/>
  <c r="K18" i="33"/>
  <c r="J18" i="33"/>
  <c r="I18" i="33"/>
  <c r="H18" i="33"/>
  <c r="G18" i="33"/>
  <c r="F18" i="33"/>
  <c r="E18" i="33"/>
  <c r="D18" i="33"/>
  <c r="C18" i="33"/>
  <c r="B18" i="33"/>
  <c r="O17" i="33"/>
  <c r="N17" i="33"/>
  <c r="M17" i="33"/>
  <c r="L17" i="33"/>
  <c r="K17" i="33"/>
  <c r="J17" i="33"/>
  <c r="I17" i="33"/>
  <c r="H17" i="33"/>
  <c r="G17" i="33"/>
  <c r="F17" i="33"/>
  <c r="E17" i="33"/>
  <c r="D17" i="33"/>
  <c r="C17" i="33"/>
  <c r="B17" i="33"/>
  <c r="M15" i="33"/>
  <c r="J15" i="33"/>
  <c r="G15" i="33"/>
  <c r="D15" i="33"/>
  <c r="B15" i="33"/>
  <c r="M14" i="33"/>
  <c r="G14" i="33"/>
  <c r="B199" i="32"/>
  <c r="N198" i="32"/>
  <c r="O198" i="32" s="1"/>
  <c r="L198" i="32"/>
  <c r="K198" i="32"/>
  <c r="H198" i="32"/>
  <c r="I198" i="32" s="1"/>
  <c r="F198" i="32"/>
  <c r="E198" i="32"/>
  <c r="N197" i="32"/>
  <c r="O197" i="32" s="1"/>
  <c r="K197" i="32"/>
  <c r="L197" i="32" s="1"/>
  <c r="H197" i="32"/>
  <c r="I197" i="32" s="1"/>
  <c r="F197" i="32"/>
  <c r="E197" i="32"/>
  <c r="N196" i="32"/>
  <c r="O196" i="32" s="1"/>
  <c r="K196" i="32"/>
  <c r="L196" i="32" s="1"/>
  <c r="H196" i="32"/>
  <c r="I196" i="32" s="1"/>
  <c r="E196" i="32"/>
  <c r="F196" i="32" s="1"/>
  <c r="N195" i="32"/>
  <c r="O195" i="32" s="1"/>
  <c r="K195" i="32"/>
  <c r="L195" i="32" s="1"/>
  <c r="H195" i="32"/>
  <c r="I195" i="32" s="1"/>
  <c r="F195" i="32"/>
  <c r="E195" i="32"/>
  <c r="N194" i="32"/>
  <c r="O194" i="32" s="1"/>
  <c r="L194" i="32"/>
  <c r="K194" i="32"/>
  <c r="H194" i="32"/>
  <c r="I194" i="32" s="1"/>
  <c r="E194" i="32"/>
  <c r="F194" i="32" s="1"/>
  <c r="O193" i="32"/>
  <c r="N193" i="32"/>
  <c r="K193" i="32"/>
  <c r="L193" i="32" s="1"/>
  <c r="H193" i="32"/>
  <c r="I193" i="32" s="1"/>
  <c r="F193" i="32"/>
  <c r="E193" i="32"/>
  <c r="N192" i="32"/>
  <c r="O192" i="32" s="1"/>
  <c r="K192" i="32"/>
  <c r="L192" i="32" s="1"/>
  <c r="H192" i="32"/>
  <c r="I192" i="32" s="1"/>
  <c r="E192" i="32"/>
  <c r="F192" i="32" s="1"/>
  <c r="O191" i="32"/>
  <c r="N191" i="32"/>
  <c r="K191" i="32"/>
  <c r="L191" i="32" s="1"/>
  <c r="H191" i="32"/>
  <c r="I191" i="32" s="1"/>
  <c r="F191" i="32"/>
  <c r="E191" i="32"/>
  <c r="N190" i="32"/>
  <c r="O190" i="32" s="1"/>
  <c r="K190" i="32"/>
  <c r="L190" i="32" s="1"/>
  <c r="H190" i="32"/>
  <c r="I190" i="32" s="1"/>
  <c r="E190" i="32"/>
  <c r="F190" i="32" s="1"/>
  <c r="N189" i="32"/>
  <c r="O189" i="32" s="1"/>
  <c r="K189" i="32"/>
  <c r="L189" i="32" s="1"/>
  <c r="H189" i="32"/>
  <c r="I189" i="32" s="1"/>
  <c r="E189" i="32"/>
  <c r="F189" i="32" s="1"/>
  <c r="N188" i="32"/>
  <c r="O188" i="32" s="1"/>
  <c r="K188" i="32"/>
  <c r="L188" i="32" s="1"/>
  <c r="H188" i="32"/>
  <c r="I188" i="32" s="1"/>
  <c r="F188" i="32"/>
  <c r="E188" i="32"/>
  <c r="N187" i="32"/>
  <c r="O187" i="32" s="1"/>
  <c r="K187" i="32"/>
  <c r="L187" i="32" s="1"/>
  <c r="H187" i="32"/>
  <c r="I187" i="32" s="1"/>
  <c r="F187" i="32"/>
  <c r="E187" i="32"/>
  <c r="N186" i="32"/>
  <c r="O186" i="32" s="1"/>
  <c r="L186" i="32"/>
  <c r="K186" i="32"/>
  <c r="H186" i="32"/>
  <c r="I186" i="32" s="1"/>
  <c r="E186" i="32"/>
  <c r="F186" i="32" s="1"/>
  <c r="N185" i="32"/>
  <c r="O185" i="32" s="1"/>
  <c r="K185" i="32"/>
  <c r="L185" i="32" s="1"/>
  <c r="H185" i="32"/>
  <c r="I185" i="32" s="1"/>
  <c r="F185" i="32"/>
  <c r="E185" i="32"/>
  <c r="N184" i="32"/>
  <c r="O184" i="32" s="1"/>
  <c r="K184" i="32"/>
  <c r="L184" i="32" s="1"/>
  <c r="H184" i="32"/>
  <c r="I184" i="32" s="1"/>
  <c r="E184" i="32"/>
  <c r="F184" i="32" s="1"/>
  <c r="N183" i="32"/>
  <c r="O183" i="32" s="1"/>
  <c r="K183" i="32"/>
  <c r="L183" i="32" s="1"/>
  <c r="H183" i="32"/>
  <c r="I183" i="32" s="1"/>
  <c r="E183" i="32"/>
  <c r="F183" i="32" s="1"/>
  <c r="N182" i="32"/>
  <c r="O182" i="32" s="1"/>
  <c r="L182" i="32"/>
  <c r="K182" i="32"/>
  <c r="H182" i="32"/>
  <c r="I182" i="32" s="1"/>
  <c r="E182" i="32"/>
  <c r="F182" i="32" s="1"/>
  <c r="N181" i="32"/>
  <c r="O181" i="32" s="1"/>
  <c r="K181" i="32"/>
  <c r="L181" i="32" s="1"/>
  <c r="H181" i="32"/>
  <c r="I181" i="32" s="1"/>
  <c r="E181" i="32"/>
  <c r="F181" i="32" s="1"/>
  <c r="N180" i="32"/>
  <c r="O180" i="32" s="1"/>
  <c r="K180" i="32"/>
  <c r="L180" i="32" s="1"/>
  <c r="H180" i="32"/>
  <c r="I180" i="32" s="1"/>
  <c r="E180" i="32"/>
  <c r="F180" i="32" s="1"/>
  <c r="N179" i="32"/>
  <c r="K179" i="32"/>
  <c r="H179" i="32"/>
  <c r="E179" i="32"/>
  <c r="M177" i="32"/>
  <c r="J177" i="32"/>
  <c r="G177" i="32"/>
  <c r="D177" i="32"/>
  <c r="B177" i="32"/>
  <c r="M176" i="32"/>
  <c r="G176" i="32"/>
  <c r="B172" i="32"/>
  <c r="F169" i="32" s="1"/>
  <c r="N171" i="32"/>
  <c r="K171" i="32"/>
  <c r="H171" i="32"/>
  <c r="F171" i="32"/>
  <c r="E171" i="32"/>
  <c r="N170" i="32"/>
  <c r="K170" i="32"/>
  <c r="H170" i="32"/>
  <c r="E170" i="32"/>
  <c r="N169" i="32"/>
  <c r="K169" i="32"/>
  <c r="H169" i="32"/>
  <c r="E169" i="32"/>
  <c r="N168" i="32"/>
  <c r="K168" i="32"/>
  <c r="L168" i="32" s="1"/>
  <c r="H168" i="32"/>
  <c r="E168" i="32"/>
  <c r="N167" i="32"/>
  <c r="L167" i="32"/>
  <c r="K167" i="32"/>
  <c r="H167" i="32"/>
  <c r="E167" i="32"/>
  <c r="N166" i="32"/>
  <c r="K166" i="32"/>
  <c r="H166" i="32"/>
  <c r="F166" i="32"/>
  <c r="E166" i="32"/>
  <c r="N165" i="32"/>
  <c r="K165" i="32"/>
  <c r="H165" i="32"/>
  <c r="I165" i="32" s="1"/>
  <c r="E165" i="32"/>
  <c r="N164" i="32"/>
  <c r="K164" i="32"/>
  <c r="H164" i="32"/>
  <c r="E164" i="32"/>
  <c r="N163" i="32"/>
  <c r="K163" i="32"/>
  <c r="H163" i="32"/>
  <c r="I163" i="32" s="1"/>
  <c r="E163" i="32"/>
  <c r="N162" i="32"/>
  <c r="K162" i="32"/>
  <c r="L162" i="32" s="1"/>
  <c r="H162" i="32"/>
  <c r="E162" i="32"/>
  <c r="N161" i="32"/>
  <c r="K161" i="32"/>
  <c r="H161" i="32"/>
  <c r="E161" i="32"/>
  <c r="N160" i="32"/>
  <c r="K160" i="32"/>
  <c r="H160" i="32"/>
  <c r="F160" i="32"/>
  <c r="E160" i="32"/>
  <c r="N159" i="32"/>
  <c r="K159" i="32"/>
  <c r="H159" i="32"/>
  <c r="E159" i="32"/>
  <c r="N158" i="32"/>
  <c r="K158" i="32"/>
  <c r="H158" i="32"/>
  <c r="E158" i="32"/>
  <c r="N157" i="32"/>
  <c r="K157" i="32"/>
  <c r="H157" i="32"/>
  <c r="F157" i="32"/>
  <c r="E157" i="32"/>
  <c r="N156" i="32"/>
  <c r="K156" i="32"/>
  <c r="H156" i="32"/>
  <c r="I156" i="32" s="1"/>
  <c r="E156" i="32"/>
  <c r="N155" i="32"/>
  <c r="L155" i="32"/>
  <c r="K155" i="32"/>
  <c r="H155" i="32"/>
  <c r="E155" i="32"/>
  <c r="N154" i="32"/>
  <c r="K154" i="32"/>
  <c r="H154" i="32"/>
  <c r="I154" i="32" s="1"/>
  <c r="E154" i="32"/>
  <c r="N153" i="32"/>
  <c r="K153" i="32"/>
  <c r="L153" i="32" s="1"/>
  <c r="H153" i="32"/>
  <c r="I153" i="32" s="1"/>
  <c r="E153" i="32"/>
  <c r="O152" i="32"/>
  <c r="N152" i="32"/>
  <c r="K152" i="32"/>
  <c r="H152" i="32"/>
  <c r="F152" i="32"/>
  <c r="E152" i="32"/>
  <c r="M150" i="32"/>
  <c r="J150" i="32"/>
  <c r="G150" i="32"/>
  <c r="D150" i="32"/>
  <c r="B150" i="32"/>
  <c r="M149" i="32"/>
  <c r="G149" i="32"/>
  <c r="B145" i="32"/>
  <c r="O137" i="32" s="1"/>
  <c r="O144" i="32"/>
  <c r="N144" i="32"/>
  <c r="L144" i="32"/>
  <c r="K144" i="32"/>
  <c r="I144" i="32"/>
  <c r="H144" i="32"/>
  <c r="F144" i="32"/>
  <c r="E144" i="32"/>
  <c r="O143" i="32"/>
  <c r="N143" i="32"/>
  <c r="L143" i="32"/>
  <c r="K143" i="32"/>
  <c r="I143" i="32"/>
  <c r="H143" i="32"/>
  <c r="F143" i="32"/>
  <c r="E143" i="32"/>
  <c r="O142" i="32"/>
  <c r="N142" i="32"/>
  <c r="L142" i="32"/>
  <c r="K142" i="32"/>
  <c r="I142" i="32"/>
  <c r="H142" i="32"/>
  <c r="F142" i="32"/>
  <c r="E142" i="32"/>
  <c r="O141" i="32"/>
  <c r="N141" i="32"/>
  <c r="L141" i="32"/>
  <c r="K141" i="32"/>
  <c r="I141" i="32"/>
  <c r="H141" i="32"/>
  <c r="F141" i="32"/>
  <c r="E141" i="32"/>
  <c r="O140" i="32"/>
  <c r="N140" i="32"/>
  <c r="L140" i="32"/>
  <c r="K140" i="32"/>
  <c r="I140" i="32"/>
  <c r="H140" i="32"/>
  <c r="F140" i="32"/>
  <c r="E140" i="32"/>
  <c r="N139" i="32"/>
  <c r="K139" i="32"/>
  <c r="H139" i="32"/>
  <c r="I139" i="32" s="1"/>
  <c r="E139" i="32"/>
  <c r="F139" i="32" s="1"/>
  <c r="N138" i="32"/>
  <c r="K138" i="32"/>
  <c r="H138" i="32"/>
  <c r="I138" i="32" s="1"/>
  <c r="E138" i="32"/>
  <c r="F138" i="32" s="1"/>
  <c r="N137" i="32"/>
  <c r="K137" i="32"/>
  <c r="L137" i="32" s="1"/>
  <c r="I137" i="32"/>
  <c r="H137" i="32"/>
  <c r="E137" i="32"/>
  <c r="N136" i="32"/>
  <c r="O136" i="32" s="1"/>
  <c r="L136" i="32"/>
  <c r="K136" i="32"/>
  <c r="H136" i="32"/>
  <c r="E136" i="32"/>
  <c r="F136" i="32" s="1"/>
  <c r="N135" i="32"/>
  <c r="K135" i="32"/>
  <c r="H135" i="32"/>
  <c r="I135" i="32" s="1"/>
  <c r="E135" i="32"/>
  <c r="F135" i="32" s="1"/>
  <c r="N134" i="32"/>
  <c r="K134" i="32"/>
  <c r="H134" i="32"/>
  <c r="I134" i="32" s="1"/>
  <c r="E134" i="32"/>
  <c r="F134" i="32" s="1"/>
  <c r="N133" i="32"/>
  <c r="K133" i="32"/>
  <c r="I133" i="32"/>
  <c r="H133" i="32"/>
  <c r="E133" i="32"/>
  <c r="N132" i="32"/>
  <c r="L132" i="32"/>
  <c r="K132" i="32"/>
  <c r="H132" i="32"/>
  <c r="E132" i="32"/>
  <c r="F132" i="32" s="1"/>
  <c r="O131" i="32"/>
  <c r="N131" i="32"/>
  <c r="K131" i="32"/>
  <c r="H131" i="32"/>
  <c r="I131" i="32" s="1"/>
  <c r="E131" i="32"/>
  <c r="F131" i="32" s="1"/>
  <c r="N130" i="32"/>
  <c r="K130" i="32"/>
  <c r="H130" i="32"/>
  <c r="I130" i="32" s="1"/>
  <c r="E130" i="32"/>
  <c r="F130" i="32" s="1"/>
  <c r="N129" i="32"/>
  <c r="K129" i="32"/>
  <c r="I129" i="32"/>
  <c r="H129" i="32"/>
  <c r="E129" i="32"/>
  <c r="N128" i="32"/>
  <c r="L128" i="32"/>
  <c r="K128" i="32"/>
  <c r="H128" i="32"/>
  <c r="E128" i="32"/>
  <c r="F128" i="32" s="1"/>
  <c r="N127" i="32"/>
  <c r="K127" i="32"/>
  <c r="H127" i="32"/>
  <c r="I127" i="32" s="1"/>
  <c r="E127" i="32"/>
  <c r="F127" i="32" s="1"/>
  <c r="N126" i="32"/>
  <c r="K126" i="32"/>
  <c r="L126" i="32" s="1"/>
  <c r="H126" i="32"/>
  <c r="I126" i="32" s="1"/>
  <c r="E126" i="32"/>
  <c r="N125" i="32"/>
  <c r="K125" i="32"/>
  <c r="K145" i="32" s="1"/>
  <c r="I125" i="32"/>
  <c r="H125" i="32"/>
  <c r="E125" i="32"/>
  <c r="M123" i="32"/>
  <c r="J123" i="32"/>
  <c r="G123" i="32"/>
  <c r="D123" i="32"/>
  <c r="B123" i="32"/>
  <c r="M122" i="32"/>
  <c r="G122" i="32"/>
  <c r="B118" i="32"/>
  <c r="N117" i="32"/>
  <c r="O117" i="32" s="1"/>
  <c r="L117" i="32"/>
  <c r="K117" i="32"/>
  <c r="H117" i="32"/>
  <c r="I117" i="32" s="1"/>
  <c r="E117" i="32"/>
  <c r="F117" i="32" s="1"/>
  <c r="N116" i="32"/>
  <c r="O116" i="32" s="1"/>
  <c r="K116" i="32"/>
  <c r="L116" i="32" s="1"/>
  <c r="H116" i="32"/>
  <c r="I116" i="32" s="1"/>
  <c r="E116" i="32"/>
  <c r="F116" i="32" s="1"/>
  <c r="N115" i="32"/>
  <c r="O115" i="32" s="1"/>
  <c r="K115" i="32"/>
  <c r="L115" i="32" s="1"/>
  <c r="H115" i="32"/>
  <c r="I115" i="32" s="1"/>
  <c r="E115" i="32"/>
  <c r="F115" i="32" s="1"/>
  <c r="O114" i="32"/>
  <c r="N114" i="32"/>
  <c r="K114" i="32"/>
  <c r="L114" i="32" s="1"/>
  <c r="I114" i="32"/>
  <c r="H114" i="32"/>
  <c r="E114" i="32"/>
  <c r="F114" i="32" s="1"/>
  <c r="N113" i="32"/>
  <c r="O113" i="32" s="1"/>
  <c r="L113" i="32"/>
  <c r="K113" i="32"/>
  <c r="H113" i="32"/>
  <c r="I113" i="32" s="1"/>
  <c r="E113" i="32"/>
  <c r="F113" i="32" s="1"/>
  <c r="N112" i="32"/>
  <c r="O112" i="32" s="1"/>
  <c r="K112" i="32"/>
  <c r="L112" i="32" s="1"/>
  <c r="H112" i="32"/>
  <c r="I112" i="32" s="1"/>
  <c r="E112" i="32"/>
  <c r="F112" i="32" s="1"/>
  <c r="N111" i="32"/>
  <c r="O111" i="32" s="1"/>
  <c r="K111" i="32"/>
  <c r="L111" i="32" s="1"/>
  <c r="H111" i="32"/>
  <c r="I111" i="32" s="1"/>
  <c r="E111" i="32"/>
  <c r="F111" i="32" s="1"/>
  <c r="N110" i="32"/>
  <c r="O110" i="32" s="1"/>
  <c r="K110" i="32"/>
  <c r="L110" i="32" s="1"/>
  <c r="I110" i="32"/>
  <c r="H110" i="32"/>
  <c r="E110" i="32"/>
  <c r="F110" i="32" s="1"/>
  <c r="N109" i="32"/>
  <c r="O109" i="32" s="1"/>
  <c r="L109" i="32"/>
  <c r="K109" i="32"/>
  <c r="I109" i="32"/>
  <c r="H109" i="32"/>
  <c r="E109" i="32"/>
  <c r="F109" i="32" s="1"/>
  <c r="O108" i="32"/>
  <c r="N108" i="32"/>
  <c r="K108" i="32"/>
  <c r="L108" i="32" s="1"/>
  <c r="H108" i="32"/>
  <c r="I108" i="32" s="1"/>
  <c r="E108" i="32"/>
  <c r="F108" i="32" s="1"/>
  <c r="N107" i="32"/>
  <c r="O107" i="32" s="1"/>
  <c r="K107" i="32"/>
  <c r="L107" i="32" s="1"/>
  <c r="H107" i="32"/>
  <c r="I107" i="32" s="1"/>
  <c r="E107" i="32"/>
  <c r="F107" i="32" s="1"/>
  <c r="N106" i="32"/>
  <c r="O106" i="32" s="1"/>
  <c r="K106" i="32"/>
  <c r="L106" i="32" s="1"/>
  <c r="I106" i="32"/>
  <c r="H106" i="32"/>
  <c r="E106" i="32"/>
  <c r="F106" i="32" s="1"/>
  <c r="N105" i="32"/>
  <c r="O105" i="32" s="1"/>
  <c r="L105" i="32"/>
  <c r="K105" i="32"/>
  <c r="H105" i="32"/>
  <c r="I105" i="32" s="1"/>
  <c r="E105" i="32"/>
  <c r="F105" i="32" s="1"/>
  <c r="N104" i="32"/>
  <c r="O104" i="32" s="1"/>
  <c r="K104" i="32"/>
  <c r="L104" i="32" s="1"/>
  <c r="H104" i="32"/>
  <c r="I104" i="32" s="1"/>
  <c r="E104" i="32"/>
  <c r="F104" i="32" s="1"/>
  <c r="O103" i="32"/>
  <c r="N103" i="32"/>
  <c r="K103" i="32"/>
  <c r="L103" i="32" s="1"/>
  <c r="H103" i="32"/>
  <c r="I103" i="32" s="1"/>
  <c r="E103" i="32"/>
  <c r="F103" i="32" s="1"/>
  <c r="N102" i="32"/>
  <c r="O102" i="32" s="1"/>
  <c r="K102" i="32"/>
  <c r="L102" i="32" s="1"/>
  <c r="I102" i="32"/>
  <c r="H102" i="32"/>
  <c r="E102" i="32"/>
  <c r="F102" i="32" s="1"/>
  <c r="N101" i="32"/>
  <c r="O101" i="32" s="1"/>
  <c r="L101" i="32"/>
  <c r="K101" i="32"/>
  <c r="H101" i="32"/>
  <c r="I101" i="32" s="1"/>
  <c r="E101" i="32"/>
  <c r="F101" i="32" s="1"/>
  <c r="N100" i="32"/>
  <c r="O100" i="32" s="1"/>
  <c r="K100" i="32"/>
  <c r="L100" i="32" s="1"/>
  <c r="H100" i="32"/>
  <c r="I100" i="32" s="1"/>
  <c r="E100" i="32"/>
  <c r="F100" i="32" s="1"/>
  <c r="N99" i="32"/>
  <c r="O99" i="32" s="1"/>
  <c r="K99" i="32"/>
  <c r="L99" i="32" s="1"/>
  <c r="H99" i="32"/>
  <c r="I99" i="32" s="1"/>
  <c r="E99" i="32"/>
  <c r="F99" i="32" s="1"/>
  <c r="O98" i="32"/>
  <c r="N98" i="32"/>
  <c r="K98" i="32"/>
  <c r="I98" i="32"/>
  <c r="H98" i="32"/>
  <c r="E98" i="32"/>
  <c r="M96" i="32"/>
  <c r="J96" i="32"/>
  <c r="G96" i="32"/>
  <c r="D96" i="32"/>
  <c r="B96" i="32"/>
  <c r="M95" i="32"/>
  <c r="G95" i="32"/>
  <c r="B91" i="32"/>
  <c r="N90" i="32"/>
  <c r="O90" i="32" s="1"/>
  <c r="L90" i="32"/>
  <c r="K90" i="32"/>
  <c r="H90" i="32"/>
  <c r="I90" i="32" s="1"/>
  <c r="E90" i="32"/>
  <c r="F90" i="32" s="1"/>
  <c r="N89" i="32"/>
  <c r="O89" i="32" s="1"/>
  <c r="K89" i="32"/>
  <c r="L89" i="32" s="1"/>
  <c r="H89" i="32"/>
  <c r="I89" i="32" s="1"/>
  <c r="E89" i="32"/>
  <c r="F89" i="32" s="1"/>
  <c r="N88" i="32"/>
  <c r="O88" i="32" s="1"/>
  <c r="K88" i="32"/>
  <c r="L88" i="32" s="1"/>
  <c r="I88" i="32"/>
  <c r="H88" i="32"/>
  <c r="E88" i="32"/>
  <c r="F88" i="32" s="1"/>
  <c r="N87" i="32"/>
  <c r="O87" i="32" s="1"/>
  <c r="L87" i="32"/>
  <c r="K87" i="32"/>
  <c r="H87" i="32"/>
  <c r="I87" i="32" s="1"/>
  <c r="E87" i="32"/>
  <c r="F87" i="32" s="1"/>
  <c r="N86" i="32"/>
  <c r="O86" i="32" s="1"/>
  <c r="K86" i="32"/>
  <c r="L86" i="32" s="1"/>
  <c r="H86" i="32"/>
  <c r="I86" i="32" s="1"/>
  <c r="E86" i="32"/>
  <c r="F86" i="32" s="1"/>
  <c r="N85" i="32"/>
  <c r="O85" i="32" s="1"/>
  <c r="K85" i="32"/>
  <c r="L85" i="32" s="1"/>
  <c r="H85" i="32"/>
  <c r="I85" i="32" s="1"/>
  <c r="E85" i="32"/>
  <c r="F85" i="32" s="1"/>
  <c r="N84" i="32"/>
  <c r="O84" i="32" s="1"/>
  <c r="K84" i="32"/>
  <c r="L84" i="32" s="1"/>
  <c r="I84" i="32"/>
  <c r="H84" i="32"/>
  <c r="E84" i="32"/>
  <c r="F84" i="32" s="1"/>
  <c r="N83" i="32"/>
  <c r="O83" i="32" s="1"/>
  <c r="K83" i="32"/>
  <c r="L83" i="32" s="1"/>
  <c r="H83" i="32"/>
  <c r="I83" i="32" s="1"/>
  <c r="E83" i="32"/>
  <c r="F83" i="32" s="1"/>
  <c r="N82" i="32"/>
  <c r="O82" i="32" s="1"/>
  <c r="L82" i="32"/>
  <c r="K82" i="32"/>
  <c r="H82" i="32"/>
  <c r="I82" i="32" s="1"/>
  <c r="E82" i="32"/>
  <c r="F82" i="32" s="1"/>
  <c r="O81" i="32"/>
  <c r="N81" i="32"/>
  <c r="K81" i="32"/>
  <c r="L81" i="32" s="1"/>
  <c r="H81" i="32"/>
  <c r="I81" i="32" s="1"/>
  <c r="E81" i="32"/>
  <c r="F81" i="32" s="1"/>
  <c r="N80" i="32"/>
  <c r="O80" i="32" s="1"/>
  <c r="K80" i="32"/>
  <c r="L80" i="32" s="1"/>
  <c r="I80" i="32"/>
  <c r="H80" i="32"/>
  <c r="E80" i="32"/>
  <c r="F80" i="32" s="1"/>
  <c r="N79" i="32"/>
  <c r="O79" i="32" s="1"/>
  <c r="L79" i="32"/>
  <c r="K79" i="32"/>
  <c r="H79" i="32"/>
  <c r="I79" i="32" s="1"/>
  <c r="E79" i="32"/>
  <c r="F79" i="32" s="1"/>
  <c r="N78" i="32"/>
  <c r="O78" i="32" s="1"/>
  <c r="K78" i="32"/>
  <c r="L78" i="32" s="1"/>
  <c r="H78" i="32"/>
  <c r="I78" i="32" s="1"/>
  <c r="E78" i="32"/>
  <c r="F78" i="32" s="1"/>
  <c r="N77" i="32"/>
  <c r="O77" i="32" s="1"/>
  <c r="K77" i="32"/>
  <c r="L77" i="32" s="1"/>
  <c r="H77" i="32"/>
  <c r="I77" i="32" s="1"/>
  <c r="E77" i="32"/>
  <c r="F77" i="32" s="1"/>
  <c r="O76" i="32"/>
  <c r="N76" i="32"/>
  <c r="K76" i="32"/>
  <c r="L76" i="32" s="1"/>
  <c r="I76" i="32"/>
  <c r="H76" i="32"/>
  <c r="E76" i="32"/>
  <c r="F76" i="32" s="1"/>
  <c r="N75" i="32"/>
  <c r="O75" i="32" s="1"/>
  <c r="K75" i="32"/>
  <c r="L75" i="32" s="1"/>
  <c r="H75" i="32"/>
  <c r="I75" i="32" s="1"/>
  <c r="E75" i="32"/>
  <c r="F75" i="32" s="1"/>
  <c r="N74" i="32"/>
  <c r="O74" i="32" s="1"/>
  <c r="L74" i="32"/>
  <c r="K74" i="32"/>
  <c r="H74" i="32"/>
  <c r="I74" i="32" s="1"/>
  <c r="E74" i="32"/>
  <c r="F74" i="32" s="1"/>
  <c r="N73" i="32"/>
  <c r="O73" i="32" s="1"/>
  <c r="K73" i="32"/>
  <c r="L73" i="32" s="1"/>
  <c r="H73" i="32"/>
  <c r="I73" i="32" s="1"/>
  <c r="E73" i="32"/>
  <c r="F73" i="32" s="1"/>
  <c r="N72" i="32"/>
  <c r="O72" i="32" s="1"/>
  <c r="K72" i="32"/>
  <c r="L72" i="32" s="1"/>
  <c r="I72" i="32"/>
  <c r="H72" i="32"/>
  <c r="E72" i="32"/>
  <c r="F72" i="32" s="1"/>
  <c r="N71" i="32"/>
  <c r="L71" i="32"/>
  <c r="K71" i="32"/>
  <c r="H71" i="32"/>
  <c r="E71" i="32"/>
  <c r="M69" i="32"/>
  <c r="J69" i="32"/>
  <c r="G69" i="32"/>
  <c r="D69" i="32"/>
  <c r="B69" i="32"/>
  <c r="M68" i="32"/>
  <c r="G68" i="32"/>
  <c r="B64" i="32"/>
  <c r="O63" i="32"/>
  <c r="N63" i="32"/>
  <c r="L63" i="32"/>
  <c r="K63" i="32"/>
  <c r="I63" i="32"/>
  <c r="H63" i="32"/>
  <c r="F63" i="32"/>
  <c r="E63" i="32"/>
  <c r="O62" i="32"/>
  <c r="N62" i="32"/>
  <c r="L62" i="32"/>
  <c r="K62" i="32"/>
  <c r="I62" i="32"/>
  <c r="H62" i="32"/>
  <c r="F62" i="32"/>
  <c r="E62" i="32"/>
  <c r="O61" i="32"/>
  <c r="N61" i="32"/>
  <c r="L61" i="32"/>
  <c r="K61" i="32"/>
  <c r="I61" i="32"/>
  <c r="H61" i="32"/>
  <c r="F61" i="32"/>
  <c r="E61" i="32"/>
  <c r="O60" i="32"/>
  <c r="N60" i="32"/>
  <c r="L60" i="32"/>
  <c r="K60" i="32"/>
  <c r="I60" i="32"/>
  <c r="H60" i="32"/>
  <c r="F60" i="32"/>
  <c r="E60" i="32"/>
  <c r="O59" i="32"/>
  <c r="N59" i="32"/>
  <c r="L59" i="32"/>
  <c r="K59" i="32"/>
  <c r="I59" i="32"/>
  <c r="H59" i="32"/>
  <c r="F59" i="32"/>
  <c r="E59" i="32"/>
  <c r="N58" i="32"/>
  <c r="O58" i="32" s="1"/>
  <c r="K58" i="32"/>
  <c r="L58" i="32" s="1"/>
  <c r="I58" i="32"/>
  <c r="H58" i="32"/>
  <c r="E58" i="32"/>
  <c r="F58" i="32" s="1"/>
  <c r="N57" i="32"/>
  <c r="O57" i="32" s="1"/>
  <c r="K57" i="32"/>
  <c r="L57" i="32" s="1"/>
  <c r="H57" i="32"/>
  <c r="I57" i="32" s="1"/>
  <c r="E57" i="32"/>
  <c r="F57" i="32" s="1"/>
  <c r="N56" i="32"/>
  <c r="O56" i="32" s="1"/>
  <c r="K56" i="32"/>
  <c r="L56" i="32" s="1"/>
  <c r="H56" i="32"/>
  <c r="I56" i="32" s="1"/>
  <c r="E56" i="32"/>
  <c r="F56" i="32" s="1"/>
  <c r="O55" i="32"/>
  <c r="N55" i="32"/>
  <c r="K55" i="32"/>
  <c r="L55" i="32" s="1"/>
  <c r="H55" i="32"/>
  <c r="I55" i="32" s="1"/>
  <c r="E55" i="32"/>
  <c r="F55" i="32" s="1"/>
  <c r="N54" i="32"/>
  <c r="O54" i="32" s="1"/>
  <c r="L54" i="32"/>
  <c r="K54" i="32"/>
  <c r="I54" i="32"/>
  <c r="H54" i="32"/>
  <c r="E54" i="32"/>
  <c r="F54" i="32" s="1"/>
  <c r="O53" i="32"/>
  <c r="N53" i="32"/>
  <c r="K53" i="32"/>
  <c r="L53" i="32" s="1"/>
  <c r="H53" i="32"/>
  <c r="I53" i="32" s="1"/>
  <c r="E53" i="32"/>
  <c r="F53" i="32" s="1"/>
  <c r="O52" i="32"/>
  <c r="N52" i="32"/>
  <c r="K52" i="32"/>
  <c r="L52" i="32" s="1"/>
  <c r="I52" i="32"/>
  <c r="H52" i="32"/>
  <c r="E52" i="32"/>
  <c r="F52" i="32" s="1"/>
  <c r="N51" i="32"/>
  <c r="O51" i="32" s="1"/>
  <c r="L51" i="32"/>
  <c r="K51" i="32"/>
  <c r="H51" i="32"/>
  <c r="I51" i="32" s="1"/>
  <c r="E51" i="32"/>
  <c r="F51" i="32" s="1"/>
  <c r="N50" i="32"/>
  <c r="O50" i="32" s="1"/>
  <c r="K50" i="32"/>
  <c r="L50" i="32" s="1"/>
  <c r="H50" i="32"/>
  <c r="I50" i="32" s="1"/>
  <c r="E50" i="32"/>
  <c r="F50" i="32" s="1"/>
  <c r="N49" i="32"/>
  <c r="O49" i="32" s="1"/>
  <c r="K49" i="32"/>
  <c r="L49" i="32" s="1"/>
  <c r="H49" i="32"/>
  <c r="I49" i="32" s="1"/>
  <c r="E49" i="32"/>
  <c r="F49" i="32" s="1"/>
  <c r="O48" i="32"/>
  <c r="N48" i="32"/>
  <c r="K48" i="32"/>
  <c r="L48" i="32" s="1"/>
  <c r="I48" i="32"/>
  <c r="H48" i="32"/>
  <c r="E48" i="32"/>
  <c r="F48" i="32" s="1"/>
  <c r="N47" i="32"/>
  <c r="O47" i="32" s="1"/>
  <c r="K47" i="32"/>
  <c r="L47" i="32" s="1"/>
  <c r="H47" i="32"/>
  <c r="I47" i="32" s="1"/>
  <c r="E47" i="32"/>
  <c r="F47" i="32" s="1"/>
  <c r="N46" i="32"/>
  <c r="O46" i="32" s="1"/>
  <c r="L46" i="32"/>
  <c r="K46" i="32"/>
  <c r="H46" i="32"/>
  <c r="I46" i="32" s="1"/>
  <c r="E46" i="32"/>
  <c r="F46" i="32" s="1"/>
  <c r="N45" i="32"/>
  <c r="O45" i="32" s="1"/>
  <c r="K45" i="32"/>
  <c r="L45" i="32" s="1"/>
  <c r="H45" i="32"/>
  <c r="I45" i="32" s="1"/>
  <c r="E45" i="32"/>
  <c r="F45" i="32" s="1"/>
  <c r="N44" i="32"/>
  <c r="K44" i="32"/>
  <c r="I44" i="32"/>
  <c r="H44" i="32"/>
  <c r="E44" i="32"/>
  <c r="M42" i="32"/>
  <c r="J42" i="32"/>
  <c r="G42" i="32"/>
  <c r="D42" i="32"/>
  <c r="B42" i="32"/>
  <c r="M41" i="32"/>
  <c r="G41" i="32"/>
  <c r="O36" i="32"/>
  <c r="N36" i="32"/>
  <c r="M36" i="32"/>
  <c r="L36" i="32"/>
  <c r="K36" i="32"/>
  <c r="J36" i="32"/>
  <c r="I36" i="32"/>
  <c r="H36" i="32"/>
  <c r="G36" i="32"/>
  <c r="F36" i="32"/>
  <c r="E36" i="32"/>
  <c r="D36" i="32"/>
  <c r="C36" i="32"/>
  <c r="B36" i="32"/>
  <c r="O35" i="32"/>
  <c r="N35" i="32"/>
  <c r="M35" i="32"/>
  <c r="L35" i="32"/>
  <c r="K35" i="32"/>
  <c r="J35" i="32"/>
  <c r="I35" i="32"/>
  <c r="H35" i="32"/>
  <c r="G35" i="32"/>
  <c r="F35" i="32"/>
  <c r="E35" i="32"/>
  <c r="D35" i="32"/>
  <c r="C35" i="32"/>
  <c r="B35" i="32"/>
  <c r="O34" i="32"/>
  <c r="N34" i="32"/>
  <c r="M34" i="32"/>
  <c r="L34" i="32"/>
  <c r="K34" i="32"/>
  <c r="J34" i="32"/>
  <c r="I34" i="32"/>
  <c r="H34" i="32"/>
  <c r="G34" i="32"/>
  <c r="F34" i="32"/>
  <c r="E34" i="32"/>
  <c r="D34" i="32"/>
  <c r="C34" i="32"/>
  <c r="B34" i="32"/>
  <c r="O33" i="32"/>
  <c r="N33" i="32"/>
  <c r="M33" i="32"/>
  <c r="L33" i="32"/>
  <c r="K33" i="32"/>
  <c r="J33" i="32"/>
  <c r="I33" i="32"/>
  <c r="H33" i="32"/>
  <c r="G33" i="32"/>
  <c r="F33" i="32"/>
  <c r="E33" i="32"/>
  <c r="D33" i="32"/>
  <c r="C33" i="32"/>
  <c r="B33" i="32"/>
  <c r="O32" i="32"/>
  <c r="N32" i="32"/>
  <c r="M32" i="32"/>
  <c r="L32" i="32"/>
  <c r="K32" i="32"/>
  <c r="J32" i="32"/>
  <c r="I32" i="32"/>
  <c r="H32" i="32"/>
  <c r="G32" i="32"/>
  <c r="F32" i="32"/>
  <c r="E32" i="32"/>
  <c r="D32" i="32"/>
  <c r="C32" i="32"/>
  <c r="B32" i="32"/>
  <c r="O31" i="32"/>
  <c r="N31" i="32"/>
  <c r="M31" i="32"/>
  <c r="L31" i="32"/>
  <c r="K31" i="32"/>
  <c r="J31" i="32"/>
  <c r="I31" i="32"/>
  <c r="H31" i="32"/>
  <c r="G31" i="32"/>
  <c r="F31" i="32"/>
  <c r="E31" i="32"/>
  <c r="D31" i="32"/>
  <c r="C31" i="32"/>
  <c r="B31" i="32"/>
  <c r="O30" i="32"/>
  <c r="N30" i="32"/>
  <c r="M30" i="32"/>
  <c r="L30" i="32"/>
  <c r="K30" i="32"/>
  <c r="J30" i="32"/>
  <c r="I30" i="32"/>
  <c r="H30" i="32"/>
  <c r="G30" i="32"/>
  <c r="F30" i="32"/>
  <c r="E30" i="32"/>
  <c r="D30" i="32"/>
  <c r="C30" i="32"/>
  <c r="B30" i="32"/>
  <c r="O29" i="32"/>
  <c r="N29" i="32"/>
  <c r="M29" i="32"/>
  <c r="L29" i="32"/>
  <c r="K29" i="32"/>
  <c r="J29" i="32"/>
  <c r="I29" i="32"/>
  <c r="H29" i="32"/>
  <c r="G29" i="32"/>
  <c r="F29" i="32"/>
  <c r="E29" i="32"/>
  <c r="D29" i="32"/>
  <c r="C29" i="32"/>
  <c r="B29" i="32"/>
  <c r="O28" i="32"/>
  <c r="N28" i="32"/>
  <c r="M28" i="32"/>
  <c r="L28" i="32"/>
  <c r="K28" i="32"/>
  <c r="J28" i="32"/>
  <c r="I28" i="32"/>
  <c r="H28" i="32"/>
  <c r="G28" i="32"/>
  <c r="F28" i="32"/>
  <c r="E28" i="32"/>
  <c r="D28" i="32"/>
  <c r="C28" i="32"/>
  <c r="B28" i="32"/>
  <c r="O27" i="32"/>
  <c r="N27" i="32"/>
  <c r="M27" i="32"/>
  <c r="L27" i="32"/>
  <c r="K27" i="32"/>
  <c r="J27" i="32"/>
  <c r="I27" i="32"/>
  <c r="H27" i="32"/>
  <c r="G27" i="32"/>
  <c r="F27" i="32"/>
  <c r="E27" i="32"/>
  <c r="D27" i="32"/>
  <c r="C27" i="32"/>
  <c r="B27" i="32"/>
  <c r="O26" i="32"/>
  <c r="N26" i="32"/>
  <c r="M26" i="32"/>
  <c r="L26" i="32"/>
  <c r="K26" i="32"/>
  <c r="J26" i="32"/>
  <c r="I26" i="32"/>
  <c r="H26" i="32"/>
  <c r="G26" i="32"/>
  <c r="F26" i="32"/>
  <c r="E26" i="32"/>
  <c r="D26" i="32"/>
  <c r="C26" i="32"/>
  <c r="B26" i="32"/>
  <c r="O25" i="32"/>
  <c r="N25" i="32"/>
  <c r="M25" i="32"/>
  <c r="L25" i="32"/>
  <c r="K25" i="32"/>
  <c r="J25" i="32"/>
  <c r="I25" i="32"/>
  <c r="H25" i="32"/>
  <c r="G25" i="32"/>
  <c r="F25" i="32"/>
  <c r="E25" i="32"/>
  <c r="D25" i="32"/>
  <c r="C25" i="32"/>
  <c r="B25" i="32"/>
  <c r="O24" i="32"/>
  <c r="N24" i="32"/>
  <c r="M24" i="32"/>
  <c r="L24" i="32"/>
  <c r="K24" i="32"/>
  <c r="J24" i="32"/>
  <c r="I24" i="32"/>
  <c r="H24" i="32"/>
  <c r="G24" i="32"/>
  <c r="F24" i="32"/>
  <c r="E24" i="32"/>
  <c r="D24" i="32"/>
  <c r="C24" i="32"/>
  <c r="B24" i="32"/>
  <c r="O23" i="32"/>
  <c r="N23" i="32"/>
  <c r="M23" i="32"/>
  <c r="L23" i="32"/>
  <c r="K23" i="32"/>
  <c r="J23" i="32"/>
  <c r="I23" i="32"/>
  <c r="H23" i="32"/>
  <c r="G23" i="32"/>
  <c r="F23" i="32"/>
  <c r="E23" i="32"/>
  <c r="D23" i="32"/>
  <c r="C23" i="32"/>
  <c r="B23" i="32"/>
  <c r="O22" i="32"/>
  <c r="N22" i="32"/>
  <c r="M22" i="32"/>
  <c r="L22" i="32"/>
  <c r="K22" i="32"/>
  <c r="J22" i="32"/>
  <c r="I22" i="32"/>
  <c r="H22" i="32"/>
  <c r="G22" i="32"/>
  <c r="F22" i="32"/>
  <c r="E22" i="32"/>
  <c r="D22" i="32"/>
  <c r="C22" i="32"/>
  <c r="B22" i="32"/>
  <c r="O21" i="32"/>
  <c r="N21" i="32"/>
  <c r="M21" i="32"/>
  <c r="L21" i="32"/>
  <c r="K21" i="32"/>
  <c r="J21" i="32"/>
  <c r="I21" i="32"/>
  <c r="H21" i="32"/>
  <c r="G21" i="32"/>
  <c r="F21" i="32"/>
  <c r="E21" i="32"/>
  <c r="D21" i="32"/>
  <c r="C21" i="32"/>
  <c r="B21" i="32"/>
  <c r="O20" i="32"/>
  <c r="N20" i="32"/>
  <c r="M20" i="32"/>
  <c r="L20" i="32"/>
  <c r="K20" i="32"/>
  <c r="J20" i="32"/>
  <c r="I20" i="32"/>
  <c r="H20" i="32"/>
  <c r="G20" i="32"/>
  <c r="F20" i="32"/>
  <c r="E20" i="32"/>
  <c r="D20" i="32"/>
  <c r="C20" i="32"/>
  <c r="B20" i="32"/>
  <c r="O19" i="32"/>
  <c r="N19" i="32"/>
  <c r="M19" i="32"/>
  <c r="L19" i="32"/>
  <c r="K19" i="32"/>
  <c r="J19" i="32"/>
  <c r="I19" i="32"/>
  <c r="H19" i="32"/>
  <c r="G19" i="32"/>
  <c r="F19" i="32"/>
  <c r="E19" i="32"/>
  <c r="D19" i="32"/>
  <c r="C19" i="32"/>
  <c r="B19" i="32"/>
  <c r="O18" i="32"/>
  <c r="N18" i="32"/>
  <c r="M18" i="32"/>
  <c r="L18" i="32"/>
  <c r="K18" i="32"/>
  <c r="J18" i="32"/>
  <c r="I18" i="32"/>
  <c r="H18" i="32"/>
  <c r="G18" i="32"/>
  <c r="F18" i="32"/>
  <c r="E18" i="32"/>
  <c r="D18" i="32"/>
  <c r="C18" i="32"/>
  <c r="B18" i="32"/>
  <c r="O17" i="32"/>
  <c r="N17" i="32"/>
  <c r="M17" i="32"/>
  <c r="L17" i="32"/>
  <c r="K17" i="32"/>
  <c r="J17" i="32"/>
  <c r="I17" i="32"/>
  <c r="H17" i="32"/>
  <c r="G17" i="32"/>
  <c r="F17" i="32"/>
  <c r="E17" i="32"/>
  <c r="D17" i="32"/>
  <c r="C17" i="32"/>
  <c r="B17" i="32"/>
  <c r="M15" i="32"/>
  <c r="J15" i="32"/>
  <c r="G15" i="32"/>
  <c r="D15" i="32"/>
  <c r="B15" i="32"/>
  <c r="M14" i="32"/>
  <c r="G14" i="32"/>
  <c r="B199" i="31"/>
  <c r="O198" i="31"/>
  <c r="N198" i="31"/>
  <c r="L198" i="31"/>
  <c r="K198" i="31"/>
  <c r="I198" i="31"/>
  <c r="H198" i="31"/>
  <c r="F198" i="31"/>
  <c r="E198" i="31"/>
  <c r="O197" i="31"/>
  <c r="N197" i="31"/>
  <c r="L197" i="31"/>
  <c r="K197" i="31"/>
  <c r="I197" i="31"/>
  <c r="H197" i="31"/>
  <c r="F197" i="31"/>
  <c r="E197" i="31"/>
  <c r="O196" i="31"/>
  <c r="N196" i="31"/>
  <c r="L196" i="31"/>
  <c r="K196" i="31"/>
  <c r="I196" i="31"/>
  <c r="H196" i="31"/>
  <c r="F196" i="31"/>
  <c r="E196" i="31"/>
  <c r="O195" i="31"/>
  <c r="N195" i="31"/>
  <c r="L195" i="31"/>
  <c r="K195" i="31"/>
  <c r="I195" i="31"/>
  <c r="H195" i="31"/>
  <c r="F195" i="31"/>
  <c r="E195" i="31"/>
  <c r="O194" i="31"/>
  <c r="N194" i="31"/>
  <c r="L194" i="31"/>
  <c r="K194" i="31"/>
  <c r="I194" i="31"/>
  <c r="H194" i="31"/>
  <c r="F194" i="31"/>
  <c r="E194" i="31"/>
  <c r="O193" i="31"/>
  <c r="N193" i="31"/>
  <c r="L193" i="31"/>
  <c r="K193" i="31"/>
  <c r="I193" i="31"/>
  <c r="H193" i="31"/>
  <c r="F193" i="31"/>
  <c r="E193" i="31"/>
  <c r="O192" i="31"/>
  <c r="N192" i="31"/>
  <c r="L192" i="31"/>
  <c r="K192" i="31"/>
  <c r="I192" i="31"/>
  <c r="H192" i="31"/>
  <c r="F192" i="31"/>
  <c r="E192" i="31"/>
  <c r="O191" i="31"/>
  <c r="N191" i="31"/>
  <c r="L191" i="31"/>
  <c r="K191" i="31"/>
  <c r="I191" i="31"/>
  <c r="H191" i="31"/>
  <c r="F191" i="31"/>
  <c r="E191" i="31"/>
  <c r="O190" i="31"/>
  <c r="N190" i="31"/>
  <c r="L190" i="31"/>
  <c r="K190" i="31"/>
  <c r="I190" i="31"/>
  <c r="H190" i="31"/>
  <c r="F190" i="31"/>
  <c r="E190" i="31"/>
  <c r="O189" i="31"/>
  <c r="N189" i="31"/>
  <c r="L189" i="31"/>
  <c r="K189" i="31"/>
  <c r="I189" i="31"/>
  <c r="H189" i="31"/>
  <c r="F189" i="31"/>
  <c r="E189" i="31"/>
  <c r="O188" i="31"/>
  <c r="N188" i="31"/>
  <c r="L188" i="31"/>
  <c r="K188" i="31"/>
  <c r="I188" i="31"/>
  <c r="H188" i="31"/>
  <c r="F188" i="31"/>
  <c r="E188" i="31"/>
  <c r="O187" i="31"/>
  <c r="N187" i="31"/>
  <c r="L187" i="31"/>
  <c r="K187" i="31"/>
  <c r="I187" i="31"/>
  <c r="H187" i="31"/>
  <c r="F187" i="31"/>
  <c r="E187" i="31"/>
  <c r="O186" i="31"/>
  <c r="N186" i="31"/>
  <c r="L186" i="31"/>
  <c r="K186" i="31"/>
  <c r="I186" i="31"/>
  <c r="H186" i="31"/>
  <c r="F186" i="31"/>
  <c r="E186" i="31"/>
  <c r="O185" i="31"/>
  <c r="N185" i="31"/>
  <c r="L185" i="31"/>
  <c r="K185" i="31"/>
  <c r="I185" i="31"/>
  <c r="H185" i="31"/>
  <c r="F185" i="31"/>
  <c r="E185" i="31"/>
  <c r="O184" i="31"/>
  <c r="N184" i="31"/>
  <c r="L184" i="31"/>
  <c r="K184" i="31"/>
  <c r="I184" i="31"/>
  <c r="H184" i="31"/>
  <c r="F184" i="31"/>
  <c r="E184" i="31"/>
  <c r="O183" i="31"/>
  <c r="N183" i="31"/>
  <c r="L183" i="31"/>
  <c r="K183" i="31"/>
  <c r="I183" i="31"/>
  <c r="H183" i="31"/>
  <c r="F183" i="31"/>
  <c r="E183" i="31"/>
  <c r="O182" i="31"/>
  <c r="N182" i="31"/>
  <c r="L182" i="31"/>
  <c r="K182" i="31"/>
  <c r="I182" i="31"/>
  <c r="H182" i="31"/>
  <c r="F182" i="31"/>
  <c r="E182" i="31"/>
  <c r="O181" i="31"/>
  <c r="N181" i="31"/>
  <c r="L181" i="31"/>
  <c r="K181" i="31"/>
  <c r="I181" i="31"/>
  <c r="H181" i="31"/>
  <c r="F181" i="31"/>
  <c r="E181" i="31"/>
  <c r="O180" i="31"/>
  <c r="N180" i="31"/>
  <c r="L180" i="31"/>
  <c r="K180" i="31"/>
  <c r="I180" i="31"/>
  <c r="H180" i="31"/>
  <c r="F180" i="31"/>
  <c r="E180" i="31"/>
  <c r="O179" i="31"/>
  <c r="O199" i="31" s="1"/>
  <c r="N179" i="31"/>
  <c r="N199" i="31" s="1"/>
  <c r="L179" i="31"/>
  <c r="L199" i="31" s="1"/>
  <c r="K179" i="31"/>
  <c r="K199" i="31" s="1"/>
  <c r="I179" i="31"/>
  <c r="I199" i="31" s="1"/>
  <c r="H179" i="31"/>
  <c r="H199" i="31" s="1"/>
  <c r="F179" i="31"/>
  <c r="F199" i="31" s="1"/>
  <c r="E179" i="31"/>
  <c r="E199" i="31" s="1"/>
  <c r="M177" i="31"/>
  <c r="J177" i="31"/>
  <c r="G177" i="31"/>
  <c r="D177" i="31"/>
  <c r="B177" i="31"/>
  <c r="M176" i="31"/>
  <c r="G176" i="31"/>
  <c r="B172" i="31"/>
  <c r="F171" i="31" s="1"/>
  <c r="O171" i="31"/>
  <c r="N171" i="31"/>
  <c r="L171" i="31"/>
  <c r="K171" i="31"/>
  <c r="H171" i="31"/>
  <c r="I171" i="31" s="1"/>
  <c r="E171" i="31"/>
  <c r="N170" i="31"/>
  <c r="O170" i="31" s="1"/>
  <c r="K170" i="31"/>
  <c r="L170" i="31" s="1"/>
  <c r="H170" i="31"/>
  <c r="F170" i="31"/>
  <c r="E170" i="31"/>
  <c r="O169" i="31"/>
  <c r="N169" i="31"/>
  <c r="K169" i="31"/>
  <c r="L169" i="31" s="1"/>
  <c r="H169" i="31"/>
  <c r="I169" i="31" s="1"/>
  <c r="F169" i="31"/>
  <c r="E169" i="31"/>
  <c r="N168" i="31"/>
  <c r="O168" i="31" s="1"/>
  <c r="K168" i="31"/>
  <c r="L168" i="31" s="1"/>
  <c r="H168" i="31"/>
  <c r="F168" i="31"/>
  <c r="E168" i="31"/>
  <c r="N167" i="31"/>
  <c r="O167" i="31" s="1"/>
  <c r="K167" i="31"/>
  <c r="H167" i="31"/>
  <c r="I167" i="31" s="1"/>
  <c r="F167" i="31"/>
  <c r="E167" i="31"/>
  <c r="O166" i="31"/>
  <c r="N166" i="31"/>
  <c r="K166" i="31"/>
  <c r="L166" i="31" s="1"/>
  <c r="H166" i="31"/>
  <c r="F166" i="31"/>
  <c r="E166" i="31"/>
  <c r="N165" i="31"/>
  <c r="O165" i="31" s="1"/>
  <c r="K165" i="31"/>
  <c r="H165" i="31"/>
  <c r="I165" i="31" s="1"/>
  <c r="E165" i="31"/>
  <c r="F165" i="31" s="1"/>
  <c r="N164" i="31"/>
  <c r="K164" i="31"/>
  <c r="L164" i="31" s="1"/>
  <c r="H164" i="31"/>
  <c r="F164" i="31"/>
  <c r="E164" i="31"/>
  <c r="O163" i="31"/>
  <c r="N163" i="31"/>
  <c r="L163" i="31"/>
  <c r="K163" i="31"/>
  <c r="H163" i="31"/>
  <c r="I163" i="31" s="1"/>
  <c r="E163" i="31"/>
  <c r="N162" i="31"/>
  <c r="O162" i="31" s="1"/>
  <c r="K162" i="31"/>
  <c r="L162" i="31" s="1"/>
  <c r="H162" i="31"/>
  <c r="F162" i="31"/>
  <c r="E162" i="31"/>
  <c r="O161" i="31"/>
  <c r="N161" i="31"/>
  <c r="K161" i="31"/>
  <c r="L161" i="31" s="1"/>
  <c r="H161" i="31"/>
  <c r="I161" i="31" s="1"/>
  <c r="F161" i="31"/>
  <c r="E161" i="31"/>
  <c r="N160" i="31"/>
  <c r="O160" i="31" s="1"/>
  <c r="K160" i="31"/>
  <c r="L160" i="31" s="1"/>
  <c r="H160" i="31"/>
  <c r="F160" i="31"/>
  <c r="E160" i="31"/>
  <c r="N159" i="31"/>
  <c r="O159" i="31" s="1"/>
  <c r="K159" i="31"/>
  <c r="H159" i="31"/>
  <c r="I159" i="31" s="1"/>
  <c r="F159" i="31"/>
  <c r="E159" i="31"/>
  <c r="O158" i="31"/>
  <c r="N158" i="31"/>
  <c r="K158" i="31"/>
  <c r="L158" i="31" s="1"/>
  <c r="H158" i="31"/>
  <c r="F158" i="31"/>
  <c r="E158" i="31"/>
  <c r="N157" i="31"/>
  <c r="O157" i="31" s="1"/>
  <c r="K157" i="31"/>
  <c r="H157" i="31"/>
  <c r="I157" i="31" s="1"/>
  <c r="E157" i="31"/>
  <c r="F157" i="31" s="1"/>
  <c r="N156" i="31"/>
  <c r="K156" i="31"/>
  <c r="L156" i="31" s="1"/>
  <c r="H156" i="31"/>
  <c r="F156" i="31"/>
  <c r="E156" i="31"/>
  <c r="O155" i="31"/>
  <c r="N155" i="31"/>
  <c r="L155" i="31"/>
  <c r="K155" i="31"/>
  <c r="H155" i="31"/>
  <c r="I155" i="31" s="1"/>
  <c r="E155" i="31"/>
  <c r="N154" i="31"/>
  <c r="O154" i="31" s="1"/>
  <c r="K154" i="31"/>
  <c r="L154" i="31" s="1"/>
  <c r="H154" i="31"/>
  <c r="F154" i="31"/>
  <c r="E154" i="31"/>
  <c r="O153" i="31"/>
  <c r="N153" i="31"/>
  <c r="K153" i="31"/>
  <c r="L153" i="31" s="1"/>
  <c r="H153" i="31"/>
  <c r="I153" i="31" s="1"/>
  <c r="F153" i="31"/>
  <c r="E153" i="31"/>
  <c r="N152" i="31"/>
  <c r="N172" i="31" s="1"/>
  <c r="K152" i="31"/>
  <c r="L152" i="31" s="1"/>
  <c r="H152" i="31"/>
  <c r="F152" i="31"/>
  <c r="E152" i="31"/>
  <c r="M150" i="31"/>
  <c r="J150" i="31"/>
  <c r="G150" i="31"/>
  <c r="D150" i="31"/>
  <c r="B150" i="31"/>
  <c r="M149" i="31"/>
  <c r="G149" i="31"/>
  <c r="B145" i="31"/>
  <c r="L141" i="31" s="1"/>
  <c r="O144" i="31"/>
  <c r="N144" i="31"/>
  <c r="L144" i="31"/>
  <c r="K144" i="31"/>
  <c r="I144" i="31"/>
  <c r="H144" i="31"/>
  <c r="F144" i="31"/>
  <c r="E144" i="31"/>
  <c r="O143" i="31"/>
  <c r="N143" i="31"/>
  <c r="L143" i="31"/>
  <c r="K143" i="31"/>
  <c r="I143" i="31"/>
  <c r="H143" i="31"/>
  <c r="F143" i="31"/>
  <c r="E143" i="31"/>
  <c r="O142" i="31"/>
  <c r="N142" i="31"/>
  <c r="L142" i="31"/>
  <c r="K142" i="31"/>
  <c r="I142" i="31"/>
  <c r="H142" i="31"/>
  <c r="F142" i="31"/>
  <c r="E142" i="31"/>
  <c r="N141" i="31"/>
  <c r="O141" i="31" s="1"/>
  <c r="K141" i="31"/>
  <c r="H141" i="31"/>
  <c r="I141" i="31" s="1"/>
  <c r="E141" i="31"/>
  <c r="N140" i="31"/>
  <c r="O140" i="31" s="1"/>
  <c r="K140" i="31"/>
  <c r="L140" i="31" s="1"/>
  <c r="H140" i="31"/>
  <c r="I140" i="31" s="1"/>
  <c r="E140" i="31"/>
  <c r="N139" i="31"/>
  <c r="O139" i="31" s="1"/>
  <c r="K139" i="31"/>
  <c r="L139" i="31" s="1"/>
  <c r="H139" i="31"/>
  <c r="E139" i="31"/>
  <c r="F139" i="31" s="1"/>
  <c r="N138" i="31"/>
  <c r="O138" i="31" s="1"/>
  <c r="K138" i="31"/>
  <c r="H138" i="31"/>
  <c r="I138" i="31" s="1"/>
  <c r="E138" i="31"/>
  <c r="F138" i="31" s="1"/>
  <c r="N137" i="31"/>
  <c r="K137" i="31"/>
  <c r="L137" i="31" s="1"/>
  <c r="I137" i="31"/>
  <c r="H137" i="31"/>
  <c r="E137" i="31"/>
  <c r="F137" i="31" s="1"/>
  <c r="N136" i="31"/>
  <c r="O136" i="31" s="1"/>
  <c r="L136" i="31"/>
  <c r="K136" i="31"/>
  <c r="H136" i="31"/>
  <c r="I136" i="31" s="1"/>
  <c r="E136" i="31"/>
  <c r="F136" i="31" s="1"/>
  <c r="O135" i="31"/>
  <c r="N135" i="31"/>
  <c r="K135" i="31"/>
  <c r="L135" i="31" s="1"/>
  <c r="H135" i="31"/>
  <c r="I135" i="31" s="1"/>
  <c r="E135" i="31"/>
  <c r="N134" i="31"/>
  <c r="O134" i="31" s="1"/>
  <c r="K134" i="31"/>
  <c r="L134" i="31" s="1"/>
  <c r="H134" i="31"/>
  <c r="I134" i="31" s="1"/>
  <c r="E134" i="31"/>
  <c r="N133" i="31"/>
  <c r="O133" i="31" s="1"/>
  <c r="K133" i="31"/>
  <c r="L133" i="31" s="1"/>
  <c r="H133" i="31"/>
  <c r="E133" i="31"/>
  <c r="F133" i="31" s="1"/>
  <c r="N132" i="31"/>
  <c r="O132" i="31" s="1"/>
  <c r="K132" i="31"/>
  <c r="H132" i="31"/>
  <c r="I132" i="31" s="1"/>
  <c r="E132" i="31"/>
  <c r="F132" i="31" s="1"/>
  <c r="N131" i="31"/>
  <c r="O131" i="31" s="1"/>
  <c r="K131" i="31"/>
  <c r="H131" i="31"/>
  <c r="I131" i="31" s="1"/>
  <c r="E131" i="31"/>
  <c r="N130" i="31"/>
  <c r="O130" i="31" s="1"/>
  <c r="K130" i="31"/>
  <c r="L130" i="31" s="1"/>
  <c r="H130" i="31"/>
  <c r="E130" i="31"/>
  <c r="F130" i="31" s="1"/>
  <c r="N129" i="31"/>
  <c r="O129" i="31" s="1"/>
  <c r="K129" i="31"/>
  <c r="I129" i="31"/>
  <c r="H129" i="31"/>
  <c r="E129" i="31"/>
  <c r="F129" i="31" s="1"/>
  <c r="N128" i="31"/>
  <c r="L128" i="31"/>
  <c r="K128" i="31"/>
  <c r="H128" i="31"/>
  <c r="I128" i="31" s="1"/>
  <c r="E128" i="31"/>
  <c r="F128" i="31" s="1"/>
  <c r="O127" i="31"/>
  <c r="N127" i="31"/>
  <c r="K127" i="31"/>
  <c r="L127" i="31" s="1"/>
  <c r="H127" i="31"/>
  <c r="I127" i="31" s="1"/>
  <c r="E127" i="31"/>
  <c r="F127" i="31" s="1"/>
  <c r="N126" i="31"/>
  <c r="O126" i="31" s="1"/>
  <c r="K126" i="31"/>
  <c r="L126" i="31" s="1"/>
  <c r="H126" i="31"/>
  <c r="I126" i="31" s="1"/>
  <c r="E126" i="31"/>
  <c r="F126" i="31" s="1"/>
  <c r="N125" i="31"/>
  <c r="K125" i="31"/>
  <c r="L125" i="31" s="1"/>
  <c r="H125" i="31"/>
  <c r="I125" i="31" s="1"/>
  <c r="E125" i="31"/>
  <c r="M123" i="31"/>
  <c r="J123" i="31"/>
  <c r="G123" i="31"/>
  <c r="D123" i="31"/>
  <c r="B123" i="31"/>
  <c r="M122" i="31"/>
  <c r="G122" i="31"/>
  <c r="B118" i="31"/>
  <c r="N117" i="31"/>
  <c r="O117" i="31" s="1"/>
  <c r="K117" i="31"/>
  <c r="L117" i="31" s="1"/>
  <c r="H117" i="31"/>
  <c r="I117" i="31" s="1"/>
  <c r="E117" i="31"/>
  <c r="F117" i="31" s="1"/>
  <c r="N116" i="31"/>
  <c r="O116" i="31" s="1"/>
  <c r="K116" i="31"/>
  <c r="L116" i="31" s="1"/>
  <c r="H116" i="31"/>
  <c r="I116" i="31" s="1"/>
  <c r="F116" i="31"/>
  <c r="E116" i="31"/>
  <c r="N115" i="31"/>
  <c r="O115" i="31" s="1"/>
  <c r="K115" i="31"/>
  <c r="L115" i="31" s="1"/>
  <c r="H115" i="31"/>
  <c r="I115" i="31" s="1"/>
  <c r="E115" i="31"/>
  <c r="F115" i="31" s="1"/>
  <c r="N114" i="31"/>
  <c r="O114" i="31" s="1"/>
  <c r="L114" i="31"/>
  <c r="K114" i="31"/>
  <c r="H114" i="31"/>
  <c r="I114" i="31" s="1"/>
  <c r="E114" i="31"/>
  <c r="F114" i="31" s="1"/>
  <c r="N113" i="31"/>
  <c r="O113" i="31" s="1"/>
  <c r="K113" i="31"/>
  <c r="L113" i="31" s="1"/>
  <c r="H113" i="31"/>
  <c r="I113" i="31" s="1"/>
  <c r="E113" i="31"/>
  <c r="F113" i="31" s="1"/>
  <c r="N112" i="31"/>
  <c r="O112" i="31" s="1"/>
  <c r="K112" i="31"/>
  <c r="L112" i="31" s="1"/>
  <c r="H112" i="31"/>
  <c r="I112" i="31" s="1"/>
  <c r="E112" i="31"/>
  <c r="F112" i="31" s="1"/>
  <c r="N111" i="31"/>
  <c r="O111" i="31" s="1"/>
  <c r="K111" i="31"/>
  <c r="L111" i="31" s="1"/>
  <c r="H111" i="31"/>
  <c r="I111" i="31" s="1"/>
  <c r="E111" i="31"/>
  <c r="F111" i="31" s="1"/>
  <c r="N110" i="31"/>
  <c r="O110" i="31" s="1"/>
  <c r="K110" i="31"/>
  <c r="L110" i="31" s="1"/>
  <c r="H110" i="31"/>
  <c r="I110" i="31" s="1"/>
  <c r="F110" i="31"/>
  <c r="E110" i="31"/>
  <c r="N109" i="31"/>
  <c r="O109" i="31" s="1"/>
  <c r="K109" i="31"/>
  <c r="L109" i="31" s="1"/>
  <c r="H109" i="31"/>
  <c r="I109" i="31" s="1"/>
  <c r="E109" i="31"/>
  <c r="F109" i="31" s="1"/>
  <c r="N108" i="31"/>
  <c r="O108" i="31" s="1"/>
  <c r="K108" i="31"/>
  <c r="L108" i="31" s="1"/>
  <c r="H108" i="31"/>
  <c r="I108" i="31" s="1"/>
  <c r="F108" i="31"/>
  <c r="E108" i="31"/>
  <c r="N107" i="31"/>
  <c r="O107" i="31" s="1"/>
  <c r="K107" i="31"/>
  <c r="L107" i="31" s="1"/>
  <c r="H107" i="31"/>
  <c r="I107" i="31" s="1"/>
  <c r="E107" i="31"/>
  <c r="F107" i="31" s="1"/>
  <c r="N106" i="31"/>
  <c r="O106" i="31" s="1"/>
  <c r="L106" i="31"/>
  <c r="K106" i="31"/>
  <c r="H106" i="31"/>
  <c r="I106" i="31" s="1"/>
  <c r="E106" i="31"/>
  <c r="F106" i="31" s="1"/>
  <c r="N105" i="31"/>
  <c r="O105" i="31" s="1"/>
  <c r="K105" i="31"/>
  <c r="L105" i="31" s="1"/>
  <c r="H105" i="31"/>
  <c r="I105" i="31" s="1"/>
  <c r="E105" i="31"/>
  <c r="F105" i="31" s="1"/>
  <c r="N104" i="31"/>
  <c r="O104" i="31" s="1"/>
  <c r="K104" i="31"/>
  <c r="L104" i="31" s="1"/>
  <c r="H104" i="31"/>
  <c r="I104" i="31" s="1"/>
  <c r="E104" i="31"/>
  <c r="F104" i="31" s="1"/>
  <c r="N103" i="31"/>
  <c r="O103" i="31" s="1"/>
  <c r="K103" i="31"/>
  <c r="L103" i="31" s="1"/>
  <c r="H103" i="31"/>
  <c r="I103" i="31" s="1"/>
  <c r="E103" i="31"/>
  <c r="F103" i="31" s="1"/>
  <c r="N102" i="31"/>
  <c r="O102" i="31" s="1"/>
  <c r="K102" i="31"/>
  <c r="L102" i="31" s="1"/>
  <c r="H102" i="31"/>
  <c r="I102" i="31" s="1"/>
  <c r="F102" i="31"/>
  <c r="E102" i="31"/>
  <c r="N101" i="31"/>
  <c r="O101" i="31" s="1"/>
  <c r="K101" i="31"/>
  <c r="L101" i="31" s="1"/>
  <c r="H101" i="31"/>
  <c r="I101" i="31" s="1"/>
  <c r="E101" i="31"/>
  <c r="F101" i="31" s="1"/>
  <c r="N100" i="31"/>
  <c r="O100" i="31" s="1"/>
  <c r="K100" i="31"/>
  <c r="L100" i="31" s="1"/>
  <c r="H100" i="31"/>
  <c r="I100" i="31" s="1"/>
  <c r="F100" i="31"/>
  <c r="E100" i="31"/>
  <c r="N99" i="31"/>
  <c r="O99" i="31" s="1"/>
  <c r="K99" i="31"/>
  <c r="L99" i="31" s="1"/>
  <c r="H99" i="31"/>
  <c r="I99" i="31" s="1"/>
  <c r="E99" i="31"/>
  <c r="F99" i="31" s="1"/>
  <c r="N98" i="31"/>
  <c r="L98" i="31"/>
  <c r="K98" i="31"/>
  <c r="H98" i="31"/>
  <c r="E98" i="31"/>
  <c r="E118" i="31" s="1"/>
  <c r="M96" i="31"/>
  <c r="J96" i="31"/>
  <c r="G96" i="31"/>
  <c r="D96" i="31"/>
  <c r="B96" i="31"/>
  <c r="M95" i="31"/>
  <c r="G95" i="31"/>
  <c r="B91" i="31"/>
  <c r="O89" i="31" s="1"/>
  <c r="N90" i="31"/>
  <c r="K90" i="31"/>
  <c r="H90" i="31"/>
  <c r="F90" i="31"/>
  <c r="E90" i="31"/>
  <c r="N89" i="31"/>
  <c r="K89" i="31"/>
  <c r="L89" i="31" s="1"/>
  <c r="H89" i="31"/>
  <c r="E89" i="31"/>
  <c r="N88" i="31"/>
  <c r="O88" i="31" s="1"/>
  <c r="K88" i="31"/>
  <c r="H88" i="31"/>
  <c r="E88" i="31"/>
  <c r="N87" i="31"/>
  <c r="K87" i="31"/>
  <c r="H87" i="31"/>
  <c r="E87" i="31"/>
  <c r="N86" i="31"/>
  <c r="O86" i="31" s="1"/>
  <c r="K86" i="31"/>
  <c r="H86" i="31"/>
  <c r="E86" i="31"/>
  <c r="O85" i="31"/>
  <c r="N85" i="31"/>
  <c r="K85" i="31"/>
  <c r="H85" i="31"/>
  <c r="E85" i="31"/>
  <c r="N84" i="31"/>
  <c r="K84" i="31"/>
  <c r="L84" i="31" s="1"/>
  <c r="H84" i="31"/>
  <c r="E84" i="31"/>
  <c r="N83" i="31"/>
  <c r="K83" i="31"/>
  <c r="H83" i="31"/>
  <c r="E83" i="31"/>
  <c r="N82" i="31"/>
  <c r="K82" i="31"/>
  <c r="L82" i="31" s="1"/>
  <c r="H82" i="31"/>
  <c r="E82" i="31"/>
  <c r="N81" i="31"/>
  <c r="K81" i="31"/>
  <c r="I81" i="31"/>
  <c r="H81" i="31"/>
  <c r="E81" i="31"/>
  <c r="N80" i="31"/>
  <c r="O80" i="31" s="1"/>
  <c r="K80" i="31"/>
  <c r="H80" i="31"/>
  <c r="F80" i="31"/>
  <c r="E80" i="31"/>
  <c r="N79" i="31"/>
  <c r="K79" i="31"/>
  <c r="I79" i="31"/>
  <c r="H79" i="31"/>
  <c r="E79" i="31"/>
  <c r="O78" i="31"/>
  <c r="N78" i="31"/>
  <c r="K78" i="31"/>
  <c r="H78" i="31"/>
  <c r="E78" i="31"/>
  <c r="N77" i="31"/>
  <c r="K77" i="31"/>
  <c r="H77" i="31"/>
  <c r="F77" i="31"/>
  <c r="E77" i="31"/>
  <c r="N76" i="31"/>
  <c r="K76" i="31"/>
  <c r="I76" i="31"/>
  <c r="H76" i="31"/>
  <c r="E76" i="31"/>
  <c r="N75" i="31"/>
  <c r="K75" i="31"/>
  <c r="H75" i="31"/>
  <c r="E75" i="31"/>
  <c r="F75" i="31" s="1"/>
  <c r="N74" i="31"/>
  <c r="K74" i="31"/>
  <c r="H74" i="31"/>
  <c r="E74" i="31"/>
  <c r="F74" i="31" s="1"/>
  <c r="N73" i="31"/>
  <c r="K73" i="31"/>
  <c r="H73" i="31"/>
  <c r="E73" i="31"/>
  <c r="N72" i="31"/>
  <c r="K72" i="31"/>
  <c r="H72" i="31"/>
  <c r="E72" i="31"/>
  <c r="N71" i="31"/>
  <c r="K71" i="31"/>
  <c r="H71" i="31"/>
  <c r="E71" i="31"/>
  <c r="E91" i="31" s="1"/>
  <c r="M69" i="31"/>
  <c r="J69" i="31"/>
  <c r="G69" i="31"/>
  <c r="D69" i="31"/>
  <c r="B69" i="31"/>
  <c r="M68" i="31"/>
  <c r="G68" i="31"/>
  <c r="B64" i="31"/>
  <c r="F58" i="31" s="1"/>
  <c r="O63" i="31"/>
  <c r="N63" i="31"/>
  <c r="L63" i="31"/>
  <c r="K63" i="31"/>
  <c r="I63" i="31"/>
  <c r="H63" i="31"/>
  <c r="F63" i="31"/>
  <c r="E63" i="31"/>
  <c r="O62" i="31"/>
  <c r="N62" i="31"/>
  <c r="L62" i="31"/>
  <c r="K62" i="31"/>
  <c r="I62" i="31"/>
  <c r="H62" i="31"/>
  <c r="F62" i="31"/>
  <c r="E62" i="31"/>
  <c r="O61" i="31"/>
  <c r="N61" i="31"/>
  <c r="L61" i="31"/>
  <c r="K61" i="31"/>
  <c r="I61" i="31"/>
  <c r="H61" i="31"/>
  <c r="F61" i="31"/>
  <c r="E61" i="31"/>
  <c r="N60" i="31"/>
  <c r="K60" i="31"/>
  <c r="H60" i="31"/>
  <c r="E60" i="31"/>
  <c r="N59" i="31"/>
  <c r="K59" i="31"/>
  <c r="L59" i="31" s="1"/>
  <c r="H59" i="31"/>
  <c r="E59" i="31"/>
  <c r="N58" i="31"/>
  <c r="K58" i="31"/>
  <c r="I58" i="31"/>
  <c r="H58" i="31"/>
  <c r="E58" i="31"/>
  <c r="O57" i="31"/>
  <c r="N57" i="31"/>
  <c r="K57" i="31"/>
  <c r="H57" i="31"/>
  <c r="E57" i="31"/>
  <c r="N56" i="31"/>
  <c r="K56" i="31"/>
  <c r="L56" i="31" s="1"/>
  <c r="H56" i="31"/>
  <c r="E56" i="31"/>
  <c r="N55" i="31"/>
  <c r="K55" i="31"/>
  <c r="I55" i="31"/>
  <c r="H55" i="31"/>
  <c r="E55" i="31"/>
  <c r="O54" i="31"/>
  <c r="N54" i="31"/>
  <c r="K54" i="31"/>
  <c r="H54" i="31"/>
  <c r="E54" i="31"/>
  <c r="N53" i="31"/>
  <c r="K53" i="31"/>
  <c r="H53" i="31"/>
  <c r="E53" i="31"/>
  <c r="F53" i="31" s="1"/>
  <c r="N52" i="31"/>
  <c r="K52" i="31"/>
  <c r="H52" i="31"/>
  <c r="I52" i="31" s="1"/>
  <c r="E52" i="31"/>
  <c r="N51" i="31"/>
  <c r="K51" i="31"/>
  <c r="H51" i="31"/>
  <c r="I51" i="31" s="1"/>
  <c r="E51" i="31"/>
  <c r="N50" i="31"/>
  <c r="K50" i="31"/>
  <c r="H50" i="31"/>
  <c r="E50" i="31"/>
  <c r="N49" i="31"/>
  <c r="K49" i="31"/>
  <c r="H49" i="31"/>
  <c r="E49" i="31"/>
  <c r="F49" i="31" s="1"/>
  <c r="N48" i="31"/>
  <c r="K48" i="31"/>
  <c r="H48" i="31"/>
  <c r="I48" i="31" s="1"/>
  <c r="E48" i="31"/>
  <c r="N47" i="31"/>
  <c r="K47" i="31"/>
  <c r="L47" i="31" s="1"/>
  <c r="H47" i="31"/>
  <c r="E47" i="31"/>
  <c r="N46" i="31"/>
  <c r="O46" i="31" s="1"/>
  <c r="K46" i="31"/>
  <c r="H46" i="31"/>
  <c r="E46" i="31"/>
  <c r="F46" i="31" s="1"/>
  <c r="N45" i="31"/>
  <c r="K45" i="31"/>
  <c r="H45" i="31"/>
  <c r="I45" i="31" s="1"/>
  <c r="E45" i="31"/>
  <c r="N44" i="31"/>
  <c r="L44" i="31"/>
  <c r="K44" i="31"/>
  <c r="H44" i="31"/>
  <c r="E44" i="31"/>
  <c r="M42" i="31"/>
  <c r="J42" i="31"/>
  <c r="G42" i="31"/>
  <c r="D42" i="31"/>
  <c r="B42" i="31"/>
  <c r="M41" i="31"/>
  <c r="G41" i="31"/>
  <c r="O36" i="31"/>
  <c r="N36" i="31"/>
  <c r="M36" i="31"/>
  <c r="L36" i="31"/>
  <c r="K36" i="31"/>
  <c r="J36" i="31"/>
  <c r="I36" i="31"/>
  <c r="H36" i="31"/>
  <c r="G36" i="31"/>
  <c r="F36" i="31"/>
  <c r="E36" i="31"/>
  <c r="D36" i="31"/>
  <c r="C36" i="31"/>
  <c r="B36" i="31"/>
  <c r="O35" i="31"/>
  <c r="N35" i="31"/>
  <c r="M35" i="31"/>
  <c r="L35" i="31"/>
  <c r="K35" i="31"/>
  <c r="J35" i="31"/>
  <c r="I35" i="31"/>
  <c r="H35" i="31"/>
  <c r="G35" i="31"/>
  <c r="F35" i="31"/>
  <c r="E35" i="31"/>
  <c r="D35" i="31"/>
  <c r="C35" i="31"/>
  <c r="B35" i="31"/>
  <c r="O34" i="31"/>
  <c r="N34" i="31"/>
  <c r="M34" i="31"/>
  <c r="L34" i="31"/>
  <c r="K34" i="31"/>
  <c r="J34" i="31"/>
  <c r="I34" i="31"/>
  <c r="H34" i="31"/>
  <c r="G34" i="31"/>
  <c r="F34" i="31"/>
  <c r="E34" i="31"/>
  <c r="D34" i="31"/>
  <c r="C34" i="31"/>
  <c r="B34" i="31"/>
  <c r="O33" i="31"/>
  <c r="N33" i="31"/>
  <c r="M33" i="31"/>
  <c r="L33" i="31"/>
  <c r="K33" i="31"/>
  <c r="J33" i="31"/>
  <c r="I33" i="31"/>
  <c r="H33" i="31"/>
  <c r="G33" i="31"/>
  <c r="F33" i="31"/>
  <c r="E33" i="31"/>
  <c r="D33" i="31"/>
  <c r="C33" i="31"/>
  <c r="B33" i="31"/>
  <c r="O32" i="31"/>
  <c r="N32" i="31"/>
  <c r="M32" i="31"/>
  <c r="L32" i="31"/>
  <c r="K32" i="31"/>
  <c r="J32" i="31"/>
  <c r="I32" i="31"/>
  <c r="H32" i="31"/>
  <c r="G32" i="31"/>
  <c r="F32" i="31"/>
  <c r="E32" i="31"/>
  <c r="D32" i="31"/>
  <c r="C32" i="31"/>
  <c r="B32" i="31"/>
  <c r="O31" i="31"/>
  <c r="N31" i="31"/>
  <c r="M31" i="31"/>
  <c r="L31" i="31"/>
  <c r="K31" i="31"/>
  <c r="J31" i="31"/>
  <c r="I31" i="31"/>
  <c r="H31" i="31"/>
  <c r="G31" i="31"/>
  <c r="F31" i="31"/>
  <c r="E31" i="31"/>
  <c r="D31" i="31"/>
  <c r="C31" i="31"/>
  <c r="B31" i="31"/>
  <c r="O30" i="31"/>
  <c r="N30" i="31"/>
  <c r="M30" i="31"/>
  <c r="L30" i="31"/>
  <c r="K30" i="31"/>
  <c r="J30" i="31"/>
  <c r="I30" i="31"/>
  <c r="H30" i="31"/>
  <c r="G30" i="31"/>
  <c r="F30" i="31"/>
  <c r="E30" i="31"/>
  <c r="D30" i="31"/>
  <c r="C30" i="31"/>
  <c r="B30" i="31"/>
  <c r="O29" i="31"/>
  <c r="N29" i="31"/>
  <c r="M29" i="31"/>
  <c r="L29" i="31"/>
  <c r="K29" i="31"/>
  <c r="J29" i="31"/>
  <c r="I29" i="31"/>
  <c r="H29" i="31"/>
  <c r="G29" i="31"/>
  <c r="F29" i="31"/>
  <c r="E29" i="31"/>
  <c r="D29" i="31"/>
  <c r="C29" i="31"/>
  <c r="B29" i="31"/>
  <c r="O28" i="31"/>
  <c r="N28" i="31"/>
  <c r="M28" i="31"/>
  <c r="L28" i="31"/>
  <c r="K28" i="31"/>
  <c r="J28" i="31"/>
  <c r="I28" i="31"/>
  <c r="H28" i="31"/>
  <c r="G28" i="31"/>
  <c r="F28" i="31"/>
  <c r="E28" i="31"/>
  <c r="D28" i="31"/>
  <c r="C28" i="31"/>
  <c r="B28" i="31"/>
  <c r="O27" i="31"/>
  <c r="N27" i="31"/>
  <c r="M27" i="31"/>
  <c r="L27" i="31"/>
  <c r="K27" i="31"/>
  <c r="J27" i="31"/>
  <c r="I27" i="31"/>
  <c r="H27" i="31"/>
  <c r="G27" i="31"/>
  <c r="F27" i="31"/>
  <c r="E27" i="31"/>
  <c r="D27" i="31"/>
  <c r="C27" i="31"/>
  <c r="B27" i="31"/>
  <c r="O26" i="31"/>
  <c r="N26" i="31"/>
  <c r="M26" i="31"/>
  <c r="L26" i="31"/>
  <c r="K26" i="31"/>
  <c r="J26" i="31"/>
  <c r="I26" i="31"/>
  <c r="H26" i="31"/>
  <c r="G26" i="31"/>
  <c r="F26" i="31"/>
  <c r="E26" i="31"/>
  <c r="D26" i="31"/>
  <c r="C26" i="31"/>
  <c r="B26" i="31"/>
  <c r="O25" i="31"/>
  <c r="N25" i="31"/>
  <c r="M25" i="31"/>
  <c r="L25" i="31"/>
  <c r="K25" i="31"/>
  <c r="J25" i="31"/>
  <c r="I25" i="31"/>
  <c r="H25" i="31"/>
  <c r="G25" i="31"/>
  <c r="F25" i="31"/>
  <c r="E25" i="31"/>
  <c r="D25" i="31"/>
  <c r="C25" i="31"/>
  <c r="B25" i="31"/>
  <c r="O24" i="31"/>
  <c r="N24" i="31"/>
  <c r="M24" i="31"/>
  <c r="L24" i="31"/>
  <c r="K24" i="31"/>
  <c r="J24" i="31"/>
  <c r="I24" i="31"/>
  <c r="H24" i="31"/>
  <c r="G24" i="31"/>
  <c r="F24" i="31"/>
  <c r="E24" i="31"/>
  <c r="D24" i="31"/>
  <c r="C24" i="31"/>
  <c r="B24" i="31"/>
  <c r="O23" i="31"/>
  <c r="N23" i="31"/>
  <c r="M23" i="31"/>
  <c r="L23" i="31"/>
  <c r="K23" i="31"/>
  <c r="J23" i="31"/>
  <c r="I23" i="31"/>
  <c r="H23" i="31"/>
  <c r="G23" i="31"/>
  <c r="F23" i="31"/>
  <c r="E23" i="31"/>
  <c r="D23" i="31"/>
  <c r="C23" i="31"/>
  <c r="B23" i="31"/>
  <c r="O22" i="31"/>
  <c r="N22" i="31"/>
  <c r="M22" i="31"/>
  <c r="L22" i="31"/>
  <c r="K22" i="31"/>
  <c r="J22" i="31"/>
  <c r="I22" i="31"/>
  <c r="H22" i="31"/>
  <c r="G22" i="31"/>
  <c r="F22" i="31"/>
  <c r="E22" i="31"/>
  <c r="D22" i="31"/>
  <c r="C22" i="31"/>
  <c r="B22" i="31"/>
  <c r="O21" i="31"/>
  <c r="N21" i="31"/>
  <c r="M21" i="31"/>
  <c r="L21" i="31"/>
  <c r="K21" i="31"/>
  <c r="J21" i="31"/>
  <c r="I21" i="31"/>
  <c r="H21" i="31"/>
  <c r="G21" i="31"/>
  <c r="F21" i="31"/>
  <c r="E21" i="31"/>
  <c r="D21" i="31"/>
  <c r="C21" i="31"/>
  <c r="B21" i="31"/>
  <c r="O20" i="31"/>
  <c r="N20" i="31"/>
  <c r="M20" i="31"/>
  <c r="L20" i="31"/>
  <c r="K20" i="31"/>
  <c r="J20" i="31"/>
  <c r="I20" i="31"/>
  <c r="H20" i="31"/>
  <c r="G20" i="31"/>
  <c r="F20" i="31"/>
  <c r="E20" i="31"/>
  <c r="D20" i="31"/>
  <c r="C20" i="31"/>
  <c r="B20" i="31"/>
  <c r="O19" i="31"/>
  <c r="N19" i="31"/>
  <c r="M19" i="31"/>
  <c r="L19" i="31"/>
  <c r="K19" i="31"/>
  <c r="J19" i="31"/>
  <c r="I19" i="31"/>
  <c r="H19" i="31"/>
  <c r="G19" i="31"/>
  <c r="F19" i="31"/>
  <c r="E19" i="31"/>
  <c r="D19" i="31"/>
  <c r="C19" i="31"/>
  <c r="B19" i="31"/>
  <c r="O18" i="31"/>
  <c r="N18" i="31"/>
  <c r="M18" i="31"/>
  <c r="L18" i="31"/>
  <c r="K18" i="31"/>
  <c r="J18" i="31"/>
  <c r="I18" i="31"/>
  <c r="H18" i="31"/>
  <c r="G18" i="31"/>
  <c r="F18" i="31"/>
  <c r="E18" i="31"/>
  <c r="D18" i="31"/>
  <c r="C18" i="31"/>
  <c r="B18" i="31"/>
  <c r="O17" i="31"/>
  <c r="N17" i="31"/>
  <c r="M17" i="31"/>
  <c r="L17" i="31"/>
  <c r="K17" i="31"/>
  <c r="J17" i="31"/>
  <c r="I17" i="31"/>
  <c r="H17" i="31"/>
  <c r="G17" i="31"/>
  <c r="F17" i="31"/>
  <c r="E17" i="31"/>
  <c r="D17" i="31"/>
  <c r="C17" i="31"/>
  <c r="B17" i="31"/>
  <c r="M15" i="31"/>
  <c r="J15" i="31"/>
  <c r="G15" i="31"/>
  <c r="D15" i="31"/>
  <c r="B15" i="31"/>
  <c r="M14" i="31"/>
  <c r="G14" i="31"/>
  <c r="B199" i="30"/>
  <c r="F197" i="30" s="1"/>
  <c r="N198" i="30"/>
  <c r="L198" i="30"/>
  <c r="K198" i="30"/>
  <c r="H198" i="30"/>
  <c r="I198" i="30" s="1"/>
  <c r="E198" i="30"/>
  <c r="N197" i="30"/>
  <c r="K197" i="30"/>
  <c r="L197" i="30" s="1"/>
  <c r="H197" i="30"/>
  <c r="E197" i="30"/>
  <c r="N196" i="30"/>
  <c r="O196" i="30" s="1"/>
  <c r="K196" i="30"/>
  <c r="H196" i="30"/>
  <c r="E196" i="30"/>
  <c r="N195" i="30"/>
  <c r="L195" i="30"/>
  <c r="K195" i="30"/>
  <c r="H195" i="30"/>
  <c r="I195" i="30" s="1"/>
  <c r="E195" i="30"/>
  <c r="O194" i="30"/>
  <c r="N194" i="30"/>
  <c r="K194" i="30"/>
  <c r="H194" i="30"/>
  <c r="I194" i="30" s="1"/>
  <c r="F194" i="30"/>
  <c r="E194" i="30"/>
  <c r="N193" i="30"/>
  <c r="O193" i="30" s="1"/>
  <c r="K193" i="30"/>
  <c r="L193" i="30" s="1"/>
  <c r="H193" i="30"/>
  <c r="I193" i="30" s="1"/>
  <c r="E193" i="30"/>
  <c r="N192" i="30"/>
  <c r="O192" i="30" s="1"/>
  <c r="K192" i="30"/>
  <c r="L192" i="30" s="1"/>
  <c r="H192" i="30"/>
  <c r="E192" i="30"/>
  <c r="N191" i="30"/>
  <c r="O191" i="30" s="1"/>
  <c r="K191" i="30"/>
  <c r="H191" i="30"/>
  <c r="F191" i="30"/>
  <c r="E191" i="30"/>
  <c r="N190" i="30"/>
  <c r="K190" i="30"/>
  <c r="H190" i="30"/>
  <c r="I190" i="30" s="1"/>
  <c r="E190" i="30"/>
  <c r="N189" i="30"/>
  <c r="K189" i="30"/>
  <c r="H189" i="30"/>
  <c r="I189" i="30" s="1"/>
  <c r="E189" i="30"/>
  <c r="N188" i="30"/>
  <c r="K188" i="30"/>
  <c r="L188" i="30" s="1"/>
  <c r="H188" i="30"/>
  <c r="F188" i="30"/>
  <c r="E188" i="30"/>
  <c r="O187" i="30"/>
  <c r="N187" i="30"/>
  <c r="L187" i="30"/>
  <c r="K187" i="30"/>
  <c r="H187" i="30"/>
  <c r="I187" i="30" s="1"/>
  <c r="E187" i="30"/>
  <c r="N186" i="30"/>
  <c r="L186" i="30"/>
  <c r="K186" i="30"/>
  <c r="H186" i="30"/>
  <c r="I186" i="30" s="1"/>
  <c r="E186" i="30"/>
  <c r="N185" i="30"/>
  <c r="O185" i="30" s="1"/>
  <c r="K185" i="30"/>
  <c r="H185" i="30"/>
  <c r="F185" i="30"/>
  <c r="E185" i="30"/>
  <c r="N184" i="30"/>
  <c r="K184" i="30"/>
  <c r="L184" i="30" s="1"/>
  <c r="H184" i="30"/>
  <c r="I184" i="30" s="1"/>
  <c r="E184" i="30"/>
  <c r="N183" i="30"/>
  <c r="O183" i="30" s="1"/>
  <c r="K183" i="30"/>
  <c r="L183" i="30" s="1"/>
  <c r="H183" i="30"/>
  <c r="E183" i="30"/>
  <c r="O182" i="30"/>
  <c r="N182" i="30"/>
  <c r="K182" i="30"/>
  <c r="H182" i="30"/>
  <c r="I182" i="30" s="1"/>
  <c r="F182" i="30"/>
  <c r="E182" i="30"/>
  <c r="N181" i="30"/>
  <c r="K181" i="30"/>
  <c r="L181" i="30" s="1"/>
  <c r="H181" i="30"/>
  <c r="I181" i="30" s="1"/>
  <c r="E181" i="30"/>
  <c r="N180" i="30"/>
  <c r="K180" i="30"/>
  <c r="L180" i="30" s="1"/>
  <c r="H180" i="30"/>
  <c r="F180" i="30"/>
  <c r="E180" i="30"/>
  <c r="N179" i="30"/>
  <c r="N199" i="30" s="1"/>
  <c r="K179" i="30"/>
  <c r="H179" i="30"/>
  <c r="E179" i="30"/>
  <c r="E199" i="30" s="1"/>
  <c r="M177" i="30"/>
  <c r="J177" i="30"/>
  <c r="G177" i="30"/>
  <c r="D177" i="30"/>
  <c r="B177" i="30"/>
  <c r="M176" i="30"/>
  <c r="G176" i="30"/>
  <c r="B172" i="30"/>
  <c r="F171" i="30" s="1"/>
  <c r="N171" i="30"/>
  <c r="K171" i="30"/>
  <c r="H171" i="30"/>
  <c r="I171" i="30" s="1"/>
  <c r="E171" i="30"/>
  <c r="N170" i="30"/>
  <c r="K170" i="30"/>
  <c r="H170" i="30"/>
  <c r="E170" i="30"/>
  <c r="N169" i="30"/>
  <c r="K169" i="30"/>
  <c r="H169" i="30"/>
  <c r="I169" i="30" s="1"/>
  <c r="E169" i="30"/>
  <c r="N168" i="30"/>
  <c r="K168" i="30"/>
  <c r="L168" i="30" s="1"/>
  <c r="H168" i="30"/>
  <c r="E168" i="30"/>
  <c r="N167" i="30"/>
  <c r="O167" i="30" s="1"/>
  <c r="K167" i="30"/>
  <c r="H167" i="30"/>
  <c r="F167" i="30"/>
  <c r="E167" i="30"/>
  <c r="N166" i="30"/>
  <c r="K166" i="30"/>
  <c r="H166" i="30"/>
  <c r="I166" i="30" s="1"/>
  <c r="E166" i="30"/>
  <c r="N165" i="30"/>
  <c r="K165" i="30"/>
  <c r="H165" i="30"/>
  <c r="F165" i="30"/>
  <c r="E165" i="30"/>
  <c r="N164" i="30"/>
  <c r="K164" i="30"/>
  <c r="H164" i="30"/>
  <c r="I164" i="30" s="1"/>
  <c r="E164" i="30"/>
  <c r="N163" i="30"/>
  <c r="L163" i="30"/>
  <c r="K163" i="30"/>
  <c r="H163" i="30"/>
  <c r="E163" i="30"/>
  <c r="N162" i="30"/>
  <c r="K162" i="30"/>
  <c r="H162" i="30"/>
  <c r="I162" i="30" s="1"/>
  <c r="E162" i="30"/>
  <c r="N161" i="30"/>
  <c r="L161" i="30"/>
  <c r="K161" i="30"/>
  <c r="H161" i="30"/>
  <c r="E161" i="30"/>
  <c r="N160" i="30"/>
  <c r="K160" i="30"/>
  <c r="H160" i="30"/>
  <c r="F160" i="30"/>
  <c r="E160" i="30"/>
  <c r="N159" i="30"/>
  <c r="K159" i="30"/>
  <c r="H159" i="30"/>
  <c r="E159" i="30"/>
  <c r="N158" i="30"/>
  <c r="O158" i="30" s="1"/>
  <c r="K158" i="30"/>
  <c r="H158" i="30"/>
  <c r="E158" i="30"/>
  <c r="N157" i="30"/>
  <c r="K157" i="30"/>
  <c r="H157" i="30"/>
  <c r="E157" i="30"/>
  <c r="N156" i="30"/>
  <c r="O156" i="30" s="1"/>
  <c r="K156" i="30"/>
  <c r="H156" i="30"/>
  <c r="E156" i="30"/>
  <c r="N155" i="30"/>
  <c r="K155" i="30"/>
  <c r="H155" i="30"/>
  <c r="E155" i="30"/>
  <c r="O154" i="30"/>
  <c r="N154" i="30"/>
  <c r="K154" i="30"/>
  <c r="H154" i="30"/>
  <c r="F154" i="30"/>
  <c r="E154" i="30"/>
  <c r="N153" i="30"/>
  <c r="K153" i="30"/>
  <c r="H153" i="30"/>
  <c r="E153" i="30"/>
  <c r="O152" i="30"/>
  <c r="N152" i="30"/>
  <c r="K152" i="30"/>
  <c r="H152" i="30"/>
  <c r="F152" i="30"/>
  <c r="E152" i="30"/>
  <c r="M150" i="30"/>
  <c r="J150" i="30"/>
  <c r="G150" i="30"/>
  <c r="D150" i="30"/>
  <c r="B150" i="30"/>
  <c r="M149" i="30"/>
  <c r="G149" i="30"/>
  <c r="B145" i="30"/>
  <c r="L141" i="30" s="1"/>
  <c r="O144" i="30"/>
  <c r="N144" i="30"/>
  <c r="L144" i="30"/>
  <c r="K144" i="30"/>
  <c r="I144" i="30"/>
  <c r="H144" i="30"/>
  <c r="F144" i="30"/>
  <c r="E144" i="30"/>
  <c r="O143" i="30"/>
  <c r="N143" i="30"/>
  <c r="L143" i="30"/>
  <c r="K143" i="30"/>
  <c r="I143" i="30"/>
  <c r="H143" i="30"/>
  <c r="F143" i="30"/>
  <c r="E143" i="30"/>
  <c r="O142" i="30"/>
  <c r="N142" i="30"/>
  <c r="L142" i="30"/>
  <c r="K142" i="30"/>
  <c r="I142" i="30"/>
  <c r="H142" i="30"/>
  <c r="F142" i="30"/>
  <c r="E142" i="30"/>
  <c r="N141" i="30"/>
  <c r="O141" i="30" s="1"/>
  <c r="K141" i="30"/>
  <c r="H141" i="30"/>
  <c r="I141" i="30" s="1"/>
  <c r="F141" i="30"/>
  <c r="E141" i="30"/>
  <c r="N140" i="30"/>
  <c r="O140" i="30" s="1"/>
  <c r="K140" i="30"/>
  <c r="L140" i="30" s="1"/>
  <c r="H140" i="30"/>
  <c r="I140" i="30" s="1"/>
  <c r="E140" i="30"/>
  <c r="N139" i="30"/>
  <c r="O139" i="30" s="1"/>
  <c r="K139" i="30"/>
  <c r="H139" i="30"/>
  <c r="I139" i="30" s="1"/>
  <c r="F139" i="30"/>
  <c r="E139" i="30"/>
  <c r="N138" i="30"/>
  <c r="O138" i="30" s="1"/>
  <c r="K138" i="30"/>
  <c r="L138" i="30" s="1"/>
  <c r="H138" i="30"/>
  <c r="I138" i="30" s="1"/>
  <c r="E138" i="30"/>
  <c r="N137" i="30"/>
  <c r="O137" i="30" s="1"/>
  <c r="K137" i="30"/>
  <c r="H137" i="30"/>
  <c r="I137" i="30" s="1"/>
  <c r="F137" i="30"/>
  <c r="E137" i="30"/>
  <c r="O136" i="30"/>
  <c r="N136" i="30"/>
  <c r="K136" i="30"/>
  <c r="L136" i="30" s="1"/>
  <c r="H136" i="30"/>
  <c r="F136" i="30"/>
  <c r="E136" i="30"/>
  <c r="N135" i="30"/>
  <c r="O135" i="30" s="1"/>
  <c r="K135" i="30"/>
  <c r="H135" i="30"/>
  <c r="I135" i="30" s="1"/>
  <c r="F135" i="30"/>
  <c r="E135" i="30"/>
  <c r="O134" i="30"/>
  <c r="N134" i="30"/>
  <c r="K134" i="30"/>
  <c r="L134" i="30" s="1"/>
  <c r="H134" i="30"/>
  <c r="F134" i="30"/>
  <c r="E134" i="30"/>
  <c r="N133" i="30"/>
  <c r="O133" i="30" s="1"/>
  <c r="K133" i="30"/>
  <c r="H133" i="30"/>
  <c r="I133" i="30" s="1"/>
  <c r="F133" i="30"/>
  <c r="E133" i="30"/>
  <c r="N132" i="30"/>
  <c r="O132" i="30" s="1"/>
  <c r="K132" i="30"/>
  <c r="L132" i="30" s="1"/>
  <c r="H132" i="30"/>
  <c r="I132" i="30" s="1"/>
  <c r="E132" i="30"/>
  <c r="N131" i="30"/>
  <c r="O131" i="30" s="1"/>
  <c r="K131" i="30"/>
  <c r="H131" i="30"/>
  <c r="I131" i="30" s="1"/>
  <c r="F131" i="30"/>
  <c r="E131" i="30"/>
  <c r="N130" i="30"/>
  <c r="O130" i="30" s="1"/>
  <c r="K130" i="30"/>
  <c r="L130" i="30" s="1"/>
  <c r="H130" i="30"/>
  <c r="I130" i="30" s="1"/>
  <c r="E130" i="30"/>
  <c r="N129" i="30"/>
  <c r="O129" i="30" s="1"/>
  <c r="K129" i="30"/>
  <c r="H129" i="30"/>
  <c r="I129" i="30" s="1"/>
  <c r="F129" i="30"/>
  <c r="E129" i="30"/>
  <c r="O128" i="30"/>
  <c r="N128" i="30"/>
  <c r="K128" i="30"/>
  <c r="L128" i="30" s="1"/>
  <c r="H128" i="30"/>
  <c r="F128" i="30"/>
  <c r="E128" i="30"/>
  <c r="N127" i="30"/>
  <c r="O127" i="30" s="1"/>
  <c r="K127" i="30"/>
  <c r="L127" i="30" s="1"/>
  <c r="H127" i="30"/>
  <c r="I127" i="30" s="1"/>
  <c r="F127" i="30"/>
  <c r="E127" i="30"/>
  <c r="O126" i="30"/>
  <c r="N126" i="30"/>
  <c r="K126" i="30"/>
  <c r="L126" i="30" s="1"/>
  <c r="H126" i="30"/>
  <c r="I126" i="30" s="1"/>
  <c r="F126" i="30"/>
  <c r="E126" i="30"/>
  <c r="N125" i="30"/>
  <c r="K125" i="30"/>
  <c r="L125" i="30" s="1"/>
  <c r="H125" i="30"/>
  <c r="F125" i="30"/>
  <c r="E125" i="30"/>
  <c r="M123" i="30"/>
  <c r="J123" i="30"/>
  <c r="G123" i="30"/>
  <c r="D123" i="30"/>
  <c r="B123" i="30"/>
  <c r="M122" i="30"/>
  <c r="G122" i="30"/>
  <c r="B118" i="30"/>
  <c r="N117" i="30"/>
  <c r="O117" i="30" s="1"/>
  <c r="K117" i="30"/>
  <c r="L117" i="30" s="1"/>
  <c r="H117" i="30"/>
  <c r="I117" i="30" s="1"/>
  <c r="E117" i="30"/>
  <c r="F117" i="30" s="1"/>
  <c r="N116" i="30"/>
  <c r="O116" i="30" s="1"/>
  <c r="K116" i="30"/>
  <c r="L116" i="30" s="1"/>
  <c r="H116" i="30"/>
  <c r="I116" i="30" s="1"/>
  <c r="E116" i="30"/>
  <c r="F116" i="30" s="1"/>
  <c r="N115" i="30"/>
  <c r="O115" i="30" s="1"/>
  <c r="L115" i="30"/>
  <c r="K115" i="30"/>
  <c r="H115" i="30"/>
  <c r="I115" i="30" s="1"/>
  <c r="E115" i="30"/>
  <c r="F115" i="30" s="1"/>
  <c r="N114" i="30"/>
  <c r="O114" i="30" s="1"/>
  <c r="L114" i="30"/>
  <c r="K114" i="30"/>
  <c r="H114" i="30"/>
  <c r="I114" i="30" s="1"/>
  <c r="E114" i="30"/>
  <c r="F114" i="30" s="1"/>
  <c r="N113" i="30"/>
  <c r="O113" i="30" s="1"/>
  <c r="K113" i="30"/>
  <c r="L113" i="30" s="1"/>
  <c r="H113" i="30"/>
  <c r="I113" i="30" s="1"/>
  <c r="E113" i="30"/>
  <c r="F113" i="30" s="1"/>
  <c r="N112" i="30"/>
  <c r="O112" i="30" s="1"/>
  <c r="K112" i="30"/>
  <c r="L112" i="30" s="1"/>
  <c r="H112" i="30"/>
  <c r="I112" i="30" s="1"/>
  <c r="F112" i="30"/>
  <c r="E112" i="30"/>
  <c r="O111" i="30"/>
  <c r="N111" i="30"/>
  <c r="L111" i="30"/>
  <c r="K111" i="30"/>
  <c r="H111" i="30"/>
  <c r="I111" i="30" s="1"/>
  <c r="E111" i="30"/>
  <c r="F111" i="30" s="1"/>
  <c r="N110" i="30"/>
  <c r="O110" i="30" s="1"/>
  <c r="L110" i="30"/>
  <c r="K110" i="30"/>
  <c r="H110" i="30"/>
  <c r="I110" i="30" s="1"/>
  <c r="E110" i="30"/>
  <c r="F110" i="30" s="1"/>
  <c r="N109" i="30"/>
  <c r="O109" i="30" s="1"/>
  <c r="K109" i="30"/>
  <c r="L109" i="30" s="1"/>
  <c r="H109" i="30"/>
  <c r="I109" i="30" s="1"/>
  <c r="F109" i="30"/>
  <c r="E109" i="30"/>
  <c r="O108" i="30"/>
  <c r="N108" i="30"/>
  <c r="K108" i="30"/>
  <c r="L108" i="30" s="1"/>
  <c r="H108" i="30"/>
  <c r="I108" i="30" s="1"/>
  <c r="F108" i="30"/>
  <c r="E108" i="30"/>
  <c r="N107" i="30"/>
  <c r="O107" i="30" s="1"/>
  <c r="K107" i="30"/>
  <c r="L107" i="30" s="1"/>
  <c r="H107" i="30"/>
  <c r="I107" i="30" s="1"/>
  <c r="F107" i="30"/>
  <c r="E107" i="30"/>
  <c r="N106" i="30"/>
  <c r="O106" i="30" s="1"/>
  <c r="K106" i="30"/>
  <c r="L106" i="30" s="1"/>
  <c r="H106" i="30"/>
  <c r="I106" i="30" s="1"/>
  <c r="F106" i="30"/>
  <c r="E106" i="30"/>
  <c r="O105" i="30"/>
  <c r="N105" i="30"/>
  <c r="K105" i="30"/>
  <c r="L105" i="30" s="1"/>
  <c r="H105" i="30"/>
  <c r="I105" i="30" s="1"/>
  <c r="F105" i="30"/>
  <c r="E105" i="30"/>
  <c r="N104" i="30"/>
  <c r="O104" i="30" s="1"/>
  <c r="K104" i="30"/>
  <c r="L104" i="30" s="1"/>
  <c r="H104" i="30"/>
  <c r="I104" i="30" s="1"/>
  <c r="E104" i="30"/>
  <c r="F104" i="30" s="1"/>
  <c r="N103" i="30"/>
  <c r="O103" i="30" s="1"/>
  <c r="K103" i="30"/>
  <c r="L103" i="30" s="1"/>
  <c r="H103" i="30"/>
  <c r="I103" i="30" s="1"/>
  <c r="E103" i="30"/>
  <c r="F103" i="30" s="1"/>
  <c r="N102" i="30"/>
  <c r="O102" i="30" s="1"/>
  <c r="K102" i="30"/>
  <c r="L102" i="30" s="1"/>
  <c r="H102" i="30"/>
  <c r="I102" i="30" s="1"/>
  <c r="F102" i="30"/>
  <c r="E102" i="30"/>
  <c r="O101" i="30"/>
  <c r="N101" i="30"/>
  <c r="K101" i="30"/>
  <c r="L101" i="30" s="1"/>
  <c r="H101" i="30"/>
  <c r="I101" i="30" s="1"/>
  <c r="F101" i="30"/>
  <c r="E101" i="30"/>
  <c r="N100" i="30"/>
  <c r="O100" i="30" s="1"/>
  <c r="K100" i="30"/>
  <c r="L100" i="30" s="1"/>
  <c r="H100" i="30"/>
  <c r="I100" i="30" s="1"/>
  <c r="E100" i="30"/>
  <c r="F100" i="30" s="1"/>
  <c r="N99" i="30"/>
  <c r="O99" i="30" s="1"/>
  <c r="K99" i="30"/>
  <c r="L99" i="30" s="1"/>
  <c r="H99" i="30"/>
  <c r="I99" i="30" s="1"/>
  <c r="F99" i="30"/>
  <c r="E99" i="30"/>
  <c r="N98" i="30"/>
  <c r="K98" i="30"/>
  <c r="H98" i="30"/>
  <c r="H118" i="30" s="1"/>
  <c r="E98" i="30"/>
  <c r="M96" i="30"/>
  <c r="J96" i="30"/>
  <c r="G96" i="30"/>
  <c r="D96" i="30"/>
  <c r="B96" i="30"/>
  <c r="M95" i="30"/>
  <c r="G95" i="30"/>
  <c r="B91" i="30"/>
  <c r="I85" i="30" s="1"/>
  <c r="N90" i="30"/>
  <c r="K90" i="30"/>
  <c r="L90" i="30" s="1"/>
  <c r="H90" i="30"/>
  <c r="E90" i="30"/>
  <c r="F90" i="30" s="1"/>
  <c r="N89" i="30"/>
  <c r="K89" i="30"/>
  <c r="H89" i="30"/>
  <c r="I89" i="30" s="1"/>
  <c r="E89" i="30"/>
  <c r="N88" i="30"/>
  <c r="O88" i="30" s="1"/>
  <c r="K88" i="30"/>
  <c r="I88" i="30"/>
  <c r="H88" i="30"/>
  <c r="E88" i="30"/>
  <c r="F88" i="30" s="1"/>
  <c r="N87" i="30"/>
  <c r="K87" i="30"/>
  <c r="L87" i="30" s="1"/>
  <c r="H87" i="30"/>
  <c r="I87" i="30" s="1"/>
  <c r="E87" i="30"/>
  <c r="F87" i="30" s="1"/>
  <c r="N86" i="30"/>
  <c r="L86" i="30"/>
  <c r="K86" i="30"/>
  <c r="H86" i="30"/>
  <c r="I86" i="30" s="1"/>
  <c r="E86" i="30"/>
  <c r="O85" i="30"/>
  <c r="N85" i="30"/>
  <c r="K85" i="30"/>
  <c r="L85" i="30" s="1"/>
  <c r="H85" i="30"/>
  <c r="E85" i="30"/>
  <c r="F85" i="30" s="1"/>
  <c r="O84" i="30"/>
  <c r="N84" i="30"/>
  <c r="K84" i="30"/>
  <c r="L84" i="30" s="1"/>
  <c r="H84" i="30"/>
  <c r="I84" i="30" s="1"/>
  <c r="E84" i="30"/>
  <c r="O83" i="30"/>
  <c r="N83" i="30"/>
  <c r="L83" i="30"/>
  <c r="K83" i="30"/>
  <c r="H83" i="30"/>
  <c r="I83" i="30" s="1"/>
  <c r="E83" i="30"/>
  <c r="F83" i="30" s="1"/>
  <c r="O82" i="30"/>
  <c r="N82" i="30"/>
  <c r="K82" i="30"/>
  <c r="L82" i="30" s="1"/>
  <c r="H82" i="30"/>
  <c r="I82" i="30" s="1"/>
  <c r="E82" i="30"/>
  <c r="F82" i="30" s="1"/>
  <c r="N81" i="30"/>
  <c r="O81" i="30" s="1"/>
  <c r="L81" i="30"/>
  <c r="K81" i="30"/>
  <c r="I81" i="30"/>
  <c r="H81" i="30"/>
  <c r="E81" i="30"/>
  <c r="F81" i="30" s="1"/>
  <c r="N80" i="30"/>
  <c r="O80" i="30" s="1"/>
  <c r="K80" i="30"/>
  <c r="L80" i="30" s="1"/>
  <c r="H80" i="30"/>
  <c r="I80" i="30" s="1"/>
  <c r="E80" i="30"/>
  <c r="F80" i="30" s="1"/>
  <c r="O79" i="30"/>
  <c r="N79" i="30"/>
  <c r="K79" i="30"/>
  <c r="L79" i="30" s="1"/>
  <c r="H79" i="30"/>
  <c r="I79" i="30" s="1"/>
  <c r="E79" i="30"/>
  <c r="F79" i="30" s="1"/>
  <c r="N78" i="30"/>
  <c r="O78" i="30" s="1"/>
  <c r="L78" i="30"/>
  <c r="K78" i="30"/>
  <c r="H78" i="30"/>
  <c r="I78" i="30" s="1"/>
  <c r="E78" i="30"/>
  <c r="F78" i="30" s="1"/>
  <c r="N77" i="30"/>
  <c r="O77" i="30" s="1"/>
  <c r="K77" i="30"/>
  <c r="L77" i="30" s="1"/>
  <c r="I77" i="30"/>
  <c r="H77" i="30"/>
  <c r="E77" i="30"/>
  <c r="F77" i="30" s="1"/>
  <c r="N76" i="30"/>
  <c r="O76" i="30" s="1"/>
  <c r="K76" i="30"/>
  <c r="L76" i="30" s="1"/>
  <c r="H76" i="30"/>
  <c r="I76" i="30" s="1"/>
  <c r="E76" i="30"/>
  <c r="F76" i="30" s="1"/>
  <c r="N75" i="30"/>
  <c r="O75" i="30" s="1"/>
  <c r="K75" i="30"/>
  <c r="L75" i="30" s="1"/>
  <c r="H75" i="30"/>
  <c r="I75" i="30" s="1"/>
  <c r="E75" i="30"/>
  <c r="F75" i="30" s="1"/>
  <c r="N74" i="30"/>
  <c r="O74" i="30" s="1"/>
  <c r="K74" i="30"/>
  <c r="L74" i="30" s="1"/>
  <c r="H74" i="30"/>
  <c r="I74" i="30" s="1"/>
  <c r="E74" i="30"/>
  <c r="F74" i="30" s="1"/>
  <c r="N73" i="30"/>
  <c r="O73" i="30" s="1"/>
  <c r="K73" i="30"/>
  <c r="L73" i="30" s="1"/>
  <c r="H73" i="30"/>
  <c r="I73" i="30" s="1"/>
  <c r="E73" i="30"/>
  <c r="F73" i="30" s="1"/>
  <c r="N72" i="30"/>
  <c r="O72" i="30" s="1"/>
  <c r="K72" i="30"/>
  <c r="L72" i="30" s="1"/>
  <c r="H72" i="30"/>
  <c r="I72" i="30" s="1"/>
  <c r="E72" i="30"/>
  <c r="F72" i="30" s="1"/>
  <c r="N71" i="30"/>
  <c r="K71" i="30"/>
  <c r="L71" i="30" s="1"/>
  <c r="H71" i="30"/>
  <c r="E71" i="30"/>
  <c r="E91" i="30" s="1"/>
  <c r="M69" i="30"/>
  <c r="J69" i="30"/>
  <c r="G69" i="30"/>
  <c r="D69" i="30"/>
  <c r="B69" i="30"/>
  <c r="M68" i="30"/>
  <c r="G68" i="30"/>
  <c r="B64" i="30"/>
  <c r="O60" i="30" s="1"/>
  <c r="O63" i="30"/>
  <c r="N63" i="30"/>
  <c r="L63" i="30"/>
  <c r="K63" i="30"/>
  <c r="I63" i="30"/>
  <c r="H63" i="30"/>
  <c r="F63" i="30"/>
  <c r="E63" i="30"/>
  <c r="O62" i="30"/>
  <c r="N62" i="30"/>
  <c r="L62" i="30"/>
  <c r="K62" i="30"/>
  <c r="I62" i="30"/>
  <c r="H62" i="30"/>
  <c r="F62" i="30"/>
  <c r="E62" i="30"/>
  <c r="O61" i="30"/>
  <c r="N61" i="30"/>
  <c r="L61" i="30"/>
  <c r="K61" i="30"/>
  <c r="I61" i="30"/>
  <c r="H61" i="30"/>
  <c r="F61" i="30"/>
  <c r="E61" i="30"/>
  <c r="N60" i="30"/>
  <c r="K60" i="30"/>
  <c r="H60" i="30"/>
  <c r="E60" i="30"/>
  <c r="N59" i="30"/>
  <c r="O59" i="30" s="1"/>
  <c r="K59" i="30"/>
  <c r="H59" i="30"/>
  <c r="E59" i="30"/>
  <c r="N58" i="30"/>
  <c r="K58" i="30"/>
  <c r="H58" i="30"/>
  <c r="I58" i="30" s="1"/>
  <c r="E58" i="30"/>
  <c r="N57" i="30"/>
  <c r="L57" i="30"/>
  <c r="K57" i="30"/>
  <c r="H57" i="30"/>
  <c r="E57" i="30"/>
  <c r="N56" i="30"/>
  <c r="K56" i="30"/>
  <c r="H56" i="30"/>
  <c r="I56" i="30" s="1"/>
  <c r="E56" i="30"/>
  <c r="N55" i="30"/>
  <c r="K55" i="30"/>
  <c r="H55" i="30"/>
  <c r="E55" i="30"/>
  <c r="N54" i="30"/>
  <c r="K54" i="30"/>
  <c r="H54" i="30"/>
  <c r="F54" i="30"/>
  <c r="E54" i="30"/>
  <c r="N53" i="30"/>
  <c r="L53" i="30"/>
  <c r="K53" i="30"/>
  <c r="H53" i="30"/>
  <c r="E53" i="30"/>
  <c r="N52" i="30"/>
  <c r="K52" i="30"/>
  <c r="H52" i="30"/>
  <c r="E52" i="30"/>
  <c r="N51" i="30"/>
  <c r="O51" i="30" s="1"/>
  <c r="K51" i="30"/>
  <c r="H51" i="30"/>
  <c r="E51" i="30"/>
  <c r="N50" i="30"/>
  <c r="K50" i="30"/>
  <c r="H50" i="30"/>
  <c r="I50" i="30" s="1"/>
  <c r="E50" i="30"/>
  <c r="N49" i="30"/>
  <c r="L49" i="30"/>
  <c r="K49" i="30"/>
  <c r="H49" i="30"/>
  <c r="E49" i="30"/>
  <c r="N48" i="30"/>
  <c r="K48" i="30"/>
  <c r="H48" i="30"/>
  <c r="I48" i="30" s="1"/>
  <c r="E48" i="30"/>
  <c r="N47" i="30"/>
  <c r="K47" i="30"/>
  <c r="H47" i="30"/>
  <c r="E47" i="30"/>
  <c r="N46" i="30"/>
  <c r="K46" i="30"/>
  <c r="H46" i="30"/>
  <c r="F46" i="30"/>
  <c r="E46" i="30"/>
  <c r="N45" i="30"/>
  <c r="L45" i="30"/>
  <c r="K45" i="30"/>
  <c r="H45" i="30"/>
  <c r="E45" i="30"/>
  <c r="N44" i="30"/>
  <c r="K44" i="30"/>
  <c r="H44" i="30"/>
  <c r="E44" i="30"/>
  <c r="M42" i="30"/>
  <c r="J42" i="30"/>
  <c r="G42" i="30"/>
  <c r="D42" i="30"/>
  <c r="B42" i="30"/>
  <c r="M41" i="30"/>
  <c r="G41" i="30"/>
  <c r="O36" i="30"/>
  <c r="N36" i="30"/>
  <c r="M36" i="30"/>
  <c r="L36" i="30"/>
  <c r="K36" i="30"/>
  <c r="J36" i="30"/>
  <c r="I36" i="30"/>
  <c r="H36" i="30"/>
  <c r="G36" i="30"/>
  <c r="F36" i="30"/>
  <c r="E36" i="30"/>
  <c r="D36" i="30"/>
  <c r="C36" i="30"/>
  <c r="B36" i="30"/>
  <c r="O35" i="30"/>
  <c r="N35" i="30"/>
  <c r="M35" i="30"/>
  <c r="L35" i="30"/>
  <c r="K35" i="30"/>
  <c r="J35" i="30"/>
  <c r="I35" i="30"/>
  <c r="H35" i="30"/>
  <c r="G35" i="30"/>
  <c r="F35" i="30"/>
  <c r="E35" i="30"/>
  <c r="D35" i="30"/>
  <c r="C35" i="30"/>
  <c r="B35" i="30"/>
  <c r="O34" i="30"/>
  <c r="N34" i="30"/>
  <c r="M34" i="30"/>
  <c r="L34" i="30"/>
  <c r="K34" i="30"/>
  <c r="J34" i="30"/>
  <c r="I34" i="30"/>
  <c r="H34" i="30"/>
  <c r="G34" i="30"/>
  <c r="F34" i="30"/>
  <c r="E34" i="30"/>
  <c r="D34" i="30"/>
  <c r="C34" i="30"/>
  <c r="B34" i="30"/>
  <c r="O33" i="30"/>
  <c r="N33" i="30"/>
  <c r="M33" i="30"/>
  <c r="L33" i="30"/>
  <c r="K33" i="30"/>
  <c r="J33" i="30"/>
  <c r="I33" i="30"/>
  <c r="H33" i="30"/>
  <c r="G33" i="30"/>
  <c r="F33" i="30"/>
  <c r="E33" i="30"/>
  <c r="D33" i="30"/>
  <c r="C33" i="30"/>
  <c r="B33" i="30"/>
  <c r="O32" i="30"/>
  <c r="N32" i="30"/>
  <c r="M32" i="30"/>
  <c r="L32" i="30"/>
  <c r="K32" i="30"/>
  <c r="J32" i="30"/>
  <c r="I32" i="30"/>
  <c r="H32" i="30"/>
  <c r="G32" i="30"/>
  <c r="F32" i="30"/>
  <c r="E32" i="30"/>
  <c r="D32" i="30"/>
  <c r="C32" i="30"/>
  <c r="B32" i="30"/>
  <c r="O31" i="30"/>
  <c r="N31" i="30"/>
  <c r="M31" i="30"/>
  <c r="L31" i="30"/>
  <c r="K31" i="30"/>
  <c r="J31" i="30"/>
  <c r="I31" i="30"/>
  <c r="H31" i="30"/>
  <c r="G31" i="30"/>
  <c r="F31" i="30"/>
  <c r="E31" i="30"/>
  <c r="D31" i="30"/>
  <c r="C31" i="30"/>
  <c r="B31" i="30"/>
  <c r="O30" i="30"/>
  <c r="N30" i="30"/>
  <c r="M30" i="30"/>
  <c r="L30" i="30"/>
  <c r="K30" i="30"/>
  <c r="J30" i="30"/>
  <c r="I30" i="30"/>
  <c r="H30" i="30"/>
  <c r="G30" i="30"/>
  <c r="F30" i="30"/>
  <c r="E30" i="30"/>
  <c r="D30" i="30"/>
  <c r="C30" i="30"/>
  <c r="B30" i="30"/>
  <c r="O29" i="30"/>
  <c r="N29" i="30"/>
  <c r="M29" i="30"/>
  <c r="L29" i="30"/>
  <c r="K29" i="30"/>
  <c r="J29" i="30"/>
  <c r="I29" i="30"/>
  <c r="H29" i="30"/>
  <c r="G29" i="30"/>
  <c r="F29" i="30"/>
  <c r="E29" i="30"/>
  <c r="D29" i="30"/>
  <c r="C29" i="30"/>
  <c r="B29" i="30"/>
  <c r="O28" i="30"/>
  <c r="N28" i="30"/>
  <c r="M28" i="30"/>
  <c r="L28" i="30"/>
  <c r="K28" i="30"/>
  <c r="J28" i="30"/>
  <c r="I28" i="30"/>
  <c r="H28" i="30"/>
  <c r="G28" i="30"/>
  <c r="F28" i="30"/>
  <c r="E28" i="30"/>
  <c r="D28" i="30"/>
  <c r="C28" i="30"/>
  <c r="B28" i="30"/>
  <c r="O27" i="30"/>
  <c r="N27" i="30"/>
  <c r="M27" i="30"/>
  <c r="L27" i="30"/>
  <c r="K27" i="30"/>
  <c r="J27" i="30"/>
  <c r="I27" i="30"/>
  <c r="H27" i="30"/>
  <c r="G27" i="30"/>
  <c r="F27" i="30"/>
  <c r="E27" i="30"/>
  <c r="D27" i="30"/>
  <c r="C27" i="30"/>
  <c r="B27" i="30"/>
  <c r="O26" i="30"/>
  <c r="N26" i="30"/>
  <c r="M26" i="30"/>
  <c r="L26" i="30"/>
  <c r="K26" i="30"/>
  <c r="J26" i="30"/>
  <c r="I26" i="30"/>
  <c r="H26" i="30"/>
  <c r="G26" i="30"/>
  <c r="F26" i="30"/>
  <c r="E26" i="30"/>
  <c r="D26" i="30"/>
  <c r="C26" i="30"/>
  <c r="B26" i="30"/>
  <c r="O25" i="30"/>
  <c r="N25" i="30"/>
  <c r="M25" i="30"/>
  <c r="L25" i="30"/>
  <c r="K25" i="30"/>
  <c r="J25" i="30"/>
  <c r="I25" i="30"/>
  <c r="H25" i="30"/>
  <c r="G25" i="30"/>
  <c r="F25" i="30"/>
  <c r="E25" i="30"/>
  <c r="D25" i="30"/>
  <c r="C25" i="30"/>
  <c r="B25" i="30"/>
  <c r="O24" i="30"/>
  <c r="N24" i="30"/>
  <c r="M24" i="30"/>
  <c r="L24" i="30"/>
  <c r="K24" i="30"/>
  <c r="J24" i="30"/>
  <c r="I24" i="30"/>
  <c r="H24" i="30"/>
  <c r="G24" i="30"/>
  <c r="F24" i="30"/>
  <c r="E24" i="30"/>
  <c r="D24" i="30"/>
  <c r="C24" i="30"/>
  <c r="B24" i="30"/>
  <c r="O23" i="30"/>
  <c r="N23" i="30"/>
  <c r="M23" i="30"/>
  <c r="L23" i="30"/>
  <c r="K23" i="30"/>
  <c r="J23" i="30"/>
  <c r="I23" i="30"/>
  <c r="H23" i="30"/>
  <c r="G23" i="30"/>
  <c r="F23" i="30"/>
  <c r="E23" i="30"/>
  <c r="D23" i="30"/>
  <c r="C23" i="30"/>
  <c r="B23" i="30"/>
  <c r="O22" i="30"/>
  <c r="N22" i="30"/>
  <c r="M22" i="30"/>
  <c r="L22" i="30"/>
  <c r="K22" i="30"/>
  <c r="J22" i="30"/>
  <c r="I22" i="30"/>
  <c r="H22" i="30"/>
  <c r="G22" i="30"/>
  <c r="F22" i="30"/>
  <c r="E22" i="30"/>
  <c r="D22" i="30"/>
  <c r="C22" i="30"/>
  <c r="B22" i="30"/>
  <c r="O21" i="30"/>
  <c r="N21" i="30"/>
  <c r="M21" i="30"/>
  <c r="L21" i="30"/>
  <c r="K21" i="30"/>
  <c r="J21" i="30"/>
  <c r="I21" i="30"/>
  <c r="H21" i="30"/>
  <c r="G21" i="30"/>
  <c r="F21" i="30"/>
  <c r="E21" i="30"/>
  <c r="D21" i="30"/>
  <c r="C21" i="30"/>
  <c r="B21" i="30"/>
  <c r="O20" i="30"/>
  <c r="N20" i="30"/>
  <c r="M20" i="30"/>
  <c r="L20" i="30"/>
  <c r="K20" i="30"/>
  <c r="J20" i="30"/>
  <c r="I20" i="30"/>
  <c r="H20" i="30"/>
  <c r="G20" i="30"/>
  <c r="F20" i="30"/>
  <c r="E20" i="30"/>
  <c r="D20" i="30"/>
  <c r="C20" i="30"/>
  <c r="B20" i="30"/>
  <c r="O19" i="30"/>
  <c r="N19" i="30"/>
  <c r="M19" i="30"/>
  <c r="L19" i="30"/>
  <c r="K19" i="30"/>
  <c r="J19" i="30"/>
  <c r="I19" i="30"/>
  <c r="H19" i="30"/>
  <c r="G19" i="30"/>
  <c r="F19" i="30"/>
  <c r="E19" i="30"/>
  <c r="D19" i="30"/>
  <c r="C19" i="30"/>
  <c r="B19" i="30"/>
  <c r="O18" i="30"/>
  <c r="N18" i="30"/>
  <c r="M18" i="30"/>
  <c r="L18" i="30"/>
  <c r="K18" i="30"/>
  <c r="J18" i="30"/>
  <c r="I18" i="30"/>
  <c r="H18" i="30"/>
  <c r="G18" i="30"/>
  <c r="F18" i="30"/>
  <c r="E18" i="30"/>
  <c r="D18" i="30"/>
  <c r="C18" i="30"/>
  <c r="B18" i="30"/>
  <c r="O17" i="30"/>
  <c r="N17" i="30"/>
  <c r="M17" i="30"/>
  <c r="L17" i="30"/>
  <c r="K17" i="30"/>
  <c r="J17" i="30"/>
  <c r="I17" i="30"/>
  <c r="H17" i="30"/>
  <c r="G17" i="30"/>
  <c r="F17" i="30"/>
  <c r="E17" i="30"/>
  <c r="D17" i="30"/>
  <c r="C17" i="30"/>
  <c r="B17" i="30"/>
  <c r="M15" i="30"/>
  <c r="J15" i="30"/>
  <c r="G15" i="30"/>
  <c r="D15" i="30"/>
  <c r="B15" i="30"/>
  <c r="M14" i="30"/>
  <c r="G14" i="30"/>
  <c r="B199" i="29"/>
  <c r="N198" i="29"/>
  <c r="O198" i="29" s="1"/>
  <c r="L198" i="29"/>
  <c r="K198" i="29"/>
  <c r="H198" i="29"/>
  <c r="I198" i="29" s="1"/>
  <c r="F198" i="29"/>
  <c r="E198" i="29"/>
  <c r="N197" i="29"/>
  <c r="O197" i="29" s="1"/>
  <c r="K197" i="29"/>
  <c r="L197" i="29" s="1"/>
  <c r="I197" i="29"/>
  <c r="H197" i="29"/>
  <c r="E197" i="29"/>
  <c r="F197" i="29" s="1"/>
  <c r="N196" i="29"/>
  <c r="O196" i="29" s="1"/>
  <c r="K196" i="29"/>
  <c r="L196" i="29" s="1"/>
  <c r="I196" i="29"/>
  <c r="H196" i="29"/>
  <c r="E196" i="29"/>
  <c r="F196" i="29" s="1"/>
  <c r="N195" i="29"/>
  <c r="O195" i="29" s="1"/>
  <c r="L195" i="29"/>
  <c r="K195" i="29"/>
  <c r="H195" i="29"/>
  <c r="I195" i="29" s="1"/>
  <c r="F195" i="29"/>
  <c r="E195" i="29"/>
  <c r="N194" i="29"/>
  <c r="O194" i="29" s="1"/>
  <c r="L194" i="29"/>
  <c r="K194" i="29"/>
  <c r="H194" i="29"/>
  <c r="I194" i="29" s="1"/>
  <c r="F194" i="29"/>
  <c r="E194" i="29"/>
  <c r="N193" i="29"/>
  <c r="O193" i="29" s="1"/>
  <c r="K193" i="29"/>
  <c r="L193" i="29" s="1"/>
  <c r="I193" i="29"/>
  <c r="H193" i="29"/>
  <c r="E193" i="29"/>
  <c r="F193" i="29" s="1"/>
  <c r="N192" i="29"/>
  <c r="O192" i="29" s="1"/>
  <c r="K192" i="29"/>
  <c r="L192" i="29" s="1"/>
  <c r="I192" i="29"/>
  <c r="H192" i="29"/>
  <c r="E192" i="29"/>
  <c r="F192" i="29" s="1"/>
  <c r="N191" i="29"/>
  <c r="O191" i="29" s="1"/>
  <c r="L191" i="29"/>
  <c r="K191" i="29"/>
  <c r="H191" i="29"/>
  <c r="I191" i="29" s="1"/>
  <c r="F191" i="29"/>
  <c r="E191" i="29"/>
  <c r="N190" i="29"/>
  <c r="O190" i="29" s="1"/>
  <c r="L190" i="29"/>
  <c r="K190" i="29"/>
  <c r="H190" i="29"/>
  <c r="I190" i="29" s="1"/>
  <c r="F190" i="29"/>
  <c r="E190" i="29"/>
  <c r="N189" i="29"/>
  <c r="O189" i="29" s="1"/>
  <c r="K189" i="29"/>
  <c r="L189" i="29" s="1"/>
  <c r="I189" i="29"/>
  <c r="H189" i="29"/>
  <c r="E189" i="29"/>
  <c r="F189" i="29" s="1"/>
  <c r="N188" i="29"/>
  <c r="O188" i="29" s="1"/>
  <c r="K188" i="29"/>
  <c r="L188" i="29" s="1"/>
  <c r="I188" i="29"/>
  <c r="H188" i="29"/>
  <c r="E188" i="29"/>
  <c r="F188" i="29" s="1"/>
  <c r="N187" i="29"/>
  <c r="O187" i="29" s="1"/>
  <c r="L187" i="29"/>
  <c r="K187" i="29"/>
  <c r="H187" i="29"/>
  <c r="I187" i="29" s="1"/>
  <c r="F187" i="29"/>
  <c r="E187" i="29"/>
  <c r="N186" i="29"/>
  <c r="O186" i="29" s="1"/>
  <c r="L186" i="29"/>
  <c r="K186" i="29"/>
  <c r="H186" i="29"/>
  <c r="I186" i="29" s="1"/>
  <c r="F186" i="29"/>
  <c r="E186" i="29"/>
  <c r="N185" i="29"/>
  <c r="O185" i="29" s="1"/>
  <c r="K185" i="29"/>
  <c r="L185" i="29" s="1"/>
  <c r="I185" i="29"/>
  <c r="H185" i="29"/>
  <c r="E185" i="29"/>
  <c r="F185" i="29" s="1"/>
  <c r="N184" i="29"/>
  <c r="O184" i="29" s="1"/>
  <c r="K184" i="29"/>
  <c r="L184" i="29" s="1"/>
  <c r="I184" i="29"/>
  <c r="H184" i="29"/>
  <c r="E184" i="29"/>
  <c r="F184" i="29" s="1"/>
  <c r="N183" i="29"/>
  <c r="O183" i="29" s="1"/>
  <c r="L183" i="29"/>
  <c r="K183" i="29"/>
  <c r="H183" i="29"/>
  <c r="I183" i="29" s="1"/>
  <c r="F183" i="29"/>
  <c r="E183" i="29"/>
  <c r="N182" i="29"/>
  <c r="O182" i="29" s="1"/>
  <c r="L182" i="29"/>
  <c r="K182" i="29"/>
  <c r="H182" i="29"/>
  <c r="I182" i="29" s="1"/>
  <c r="F182" i="29"/>
  <c r="E182" i="29"/>
  <c r="N181" i="29"/>
  <c r="O181" i="29" s="1"/>
  <c r="K181" i="29"/>
  <c r="L181" i="29" s="1"/>
  <c r="I181" i="29"/>
  <c r="H181" i="29"/>
  <c r="E181" i="29"/>
  <c r="F181" i="29" s="1"/>
  <c r="N180" i="29"/>
  <c r="O180" i="29" s="1"/>
  <c r="K180" i="29"/>
  <c r="L180" i="29" s="1"/>
  <c r="I180" i="29"/>
  <c r="H180" i="29"/>
  <c r="E180" i="29"/>
  <c r="F180" i="29" s="1"/>
  <c r="N179" i="29"/>
  <c r="N199" i="29" s="1"/>
  <c r="L179" i="29"/>
  <c r="K179" i="29"/>
  <c r="H179" i="29"/>
  <c r="H199" i="29" s="1"/>
  <c r="F179" i="29"/>
  <c r="E179" i="29"/>
  <c r="M177" i="29"/>
  <c r="J177" i="29"/>
  <c r="G177" i="29"/>
  <c r="D177" i="29"/>
  <c r="B177" i="29"/>
  <c r="M176" i="29"/>
  <c r="G176" i="29"/>
  <c r="B172" i="29"/>
  <c r="N171" i="29"/>
  <c r="O171" i="29" s="1"/>
  <c r="L171" i="29"/>
  <c r="K171" i="29"/>
  <c r="H171" i="29"/>
  <c r="I171" i="29" s="1"/>
  <c r="E171" i="29"/>
  <c r="F171" i="29" s="1"/>
  <c r="N170" i="29"/>
  <c r="O170" i="29" s="1"/>
  <c r="L170" i="29"/>
  <c r="K170" i="29"/>
  <c r="H170" i="29"/>
  <c r="I170" i="29" s="1"/>
  <c r="E170" i="29"/>
  <c r="F170" i="29" s="1"/>
  <c r="N169" i="29"/>
  <c r="O169" i="29" s="1"/>
  <c r="K169" i="29"/>
  <c r="L169" i="29" s="1"/>
  <c r="I169" i="29"/>
  <c r="H169" i="29"/>
  <c r="E169" i="29"/>
  <c r="F169" i="29" s="1"/>
  <c r="N168" i="29"/>
  <c r="O168" i="29" s="1"/>
  <c r="K168" i="29"/>
  <c r="L168" i="29" s="1"/>
  <c r="H168" i="29"/>
  <c r="I168" i="29" s="1"/>
  <c r="E168" i="29"/>
  <c r="F168" i="29" s="1"/>
  <c r="N167" i="29"/>
  <c r="O167" i="29" s="1"/>
  <c r="K167" i="29"/>
  <c r="L167" i="29" s="1"/>
  <c r="H167" i="29"/>
  <c r="I167" i="29" s="1"/>
  <c r="E167" i="29"/>
  <c r="F167" i="29" s="1"/>
  <c r="O166" i="29"/>
  <c r="N166" i="29"/>
  <c r="K166" i="29"/>
  <c r="L166" i="29" s="1"/>
  <c r="H166" i="29"/>
  <c r="I166" i="29" s="1"/>
  <c r="E166" i="29"/>
  <c r="F166" i="29" s="1"/>
  <c r="N165" i="29"/>
  <c r="O165" i="29" s="1"/>
  <c r="K165" i="29"/>
  <c r="L165" i="29" s="1"/>
  <c r="I165" i="29"/>
  <c r="H165" i="29"/>
  <c r="E165" i="29"/>
  <c r="F165" i="29" s="1"/>
  <c r="N164" i="29"/>
  <c r="O164" i="29" s="1"/>
  <c r="K164" i="29"/>
  <c r="L164" i="29" s="1"/>
  <c r="H164" i="29"/>
  <c r="I164" i="29" s="1"/>
  <c r="E164" i="29"/>
  <c r="F164" i="29" s="1"/>
  <c r="O163" i="29"/>
  <c r="N163" i="29"/>
  <c r="K163" i="29"/>
  <c r="L163" i="29" s="1"/>
  <c r="H163" i="29"/>
  <c r="I163" i="29" s="1"/>
  <c r="E163" i="29"/>
  <c r="F163" i="29" s="1"/>
  <c r="N162" i="29"/>
  <c r="O162" i="29" s="1"/>
  <c r="K162" i="29"/>
  <c r="L162" i="29" s="1"/>
  <c r="H162" i="29"/>
  <c r="I162" i="29" s="1"/>
  <c r="E162" i="29"/>
  <c r="F162" i="29" s="1"/>
  <c r="N161" i="29"/>
  <c r="O161" i="29" s="1"/>
  <c r="K161" i="29"/>
  <c r="L161" i="29" s="1"/>
  <c r="I161" i="29"/>
  <c r="H161" i="29"/>
  <c r="E161" i="29"/>
  <c r="F161" i="29" s="1"/>
  <c r="O160" i="29"/>
  <c r="N160" i="29"/>
  <c r="K160" i="29"/>
  <c r="L160" i="29" s="1"/>
  <c r="H160" i="29"/>
  <c r="I160" i="29" s="1"/>
  <c r="E160" i="29"/>
  <c r="F160" i="29" s="1"/>
  <c r="N159" i="29"/>
  <c r="O159" i="29" s="1"/>
  <c r="K159" i="29"/>
  <c r="L159" i="29" s="1"/>
  <c r="H159" i="29"/>
  <c r="I159" i="29" s="1"/>
  <c r="E159" i="29"/>
  <c r="F159" i="29" s="1"/>
  <c r="O158" i="29"/>
  <c r="N158" i="29"/>
  <c r="K158" i="29"/>
  <c r="L158" i="29" s="1"/>
  <c r="I158" i="29"/>
  <c r="H158" i="29"/>
  <c r="E158" i="29"/>
  <c r="F158" i="29" s="1"/>
  <c r="N157" i="29"/>
  <c r="O157" i="29" s="1"/>
  <c r="L157" i="29"/>
  <c r="K157" i="29"/>
  <c r="H157" i="29"/>
  <c r="I157" i="29" s="1"/>
  <c r="E157" i="29"/>
  <c r="F157" i="29" s="1"/>
  <c r="N156" i="29"/>
  <c r="O156" i="29" s="1"/>
  <c r="K156" i="29"/>
  <c r="L156" i="29" s="1"/>
  <c r="H156" i="29"/>
  <c r="I156" i="29" s="1"/>
  <c r="E156" i="29"/>
  <c r="F156" i="29" s="1"/>
  <c r="N155" i="29"/>
  <c r="O155" i="29" s="1"/>
  <c r="K155" i="29"/>
  <c r="L155" i="29" s="1"/>
  <c r="H155" i="29"/>
  <c r="I155" i="29" s="1"/>
  <c r="E155" i="29"/>
  <c r="F155" i="29" s="1"/>
  <c r="N154" i="29"/>
  <c r="O154" i="29" s="1"/>
  <c r="K154" i="29"/>
  <c r="L154" i="29" s="1"/>
  <c r="H154" i="29"/>
  <c r="I154" i="29" s="1"/>
  <c r="E154" i="29"/>
  <c r="F154" i="29" s="1"/>
  <c r="N153" i="29"/>
  <c r="O153" i="29" s="1"/>
  <c r="K153" i="29"/>
  <c r="L153" i="29" s="1"/>
  <c r="I153" i="29"/>
  <c r="H153" i="29"/>
  <c r="E153" i="29"/>
  <c r="F153" i="29" s="1"/>
  <c r="N152" i="29"/>
  <c r="K152" i="29"/>
  <c r="K172" i="29" s="1"/>
  <c r="H152" i="29"/>
  <c r="E152" i="29"/>
  <c r="M150" i="29"/>
  <c r="J150" i="29"/>
  <c r="G150" i="29"/>
  <c r="D150" i="29"/>
  <c r="B150" i="29"/>
  <c r="M149" i="29"/>
  <c r="G149" i="29"/>
  <c r="B145" i="29"/>
  <c r="O144" i="29"/>
  <c r="N144" i="29"/>
  <c r="L144" i="29"/>
  <c r="K144" i="29"/>
  <c r="I144" i="29"/>
  <c r="H144" i="29"/>
  <c r="F144" i="29"/>
  <c r="E144" i="29"/>
  <c r="O143" i="29"/>
  <c r="N143" i="29"/>
  <c r="L143" i="29"/>
  <c r="K143" i="29"/>
  <c r="I143" i="29"/>
  <c r="H143" i="29"/>
  <c r="F143" i="29"/>
  <c r="E143" i="29"/>
  <c r="O142" i="29"/>
  <c r="N142" i="29"/>
  <c r="L142" i="29"/>
  <c r="K142" i="29"/>
  <c r="I142" i="29"/>
  <c r="H142" i="29"/>
  <c r="F142" i="29"/>
  <c r="E142" i="29"/>
  <c r="N141" i="29"/>
  <c r="O141" i="29" s="1"/>
  <c r="L141" i="29"/>
  <c r="K141" i="29"/>
  <c r="H141" i="29"/>
  <c r="I141" i="29" s="1"/>
  <c r="F141" i="29"/>
  <c r="E141" i="29"/>
  <c r="N140" i="29"/>
  <c r="O140" i="29" s="1"/>
  <c r="K140" i="29"/>
  <c r="L140" i="29" s="1"/>
  <c r="H140" i="29"/>
  <c r="I140" i="29" s="1"/>
  <c r="F140" i="29"/>
  <c r="E140" i="29"/>
  <c r="O139" i="29"/>
  <c r="N139" i="29"/>
  <c r="K139" i="29"/>
  <c r="L139" i="29" s="1"/>
  <c r="H139" i="29"/>
  <c r="I139" i="29" s="1"/>
  <c r="F139" i="29"/>
  <c r="E139" i="29"/>
  <c r="N138" i="29"/>
  <c r="O138" i="29" s="1"/>
  <c r="K138" i="29"/>
  <c r="L138" i="29" s="1"/>
  <c r="H138" i="29"/>
  <c r="I138" i="29" s="1"/>
  <c r="F138" i="29"/>
  <c r="E138" i="29"/>
  <c r="N137" i="29"/>
  <c r="O137" i="29" s="1"/>
  <c r="L137" i="29"/>
  <c r="K137" i="29"/>
  <c r="H137" i="29"/>
  <c r="I137" i="29" s="1"/>
  <c r="F137" i="29"/>
  <c r="E137" i="29"/>
  <c r="O136" i="29"/>
  <c r="N136" i="29"/>
  <c r="L136" i="29"/>
  <c r="K136" i="29"/>
  <c r="H136" i="29"/>
  <c r="I136" i="29" s="1"/>
  <c r="E136" i="29"/>
  <c r="F136" i="29" s="1"/>
  <c r="N135" i="29"/>
  <c r="O135" i="29" s="1"/>
  <c r="K135" i="29"/>
  <c r="L135" i="29" s="1"/>
  <c r="H135" i="29"/>
  <c r="I135" i="29" s="1"/>
  <c r="F135" i="29"/>
  <c r="E135" i="29"/>
  <c r="O134" i="29"/>
  <c r="N134" i="29"/>
  <c r="K134" i="29"/>
  <c r="L134" i="29" s="1"/>
  <c r="H134" i="29"/>
  <c r="I134" i="29" s="1"/>
  <c r="F134" i="29"/>
  <c r="E134" i="29"/>
  <c r="N133" i="29"/>
  <c r="O133" i="29" s="1"/>
  <c r="L133" i="29"/>
  <c r="K133" i="29"/>
  <c r="H133" i="29"/>
  <c r="I133" i="29" s="1"/>
  <c r="F133" i="29"/>
  <c r="E133" i="29"/>
  <c r="N132" i="29"/>
  <c r="O132" i="29" s="1"/>
  <c r="K132" i="29"/>
  <c r="L132" i="29" s="1"/>
  <c r="H132" i="29"/>
  <c r="I132" i="29" s="1"/>
  <c r="F132" i="29"/>
  <c r="E132" i="29"/>
  <c r="O131" i="29"/>
  <c r="N131" i="29"/>
  <c r="K131" i="29"/>
  <c r="L131" i="29" s="1"/>
  <c r="H131" i="29"/>
  <c r="I131" i="29" s="1"/>
  <c r="F131" i="29"/>
  <c r="E131" i="29"/>
  <c r="N130" i="29"/>
  <c r="O130" i="29" s="1"/>
  <c r="K130" i="29"/>
  <c r="L130" i="29" s="1"/>
  <c r="H130" i="29"/>
  <c r="I130" i="29" s="1"/>
  <c r="F130" i="29"/>
  <c r="E130" i="29"/>
  <c r="N129" i="29"/>
  <c r="O129" i="29" s="1"/>
  <c r="L129" i="29"/>
  <c r="K129" i="29"/>
  <c r="H129" i="29"/>
  <c r="I129" i="29" s="1"/>
  <c r="F129" i="29"/>
  <c r="E129" i="29"/>
  <c r="O128" i="29"/>
  <c r="N128" i="29"/>
  <c r="L128" i="29"/>
  <c r="K128" i="29"/>
  <c r="H128" i="29"/>
  <c r="I128" i="29" s="1"/>
  <c r="E128" i="29"/>
  <c r="F128" i="29" s="1"/>
  <c r="N127" i="29"/>
  <c r="O127" i="29" s="1"/>
  <c r="K127" i="29"/>
  <c r="L127" i="29" s="1"/>
  <c r="H127" i="29"/>
  <c r="I127" i="29" s="1"/>
  <c r="F127" i="29"/>
  <c r="E127" i="29"/>
  <c r="O126" i="29"/>
  <c r="N126" i="29"/>
  <c r="K126" i="29"/>
  <c r="L126" i="29" s="1"/>
  <c r="H126" i="29"/>
  <c r="I126" i="29" s="1"/>
  <c r="F126" i="29"/>
  <c r="E126" i="29"/>
  <c r="N125" i="29"/>
  <c r="N145" i="29" s="1"/>
  <c r="L125" i="29"/>
  <c r="K125" i="29"/>
  <c r="H125" i="29"/>
  <c r="F125" i="29"/>
  <c r="E125" i="29"/>
  <c r="M123" i="29"/>
  <c r="J123" i="29"/>
  <c r="G123" i="29"/>
  <c r="D123" i="29"/>
  <c r="B123" i="29"/>
  <c r="M122" i="29"/>
  <c r="G122" i="29"/>
  <c r="B118" i="29"/>
  <c r="F117" i="29" s="1"/>
  <c r="N117" i="29"/>
  <c r="K117" i="29"/>
  <c r="H117" i="29"/>
  <c r="I117" i="29" s="1"/>
  <c r="E117" i="29"/>
  <c r="N116" i="29"/>
  <c r="O116" i="29" s="1"/>
  <c r="L116" i="29"/>
  <c r="K116" i="29"/>
  <c r="H116" i="29"/>
  <c r="F116" i="29"/>
  <c r="E116" i="29"/>
  <c r="N115" i="29"/>
  <c r="K115" i="29"/>
  <c r="L115" i="29" s="1"/>
  <c r="H115" i="29"/>
  <c r="I115" i="29" s="1"/>
  <c r="E115" i="29"/>
  <c r="O114" i="29"/>
  <c r="N114" i="29"/>
  <c r="K114" i="29"/>
  <c r="H114" i="29"/>
  <c r="F114" i="29"/>
  <c r="E114" i="29"/>
  <c r="N113" i="29"/>
  <c r="L113" i="29"/>
  <c r="K113" i="29"/>
  <c r="H113" i="29"/>
  <c r="E113" i="29"/>
  <c r="N112" i="29"/>
  <c r="O112" i="29" s="1"/>
  <c r="K112" i="29"/>
  <c r="H112" i="29"/>
  <c r="I112" i="29" s="1"/>
  <c r="F112" i="29"/>
  <c r="E112" i="29"/>
  <c r="N111" i="29"/>
  <c r="K111" i="29"/>
  <c r="L111" i="29" s="1"/>
  <c r="H111" i="29"/>
  <c r="I111" i="29" s="1"/>
  <c r="E111" i="29"/>
  <c r="O110" i="29"/>
  <c r="N110" i="29"/>
  <c r="K110" i="29"/>
  <c r="H110" i="29"/>
  <c r="I110" i="29" s="1"/>
  <c r="F110" i="29"/>
  <c r="E110" i="29"/>
  <c r="N109" i="29"/>
  <c r="L109" i="29"/>
  <c r="K109" i="29"/>
  <c r="H109" i="29"/>
  <c r="E109" i="29"/>
  <c r="N108" i="29"/>
  <c r="O108" i="29" s="1"/>
  <c r="K108" i="29"/>
  <c r="H108" i="29"/>
  <c r="I108" i="29" s="1"/>
  <c r="F108" i="29"/>
  <c r="E108" i="29"/>
  <c r="N107" i="29"/>
  <c r="K107" i="29"/>
  <c r="L107" i="29" s="1"/>
  <c r="H107" i="29"/>
  <c r="I107" i="29" s="1"/>
  <c r="E107" i="29"/>
  <c r="N106" i="29"/>
  <c r="O106" i="29" s="1"/>
  <c r="K106" i="29"/>
  <c r="L106" i="29" s="1"/>
  <c r="H106" i="29"/>
  <c r="E106" i="29"/>
  <c r="N105" i="29"/>
  <c r="O105" i="29" s="1"/>
  <c r="K105" i="29"/>
  <c r="H105" i="29"/>
  <c r="I105" i="29" s="1"/>
  <c r="F105" i="29"/>
  <c r="E105" i="29"/>
  <c r="N104" i="29"/>
  <c r="L104" i="29"/>
  <c r="K104" i="29"/>
  <c r="H104" i="29"/>
  <c r="F104" i="29"/>
  <c r="E104" i="29"/>
  <c r="N103" i="29"/>
  <c r="K103" i="29"/>
  <c r="H103" i="29"/>
  <c r="I103" i="29" s="1"/>
  <c r="F103" i="29"/>
  <c r="E103" i="29"/>
  <c r="N102" i="29"/>
  <c r="K102" i="29"/>
  <c r="L102" i="29" s="1"/>
  <c r="H102" i="29"/>
  <c r="I102" i="29" s="1"/>
  <c r="E102" i="29"/>
  <c r="N101" i="29"/>
  <c r="L101" i="29"/>
  <c r="K101" i="29"/>
  <c r="H101" i="29"/>
  <c r="E101" i="29"/>
  <c r="N100" i="29"/>
  <c r="O100" i="29" s="1"/>
  <c r="K100" i="29"/>
  <c r="H100" i="29"/>
  <c r="F100" i="29"/>
  <c r="E100" i="29"/>
  <c r="N99" i="29"/>
  <c r="K99" i="29"/>
  <c r="H99" i="29"/>
  <c r="I99" i="29" s="1"/>
  <c r="F99" i="29"/>
  <c r="E99" i="29"/>
  <c r="N98" i="29"/>
  <c r="L98" i="29"/>
  <c r="K98" i="29"/>
  <c r="H98" i="29"/>
  <c r="E98" i="29"/>
  <c r="E118" i="29" s="1"/>
  <c r="M96" i="29"/>
  <c r="J96" i="29"/>
  <c r="G96" i="29"/>
  <c r="D96" i="29"/>
  <c r="B96" i="29"/>
  <c r="M95" i="29"/>
  <c r="G95" i="29"/>
  <c r="B91" i="29"/>
  <c r="L90" i="29" s="1"/>
  <c r="N90" i="29"/>
  <c r="O90" i="29" s="1"/>
  <c r="K90" i="29"/>
  <c r="H90" i="29"/>
  <c r="I90" i="29" s="1"/>
  <c r="E90" i="29"/>
  <c r="N89" i="29"/>
  <c r="O89" i="29" s="1"/>
  <c r="L89" i="29"/>
  <c r="K89" i="29"/>
  <c r="H89" i="29"/>
  <c r="F89" i="29"/>
  <c r="E89" i="29"/>
  <c r="N88" i="29"/>
  <c r="K88" i="29"/>
  <c r="L88" i="29" s="1"/>
  <c r="H88" i="29"/>
  <c r="E88" i="29"/>
  <c r="F88" i="29" s="1"/>
  <c r="N87" i="29"/>
  <c r="K87" i="29"/>
  <c r="I87" i="29"/>
  <c r="H87" i="29"/>
  <c r="E87" i="29"/>
  <c r="N86" i="29"/>
  <c r="O86" i="29" s="1"/>
  <c r="K86" i="29"/>
  <c r="H86" i="29"/>
  <c r="I86" i="29" s="1"/>
  <c r="E86" i="29"/>
  <c r="N85" i="29"/>
  <c r="O85" i="29" s="1"/>
  <c r="L85" i="29"/>
  <c r="K85" i="29"/>
  <c r="H85" i="29"/>
  <c r="F85" i="29"/>
  <c r="E85" i="29"/>
  <c r="N84" i="29"/>
  <c r="K84" i="29"/>
  <c r="L84" i="29" s="1"/>
  <c r="H84" i="29"/>
  <c r="E84" i="29"/>
  <c r="F84" i="29" s="1"/>
  <c r="N83" i="29"/>
  <c r="K83" i="29"/>
  <c r="I83" i="29"/>
  <c r="H83" i="29"/>
  <c r="E83" i="29"/>
  <c r="N82" i="29"/>
  <c r="O82" i="29" s="1"/>
  <c r="K82" i="29"/>
  <c r="H82" i="29"/>
  <c r="I82" i="29" s="1"/>
  <c r="E82" i="29"/>
  <c r="N81" i="29"/>
  <c r="O81" i="29" s="1"/>
  <c r="L81" i="29"/>
  <c r="K81" i="29"/>
  <c r="H81" i="29"/>
  <c r="F81" i="29"/>
  <c r="E81" i="29"/>
  <c r="N80" i="29"/>
  <c r="K80" i="29"/>
  <c r="L80" i="29" s="1"/>
  <c r="H80" i="29"/>
  <c r="E80" i="29"/>
  <c r="F80" i="29" s="1"/>
  <c r="N79" i="29"/>
  <c r="K79" i="29"/>
  <c r="I79" i="29"/>
  <c r="H79" i="29"/>
  <c r="E79" i="29"/>
  <c r="N78" i="29"/>
  <c r="O78" i="29" s="1"/>
  <c r="K78" i="29"/>
  <c r="H78" i="29"/>
  <c r="I78" i="29" s="1"/>
  <c r="E78" i="29"/>
  <c r="N77" i="29"/>
  <c r="O77" i="29" s="1"/>
  <c r="L77" i="29"/>
  <c r="K77" i="29"/>
  <c r="H77" i="29"/>
  <c r="F77" i="29"/>
  <c r="E77" i="29"/>
  <c r="N76" i="29"/>
  <c r="K76" i="29"/>
  <c r="L76" i="29" s="1"/>
  <c r="H76" i="29"/>
  <c r="E76" i="29"/>
  <c r="F76" i="29" s="1"/>
  <c r="N75" i="29"/>
  <c r="K75" i="29"/>
  <c r="I75" i="29"/>
  <c r="H75" i="29"/>
  <c r="E75" i="29"/>
  <c r="N74" i="29"/>
  <c r="O74" i="29" s="1"/>
  <c r="K74" i="29"/>
  <c r="H74" i="29"/>
  <c r="I74" i="29" s="1"/>
  <c r="E74" i="29"/>
  <c r="N73" i="29"/>
  <c r="O73" i="29" s="1"/>
  <c r="L73" i="29"/>
  <c r="K73" i="29"/>
  <c r="H73" i="29"/>
  <c r="F73" i="29"/>
  <c r="E73" i="29"/>
  <c r="N72" i="29"/>
  <c r="K72" i="29"/>
  <c r="L72" i="29" s="1"/>
  <c r="H72" i="29"/>
  <c r="E72" i="29"/>
  <c r="F72" i="29" s="1"/>
  <c r="N71" i="29"/>
  <c r="K71" i="29"/>
  <c r="I71" i="29"/>
  <c r="H71" i="29"/>
  <c r="E71" i="29"/>
  <c r="M69" i="29"/>
  <c r="J69" i="29"/>
  <c r="G69" i="29"/>
  <c r="D69" i="29"/>
  <c r="B69" i="29"/>
  <c r="M68" i="29"/>
  <c r="G68" i="29"/>
  <c r="B64" i="29"/>
  <c r="I59" i="29" s="1"/>
  <c r="O63" i="29"/>
  <c r="N63" i="29"/>
  <c r="L63" i="29"/>
  <c r="K63" i="29"/>
  <c r="I63" i="29"/>
  <c r="H63" i="29"/>
  <c r="F63" i="29"/>
  <c r="E63" i="29"/>
  <c r="O62" i="29"/>
  <c r="N62" i="29"/>
  <c r="L62" i="29"/>
  <c r="K62" i="29"/>
  <c r="I62" i="29"/>
  <c r="H62" i="29"/>
  <c r="F62" i="29"/>
  <c r="E62" i="29"/>
  <c r="O61" i="29"/>
  <c r="N61" i="29"/>
  <c r="L61" i="29"/>
  <c r="K61" i="29"/>
  <c r="I61" i="29"/>
  <c r="H61" i="29"/>
  <c r="F61" i="29"/>
  <c r="E61" i="29"/>
  <c r="N60" i="29"/>
  <c r="O60" i="29" s="1"/>
  <c r="K60" i="29"/>
  <c r="H60" i="29"/>
  <c r="F60" i="29"/>
  <c r="E60" i="29"/>
  <c r="N59" i="29"/>
  <c r="K59" i="29"/>
  <c r="L59" i="29" s="1"/>
  <c r="H59" i="29"/>
  <c r="E59" i="29"/>
  <c r="F59" i="29" s="1"/>
  <c r="N58" i="29"/>
  <c r="K58" i="29"/>
  <c r="H58" i="29"/>
  <c r="I58" i="29" s="1"/>
  <c r="F58" i="29"/>
  <c r="E58" i="29"/>
  <c r="N57" i="29"/>
  <c r="K57" i="29"/>
  <c r="L57" i="29" s="1"/>
  <c r="H57" i="29"/>
  <c r="I57" i="29" s="1"/>
  <c r="E57" i="29"/>
  <c r="N56" i="29"/>
  <c r="O56" i="29" s="1"/>
  <c r="L56" i="29"/>
  <c r="K56" i="29"/>
  <c r="H56" i="29"/>
  <c r="E56" i="29"/>
  <c r="F56" i="29" s="1"/>
  <c r="N55" i="29"/>
  <c r="K55" i="29"/>
  <c r="H55" i="29"/>
  <c r="I55" i="29" s="1"/>
  <c r="F55" i="29"/>
  <c r="E55" i="29"/>
  <c r="N54" i="29"/>
  <c r="K54" i="29"/>
  <c r="L54" i="29" s="1"/>
  <c r="H54" i="29"/>
  <c r="E54" i="29"/>
  <c r="N53" i="29"/>
  <c r="O53" i="29" s="1"/>
  <c r="K53" i="29"/>
  <c r="H53" i="29"/>
  <c r="E53" i="29"/>
  <c r="F53" i="29" s="1"/>
  <c r="N52" i="29"/>
  <c r="K52" i="29"/>
  <c r="L52" i="29" s="1"/>
  <c r="H52" i="29"/>
  <c r="E52" i="29"/>
  <c r="N51" i="29"/>
  <c r="O51" i="29" s="1"/>
  <c r="K51" i="29"/>
  <c r="H51" i="29"/>
  <c r="E51" i="29"/>
  <c r="F51" i="29" s="1"/>
  <c r="N50" i="29"/>
  <c r="K50" i="29"/>
  <c r="H50" i="29"/>
  <c r="I50" i="29" s="1"/>
  <c r="F50" i="29"/>
  <c r="E50" i="29"/>
  <c r="N49" i="29"/>
  <c r="K49" i="29"/>
  <c r="L49" i="29" s="1"/>
  <c r="H49" i="29"/>
  <c r="I49" i="29" s="1"/>
  <c r="E49" i="29"/>
  <c r="N48" i="29"/>
  <c r="O48" i="29" s="1"/>
  <c r="L48" i="29"/>
  <c r="K48" i="29"/>
  <c r="H48" i="29"/>
  <c r="E48" i="29"/>
  <c r="F48" i="29" s="1"/>
  <c r="N47" i="29"/>
  <c r="K47" i="29"/>
  <c r="L47" i="29" s="1"/>
  <c r="H47" i="29"/>
  <c r="I47" i="29" s="1"/>
  <c r="E47" i="29"/>
  <c r="N46" i="29"/>
  <c r="O46" i="29" s="1"/>
  <c r="K46" i="29"/>
  <c r="L46" i="29" s="1"/>
  <c r="H46" i="29"/>
  <c r="E46" i="29"/>
  <c r="O45" i="29"/>
  <c r="N45" i="29"/>
  <c r="K45" i="29"/>
  <c r="H45" i="29"/>
  <c r="I45" i="29" s="1"/>
  <c r="F45" i="29"/>
  <c r="E45" i="29"/>
  <c r="N44" i="29"/>
  <c r="K44" i="29"/>
  <c r="L44" i="29" s="1"/>
  <c r="H44" i="29"/>
  <c r="E44" i="29"/>
  <c r="M42" i="29"/>
  <c r="J42" i="29"/>
  <c r="G42" i="29"/>
  <c r="D42" i="29"/>
  <c r="B42" i="29"/>
  <c r="M41" i="29"/>
  <c r="G41" i="29"/>
  <c r="O36" i="29"/>
  <c r="N36" i="29"/>
  <c r="M36" i="29"/>
  <c r="L36" i="29"/>
  <c r="K36" i="29"/>
  <c r="J36" i="29"/>
  <c r="I36" i="29"/>
  <c r="H36" i="29"/>
  <c r="G36" i="29"/>
  <c r="F36" i="29"/>
  <c r="E36" i="29"/>
  <c r="D36" i="29"/>
  <c r="C36" i="29"/>
  <c r="B36" i="29"/>
  <c r="O35" i="29"/>
  <c r="N35" i="29"/>
  <c r="M35" i="29"/>
  <c r="L35" i="29"/>
  <c r="K35" i="29"/>
  <c r="J35" i="29"/>
  <c r="I35" i="29"/>
  <c r="H35" i="29"/>
  <c r="G35" i="29"/>
  <c r="F35" i="29"/>
  <c r="E35" i="29"/>
  <c r="D35" i="29"/>
  <c r="C35" i="29"/>
  <c r="B35" i="29"/>
  <c r="O34" i="29"/>
  <c r="N34" i="29"/>
  <c r="M34" i="29"/>
  <c r="L34" i="29"/>
  <c r="K34" i="29"/>
  <c r="J34" i="29"/>
  <c r="I34" i="29"/>
  <c r="H34" i="29"/>
  <c r="G34" i="29"/>
  <c r="F34" i="29"/>
  <c r="E34" i="29"/>
  <c r="D34" i="29"/>
  <c r="C34" i="29"/>
  <c r="B34" i="29"/>
  <c r="O33" i="29"/>
  <c r="N33" i="29"/>
  <c r="M33" i="29"/>
  <c r="L33" i="29"/>
  <c r="K33" i="29"/>
  <c r="J33" i="29"/>
  <c r="I33" i="29"/>
  <c r="H33" i="29"/>
  <c r="G33" i="29"/>
  <c r="F33" i="29"/>
  <c r="E33" i="29"/>
  <c r="D33" i="29"/>
  <c r="C33" i="29"/>
  <c r="B33" i="29"/>
  <c r="O32" i="29"/>
  <c r="N32" i="29"/>
  <c r="M32" i="29"/>
  <c r="L32" i="29"/>
  <c r="K32" i="29"/>
  <c r="J32" i="29"/>
  <c r="I32" i="29"/>
  <c r="H32" i="29"/>
  <c r="G32" i="29"/>
  <c r="F32" i="29"/>
  <c r="E32" i="29"/>
  <c r="D32" i="29"/>
  <c r="C32" i="29"/>
  <c r="B32" i="29"/>
  <c r="O31" i="29"/>
  <c r="N31" i="29"/>
  <c r="M31" i="29"/>
  <c r="L31" i="29"/>
  <c r="K31" i="29"/>
  <c r="J31" i="29"/>
  <c r="I31" i="29"/>
  <c r="H31" i="29"/>
  <c r="G31" i="29"/>
  <c r="F31" i="29"/>
  <c r="E31" i="29"/>
  <c r="D31" i="29"/>
  <c r="C31" i="29"/>
  <c r="B31" i="29"/>
  <c r="O30" i="29"/>
  <c r="N30" i="29"/>
  <c r="M30" i="29"/>
  <c r="L30" i="29"/>
  <c r="K30" i="29"/>
  <c r="J30" i="29"/>
  <c r="I30" i="29"/>
  <c r="H30" i="29"/>
  <c r="G30" i="29"/>
  <c r="F30" i="29"/>
  <c r="E30" i="29"/>
  <c r="D30" i="29"/>
  <c r="C30" i="29"/>
  <c r="B30" i="29"/>
  <c r="O29" i="29"/>
  <c r="N29" i="29"/>
  <c r="M29" i="29"/>
  <c r="L29" i="29"/>
  <c r="K29" i="29"/>
  <c r="J29" i="29"/>
  <c r="I29" i="29"/>
  <c r="H29" i="29"/>
  <c r="G29" i="29"/>
  <c r="F29" i="29"/>
  <c r="E29" i="29"/>
  <c r="D29" i="29"/>
  <c r="C29" i="29"/>
  <c r="B29" i="29"/>
  <c r="O28" i="29"/>
  <c r="N28" i="29"/>
  <c r="M28" i="29"/>
  <c r="L28" i="29"/>
  <c r="K28" i="29"/>
  <c r="J28" i="29"/>
  <c r="I28" i="29"/>
  <c r="H28" i="29"/>
  <c r="G28" i="29"/>
  <c r="F28" i="29"/>
  <c r="E28" i="29"/>
  <c r="D28" i="29"/>
  <c r="C28" i="29"/>
  <c r="B28" i="29"/>
  <c r="O27" i="29"/>
  <c r="N27" i="29"/>
  <c r="M27" i="29"/>
  <c r="L27" i="29"/>
  <c r="K27" i="29"/>
  <c r="J27" i="29"/>
  <c r="I27" i="29"/>
  <c r="H27" i="29"/>
  <c r="G27" i="29"/>
  <c r="F27" i="29"/>
  <c r="E27" i="29"/>
  <c r="D27" i="29"/>
  <c r="C27" i="29"/>
  <c r="B27" i="29"/>
  <c r="O26" i="29"/>
  <c r="N26" i="29"/>
  <c r="M26" i="29"/>
  <c r="L26" i="29"/>
  <c r="K26" i="29"/>
  <c r="J26" i="29"/>
  <c r="I26" i="29"/>
  <c r="H26" i="29"/>
  <c r="G26" i="29"/>
  <c r="F26" i="29"/>
  <c r="E26" i="29"/>
  <c r="D26" i="29"/>
  <c r="C26" i="29"/>
  <c r="B26" i="29"/>
  <c r="O25" i="29"/>
  <c r="N25" i="29"/>
  <c r="M25" i="29"/>
  <c r="L25" i="29"/>
  <c r="K25" i="29"/>
  <c r="J25" i="29"/>
  <c r="I25" i="29"/>
  <c r="H25" i="29"/>
  <c r="G25" i="29"/>
  <c r="F25" i="29"/>
  <c r="E25" i="29"/>
  <c r="D25" i="29"/>
  <c r="C25" i="29"/>
  <c r="B25" i="29"/>
  <c r="O24" i="29"/>
  <c r="N24" i="29"/>
  <c r="M24" i="29"/>
  <c r="L24" i="29"/>
  <c r="K24" i="29"/>
  <c r="J24" i="29"/>
  <c r="I24" i="29"/>
  <c r="H24" i="29"/>
  <c r="G24" i="29"/>
  <c r="F24" i="29"/>
  <c r="E24" i="29"/>
  <c r="D24" i="29"/>
  <c r="C24" i="29"/>
  <c r="B24" i="29"/>
  <c r="O23" i="29"/>
  <c r="N23" i="29"/>
  <c r="M23" i="29"/>
  <c r="L23" i="29"/>
  <c r="K23" i="29"/>
  <c r="J23" i="29"/>
  <c r="I23" i="29"/>
  <c r="H23" i="29"/>
  <c r="G23" i="29"/>
  <c r="F23" i="29"/>
  <c r="E23" i="29"/>
  <c r="D23" i="29"/>
  <c r="C23" i="29"/>
  <c r="B23" i="29"/>
  <c r="O22" i="29"/>
  <c r="N22" i="29"/>
  <c r="M22" i="29"/>
  <c r="L22" i="29"/>
  <c r="K22" i="29"/>
  <c r="J22" i="29"/>
  <c r="I22" i="29"/>
  <c r="H22" i="29"/>
  <c r="G22" i="29"/>
  <c r="F22" i="29"/>
  <c r="E22" i="29"/>
  <c r="D22" i="29"/>
  <c r="C22" i="29"/>
  <c r="B22" i="29"/>
  <c r="O21" i="29"/>
  <c r="N21" i="29"/>
  <c r="M21" i="29"/>
  <c r="L21" i="29"/>
  <c r="K21" i="29"/>
  <c r="J21" i="29"/>
  <c r="I21" i="29"/>
  <c r="H21" i="29"/>
  <c r="G21" i="29"/>
  <c r="F21" i="29"/>
  <c r="E21" i="29"/>
  <c r="D21" i="29"/>
  <c r="C21" i="29"/>
  <c r="B21" i="29"/>
  <c r="O20" i="29"/>
  <c r="N20" i="29"/>
  <c r="M20" i="29"/>
  <c r="L20" i="29"/>
  <c r="K20" i="29"/>
  <c r="J20" i="29"/>
  <c r="I20" i="29"/>
  <c r="H20" i="29"/>
  <c r="G20" i="29"/>
  <c r="F20" i="29"/>
  <c r="E20" i="29"/>
  <c r="D20" i="29"/>
  <c r="C20" i="29"/>
  <c r="B20" i="29"/>
  <c r="O19" i="29"/>
  <c r="N19" i="29"/>
  <c r="M19" i="29"/>
  <c r="L19" i="29"/>
  <c r="K19" i="29"/>
  <c r="J19" i="29"/>
  <c r="I19" i="29"/>
  <c r="H19" i="29"/>
  <c r="G19" i="29"/>
  <c r="F19" i="29"/>
  <c r="E19" i="29"/>
  <c r="D19" i="29"/>
  <c r="C19" i="29"/>
  <c r="B19" i="29"/>
  <c r="O18" i="29"/>
  <c r="N18" i="29"/>
  <c r="M18" i="29"/>
  <c r="L18" i="29"/>
  <c r="K18" i="29"/>
  <c r="J18" i="29"/>
  <c r="I18" i="29"/>
  <c r="H18" i="29"/>
  <c r="G18" i="29"/>
  <c r="F18" i="29"/>
  <c r="E18" i="29"/>
  <c r="D18" i="29"/>
  <c r="C18" i="29"/>
  <c r="B18" i="29"/>
  <c r="O17" i="29"/>
  <c r="N17" i="29"/>
  <c r="M17" i="29"/>
  <c r="L17" i="29"/>
  <c r="K17" i="29"/>
  <c r="J17" i="29"/>
  <c r="I17" i="29"/>
  <c r="H17" i="29"/>
  <c r="G17" i="29"/>
  <c r="F17" i="29"/>
  <c r="E17" i="29"/>
  <c r="D17" i="29"/>
  <c r="C17" i="29"/>
  <c r="B17" i="29"/>
  <c r="M15" i="29"/>
  <c r="J15" i="29"/>
  <c r="G15" i="29"/>
  <c r="D15" i="29"/>
  <c r="B15" i="29"/>
  <c r="M14" i="29"/>
  <c r="G14" i="29"/>
  <c r="B199" i="28"/>
  <c r="N198" i="28"/>
  <c r="O198" i="28" s="1"/>
  <c r="L198" i="28"/>
  <c r="K198" i="28"/>
  <c r="H198" i="28"/>
  <c r="I198" i="28" s="1"/>
  <c r="E198" i="28"/>
  <c r="F198" i="28" s="1"/>
  <c r="O197" i="28"/>
  <c r="N197" i="28"/>
  <c r="K197" i="28"/>
  <c r="L197" i="28" s="1"/>
  <c r="H197" i="28"/>
  <c r="I197" i="28" s="1"/>
  <c r="F197" i="28"/>
  <c r="E197" i="28"/>
  <c r="N196" i="28"/>
  <c r="O196" i="28" s="1"/>
  <c r="K196" i="28"/>
  <c r="L196" i="28" s="1"/>
  <c r="H196" i="28"/>
  <c r="I196" i="28" s="1"/>
  <c r="E196" i="28"/>
  <c r="F196" i="28" s="1"/>
  <c r="O195" i="28"/>
  <c r="N195" i="28"/>
  <c r="K195" i="28"/>
  <c r="L195" i="28" s="1"/>
  <c r="H195" i="28"/>
  <c r="I195" i="28" s="1"/>
  <c r="F195" i="28"/>
  <c r="E195" i="28"/>
  <c r="N194" i="28"/>
  <c r="O194" i="28" s="1"/>
  <c r="L194" i="28"/>
  <c r="K194" i="28"/>
  <c r="H194" i="28"/>
  <c r="I194" i="28" s="1"/>
  <c r="F194" i="28"/>
  <c r="E194" i="28"/>
  <c r="N193" i="28"/>
  <c r="O193" i="28" s="1"/>
  <c r="K193" i="28"/>
  <c r="L193" i="28" s="1"/>
  <c r="H193" i="28"/>
  <c r="I193" i="28" s="1"/>
  <c r="F193" i="28"/>
  <c r="E193" i="28"/>
  <c r="N192" i="28"/>
  <c r="O192" i="28" s="1"/>
  <c r="K192" i="28"/>
  <c r="L192" i="28" s="1"/>
  <c r="H192" i="28"/>
  <c r="I192" i="28" s="1"/>
  <c r="E192" i="28"/>
  <c r="F192" i="28" s="1"/>
  <c r="N191" i="28"/>
  <c r="O191" i="28" s="1"/>
  <c r="K191" i="28"/>
  <c r="L191" i="28" s="1"/>
  <c r="H191" i="28"/>
  <c r="I191" i="28" s="1"/>
  <c r="E191" i="28"/>
  <c r="F191" i="28" s="1"/>
  <c r="N190" i="28"/>
  <c r="O190" i="28" s="1"/>
  <c r="K190" i="28"/>
  <c r="L190" i="28" s="1"/>
  <c r="H190" i="28"/>
  <c r="I190" i="28" s="1"/>
  <c r="F190" i="28"/>
  <c r="E190" i="28"/>
  <c r="N189" i="28"/>
  <c r="O189" i="28" s="1"/>
  <c r="K189" i="28"/>
  <c r="L189" i="28" s="1"/>
  <c r="H189" i="28"/>
  <c r="I189" i="28" s="1"/>
  <c r="E189" i="28"/>
  <c r="F189" i="28" s="1"/>
  <c r="O188" i="28"/>
  <c r="N188" i="28"/>
  <c r="K188" i="28"/>
  <c r="L188" i="28" s="1"/>
  <c r="H188" i="28"/>
  <c r="I188" i="28" s="1"/>
  <c r="F188" i="28"/>
  <c r="E188" i="28"/>
  <c r="N187" i="28"/>
  <c r="O187" i="28" s="1"/>
  <c r="K187" i="28"/>
  <c r="L187" i="28" s="1"/>
  <c r="H187" i="28"/>
  <c r="I187" i="28" s="1"/>
  <c r="E187" i="28"/>
  <c r="F187" i="28" s="1"/>
  <c r="O186" i="28"/>
  <c r="N186" i="28"/>
  <c r="K186" i="28"/>
  <c r="L186" i="28" s="1"/>
  <c r="H186" i="28"/>
  <c r="I186" i="28" s="1"/>
  <c r="F186" i="28"/>
  <c r="E186" i="28"/>
  <c r="N185" i="28"/>
  <c r="O185" i="28" s="1"/>
  <c r="K185" i="28"/>
  <c r="L185" i="28" s="1"/>
  <c r="H185" i="28"/>
  <c r="I185" i="28" s="1"/>
  <c r="E185" i="28"/>
  <c r="F185" i="28" s="1"/>
  <c r="O184" i="28"/>
  <c r="N184" i="28"/>
  <c r="K184" i="28"/>
  <c r="L184" i="28" s="1"/>
  <c r="H184" i="28"/>
  <c r="I184" i="28" s="1"/>
  <c r="F184" i="28"/>
  <c r="E184" i="28"/>
  <c r="N183" i="28"/>
  <c r="O183" i="28" s="1"/>
  <c r="K183" i="28"/>
  <c r="L183" i="28" s="1"/>
  <c r="H183" i="28"/>
  <c r="I183" i="28" s="1"/>
  <c r="F183" i="28"/>
  <c r="E183" i="28"/>
  <c r="N182" i="28"/>
  <c r="O182" i="28" s="1"/>
  <c r="L182" i="28"/>
  <c r="K182" i="28"/>
  <c r="H182" i="28"/>
  <c r="I182" i="28" s="1"/>
  <c r="E182" i="28"/>
  <c r="F182" i="28" s="1"/>
  <c r="O181" i="28"/>
  <c r="N181" i="28"/>
  <c r="K181" i="28"/>
  <c r="L181" i="28" s="1"/>
  <c r="H181" i="28"/>
  <c r="I181" i="28" s="1"/>
  <c r="F181" i="28"/>
  <c r="E181" i="28"/>
  <c r="N180" i="28"/>
  <c r="O180" i="28" s="1"/>
  <c r="K180" i="28"/>
  <c r="L180" i="28" s="1"/>
  <c r="H180" i="28"/>
  <c r="I180" i="28" s="1"/>
  <c r="E180" i="28"/>
  <c r="F180" i="28" s="1"/>
  <c r="O179" i="28"/>
  <c r="N179" i="28"/>
  <c r="K179" i="28"/>
  <c r="H179" i="28"/>
  <c r="H199" i="28" s="1"/>
  <c r="F179" i="28"/>
  <c r="E179" i="28"/>
  <c r="M177" i="28"/>
  <c r="J177" i="28"/>
  <c r="G177" i="28"/>
  <c r="D177" i="28"/>
  <c r="B177" i="28"/>
  <c r="M176" i="28"/>
  <c r="G176" i="28"/>
  <c r="B172" i="28"/>
  <c r="N171" i="28"/>
  <c r="O171" i="28" s="1"/>
  <c r="L171" i="28"/>
  <c r="K171" i="28"/>
  <c r="H171" i="28"/>
  <c r="I171" i="28" s="1"/>
  <c r="E171" i="28"/>
  <c r="F171" i="28" s="1"/>
  <c r="N170" i="28"/>
  <c r="O170" i="28" s="1"/>
  <c r="K170" i="28"/>
  <c r="L170" i="28" s="1"/>
  <c r="H170" i="28"/>
  <c r="I170" i="28" s="1"/>
  <c r="F170" i="28"/>
  <c r="E170" i="28"/>
  <c r="N169" i="28"/>
  <c r="O169" i="28" s="1"/>
  <c r="K169" i="28"/>
  <c r="L169" i="28" s="1"/>
  <c r="H169" i="28"/>
  <c r="I169" i="28" s="1"/>
  <c r="F169" i="28"/>
  <c r="E169" i="28"/>
  <c r="N168" i="28"/>
  <c r="O168" i="28" s="1"/>
  <c r="L168" i="28"/>
  <c r="K168" i="28"/>
  <c r="H168" i="28"/>
  <c r="I168" i="28" s="1"/>
  <c r="E168" i="28"/>
  <c r="F168" i="28" s="1"/>
  <c r="O167" i="28"/>
  <c r="N167" i="28"/>
  <c r="K167" i="28"/>
  <c r="L167" i="28" s="1"/>
  <c r="H167" i="28"/>
  <c r="I167" i="28" s="1"/>
  <c r="E167" i="28"/>
  <c r="F167" i="28" s="1"/>
  <c r="N166" i="28"/>
  <c r="O166" i="28" s="1"/>
  <c r="K166" i="28"/>
  <c r="L166" i="28" s="1"/>
  <c r="H166" i="28"/>
  <c r="I166" i="28" s="1"/>
  <c r="E166" i="28"/>
  <c r="F166" i="28" s="1"/>
  <c r="N165" i="28"/>
  <c r="O165" i="28" s="1"/>
  <c r="K165" i="28"/>
  <c r="L165" i="28" s="1"/>
  <c r="H165" i="28"/>
  <c r="I165" i="28" s="1"/>
  <c r="F165" i="28"/>
  <c r="E165" i="28"/>
  <c r="N164" i="28"/>
  <c r="O164" i="28" s="1"/>
  <c r="K164" i="28"/>
  <c r="L164" i="28" s="1"/>
  <c r="H164" i="28"/>
  <c r="I164" i="28" s="1"/>
  <c r="E164" i="28"/>
  <c r="F164" i="28" s="1"/>
  <c r="N163" i="28"/>
  <c r="O163" i="28" s="1"/>
  <c r="L163" i="28"/>
  <c r="K163" i="28"/>
  <c r="H163" i="28"/>
  <c r="I163" i="28" s="1"/>
  <c r="F163" i="28"/>
  <c r="E163" i="28"/>
  <c r="N162" i="28"/>
  <c r="O162" i="28" s="1"/>
  <c r="K162" i="28"/>
  <c r="L162" i="28" s="1"/>
  <c r="H162" i="28"/>
  <c r="I162" i="28" s="1"/>
  <c r="F162" i="28"/>
  <c r="E162" i="28"/>
  <c r="N161" i="28"/>
  <c r="O161" i="28" s="1"/>
  <c r="K161" i="28"/>
  <c r="L161" i="28" s="1"/>
  <c r="H161" i="28"/>
  <c r="I161" i="28" s="1"/>
  <c r="E161" i="28"/>
  <c r="F161" i="28" s="1"/>
  <c r="N160" i="28"/>
  <c r="O160" i="28" s="1"/>
  <c r="L160" i="28"/>
  <c r="K160" i="28"/>
  <c r="H160" i="28"/>
  <c r="I160" i="28" s="1"/>
  <c r="F160" i="28"/>
  <c r="E160" i="28"/>
  <c r="N159" i="28"/>
  <c r="O159" i="28" s="1"/>
  <c r="L159" i="28"/>
  <c r="K159" i="28"/>
  <c r="H159" i="28"/>
  <c r="I159" i="28" s="1"/>
  <c r="E159" i="28"/>
  <c r="F159" i="28" s="1"/>
  <c r="N158" i="28"/>
  <c r="O158" i="28" s="1"/>
  <c r="K158" i="28"/>
  <c r="L158" i="28" s="1"/>
  <c r="H158" i="28"/>
  <c r="I158" i="28" s="1"/>
  <c r="F158" i="28"/>
  <c r="E158" i="28"/>
  <c r="N157" i="28"/>
  <c r="O157" i="28" s="1"/>
  <c r="K157" i="28"/>
  <c r="L157" i="28" s="1"/>
  <c r="H157" i="28"/>
  <c r="I157" i="28" s="1"/>
  <c r="F157" i="28"/>
  <c r="E157" i="28"/>
  <c r="N156" i="28"/>
  <c r="O156" i="28" s="1"/>
  <c r="K156" i="28"/>
  <c r="L156" i="28" s="1"/>
  <c r="H156" i="28"/>
  <c r="I156" i="28" s="1"/>
  <c r="E156" i="28"/>
  <c r="F156" i="28" s="1"/>
  <c r="N155" i="28"/>
  <c r="O155" i="28" s="1"/>
  <c r="L155" i="28"/>
  <c r="K155" i="28"/>
  <c r="H155" i="28"/>
  <c r="I155" i="28" s="1"/>
  <c r="F155" i="28"/>
  <c r="E155" i="28"/>
  <c r="N154" i="28"/>
  <c r="O154" i="28" s="1"/>
  <c r="K154" i="28"/>
  <c r="L154" i="28" s="1"/>
  <c r="H154" i="28"/>
  <c r="I154" i="28" s="1"/>
  <c r="E154" i="28"/>
  <c r="F154" i="28" s="1"/>
  <c r="O153" i="28"/>
  <c r="N153" i="28"/>
  <c r="K153" i="28"/>
  <c r="L153" i="28" s="1"/>
  <c r="H153" i="28"/>
  <c r="I153" i="28" s="1"/>
  <c r="F153" i="28"/>
  <c r="E153" i="28"/>
  <c r="N152" i="28"/>
  <c r="O152" i="28" s="1"/>
  <c r="K152" i="28"/>
  <c r="H152" i="28"/>
  <c r="E152" i="28"/>
  <c r="M150" i="28"/>
  <c r="J150" i="28"/>
  <c r="G150" i="28"/>
  <c r="D150" i="28"/>
  <c r="B150" i="28"/>
  <c r="M149" i="28"/>
  <c r="G149" i="28"/>
  <c r="B145" i="28"/>
  <c r="F143" i="28" s="1"/>
  <c r="O144" i="28"/>
  <c r="N144" i="28"/>
  <c r="L144" i="28"/>
  <c r="K144" i="28"/>
  <c r="I144" i="28"/>
  <c r="H144" i="28"/>
  <c r="F144" i="28"/>
  <c r="E144" i="28"/>
  <c r="O143" i="28"/>
  <c r="N143" i="28"/>
  <c r="K143" i="28"/>
  <c r="H143" i="28"/>
  <c r="I143" i="28" s="1"/>
  <c r="E143" i="28"/>
  <c r="N142" i="28"/>
  <c r="O142" i="28" s="1"/>
  <c r="K142" i="28"/>
  <c r="L142" i="28" s="1"/>
  <c r="H142" i="28"/>
  <c r="E142" i="28"/>
  <c r="N141" i="28"/>
  <c r="O141" i="28" s="1"/>
  <c r="K141" i="28"/>
  <c r="H141" i="28"/>
  <c r="E141" i="28"/>
  <c r="F141" i="28" s="1"/>
  <c r="N140" i="28"/>
  <c r="K140" i="28"/>
  <c r="H140" i="28"/>
  <c r="I140" i="28" s="1"/>
  <c r="E140" i="28"/>
  <c r="N139" i="28"/>
  <c r="O139" i="28" s="1"/>
  <c r="K139" i="28"/>
  <c r="H139" i="28"/>
  <c r="I139" i="28" s="1"/>
  <c r="F139" i="28"/>
  <c r="E139" i="28"/>
  <c r="N138" i="28"/>
  <c r="K138" i="28"/>
  <c r="L138" i="28" s="1"/>
  <c r="H138" i="28"/>
  <c r="I138" i="28" s="1"/>
  <c r="E138" i="28"/>
  <c r="N137" i="28"/>
  <c r="O137" i="28" s="1"/>
  <c r="K137" i="28"/>
  <c r="L137" i="28" s="1"/>
  <c r="H137" i="28"/>
  <c r="E137" i="28"/>
  <c r="N136" i="28"/>
  <c r="O136" i="28" s="1"/>
  <c r="K136" i="28"/>
  <c r="H136" i="28"/>
  <c r="E136" i="28"/>
  <c r="F136" i="28" s="1"/>
  <c r="N135" i="28"/>
  <c r="K135" i="28"/>
  <c r="H135" i="28"/>
  <c r="I135" i="28" s="1"/>
  <c r="E135" i="28"/>
  <c r="N134" i="28"/>
  <c r="O134" i="28" s="1"/>
  <c r="K134" i="28"/>
  <c r="H134" i="28"/>
  <c r="E134" i="28"/>
  <c r="F134" i="28" s="1"/>
  <c r="N133" i="28"/>
  <c r="K133" i="28"/>
  <c r="L133" i="28" s="1"/>
  <c r="H133" i="28"/>
  <c r="I133" i="28" s="1"/>
  <c r="E133" i="28"/>
  <c r="N132" i="28"/>
  <c r="O132" i="28" s="1"/>
  <c r="K132" i="28"/>
  <c r="H132" i="28"/>
  <c r="I132" i="28" s="1"/>
  <c r="F132" i="28"/>
  <c r="E132" i="28"/>
  <c r="N131" i="28"/>
  <c r="K131" i="28"/>
  <c r="L131" i="28" s="1"/>
  <c r="H131" i="28"/>
  <c r="E131" i="28"/>
  <c r="N130" i="28"/>
  <c r="O130" i="28" s="1"/>
  <c r="K130" i="28"/>
  <c r="H130" i="28"/>
  <c r="E130" i="28"/>
  <c r="F130" i="28" s="1"/>
  <c r="N129" i="28"/>
  <c r="K129" i="28"/>
  <c r="L129" i="28" s="1"/>
  <c r="H129" i="28"/>
  <c r="I129" i="28" s="1"/>
  <c r="E129" i="28"/>
  <c r="N128" i="28"/>
  <c r="O128" i="28" s="1"/>
  <c r="K128" i="28"/>
  <c r="H128" i="28"/>
  <c r="E128" i="28"/>
  <c r="F128" i="28" s="1"/>
  <c r="N127" i="28"/>
  <c r="K127" i="28"/>
  <c r="L127" i="28" s="1"/>
  <c r="H127" i="28"/>
  <c r="E127" i="28"/>
  <c r="N126" i="28"/>
  <c r="O126" i="28" s="1"/>
  <c r="K126" i="28"/>
  <c r="H126" i="28"/>
  <c r="E126" i="28"/>
  <c r="F126" i="28" s="1"/>
  <c r="N125" i="28"/>
  <c r="K125" i="28"/>
  <c r="H125" i="28"/>
  <c r="F125" i="28"/>
  <c r="E125" i="28"/>
  <c r="M123" i="28"/>
  <c r="J123" i="28"/>
  <c r="G123" i="28"/>
  <c r="D123" i="28"/>
  <c r="B123" i="28"/>
  <c r="M122" i="28"/>
  <c r="G122" i="28"/>
  <c r="B118" i="28"/>
  <c r="N117" i="28"/>
  <c r="O117" i="28" s="1"/>
  <c r="L117" i="28"/>
  <c r="K117" i="28"/>
  <c r="H117" i="28"/>
  <c r="I117" i="28" s="1"/>
  <c r="E117" i="28"/>
  <c r="F117" i="28" s="1"/>
  <c r="N116" i="28"/>
  <c r="O116" i="28" s="1"/>
  <c r="L116" i="28"/>
  <c r="K116" i="28"/>
  <c r="H116" i="28"/>
  <c r="I116" i="28" s="1"/>
  <c r="E116" i="28"/>
  <c r="F116" i="28" s="1"/>
  <c r="N115" i="28"/>
  <c r="O115" i="28" s="1"/>
  <c r="K115" i="28"/>
  <c r="L115" i="28" s="1"/>
  <c r="H115" i="28"/>
  <c r="I115" i="28" s="1"/>
  <c r="E115" i="28"/>
  <c r="F115" i="28" s="1"/>
  <c r="N114" i="28"/>
  <c r="O114" i="28" s="1"/>
  <c r="K114" i="28"/>
  <c r="L114" i="28" s="1"/>
  <c r="I114" i="28"/>
  <c r="H114" i="28"/>
  <c r="E114" i="28"/>
  <c r="F114" i="28" s="1"/>
  <c r="N113" i="28"/>
  <c r="O113" i="28" s="1"/>
  <c r="K113" i="28"/>
  <c r="L113" i="28" s="1"/>
  <c r="H113" i="28"/>
  <c r="I113" i="28" s="1"/>
  <c r="E113" i="28"/>
  <c r="F113" i="28" s="1"/>
  <c r="O112" i="28"/>
  <c r="N112" i="28"/>
  <c r="K112" i="28"/>
  <c r="L112" i="28" s="1"/>
  <c r="H112" i="28"/>
  <c r="I112" i="28" s="1"/>
  <c r="E112" i="28"/>
  <c r="F112" i="28" s="1"/>
  <c r="N111" i="28"/>
  <c r="O111" i="28" s="1"/>
  <c r="K111" i="28"/>
  <c r="L111" i="28" s="1"/>
  <c r="H111" i="28"/>
  <c r="I111" i="28" s="1"/>
  <c r="E111" i="28"/>
  <c r="F111" i="28" s="1"/>
  <c r="N110" i="28"/>
  <c r="O110" i="28" s="1"/>
  <c r="K110" i="28"/>
  <c r="L110" i="28" s="1"/>
  <c r="H110" i="28"/>
  <c r="I110" i="28" s="1"/>
  <c r="E110" i="28"/>
  <c r="F110" i="28" s="1"/>
  <c r="N109" i="28"/>
  <c r="O109" i="28" s="1"/>
  <c r="K109" i="28"/>
  <c r="L109" i="28" s="1"/>
  <c r="H109" i="28"/>
  <c r="I109" i="28" s="1"/>
  <c r="E109" i="28"/>
  <c r="F109" i="28" s="1"/>
  <c r="N108" i="28"/>
  <c r="O108" i="28" s="1"/>
  <c r="L108" i="28"/>
  <c r="K108" i="28"/>
  <c r="H108" i="28"/>
  <c r="I108" i="28" s="1"/>
  <c r="E108" i="28"/>
  <c r="F108" i="28" s="1"/>
  <c r="N107" i="28"/>
  <c r="O107" i="28" s="1"/>
  <c r="K107" i="28"/>
  <c r="L107" i="28" s="1"/>
  <c r="H107" i="28"/>
  <c r="I107" i="28" s="1"/>
  <c r="E107" i="28"/>
  <c r="F107" i="28" s="1"/>
  <c r="N106" i="28"/>
  <c r="O106" i="28" s="1"/>
  <c r="K106" i="28"/>
  <c r="L106" i="28" s="1"/>
  <c r="I106" i="28"/>
  <c r="H106" i="28"/>
  <c r="E106" i="28"/>
  <c r="F106" i="28" s="1"/>
  <c r="N105" i="28"/>
  <c r="O105" i="28" s="1"/>
  <c r="K105" i="28"/>
  <c r="L105" i="28" s="1"/>
  <c r="H105" i="28"/>
  <c r="I105" i="28" s="1"/>
  <c r="E105" i="28"/>
  <c r="F105" i="28" s="1"/>
  <c r="N104" i="28"/>
  <c r="O104" i="28" s="1"/>
  <c r="K104" i="28"/>
  <c r="L104" i="28" s="1"/>
  <c r="H104" i="28"/>
  <c r="I104" i="28" s="1"/>
  <c r="E104" i="28"/>
  <c r="F104" i="28" s="1"/>
  <c r="O103" i="28"/>
  <c r="N103" i="28"/>
  <c r="K103" i="28"/>
  <c r="L103" i="28" s="1"/>
  <c r="H103" i="28"/>
  <c r="I103" i="28" s="1"/>
  <c r="E103" i="28"/>
  <c r="F103" i="28" s="1"/>
  <c r="O102" i="28"/>
  <c r="N102" i="28"/>
  <c r="K102" i="28"/>
  <c r="L102" i="28" s="1"/>
  <c r="I102" i="28"/>
  <c r="H102" i="28"/>
  <c r="E102" i="28"/>
  <c r="F102" i="28" s="1"/>
  <c r="N101" i="28"/>
  <c r="O101" i="28" s="1"/>
  <c r="L101" i="28"/>
  <c r="K101" i="28"/>
  <c r="H101" i="28"/>
  <c r="I101" i="28" s="1"/>
  <c r="E101" i="28"/>
  <c r="F101" i="28" s="1"/>
  <c r="N100" i="28"/>
  <c r="O100" i="28" s="1"/>
  <c r="L100" i="28"/>
  <c r="K100" i="28"/>
  <c r="H100" i="28"/>
  <c r="I100" i="28" s="1"/>
  <c r="E100" i="28"/>
  <c r="F100" i="28" s="1"/>
  <c r="N99" i="28"/>
  <c r="O99" i="28" s="1"/>
  <c r="K99" i="28"/>
  <c r="L99" i="28" s="1"/>
  <c r="H99" i="28"/>
  <c r="I99" i="28" s="1"/>
  <c r="E99" i="28"/>
  <c r="F99" i="28" s="1"/>
  <c r="N98" i="28"/>
  <c r="K98" i="28"/>
  <c r="L98" i="28" s="1"/>
  <c r="I98" i="28"/>
  <c r="H98" i="28"/>
  <c r="E98" i="28"/>
  <c r="M96" i="28"/>
  <c r="J96" i="28"/>
  <c r="G96" i="28"/>
  <c r="D96" i="28"/>
  <c r="B96" i="28"/>
  <c r="M95" i="28"/>
  <c r="G95" i="28"/>
  <c r="B91" i="28"/>
  <c r="O90" i="28"/>
  <c r="N90" i="28"/>
  <c r="K90" i="28"/>
  <c r="H90" i="28"/>
  <c r="I90" i="28" s="1"/>
  <c r="E90" i="28"/>
  <c r="O89" i="28"/>
  <c r="N89" i="28"/>
  <c r="K89" i="28"/>
  <c r="L89" i="28" s="1"/>
  <c r="H89" i="28"/>
  <c r="E89" i="28"/>
  <c r="F89" i="28" s="1"/>
  <c r="N88" i="28"/>
  <c r="O88" i="28" s="1"/>
  <c r="K88" i="28"/>
  <c r="H88" i="28"/>
  <c r="I88" i="28" s="1"/>
  <c r="E88" i="28"/>
  <c r="F88" i="28" s="1"/>
  <c r="N87" i="28"/>
  <c r="K87" i="28"/>
  <c r="L87" i="28" s="1"/>
  <c r="H87" i="28"/>
  <c r="I87" i="28" s="1"/>
  <c r="E87" i="28"/>
  <c r="F87" i="28" s="1"/>
  <c r="N86" i="28"/>
  <c r="L86" i="28"/>
  <c r="K86" i="28"/>
  <c r="H86" i="28"/>
  <c r="E86" i="28"/>
  <c r="F86" i="28" s="1"/>
  <c r="N85" i="28"/>
  <c r="O85" i="28" s="1"/>
  <c r="K85" i="28"/>
  <c r="H85" i="28"/>
  <c r="I85" i="28" s="1"/>
  <c r="E85" i="28"/>
  <c r="F85" i="28" s="1"/>
  <c r="N84" i="28"/>
  <c r="K84" i="28"/>
  <c r="L84" i="28" s="1"/>
  <c r="H84" i="28"/>
  <c r="I84" i="28" s="1"/>
  <c r="E84" i="28"/>
  <c r="O83" i="28"/>
  <c r="N83" i="28"/>
  <c r="L83" i="28"/>
  <c r="K83" i="28"/>
  <c r="H83" i="28"/>
  <c r="I83" i="28" s="1"/>
  <c r="E83" i="28"/>
  <c r="F83" i="28" s="1"/>
  <c r="O82" i="28"/>
  <c r="N82" i="28"/>
  <c r="K82" i="28"/>
  <c r="L82" i="28" s="1"/>
  <c r="I82" i="28"/>
  <c r="H82" i="28"/>
  <c r="E82" i="28"/>
  <c r="O81" i="28"/>
  <c r="N81" i="28"/>
  <c r="K81" i="28"/>
  <c r="L81" i="28" s="1"/>
  <c r="H81" i="28"/>
  <c r="I81" i="28" s="1"/>
  <c r="E81" i="28"/>
  <c r="F81" i="28" s="1"/>
  <c r="N80" i="28"/>
  <c r="O80" i="28" s="1"/>
  <c r="K80" i="28"/>
  <c r="L80" i="28" s="1"/>
  <c r="H80" i="28"/>
  <c r="I80" i="28" s="1"/>
  <c r="E80" i="28"/>
  <c r="F80" i="28" s="1"/>
  <c r="O79" i="28"/>
  <c r="N79" i="28"/>
  <c r="L79" i="28"/>
  <c r="K79" i="28"/>
  <c r="H79" i="28"/>
  <c r="I79" i="28" s="1"/>
  <c r="E79" i="28"/>
  <c r="F79" i="28" s="1"/>
  <c r="N78" i="28"/>
  <c r="O78" i="28" s="1"/>
  <c r="K78" i="28"/>
  <c r="L78" i="28" s="1"/>
  <c r="I78" i="28"/>
  <c r="H78" i="28"/>
  <c r="E78" i="28"/>
  <c r="F78" i="28" s="1"/>
  <c r="N77" i="28"/>
  <c r="O77" i="28" s="1"/>
  <c r="K77" i="28"/>
  <c r="L77" i="28" s="1"/>
  <c r="H77" i="28"/>
  <c r="I77" i="28" s="1"/>
  <c r="E77" i="28"/>
  <c r="F77" i="28" s="1"/>
  <c r="O76" i="28"/>
  <c r="N76" i="28"/>
  <c r="L76" i="28"/>
  <c r="K76" i="28"/>
  <c r="H76" i="28"/>
  <c r="I76" i="28" s="1"/>
  <c r="E76" i="28"/>
  <c r="F76" i="28" s="1"/>
  <c r="O75" i="28"/>
  <c r="N75" i="28"/>
  <c r="K75" i="28"/>
  <c r="L75" i="28" s="1"/>
  <c r="H75" i="28"/>
  <c r="I75" i="28" s="1"/>
  <c r="E75" i="28"/>
  <c r="F75" i="28" s="1"/>
  <c r="N74" i="28"/>
  <c r="O74" i="28" s="1"/>
  <c r="L74" i="28"/>
  <c r="K74" i="28"/>
  <c r="H74" i="28"/>
  <c r="I74" i="28" s="1"/>
  <c r="E74" i="28"/>
  <c r="F74" i="28" s="1"/>
  <c r="O73" i="28"/>
  <c r="N73" i="28"/>
  <c r="K73" i="28"/>
  <c r="L73" i="28" s="1"/>
  <c r="H73" i="28"/>
  <c r="I73" i="28" s="1"/>
  <c r="E73" i="28"/>
  <c r="F73" i="28" s="1"/>
  <c r="N72" i="28"/>
  <c r="O72" i="28" s="1"/>
  <c r="L72" i="28"/>
  <c r="K72" i="28"/>
  <c r="H72" i="28"/>
  <c r="I72" i="28" s="1"/>
  <c r="E72" i="28"/>
  <c r="F72" i="28" s="1"/>
  <c r="N71" i="28"/>
  <c r="K71" i="28"/>
  <c r="H71" i="28"/>
  <c r="E71" i="28"/>
  <c r="E91" i="28" s="1"/>
  <c r="M69" i="28"/>
  <c r="J69" i="28"/>
  <c r="G69" i="28"/>
  <c r="D69" i="28"/>
  <c r="B69" i="28"/>
  <c r="M68" i="28"/>
  <c r="G68" i="28"/>
  <c r="B64" i="28"/>
  <c r="L62" i="28" s="1"/>
  <c r="O63" i="28"/>
  <c r="N63" i="28"/>
  <c r="L63" i="28"/>
  <c r="K63" i="28"/>
  <c r="I63" i="28"/>
  <c r="H63" i="28"/>
  <c r="F63" i="28"/>
  <c r="E63" i="28"/>
  <c r="N62" i="28"/>
  <c r="O62" i="28" s="1"/>
  <c r="K62" i="28"/>
  <c r="H62" i="28"/>
  <c r="I62" i="28" s="1"/>
  <c r="E62" i="28"/>
  <c r="F62" i="28" s="1"/>
  <c r="N61" i="28"/>
  <c r="K61" i="28"/>
  <c r="I61" i="28"/>
  <c r="H61" i="28"/>
  <c r="E61" i="28"/>
  <c r="N60" i="28"/>
  <c r="O60" i="28" s="1"/>
  <c r="K60" i="28"/>
  <c r="H60" i="28"/>
  <c r="E60" i="28"/>
  <c r="F60" i="28" s="1"/>
  <c r="N59" i="28"/>
  <c r="O59" i="28" s="1"/>
  <c r="K59" i="28"/>
  <c r="H59" i="28"/>
  <c r="E59" i="28"/>
  <c r="F59" i="28" s="1"/>
  <c r="N58" i="28"/>
  <c r="K58" i="28"/>
  <c r="H58" i="28"/>
  <c r="I58" i="28" s="1"/>
  <c r="E58" i="28"/>
  <c r="N57" i="28"/>
  <c r="K57" i="28"/>
  <c r="L57" i="28" s="1"/>
  <c r="I57" i="28"/>
  <c r="H57" i="28"/>
  <c r="E57" i="28"/>
  <c r="N56" i="28"/>
  <c r="O56" i="28" s="1"/>
  <c r="K56" i="28"/>
  <c r="L56" i="28" s="1"/>
  <c r="H56" i="28"/>
  <c r="E56" i="28"/>
  <c r="N55" i="28"/>
  <c r="O55" i="28" s="1"/>
  <c r="K55" i="28"/>
  <c r="H55" i="28"/>
  <c r="E55" i="28"/>
  <c r="F55" i="28" s="1"/>
  <c r="N54" i="28"/>
  <c r="K54" i="28"/>
  <c r="L54" i="28" s="1"/>
  <c r="H54" i="28"/>
  <c r="E54" i="28"/>
  <c r="N53" i="28"/>
  <c r="O53" i="28" s="1"/>
  <c r="K53" i="28"/>
  <c r="H53" i="28"/>
  <c r="I53" i="28" s="1"/>
  <c r="E53" i="28"/>
  <c r="N52" i="28"/>
  <c r="K52" i="28"/>
  <c r="L52" i="28" s="1"/>
  <c r="H52" i="28"/>
  <c r="I52" i="28" s="1"/>
  <c r="E52" i="28"/>
  <c r="N51" i="28"/>
  <c r="K51" i="28"/>
  <c r="L51" i="28" s="1"/>
  <c r="H51" i="28"/>
  <c r="E51" i="28"/>
  <c r="F51" i="28" s="1"/>
  <c r="O50" i="28"/>
  <c r="N50" i="28"/>
  <c r="K50" i="28"/>
  <c r="H50" i="28"/>
  <c r="I50" i="28" s="1"/>
  <c r="E50" i="28"/>
  <c r="N49" i="28"/>
  <c r="K49" i="28"/>
  <c r="L49" i="28" s="1"/>
  <c r="H49" i="28"/>
  <c r="E49" i="28"/>
  <c r="F49" i="28" s="1"/>
  <c r="O48" i="28"/>
  <c r="N48" i="28"/>
  <c r="K48" i="28"/>
  <c r="H48" i="28"/>
  <c r="I48" i="28" s="1"/>
  <c r="E48" i="28"/>
  <c r="F48" i="28" s="1"/>
  <c r="N47" i="28"/>
  <c r="K47" i="28"/>
  <c r="H47" i="28"/>
  <c r="I47" i="28" s="1"/>
  <c r="E47" i="28"/>
  <c r="F47" i="28" s="1"/>
  <c r="N46" i="28"/>
  <c r="K46" i="28"/>
  <c r="L46" i="28" s="1"/>
  <c r="H46" i="28"/>
  <c r="I46" i="28" s="1"/>
  <c r="E46" i="28"/>
  <c r="N45" i="28"/>
  <c r="K45" i="28"/>
  <c r="L45" i="28" s="1"/>
  <c r="I45" i="28"/>
  <c r="H45" i="28"/>
  <c r="E45" i="28"/>
  <c r="N44" i="28"/>
  <c r="K44" i="28"/>
  <c r="H44" i="28"/>
  <c r="E44" i="28"/>
  <c r="M42" i="28"/>
  <c r="J42" i="28"/>
  <c r="G42" i="28"/>
  <c r="D42" i="28"/>
  <c r="B42" i="28"/>
  <c r="M41" i="28"/>
  <c r="G41" i="28"/>
  <c r="O36" i="28"/>
  <c r="N36" i="28"/>
  <c r="M36" i="28"/>
  <c r="L36" i="28"/>
  <c r="K36" i="28"/>
  <c r="J36" i="28"/>
  <c r="I36" i="28"/>
  <c r="H36" i="28"/>
  <c r="G36" i="28"/>
  <c r="F36" i="28"/>
  <c r="E36" i="28"/>
  <c r="D36" i="28"/>
  <c r="C36" i="28"/>
  <c r="B36" i="28"/>
  <c r="O35" i="28"/>
  <c r="N35" i="28"/>
  <c r="M35" i="28"/>
  <c r="L35" i="28"/>
  <c r="K35" i="28"/>
  <c r="J35" i="28"/>
  <c r="I35" i="28"/>
  <c r="H35" i="28"/>
  <c r="G35" i="28"/>
  <c r="F35" i="28"/>
  <c r="E35" i="28"/>
  <c r="D35" i="28"/>
  <c r="C35" i="28"/>
  <c r="B35" i="28"/>
  <c r="O34" i="28"/>
  <c r="N34" i="28"/>
  <c r="M34" i="28"/>
  <c r="L34" i="28"/>
  <c r="K34" i="28"/>
  <c r="J34" i="28"/>
  <c r="I34" i="28"/>
  <c r="H34" i="28"/>
  <c r="G34" i="28"/>
  <c r="F34" i="28"/>
  <c r="E34" i="28"/>
  <c r="D34" i="28"/>
  <c r="C34" i="28"/>
  <c r="B34" i="28"/>
  <c r="O33" i="28"/>
  <c r="N33" i="28"/>
  <c r="M33" i="28"/>
  <c r="L33" i="28"/>
  <c r="K33" i="28"/>
  <c r="J33" i="28"/>
  <c r="I33" i="28"/>
  <c r="H33" i="28"/>
  <c r="G33" i="28"/>
  <c r="F33" i="28"/>
  <c r="E33" i="28"/>
  <c r="D33" i="28"/>
  <c r="C33" i="28"/>
  <c r="B33" i="28"/>
  <c r="O32" i="28"/>
  <c r="N32" i="28"/>
  <c r="M32" i="28"/>
  <c r="L32" i="28"/>
  <c r="K32" i="28"/>
  <c r="J32" i="28"/>
  <c r="I32" i="28"/>
  <c r="H32" i="28"/>
  <c r="G32" i="28"/>
  <c r="F32" i="28"/>
  <c r="E32" i="28"/>
  <c r="D32" i="28"/>
  <c r="C32" i="28"/>
  <c r="B32" i="28"/>
  <c r="O31" i="28"/>
  <c r="N31" i="28"/>
  <c r="M31" i="28"/>
  <c r="L31" i="28"/>
  <c r="K31" i="28"/>
  <c r="J31" i="28"/>
  <c r="I31" i="28"/>
  <c r="H31" i="28"/>
  <c r="G31" i="28"/>
  <c r="F31" i="28"/>
  <c r="E31" i="28"/>
  <c r="D31" i="28"/>
  <c r="C31" i="28"/>
  <c r="B31" i="28"/>
  <c r="O30" i="28"/>
  <c r="N30" i="28"/>
  <c r="M30" i="28"/>
  <c r="L30" i="28"/>
  <c r="K30" i="28"/>
  <c r="J30" i="28"/>
  <c r="I30" i="28"/>
  <c r="H30" i="28"/>
  <c r="G30" i="28"/>
  <c r="F30" i="28"/>
  <c r="E30" i="28"/>
  <c r="D30" i="28"/>
  <c r="C30" i="28"/>
  <c r="B30" i="28"/>
  <c r="O29" i="28"/>
  <c r="N29" i="28"/>
  <c r="M29" i="28"/>
  <c r="L29" i="28"/>
  <c r="K29" i="28"/>
  <c r="J29" i="28"/>
  <c r="I29" i="28"/>
  <c r="H29" i="28"/>
  <c r="G29" i="28"/>
  <c r="F29" i="28"/>
  <c r="E29" i="28"/>
  <c r="D29" i="28"/>
  <c r="C29" i="28"/>
  <c r="B29" i="28"/>
  <c r="O28" i="28"/>
  <c r="N28" i="28"/>
  <c r="M28" i="28"/>
  <c r="L28" i="28"/>
  <c r="K28" i="28"/>
  <c r="J28" i="28"/>
  <c r="I28" i="28"/>
  <c r="H28" i="28"/>
  <c r="G28" i="28"/>
  <c r="F28" i="28"/>
  <c r="E28" i="28"/>
  <c r="D28" i="28"/>
  <c r="C28" i="28"/>
  <c r="B28" i="28"/>
  <c r="O27" i="28"/>
  <c r="N27" i="28"/>
  <c r="M27" i="28"/>
  <c r="L27" i="28"/>
  <c r="K27" i="28"/>
  <c r="J27" i="28"/>
  <c r="I27" i="28"/>
  <c r="H27" i="28"/>
  <c r="G27" i="28"/>
  <c r="F27" i="28"/>
  <c r="E27" i="28"/>
  <c r="D27" i="28"/>
  <c r="C27" i="28"/>
  <c r="B27" i="28"/>
  <c r="O26" i="28"/>
  <c r="N26" i="28"/>
  <c r="M26" i="28"/>
  <c r="L26" i="28"/>
  <c r="K26" i="28"/>
  <c r="J26" i="28"/>
  <c r="I26" i="28"/>
  <c r="H26" i="28"/>
  <c r="G26" i="28"/>
  <c r="F26" i="28"/>
  <c r="E26" i="28"/>
  <c r="D26" i="28"/>
  <c r="C26" i="28"/>
  <c r="B26" i="28"/>
  <c r="O25" i="28"/>
  <c r="N25" i="28"/>
  <c r="M25" i="28"/>
  <c r="L25" i="28"/>
  <c r="K25" i="28"/>
  <c r="J25" i="28"/>
  <c r="I25" i="28"/>
  <c r="H25" i="28"/>
  <c r="G25" i="28"/>
  <c r="F25" i="28"/>
  <c r="E25" i="28"/>
  <c r="D25" i="28"/>
  <c r="C25" i="28"/>
  <c r="B25" i="28"/>
  <c r="O24" i="28"/>
  <c r="N24" i="28"/>
  <c r="M24" i="28"/>
  <c r="L24" i="28"/>
  <c r="K24" i="28"/>
  <c r="J24" i="28"/>
  <c r="I24" i="28"/>
  <c r="H24" i="28"/>
  <c r="G24" i="28"/>
  <c r="F24" i="28"/>
  <c r="E24" i="28"/>
  <c r="D24" i="28"/>
  <c r="C24" i="28"/>
  <c r="B24" i="28"/>
  <c r="O23" i="28"/>
  <c r="N23" i="28"/>
  <c r="M23" i="28"/>
  <c r="L23" i="28"/>
  <c r="K23" i="28"/>
  <c r="J23" i="28"/>
  <c r="I23" i="28"/>
  <c r="H23" i="28"/>
  <c r="G23" i="28"/>
  <c r="F23" i="28"/>
  <c r="E23" i="28"/>
  <c r="D23" i="28"/>
  <c r="C23" i="28"/>
  <c r="B23" i="28"/>
  <c r="O22" i="28"/>
  <c r="N22" i="28"/>
  <c r="M22" i="28"/>
  <c r="L22" i="28"/>
  <c r="K22" i="28"/>
  <c r="J22" i="28"/>
  <c r="I22" i="28"/>
  <c r="H22" i="28"/>
  <c r="G22" i="28"/>
  <c r="F22" i="28"/>
  <c r="E22" i="28"/>
  <c r="D22" i="28"/>
  <c r="C22" i="28"/>
  <c r="B22" i="28"/>
  <c r="O21" i="28"/>
  <c r="N21" i="28"/>
  <c r="M21" i="28"/>
  <c r="L21" i="28"/>
  <c r="K21" i="28"/>
  <c r="J21" i="28"/>
  <c r="I21" i="28"/>
  <c r="H21" i="28"/>
  <c r="G21" i="28"/>
  <c r="F21" i="28"/>
  <c r="E21" i="28"/>
  <c r="D21" i="28"/>
  <c r="C21" i="28"/>
  <c r="B21" i="28"/>
  <c r="O20" i="28"/>
  <c r="N20" i="28"/>
  <c r="M20" i="28"/>
  <c r="L20" i="28"/>
  <c r="K20" i="28"/>
  <c r="J20" i="28"/>
  <c r="I20" i="28"/>
  <c r="H20" i="28"/>
  <c r="G20" i="28"/>
  <c r="F20" i="28"/>
  <c r="E20" i="28"/>
  <c r="D20" i="28"/>
  <c r="C20" i="28"/>
  <c r="B20" i="28"/>
  <c r="O19" i="28"/>
  <c r="N19" i="28"/>
  <c r="M19" i="28"/>
  <c r="L19" i="28"/>
  <c r="K19" i="28"/>
  <c r="J19" i="28"/>
  <c r="I19" i="28"/>
  <c r="H19" i="28"/>
  <c r="G19" i="28"/>
  <c r="F19" i="28"/>
  <c r="E19" i="28"/>
  <c r="D19" i="28"/>
  <c r="C19" i="28"/>
  <c r="B19" i="28"/>
  <c r="O18" i="28"/>
  <c r="N18" i="28"/>
  <c r="M18" i="28"/>
  <c r="L18" i="28"/>
  <c r="K18" i="28"/>
  <c r="J18" i="28"/>
  <c r="I18" i="28"/>
  <c r="H18" i="28"/>
  <c r="G18" i="28"/>
  <c r="F18" i="28"/>
  <c r="E18" i="28"/>
  <c r="D18" i="28"/>
  <c r="C18" i="28"/>
  <c r="B18" i="28"/>
  <c r="O17" i="28"/>
  <c r="N17" i="28"/>
  <c r="M17" i="28"/>
  <c r="L17" i="28"/>
  <c r="K17" i="28"/>
  <c r="J17" i="28"/>
  <c r="I17" i="28"/>
  <c r="H17" i="28"/>
  <c r="G17" i="28"/>
  <c r="F17" i="28"/>
  <c r="E17" i="28"/>
  <c r="D17" i="28"/>
  <c r="C17" i="28"/>
  <c r="B17" i="28"/>
  <c r="M15" i="28"/>
  <c r="J15" i="28"/>
  <c r="G15" i="28"/>
  <c r="D15" i="28"/>
  <c r="B15" i="28"/>
  <c r="M14" i="28"/>
  <c r="G14" i="28"/>
  <c r="B199" i="27"/>
  <c r="N198" i="27"/>
  <c r="O198" i="27" s="1"/>
  <c r="L198" i="27"/>
  <c r="K198" i="27"/>
  <c r="H198" i="27"/>
  <c r="I198" i="27" s="1"/>
  <c r="F198" i="27"/>
  <c r="E198" i="27"/>
  <c r="N197" i="27"/>
  <c r="O197" i="27" s="1"/>
  <c r="K197" i="27"/>
  <c r="L197" i="27" s="1"/>
  <c r="H197" i="27"/>
  <c r="I197" i="27" s="1"/>
  <c r="F197" i="27"/>
  <c r="E197" i="27"/>
  <c r="N196" i="27"/>
  <c r="O196" i="27" s="1"/>
  <c r="K196" i="27"/>
  <c r="L196" i="27" s="1"/>
  <c r="H196" i="27"/>
  <c r="I196" i="27" s="1"/>
  <c r="E196" i="27"/>
  <c r="F196" i="27" s="1"/>
  <c r="N195" i="27"/>
  <c r="O195" i="27" s="1"/>
  <c r="K195" i="27"/>
  <c r="L195" i="27" s="1"/>
  <c r="H195" i="27"/>
  <c r="I195" i="27" s="1"/>
  <c r="F195" i="27"/>
  <c r="E195" i="27"/>
  <c r="N194" i="27"/>
  <c r="O194" i="27" s="1"/>
  <c r="L194" i="27"/>
  <c r="K194" i="27"/>
  <c r="H194" i="27"/>
  <c r="I194" i="27" s="1"/>
  <c r="E194" i="27"/>
  <c r="F194" i="27" s="1"/>
  <c r="O193" i="27"/>
  <c r="N193" i="27"/>
  <c r="K193" i="27"/>
  <c r="L193" i="27" s="1"/>
  <c r="H193" i="27"/>
  <c r="I193" i="27" s="1"/>
  <c r="F193" i="27"/>
  <c r="E193" i="27"/>
  <c r="N192" i="27"/>
  <c r="O192" i="27" s="1"/>
  <c r="K192" i="27"/>
  <c r="L192" i="27" s="1"/>
  <c r="H192" i="27"/>
  <c r="I192" i="27" s="1"/>
  <c r="E192" i="27"/>
  <c r="F192" i="27" s="1"/>
  <c r="O191" i="27"/>
  <c r="N191" i="27"/>
  <c r="K191" i="27"/>
  <c r="L191" i="27" s="1"/>
  <c r="H191" i="27"/>
  <c r="I191" i="27" s="1"/>
  <c r="F191" i="27"/>
  <c r="E191" i="27"/>
  <c r="N190" i="27"/>
  <c r="O190" i="27" s="1"/>
  <c r="K190" i="27"/>
  <c r="L190" i="27" s="1"/>
  <c r="H190" i="27"/>
  <c r="I190" i="27" s="1"/>
  <c r="E190" i="27"/>
  <c r="F190" i="27" s="1"/>
  <c r="N189" i="27"/>
  <c r="O189" i="27" s="1"/>
  <c r="K189" i="27"/>
  <c r="L189" i="27" s="1"/>
  <c r="H189" i="27"/>
  <c r="I189" i="27" s="1"/>
  <c r="E189" i="27"/>
  <c r="F189" i="27" s="1"/>
  <c r="N188" i="27"/>
  <c r="O188" i="27" s="1"/>
  <c r="K188" i="27"/>
  <c r="L188" i="27" s="1"/>
  <c r="H188" i="27"/>
  <c r="I188" i="27" s="1"/>
  <c r="F188" i="27"/>
  <c r="E188" i="27"/>
  <c r="N187" i="27"/>
  <c r="O187" i="27" s="1"/>
  <c r="K187" i="27"/>
  <c r="L187" i="27" s="1"/>
  <c r="H187" i="27"/>
  <c r="I187" i="27" s="1"/>
  <c r="E187" i="27"/>
  <c r="F187" i="27" s="1"/>
  <c r="N186" i="27"/>
  <c r="O186" i="27" s="1"/>
  <c r="L186" i="27"/>
  <c r="K186" i="27"/>
  <c r="H186" i="27"/>
  <c r="I186" i="27" s="1"/>
  <c r="F186" i="27"/>
  <c r="E186" i="27"/>
  <c r="N185" i="27"/>
  <c r="O185" i="27" s="1"/>
  <c r="K185" i="27"/>
  <c r="L185" i="27" s="1"/>
  <c r="H185" i="27"/>
  <c r="I185" i="27" s="1"/>
  <c r="F185" i="27"/>
  <c r="E185" i="27"/>
  <c r="N184" i="27"/>
  <c r="O184" i="27" s="1"/>
  <c r="K184" i="27"/>
  <c r="L184" i="27" s="1"/>
  <c r="H184" i="27"/>
  <c r="I184" i="27" s="1"/>
  <c r="E184" i="27"/>
  <c r="F184" i="27" s="1"/>
  <c r="N183" i="27"/>
  <c r="O183" i="27" s="1"/>
  <c r="K183" i="27"/>
  <c r="L183" i="27" s="1"/>
  <c r="H183" i="27"/>
  <c r="I183" i="27" s="1"/>
  <c r="F183" i="27"/>
  <c r="E183" i="27"/>
  <c r="N182" i="27"/>
  <c r="O182" i="27" s="1"/>
  <c r="L182" i="27"/>
  <c r="K182" i="27"/>
  <c r="H182" i="27"/>
  <c r="I182" i="27" s="1"/>
  <c r="E182" i="27"/>
  <c r="F182" i="27" s="1"/>
  <c r="N181" i="27"/>
  <c r="O181" i="27" s="1"/>
  <c r="K181" i="27"/>
  <c r="L181" i="27" s="1"/>
  <c r="H181" i="27"/>
  <c r="I181" i="27" s="1"/>
  <c r="F181" i="27"/>
  <c r="E181" i="27"/>
  <c r="N180" i="27"/>
  <c r="O180" i="27" s="1"/>
  <c r="K180" i="27"/>
  <c r="L180" i="27" s="1"/>
  <c r="H180" i="27"/>
  <c r="I180" i="27" s="1"/>
  <c r="E180" i="27"/>
  <c r="F180" i="27" s="1"/>
  <c r="N179" i="27"/>
  <c r="N199" i="27" s="1"/>
  <c r="K179" i="27"/>
  <c r="H179" i="27"/>
  <c r="E179" i="27"/>
  <c r="E199" i="27" s="1"/>
  <c r="M177" i="27"/>
  <c r="J177" i="27"/>
  <c r="G177" i="27"/>
  <c r="D177" i="27"/>
  <c r="B177" i="27"/>
  <c r="M176" i="27"/>
  <c r="G176" i="27"/>
  <c r="B172" i="27"/>
  <c r="L171" i="27" s="1"/>
  <c r="N171" i="27"/>
  <c r="O171" i="27" s="1"/>
  <c r="K171" i="27"/>
  <c r="H171" i="27"/>
  <c r="I171" i="27" s="1"/>
  <c r="E171" i="27"/>
  <c r="N170" i="27"/>
  <c r="O170" i="27" s="1"/>
  <c r="L170" i="27"/>
  <c r="K170" i="27"/>
  <c r="H170" i="27"/>
  <c r="F170" i="27"/>
  <c r="E170" i="27"/>
  <c r="N169" i="27"/>
  <c r="K169" i="27"/>
  <c r="L169" i="27" s="1"/>
  <c r="H169" i="27"/>
  <c r="E169" i="27"/>
  <c r="F169" i="27" s="1"/>
  <c r="N168" i="27"/>
  <c r="K168" i="27"/>
  <c r="I168" i="27"/>
  <c r="H168" i="27"/>
  <c r="E168" i="27"/>
  <c r="N167" i="27"/>
  <c r="O167" i="27" s="1"/>
  <c r="K167" i="27"/>
  <c r="H167" i="27"/>
  <c r="I167" i="27" s="1"/>
  <c r="E167" i="27"/>
  <c r="N166" i="27"/>
  <c r="O166" i="27" s="1"/>
  <c r="L166" i="27"/>
  <c r="K166" i="27"/>
  <c r="H166" i="27"/>
  <c r="F166" i="27"/>
  <c r="E166" i="27"/>
  <c r="N165" i="27"/>
  <c r="K165" i="27"/>
  <c r="L165" i="27" s="1"/>
  <c r="H165" i="27"/>
  <c r="E165" i="27"/>
  <c r="F165" i="27" s="1"/>
  <c r="N164" i="27"/>
  <c r="K164" i="27"/>
  <c r="I164" i="27"/>
  <c r="H164" i="27"/>
  <c r="E164" i="27"/>
  <c r="N163" i="27"/>
  <c r="O163" i="27" s="1"/>
  <c r="K163" i="27"/>
  <c r="H163" i="27"/>
  <c r="I163" i="27" s="1"/>
  <c r="E163" i="27"/>
  <c r="N162" i="27"/>
  <c r="O162" i="27" s="1"/>
  <c r="L162" i="27"/>
  <c r="K162" i="27"/>
  <c r="H162" i="27"/>
  <c r="F162" i="27"/>
  <c r="E162" i="27"/>
  <c r="N161" i="27"/>
  <c r="K161" i="27"/>
  <c r="L161" i="27" s="1"/>
  <c r="H161" i="27"/>
  <c r="E161" i="27"/>
  <c r="F161" i="27" s="1"/>
  <c r="N160" i="27"/>
  <c r="K160" i="27"/>
  <c r="I160" i="27"/>
  <c r="H160" i="27"/>
  <c r="E160" i="27"/>
  <c r="N159" i="27"/>
  <c r="O159" i="27" s="1"/>
  <c r="K159" i="27"/>
  <c r="H159" i="27"/>
  <c r="I159" i="27" s="1"/>
  <c r="E159" i="27"/>
  <c r="N158" i="27"/>
  <c r="O158" i="27" s="1"/>
  <c r="L158" i="27"/>
  <c r="K158" i="27"/>
  <c r="H158" i="27"/>
  <c r="F158" i="27"/>
  <c r="E158" i="27"/>
  <c r="N157" i="27"/>
  <c r="K157" i="27"/>
  <c r="L157" i="27" s="1"/>
  <c r="H157" i="27"/>
  <c r="E157" i="27"/>
  <c r="F157" i="27" s="1"/>
  <c r="N156" i="27"/>
  <c r="K156" i="27"/>
  <c r="I156" i="27"/>
  <c r="H156" i="27"/>
  <c r="E156" i="27"/>
  <c r="N155" i="27"/>
  <c r="O155" i="27" s="1"/>
  <c r="K155" i="27"/>
  <c r="H155" i="27"/>
  <c r="I155" i="27" s="1"/>
  <c r="E155" i="27"/>
  <c r="N154" i="27"/>
  <c r="O154" i="27" s="1"/>
  <c r="L154" i="27"/>
  <c r="K154" i="27"/>
  <c r="H154" i="27"/>
  <c r="F154" i="27"/>
  <c r="E154" i="27"/>
  <c r="N153" i="27"/>
  <c r="K153" i="27"/>
  <c r="L153" i="27" s="1"/>
  <c r="H153" i="27"/>
  <c r="E153" i="27"/>
  <c r="F153" i="27" s="1"/>
  <c r="N152" i="27"/>
  <c r="K152" i="27"/>
  <c r="I152" i="27"/>
  <c r="H152" i="27"/>
  <c r="E152" i="27"/>
  <c r="M150" i="27"/>
  <c r="J150" i="27"/>
  <c r="G150" i="27"/>
  <c r="D150" i="27"/>
  <c r="B150" i="27"/>
  <c r="M149" i="27"/>
  <c r="G149" i="27"/>
  <c r="B145" i="27"/>
  <c r="L139" i="27" s="1"/>
  <c r="O144" i="27"/>
  <c r="N144" i="27"/>
  <c r="L144" i="27"/>
  <c r="K144" i="27"/>
  <c r="I144" i="27"/>
  <c r="H144" i="27"/>
  <c r="F144" i="27"/>
  <c r="E144" i="27"/>
  <c r="O143" i="27"/>
  <c r="N143" i="27"/>
  <c r="L143" i="27"/>
  <c r="K143" i="27"/>
  <c r="I143" i="27"/>
  <c r="H143" i="27"/>
  <c r="F143" i="27"/>
  <c r="E143" i="27"/>
  <c r="O142" i="27"/>
  <c r="N142" i="27"/>
  <c r="K142" i="27"/>
  <c r="I142" i="27"/>
  <c r="H142" i="27"/>
  <c r="E142" i="27"/>
  <c r="O141" i="27"/>
  <c r="N141" i="27"/>
  <c r="K141" i="27"/>
  <c r="I141" i="27"/>
  <c r="H141" i="27"/>
  <c r="E141" i="27"/>
  <c r="O140" i="27"/>
  <c r="N140" i="27"/>
  <c r="K140" i="27"/>
  <c r="I140" i="27"/>
  <c r="H140" i="27"/>
  <c r="E140" i="27"/>
  <c r="N139" i="27"/>
  <c r="O139" i="27" s="1"/>
  <c r="K139" i="27"/>
  <c r="H139" i="27"/>
  <c r="I139" i="27" s="1"/>
  <c r="E139" i="27"/>
  <c r="N138" i="27"/>
  <c r="O138" i="27" s="1"/>
  <c r="K138" i="27"/>
  <c r="H138" i="27"/>
  <c r="I138" i="27" s="1"/>
  <c r="E138" i="27"/>
  <c r="N137" i="27"/>
  <c r="O137" i="27" s="1"/>
  <c r="K137" i="27"/>
  <c r="H137" i="27"/>
  <c r="I137" i="27" s="1"/>
  <c r="E137" i="27"/>
  <c r="N136" i="27"/>
  <c r="O136" i="27" s="1"/>
  <c r="K136" i="27"/>
  <c r="H136" i="27"/>
  <c r="I136" i="27" s="1"/>
  <c r="E136" i="27"/>
  <c r="N135" i="27"/>
  <c r="O135" i="27" s="1"/>
  <c r="K135" i="27"/>
  <c r="H135" i="27"/>
  <c r="I135" i="27" s="1"/>
  <c r="E135" i="27"/>
  <c r="N134" i="27"/>
  <c r="O134" i="27" s="1"/>
  <c r="L134" i="27"/>
  <c r="K134" i="27"/>
  <c r="H134" i="27"/>
  <c r="F134" i="27"/>
  <c r="E134" i="27"/>
  <c r="N133" i="27"/>
  <c r="O133" i="27" s="1"/>
  <c r="K133" i="27"/>
  <c r="L133" i="27" s="1"/>
  <c r="H133" i="27"/>
  <c r="E133" i="27"/>
  <c r="F133" i="27" s="1"/>
  <c r="N132" i="27"/>
  <c r="K132" i="27"/>
  <c r="L132" i="27" s="1"/>
  <c r="H132" i="27"/>
  <c r="E132" i="27"/>
  <c r="F132" i="27" s="1"/>
  <c r="N131" i="27"/>
  <c r="K131" i="27"/>
  <c r="L131" i="27" s="1"/>
  <c r="H131" i="27"/>
  <c r="E131" i="27"/>
  <c r="F131" i="27" s="1"/>
  <c r="N130" i="27"/>
  <c r="K130" i="27"/>
  <c r="L130" i="27" s="1"/>
  <c r="I130" i="27"/>
  <c r="H130" i="27"/>
  <c r="E130" i="27"/>
  <c r="F130" i="27" s="1"/>
  <c r="N129" i="27"/>
  <c r="O129" i="27" s="1"/>
  <c r="K129" i="27"/>
  <c r="H129" i="27"/>
  <c r="I129" i="27" s="1"/>
  <c r="E129" i="27"/>
  <c r="N128" i="27"/>
  <c r="O128" i="27" s="1"/>
  <c r="L128" i="27"/>
  <c r="K128" i="27"/>
  <c r="H128" i="27"/>
  <c r="I128" i="27" s="1"/>
  <c r="F128" i="27"/>
  <c r="E128" i="27"/>
  <c r="N127" i="27"/>
  <c r="O127" i="27" s="1"/>
  <c r="K127" i="27"/>
  <c r="L127" i="27" s="1"/>
  <c r="H127" i="27"/>
  <c r="E127" i="27"/>
  <c r="F127" i="27" s="1"/>
  <c r="N126" i="27"/>
  <c r="K126" i="27"/>
  <c r="L126" i="27" s="1"/>
  <c r="I126" i="27"/>
  <c r="H126" i="27"/>
  <c r="E126" i="27"/>
  <c r="F126" i="27" s="1"/>
  <c r="N125" i="27"/>
  <c r="N145" i="27" s="1"/>
  <c r="K125" i="27"/>
  <c r="H125" i="27"/>
  <c r="H145" i="27" s="1"/>
  <c r="E125" i="27"/>
  <c r="M123" i="27"/>
  <c r="J123" i="27"/>
  <c r="G123" i="27"/>
  <c r="D123" i="27"/>
  <c r="B123" i="27"/>
  <c r="M122" i="27"/>
  <c r="G122" i="27"/>
  <c r="B118" i="27"/>
  <c r="O116" i="27" s="1"/>
  <c r="N117" i="27"/>
  <c r="O117" i="27" s="1"/>
  <c r="L117" i="27"/>
  <c r="K117" i="27"/>
  <c r="H117" i="27"/>
  <c r="I117" i="27" s="1"/>
  <c r="E117" i="27"/>
  <c r="F117" i="27" s="1"/>
  <c r="N116" i="27"/>
  <c r="K116" i="27"/>
  <c r="L116" i="27" s="1"/>
  <c r="H116" i="27"/>
  <c r="I116" i="27" s="1"/>
  <c r="E116" i="27"/>
  <c r="N115" i="27"/>
  <c r="O115" i="27" s="1"/>
  <c r="K115" i="27"/>
  <c r="H115" i="27"/>
  <c r="I115" i="27" s="1"/>
  <c r="F115" i="27"/>
  <c r="E115" i="27"/>
  <c r="N114" i="27"/>
  <c r="O114" i="27" s="1"/>
  <c r="K114" i="27"/>
  <c r="L114" i="27" s="1"/>
  <c r="H114" i="27"/>
  <c r="E114" i="27"/>
  <c r="F114" i="27" s="1"/>
  <c r="N113" i="27"/>
  <c r="O113" i="27" s="1"/>
  <c r="K113" i="27"/>
  <c r="H113" i="27"/>
  <c r="I113" i="27" s="1"/>
  <c r="F113" i="27"/>
  <c r="E113" i="27"/>
  <c r="N112" i="27"/>
  <c r="O112" i="27" s="1"/>
  <c r="K112" i="27"/>
  <c r="L112" i="27" s="1"/>
  <c r="H112" i="27"/>
  <c r="I112" i="27" s="1"/>
  <c r="E112" i="27"/>
  <c r="N111" i="27"/>
  <c r="O111" i="27" s="1"/>
  <c r="K111" i="27"/>
  <c r="H111" i="27"/>
  <c r="I111" i="27" s="1"/>
  <c r="F111" i="27"/>
  <c r="E111" i="27"/>
  <c r="N110" i="27"/>
  <c r="O110" i="27" s="1"/>
  <c r="K110" i="27"/>
  <c r="L110" i="27" s="1"/>
  <c r="H110" i="27"/>
  <c r="I110" i="27" s="1"/>
  <c r="E110" i="27"/>
  <c r="N109" i="27"/>
  <c r="O109" i="27" s="1"/>
  <c r="L109" i="27"/>
  <c r="K109" i="27"/>
  <c r="H109" i="27"/>
  <c r="I109" i="27" s="1"/>
  <c r="E109" i="27"/>
  <c r="F109" i="27" s="1"/>
  <c r="N108" i="27"/>
  <c r="K108" i="27"/>
  <c r="L108" i="27" s="1"/>
  <c r="H108" i="27"/>
  <c r="I108" i="27" s="1"/>
  <c r="E108" i="27"/>
  <c r="N107" i="27"/>
  <c r="O107" i="27" s="1"/>
  <c r="K107" i="27"/>
  <c r="H107" i="27"/>
  <c r="I107" i="27" s="1"/>
  <c r="F107" i="27"/>
  <c r="E107" i="27"/>
  <c r="N106" i="27"/>
  <c r="O106" i="27" s="1"/>
  <c r="K106" i="27"/>
  <c r="L106" i="27" s="1"/>
  <c r="H106" i="27"/>
  <c r="E106" i="27"/>
  <c r="F106" i="27" s="1"/>
  <c r="N105" i="27"/>
  <c r="O105" i="27" s="1"/>
  <c r="K105" i="27"/>
  <c r="H105" i="27"/>
  <c r="I105" i="27" s="1"/>
  <c r="F105" i="27"/>
  <c r="E105" i="27"/>
  <c r="N104" i="27"/>
  <c r="O104" i="27" s="1"/>
  <c r="K104" i="27"/>
  <c r="L104" i="27" s="1"/>
  <c r="H104" i="27"/>
  <c r="I104" i="27" s="1"/>
  <c r="E104" i="27"/>
  <c r="N103" i="27"/>
  <c r="O103" i="27" s="1"/>
  <c r="K103" i="27"/>
  <c r="H103" i="27"/>
  <c r="I103" i="27" s="1"/>
  <c r="F103" i="27"/>
  <c r="E103" i="27"/>
  <c r="N102" i="27"/>
  <c r="O102" i="27" s="1"/>
  <c r="K102" i="27"/>
  <c r="L102" i="27" s="1"/>
  <c r="H102" i="27"/>
  <c r="I102" i="27" s="1"/>
  <c r="E102" i="27"/>
  <c r="N101" i="27"/>
  <c r="O101" i="27" s="1"/>
  <c r="K101" i="27"/>
  <c r="H101" i="27"/>
  <c r="I101" i="27" s="1"/>
  <c r="F101" i="27"/>
  <c r="E101" i="27"/>
  <c r="N100" i="27"/>
  <c r="O100" i="27" s="1"/>
  <c r="K100" i="27"/>
  <c r="L100" i="27" s="1"/>
  <c r="H100" i="27"/>
  <c r="E100" i="27"/>
  <c r="F100" i="27" s="1"/>
  <c r="N99" i="27"/>
  <c r="O99" i="27" s="1"/>
  <c r="K99" i="27"/>
  <c r="H99" i="27"/>
  <c r="I99" i="27" s="1"/>
  <c r="F99" i="27"/>
  <c r="E99" i="27"/>
  <c r="N98" i="27"/>
  <c r="K98" i="27"/>
  <c r="H98" i="27"/>
  <c r="H118" i="27" s="1"/>
  <c r="E98" i="27"/>
  <c r="M96" i="27"/>
  <c r="J96" i="27"/>
  <c r="G96" i="27"/>
  <c r="D96" i="27"/>
  <c r="B96" i="27"/>
  <c r="M95" i="27"/>
  <c r="G95" i="27"/>
  <c r="B91" i="27"/>
  <c r="O86" i="27" s="1"/>
  <c r="N90" i="27"/>
  <c r="O90" i="27" s="1"/>
  <c r="L90" i="27"/>
  <c r="K90" i="27"/>
  <c r="H90" i="27"/>
  <c r="I90" i="27" s="1"/>
  <c r="E90" i="27"/>
  <c r="F90" i="27" s="1"/>
  <c r="N89" i="27"/>
  <c r="K89" i="27"/>
  <c r="L89" i="27" s="1"/>
  <c r="H89" i="27"/>
  <c r="I89" i="27" s="1"/>
  <c r="F89" i="27"/>
  <c r="E89" i="27"/>
  <c r="N88" i="27"/>
  <c r="O88" i="27" s="1"/>
  <c r="K88" i="27"/>
  <c r="L88" i="27" s="1"/>
  <c r="H88" i="27"/>
  <c r="E88" i="27"/>
  <c r="F88" i="27" s="1"/>
  <c r="N87" i="27"/>
  <c r="O87" i="27" s="1"/>
  <c r="K87" i="27"/>
  <c r="H87" i="27"/>
  <c r="I87" i="27" s="1"/>
  <c r="E87" i="27"/>
  <c r="F87" i="27" s="1"/>
  <c r="N86" i="27"/>
  <c r="K86" i="27"/>
  <c r="L86" i="27" s="1"/>
  <c r="H86" i="27"/>
  <c r="E86" i="27"/>
  <c r="F86" i="27" s="1"/>
  <c r="N85" i="27"/>
  <c r="O85" i="27" s="1"/>
  <c r="K85" i="27"/>
  <c r="H85" i="27"/>
  <c r="I85" i="27" s="1"/>
  <c r="E85" i="27"/>
  <c r="F85" i="27" s="1"/>
  <c r="N84" i="27"/>
  <c r="K84" i="27"/>
  <c r="L84" i="27" s="1"/>
  <c r="H84" i="27"/>
  <c r="I84" i="27" s="1"/>
  <c r="F84" i="27"/>
  <c r="E84" i="27"/>
  <c r="N83" i="27"/>
  <c r="O83" i="27" s="1"/>
  <c r="K83" i="27"/>
  <c r="L83" i="27" s="1"/>
  <c r="H83" i="27"/>
  <c r="E83" i="27"/>
  <c r="F83" i="27" s="1"/>
  <c r="N82" i="27"/>
  <c r="O82" i="27" s="1"/>
  <c r="K82" i="27"/>
  <c r="H82" i="27"/>
  <c r="I82" i="27" s="1"/>
  <c r="F82" i="27"/>
  <c r="E82" i="27"/>
  <c r="N81" i="27"/>
  <c r="O81" i="27" s="1"/>
  <c r="K81" i="27"/>
  <c r="L81" i="27" s="1"/>
  <c r="H81" i="27"/>
  <c r="I81" i="27" s="1"/>
  <c r="E81" i="27"/>
  <c r="N80" i="27"/>
  <c r="O80" i="27" s="1"/>
  <c r="K80" i="27"/>
  <c r="L80" i="27" s="1"/>
  <c r="H80" i="27"/>
  <c r="E80" i="27"/>
  <c r="F80" i="27" s="1"/>
  <c r="N79" i="27"/>
  <c r="O79" i="27" s="1"/>
  <c r="K79" i="27"/>
  <c r="H79" i="27"/>
  <c r="I79" i="27" s="1"/>
  <c r="E79" i="27"/>
  <c r="F79" i="27" s="1"/>
  <c r="N78" i="27"/>
  <c r="K78" i="27"/>
  <c r="L78" i="27" s="1"/>
  <c r="H78" i="27"/>
  <c r="I78" i="27" s="1"/>
  <c r="E78" i="27"/>
  <c r="N77" i="27"/>
  <c r="O77" i="27" s="1"/>
  <c r="K77" i="27"/>
  <c r="L77" i="27" s="1"/>
  <c r="H77" i="27"/>
  <c r="E77" i="27"/>
  <c r="F77" i="27" s="1"/>
  <c r="O76" i="27"/>
  <c r="N76" i="27"/>
  <c r="K76" i="27"/>
  <c r="L76" i="27" s="1"/>
  <c r="H76" i="27"/>
  <c r="I76" i="27" s="1"/>
  <c r="F76" i="27"/>
  <c r="E76" i="27"/>
  <c r="N75" i="27"/>
  <c r="O75" i="27" s="1"/>
  <c r="K75" i="27"/>
  <c r="L75" i="27" s="1"/>
  <c r="H75" i="27"/>
  <c r="I75" i="27" s="1"/>
  <c r="E75" i="27"/>
  <c r="N74" i="27"/>
  <c r="O74" i="27" s="1"/>
  <c r="K74" i="27"/>
  <c r="H74" i="27"/>
  <c r="I74" i="27" s="1"/>
  <c r="F74" i="27"/>
  <c r="E74" i="27"/>
  <c r="N73" i="27"/>
  <c r="O73" i="27" s="1"/>
  <c r="K73" i="27"/>
  <c r="L73" i="27" s="1"/>
  <c r="H73" i="27"/>
  <c r="I73" i="27" s="1"/>
  <c r="E73" i="27"/>
  <c r="N72" i="27"/>
  <c r="O72" i="27" s="1"/>
  <c r="K72" i="27"/>
  <c r="L72" i="27" s="1"/>
  <c r="H72" i="27"/>
  <c r="E72" i="27"/>
  <c r="F72" i="27" s="1"/>
  <c r="N71" i="27"/>
  <c r="N91" i="27" s="1"/>
  <c r="K71" i="27"/>
  <c r="H71" i="27"/>
  <c r="E71" i="27"/>
  <c r="E91" i="27" s="1"/>
  <c r="M69" i="27"/>
  <c r="J69" i="27"/>
  <c r="G69" i="27"/>
  <c r="D69" i="27"/>
  <c r="B69" i="27"/>
  <c r="M68" i="27"/>
  <c r="G68" i="27"/>
  <c r="B64" i="27"/>
  <c r="F61" i="27" s="1"/>
  <c r="O63" i="27"/>
  <c r="N63" i="27"/>
  <c r="L63" i="27"/>
  <c r="K63" i="27"/>
  <c r="I63" i="27"/>
  <c r="H63" i="27"/>
  <c r="F63" i="27"/>
  <c r="E63" i="27"/>
  <c r="O62" i="27"/>
  <c r="N62" i="27"/>
  <c r="L62" i="27"/>
  <c r="K62" i="27"/>
  <c r="I62" i="27"/>
  <c r="H62" i="27"/>
  <c r="F62" i="27"/>
  <c r="E62" i="27"/>
  <c r="N61" i="27"/>
  <c r="K61" i="27"/>
  <c r="H61" i="27"/>
  <c r="I61" i="27" s="1"/>
  <c r="E61" i="27"/>
  <c r="N60" i="27"/>
  <c r="O60" i="27" s="1"/>
  <c r="K60" i="27"/>
  <c r="H60" i="27"/>
  <c r="F60" i="27"/>
  <c r="E60" i="27"/>
  <c r="N59" i="27"/>
  <c r="K59" i="27"/>
  <c r="L59" i="27" s="1"/>
  <c r="I59" i="27"/>
  <c r="H59" i="27"/>
  <c r="E59" i="27"/>
  <c r="O58" i="27"/>
  <c r="N58" i="27"/>
  <c r="K58" i="27"/>
  <c r="H58" i="27"/>
  <c r="I58" i="27" s="1"/>
  <c r="E58" i="27"/>
  <c r="N57" i="27"/>
  <c r="O57" i="27" s="1"/>
  <c r="K57" i="27"/>
  <c r="H57" i="27"/>
  <c r="F57" i="27"/>
  <c r="E57" i="27"/>
  <c r="N56" i="27"/>
  <c r="K56" i="27"/>
  <c r="L56" i="27" s="1"/>
  <c r="H56" i="27"/>
  <c r="E56" i="27"/>
  <c r="F56" i="27" s="1"/>
  <c r="N55" i="27"/>
  <c r="K55" i="27"/>
  <c r="H55" i="27"/>
  <c r="I55" i="27" s="1"/>
  <c r="E55" i="27"/>
  <c r="N54" i="27"/>
  <c r="O54" i="27" s="1"/>
  <c r="K54" i="27"/>
  <c r="H54" i="27"/>
  <c r="E54" i="27"/>
  <c r="F54" i="27" s="1"/>
  <c r="N53" i="27"/>
  <c r="K53" i="27"/>
  <c r="L53" i="27" s="1"/>
  <c r="H53" i="27"/>
  <c r="I53" i="27" s="1"/>
  <c r="E53" i="27"/>
  <c r="N52" i="27"/>
  <c r="O52" i="27" s="1"/>
  <c r="K52" i="27"/>
  <c r="H52" i="27"/>
  <c r="I52" i="27" s="1"/>
  <c r="F52" i="27"/>
  <c r="E52" i="27"/>
  <c r="N51" i="27"/>
  <c r="L51" i="27"/>
  <c r="K51" i="27"/>
  <c r="H51" i="27"/>
  <c r="E51" i="27"/>
  <c r="F51" i="27" s="1"/>
  <c r="N50" i="27"/>
  <c r="K50" i="27"/>
  <c r="L50" i="27" s="1"/>
  <c r="H50" i="27"/>
  <c r="I50" i="27" s="1"/>
  <c r="E50" i="27"/>
  <c r="N49" i="27"/>
  <c r="O49" i="27" s="1"/>
  <c r="K49" i="27"/>
  <c r="H49" i="27"/>
  <c r="E49" i="27"/>
  <c r="F49" i="27" s="1"/>
  <c r="N48" i="27"/>
  <c r="K48" i="27"/>
  <c r="L48" i="27" s="1"/>
  <c r="H48" i="27"/>
  <c r="E48" i="27"/>
  <c r="N47" i="27"/>
  <c r="O47" i="27" s="1"/>
  <c r="K47" i="27"/>
  <c r="H47" i="27"/>
  <c r="I47" i="27" s="1"/>
  <c r="F47" i="27"/>
  <c r="E47" i="27"/>
  <c r="N46" i="27"/>
  <c r="K46" i="27"/>
  <c r="L46" i="27" s="1"/>
  <c r="H46" i="27"/>
  <c r="I46" i="27" s="1"/>
  <c r="E46" i="27"/>
  <c r="N45" i="27"/>
  <c r="O45" i="27" s="1"/>
  <c r="K45" i="27"/>
  <c r="H45" i="27"/>
  <c r="E45" i="27"/>
  <c r="F45" i="27" s="1"/>
  <c r="N44" i="27"/>
  <c r="K44" i="27"/>
  <c r="H44" i="27"/>
  <c r="I44" i="27" s="1"/>
  <c r="F44" i="27"/>
  <c r="E44" i="27"/>
  <c r="M42" i="27"/>
  <c r="J42" i="27"/>
  <c r="G42" i="27"/>
  <c r="D42" i="27"/>
  <c r="B42" i="27"/>
  <c r="M41" i="27"/>
  <c r="G41" i="27"/>
  <c r="O36" i="27"/>
  <c r="N36" i="27"/>
  <c r="M36" i="27"/>
  <c r="L36" i="27"/>
  <c r="K36" i="27"/>
  <c r="J36" i="27"/>
  <c r="I36" i="27"/>
  <c r="H36" i="27"/>
  <c r="G36" i="27"/>
  <c r="F36" i="27"/>
  <c r="E36" i="27"/>
  <c r="D36" i="27"/>
  <c r="C36" i="27"/>
  <c r="B36" i="27"/>
  <c r="O35" i="27"/>
  <c r="N35" i="27"/>
  <c r="M35" i="27"/>
  <c r="L35" i="27"/>
  <c r="K35" i="27"/>
  <c r="J35" i="27"/>
  <c r="I35" i="27"/>
  <c r="H35" i="27"/>
  <c r="G35" i="27"/>
  <c r="F35" i="27"/>
  <c r="E35" i="27"/>
  <c r="D35" i="27"/>
  <c r="C35" i="27"/>
  <c r="B35" i="27"/>
  <c r="O34" i="27"/>
  <c r="N34" i="27"/>
  <c r="M34" i="27"/>
  <c r="L34" i="27"/>
  <c r="K34" i="27"/>
  <c r="J34" i="27"/>
  <c r="I34" i="27"/>
  <c r="H34" i="27"/>
  <c r="G34" i="27"/>
  <c r="F34" i="27"/>
  <c r="E34" i="27"/>
  <c r="D34" i="27"/>
  <c r="C34" i="27"/>
  <c r="B34" i="27"/>
  <c r="O33" i="27"/>
  <c r="N33" i="27"/>
  <c r="M33" i="27"/>
  <c r="L33" i="27"/>
  <c r="K33" i="27"/>
  <c r="J33" i="27"/>
  <c r="I33" i="27"/>
  <c r="H33" i="27"/>
  <c r="G33" i="27"/>
  <c r="F33" i="27"/>
  <c r="E33" i="27"/>
  <c r="D33" i="27"/>
  <c r="C33" i="27"/>
  <c r="B33" i="27"/>
  <c r="O32" i="27"/>
  <c r="N32" i="27"/>
  <c r="M32" i="27"/>
  <c r="L32" i="27"/>
  <c r="K32" i="27"/>
  <c r="J32" i="27"/>
  <c r="I32" i="27"/>
  <c r="H32" i="27"/>
  <c r="G32" i="27"/>
  <c r="F32" i="27"/>
  <c r="E32" i="27"/>
  <c r="D32" i="27"/>
  <c r="C32" i="27"/>
  <c r="B32" i="27"/>
  <c r="O31" i="27"/>
  <c r="N31" i="27"/>
  <c r="M31" i="27"/>
  <c r="L31" i="27"/>
  <c r="K31" i="27"/>
  <c r="J31" i="27"/>
  <c r="I31" i="27"/>
  <c r="H31" i="27"/>
  <c r="G31" i="27"/>
  <c r="F31" i="27"/>
  <c r="E31" i="27"/>
  <c r="D31" i="27"/>
  <c r="C31" i="27"/>
  <c r="B31" i="27"/>
  <c r="O30" i="27"/>
  <c r="N30" i="27"/>
  <c r="M30" i="27"/>
  <c r="L30" i="27"/>
  <c r="K30" i="27"/>
  <c r="J30" i="27"/>
  <c r="I30" i="27"/>
  <c r="H30" i="27"/>
  <c r="G30" i="27"/>
  <c r="F30" i="27"/>
  <c r="E30" i="27"/>
  <c r="D30" i="27"/>
  <c r="C30" i="27"/>
  <c r="B30" i="27"/>
  <c r="O29" i="27"/>
  <c r="N29" i="27"/>
  <c r="M29" i="27"/>
  <c r="L29" i="27"/>
  <c r="K29" i="27"/>
  <c r="J29" i="27"/>
  <c r="I29" i="27"/>
  <c r="H29" i="27"/>
  <c r="G29" i="27"/>
  <c r="F29" i="27"/>
  <c r="E29" i="27"/>
  <c r="D29" i="27"/>
  <c r="C29" i="27"/>
  <c r="B29" i="27"/>
  <c r="O28" i="27"/>
  <c r="N28" i="27"/>
  <c r="M28" i="27"/>
  <c r="L28" i="27"/>
  <c r="K28" i="27"/>
  <c r="J28" i="27"/>
  <c r="I28" i="27"/>
  <c r="H28" i="27"/>
  <c r="G28" i="27"/>
  <c r="F28" i="27"/>
  <c r="E28" i="27"/>
  <c r="D28" i="27"/>
  <c r="C28" i="27"/>
  <c r="B28" i="27"/>
  <c r="O27" i="27"/>
  <c r="N27" i="27"/>
  <c r="M27" i="27"/>
  <c r="L27" i="27"/>
  <c r="K27" i="27"/>
  <c r="J27" i="27"/>
  <c r="I27" i="27"/>
  <c r="H27" i="27"/>
  <c r="G27" i="27"/>
  <c r="F27" i="27"/>
  <c r="E27" i="27"/>
  <c r="D27" i="27"/>
  <c r="C27" i="27"/>
  <c r="B27" i="27"/>
  <c r="O26" i="27"/>
  <c r="N26" i="27"/>
  <c r="M26" i="27"/>
  <c r="L26" i="27"/>
  <c r="K26" i="27"/>
  <c r="J26" i="27"/>
  <c r="I26" i="27"/>
  <c r="H26" i="27"/>
  <c r="G26" i="27"/>
  <c r="F26" i="27"/>
  <c r="E26" i="27"/>
  <c r="D26" i="27"/>
  <c r="C26" i="27"/>
  <c r="B26" i="27"/>
  <c r="O25" i="27"/>
  <c r="N25" i="27"/>
  <c r="M25" i="27"/>
  <c r="L25" i="27"/>
  <c r="K25" i="27"/>
  <c r="J25" i="27"/>
  <c r="I25" i="27"/>
  <c r="H25" i="27"/>
  <c r="G25" i="27"/>
  <c r="F25" i="27"/>
  <c r="E25" i="27"/>
  <c r="D25" i="27"/>
  <c r="C25" i="27"/>
  <c r="B25" i="27"/>
  <c r="O24" i="27"/>
  <c r="N24" i="27"/>
  <c r="M24" i="27"/>
  <c r="L24" i="27"/>
  <c r="K24" i="27"/>
  <c r="J24" i="27"/>
  <c r="I24" i="27"/>
  <c r="H24" i="27"/>
  <c r="G24" i="27"/>
  <c r="F24" i="27"/>
  <c r="E24" i="27"/>
  <c r="D24" i="27"/>
  <c r="C24" i="27"/>
  <c r="B24" i="27"/>
  <c r="O23" i="27"/>
  <c r="N23" i="27"/>
  <c r="M23" i="27"/>
  <c r="L23" i="27"/>
  <c r="K23" i="27"/>
  <c r="J23" i="27"/>
  <c r="I23" i="27"/>
  <c r="H23" i="27"/>
  <c r="G23" i="27"/>
  <c r="F23" i="27"/>
  <c r="E23" i="27"/>
  <c r="D23" i="27"/>
  <c r="C23" i="27"/>
  <c r="B23" i="27"/>
  <c r="O22" i="27"/>
  <c r="N22" i="27"/>
  <c r="M22" i="27"/>
  <c r="L22" i="27"/>
  <c r="K22" i="27"/>
  <c r="J22" i="27"/>
  <c r="I22" i="27"/>
  <c r="H22" i="27"/>
  <c r="G22" i="27"/>
  <c r="F22" i="27"/>
  <c r="E22" i="27"/>
  <c r="D22" i="27"/>
  <c r="C22" i="27"/>
  <c r="B22" i="27"/>
  <c r="O21" i="27"/>
  <c r="N21" i="27"/>
  <c r="M21" i="27"/>
  <c r="L21" i="27"/>
  <c r="K21" i="27"/>
  <c r="J21" i="27"/>
  <c r="I21" i="27"/>
  <c r="H21" i="27"/>
  <c r="G21" i="27"/>
  <c r="F21" i="27"/>
  <c r="E21" i="27"/>
  <c r="D21" i="27"/>
  <c r="C21" i="27"/>
  <c r="B21" i="27"/>
  <c r="O20" i="27"/>
  <c r="N20" i="27"/>
  <c r="M20" i="27"/>
  <c r="L20" i="27"/>
  <c r="K20" i="27"/>
  <c r="J20" i="27"/>
  <c r="I20" i="27"/>
  <c r="H20" i="27"/>
  <c r="G20" i="27"/>
  <c r="F20" i="27"/>
  <c r="E20" i="27"/>
  <c r="D20" i="27"/>
  <c r="C20" i="27"/>
  <c r="B20" i="27"/>
  <c r="O19" i="27"/>
  <c r="N19" i="27"/>
  <c r="M19" i="27"/>
  <c r="L19" i="27"/>
  <c r="K19" i="27"/>
  <c r="J19" i="27"/>
  <c r="I19" i="27"/>
  <c r="H19" i="27"/>
  <c r="G19" i="27"/>
  <c r="F19" i="27"/>
  <c r="E19" i="27"/>
  <c r="D19" i="27"/>
  <c r="C19" i="27"/>
  <c r="B19" i="27"/>
  <c r="O18" i="27"/>
  <c r="N18" i="27"/>
  <c r="M18" i="27"/>
  <c r="L18" i="27"/>
  <c r="K18" i="27"/>
  <c r="J18" i="27"/>
  <c r="I18" i="27"/>
  <c r="H18" i="27"/>
  <c r="G18" i="27"/>
  <c r="F18" i="27"/>
  <c r="E18" i="27"/>
  <c r="D18" i="27"/>
  <c r="C18" i="27"/>
  <c r="B18" i="27"/>
  <c r="O17" i="27"/>
  <c r="N17" i="27"/>
  <c r="M17" i="27"/>
  <c r="L17" i="27"/>
  <c r="K17" i="27"/>
  <c r="J17" i="27"/>
  <c r="I17" i="27"/>
  <c r="H17" i="27"/>
  <c r="G17" i="27"/>
  <c r="F17" i="27"/>
  <c r="E17" i="27"/>
  <c r="D17" i="27"/>
  <c r="C17" i="27"/>
  <c r="B17" i="27"/>
  <c r="M15" i="27"/>
  <c r="J15" i="27"/>
  <c r="G15" i="27"/>
  <c r="D15" i="27"/>
  <c r="B15" i="27"/>
  <c r="M14" i="27"/>
  <c r="G14" i="27"/>
  <c r="B199" i="26"/>
  <c r="I197" i="26" s="1"/>
  <c r="N198" i="26"/>
  <c r="L198" i="26"/>
  <c r="K198" i="26"/>
  <c r="I198" i="26"/>
  <c r="H198" i="26"/>
  <c r="F198" i="26"/>
  <c r="E198" i="26"/>
  <c r="N197" i="26"/>
  <c r="O197" i="26" s="1"/>
  <c r="K197" i="26"/>
  <c r="H197" i="26"/>
  <c r="E197" i="26"/>
  <c r="N196" i="26"/>
  <c r="L196" i="26"/>
  <c r="K196" i="26"/>
  <c r="I196" i="26"/>
  <c r="H196" i="26"/>
  <c r="F196" i="26"/>
  <c r="E196" i="26"/>
  <c r="N195" i="26"/>
  <c r="O195" i="26" s="1"/>
  <c r="K195" i="26"/>
  <c r="H195" i="26"/>
  <c r="E195" i="26"/>
  <c r="N194" i="26"/>
  <c r="L194" i="26"/>
  <c r="K194" i="26"/>
  <c r="I194" i="26"/>
  <c r="H194" i="26"/>
  <c r="F194" i="26"/>
  <c r="E194" i="26"/>
  <c r="N193" i="26"/>
  <c r="O193" i="26" s="1"/>
  <c r="K193" i="26"/>
  <c r="H193" i="26"/>
  <c r="I193" i="26" s="1"/>
  <c r="E193" i="26"/>
  <c r="N192" i="26"/>
  <c r="O192" i="26" s="1"/>
  <c r="L192" i="26"/>
  <c r="K192" i="26"/>
  <c r="I192" i="26"/>
  <c r="H192" i="26"/>
  <c r="F192" i="26"/>
  <c r="E192" i="26"/>
  <c r="N191" i="26"/>
  <c r="O191" i="26" s="1"/>
  <c r="K191" i="26"/>
  <c r="L191" i="26" s="1"/>
  <c r="H191" i="26"/>
  <c r="E191" i="26"/>
  <c r="F191" i="26" s="1"/>
  <c r="N190" i="26"/>
  <c r="L190" i="26"/>
  <c r="K190" i="26"/>
  <c r="I190" i="26"/>
  <c r="H190" i="26"/>
  <c r="F190" i="26"/>
  <c r="E190" i="26"/>
  <c r="N189" i="26"/>
  <c r="O189" i="26" s="1"/>
  <c r="K189" i="26"/>
  <c r="H189" i="26"/>
  <c r="I189" i="26" s="1"/>
  <c r="E189" i="26"/>
  <c r="N188" i="26"/>
  <c r="O188" i="26" s="1"/>
  <c r="L188" i="26"/>
  <c r="K188" i="26"/>
  <c r="I188" i="26"/>
  <c r="H188" i="26"/>
  <c r="F188" i="26"/>
  <c r="E188" i="26"/>
  <c r="N187" i="26"/>
  <c r="O187" i="26" s="1"/>
  <c r="K187" i="26"/>
  <c r="L187" i="26" s="1"/>
  <c r="H187" i="26"/>
  <c r="E187" i="26"/>
  <c r="F187" i="26" s="1"/>
  <c r="N186" i="26"/>
  <c r="L186" i="26"/>
  <c r="K186" i="26"/>
  <c r="I186" i="26"/>
  <c r="H186" i="26"/>
  <c r="F186" i="26"/>
  <c r="E186" i="26"/>
  <c r="N185" i="26"/>
  <c r="O185" i="26" s="1"/>
  <c r="K185" i="26"/>
  <c r="H185" i="26"/>
  <c r="I185" i="26" s="1"/>
  <c r="E185" i="26"/>
  <c r="N184" i="26"/>
  <c r="O184" i="26" s="1"/>
  <c r="L184" i="26"/>
  <c r="K184" i="26"/>
  <c r="I184" i="26"/>
  <c r="H184" i="26"/>
  <c r="F184" i="26"/>
  <c r="E184" i="26"/>
  <c r="N183" i="26"/>
  <c r="O183" i="26" s="1"/>
  <c r="K183" i="26"/>
  <c r="L183" i="26" s="1"/>
  <c r="H183" i="26"/>
  <c r="E183" i="26"/>
  <c r="F183" i="26" s="1"/>
  <c r="N182" i="26"/>
  <c r="L182" i="26"/>
  <c r="K182" i="26"/>
  <c r="I182" i="26"/>
  <c r="H182" i="26"/>
  <c r="F182" i="26"/>
  <c r="E182" i="26"/>
  <c r="N181" i="26"/>
  <c r="O181" i="26" s="1"/>
  <c r="K181" i="26"/>
  <c r="H181" i="26"/>
  <c r="I181" i="26" s="1"/>
  <c r="E181" i="26"/>
  <c r="N180" i="26"/>
  <c r="O180" i="26" s="1"/>
  <c r="L180" i="26"/>
  <c r="K180" i="26"/>
  <c r="H180" i="26"/>
  <c r="I180" i="26" s="1"/>
  <c r="F180" i="26"/>
  <c r="E180" i="26"/>
  <c r="N179" i="26"/>
  <c r="K179" i="26"/>
  <c r="H179" i="26"/>
  <c r="H199" i="26" s="1"/>
  <c r="E179" i="26"/>
  <c r="E199" i="26" s="1"/>
  <c r="M177" i="26"/>
  <c r="J177" i="26"/>
  <c r="G177" i="26"/>
  <c r="D177" i="26"/>
  <c r="B177" i="26"/>
  <c r="M176" i="26"/>
  <c r="G176" i="26"/>
  <c r="B172" i="26"/>
  <c r="O171" i="26" s="1"/>
  <c r="N171" i="26"/>
  <c r="K171" i="26"/>
  <c r="H171" i="26"/>
  <c r="E171" i="26"/>
  <c r="N170" i="26"/>
  <c r="K170" i="26"/>
  <c r="H170" i="26"/>
  <c r="E170" i="26"/>
  <c r="N169" i="26"/>
  <c r="K169" i="26"/>
  <c r="H169" i="26"/>
  <c r="E169" i="26"/>
  <c r="N168" i="26"/>
  <c r="K168" i="26"/>
  <c r="H168" i="26"/>
  <c r="E168" i="26"/>
  <c r="N167" i="26"/>
  <c r="K167" i="26"/>
  <c r="H167" i="26"/>
  <c r="E167" i="26"/>
  <c r="N166" i="26"/>
  <c r="K166" i="26"/>
  <c r="H166" i="26"/>
  <c r="E166" i="26"/>
  <c r="N165" i="26"/>
  <c r="K165" i="26"/>
  <c r="H165" i="26"/>
  <c r="E165" i="26"/>
  <c r="N164" i="26"/>
  <c r="K164" i="26"/>
  <c r="H164" i="26"/>
  <c r="E164" i="26"/>
  <c r="N163" i="26"/>
  <c r="K163" i="26"/>
  <c r="H163" i="26"/>
  <c r="E163" i="26"/>
  <c r="N162" i="26"/>
  <c r="K162" i="26"/>
  <c r="H162" i="26"/>
  <c r="E162" i="26"/>
  <c r="N161" i="26"/>
  <c r="K161" i="26"/>
  <c r="H161" i="26"/>
  <c r="E161" i="26"/>
  <c r="N160" i="26"/>
  <c r="K160" i="26"/>
  <c r="H160" i="26"/>
  <c r="E160" i="26"/>
  <c r="N159" i="26"/>
  <c r="K159" i="26"/>
  <c r="H159" i="26"/>
  <c r="E159" i="26"/>
  <c r="N158" i="26"/>
  <c r="K158" i="26"/>
  <c r="H158" i="26"/>
  <c r="E158" i="26"/>
  <c r="N157" i="26"/>
  <c r="K157" i="26"/>
  <c r="H157" i="26"/>
  <c r="E157" i="26"/>
  <c r="N156" i="26"/>
  <c r="K156" i="26"/>
  <c r="H156" i="26"/>
  <c r="E156" i="26"/>
  <c r="N155" i="26"/>
  <c r="K155" i="26"/>
  <c r="H155" i="26"/>
  <c r="E155" i="26"/>
  <c r="N154" i="26"/>
  <c r="K154" i="26"/>
  <c r="H154" i="26"/>
  <c r="E154" i="26"/>
  <c r="N153" i="26"/>
  <c r="K153" i="26"/>
  <c r="H153" i="26"/>
  <c r="E153" i="26"/>
  <c r="N152" i="26"/>
  <c r="N172" i="26" s="1"/>
  <c r="K152" i="26"/>
  <c r="K172" i="26" s="1"/>
  <c r="H152" i="26"/>
  <c r="H172" i="26" s="1"/>
  <c r="E152" i="26"/>
  <c r="E172" i="26" s="1"/>
  <c r="M150" i="26"/>
  <c r="J150" i="26"/>
  <c r="G150" i="26"/>
  <c r="D150" i="26"/>
  <c r="B150" i="26"/>
  <c r="M149" i="26"/>
  <c r="G149" i="26"/>
  <c r="B145" i="26"/>
  <c r="L141" i="26" s="1"/>
  <c r="O144" i="26"/>
  <c r="N144" i="26"/>
  <c r="L144" i="26"/>
  <c r="K144" i="26"/>
  <c r="I144" i="26"/>
  <c r="H144" i="26"/>
  <c r="F144" i="26"/>
  <c r="E144" i="26"/>
  <c r="O143" i="26"/>
  <c r="N143" i="26"/>
  <c r="L143" i="26"/>
  <c r="K143" i="26"/>
  <c r="I143" i="26"/>
  <c r="H143" i="26"/>
  <c r="F143" i="26"/>
  <c r="E143" i="26"/>
  <c r="N142" i="26"/>
  <c r="L142" i="26"/>
  <c r="K142" i="26"/>
  <c r="I142" i="26"/>
  <c r="H142" i="26"/>
  <c r="F142" i="26"/>
  <c r="E142" i="26"/>
  <c r="N141" i="26"/>
  <c r="O141" i="26" s="1"/>
  <c r="K141" i="26"/>
  <c r="H141" i="26"/>
  <c r="E141" i="26"/>
  <c r="N140" i="26"/>
  <c r="L140" i="26"/>
  <c r="K140" i="26"/>
  <c r="I140" i="26"/>
  <c r="H140" i="26"/>
  <c r="F140" i="26"/>
  <c r="E140" i="26"/>
  <c r="N139" i="26"/>
  <c r="O139" i="26" s="1"/>
  <c r="K139" i="26"/>
  <c r="H139" i="26"/>
  <c r="E139" i="26"/>
  <c r="N138" i="26"/>
  <c r="L138" i="26"/>
  <c r="K138" i="26"/>
  <c r="I138" i="26"/>
  <c r="H138" i="26"/>
  <c r="F138" i="26"/>
  <c r="E138" i="26"/>
  <c r="N137" i="26"/>
  <c r="O137" i="26" s="1"/>
  <c r="K137" i="26"/>
  <c r="L137" i="26" s="1"/>
  <c r="H137" i="26"/>
  <c r="E137" i="26"/>
  <c r="F137" i="26" s="1"/>
  <c r="N136" i="26"/>
  <c r="L136" i="26"/>
  <c r="K136" i="26"/>
  <c r="I136" i="26"/>
  <c r="H136" i="26"/>
  <c r="F136" i="26"/>
  <c r="E136" i="26"/>
  <c r="N135" i="26"/>
  <c r="O135" i="26" s="1"/>
  <c r="K135" i="26"/>
  <c r="H135" i="26"/>
  <c r="I135" i="26" s="1"/>
  <c r="E135" i="26"/>
  <c r="N134" i="26"/>
  <c r="O134" i="26" s="1"/>
  <c r="L134" i="26"/>
  <c r="K134" i="26"/>
  <c r="I134" i="26"/>
  <c r="H134" i="26"/>
  <c r="F134" i="26"/>
  <c r="E134" i="26"/>
  <c r="N133" i="26"/>
  <c r="O133" i="26" s="1"/>
  <c r="K133" i="26"/>
  <c r="L133" i="26" s="1"/>
  <c r="H133" i="26"/>
  <c r="E133" i="26"/>
  <c r="F133" i="26" s="1"/>
  <c r="N132" i="26"/>
  <c r="L132" i="26"/>
  <c r="K132" i="26"/>
  <c r="I132" i="26"/>
  <c r="H132" i="26"/>
  <c r="F132" i="26"/>
  <c r="E132" i="26"/>
  <c r="N131" i="26"/>
  <c r="O131" i="26" s="1"/>
  <c r="K131" i="26"/>
  <c r="H131" i="26"/>
  <c r="I131" i="26" s="1"/>
  <c r="E131" i="26"/>
  <c r="N130" i="26"/>
  <c r="O130" i="26" s="1"/>
  <c r="L130" i="26"/>
  <c r="K130" i="26"/>
  <c r="I130" i="26"/>
  <c r="H130" i="26"/>
  <c r="F130" i="26"/>
  <c r="E130" i="26"/>
  <c r="N129" i="26"/>
  <c r="O129" i="26" s="1"/>
  <c r="K129" i="26"/>
  <c r="L129" i="26" s="1"/>
  <c r="H129" i="26"/>
  <c r="E129" i="26"/>
  <c r="F129" i="26" s="1"/>
  <c r="N128" i="26"/>
  <c r="L128" i="26"/>
  <c r="K128" i="26"/>
  <c r="I128" i="26"/>
  <c r="H128" i="26"/>
  <c r="F128" i="26"/>
  <c r="E128" i="26"/>
  <c r="N127" i="26"/>
  <c r="O127" i="26" s="1"/>
  <c r="K127" i="26"/>
  <c r="H127" i="26"/>
  <c r="I127" i="26" s="1"/>
  <c r="E127" i="26"/>
  <c r="N126" i="26"/>
  <c r="O126" i="26" s="1"/>
  <c r="L126" i="26"/>
  <c r="K126" i="26"/>
  <c r="I126" i="26"/>
  <c r="H126" i="26"/>
  <c r="F126" i="26"/>
  <c r="E126" i="26"/>
  <c r="N125" i="26"/>
  <c r="K125" i="26"/>
  <c r="K145" i="26" s="1"/>
  <c r="H125" i="26"/>
  <c r="E125" i="26"/>
  <c r="E145" i="26" s="1"/>
  <c r="M123" i="26"/>
  <c r="J123" i="26"/>
  <c r="G123" i="26"/>
  <c r="D123" i="26"/>
  <c r="B123" i="26"/>
  <c r="M122" i="26"/>
  <c r="G122" i="26"/>
  <c r="B118" i="26"/>
  <c r="O114" i="26" s="1"/>
  <c r="N117" i="26"/>
  <c r="K117" i="26"/>
  <c r="H117" i="26"/>
  <c r="E117" i="26"/>
  <c r="N116" i="26"/>
  <c r="K116" i="26"/>
  <c r="H116" i="26"/>
  <c r="E116" i="26"/>
  <c r="N115" i="26"/>
  <c r="O115" i="26" s="1"/>
  <c r="K115" i="26"/>
  <c r="H115" i="26"/>
  <c r="E115" i="26"/>
  <c r="N114" i="26"/>
  <c r="K114" i="26"/>
  <c r="L114" i="26" s="1"/>
  <c r="H114" i="26"/>
  <c r="E114" i="26"/>
  <c r="N113" i="26"/>
  <c r="L113" i="26"/>
  <c r="K113" i="26"/>
  <c r="H113" i="26"/>
  <c r="E113" i="26"/>
  <c r="N112" i="26"/>
  <c r="O112" i="26" s="1"/>
  <c r="K112" i="26"/>
  <c r="H112" i="26"/>
  <c r="E112" i="26"/>
  <c r="O111" i="26"/>
  <c r="N111" i="26"/>
  <c r="K111" i="26"/>
  <c r="I111" i="26"/>
  <c r="H111" i="26"/>
  <c r="E111" i="26"/>
  <c r="N110" i="26"/>
  <c r="L110" i="26"/>
  <c r="K110" i="26"/>
  <c r="H110" i="26"/>
  <c r="E110" i="26"/>
  <c r="N109" i="26"/>
  <c r="O109" i="26" s="1"/>
  <c r="K109" i="26"/>
  <c r="H109" i="26"/>
  <c r="E109" i="26"/>
  <c r="O108" i="26"/>
  <c r="N108" i="26"/>
  <c r="K108" i="26"/>
  <c r="H108" i="26"/>
  <c r="I108" i="26" s="1"/>
  <c r="E108" i="26"/>
  <c r="N107" i="26"/>
  <c r="K107" i="26"/>
  <c r="L107" i="26" s="1"/>
  <c r="H107" i="26"/>
  <c r="E107" i="26"/>
  <c r="O106" i="26"/>
  <c r="N106" i="26"/>
  <c r="K106" i="26"/>
  <c r="H106" i="26"/>
  <c r="I106" i="26" s="1"/>
  <c r="E106" i="26"/>
  <c r="N105" i="26"/>
  <c r="K105" i="26"/>
  <c r="L105" i="26" s="1"/>
  <c r="H105" i="26"/>
  <c r="E105" i="26"/>
  <c r="N104" i="26"/>
  <c r="L104" i="26"/>
  <c r="K104" i="26"/>
  <c r="H104" i="26"/>
  <c r="I104" i="26" s="1"/>
  <c r="E104" i="26"/>
  <c r="N103" i="26"/>
  <c r="O103" i="26" s="1"/>
  <c r="K103" i="26"/>
  <c r="I103" i="26"/>
  <c r="H103" i="26"/>
  <c r="E103" i="26"/>
  <c r="F103" i="26" s="1"/>
  <c r="N102" i="26"/>
  <c r="K102" i="26"/>
  <c r="L102" i="26" s="1"/>
  <c r="H102" i="26"/>
  <c r="E102" i="26"/>
  <c r="F102" i="26" s="1"/>
  <c r="N101" i="26"/>
  <c r="K101" i="26"/>
  <c r="H101" i="26"/>
  <c r="E101" i="26"/>
  <c r="N100" i="26"/>
  <c r="O100" i="26" s="1"/>
  <c r="K100" i="26"/>
  <c r="H100" i="26"/>
  <c r="I100" i="26" s="1"/>
  <c r="E100" i="26"/>
  <c r="O99" i="26"/>
  <c r="N99" i="26"/>
  <c r="L99" i="26"/>
  <c r="K99" i="26"/>
  <c r="I99" i="26"/>
  <c r="H99" i="26"/>
  <c r="E99" i="26"/>
  <c r="F99" i="26" s="1"/>
  <c r="N98" i="26"/>
  <c r="L98" i="26"/>
  <c r="K98" i="26"/>
  <c r="H98" i="26"/>
  <c r="E98" i="26"/>
  <c r="M96" i="26"/>
  <c r="J96" i="26"/>
  <c r="G96" i="26"/>
  <c r="D96" i="26"/>
  <c r="B96" i="26"/>
  <c r="M95" i="26"/>
  <c r="G95" i="26"/>
  <c r="B91" i="26"/>
  <c r="N90" i="26"/>
  <c r="O90" i="26" s="1"/>
  <c r="K90" i="26"/>
  <c r="L90" i="26" s="1"/>
  <c r="H90" i="26"/>
  <c r="I90" i="26" s="1"/>
  <c r="E90" i="26"/>
  <c r="F90" i="26" s="1"/>
  <c r="O89" i="26"/>
  <c r="N89" i="26"/>
  <c r="L89" i="26"/>
  <c r="K89" i="26"/>
  <c r="H89" i="26"/>
  <c r="I89" i="26" s="1"/>
  <c r="E89" i="26"/>
  <c r="F89" i="26" s="1"/>
  <c r="N88" i="26"/>
  <c r="O88" i="26" s="1"/>
  <c r="K88" i="26"/>
  <c r="L88" i="26" s="1"/>
  <c r="H88" i="26"/>
  <c r="I88" i="26" s="1"/>
  <c r="E88" i="26"/>
  <c r="F88" i="26" s="1"/>
  <c r="N87" i="26"/>
  <c r="O87" i="26" s="1"/>
  <c r="K87" i="26"/>
  <c r="L87" i="26" s="1"/>
  <c r="H87" i="26"/>
  <c r="I87" i="26" s="1"/>
  <c r="E87" i="26"/>
  <c r="F87" i="26" s="1"/>
  <c r="N86" i="26"/>
  <c r="O86" i="26" s="1"/>
  <c r="K86" i="26"/>
  <c r="L86" i="26" s="1"/>
  <c r="H86" i="26"/>
  <c r="I86" i="26" s="1"/>
  <c r="E86" i="26"/>
  <c r="F86" i="26" s="1"/>
  <c r="N85" i="26"/>
  <c r="O85" i="26" s="1"/>
  <c r="K85" i="26"/>
  <c r="L85" i="26" s="1"/>
  <c r="H85" i="26"/>
  <c r="I85" i="26" s="1"/>
  <c r="E85" i="26"/>
  <c r="F85" i="26" s="1"/>
  <c r="O84" i="26"/>
  <c r="N84" i="26"/>
  <c r="K84" i="26"/>
  <c r="L84" i="26" s="1"/>
  <c r="H84" i="26"/>
  <c r="I84" i="26" s="1"/>
  <c r="E84" i="26"/>
  <c r="F84" i="26" s="1"/>
  <c r="N83" i="26"/>
  <c r="O83" i="26" s="1"/>
  <c r="K83" i="26"/>
  <c r="L83" i="26" s="1"/>
  <c r="H83" i="26"/>
  <c r="I83" i="26" s="1"/>
  <c r="E83" i="26"/>
  <c r="F83" i="26" s="1"/>
  <c r="N82" i="26"/>
  <c r="O82" i="26" s="1"/>
  <c r="K82" i="26"/>
  <c r="L82" i="26" s="1"/>
  <c r="H82" i="26"/>
  <c r="I82" i="26" s="1"/>
  <c r="E82" i="26"/>
  <c r="F82" i="26" s="1"/>
  <c r="N81" i="26"/>
  <c r="O81" i="26" s="1"/>
  <c r="L81" i="26"/>
  <c r="K81" i="26"/>
  <c r="H81" i="26"/>
  <c r="I81" i="26" s="1"/>
  <c r="E81" i="26"/>
  <c r="F81" i="26" s="1"/>
  <c r="O80" i="26"/>
  <c r="N80" i="26"/>
  <c r="L80" i="26"/>
  <c r="K80" i="26"/>
  <c r="I80" i="26"/>
  <c r="H80" i="26"/>
  <c r="E80" i="26"/>
  <c r="F80" i="26" s="1"/>
  <c r="N79" i="26"/>
  <c r="O79" i="26" s="1"/>
  <c r="K79" i="26"/>
  <c r="L79" i="26" s="1"/>
  <c r="H79" i="26"/>
  <c r="I79" i="26" s="1"/>
  <c r="E79" i="26"/>
  <c r="F79" i="26" s="1"/>
  <c r="N78" i="26"/>
  <c r="O78" i="26" s="1"/>
  <c r="K78" i="26"/>
  <c r="L78" i="26" s="1"/>
  <c r="H78" i="26"/>
  <c r="I78" i="26" s="1"/>
  <c r="E78" i="26"/>
  <c r="F78" i="26" s="1"/>
  <c r="O77" i="26"/>
  <c r="N77" i="26"/>
  <c r="K77" i="26"/>
  <c r="L77" i="26" s="1"/>
  <c r="H77" i="26"/>
  <c r="I77" i="26" s="1"/>
  <c r="E77" i="26"/>
  <c r="F77" i="26" s="1"/>
  <c r="N76" i="26"/>
  <c r="O76" i="26" s="1"/>
  <c r="K76" i="26"/>
  <c r="L76" i="26" s="1"/>
  <c r="H76" i="26"/>
  <c r="I76" i="26" s="1"/>
  <c r="E76" i="26"/>
  <c r="F76" i="26" s="1"/>
  <c r="O75" i="26"/>
  <c r="N75" i="26"/>
  <c r="L75" i="26"/>
  <c r="K75" i="26"/>
  <c r="H75" i="26"/>
  <c r="I75" i="26" s="1"/>
  <c r="E75" i="26"/>
  <c r="F75" i="26" s="1"/>
  <c r="N74" i="26"/>
  <c r="O74" i="26" s="1"/>
  <c r="K74" i="26"/>
  <c r="L74" i="26" s="1"/>
  <c r="H74" i="26"/>
  <c r="I74" i="26" s="1"/>
  <c r="E74" i="26"/>
  <c r="F74" i="26" s="1"/>
  <c r="N73" i="26"/>
  <c r="O73" i="26" s="1"/>
  <c r="K73" i="26"/>
  <c r="L73" i="26" s="1"/>
  <c r="H73" i="26"/>
  <c r="I73" i="26" s="1"/>
  <c r="E73" i="26"/>
  <c r="F73" i="26" s="1"/>
  <c r="N72" i="26"/>
  <c r="O72" i="26" s="1"/>
  <c r="K72" i="26"/>
  <c r="L72" i="26" s="1"/>
  <c r="I72" i="26"/>
  <c r="H72" i="26"/>
  <c r="E72" i="26"/>
  <c r="F72" i="26" s="1"/>
  <c r="N71" i="26"/>
  <c r="O71" i="26" s="1"/>
  <c r="K71" i="26"/>
  <c r="L71" i="26" s="1"/>
  <c r="H71" i="26"/>
  <c r="E71" i="26"/>
  <c r="E91" i="26" s="1"/>
  <c r="M69" i="26"/>
  <c r="J69" i="26"/>
  <c r="G69" i="26"/>
  <c r="D69" i="26"/>
  <c r="B69" i="26"/>
  <c r="M68" i="26"/>
  <c r="G68" i="26"/>
  <c r="B64" i="26"/>
  <c r="L61" i="26" s="1"/>
  <c r="O63" i="26"/>
  <c r="N63" i="26"/>
  <c r="L63" i="26"/>
  <c r="K63" i="26"/>
  <c r="I63" i="26"/>
  <c r="H63" i="26"/>
  <c r="F63" i="26"/>
  <c r="E63" i="26"/>
  <c r="O62" i="26"/>
  <c r="N62" i="26"/>
  <c r="L62" i="26"/>
  <c r="K62" i="26"/>
  <c r="I62" i="26"/>
  <c r="H62" i="26"/>
  <c r="F62" i="26"/>
  <c r="E62" i="26"/>
  <c r="N61" i="26"/>
  <c r="O61" i="26" s="1"/>
  <c r="K61" i="26"/>
  <c r="H61" i="26"/>
  <c r="I61" i="26" s="1"/>
  <c r="E61" i="26"/>
  <c r="F61" i="26" s="1"/>
  <c r="N60" i="26"/>
  <c r="K60" i="26"/>
  <c r="H60" i="26"/>
  <c r="I60" i="26" s="1"/>
  <c r="E60" i="26"/>
  <c r="F60" i="26" s="1"/>
  <c r="N59" i="26"/>
  <c r="K59" i="26"/>
  <c r="I59" i="26"/>
  <c r="H59" i="26"/>
  <c r="E59" i="26"/>
  <c r="N58" i="26"/>
  <c r="O58" i="26" s="1"/>
  <c r="L58" i="26"/>
  <c r="K58" i="26"/>
  <c r="H58" i="26"/>
  <c r="E58" i="26"/>
  <c r="F58" i="26" s="1"/>
  <c r="N57" i="26"/>
  <c r="K57" i="26"/>
  <c r="L57" i="26" s="1"/>
  <c r="H57" i="26"/>
  <c r="I57" i="26" s="1"/>
  <c r="E57" i="26"/>
  <c r="N56" i="26"/>
  <c r="K56" i="26"/>
  <c r="L56" i="26" s="1"/>
  <c r="H56" i="26"/>
  <c r="E56" i="26"/>
  <c r="N55" i="26"/>
  <c r="O55" i="26" s="1"/>
  <c r="K55" i="26"/>
  <c r="L55" i="26" s="1"/>
  <c r="H55" i="26"/>
  <c r="E55" i="26"/>
  <c r="F55" i="26" s="1"/>
  <c r="N54" i="26"/>
  <c r="O54" i="26" s="1"/>
  <c r="K54" i="26"/>
  <c r="I54" i="26"/>
  <c r="H54" i="26"/>
  <c r="E54" i="26"/>
  <c r="N53" i="26"/>
  <c r="L53" i="26"/>
  <c r="K53" i="26"/>
  <c r="H53" i="26"/>
  <c r="E53" i="26"/>
  <c r="F53" i="26" s="1"/>
  <c r="N52" i="26"/>
  <c r="O52" i="26" s="1"/>
  <c r="K52" i="26"/>
  <c r="H52" i="26"/>
  <c r="E52" i="26"/>
  <c r="F52" i="26" s="1"/>
  <c r="N51" i="26"/>
  <c r="O51" i="26" s="1"/>
  <c r="K51" i="26"/>
  <c r="H51" i="26"/>
  <c r="I51" i="26" s="1"/>
  <c r="E51" i="26"/>
  <c r="N50" i="26"/>
  <c r="K50" i="26"/>
  <c r="L50" i="26" s="1"/>
  <c r="H50" i="26"/>
  <c r="E50" i="26"/>
  <c r="F50" i="26" s="1"/>
  <c r="N49" i="26"/>
  <c r="O49" i="26" s="1"/>
  <c r="K49" i="26"/>
  <c r="H49" i="26"/>
  <c r="E49" i="26"/>
  <c r="F49" i="26" s="1"/>
  <c r="N48" i="26"/>
  <c r="O48" i="26" s="1"/>
  <c r="K48" i="26"/>
  <c r="H48" i="26"/>
  <c r="I48" i="26" s="1"/>
  <c r="E48" i="26"/>
  <c r="F48" i="26" s="1"/>
  <c r="N47" i="26"/>
  <c r="K47" i="26"/>
  <c r="L47" i="26" s="1"/>
  <c r="I47" i="26"/>
  <c r="H47" i="26"/>
  <c r="E47" i="26"/>
  <c r="N46" i="26"/>
  <c r="O46" i="26" s="1"/>
  <c r="L46" i="26"/>
  <c r="K46" i="26"/>
  <c r="H46" i="26"/>
  <c r="E46" i="26"/>
  <c r="F46" i="26" s="1"/>
  <c r="N45" i="26"/>
  <c r="K45" i="26"/>
  <c r="H45" i="26"/>
  <c r="I45" i="26" s="1"/>
  <c r="E45" i="26"/>
  <c r="N44" i="26"/>
  <c r="K44" i="26"/>
  <c r="K64" i="26" s="1"/>
  <c r="H44" i="26"/>
  <c r="E44" i="26"/>
  <c r="M42" i="26"/>
  <c r="J42" i="26"/>
  <c r="G42" i="26"/>
  <c r="D42" i="26"/>
  <c r="B42" i="26"/>
  <c r="M41" i="26"/>
  <c r="G41" i="26"/>
  <c r="O36" i="26"/>
  <c r="N36" i="26"/>
  <c r="M36" i="26"/>
  <c r="L36" i="26"/>
  <c r="K36" i="26"/>
  <c r="J36" i="26"/>
  <c r="I36" i="26"/>
  <c r="H36" i="26"/>
  <c r="G36" i="26"/>
  <c r="F36" i="26"/>
  <c r="E36" i="26"/>
  <c r="D36" i="26"/>
  <c r="C36" i="26"/>
  <c r="B36" i="26"/>
  <c r="O35" i="26"/>
  <c r="N35" i="26"/>
  <c r="M35" i="26"/>
  <c r="L35" i="26"/>
  <c r="K35" i="26"/>
  <c r="J35" i="26"/>
  <c r="I35" i="26"/>
  <c r="H35" i="26"/>
  <c r="G35" i="26"/>
  <c r="F35" i="26"/>
  <c r="E35" i="26"/>
  <c r="D35" i="26"/>
  <c r="C35" i="26"/>
  <c r="B35" i="26"/>
  <c r="O34" i="26"/>
  <c r="N34" i="26"/>
  <c r="M34" i="26"/>
  <c r="L34" i="26"/>
  <c r="K34" i="26"/>
  <c r="J34" i="26"/>
  <c r="I34" i="26"/>
  <c r="H34" i="26"/>
  <c r="G34" i="26"/>
  <c r="F34" i="26"/>
  <c r="E34" i="26"/>
  <c r="D34" i="26"/>
  <c r="C34" i="26"/>
  <c r="B34" i="26"/>
  <c r="O33" i="26"/>
  <c r="N33" i="26"/>
  <c r="M33" i="26"/>
  <c r="L33" i="26"/>
  <c r="K33" i="26"/>
  <c r="J33" i="26"/>
  <c r="I33" i="26"/>
  <c r="H33" i="26"/>
  <c r="G33" i="26"/>
  <c r="F33" i="26"/>
  <c r="E33" i="26"/>
  <c r="D33" i="26"/>
  <c r="C33" i="26"/>
  <c r="B33" i="26"/>
  <c r="O32" i="26"/>
  <c r="N32" i="26"/>
  <c r="M32" i="26"/>
  <c r="L32" i="26"/>
  <c r="K32" i="26"/>
  <c r="J32" i="26"/>
  <c r="I32" i="26"/>
  <c r="H32" i="26"/>
  <c r="G32" i="26"/>
  <c r="F32" i="26"/>
  <c r="E32" i="26"/>
  <c r="D32" i="26"/>
  <c r="C32" i="26"/>
  <c r="B32" i="26"/>
  <c r="O31" i="26"/>
  <c r="N31" i="26"/>
  <c r="M31" i="26"/>
  <c r="L31" i="26"/>
  <c r="K31" i="26"/>
  <c r="J31" i="26"/>
  <c r="I31" i="26"/>
  <c r="H31" i="26"/>
  <c r="G31" i="26"/>
  <c r="F31" i="26"/>
  <c r="E31" i="26"/>
  <c r="D31" i="26"/>
  <c r="C31" i="26"/>
  <c r="B31" i="26"/>
  <c r="O30" i="26"/>
  <c r="N30" i="26"/>
  <c r="M30" i="26"/>
  <c r="L30" i="26"/>
  <c r="K30" i="26"/>
  <c r="J30" i="26"/>
  <c r="I30" i="26"/>
  <c r="H30" i="26"/>
  <c r="G30" i="26"/>
  <c r="F30" i="26"/>
  <c r="E30" i="26"/>
  <c r="D30" i="26"/>
  <c r="C30" i="26"/>
  <c r="B30" i="26"/>
  <c r="O29" i="26"/>
  <c r="N29" i="26"/>
  <c r="M29" i="26"/>
  <c r="L29" i="26"/>
  <c r="K29" i="26"/>
  <c r="J29" i="26"/>
  <c r="I29" i="26"/>
  <c r="H29" i="26"/>
  <c r="G29" i="26"/>
  <c r="F29" i="26"/>
  <c r="E29" i="26"/>
  <c r="D29" i="26"/>
  <c r="C29" i="26"/>
  <c r="B29" i="26"/>
  <c r="O28" i="26"/>
  <c r="N28" i="26"/>
  <c r="M28" i="26"/>
  <c r="L28" i="26"/>
  <c r="K28" i="26"/>
  <c r="J28" i="26"/>
  <c r="I28" i="26"/>
  <c r="H28" i="26"/>
  <c r="G28" i="26"/>
  <c r="F28" i="26"/>
  <c r="E28" i="26"/>
  <c r="D28" i="26"/>
  <c r="C28" i="26"/>
  <c r="B28" i="26"/>
  <c r="O27" i="26"/>
  <c r="N27" i="26"/>
  <c r="M27" i="26"/>
  <c r="L27" i="26"/>
  <c r="K27" i="26"/>
  <c r="J27" i="26"/>
  <c r="I27" i="26"/>
  <c r="H27" i="26"/>
  <c r="G27" i="26"/>
  <c r="F27" i="26"/>
  <c r="E27" i="26"/>
  <c r="D27" i="26"/>
  <c r="C27" i="26"/>
  <c r="B27" i="26"/>
  <c r="O26" i="26"/>
  <c r="N26" i="26"/>
  <c r="M26" i="26"/>
  <c r="L26" i="26"/>
  <c r="K26" i="26"/>
  <c r="J26" i="26"/>
  <c r="I26" i="26"/>
  <c r="H26" i="26"/>
  <c r="G26" i="26"/>
  <c r="F26" i="26"/>
  <c r="E26" i="26"/>
  <c r="D26" i="26"/>
  <c r="C26" i="26"/>
  <c r="B26" i="26"/>
  <c r="O25" i="26"/>
  <c r="N25" i="26"/>
  <c r="M25" i="26"/>
  <c r="L25" i="26"/>
  <c r="K25" i="26"/>
  <c r="J25" i="26"/>
  <c r="I25" i="26"/>
  <c r="H25" i="26"/>
  <c r="G25" i="26"/>
  <c r="F25" i="26"/>
  <c r="E25" i="26"/>
  <c r="D25" i="26"/>
  <c r="C25" i="26"/>
  <c r="B25" i="26"/>
  <c r="O24" i="26"/>
  <c r="N24" i="26"/>
  <c r="M24" i="26"/>
  <c r="L24" i="26"/>
  <c r="K24" i="26"/>
  <c r="J24" i="26"/>
  <c r="I24" i="26"/>
  <c r="H24" i="26"/>
  <c r="G24" i="26"/>
  <c r="F24" i="26"/>
  <c r="E24" i="26"/>
  <c r="D24" i="26"/>
  <c r="C24" i="26"/>
  <c r="B24" i="26"/>
  <c r="O23" i="26"/>
  <c r="N23" i="26"/>
  <c r="M23" i="26"/>
  <c r="L23" i="26"/>
  <c r="K23" i="26"/>
  <c r="J23" i="26"/>
  <c r="I23" i="26"/>
  <c r="H23" i="26"/>
  <c r="G23" i="26"/>
  <c r="F23" i="26"/>
  <c r="E23" i="26"/>
  <c r="D23" i="26"/>
  <c r="C23" i="26"/>
  <c r="B23" i="26"/>
  <c r="O22" i="26"/>
  <c r="N22" i="26"/>
  <c r="M22" i="26"/>
  <c r="L22" i="26"/>
  <c r="K22" i="26"/>
  <c r="J22" i="26"/>
  <c r="I22" i="26"/>
  <c r="H22" i="26"/>
  <c r="G22" i="26"/>
  <c r="F22" i="26"/>
  <c r="E22" i="26"/>
  <c r="D22" i="26"/>
  <c r="C22" i="26"/>
  <c r="B22" i="26"/>
  <c r="O21" i="26"/>
  <c r="N21" i="26"/>
  <c r="M21" i="26"/>
  <c r="L21" i="26"/>
  <c r="K21" i="26"/>
  <c r="J21" i="26"/>
  <c r="I21" i="26"/>
  <c r="H21" i="26"/>
  <c r="G21" i="26"/>
  <c r="F21" i="26"/>
  <c r="E21" i="26"/>
  <c r="D21" i="26"/>
  <c r="C21" i="26"/>
  <c r="B21" i="26"/>
  <c r="O20" i="26"/>
  <c r="N20" i="26"/>
  <c r="M20" i="26"/>
  <c r="L20" i="26"/>
  <c r="K20" i="26"/>
  <c r="J20" i="26"/>
  <c r="I20" i="26"/>
  <c r="H20" i="26"/>
  <c r="G20" i="26"/>
  <c r="F20" i="26"/>
  <c r="E20" i="26"/>
  <c r="D20" i="26"/>
  <c r="C20" i="26"/>
  <c r="B20" i="26"/>
  <c r="O19" i="26"/>
  <c r="N19" i="26"/>
  <c r="M19" i="26"/>
  <c r="L19" i="26"/>
  <c r="K19" i="26"/>
  <c r="J19" i="26"/>
  <c r="I19" i="26"/>
  <c r="H19" i="26"/>
  <c r="G19" i="26"/>
  <c r="F19" i="26"/>
  <c r="E19" i="26"/>
  <c r="D19" i="26"/>
  <c r="C19" i="26"/>
  <c r="B19" i="26"/>
  <c r="O18" i="26"/>
  <c r="N18" i="26"/>
  <c r="M18" i="26"/>
  <c r="L18" i="26"/>
  <c r="K18" i="26"/>
  <c r="J18" i="26"/>
  <c r="I18" i="26"/>
  <c r="H18" i="26"/>
  <c r="G18" i="26"/>
  <c r="F18" i="26"/>
  <c r="E18" i="26"/>
  <c r="D18" i="26"/>
  <c r="C18" i="26"/>
  <c r="B18" i="26"/>
  <c r="O17" i="26"/>
  <c r="N17" i="26"/>
  <c r="M17" i="26"/>
  <c r="L17" i="26"/>
  <c r="K17" i="26"/>
  <c r="J17" i="26"/>
  <c r="I17" i="26"/>
  <c r="H17" i="26"/>
  <c r="G17" i="26"/>
  <c r="F17" i="26"/>
  <c r="E17" i="26"/>
  <c r="D17" i="26"/>
  <c r="C17" i="26"/>
  <c r="B17" i="26"/>
  <c r="M15" i="26"/>
  <c r="J15" i="26"/>
  <c r="G15" i="26"/>
  <c r="D15" i="26"/>
  <c r="B15" i="26"/>
  <c r="M14" i="26"/>
  <c r="G14" i="26"/>
  <c r="B199" i="25"/>
  <c r="F198" i="25" s="1"/>
  <c r="N198" i="25"/>
  <c r="K198" i="25"/>
  <c r="H198" i="25"/>
  <c r="I198" i="25" s="1"/>
  <c r="E198" i="25"/>
  <c r="N197" i="25"/>
  <c r="K197" i="25"/>
  <c r="L197" i="25" s="1"/>
  <c r="H197" i="25"/>
  <c r="E197" i="25"/>
  <c r="O196" i="25"/>
  <c r="N196" i="25"/>
  <c r="K196" i="25"/>
  <c r="H196" i="25"/>
  <c r="F196" i="25"/>
  <c r="E196" i="25"/>
  <c r="N195" i="25"/>
  <c r="K195" i="25"/>
  <c r="H195" i="25"/>
  <c r="E195" i="25"/>
  <c r="N194" i="25"/>
  <c r="O194" i="25" s="1"/>
  <c r="K194" i="25"/>
  <c r="H194" i="25"/>
  <c r="F194" i="25"/>
  <c r="E194" i="25"/>
  <c r="N193" i="25"/>
  <c r="K193" i="25"/>
  <c r="L193" i="25" s="1"/>
  <c r="H193" i="25"/>
  <c r="E193" i="25"/>
  <c r="N192" i="25"/>
  <c r="O192" i="25" s="1"/>
  <c r="K192" i="25"/>
  <c r="H192" i="25"/>
  <c r="E192" i="25"/>
  <c r="N191" i="25"/>
  <c r="K191" i="25"/>
  <c r="H191" i="25"/>
  <c r="E191" i="25"/>
  <c r="N190" i="25"/>
  <c r="O190" i="25" s="1"/>
  <c r="K190" i="25"/>
  <c r="H190" i="25"/>
  <c r="F190" i="25"/>
  <c r="E190" i="25"/>
  <c r="N189" i="25"/>
  <c r="K189" i="25"/>
  <c r="H189" i="25"/>
  <c r="I189" i="25" s="1"/>
  <c r="E189" i="25"/>
  <c r="N188" i="25"/>
  <c r="K188" i="25"/>
  <c r="H188" i="25"/>
  <c r="E188" i="25"/>
  <c r="N187" i="25"/>
  <c r="K187" i="25"/>
  <c r="H187" i="25"/>
  <c r="I187" i="25" s="1"/>
  <c r="E187" i="25"/>
  <c r="N186" i="25"/>
  <c r="L186" i="25"/>
  <c r="K186" i="25"/>
  <c r="H186" i="25"/>
  <c r="E186" i="25"/>
  <c r="N185" i="25"/>
  <c r="K185" i="25"/>
  <c r="H185" i="25"/>
  <c r="I185" i="25" s="1"/>
  <c r="E185" i="25"/>
  <c r="N184" i="25"/>
  <c r="K184" i="25"/>
  <c r="L184" i="25" s="1"/>
  <c r="H184" i="25"/>
  <c r="E184" i="25"/>
  <c r="O183" i="25"/>
  <c r="N183" i="25"/>
  <c r="K183" i="25"/>
  <c r="H183" i="25"/>
  <c r="I183" i="25" s="1"/>
  <c r="E183" i="25"/>
  <c r="N182" i="25"/>
  <c r="L182" i="25"/>
  <c r="K182" i="25"/>
  <c r="H182" i="25"/>
  <c r="E182" i="25"/>
  <c r="N181" i="25"/>
  <c r="K181" i="25"/>
  <c r="H181" i="25"/>
  <c r="F181" i="25"/>
  <c r="E181" i="25"/>
  <c r="N180" i="25"/>
  <c r="K180" i="25"/>
  <c r="L180" i="25" s="1"/>
  <c r="H180" i="25"/>
  <c r="E180" i="25"/>
  <c r="N179" i="25"/>
  <c r="O179" i="25" s="1"/>
  <c r="K179" i="25"/>
  <c r="H179" i="25"/>
  <c r="F179" i="25"/>
  <c r="E179" i="25"/>
  <c r="M177" i="25"/>
  <c r="J177" i="25"/>
  <c r="G177" i="25"/>
  <c r="D177" i="25"/>
  <c r="B177" i="25"/>
  <c r="M176" i="25"/>
  <c r="G176" i="25"/>
  <c r="B172" i="25"/>
  <c r="N171" i="25"/>
  <c r="O171" i="25" s="1"/>
  <c r="K171" i="25"/>
  <c r="L171" i="25" s="1"/>
  <c r="H171" i="25"/>
  <c r="I171" i="25" s="1"/>
  <c r="F171" i="25"/>
  <c r="E171" i="25"/>
  <c r="O170" i="25"/>
  <c r="N170" i="25"/>
  <c r="K170" i="25"/>
  <c r="L170" i="25" s="1"/>
  <c r="H170" i="25"/>
  <c r="I170" i="25" s="1"/>
  <c r="F170" i="25"/>
  <c r="E170" i="25"/>
  <c r="N169" i="25"/>
  <c r="O169" i="25" s="1"/>
  <c r="K169" i="25"/>
  <c r="L169" i="25" s="1"/>
  <c r="H169" i="25"/>
  <c r="I169" i="25" s="1"/>
  <c r="E169" i="25"/>
  <c r="F169" i="25" s="1"/>
  <c r="N168" i="25"/>
  <c r="O168" i="25" s="1"/>
  <c r="K168" i="25"/>
  <c r="L168" i="25" s="1"/>
  <c r="H168" i="25"/>
  <c r="I168" i="25" s="1"/>
  <c r="F168" i="25"/>
  <c r="E168" i="25"/>
  <c r="N167" i="25"/>
  <c r="O167" i="25" s="1"/>
  <c r="K167" i="25"/>
  <c r="L167" i="25" s="1"/>
  <c r="H167" i="25"/>
  <c r="I167" i="25" s="1"/>
  <c r="F167" i="25"/>
  <c r="E167" i="25"/>
  <c r="N166" i="25"/>
  <c r="O166" i="25" s="1"/>
  <c r="K166" i="25"/>
  <c r="L166" i="25" s="1"/>
  <c r="H166" i="25"/>
  <c r="I166" i="25" s="1"/>
  <c r="E166" i="25"/>
  <c r="F166" i="25" s="1"/>
  <c r="N165" i="25"/>
  <c r="O165" i="25" s="1"/>
  <c r="K165" i="25"/>
  <c r="L165" i="25" s="1"/>
  <c r="H165" i="25"/>
  <c r="I165" i="25" s="1"/>
  <c r="E165" i="25"/>
  <c r="F165" i="25" s="1"/>
  <c r="N164" i="25"/>
  <c r="O164" i="25" s="1"/>
  <c r="L164" i="25"/>
  <c r="K164" i="25"/>
  <c r="H164" i="25"/>
  <c r="I164" i="25" s="1"/>
  <c r="E164" i="25"/>
  <c r="F164" i="25" s="1"/>
  <c r="N163" i="25"/>
  <c r="O163" i="25" s="1"/>
  <c r="K163" i="25"/>
  <c r="L163" i="25" s="1"/>
  <c r="H163" i="25"/>
  <c r="I163" i="25" s="1"/>
  <c r="F163" i="25"/>
  <c r="E163" i="25"/>
  <c r="O162" i="25"/>
  <c r="N162" i="25"/>
  <c r="K162" i="25"/>
  <c r="L162" i="25" s="1"/>
  <c r="H162" i="25"/>
  <c r="I162" i="25" s="1"/>
  <c r="F162" i="25"/>
  <c r="E162" i="25"/>
  <c r="N161" i="25"/>
  <c r="O161" i="25" s="1"/>
  <c r="K161" i="25"/>
  <c r="L161" i="25" s="1"/>
  <c r="H161" i="25"/>
  <c r="I161" i="25" s="1"/>
  <c r="E161" i="25"/>
  <c r="F161" i="25" s="1"/>
  <c r="N160" i="25"/>
  <c r="O160" i="25" s="1"/>
  <c r="K160" i="25"/>
  <c r="L160" i="25" s="1"/>
  <c r="H160" i="25"/>
  <c r="I160" i="25" s="1"/>
  <c r="F160" i="25"/>
  <c r="E160" i="25"/>
  <c r="N159" i="25"/>
  <c r="O159" i="25" s="1"/>
  <c r="K159" i="25"/>
  <c r="L159" i="25" s="1"/>
  <c r="H159" i="25"/>
  <c r="I159" i="25" s="1"/>
  <c r="F159" i="25"/>
  <c r="E159" i="25"/>
  <c r="N158" i="25"/>
  <c r="O158" i="25" s="1"/>
  <c r="K158" i="25"/>
  <c r="L158" i="25" s="1"/>
  <c r="H158" i="25"/>
  <c r="I158" i="25" s="1"/>
  <c r="E158" i="25"/>
  <c r="F158" i="25" s="1"/>
  <c r="N157" i="25"/>
  <c r="O157" i="25" s="1"/>
  <c r="K157" i="25"/>
  <c r="L157" i="25" s="1"/>
  <c r="H157" i="25"/>
  <c r="I157" i="25" s="1"/>
  <c r="E157" i="25"/>
  <c r="F157" i="25" s="1"/>
  <c r="N156" i="25"/>
  <c r="O156" i="25" s="1"/>
  <c r="L156" i="25"/>
  <c r="K156" i="25"/>
  <c r="H156" i="25"/>
  <c r="I156" i="25" s="1"/>
  <c r="E156" i="25"/>
  <c r="F156" i="25" s="1"/>
  <c r="N155" i="25"/>
  <c r="O155" i="25" s="1"/>
  <c r="L155" i="25"/>
  <c r="K155" i="25"/>
  <c r="H155" i="25"/>
  <c r="I155" i="25" s="1"/>
  <c r="E155" i="25"/>
  <c r="F155" i="25" s="1"/>
  <c r="N154" i="25"/>
  <c r="O154" i="25" s="1"/>
  <c r="K154" i="25"/>
  <c r="L154" i="25" s="1"/>
  <c r="H154" i="25"/>
  <c r="I154" i="25" s="1"/>
  <c r="E154" i="25"/>
  <c r="F154" i="25" s="1"/>
  <c r="N153" i="25"/>
  <c r="O153" i="25" s="1"/>
  <c r="K153" i="25"/>
  <c r="L153" i="25" s="1"/>
  <c r="H153" i="25"/>
  <c r="I153" i="25" s="1"/>
  <c r="F153" i="25"/>
  <c r="E153" i="25"/>
  <c r="O152" i="25"/>
  <c r="N152" i="25"/>
  <c r="L152" i="25"/>
  <c r="K152" i="25"/>
  <c r="H152" i="25"/>
  <c r="E152" i="25"/>
  <c r="E172" i="25" s="1"/>
  <c r="M150" i="25"/>
  <c r="J150" i="25"/>
  <c r="G150" i="25"/>
  <c r="D150" i="25"/>
  <c r="B150" i="25"/>
  <c r="M149" i="25"/>
  <c r="G149" i="25"/>
  <c r="B145" i="25"/>
  <c r="O143" i="25" s="1"/>
  <c r="O144" i="25"/>
  <c r="N144" i="25"/>
  <c r="L144" i="25"/>
  <c r="K144" i="25"/>
  <c r="I144" i="25"/>
  <c r="H144" i="25"/>
  <c r="F144" i="25"/>
  <c r="E144" i="25"/>
  <c r="N143" i="25"/>
  <c r="K143" i="25"/>
  <c r="H143" i="25"/>
  <c r="I143" i="25" s="1"/>
  <c r="E143" i="25"/>
  <c r="N142" i="25"/>
  <c r="K142" i="25"/>
  <c r="L142" i="25" s="1"/>
  <c r="H142" i="25"/>
  <c r="E142" i="25"/>
  <c r="N141" i="25"/>
  <c r="K141" i="25"/>
  <c r="L141" i="25" s="1"/>
  <c r="H141" i="25"/>
  <c r="E141" i="25"/>
  <c r="N140" i="25"/>
  <c r="K140" i="25"/>
  <c r="L140" i="25" s="1"/>
  <c r="H140" i="25"/>
  <c r="E140" i="25"/>
  <c r="N139" i="25"/>
  <c r="O139" i="25" s="1"/>
  <c r="K139" i="25"/>
  <c r="L139" i="25" s="1"/>
  <c r="H139" i="25"/>
  <c r="E139" i="25"/>
  <c r="N138" i="25"/>
  <c r="O138" i="25" s="1"/>
  <c r="L138" i="25"/>
  <c r="K138" i="25"/>
  <c r="H138" i="25"/>
  <c r="E138" i="25"/>
  <c r="F138" i="25" s="1"/>
  <c r="O137" i="25"/>
  <c r="N137" i="25"/>
  <c r="K137" i="25"/>
  <c r="H137" i="25"/>
  <c r="I137" i="25" s="1"/>
  <c r="E137" i="25"/>
  <c r="F137" i="25" s="1"/>
  <c r="N136" i="25"/>
  <c r="L136" i="25"/>
  <c r="K136" i="25"/>
  <c r="H136" i="25"/>
  <c r="E136" i="25"/>
  <c r="F136" i="25" s="1"/>
  <c r="O135" i="25"/>
  <c r="N135" i="25"/>
  <c r="K135" i="25"/>
  <c r="H135" i="25"/>
  <c r="I135" i="25" s="1"/>
  <c r="E135" i="25"/>
  <c r="F135" i="25" s="1"/>
  <c r="N134" i="25"/>
  <c r="K134" i="25"/>
  <c r="L134" i="25" s="1"/>
  <c r="H134" i="25"/>
  <c r="I134" i="25" s="1"/>
  <c r="E134" i="25"/>
  <c r="N133" i="25"/>
  <c r="K133" i="25"/>
  <c r="L133" i="25" s="1"/>
  <c r="H133" i="25"/>
  <c r="I133" i="25" s="1"/>
  <c r="E133" i="25"/>
  <c r="N132" i="25"/>
  <c r="K132" i="25"/>
  <c r="L132" i="25" s="1"/>
  <c r="I132" i="25"/>
  <c r="H132" i="25"/>
  <c r="E132" i="25"/>
  <c r="O131" i="25"/>
  <c r="N131" i="25"/>
  <c r="L131" i="25"/>
  <c r="K131" i="25"/>
  <c r="H131" i="25"/>
  <c r="I131" i="25" s="1"/>
  <c r="E131" i="25"/>
  <c r="F131" i="25" s="1"/>
  <c r="N130" i="25"/>
  <c r="O130" i="25" s="1"/>
  <c r="K130" i="25"/>
  <c r="H130" i="25"/>
  <c r="I130" i="25" s="1"/>
  <c r="E130" i="25"/>
  <c r="F130" i="25" s="1"/>
  <c r="O129" i="25"/>
  <c r="N129" i="25"/>
  <c r="L129" i="25"/>
  <c r="K129" i="25"/>
  <c r="H129" i="25"/>
  <c r="I129" i="25" s="1"/>
  <c r="E129" i="25"/>
  <c r="N128" i="25"/>
  <c r="O128" i="25" s="1"/>
  <c r="K128" i="25"/>
  <c r="L128" i="25" s="1"/>
  <c r="I128" i="25"/>
  <c r="H128" i="25"/>
  <c r="E128" i="25"/>
  <c r="F128" i="25" s="1"/>
  <c r="O127" i="25"/>
  <c r="N127" i="25"/>
  <c r="K127" i="25"/>
  <c r="H127" i="25"/>
  <c r="I127" i="25" s="1"/>
  <c r="E127" i="25"/>
  <c r="F127" i="25" s="1"/>
  <c r="O126" i="25"/>
  <c r="N126" i="25"/>
  <c r="K126" i="25"/>
  <c r="L126" i="25" s="1"/>
  <c r="H126" i="25"/>
  <c r="I126" i="25" s="1"/>
  <c r="E126" i="25"/>
  <c r="F126" i="25" s="1"/>
  <c r="N125" i="25"/>
  <c r="K125" i="25"/>
  <c r="H125" i="25"/>
  <c r="E125" i="25"/>
  <c r="M123" i="25"/>
  <c r="J123" i="25"/>
  <c r="G123" i="25"/>
  <c r="D123" i="25"/>
  <c r="B123" i="25"/>
  <c r="M122" i="25"/>
  <c r="G122" i="25"/>
  <c r="B118" i="25"/>
  <c r="N117" i="25"/>
  <c r="O117" i="25" s="1"/>
  <c r="L117" i="25"/>
  <c r="K117" i="25"/>
  <c r="H117" i="25"/>
  <c r="I117" i="25" s="1"/>
  <c r="E117" i="25"/>
  <c r="F117" i="25" s="1"/>
  <c r="N116" i="25"/>
  <c r="O116" i="25" s="1"/>
  <c r="K116" i="25"/>
  <c r="L116" i="25" s="1"/>
  <c r="I116" i="25"/>
  <c r="H116" i="25"/>
  <c r="E116" i="25"/>
  <c r="F116" i="25" s="1"/>
  <c r="N115" i="25"/>
  <c r="O115" i="25" s="1"/>
  <c r="L115" i="25"/>
  <c r="K115" i="25"/>
  <c r="H115" i="25"/>
  <c r="I115" i="25" s="1"/>
  <c r="E115" i="25"/>
  <c r="F115" i="25" s="1"/>
  <c r="N114" i="25"/>
  <c r="O114" i="25" s="1"/>
  <c r="L114" i="25"/>
  <c r="K114" i="25"/>
  <c r="H114" i="25"/>
  <c r="I114" i="25" s="1"/>
  <c r="E114" i="25"/>
  <c r="F114" i="25" s="1"/>
  <c r="N113" i="25"/>
  <c r="O113" i="25" s="1"/>
  <c r="K113" i="25"/>
  <c r="L113" i="25" s="1"/>
  <c r="I113" i="25"/>
  <c r="H113" i="25"/>
  <c r="E113" i="25"/>
  <c r="F113" i="25" s="1"/>
  <c r="N112" i="25"/>
  <c r="O112" i="25" s="1"/>
  <c r="K112" i="25"/>
  <c r="L112" i="25" s="1"/>
  <c r="H112" i="25"/>
  <c r="I112" i="25" s="1"/>
  <c r="E112" i="25"/>
  <c r="F112" i="25" s="1"/>
  <c r="N111" i="25"/>
  <c r="O111" i="25" s="1"/>
  <c r="K111" i="25"/>
  <c r="L111" i="25" s="1"/>
  <c r="H111" i="25"/>
  <c r="I111" i="25" s="1"/>
  <c r="E111" i="25"/>
  <c r="F111" i="25" s="1"/>
  <c r="N110" i="25"/>
  <c r="O110" i="25" s="1"/>
  <c r="L110" i="25"/>
  <c r="K110" i="25"/>
  <c r="H110" i="25"/>
  <c r="I110" i="25" s="1"/>
  <c r="E110" i="25"/>
  <c r="F110" i="25" s="1"/>
  <c r="N109" i="25"/>
  <c r="O109" i="25" s="1"/>
  <c r="L109" i="25"/>
  <c r="K109" i="25"/>
  <c r="H109" i="25"/>
  <c r="I109" i="25" s="1"/>
  <c r="E109" i="25"/>
  <c r="F109" i="25" s="1"/>
  <c r="N108" i="25"/>
  <c r="O108" i="25" s="1"/>
  <c r="K108" i="25"/>
  <c r="L108" i="25" s="1"/>
  <c r="I108" i="25"/>
  <c r="H108" i="25"/>
  <c r="E108" i="25"/>
  <c r="F108" i="25" s="1"/>
  <c r="N107" i="25"/>
  <c r="O107" i="25" s="1"/>
  <c r="L107" i="25"/>
  <c r="K107" i="25"/>
  <c r="H107" i="25"/>
  <c r="I107" i="25" s="1"/>
  <c r="E107" i="25"/>
  <c r="F107" i="25" s="1"/>
  <c r="N106" i="25"/>
  <c r="O106" i="25" s="1"/>
  <c r="L106" i="25"/>
  <c r="K106" i="25"/>
  <c r="H106" i="25"/>
  <c r="I106" i="25" s="1"/>
  <c r="E106" i="25"/>
  <c r="F106" i="25" s="1"/>
  <c r="N105" i="25"/>
  <c r="O105" i="25" s="1"/>
  <c r="K105" i="25"/>
  <c r="L105" i="25" s="1"/>
  <c r="I105" i="25"/>
  <c r="H105" i="25"/>
  <c r="E105" i="25"/>
  <c r="F105" i="25" s="1"/>
  <c r="N104" i="25"/>
  <c r="O104" i="25" s="1"/>
  <c r="K104" i="25"/>
  <c r="L104" i="25" s="1"/>
  <c r="I104" i="25"/>
  <c r="H104" i="25"/>
  <c r="E104" i="25"/>
  <c r="F104" i="25" s="1"/>
  <c r="O103" i="25"/>
  <c r="N103" i="25"/>
  <c r="K103" i="25"/>
  <c r="L103" i="25" s="1"/>
  <c r="H103" i="25"/>
  <c r="I103" i="25" s="1"/>
  <c r="E103" i="25"/>
  <c r="F103" i="25" s="1"/>
  <c r="N102" i="25"/>
  <c r="O102" i="25" s="1"/>
  <c r="K102" i="25"/>
  <c r="L102" i="25" s="1"/>
  <c r="H102" i="25"/>
  <c r="I102" i="25" s="1"/>
  <c r="E102" i="25"/>
  <c r="F102" i="25" s="1"/>
  <c r="N101" i="25"/>
  <c r="O101" i="25" s="1"/>
  <c r="L101" i="25"/>
  <c r="K101" i="25"/>
  <c r="H101" i="25"/>
  <c r="I101" i="25" s="1"/>
  <c r="E101" i="25"/>
  <c r="F101" i="25" s="1"/>
  <c r="N100" i="25"/>
  <c r="O100" i="25" s="1"/>
  <c r="K100" i="25"/>
  <c r="L100" i="25" s="1"/>
  <c r="I100" i="25"/>
  <c r="H100" i="25"/>
  <c r="E100" i="25"/>
  <c r="F100" i="25" s="1"/>
  <c r="N99" i="25"/>
  <c r="O99" i="25" s="1"/>
  <c r="L99" i="25"/>
  <c r="K99" i="25"/>
  <c r="H99" i="25"/>
  <c r="I99" i="25" s="1"/>
  <c r="E99" i="25"/>
  <c r="F99" i="25" s="1"/>
  <c r="N98" i="25"/>
  <c r="N118" i="25" s="1"/>
  <c r="L98" i="25"/>
  <c r="K98" i="25"/>
  <c r="H98" i="25"/>
  <c r="E98" i="25"/>
  <c r="E118" i="25" s="1"/>
  <c r="M96" i="25"/>
  <c r="J96" i="25"/>
  <c r="G96" i="25"/>
  <c r="D96" i="25"/>
  <c r="B96" i="25"/>
  <c r="M95" i="25"/>
  <c r="G95" i="25"/>
  <c r="B91" i="25"/>
  <c r="L89" i="25" s="1"/>
  <c r="N90" i="25"/>
  <c r="O90" i="25" s="1"/>
  <c r="K90" i="25"/>
  <c r="H90" i="25"/>
  <c r="E90" i="25"/>
  <c r="F90" i="25" s="1"/>
  <c r="N89" i="25"/>
  <c r="O89" i="25" s="1"/>
  <c r="K89" i="25"/>
  <c r="H89" i="25"/>
  <c r="I89" i="25" s="1"/>
  <c r="E89" i="25"/>
  <c r="N88" i="25"/>
  <c r="K88" i="25"/>
  <c r="L88" i="25" s="1"/>
  <c r="H88" i="25"/>
  <c r="I88" i="25" s="1"/>
  <c r="E88" i="25"/>
  <c r="N87" i="25"/>
  <c r="K87" i="25"/>
  <c r="L87" i="25" s="1"/>
  <c r="H87" i="25"/>
  <c r="E87" i="25"/>
  <c r="N86" i="25"/>
  <c r="O86" i="25" s="1"/>
  <c r="K86" i="25"/>
  <c r="H86" i="25"/>
  <c r="E86" i="25"/>
  <c r="F86" i="25" s="1"/>
  <c r="N85" i="25"/>
  <c r="O85" i="25" s="1"/>
  <c r="K85" i="25"/>
  <c r="H85" i="25"/>
  <c r="I85" i="25" s="1"/>
  <c r="E85" i="25"/>
  <c r="N84" i="25"/>
  <c r="L84" i="25"/>
  <c r="K84" i="25"/>
  <c r="H84" i="25"/>
  <c r="E84" i="25"/>
  <c r="F84" i="25" s="1"/>
  <c r="N83" i="25"/>
  <c r="O83" i="25" s="1"/>
  <c r="K83" i="25"/>
  <c r="H83" i="25"/>
  <c r="E83" i="25"/>
  <c r="F83" i="25" s="1"/>
  <c r="N82" i="25"/>
  <c r="O82" i="25" s="1"/>
  <c r="K82" i="25"/>
  <c r="H82" i="25"/>
  <c r="I82" i="25" s="1"/>
  <c r="E82" i="25"/>
  <c r="F82" i="25" s="1"/>
  <c r="N81" i="25"/>
  <c r="K81" i="25"/>
  <c r="H81" i="25"/>
  <c r="I81" i="25" s="1"/>
  <c r="E81" i="25"/>
  <c r="N80" i="25"/>
  <c r="K80" i="25"/>
  <c r="L80" i="25" s="1"/>
  <c r="H80" i="25"/>
  <c r="E80" i="25"/>
  <c r="N79" i="25"/>
  <c r="O79" i="25" s="1"/>
  <c r="K79" i="25"/>
  <c r="L79" i="25" s="1"/>
  <c r="H79" i="25"/>
  <c r="E79" i="25"/>
  <c r="N78" i="25"/>
  <c r="O78" i="25" s="1"/>
  <c r="L78" i="25"/>
  <c r="K78" i="25"/>
  <c r="H78" i="25"/>
  <c r="E78" i="25"/>
  <c r="F78" i="25" s="1"/>
  <c r="O77" i="25"/>
  <c r="N77" i="25"/>
  <c r="K77" i="25"/>
  <c r="H77" i="25"/>
  <c r="I77" i="25" s="1"/>
  <c r="E77" i="25"/>
  <c r="N76" i="25"/>
  <c r="K76" i="25"/>
  <c r="L76" i="25" s="1"/>
  <c r="H76" i="25"/>
  <c r="I76" i="25" s="1"/>
  <c r="E76" i="25"/>
  <c r="N75" i="25"/>
  <c r="O75" i="25" s="1"/>
  <c r="K75" i="25"/>
  <c r="L75" i="25" s="1"/>
  <c r="H75" i="25"/>
  <c r="E75" i="25"/>
  <c r="F75" i="25" s="1"/>
  <c r="N74" i="25"/>
  <c r="O74" i="25" s="1"/>
  <c r="K74" i="25"/>
  <c r="L74" i="25" s="1"/>
  <c r="H74" i="25"/>
  <c r="E74" i="25"/>
  <c r="F74" i="25" s="1"/>
  <c r="N73" i="25"/>
  <c r="O73" i="25" s="1"/>
  <c r="L73" i="25"/>
  <c r="K73" i="25"/>
  <c r="H73" i="25"/>
  <c r="I73" i="25" s="1"/>
  <c r="E73" i="25"/>
  <c r="F73" i="25" s="1"/>
  <c r="N72" i="25"/>
  <c r="O72" i="25" s="1"/>
  <c r="K72" i="25"/>
  <c r="L72" i="25" s="1"/>
  <c r="H72" i="25"/>
  <c r="I72" i="25" s="1"/>
  <c r="E72" i="25"/>
  <c r="F72" i="25" s="1"/>
  <c r="N71" i="25"/>
  <c r="K71" i="25"/>
  <c r="L71" i="25" s="1"/>
  <c r="H71" i="25"/>
  <c r="E71" i="25"/>
  <c r="M69" i="25"/>
  <c r="J69" i="25"/>
  <c r="G69" i="25"/>
  <c r="D69" i="25"/>
  <c r="B69" i="25"/>
  <c r="M68" i="25"/>
  <c r="G68" i="25"/>
  <c r="B64" i="25"/>
  <c r="O63" i="25"/>
  <c r="N63" i="25"/>
  <c r="L63" i="25"/>
  <c r="K63" i="25"/>
  <c r="I63" i="25"/>
  <c r="H63" i="25"/>
  <c r="F63" i="25"/>
  <c r="E63" i="25"/>
  <c r="N62" i="25"/>
  <c r="O62" i="25" s="1"/>
  <c r="K62" i="25"/>
  <c r="L62" i="25" s="1"/>
  <c r="H62" i="25"/>
  <c r="I62" i="25" s="1"/>
  <c r="F62" i="25"/>
  <c r="E62" i="25"/>
  <c r="O61" i="25"/>
  <c r="N61" i="25"/>
  <c r="K61" i="25"/>
  <c r="L61" i="25" s="1"/>
  <c r="H61" i="25"/>
  <c r="I61" i="25" s="1"/>
  <c r="F61" i="25"/>
  <c r="E61" i="25"/>
  <c r="O60" i="25"/>
  <c r="N60" i="25"/>
  <c r="K60" i="25"/>
  <c r="L60" i="25" s="1"/>
  <c r="H60" i="25"/>
  <c r="I60" i="25" s="1"/>
  <c r="F60" i="25"/>
  <c r="E60" i="25"/>
  <c r="O59" i="25"/>
  <c r="N59" i="25"/>
  <c r="L59" i="25"/>
  <c r="K59" i="25"/>
  <c r="H59" i="25"/>
  <c r="I59" i="25" s="1"/>
  <c r="E59" i="25"/>
  <c r="F59" i="25" s="1"/>
  <c r="N58" i="25"/>
  <c r="O58" i="25" s="1"/>
  <c r="L58" i="25"/>
  <c r="K58" i="25"/>
  <c r="H58" i="25"/>
  <c r="I58" i="25" s="1"/>
  <c r="E58" i="25"/>
  <c r="F58" i="25" s="1"/>
  <c r="N57" i="25"/>
  <c r="O57" i="25" s="1"/>
  <c r="K57" i="25"/>
  <c r="L57" i="25" s="1"/>
  <c r="H57" i="25"/>
  <c r="I57" i="25" s="1"/>
  <c r="E57" i="25"/>
  <c r="F57" i="25" s="1"/>
  <c r="N56" i="25"/>
  <c r="O56" i="25" s="1"/>
  <c r="K56" i="25"/>
  <c r="L56" i="25" s="1"/>
  <c r="H56" i="25"/>
  <c r="I56" i="25" s="1"/>
  <c r="E56" i="25"/>
  <c r="F56" i="25" s="1"/>
  <c r="N55" i="25"/>
  <c r="O55" i="25" s="1"/>
  <c r="K55" i="25"/>
  <c r="L55" i="25" s="1"/>
  <c r="H55" i="25"/>
  <c r="I55" i="25" s="1"/>
  <c r="F55" i="25"/>
  <c r="E55" i="25"/>
  <c r="O54" i="25"/>
  <c r="N54" i="25"/>
  <c r="L54" i="25"/>
  <c r="K54" i="25"/>
  <c r="H54" i="25"/>
  <c r="I54" i="25" s="1"/>
  <c r="E54" i="25"/>
  <c r="F54" i="25" s="1"/>
  <c r="N53" i="25"/>
  <c r="O53" i="25" s="1"/>
  <c r="K53" i="25"/>
  <c r="L53" i="25" s="1"/>
  <c r="H53" i="25"/>
  <c r="I53" i="25" s="1"/>
  <c r="E53" i="25"/>
  <c r="F53" i="25" s="1"/>
  <c r="N52" i="25"/>
  <c r="O52" i="25" s="1"/>
  <c r="K52" i="25"/>
  <c r="L52" i="25" s="1"/>
  <c r="H52" i="25"/>
  <c r="I52" i="25" s="1"/>
  <c r="E52" i="25"/>
  <c r="F52" i="25" s="1"/>
  <c r="N51" i="25"/>
  <c r="O51" i="25" s="1"/>
  <c r="K51" i="25"/>
  <c r="L51" i="25" s="1"/>
  <c r="H51" i="25"/>
  <c r="I51" i="25" s="1"/>
  <c r="E51" i="25"/>
  <c r="F51" i="25" s="1"/>
  <c r="N50" i="25"/>
  <c r="O50" i="25" s="1"/>
  <c r="K50" i="25"/>
  <c r="L50" i="25" s="1"/>
  <c r="H50" i="25"/>
  <c r="I50" i="25" s="1"/>
  <c r="F50" i="25"/>
  <c r="E50" i="25"/>
  <c r="O49" i="25"/>
  <c r="N49" i="25"/>
  <c r="K49" i="25"/>
  <c r="L49" i="25" s="1"/>
  <c r="H49" i="25"/>
  <c r="I49" i="25" s="1"/>
  <c r="F49" i="25"/>
  <c r="E49" i="25"/>
  <c r="N48" i="25"/>
  <c r="O48" i="25" s="1"/>
  <c r="K48" i="25"/>
  <c r="L48" i="25" s="1"/>
  <c r="H48" i="25"/>
  <c r="I48" i="25" s="1"/>
  <c r="E48" i="25"/>
  <c r="F48" i="25" s="1"/>
  <c r="N47" i="25"/>
  <c r="O47" i="25" s="1"/>
  <c r="K47" i="25"/>
  <c r="L47" i="25" s="1"/>
  <c r="H47" i="25"/>
  <c r="I47" i="25" s="1"/>
  <c r="F47" i="25"/>
  <c r="E47" i="25"/>
  <c r="O46" i="25"/>
  <c r="N46" i="25"/>
  <c r="L46" i="25"/>
  <c r="K46" i="25"/>
  <c r="H46" i="25"/>
  <c r="I46" i="25" s="1"/>
  <c r="F46" i="25"/>
  <c r="E46" i="25"/>
  <c r="N45" i="25"/>
  <c r="O45" i="25" s="1"/>
  <c r="K45" i="25"/>
  <c r="L45" i="25" s="1"/>
  <c r="H45" i="25"/>
  <c r="I45" i="25" s="1"/>
  <c r="F45" i="25"/>
  <c r="E45" i="25"/>
  <c r="O44" i="25"/>
  <c r="N44" i="25"/>
  <c r="K44" i="25"/>
  <c r="H44" i="25"/>
  <c r="F44" i="25"/>
  <c r="E44" i="25"/>
  <c r="M42" i="25"/>
  <c r="J42" i="25"/>
  <c r="G42" i="25"/>
  <c r="D42" i="25"/>
  <c r="B42" i="25"/>
  <c r="M41" i="25"/>
  <c r="G41" i="25"/>
  <c r="O36" i="25"/>
  <c r="N36" i="25"/>
  <c r="M36" i="25"/>
  <c r="L36" i="25"/>
  <c r="K36" i="25"/>
  <c r="J36" i="25"/>
  <c r="I36" i="25"/>
  <c r="H36" i="25"/>
  <c r="G36" i="25"/>
  <c r="F36" i="25"/>
  <c r="E36" i="25"/>
  <c r="D36" i="25"/>
  <c r="C36" i="25"/>
  <c r="B36" i="25"/>
  <c r="O35" i="25"/>
  <c r="N35" i="25"/>
  <c r="M35" i="25"/>
  <c r="L35" i="25"/>
  <c r="K35" i="25"/>
  <c r="J35" i="25"/>
  <c r="I35" i="25"/>
  <c r="H35" i="25"/>
  <c r="G35" i="25"/>
  <c r="F35" i="25"/>
  <c r="E35" i="25"/>
  <c r="D35" i="25"/>
  <c r="C35" i="25"/>
  <c r="B35" i="25"/>
  <c r="O34" i="25"/>
  <c r="N34" i="25"/>
  <c r="M34" i="25"/>
  <c r="L34" i="25"/>
  <c r="K34" i="25"/>
  <c r="J34" i="25"/>
  <c r="I34" i="25"/>
  <c r="H34" i="25"/>
  <c r="G34" i="25"/>
  <c r="F34" i="25"/>
  <c r="E34" i="25"/>
  <c r="D34" i="25"/>
  <c r="C34" i="25"/>
  <c r="B34" i="25"/>
  <c r="O33" i="25"/>
  <c r="N33" i="25"/>
  <c r="M33" i="25"/>
  <c r="L33" i="25"/>
  <c r="K33" i="25"/>
  <c r="J33" i="25"/>
  <c r="I33" i="25"/>
  <c r="H33" i="25"/>
  <c r="G33" i="25"/>
  <c r="F33" i="25"/>
  <c r="E33" i="25"/>
  <c r="D33" i="25"/>
  <c r="C33" i="25"/>
  <c r="B33" i="25"/>
  <c r="O32" i="25"/>
  <c r="N32" i="25"/>
  <c r="M32" i="25"/>
  <c r="L32" i="25"/>
  <c r="K32" i="25"/>
  <c r="J32" i="25"/>
  <c r="I32" i="25"/>
  <c r="H32" i="25"/>
  <c r="G32" i="25"/>
  <c r="F32" i="25"/>
  <c r="E32" i="25"/>
  <c r="D32" i="25"/>
  <c r="C32" i="25"/>
  <c r="B32" i="25"/>
  <c r="O31" i="25"/>
  <c r="N31" i="25"/>
  <c r="M31" i="25"/>
  <c r="L31" i="25"/>
  <c r="K31" i="25"/>
  <c r="J31" i="25"/>
  <c r="I31" i="25"/>
  <c r="H31" i="25"/>
  <c r="G31" i="25"/>
  <c r="F31" i="25"/>
  <c r="E31" i="25"/>
  <c r="D31" i="25"/>
  <c r="C31" i="25"/>
  <c r="B31" i="25"/>
  <c r="O30" i="25"/>
  <c r="N30" i="25"/>
  <c r="M30" i="25"/>
  <c r="L30" i="25"/>
  <c r="K30" i="25"/>
  <c r="J30" i="25"/>
  <c r="I30" i="25"/>
  <c r="H30" i="25"/>
  <c r="G30" i="25"/>
  <c r="F30" i="25"/>
  <c r="E30" i="25"/>
  <c r="D30" i="25"/>
  <c r="C30" i="25"/>
  <c r="B30" i="25"/>
  <c r="O29" i="25"/>
  <c r="N29" i="25"/>
  <c r="M29" i="25"/>
  <c r="L29" i="25"/>
  <c r="K29" i="25"/>
  <c r="J29" i="25"/>
  <c r="I29" i="25"/>
  <c r="H29" i="25"/>
  <c r="G29" i="25"/>
  <c r="F29" i="25"/>
  <c r="E29" i="25"/>
  <c r="D29" i="25"/>
  <c r="C29" i="25"/>
  <c r="B29" i="25"/>
  <c r="O28" i="25"/>
  <c r="N28" i="25"/>
  <c r="M28" i="25"/>
  <c r="L28" i="25"/>
  <c r="K28" i="25"/>
  <c r="J28" i="25"/>
  <c r="I28" i="25"/>
  <c r="H28" i="25"/>
  <c r="G28" i="25"/>
  <c r="F28" i="25"/>
  <c r="E28" i="25"/>
  <c r="D28" i="25"/>
  <c r="C28" i="25"/>
  <c r="B28" i="25"/>
  <c r="O27" i="25"/>
  <c r="N27" i="25"/>
  <c r="M27" i="25"/>
  <c r="L27" i="25"/>
  <c r="K27" i="25"/>
  <c r="J27" i="25"/>
  <c r="I27" i="25"/>
  <c r="H27" i="25"/>
  <c r="G27" i="25"/>
  <c r="F27" i="25"/>
  <c r="E27" i="25"/>
  <c r="D27" i="25"/>
  <c r="C27" i="25"/>
  <c r="B27" i="25"/>
  <c r="O26" i="25"/>
  <c r="N26" i="25"/>
  <c r="M26" i="25"/>
  <c r="L26" i="25"/>
  <c r="K26" i="25"/>
  <c r="J26" i="25"/>
  <c r="I26" i="25"/>
  <c r="H26" i="25"/>
  <c r="G26" i="25"/>
  <c r="F26" i="25"/>
  <c r="E26" i="25"/>
  <c r="D26" i="25"/>
  <c r="C26" i="25"/>
  <c r="B26" i="25"/>
  <c r="O25" i="25"/>
  <c r="N25" i="25"/>
  <c r="M25" i="25"/>
  <c r="L25" i="25"/>
  <c r="K25" i="25"/>
  <c r="J25" i="25"/>
  <c r="I25" i="25"/>
  <c r="H25" i="25"/>
  <c r="G25" i="25"/>
  <c r="F25" i="25"/>
  <c r="E25" i="25"/>
  <c r="D25" i="25"/>
  <c r="C25" i="25"/>
  <c r="B25" i="25"/>
  <c r="O24" i="25"/>
  <c r="N24" i="25"/>
  <c r="M24" i="25"/>
  <c r="L24" i="25"/>
  <c r="K24" i="25"/>
  <c r="J24" i="25"/>
  <c r="I24" i="25"/>
  <c r="H24" i="25"/>
  <c r="G24" i="25"/>
  <c r="F24" i="25"/>
  <c r="E24" i="25"/>
  <c r="D24" i="25"/>
  <c r="C24" i="25"/>
  <c r="B24" i="25"/>
  <c r="O23" i="25"/>
  <c r="N23" i="25"/>
  <c r="M23" i="25"/>
  <c r="L23" i="25"/>
  <c r="K23" i="25"/>
  <c r="J23" i="25"/>
  <c r="I23" i="25"/>
  <c r="H23" i="25"/>
  <c r="G23" i="25"/>
  <c r="F23" i="25"/>
  <c r="E23" i="25"/>
  <c r="D23" i="25"/>
  <c r="C23" i="25"/>
  <c r="B23" i="25"/>
  <c r="O22" i="25"/>
  <c r="N22" i="25"/>
  <c r="M22" i="25"/>
  <c r="L22" i="25"/>
  <c r="K22" i="25"/>
  <c r="J22" i="25"/>
  <c r="I22" i="25"/>
  <c r="H22" i="25"/>
  <c r="G22" i="25"/>
  <c r="F22" i="25"/>
  <c r="E22" i="25"/>
  <c r="D22" i="25"/>
  <c r="C22" i="25"/>
  <c r="B22" i="25"/>
  <c r="O21" i="25"/>
  <c r="N21" i="25"/>
  <c r="M21" i="25"/>
  <c r="L21" i="25"/>
  <c r="K21" i="25"/>
  <c r="J21" i="25"/>
  <c r="I21" i="25"/>
  <c r="H21" i="25"/>
  <c r="G21" i="25"/>
  <c r="F21" i="25"/>
  <c r="E21" i="25"/>
  <c r="D21" i="25"/>
  <c r="C21" i="25"/>
  <c r="B21" i="25"/>
  <c r="O20" i="25"/>
  <c r="N20" i="25"/>
  <c r="M20" i="25"/>
  <c r="L20" i="25"/>
  <c r="K20" i="25"/>
  <c r="J20" i="25"/>
  <c r="I20" i="25"/>
  <c r="H20" i="25"/>
  <c r="G20" i="25"/>
  <c r="F20" i="25"/>
  <c r="E20" i="25"/>
  <c r="D20" i="25"/>
  <c r="C20" i="25"/>
  <c r="B20" i="25"/>
  <c r="O19" i="25"/>
  <c r="N19" i="25"/>
  <c r="M19" i="25"/>
  <c r="L19" i="25"/>
  <c r="K19" i="25"/>
  <c r="J19" i="25"/>
  <c r="I19" i="25"/>
  <c r="H19" i="25"/>
  <c r="G19" i="25"/>
  <c r="F19" i="25"/>
  <c r="E19" i="25"/>
  <c r="D19" i="25"/>
  <c r="C19" i="25"/>
  <c r="B19" i="25"/>
  <c r="O18" i="25"/>
  <c r="N18" i="25"/>
  <c r="M18" i="25"/>
  <c r="L18" i="25"/>
  <c r="K18" i="25"/>
  <c r="J18" i="25"/>
  <c r="I18" i="25"/>
  <c r="H18" i="25"/>
  <c r="G18" i="25"/>
  <c r="F18" i="25"/>
  <c r="E18" i="25"/>
  <c r="D18" i="25"/>
  <c r="C18" i="25"/>
  <c r="B18" i="25"/>
  <c r="O17" i="25"/>
  <c r="N17" i="25"/>
  <c r="M17" i="25"/>
  <c r="L17" i="25"/>
  <c r="K17" i="25"/>
  <c r="J17" i="25"/>
  <c r="I17" i="25"/>
  <c r="H17" i="25"/>
  <c r="G17" i="25"/>
  <c r="F17" i="25"/>
  <c r="E17" i="25"/>
  <c r="D17" i="25"/>
  <c r="C17" i="25"/>
  <c r="B17" i="25"/>
  <c r="M15" i="25"/>
  <c r="J15" i="25"/>
  <c r="G15" i="25"/>
  <c r="D15" i="25"/>
  <c r="B15" i="25"/>
  <c r="M14" i="25"/>
  <c r="G14" i="25"/>
  <c r="B199" i="24"/>
  <c r="O197" i="24" s="1"/>
  <c r="N198" i="24"/>
  <c r="O198" i="24" s="1"/>
  <c r="L198" i="24"/>
  <c r="K198" i="24"/>
  <c r="H198" i="24"/>
  <c r="I198" i="24" s="1"/>
  <c r="F198" i="24"/>
  <c r="E198" i="24"/>
  <c r="N197" i="24"/>
  <c r="K197" i="24"/>
  <c r="L197" i="24" s="1"/>
  <c r="H197" i="24"/>
  <c r="I197" i="24" s="1"/>
  <c r="E197" i="24"/>
  <c r="N196" i="24"/>
  <c r="O196" i="24" s="1"/>
  <c r="K196" i="24"/>
  <c r="L196" i="24" s="1"/>
  <c r="H196" i="24"/>
  <c r="E196" i="24"/>
  <c r="F196" i="24" s="1"/>
  <c r="O195" i="24"/>
  <c r="N195" i="24"/>
  <c r="K195" i="24"/>
  <c r="L195" i="24" s="1"/>
  <c r="H195" i="24"/>
  <c r="I195" i="24" s="1"/>
  <c r="F195" i="24"/>
  <c r="E195" i="24"/>
  <c r="N194" i="24"/>
  <c r="O194" i="24" s="1"/>
  <c r="L194" i="24"/>
  <c r="K194" i="24"/>
  <c r="H194" i="24"/>
  <c r="E194" i="24"/>
  <c r="F194" i="24" s="1"/>
  <c r="N193" i="24"/>
  <c r="O193" i="24" s="1"/>
  <c r="K193" i="24"/>
  <c r="H193" i="24"/>
  <c r="I193" i="24" s="1"/>
  <c r="F193" i="24"/>
  <c r="E193" i="24"/>
  <c r="N192" i="24"/>
  <c r="K192" i="24"/>
  <c r="L192" i="24" s="1"/>
  <c r="H192" i="24"/>
  <c r="I192" i="24" s="1"/>
  <c r="F192" i="24"/>
  <c r="E192" i="24"/>
  <c r="N191" i="24"/>
  <c r="O191" i="24" s="1"/>
  <c r="K191" i="24"/>
  <c r="L191" i="24" s="1"/>
  <c r="H191" i="24"/>
  <c r="I191" i="24" s="1"/>
  <c r="E191" i="24"/>
  <c r="N190" i="24"/>
  <c r="O190" i="24" s="1"/>
  <c r="L190" i="24"/>
  <c r="K190" i="24"/>
  <c r="H190" i="24"/>
  <c r="I190" i="24" s="1"/>
  <c r="F190" i="24"/>
  <c r="E190" i="24"/>
  <c r="N189" i="24"/>
  <c r="K189" i="24"/>
  <c r="L189" i="24" s="1"/>
  <c r="H189" i="24"/>
  <c r="I189" i="24" s="1"/>
  <c r="F189" i="24"/>
  <c r="E189" i="24"/>
  <c r="N188" i="24"/>
  <c r="O188" i="24" s="1"/>
  <c r="K188" i="24"/>
  <c r="L188" i="24" s="1"/>
  <c r="H188" i="24"/>
  <c r="E188" i="24"/>
  <c r="F188" i="24" s="1"/>
  <c r="N187" i="24"/>
  <c r="O187" i="24" s="1"/>
  <c r="K187" i="24"/>
  <c r="H187" i="24"/>
  <c r="I187" i="24" s="1"/>
  <c r="F187" i="24"/>
  <c r="E187" i="24"/>
  <c r="N186" i="24"/>
  <c r="L186" i="24"/>
  <c r="K186" i="24"/>
  <c r="H186" i="24"/>
  <c r="E186" i="24"/>
  <c r="F186" i="24" s="1"/>
  <c r="N185" i="24"/>
  <c r="O185" i="24" s="1"/>
  <c r="K185" i="24"/>
  <c r="H185" i="24"/>
  <c r="I185" i="24" s="1"/>
  <c r="F185" i="24"/>
  <c r="E185" i="24"/>
  <c r="N184" i="24"/>
  <c r="K184" i="24"/>
  <c r="L184" i="24" s="1"/>
  <c r="H184" i="24"/>
  <c r="I184" i="24" s="1"/>
  <c r="F184" i="24"/>
  <c r="E184" i="24"/>
  <c r="N183" i="24"/>
  <c r="O183" i="24" s="1"/>
  <c r="K183" i="24"/>
  <c r="L183" i="24" s="1"/>
  <c r="H183" i="24"/>
  <c r="I183" i="24" s="1"/>
  <c r="E183" i="24"/>
  <c r="N182" i="24"/>
  <c r="O182" i="24" s="1"/>
  <c r="L182" i="24"/>
  <c r="K182" i="24"/>
  <c r="H182" i="24"/>
  <c r="I182" i="24" s="1"/>
  <c r="F182" i="24"/>
  <c r="E182" i="24"/>
  <c r="N181" i="24"/>
  <c r="K181" i="24"/>
  <c r="L181" i="24" s="1"/>
  <c r="H181" i="24"/>
  <c r="I181" i="24" s="1"/>
  <c r="E181" i="24"/>
  <c r="N180" i="24"/>
  <c r="O180" i="24" s="1"/>
  <c r="K180" i="24"/>
  <c r="L180" i="24" s="1"/>
  <c r="H180" i="24"/>
  <c r="E180" i="24"/>
  <c r="F180" i="24" s="1"/>
  <c r="O179" i="24"/>
  <c r="N179" i="24"/>
  <c r="K179" i="24"/>
  <c r="H179" i="24"/>
  <c r="H199" i="24" s="1"/>
  <c r="F179" i="24"/>
  <c r="E179" i="24"/>
  <c r="M177" i="24"/>
  <c r="J177" i="24"/>
  <c r="G177" i="24"/>
  <c r="D177" i="24"/>
  <c r="B177" i="24"/>
  <c r="M176" i="24"/>
  <c r="G176" i="24"/>
  <c r="B172" i="24"/>
  <c r="N171" i="24"/>
  <c r="O171" i="24" s="1"/>
  <c r="L171" i="24"/>
  <c r="K171" i="24"/>
  <c r="H171" i="24"/>
  <c r="I171" i="24" s="1"/>
  <c r="E171" i="24"/>
  <c r="F171" i="24" s="1"/>
  <c r="N170" i="24"/>
  <c r="O170" i="24" s="1"/>
  <c r="K170" i="24"/>
  <c r="L170" i="24" s="1"/>
  <c r="H170" i="24"/>
  <c r="I170" i="24" s="1"/>
  <c r="F170" i="24"/>
  <c r="E170" i="24"/>
  <c r="N169" i="24"/>
  <c r="O169" i="24" s="1"/>
  <c r="K169" i="24"/>
  <c r="L169" i="24" s="1"/>
  <c r="H169" i="24"/>
  <c r="I169" i="24" s="1"/>
  <c r="E169" i="24"/>
  <c r="F169" i="24" s="1"/>
  <c r="N168" i="24"/>
  <c r="O168" i="24" s="1"/>
  <c r="K168" i="24"/>
  <c r="L168" i="24" s="1"/>
  <c r="H168" i="24"/>
  <c r="I168" i="24" s="1"/>
  <c r="E168" i="24"/>
  <c r="F168" i="24" s="1"/>
  <c r="O167" i="24"/>
  <c r="N167" i="24"/>
  <c r="K167" i="24"/>
  <c r="L167" i="24" s="1"/>
  <c r="H167" i="24"/>
  <c r="I167" i="24" s="1"/>
  <c r="E167" i="24"/>
  <c r="F167" i="24" s="1"/>
  <c r="N166" i="24"/>
  <c r="O166" i="24" s="1"/>
  <c r="K166" i="24"/>
  <c r="L166" i="24" s="1"/>
  <c r="H166" i="24"/>
  <c r="I166" i="24" s="1"/>
  <c r="E166" i="24"/>
  <c r="F166" i="24" s="1"/>
  <c r="N165" i="24"/>
  <c r="O165" i="24" s="1"/>
  <c r="K165" i="24"/>
  <c r="L165" i="24" s="1"/>
  <c r="H165" i="24"/>
  <c r="I165" i="24" s="1"/>
  <c r="F165" i="24"/>
  <c r="E165" i="24"/>
  <c r="N164" i="24"/>
  <c r="O164" i="24" s="1"/>
  <c r="K164" i="24"/>
  <c r="L164" i="24" s="1"/>
  <c r="H164" i="24"/>
  <c r="I164" i="24" s="1"/>
  <c r="E164" i="24"/>
  <c r="F164" i="24" s="1"/>
  <c r="N163" i="24"/>
  <c r="O163" i="24" s="1"/>
  <c r="K163" i="24"/>
  <c r="L163" i="24" s="1"/>
  <c r="H163" i="24"/>
  <c r="I163" i="24" s="1"/>
  <c r="F163" i="24"/>
  <c r="E163" i="24"/>
  <c r="N162" i="24"/>
  <c r="O162" i="24" s="1"/>
  <c r="K162" i="24"/>
  <c r="L162" i="24" s="1"/>
  <c r="H162" i="24"/>
  <c r="I162" i="24" s="1"/>
  <c r="E162" i="24"/>
  <c r="F162" i="24" s="1"/>
  <c r="N161" i="24"/>
  <c r="O161" i="24" s="1"/>
  <c r="L161" i="24"/>
  <c r="K161" i="24"/>
  <c r="H161" i="24"/>
  <c r="I161" i="24" s="1"/>
  <c r="F161" i="24"/>
  <c r="E161" i="24"/>
  <c r="N160" i="24"/>
  <c r="O160" i="24" s="1"/>
  <c r="K160" i="24"/>
  <c r="L160" i="24" s="1"/>
  <c r="H160" i="24"/>
  <c r="I160" i="24" s="1"/>
  <c r="F160" i="24"/>
  <c r="E160" i="24"/>
  <c r="N159" i="24"/>
  <c r="O159" i="24" s="1"/>
  <c r="L159" i="24"/>
  <c r="K159" i="24"/>
  <c r="H159" i="24"/>
  <c r="I159" i="24" s="1"/>
  <c r="F159" i="24"/>
  <c r="E159" i="24"/>
  <c r="N158" i="24"/>
  <c r="O158" i="24" s="1"/>
  <c r="K158" i="24"/>
  <c r="L158" i="24" s="1"/>
  <c r="H158" i="24"/>
  <c r="I158" i="24" s="1"/>
  <c r="F158" i="24"/>
  <c r="E158" i="24"/>
  <c r="N157" i="24"/>
  <c r="O157" i="24" s="1"/>
  <c r="L157" i="24"/>
  <c r="K157" i="24"/>
  <c r="H157" i="24"/>
  <c r="I157" i="24" s="1"/>
  <c r="E157" i="24"/>
  <c r="F157" i="24" s="1"/>
  <c r="O156" i="24"/>
  <c r="N156" i="24"/>
  <c r="K156" i="24"/>
  <c r="L156" i="24" s="1"/>
  <c r="H156" i="24"/>
  <c r="I156" i="24" s="1"/>
  <c r="F156" i="24"/>
  <c r="E156" i="24"/>
  <c r="N155" i="24"/>
  <c r="O155" i="24" s="1"/>
  <c r="L155" i="24"/>
  <c r="K155" i="24"/>
  <c r="H155" i="24"/>
  <c r="I155" i="24" s="1"/>
  <c r="F155" i="24"/>
  <c r="E155" i="24"/>
  <c r="N154" i="24"/>
  <c r="O154" i="24" s="1"/>
  <c r="K154" i="24"/>
  <c r="L154" i="24" s="1"/>
  <c r="H154" i="24"/>
  <c r="I154" i="24" s="1"/>
  <c r="F154" i="24"/>
  <c r="E154" i="24"/>
  <c r="N153" i="24"/>
  <c r="O153" i="24" s="1"/>
  <c r="L153" i="24"/>
  <c r="K153" i="24"/>
  <c r="H153" i="24"/>
  <c r="I153" i="24" s="1"/>
  <c r="E153" i="24"/>
  <c r="F153" i="24" s="1"/>
  <c r="N152" i="24"/>
  <c r="K152" i="24"/>
  <c r="H152" i="24"/>
  <c r="F152" i="24"/>
  <c r="E152" i="24"/>
  <c r="M150" i="24"/>
  <c r="J150" i="24"/>
  <c r="G150" i="24"/>
  <c r="D150" i="24"/>
  <c r="B150" i="24"/>
  <c r="M149" i="24"/>
  <c r="G149" i="24"/>
  <c r="B145" i="24"/>
  <c r="O144" i="24" s="1"/>
  <c r="N144" i="24"/>
  <c r="L144" i="24"/>
  <c r="K144" i="24"/>
  <c r="H144" i="24"/>
  <c r="E144" i="24"/>
  <c r="F144" i="24" s="1"/>
  <c r="N143" i="24"/>
  <c r="O143" i="24" s="1"/>
  <c r="K143" i="24"/>
  <c r="L143" i="24" s="1"/>
  <c r="H143" i="24"/>
  <c r="E143" i="24"/>
  <c r="F143" i="24" s="1"/>
  <c r="N142" i="24"/>
  <c r="O142" i="24" s="1"/>
  <c r="L142" i="24"/>
  <c r="K142" i="24"/>
  <c r="H142" i="24"/>
  <c r="I142" i="24" s="1"/>
  <c r="E142" i="24"/>
  <c r="F142" i="24" s="1"/>
  <c r="O141" i="24"/>
  <c r="N141" i="24"/>
  <c r="K141" i="24"/>
  <c r="L141" i="24" s="1"/>
  <c r="I141" i="24"/>
  <c r="H141" i="24"/>
  <c r="E141" i="24"/>
  <c r="N140" i="24"/>
  <c r="O140" i="24" s="1"/>
  <c r="K140" i="24"/>
  <c r="L140" i="24" s="1"/>
  <c r="H140" i="24"/>
  <c r="I140" i="24" s="1"/>
  <c r="E140" i="24"/>
  <c r="N139" i="24"/>
  <c r="O139" i="24" s="1"/>
  <c r="L139" i="24"/>
  <c r="K139" i="24"/>
  <c r="H139" i="24"/>
  <c r="I139" i="24" s="1"/>
  <c r="E139" i="24"/>
  <c r="F139" i="24" s="1"/>
  <c r="N138" i="24"/>
  <c r="O138" i="24" s="1"/>
  <c r="K138" i="24"/>
  <c r="H138" i="24"/>
  <c r="I138" i="24" s="1"/>
  <c r="E138" i="24"/>
  <c r="F138" i="24" s="1"/>
  <c r="N137" i="24"/>
  <c r="O137" i="24" s="1"/>
  <c r="K137" i="24"/>
  <c r="I137" i="24"/>
  <c r="H137" i="24"/>
  <c r="E137" i="24"/>
  <c r="N136" i="24"/>
  <c r="O136" i="24" s="1"/>
  <c r="K136" i="24"/>
  <c r="L136" i="24" s="1"/>
  <c r="H136" i="24"/>
  <c r="I136" i="24" s="1"/>
  <c r="E136" i="24"/>
  <c r="N135" i="24"/>
  <c r="O135" i="24" s="1"/>
  <c r="K135" i="24"/>
  <c r="L135" i="24" s="1"/>
  <c r="H135" i="24"/>
  <c r="I135" i="24" s="1"/>
  <c r="E135" i="24"/>
  <c r="N134" i="24"/>
  <c r="O134" i="24" s="1"/>
  <c r="K134" i="24"/>
  <c r="L134" i="24" s="1"/>
  <c r="H134" i="24"/>
  <c r="E134" i="24"/>
  <c r="F134" i="24" s="1"/>
  <c r="O133" i="24"/>
  <c r="N133" i="24"/>
  <c r="K133" i="24"/>
  <c r="H133" i="24"/>
  <c r="I133" i="24" s="1"/>
  <c r="E133" i="24"/>
  <c r="F133" i="24" s="1"/>
  <c r="N132" i="24"/>
  <c r="O132" i="24" s="1"/>
  <c r="K132" i="24"/>
  <c r="L132" i="24" s="1"/>
  <c r="H132" i="24"/>
  <c r="I132" i="24" s="1"/>
  <c r="E132" i="24"/>
  <c r="F132" i="24" s="1"/>
  <c r="N131" i="24"/>
  <c r="O131" i="24" s="1"/>
  <c r="K131" i="24"/>
  <c r="L131" i="24" s="1"/>
  <c r="H131" i="24"/>
  <c r="I131" i="24" s="1"/>
  <c r="E131" i="24"/>
  <c r="F131" i="24" s="1"/>
  <c r="N130" i="24"/>
  <c r="O130" i="24" s="1"/>
  <c r="L130" i="24"/>
  <c r="K130" i="24"/>
  <c r="H130" i="24"/>
  <c r="I130" i="24" s="1"/>
  <c r="E130" i="24"/>
  <c r="F130" i="24" s="1"/>
  <c r="O129" i="24"/>
  <c r="N129" i="24"/>
  <c r="K129" i="24"/>
  <c r="L129" i="24" s="1"/>
  <c r="I129" i="24"/>
  <c r="H129" i="24"/>
  <c r="E129" i="24"/>
  <c r="F129" i="24" s="1"/>
  <c r="N128" i="24"/>
  <c r="O128" i="24" s="1"/>
  <c r="K128" i="24"/>
  <c r="L128" i="24" s="1"/>
  <c r="H128" i="24"/>
  <c r="I128" i="24" s="1"/>
  <c r="E128" i="24"/>
  <c r="F128" i="24" s="1"/>
  <c r="N127" i="24"/>
  <c r="O127" i="24" s="1"/>
  <c r="K127" i="24"/>
  <c r="L127" i="24" s="1"/>
  <c r="H127" i="24"/>
  <c r="I127" i="24" s="1"/>
  <c r="E127" i="24"/>
  <c r="F127" i="24" s="1"/>
  <c r="N126" i="24"/>
  <c r="O126" i="24" s="1"/>
  <c r="L126" i="24"/>
  <c r="K126" i="24"/>
  <c r="H126" i="24"/>
  <c r="I126" i="24" s="1"/>
  <c r="E126" i="24"/>
  <c r="F126" i="24" s="1"/>
  <c r="N125" i="24"/>
  <c r="K125" i="24"/>
  <c r="H125" i="24"/>
  <c r="I125" i="24" s="1"/>
  <c r="E125" i="24"/>
  <c r="M123" i="24"/>
  <c r="J123" i="24"/>
  <c r="G123" i="24"/>
  <c r="D123" i="24"/>
  <c r="B123" i="24"/>
  <c r="M122" i="24"/>
  <c r="G122" i="24"/>
  <c r="B118" i="24"/>
  <c r="O117" i="24"/>
  <c r="N117" i="24"/>
  <c r="K117" i="24"/>
  <c r="L117" i="24" s="1"/>
  <c r="H117" i="24"/>
  <c r="I117" i="24" s="1"/>
  <c r="E117" i="24"/>
  <c r="F117" i="24" s="1"/>
  <c r="N116" i="24"/>
  <c r="O116" i="24" s="1"/>
  <c r="K116" i="24"/>
  <c r="L116" i="24" s="1"/>
  <c r="H116" i="24"/>
  <c r="I116" i="24" s="1"/>
  <c r="E116" i="24"/>
  <c r="F116" i="24" s="1"/>
  <c r="N115" i="24"/>
  <c r="O115" i="24" s="1"/>
  <c r="K115" i="24"/>
  <c r="L115" i="24" s="1"/>
  <c r="H115" i="24"/>
  <c r="I115" i="24" s="1"/>
  <c r="E115" i="24"/>
  <c r="F115" i="24" s="1"/>
  <c r="N114" i="24"/>
  <c r="O114" i="24" s="1"/>
  <c r="K114" i="24"/>
  <c r="L114" i="24" s="1"/>
  <c r="H114" i="24"/>
  <c r="I114" i="24" s="1"/>
  <c r="E114" i="24"/>
  <c r="F114" i="24" s="1"/>
  <c r="N113" i="24"/>
  <c r="O113" i="24" s="1"/>
  <c r="K113" i="24"/>
  <c r="L113" i="24" s="1"/>
  <c r="H113" i="24"/>
  <c r="I113" i="24" s="1"/>
  <c r="E113" i="24"/>
  <c r="F113" i="24" s="1"/>
  <c r="O112" i="24"/>
  <c r="N112" i="24"/>
  <c r="K112" i="24"/>
  <c r="L112" i="24" s="1"/>
  <c r="H112" i="24"/>
  <c r="I112" i="24" s="1"/>
  <c r="E112" i="24"/>
  <c r="F112" i="24" s="1"/>
  <c r="N111" i="24"/>
  <c r="O111" i="24" s="1"/>
  <c r="K111" i="24"/>
  <c r="L111" i="24" s="1"/>
  <c r="H111" i="24"/>
  <c r="I111" i="24" s="1"/>
  <c r="E111" i="24"/>
  <c r="F111" i="24" s="1"/>
  <c r="N110" i="24"/>
  <c r="O110" i="24" s="1"/>
  <c r="K110" i="24"/>
  <c r="L110" i="24" s="1"/>
  <c r="I110" i="24"/>
  <c r="H110" i="24"/>
  <c r="E110" i="24"/>
  <c r="F110" i="24" s="1"/>
  <c r="N109" i="24"/>
  <c r="O109" i="24" s="1"/>
  <c r="K109" i="24"/>
  <c r="L109" i="24" s="1"/>
  <c r="H109" i="24"/>
  <c r="I109" i="24" s="1"/>
  <c r="E109" i="24"/>
  <c r="F109" i="24" s="1"/>
  <c r="N108" i="24"/>
  <c r="O108" i="24" s="1"/>
  <c r="K108" i="24"/>
  <c r="L108" i="24" s="1"/>
  <c r="H108" i="24"/>
  <c r="I108" i="24" s="1"/>
  <c r="E108" i="24"/>
  <c r="F108" i="24" s="1"/>
  <c r="N107" i="24"/>
  <c r="O107" i="24" s="1"/>
  <c r="L107" i="24"/>
  <c r="K107" i="24"/>
  <c r="H107" i="24"/>
  <c r="I107" i="24" s="1"/>
  <c r="E107" i="24"/>
  <c r="F107" i="24" s="1"/>
  <c r="N106" i="24"/>
  <c r="O106" i="24" s="1"/>
  <c r="K106" i="24"/>
  <c r="L106" i="24" s="1"/>
  <c r="I106" i="24"/>
  <c r="H106" i="24"/>
  <c r="E106" i="24"/>
  <c r="F106" i="24" s="1"/>
  <c r="N105" i="24"/>
  <c r="O105" i="24" s="1"/>
  <c r="K105" i="24"/>
  <c r="L105" i="24" s="1"/>
  <c r="H105" i="24"/>
  <c r="I105" i="24" s="1"/>
  <c r="E105" i="24"/>
  <c r="F105" i="24" s="1"/>
  <c r="N104" i="24"/>
  <c r="O104" i="24" s="1"/>
  <c r="K104" i="24"/>
  <c r="L104" i="24" s="1"/>
  <c r="H104" i="24"/>
  <c r="I104" i="24" s="1"/>
  <c r="E104" i="24"/>
  <c r="F104" i="24" s="1"/>
  <c r="N103" i="24"/>
  <c r="O103" i="24" s="1"/>
  <c r="K103" i="24"/>
  <c r="L103" i="24" s="1"/>
  <c r="H103" i="24"/>
  <c r="I103" i="24" s="1"/>
  <c r="E103" i="24"/>
  <c r="F103" i="24" s="1"/>
  <c r="N102" i="24"/>
  <c r="O102" i="24" s="1"/>
  <c r="K102" i="24"/>
  <c r="L102" i="24" s="1"/>
  <c r="I102" i="24"/>
  <c r="H102" i="24"/>
  <c r="E102" i="24"/>
  <c r="F102" i="24" s="1"/>
  <c r="N101" i="24"/>
  <c r="O101" i="24" s="1"/>
  <c r="K101" i="24"/>
  <c r="L101" i="24" s="1"/>
  <c r="H101" i="24"/>
  <c r="I101" i="24" s="1"/>
  <c r="E101" i="24"/>
  <c r="F101" i="24" s="1"/>
  <c r="N100" i="24"/>
  <c r="O100" i="24" s="1"/>
  <c r="K100" i="24"/>
  <c r="L100" i="24" s="1"/>
  <c r="H100" i="24"/>
  <c r="I100" i="24" s="1"/>
  <c r="E100" i="24"/>
  <c r="F100" i="24" s="1"/>
  <c r="N99" i="24"/>
  <c r="O99" i="24" s="1"/>
  <c r="K99" i="24"/>
  <c r="L99" i="24" s="1"/>
  <c r="H99" i="24"/>
  <c r="I99" i="24" s="1"/>
  <c r="E99" i="24"/>
  <c r="F99" i="24" s="1"/>
  <c r="N98" i="24"/>
  <c r="O98" i="24" s="1"/>
  <c r="K98" i="24"/>
  <c r="L98" i="24" s="1"/>
  <c r="H98" i="24"/>
  <c r="I98" i="24" s="1"/>
  <c r="E98" i="24"/>
  <c r="M96" i="24"/>
  <c r="J96" i="24"/>
  <c r="G96" i="24"/>
  <c r="D96" i="24"/>
  <c r="B96" i="24"/>
  <c r="M95" i="24"/>
  <c r="G95" i="24"/>
  <c r="B91" i="24"/>
  <c r="N90" i="24"/>
  <c r="O90" i="24" s="1"/>
  <c r="K90" i="24"/>
  <c r="L90" i="24" s="1"/>
  <c r="H90" i="24"/>
  <c r="I90" i="24" s="1"/>
  <c r="E90" i="24"/>
  <c r="F90" i="24" s="1"/>
  <c r="O89" i="24"/>
  <c r="N89" i="24"/>
  <c r="K89" i="24"/>
  <c r="L89" i="24" s="1"/>
  <c r="H89" i="24"/>
  <c r="I89" i="24" s="1"/>
  <c r="E89" i="24"/>
  <c r="F89" i="24" s="1"/>
  <c r="N88" i="24"/>
  <c r="O88" i="24" s="1"/>
  <c r="K88" i="24"/>
  <c r="L88" i="24" s="1"/>
  <c r="H88" i="24"/>
  <c r="I88" i="24" s="1"/>
  <c r="E88" i="24"/>
  <c r="F88" i="24" s="1"/>
  <c r="N87" i="24"/>
  <c r="O87" i="24" s="1"/>
  <c r="K87" i="24"/>
  <c r="L87" i="24" s="1"/>
  <c r="I87" i="24"/>
  <c r="H87" i="24"/>
  <c r="E87" i="24"/>
  <c r="F87" i="24" s="1"/>
  <c r="N86" i="24"/>
  <c r="O86" i="24" s="1"/>
  <c r="K86" i="24"/>
  <c r="L86" i="24" s="1"/>
  <c r="H86" i="24"/>
  <c r="I86" i="24" s="1"/>
  <c r="E86" i="24"/>
  <c r="F86" i="24" s="1"/>
  <c r="N85" i="24"/>
  <c r="O85" i="24" s="1"/>
  <c r="K85" i="24"/>
  <c r="L85" i="24" s="1"/>
  <c r="H85" i="24"/>
  <c r="I85" i="24" s="1"/>
  <c r="E85" i="24"/>
  <c r="F85" i="24" s="1"/>
  <c r="N84" i="24"/>
  <c r="O84" i="24" s="1"/>
  <c r="L84" i="24"/>
  <c r="K84" i="24"/>
  <c r="H84" i="24"/>
  <c r="I84" i="24" s="1"/>
  <c r="E84" i="24"/>
  <c r="F84" i="24" s="1"/>
  <c r="N83" i="24"/>
  <c r="O83" i="24" s="1"/>
  <c r="K83" i="24"/>
  <c r="L83" i="24" s="1"/>
  <c r="I83" i="24"/>
  <c r="H83" i="24"/>
  <c r="E83" i="24"/>
  <c r="F83" i="24" s="1"/>
  <c r="N82" i="24"/>
  <c r="O82" i="24" s="1"/>
  <c r="K82" i="24"/>
  <c r="L82" i="24" s="1"/>
  <c r="H82" i="24"/>
  <c r="I82" i="24" s="1"/>
  <c r="E82" i="24"/>
  <c r="F82" i="24" s="1"/>
  <c r="N81" i="24"/>
  <c r="O81" i="24" s="1"/>
  <c r="K81" i="24"/>
  <c r="L81" i="24" s="1"/>
  <c r="H81" i="24"/>
  <c r="I81" i="24" s="1"/>
  <c r="E81" i="24"/>
  <c r="F81" i="24" s="1"/>
  <c r="N80" i="24"/>
  <c r="O80" i="24" s="1"/>
  <c r="K80" i="24"/>
  <c r="L80" i="24" s="1"/>
  <c r="H80" i="24"/>
  <c r="I80" i="24" s="1"/>
  <c r="E80" i="24"/>
  <c r="F80" i="24" s="1"/>
  <c r="N79" i="24"/>
  <c r="O79" i="24" s="1"/>
  <c r="K79" i="24"/>
  <c r="L79" i="24" s="1"/>
  <c r="I79" i="24"/>
  <c r="H79" i="24"/>
  <c r="E79" i="24"/>
  <c r="F79" i="24" s="1"/>
  <c r="N78" i="24"/>
  <c r="O78" i="24" s="1"/>
  <c r="K78" i="24"/>
  <c r="L78" i="24" s="1"/>
  <c r="H78" i="24"/>
  <c r="I78" i="24" s="1"/>
  <c r="E78" i="24"/>
  <c r="F78" i="24" s="1"/>
  <c r="O77" i="24"/>
  <c r="N77" i="24"/>
  <c r="L77" i="24"/>
  <c r="K77" i="24"/>
  <c r="H77" i="24"/>
  <c r="I77" i="24" s="1"/>
  <c r="E77" i="24"/>
  <c r="F77" i="24" s="1"/>
  <c r="N76" i="24"/>
  <c r="O76" i="24" s="1"/>
  <c r="K76" i="24"/>
  <c r="L76" i="24" s="1"/>
  <c r="H76" i="24"/>
  <c r="I76" i="24" s="1"/>
  <c r="E76" i="24"/>
  <c r="F76" i="24" s="1"/>
  <c r="O75" i="24"/>
  <c r="N75" i="24"/>
  <c r="L75" i="24"/>
  <c r="K75" i="24"/>
  <c r="I75" i="24"/>
  <c r="H75" i="24"/>
  <c r="E75" i="24"/>
  <c r="F75" i="24" s="1"/>
  <c r="N74" i="24"/>
  <c r="O74" i="24" s="1"/>
  <c r="K74" i="24"/>
  <c r="L74" i="24" s="1"/>
  <c r="H74" i="24"/>
  <c r="I74" i="24" s="1"/>
  <c r="E74" i="24"/>
  <c r="F74" i="24" s="1"/>
  <c r="N73" i="24"/>
  <c r="O73" i="24" s="1"/>
  <c r="K73" i="24"/>
  <c r="L73" i="24" s="1"/>
  <c r="H73" i="24"/>
  <c r="I73" i="24" s="1"/>
  <c r="E73" i="24"/>
  <c r="F73" i="24" s="1"/>
  <c r="O72" i="24"/>
  <c r="N72" i="24"/>
  <c r="K72" i="24"/>
  <c r="L72" i="24" s="1"/>
  <c r="H72" i="24"/>
  <c r="I72" i="24" s="1"/>
  <c r="E72" i="24"/>
  <c r="F72" i="24" s="1"/>
  <c r="N71" i="24"/>
  <c r="K71" i="24"/>
  <c r="H71" i="24"/>
  <c r="I71" i="24" s="1"/>
  <c r="E71" i="24"/>
  <c r="M69" i="24"/>
  <c r="J69" i="24"/>
  <c r="G69" i="24"/>
  <c r="D69" i="24"/>
  <c r="B69" i="24"/>
  <c r="M68" i="24"/>
  <c r="G68" i="24"/>
  <c r="B64" i="24"/>
  <c r="O63" i="24"/>
  <c r="N63" i="24"/>
  <c r="L63" i="24"/>
  <c r="K63" i="24"/>
  <c r="H63" i="24"/>
  <c r="I63" i="24" s="1"/>
  <c r="E63" i="24"/>
  <c r="N62" i="24"/>
  <c r="O62" i="24" s="1"/>
  <c r="K62" i="24"/>
  <c r="L62" i="24" s="1"/>
  <c r="H62" i="24"/>
  <c r="I62" i="24" s="1"/>
  <c r="E62" i="24"/>
  <c r="N61" i="24"/>
  <c r="O61" i="24" s="1"/>
  <c r="K61" i="24"/>
  <c r="L61" i="24" s="1"/>
  <c r="H61" i="24"/>
  <c r="I61" i="24" s="1"/>
  <c r="E61" i="24"/>
  <c r="F61" i="24" s="1"/>
  <c r="N60" i="24"/>
  <c r="O60" i="24" s="1"/>
  <c r="K60" i="24"/>
  <c r="L60" i="24" s="1"/>
  <c r="H60" i="24"/>
  <c r="I60" i="24" s="1"/>
  <c r="E60" i="24"/>
  <c r="F60" i="24" s="1"/>
  <c r="N59" i="24"/>
  <c r="O59" i="24" s="1"/>
  <c r="K59" i="24"/>
  <c r="L59" i="24" s="1"/>
  <c r="H59" i="24"/>
  <c r="I59" i="24" s="1"/>
  <c r="E59" i="24"/>
  <c r="F59" i="24" s="1"/>
  <c r="N58" i="24"/>
  <c r="O58" i="24" s="1"/>
  <c r="K58" i="24"/>
  <c r="L58" i="24" s="1"/>
  <c r="H58" i="24"/>
  <c r="I58" i="24" s="1"/>
  <c r="E58" i="24"/>
  <c r="F58" i="24" s="1"/>
  <c r="N57" i="24"/>
  <c r="O57" i="24" s="1"/>
  <c r="K57" i="24"/>
  <c r="L57" i="24" s="1"/>
  <c r="H57" i="24"/>
  <c r="I57" i="24" s="1"/>
  <c r="E57" i="24"/>
  <c r="F57" i="24" s="1"/>
  <c r="N56" i="24"/>
  <c r="O56" i="24" s="1"/>
  <c r="K56" i="24"/>
  <c r="L56" i="24" s="1"/>
  <c r="H56" i="24"/>
  <c r="I56" i="24" s="1"/>
  <c r="E56" i="24"/>
  <c r="F56" i="24" s="1"/>
  <c r="N55" i="24"/>
  <c r="O55" i="24" s="1"/>
  <c r="K55" i="24"/>
  <c r="L55" i="24" s="1"/>
  <c r="H55" i="24"/>
  <c r="I55" i="24" s="1"/>
  <c r="E55" i="24"/>
  <c r="F55" i="24" s="1"/>
  <c r="N54" i="24"/>
  <c r="O54" i="24" s="1"/>
  <c r="K54" i="24"/>
  <c r="L54" i="24" s="1"/>
  <c r="H54" i="24"/>
  <c r="I54" i="24" s="1"/>
  <c r="E54" i="24"/>
  <c r="F54" i="24" s="1"/>
  <c r="N53" i="24"/>
  <c r="O53" i="24" s="1"/>
  <c r="K53" i="24"/>
  <c r="L53" i="24" s="1"/>
  <c r="H53" i="24"/>
  <c r="I53" i="24" s="1"/>
  <c r="E53" i="24"/>
  <c r="F53" i="24" s="1"/>
  <c r="N52" i="24"/>
  <c r="O52" i="24" s="1"/>
  <c r="K52" i="24"/>
  <c r="L52" i="24" s="1"/>
  <c r="H52" i="24"/>
  <c r="I52" i="24" s="1"/>
  <c r="E52" i="24"/>
  <c r="F52" i="24" s="1"/>
  <c r="O51" i="24"/>
  <c r="N51" i="24"/>
  <c r="K51" i="24"/>
  <c r="L51" i="24" s="1"/>
  <c r="H51" i="24"/>
  <c r="I51" i="24" s="1"/>
  <c r="E51" i="24"/>
  <c r="F51" i="24" s="1"/>
  <c r="N50" i="24"/>
  <c r="O50" i="24" s="1"/>
  <c r="K50" i="24"/>
  <c r="L50" i="24" s="1"/>
  <c r="H50" i="24"/>
  <c r="I50" i="24" s="1"/>
  <c r="E50" i="24"/>
  <c r="F50" i="24" s="1"/>
  <c r="N49" i="24"/>
  <c r="O49" i="24" s="1"/>
  <c r="K49" i="24"/>
  <c r="L49" i="24" s="1"/>
  <c r="H49" i="24"/>
  <c r="I49" i="24" s="1"/>
  <c r="E49" i="24"/>
  <c r="F49" i="24" s="1"/>
  <c r="N48" i="24"/>
  <c r="O48" i="24" s="1"/>
  <c r="K48" i="24"/>
  <c r="L48" i="24" s="1"/>
  <c r="I48" i="24"/>
  <c r="H48" i="24"/>
  <c r="E48" i="24"/>
  <c r="F48" i="24" s="1"/>
  <c r="N47" i="24"/>
  <c r="O47" i="24" s="1"/>
  <c r="L47" i="24"/>
  <c r="K47" i="24"/>
  <c r="H47" i="24"/>
  <c r="I47" i="24" s="1"/>
  <c r="E47" i="24"/>
  <c r="F47" i="24" s="1"/>
  <c r="N46" i="24"/>
  <c r="O46" i="24" s="1"/>
  <c r="K46" i="24"/>
  <c r="L46" i="24" s="1"/>
  <c r="H46" i="24"/>
  <c r="I46" i="24" s="1"/>
  <c r="E46" i="24"/>
  <c r="F46" i="24" s="1"/>
  <c r="N45" i="24"/>
  <c r="O45" i="24" s="1"/>
  <c r="L45" i="24"/>
  <c r="K45" i="24"/>
  <c r="H45" i="24"/>
  <c r="I45" i="24" s="1"/>
  <c r="E45" i="24"/>
  <c r="F45" i="24" s="1"/>
  <c r="N44" i="24"/>
  <c r="N64" i="24" s="1"/>
  <c r="K44" i="24"/>
  <c r="I44" i="24"/>
  <c r="H44" i="24"/>
  <c r="E44" i="24"/>
  <c r="E64" i="24" s="1"/>
  <c r="M42" i="24"/>
  <c r="J42" i="24"/>
  <c r="G42" i="24"/>
  <c r="D42" i="24"/>
  <c r="B42" i="24"/>
  <c r="M41" i="24"/>
  <c r="G41" i="24"/>
  <c r="O36" i="24"/>
  <c r="N36" i="24"/>
  <c r="M36" i="24"/>
  <c r="L36" i="24"/>
  <c r="K36" i="24"/>
  <c r="J36" i="24"/>
  <c r="I36" i="24"/>
  <c r="H36" i="24"/>
  <c r="G36" i="24"/>
  <c r="F36" i="24"/>
  <c r="E36" i="24"/>
  <c r="D36" i="24"/>
  <c r="C36" i="24"/>
  <c r="B36" i="24"/>
  <c r="O35" i="24"/>
  <c r="N35" i="24"/>
  <c r="M35" i="24"/>
  <c r="L35" i="24"/>
  <c r="K35" i="24"/>
  <c r="J35" i="24"/>
  <c r="I35" i="24"/>
  <c r="H35" i="24"/>
  <c r="G35" i="24"/>
  <c r="F35" i="24"/>
  <c r="E35" i="24"/>
  <c r="D35" i="24"/>
  <c r="C35" i="24"/>
  <c r="B35" i="24"/>
  <c r="O34" i="24"/>
  <c r="N34" i="24"/>
  <c r="M34" i="24"/>
  <c r="L34" i="24"/>
  <c r="K34" i="24"/>
  <c r="J34" i="24"/>
  <c r="I34" i="24"/>
  <c r="H34" i="24"/>
  <c r="G34" i="24"/>
  <c r="F34" i="24"/>
  <c r="E34" i="24"/>
  <c r="D34" i="24"/>
  <c r="C34" i="24"/>
  <c r="B34" i="24"/>
  <c r="O33" i="24"/>
  <c r="N33" i="24"/>
  <c r="M33" i="24"/>
  <c r="L33" i="24"/>
  <c r="K33" i="24"/>
  <c r="J33" i="24"/>
  <c r="I33" i="24"/>
  <c r="H33" i="24"/>
  <c r="G33" i="24"/>
  <c r="F33" i="24"/>
  <c r="E33" i="24"/>
  <c r="D33" i="24"/>
  <c r="C33" i="24"/>
  <c r="B33" i="24"/>
  <c r="O32" i="24"/>
  <c r="N32" i="24"/>
  <c r="M32" i="24"/>
  <c r="L32" i="24"/>
  <c r="K32" i="24"/>
  <c r="J32" i="24"/>
  <c r="I32" i="24"/>
  <c r="H32" i="24"/>
  <c r="G32" i="24"/>
  <c r="F32" i="24"/>
  <c r="E32" i="24"/>
  <c r="D32" i="24"/>
  <c r="C32" i="24"/>
  <c r="B32" i="24"/>
  <c r="O31" i="24"/>
  <c r="N31" i="24"/>
  <c r="M31" i="24"/>
  <c r="L31" i="24"/>
  <c r="K31" i="24"/>
  <c r="J31" i="24"/>
  <c r="I31" i="24"/>
  <c r="H31" i="24"/>
  <c r="G31" i="24"/>
  <c r="F31" i="24"/>
  <c r="E31" i="24"/>
  <c r="D31" i="24"/>
  <c r="C31" i="24"/>
  <c r="B31" i="24"/>
  <c r="O30" i="24"/>
  <c r="N30" i="24"/>
  <c r="M30" i="24"/>
  <c r="L30" i="24"/>
  <c r="K30" i="24"/>
  <c r="J30" i="24"/>
  <c r="I30" i="24"/>
  <c r="H30" i="24"/>
  <c r="G30" i="24"/>
  <c r="F30" i="24"/>
  <c r="E30" i="24"/>
  <c r="D30" i="24"/>
  <c r="C30" i="24"/>
  <c r="B30" i="24"/>
  <c r="O29" i="24"/>
  <c r="N29" i="24"/>
  <c r="M29" i="24"/>
  <c r="L29" i="24"/>
  <c r="K29" i="24"/>
  <c r="J29" i="24"/>
  <c r="I29" i="24"/>
  <c r="H29" i="24"/>
  <c r="G29" i="24"/>
  <c r="F29" i="24"/>
  <c r="E29" i="24"/>
  <c r="D29" i="24"/>
  <c r="C29" i="24"/>
  <c r="B29" i="24"/>
  <c r="O28" i="24"/>
  <c r="N28" i="24"/>
  <c r="M28" i="24"/>
  <c r="L28" i="24"/>
  <c r="K28" i="24"/>
  <c r="J28" i="24"/>
  <c r="I28" i="24"/>
  <c r="H28" i="24"/>
  <c r="G28" i="24"/>
  <c r="F28" i="24"/>
  <c r="E28" i="24"/>
  <c r="D28" i="24"/>
  <c r="C28" i="24"/>
  <c r="B28" i="24"/>
  <c r="O27" i="24"/>
  <c r="N27" i="24"/>
  <c r="M27" i="24"/>
  <c r="L27" i="24"/>
  <c r="K27" i="24"/>
  <c r="J27" i="24"/>
  <c r="I27" i="24"/>
  <c r="H27" i="24"/>
  <c r="G27" i="24"/>
  <c r="F27" i="24"/>
  <c r="E27" i="24"/>
  <c r="D27" i="24"/>
  <c r="C27" i="24"/>
  <c r="B27" i="24"/>
  <c r="O26" i="24"/>
  <c r="N26" i="24"/>
  <c r="M26" i="24"/>
  <c r="L26" i="24"/>
  <c r="K26" i="24"/>
  <c r="J26" i="24"/>
  <c r="I26" i="24"/>
  <c r="H26" i="24"/>
  <c r="G26" i="24"/>
  <c r="F26" i="24"/>
  <c r="E26" i="24"/>
  <c r="D26" i="24"/>
  <c r="C26" i="24"/>
  <c r="B26" i="24"/>
  <c r="O25" i="24"/>
  <c r="N25" i="24"/>
  <c r="M25" i="24"/>
  <c r="L25" i="24"/>
  <c r="K25" i="24"/>
  <c r="J25" i="24"/>
  <c r="I25" i="24"/>
  <c r="H25" i="24"/>
  <c r="G25" i="24"/>
  <c r="F25" i="24"/>
  <c r="E25" i="24"/>
  <c r="D25" i="24"/>
  <c r="C25" i="24"/>
  <c r="B25" i="24"/>
  <c r="O24" i="24"/>
  <c r="N24" i="24"/>
  <c r="M24" i="24"/>
  <c r="L24" i="24"/>
  <c r="K24" i="24"/>
  <c r="J24" i="24"/>
  <c r="I24" i="24"/>
  <c r="H24" i="24"/>
  <c r="G24" i="24"/>
  <c r="F24" i="24"/>
  <c r="E24" i="24"/>
  <c r="D24" i="24"/>
  <c r="C24" i="24"/>
  <c r="B24" i="24"/>
  <c r="O23" i="24"/>
  <c r="N23" i="24"/>
  <c r="M23" i="24"/>
  <c r="L23" i="24"/>
  <c r="K23" i="24"/>
  <c r="J23" i="24"/>
  <c r="I23" i="24"/>
  <c r="H23" i="24"/>
  <c r="G23" i="24"/>
  <c r="F23" i="24"/>
  <c r="E23" i="24"/>
  <c r="D23" i="24"/>
  <c r="C23" i="24"/>
  <c r="B23" i="24"/>
  <c r="O22" i="24"/>
  <c r="N22" i="24"/>
  <c r="M22" i="24"/>
  <c r="L22" i="24"/>
  <c r="K22" i="24"/>
  <c r="J22" i="24"/>
  <c r="I22" i="24"/>
  <c r="H22" i="24"/>
  <c r="G22" i="24"/>
  <c r="F22" i="24"/>
  <c r="E22" i="24"/>
  <c r="D22" i="24"/>
  <c r="C22" i="24"/>
  <c r="B22" i="24"/>
  <c r="O21" i="24"/>
  <c r="N21" i="24"/>
  <c r="M21" i="24"/>
  <c r="L21" i="24"/>
  <c r="K21" i="24"/>
  <c r="J21" i="24"/>
  <c r="I21" i="24"/>
  <c r="H21" i="24"/>
  <c r="G21" i="24"/>
  <c r="F21" i="24"/>
  <c r="E21" i="24"/>
  <c r="D21" i="24"/>
  <c r="C21" i="24"/>
  <c r="B21" i="24"/>
  <c r="O20" i="24"/>
  <c r="N20" i="24"/>
  <c r="M20" i="24"/>
  <c r="L20" i="24"/>
  <c r="K20" i="24"/>
  <c r="J20" i="24"/>
  <c r="I20" i="24"/>
  <c r="H20" i="24"/>
  <c r="G20" i="24"/>
  <c r="F20" i="24"/>
  <c r="E20" i="24"/>
  <c r="D20" i="24"/>
  <c r="C20" i="24"/>
  <c r="B20" i="24"/>
  <c r="O19" i="24"/>
  <c r="N19" i="24"/>
  <c r="M19" i="24"/>
  <c r="L19" i="24"/>
  <c r="K19" i="24"/>
  <c r="J19" i="24"/>
  <c r="I19" i="24"/>
  <c r="H19" i="24"/>
  <c r="G19" i="24"/>
  <c r="F19" i="24"/>
  <c r="E19" i="24"/>
  <c r="D19" i="24"/>
  <c r="C19" i="24"/>
  <c r="B19" i="24"/>
  <c r="O18" i="24"/>
  <c r="N18" i="24"/>
  <c r="M18" i="24"/>
  <c r="L18" i="24"/>
  <c r="K18" i="24"/>
  <c r="J18" i="24"/>
  <c r="I18" i="24"/>
  <c r="H18" i="24"/>
  <c r="G18" i="24"/>
  <c r="F18" i="24"/>
  <c r="E18" i="24"/>
  <c r="D18" i="24"/>
  <c r="C18" i="24"/>
  <c r="B18" i="24"/>
  <c r="O17" i="24"/>
  <c r="N17" i="24"/>
  <c r="M17" i="24"/>
  <c r="L17" i="24"/>
  <c r="K17" i="24"/>
  <c r="J17" i="24"/>
  <c r="I17" i="24"/>
  <c r="H17" i="24"/>
  <c r="G17" i="24"/>
  <c r="F17" i="24"/>
  <c r="E17" i="24"/>
  <c r="D17" i="24"/>
  <c r="C17" i="24"/>
  <c r="B17" i="24"/>
  <c r="M15" i="24"/>
  <c r="J15" i="24"/>
  <c r="G15" i="24"/>
  <c r="D15" i="24"/>
  <c r="B15" i="24"/>
  <c r="M14" i="24"/>
  <c r="G14" i="24"/>
  <c r="A19" i="9"/>
  <c r="A247" i="9"/>
  <c r="A209" i="9"/>
  <c r="A171" i="9"/>
  <c r="A133" i="9"/>
  <c r="A95" i="9"/>
  <c r="B280" i="9"/>
  <c r="B279" i="9"/>
  <c r="B278" i="9"/>
  <c r="B277" i="9"/>
  <c r="B276" i="9"/>
  <c r="B275" i="9"/>
  <c r="B274" i="9"/>
  <c r="B273" i="9"/>
  <c r="B272" i="9"/>
  <c r="B271" i="9"/>
  <c r="B270" i="9"/>
  <c r="B269" i="9"/>
  <c r="B268" i="9"/>
  <c r="B267" i="9"/>
  <c r="B266" i="9"/>
  <c r="B265" i="9"/>
  <c r="B264" i="9"/>
  <c r="B263" i="9"/>
  <c r="B262" i="9"/>
  <c r="B261" i="9"/>
  <c r="B260" i="9"/>
  <c r="B259" i="9"/>
  <c r="B258" i="9"/>
  <c r="B257" i="9"/>
  <c r="B256" i="9"/>
  <c r="B255" i="9"/>
  <c r="B254" i="9"/>
  <c r="B253" i="9"/>
  <c r="B252" i="9"/>
  <c r="B251" i="9"/>
  <c r="B250" i="9"/>
  <c r="B242" i="9"/>
  <c r="B241" i="9"/>
  <c r="B240" i="9"/>
  <c r="B239" i="9"/>
  <c r="B238" i="9"/>
  <c r="B237" i="9"/>
  <c r="B236" i="9"/>
  <c r="B235" i="9"/>
  <c r="B234" i="9"/>
  <c r="B233" i="9"/>
  <c r="B232" i="9"/>
  <c r="B231" i="9"/>
  <c r="B230" i="9"/>
  <c r="B229" i="9"/>
  <c r="B228" i="9"/>
  <c r="B227" i="9"/>
  <c r="B226" i="9"/>
  <c r="B225" i="9"/>
  <c r="B224" i="9"/>
  <c r="B223" i="9"/>
  <c r="B222" i="9"/>
  <c r="B221" i="9"/>
  <c r="B220" i="9"/>
  <c r="B219" i="9"/>
  <c r="B218" i="9"/>
  <c r="B217" i="9"/>
  <c r="B216" i="9"/>
  <c r="B215" i="9"/>
  <c r="B214" i="9"/>
  <c r="B213" i="9"/>
  <c r="B212" i="9"/>
  <c r="B204" i="9"/>
  <c r="B203" i="9"/>
  <c r="B202" i="9"/>
  <c r="B201" i="9"/>
  <c r="B200" i="9"/>
  <c r="B199" i="9"/>
  <c r="B198" i="9"/>
  <c r="B197" i="9"/>
  <c r="B196" i="9"/>
  <c r="B195" i="9"/>
  <c r="B194" i="9"/>
  <c r="B193" i="9"/>
  <c r="B192" i="9"/>
  <c r="B191" i="9"/>
  <c r="B190" i="9"/>
  <c r="B189" i="9"/>
  <c r="B188" i="9"/>
  <c r="B187" i="9"/>
  <c r="B186" i="9"/>
  <c r="B185" i="9"/>
  <c r="B184" i="9"/>
  <c r="B183" i="9"/>
  <c r="B182" i="9"/>
  <c r="B181" i="9"/>
  <c r="B180" i="9"/>
  <c r="B179" i="9"/>
  <c r="B178" i="9"/>
  <c r="B177" i="9"/>
  <c r="B176" i="9"/>
  <c r="B175" i="9"/>
  <c r="B174" i="9"/>
  <c r="B166" i="9"/>
  <c r="B165" i="9"/>
  <c r="B164" i="9"/>
  <c r="B163" i="9"/>
  <c r="B162" i="9"/>
  <c r="B161" i="9"/>
  <c r="B160" i="9"/>
  <c r="B159" i="9"/>
  <c r="B158" i="9"/>
  <c r="B157" i="9"/>
  <c r="B156" i="9"/>
  <c r="B155" i="9"/>
  <c r="B154" i="9"/>
  <c r="B153" i="9"/>
  <c r="B152" i="9"/>
  <c r="B151" i="9"/>
  <c r="B150" i="9"/>
  <c r="B149" i="9"/>
  <c r="B148" i="9"/>
  <c r="B147" i="9"/>
  <c r="B146" i="9"/>
  <c r="B145" i="9"/>
  <c r="B144" i="9"/>
  <c r="B143" i="9"/>
  <c r="B142" i="9"/>
  <c r="B141" i="9"/>
  <c r="B140" i="9"/>
  <c r="B139" i="9"/>
  <c r="B138" i="9"/>
  <c r="B137" i="9"/>
  <c r="B136" i="9"/>
  <c r="B128" i="9"/>
  <c r="B127" i="9"/>
  <c r="B126" i="9"/>
  <c r="B125" i="9"/>
  <c r="B124" i="9"/>
  <c r="B123" i="9"/>
  <c r="B122" i="9"/>
  <c r="B121" i="9"/>
  <c r="B120" i="9"/>
  <c r="B119" i="9"/>
  <c r="B118" i="9"/>
  <c r="B117" i="9"/>
  <c r="B116" i="9"/>
  <c r="B115" i="9"/>
  <c r="B114" i="9"/>
  <c r="B113" i="9"/>
  <c r="B112" i="9"/>
  <c r="B111" i="9"/>
  <c r="B110" i="9"/>
  <c r="B109" i="9"/>
  <c r="B108" i="9"/>
  <c r="B107" i="9"/>
  <c r="B106" i="9"/>
  <c r="B105" i="9"/>
  <c r="B104" i="9"/>
  <c r="B103" i="9"/>
  <c r="B102" i="9"/>
  <c r="B101" i="9"/>
  <c r="B100" i="9"/>
  <c r="B99" i="9"/>
  <c r="B98" i="9"/>
  <c r="A57" i="9"/>
  <c r="B90" i="9"/>
  <c r="B89" i="9"/>
  <c r="B88" i="9"/>
  <c r="B87" i="9"/>
  <c r="B86" i="9"/>
  <c r="B85" i="9"/>
  <c r="B84" i="9"/>
  <c r="B83" i="9"/>
  <c r="B82" i="9"/>
  <c r="B81" i="9"/>
  <c r="B80" i="9"/>
  <c r="B79" i="9"/>
  <c r="B78" i="9"/>
  <c r="B77" i="9"/>
  <c r="B76" i="9"/>
  <c r="B75" i="9"/>
  <c r="B74" i="9"/>
  <c r="B73" i="9"/>
  <c r="B72" i="9"/>
  <c r="B71" i="9"/>
  <c r="B70" i="9"/>
  <c r="B69" i="9"/>
  <c r="B68" i="9"/>
  <c r="B67" i="9"/>
  <c r="B66" i="9"/>
  <c r="B65" i="9"/>
  <c r="B64" i="9"/>
  <c r="B63" i="9"/>
  <c r="B62" i="9"/>
  <c r="B61" i="9"/>
  <c r="B60" i="9"/>
  <c r="K199" i="47" l="1"/>
  <c r="L179" i="47"/>
  <c r="L199" i="47" s="1"/>
  <c r="L145" i="47"/>
  <c r="K145" i="47"/>
  <c r="L98" i="47"/>
  <c r="L118" i="47" s="1"/>
  <c r="L91" i="47"/>
  <c r="K91" i="47"/>
  <c r="L44" i="47"/>
  <c r="L64" i="47" s="1"/>
  <c r="I179" i="47"/>
  <c r="I199" i="47" s="1"/>
  <c r="H145" i="47"/>
  <c r="I125" i="47"/>
  <c r="I145" i="47" s="1"/>
  <c r="I98" i="47"/>
  <c r="I118" i="47" s="1"/>
  <c r="I71" i="47"/>
  <c r="I91" i="47" s="1"/>
  <c r="I44" i="47"/>
  <c r="I64" i="47" s="1"/>
  <c r="F125" i="47"/>
  <c r="F145" i="47" s="1"/>
  <c r="F98" i="47"/>
  <c r="F118" i="47" s="1"/>
  <c r="F71" i="47"/>
  <c r="F91" i="47" s="1"/>
  <c r="O179" i="46"/>
  <c r="O199" i="46" s="1"/>
  <c r="O152" i="46"/>
  <c r="O172" i="46" s="1"/>
  <c r="O145" i="46"/>
  <c r="N145" i="46"/>
  <c r="N118" i="46"/>
  <c r="O98" i="46"/>
  <c r="O118" i="46" s="1"/>
  <c r="N91" i="46"/>
  <c r="O71" i="46"/>
  <c r="O91" i="46" s="1"/>
  <c r="O64" i="46"/>
  <c r="N64" i="46"/>
  <c r="F37" i="47"/>
  <c r="N37" i="47"/>
  <c r="K37" i="47"/>
  <c r="O37" i="47"/>
  <c r="E37" i="47"/>
  <c r="I37" i="47"/>
  <c r="H37" i="47"/>
  <c r="L37" i="47"/>
  <c r="G7" i="47"/>
  <c r="G9" i="47"/>
  <c r="G5" i="47"/>
  <c r="G3" i="47"/>
  <c r="L179" i="46"/>
  <c r="L199" i="46" s="1"/>
  <c r="L152" i="46"/>
  <c r="L172" i="46" s="1"/>
  <c r="K145" i="46"/>
  <c r="L145" i="46"/>
  <c r="L98" i="46"/>
  <c r="L118" i="46" s="1"/>
  <c r="K91" i="46"/>
  <c r="L71" i="46"/>
  <c r="L91" i="46" s="1"/>
  <c r="L44" i="46"/>
  <c r="L64" i="46" s="1"/>
  <c r="I145" i="46"/>
  <c r="H145" i="46"/>
  <c r="I118" i="46"/>
  <c r="H118" i="46"/>
  <c r="I91" i="46"/>
  <c r="H91" i="46"/>
  <c r="F125" i="46"/>
  <c r="F145" i="46" s="1"/>
  <c r="F98" i="46"/>
  <c r="F118" i="46" s="1"/>
  <c r="F71" i="46"/>
  <c r="F91" i="46" s="1"/>
  <c r="N199" i="45"/>
  <c r="O179" i="45"/>
  <c r="O199" i="45" s="1"/>
  <c r="N172" i="45"/>
  <c r="O172" i="45"/>
  <c r="O145" i="45"/>
  <c r="N145" i="45"/>
  <c r="N118" i="45"/>
  <c r="O98" i="45"/>
  <c r="O118" i="45" s="1"/>
  <c r="O71" i="45"/>
  <c r="O91" i="45" s="1"/>
  <c r="N64" i="45"/>
  <c r="O44" i="45"/>
  <c r="O64" i="45" s="1"/>
  <c r="F199" i="46"/>
  <c r="F37" i="46"/>
  <c r="N37" i="46"/>
  <c r="K37" i="46"/>
  <c r="O37" i="46"/>
  <c r="E37" i="46"/>
  <c r="H37" i="46"/>
  <c r="L37" i="46"/>
  <c r="I37" i="46"/>
  <c r="G5" i="46"/>
  <c r="G7" i="46"/>
  <c r="G3" i="46"/>
  <c r="K199" i="45"/>
  <c r="L179" i="45"/>
  <c r="L199" i="45" s="1"/>
  <c r="K172" i="45"/>
  <c r="L152" i="45"/>
  <c r="L172" i="45" s="1"/>
  <c r="L145" i="45"/>
  <c r="K145" i="45"/>
  <c r="L98" i="45"/>
  <c r="L118" i="45" s="1"/>
  <c r="K91" i="45"/>
  <c r="L71" i="45"/>
  <c r="L91" i="45" s="1"/>
  <c r="L45" i="45"/>
  <c r="L64" i="45"/>
  <c r="I179" i="45"/>
  <c r="I199" i="45" s="1"/>
  <c r="I152" i="45"/>
  <c r="I172" i="45" s="1"/>
  <c r="I125" i="45"/>
  <c r="I145" i="45" s="1"/>
  <c r="I98" i="45"/>
  <c r="I118" i="45" s="1"/>
  <c r="I91" i="45"/>
  <c r="H91" i="45"/>
  <c r="H64" i="45"/>
  <c r="I44" i="45"/>
  <c r="I64" i="45" s="1"/>
  <c r="F98" i="45"/>
  <c r="F118" i="45" s="1"/>
  <c r="F91" i="45"/>
  <c r="F44" i="45"/>
  <c r="F64" i="45" s="1"/>
  <c r="N199" i="44"/>
  <c r="O179" i="44"/>
  <c r="O199" i="44" s="1"/>
  <c r="O125" i="44"/>
  <c r="O145" i="44" s="1"/>
  <c r="N118" i="44"/>
  <c r="O98" i="44"/>
  <c r="O118" i="44" s="1"/>
  <c r="G3" i="44" s="1"/>
  <c r="O71" i="44"/>
  <c r="O91" i="44" s="1"/>
  <c r="O44" i="44"/>
  <c r="O64" i="44" s="1"/>
  <c r="G9" i="45"/>
  <c r="K37" i="45"/>
  <c r="O37" i="45"/>
  <c r="F37" i="45"/>
  <c r="N37" i="45"/>
  <c r="H37" i="45"/>
  <c r="L37" i="45"/>
  <c r="E37" i="45"/>
  <c r="I37" i="45"/>
  <c r="G5" i="45"/>
  <c r="G7" i="45"/>
  <c r="G3" i="45"/>
  <c r="K199" i="44"/>
  <c r="L179" i="44"/>
  <c r="L125" i="44"/>
  <c r="L145" i="44" s="1"/>
  <c r="L118" i="44"/>
  <c r="K118" i="44"/>
  <c r="L71" i="44"/>
  <c r="L91" i="44" s="1"/>
  <c r="I179" i="44"/>
  <c r="I199" i="44" s="1"/>
  <c r="I125" i="44"/>
  <c r="I145" i="44" s="1"/>
  <c r="H118" i="44"/>
  <c r="I98" i="44"/>
  <c r="I118" i="44" s="1"/>
  <c r="F98" i="44"/>
  <c r="F118" i="44" s="1"/>
  <c r="O199" i="43"/>
  <c r="N199" i="43"/>
  <c r="O172" i="43"/>
  <c r="N172" i="43"/>
  <c r="N145" i="43"/>
  <c r="O145" i="43"/>
  <c r="N118" i="43"/>
  <c r="O98" i="43"/>
  <c r="O118" i="43" s="1"/>
  <c r="O71" i="43"/>
  <c r="O91" i="43" s="1"/>
  <c r="N64" i="43"/>
  <c r="O64" i="43"/>
  <c r="F199" i="44"/>
  <c r="L199" i="44"/>
  <c r="E37" i="44"/>
  <c r="I37" i="44"/>
  <c r="H37" i="44"/>
  <c r="L37" i="44"/>
  <c r="F37" i="44"/>
  <c r="N37" i="44"/>
  <c r="K37" i="44"/>
  <c r="O37" i="44"/>
  <c r="G5" i="44"/>
  <c r="G7" i="44"/>
  <c r="K199" i="43"/>
  <c r="L179" i="43"/>
  <c r="L199" i="43" s="1"/>
  <c r="K172" i="43"/>
  <c r="L152" i="43"/>
  <c r="L172" i="43" s="1"/>
  <c r="L145" i="43"/>
  <c r="K145" i="43"/>
  <c r="L118" i="43"/>
  <c r="K118" i="43"/>
  <c r="L91" i="43"/>
  <c r="K91" i="43"/>
  <c r="L44" i="43"/>
  <c r="L64" i="43" s="1"/>
  <c r="G5" i="43" s="1"/>
  <c r="I179" i="43"/>
  <c r="I199" i="43" s="1"/>
  <c r="I152" i="43"/>
  <c r="I172" i="43" s="1"/>
  <c r="I125" i="43"/>
  <c r="I145" i="43" s="1"/>
  <c r="I98" i="43"/>
  <c r="I118" i="43" s="1"/>
  <c r="I71" i="43"/>
  <c r="I91" i="43" s="1"/>
  <c r="I44" i="43"/>
  <c r="I64" i="43" s="1"/>
  <c r="F125" i="43"/>
  <c r="F145" i="43" s="1"/>
  <c r="F44" i="43"/>
  <c r="F64" i="43" s="1"/>
  <c r="O199" i="42"/>
  <c r="N199" i="42"/>
  <c r="N172" i="42"/>
  <c r="O152" i="42"/>
  <c r="O172" i="42" s="1"/>
  <c r="O98" i="42"/>
  <c r="O118" i="42" s="1"/>
  <c r="O71" i="42"/>
  <c r="O91" i="42" s="1"/>
  <c r="G9" i="43"/>
  <c r="I37" i="43"/>
  <c r="H37" i="43"/>
  <c r="L37" i="43"/>
  <c r="K37" i="43"/>
  <c r="O37" i="43"/>
  <c r="F37" i="43"/>
  <c r="N37" i="43"/>
  <c r="E37" i="43"/>
  <c r="G7" i="43"/>
  <c r="G3" i="43"/>
  <c r="K199" i="42"/>
  <c r="L179" i="42"/>
  <c r="L199" i="42" s="1"/>
  <c r="K172" i="42"/>
  <c r="L152" i="42"/>
  <c r="L172" i="42" s="1"/>
  <c r="K118" i="42"/>
  <c r="L98" i="42"/>
  <c r="L118" i="42" s="1"/>
  <c r="I179" i="42"/>
  <c r="I199" i="42" s="1"/>
  <c r="I152" i="42"/>
  <c r="I172" i="42" s="1"/>
  <c r="I98" i="42"/>
  <c r="I118" i="42" s="1"/>
  <c r="F199" i="42"/>
  <c r="O199" i="41"/>
  <c r="N199" i="41"/>
  <c r="N172" i="41"/>
  <c r="O152" i="41"/>
  <c r="O172" i="41" s="1"/>
  <c r="N145" i="41"/>
  <c r="O125" i="41"/>
  <c r="O145" i="41" s="1"/>
  <c r="O98" i="41"/>
  <c r="O118" i="41" s="1"/>
  <c r="N91" i="41"/>
  <c r="O71" i="41"/>
  <c r="O91" i="41" s="1"/>
  <c r="O44" i="41"/>
  <c r="O64" i="41" s="1"/>
  <c r="K37" i="42"/>
  <c r="H37" i="42"/>
  <c r="L37" i="42"/>
  <c r="E37" i="42"/>
  <c r="I37" i="42"/>
  <c r="F37" i="42"/>
  <c r="N37" i="42"/>
  <c r="O37" i="42"/>
  <c r="G9" i="42"/>
  <c r="G5" i="42"/>
  <c r="G7" i="42"/>
  <c r="G3" i="42"/>
  <c r="K199" i="41"/>
  <c r="L179" i="41"/>
  <c r="L199" i="41" s="1"/>
  <c r="K172" i="41"/>
  <c r="L152" i="41"/>
  <c r="L172" i="41" s="1"/>
  <c r="L145" i="41"/>
  <c r="K118" i="41"/>
  <c r="L98" i="41"/>
  <c r="L118" i="41" s="1"/>
  <c r="L91" i="41"/>
  <c r="K91" i="41"/>
  <c r="G7" i="41" s="1"/>
  <c r="L44" i="41"/>
  <c r="L64" i="41" s="1"/>
  <c r="I179" i="41"/>
  <c r="I199" i="41" s="1"/>
  <c r="I152" i="41"/>
  <c r="I172" i="41" s="1"/>
  <c r="H145" i="41"/>
  <c r="I125" i="41"/>
  <c r="I145" i="41" s="1"/>
  <c r="I98" i="41"/>
  <c r="I118" i="41" s="1"/>
  <c r="I71" i="41"/>
  <c r="I91" i="41" s="1"/>
  <c r="I44" i="41"/>
  <c r="I64" i="41" s="1"/>
  <c r="F199" i="41"/>
  <c r="F145" i="41"/>
  <c r="F98" i="41"/>
  <c r="F118" i="41" s="1"/>
  <c r="E91" i="41"/>
  <c r="F71" i="41"/>
  <c r="F91" i="41" s="1"/>
  <c r="F44" i="41"/>
  <c r="F64" i="41" s="1"/>
  <c r="O179" i="40"/>
  <c r="O199" i="40" s="1"/>
  <c r="N172" i="40"/>
  <c r="O152" i="40"/>
  <c r="O172" i="40" s="1"/>
  <c r="N145" i="40"/>
  <c r="O125" i="40"/>
  <c r="O145" i="40" s="1"/>
  <c r="N118" i="40"/>
  <c r="O98" i="40"/>
  <c r="O118" i="40" s="1"/>
  <c r="N91" i="40"/>
  <c r="O71" i="40"/>
  <c r="O91" i="40" s="1"/>
  <c r="O44" i="40"/>
  <c r="O64" i="40" s="1"/>
  <c r="F37" i="41"/>
  <c r="N37" i="41"/>
  <c r="K37" i="41"/>
  <c r="O37" i="41"/>
  <c r="E37" i="41"/>
  <c r="I37" i="41"/>
  <c r="H37" i="41"/>
  <c r="L37" i="41"/>
  <c r="G9" i="41"/>
  <c r="G5" i="41"/>
  <c r="G3" i="41"/>
  <c r="K199" i="40"/>
  <c r="L179" i="40"/>
  <c r="L199" i="40" s="1"/>
  <c r="L152" i="40"/>
  <c r="L172" i="40" s="1"/>
  <c r="L125" i="40"/>
  <c r="L145" i="40" s="1"/>
  <c r="K118" i="40"/>
  <c r="L98" i="40"/>
  <c r="L118" i="40" s="1"/>
  <c r="L91" i="40"/>
  <c r="K91" i="40"/>
  <c r="L44" i="40"/>
  <c r="L64" i="40" s="1"/>
  <c r="I179" i="40"/>
  <c r="I199" i="40" s="1"/>
  <c r="I172" i="40"/>
  <c r="I125" i="40"/>
  <c r="I145" i="40" s="1"/>
  <c r="H118" i="40"/>
  <c r="I98" i="40"/>
  <c r="I118" i="40" s="1"/>
  <c r="H91" i="40"/>
  <c r="I71" i="40"/>
  <c r="I91" i="40" s="1"/>
  <c r="G7" i="40" s="1"/>
  <c r="F98" i="40"/>
  <c r="F118" i="40" s="1"/>
  <c r="F71" i="40"/>
  <c r="F91" i="40" s="1"/>
  <c r="N199" i="39"/>
  <c r="O179" i="39"/>
  <c r="O199" i="39" s="1"/>
  <c r="N172" i="39"/>
  <c r="O152" i="39"/>
  <c r="O172" i="39" s="1"/>
  <c r="O125" i="39"/>
  <c r="O145" i="39" s="1"/>
  <c r="O98" i="39"/>
  <c r="O118" i="39" s="1"/>
  <c r="N91" i="39"/>
  <c r="N64" i="39"/>
  <c r="O44" i="39"/>
  <c r="O64" i="39" s="1"/>
  <c r="G5" i="39" s="1"/>
  <c r="K37" i="40"/>
  <c r="O37" i="40"/>
  <c r="F37" i="40"/>
  <c r="N37" i="40"/>
  <c r="H37" i="40"/>
  <c r="L37" i="40"/>
  <c r="E37" i="40"/>
  <c r="I37" i="40"/>
  <c r="G5" i="40"/>
  <c r="G9" i="40"/>
  <c r="K199" i="39"/>
  <c r="L179" i="39"/>
  <c r="L199" i="39" s="1"/>
  <c r="K172" i="39"/>
  <c r="L172" i="39"/>
  <c r="L98" i="39"/>
  <c r="L118" i="39" s="1"/>
  <c r="K91" i="39"/>
  <c r="L71" i="39"/>
  <c r="L91" i="39" s="1"/>
  <c r="L64" i="39"/>
  <c r="K64" i="39"/>
  <c r="I179" i="39"/>
  <c r="I199" i="39" s="1"/>
  <c r="I152" i="39"/>
  <c r="I172" i="39" s="1"/>
  <c r="I98" i="39"/>
  <c r="I118" i="39" s="1"/>
  <c r="G3" i="39" s="1"/>
  <c r="I71" i="39"/>
  <c r="I91" i="39" s="1"/>
  <c r="I44" i="39"/>
  <c r="I64" i="39" s="1"/>
  <c r="F98" i="39"/>
  <c r="F118" i="39" s="1"/>
  <c r="F71" i="39"/>
  <c r="F91" i="39" s="1"/>
  <c r="G7" i="39" s="1"/>
  <c r="F64" i="39"/>
  <c r="N199" i="38"/>
  <c r="O179" i="38"/>
  <c r="O199" i="38" s="1"/>
  <c r="O152" i="38"/>
  <c r="O172" i="38" s="1"/>
  <c r="O145" i="38"/>
  <c r="N145" i="38"/>
  <c r="O118" i="38"/>
  <c r="N91" i="38"/>
  <c r="O71" i="38"/>
  <c r="O91" i="38" s="1"/>
  <c r="N64" i="38"/>
  <c r="O44" i="38"/>
  <c r="O64" i="38" s="1"/>
  <c r="F37" i="39"/>
  <c r="N37" i="39"/>
  <c r="E37" i="39"/>
  <c r="I37" i="39"/>
  <c r="K37" i="39"/>
  <c r="O37" i="39"/>
  <c r="L37" i="39"/>
  <c r="H37" i="39"/>
  <c r="G9" i="39"/>
  <c r="K199" i="38"/>
  <c r="L179" i="38"/>
  <c r="L199" i="38" s="1"/>
  <c r="G9" i="38" s="1"/>
  <c r="K172" i="38"/>
  <c r="L172" i="38"/>
  <c r="L145" i="38"/>
  <c r="L118" i="38"/>
  <c r="K118" i="38"/>
  <c r="G3" i="38" s="1"/>
  <c r="L71" i="38"/>
  <c r="L91" i="38" s="1"/>
  <c r="K64" i="38"/>
  <c r="L44" i="38"/>
  <c r="L64" i="38" s="1"/>
  <c r="I179" i="38"/>
  <c r="I199" i="38" s="1"/>
  <c r="I152" i="38"/>
  <c r="I172" i="38" s="1"/>
  <c r="H145" i="38"/>
  <c r="I125" i="38"/>
  <c r="I145" i="38" s="1"/>
  <c r="I118" i="38"/>
  <c r="H118" i="38"/>
  <c r="I91" i="38"/>
  <c r="H91" i="38"/>
  <c r="I44" i="38"/>
  <c r="I64" i="38" s="1"/>
  <c r="F125" i="38"/>
  <c r="F145" i="38" s="1"/>
  <c r="F98" i="38"/>
  <c r="F118" i="38" s="1"/>
  <c r="F71" i="38"/>
  <c r="F91" i="38" s="1"/>
  <c r="F44" i="38"/>
  <c r="F64" i="38" s="1"/>
  <c r="N199" i="37"/>
  <c r="O179" i="37"/>
  <c r="O199" i="37" s="1"/>
  <c r="N172" i="37"/>
  <c r="O172" i="37"/>
  <c r="O125" i="37"/>
  <c r="O145" i="37" s="1"/>
  <c r="N118" i="37"/>
  <c r="O98" i="37"/>
  <c r="O118" i="37" s="1"/>
  <c r="N91" i="37"/>
  <c r="O71" i="37"/>
  <c r="O91" i="37" s="1"/>
  <c r="N64" i="37"/>
  <c r="O64" i="37"/>
  <c r="G5" i="37" s="1"/>
  <c r="E37" i="38"/>
  <c r="I37" i="38"/>
  <c r="F37" i="38"/>
  <c r="N37" i="38"/>
  <c r="K37" i="38"/>
  <c r="O37" i="38"/>
  <c r="H37" i="38"/>
  <c r="L37" i="38"/>
  <c r="G7" i="38"/>
  <c r="K199" i="37"/>
  <c r="L199" i="37"/>
  <c r="K172" i="37"/>
  <c r="L152" i="37"/>
  <c r="L172" i="37" s="1"/>
  <c r="L125" i="37"/>
  <c r="L145" i="37" s="1"/>
  <c r="K118" i="37"/>
  <c r="L118" i="37"/>
  <c r="K91" i="37"/>
  <c r="L71" i="37"/>
  <c r="L91" i="37" s="1"/>
  <c r="K64" i="37"/>
  <c r="L44" i="37"/>
  <c r="L64" i="37" s="1"/>
  <c r="I179" i="37"/>
  <c r="I199" i="37" s="1"/>
  <c r="I152" i="37"/>
  <c r="I172" i="37" s="1"/>
  <c r="I98" i="37"/>
  <c r="I118" i="37" s="1"/>
  <c r="I71" i="37"/>
  <c r="I91" i="37" s="1"/>
  <c r="I44" i="37"/>
  <c r="I64" i="37" s="1"/>
  <c r="F98" i="37"/>
  <c r="F118" i="37" s="1"/>
  <c r="F44" i="37"/>
  <c r="F64" i="37" s="1"/>
  <c r="O179" i="36"/>
  <c r="O199" i="36" s="1"/>
  <c r="O172" i="36"/>
  <c r="N172" i="36"/>
  <c r="N145" i="36"/>
  <c r="O145" i="36"/>
  <c r="O118" i="36"/>
  <c r="N118" i="36"/>
  <c r="O71" i="36"/>
  <c r="O91" i="36" s="1"/>
  <c r="N64" i="36"/>
  <c r="O44" i="36"/>
  <c r="O64" i="36" s="1"/>
  <c r="F37" i="37"/>
  <c r="N37" i="37"/>
  <c r="E37" i="37"/>
  <c r="I37" i="37"/>
  <c r="K37" i="37"/>
  <c r="O37" i="37"/>
  <c r="H37" i="37"/>
  <c r="L37" i="37"/>
  <c r="G3" i="37"/>
  <c r="G7" i="37"/>
  <c r="G9" i="37"/>
  <c r="K172" i="36"/>
  <c r="L152" i="36"/>
  <c r="L172" i="36" s="1"/>
  <c r="L145" i="36"/>
  <c r="K145" i="36"/>
  <c r="L118" i="36"/>
  <c r="K91" i="36"/>
  <c r="L91" i="36"/>
  <c r="L64" i="36"/>
  <c r="K64" i="36"/>
  <c r="I152" i="36"/>
  <c r="I172" i="36" s="1"/>
  <c r="I125" i="36"/>
  <c r="I145" i="36" s="1"/>
  <c r="H118" i="36"/>
  <c r="I98" i="36"/>
  <c r="H91" i="36"/>
  <c r="I91" i="36"/>
  <c r="I44" i="36"/>
  <c r="I64" i="36" s="1"/>
  <c r="F98" i="36"/>
  <c r="F118" i="36" s="1"/>
  <c r="F71" i="36"/>
  <c r="F91" i="36" s="1"/>
  <c r="F64" i="36"/>
  <c r="O172" i="35"/>
  <c r="O145" i="35"/>
  <c r="O91" i="35"/>
  <c r="H37" i="36"/>
  <c r="G5" i="36"/>
  <c r="I118" i="36"/>
  <c r="G3" i="36"/>
  <c r="E37" i="36"/>
  <c r="I37" i="36"/>
  <c r="L37" i="36"/>
  <c r="K37" i="36"/>
  <c r="O37" i="36"/>
  <c r="F37" i="36"/>
  <c r="N37" i="36"/>
  <c r="G7" i="36"/>
  <c r="G9" i="36"/>
  <c r="F172" i="24"/>
  <c r="E64" i="25"/>
  <c r="L100" i="26"/>
  <c r="I101" i="26"/>
  <c r="O101" i="26"/>
  <c r="O102" i="26"/>
  <c r="L103" i="26"/>
  <c r="I105" i="26"/>
  <c r="F106" i="26"/>
  <c r="I107" i="26"/>
  <c r="F108" i="26"/>
  <c r="L109" i="26"/>
  <c r="L112" i="26"/>
  <c r="I114" i="26"/>
  <c r="F115" i="26"/>
  <c r="L115" i="26"/>
  <c r="L116" i="26"/>
  <c r="I117" i="26"/>
  <c r="O117" i="26"/>
  <c r="I125" i="26"/>
  <c r="F127" i="26"/>
  <c r="L127" i="26"/>
  <c r="O128" i="26"/>
  <c r="I129" i="26"/>
  <c r="F131" i="26"/>
  <c r="L131" i="26"/>
  <c r="O132" i="26"/>
  <c r="I133" i="26"/>
  <c r="F135" i="26"/>
  <c r="L135" i="26"/>
  <c r="O136" i="26"/>
  <c r="I137" i="26"/>
  <c r="F139" i="26"/>
  <c r="L139" i="26"/>
  <c r="O140" i="26"/>
  <c r="I141" i="26"/>
  <c r="F152" i="26"/>
  <c r="L152" i="26"/>
  <c r="F153" i="26"/>
  <c r="L153" i="26"/>
  <c r="F154" i="26"/>
  <c r="L154" i="26"/>
  <c r="F155" i="26"/>
  <c r="L155" i="26"/>
  <c r="F156" i="26"/>
  <c r="L156" i="26"/>
  <c r="F157" i="26"/>
  <c r="L157" i="26"/>
  <c r="F158" i="26"/>
  <c r="L158" i="26"/>
  <c r="F159" i="26"/>
  <c r="L159" i="26"/>
  <c r="F160" i="26"/>
  <c r="L160" i="26"/>
  <c r="F161" i="26"/>
  <c r="L161" i="26"/>
  <c r="F162" i="26"/>
  <c r="L162" i="26"/>
  <c r="F163" i="26"/>
  <c r="L163" i="26"/>
  <c r="F164" i="26"/>
  <c r="L164" i="26"/>
  <c r="F165" i="26"/>
  <c r="L165" i="26"/>
  <c r="F166" i="26"/>
  <c r="L166" i="26"/>
  <c r="F167" i="26"/>
  <c r="L167" i="26"/>
  <c r="F168" i="26"/>
  <c r="L168" i="26"/>
  <c r="F169" i="26"/>
  <c r="L169" i="26"/>
  <c r="F170" i="26"/>
  <c r="L170" i="26"/>
  <c r="F171" i="26"/>
  <c r="L171" i="26"/>
  <c r="F179" i="26"/>
  <c r="N199" i="26"/>
  <c r="E91" i="24"/>
  <c r="H172" i="24"/>
  <c r="F64" i="25"/>
  <c r="O64" i="25"/>
  <c r="O76" i="25"/>
  <c r="L77" i="25"/>
  <c r="I78" i="25"/>
  <c r="F79" i="25"/>
  <c r="F80" i="25"/>
  <c r="O80" i="25"/>
  <c r="L81" i="25"/>
  <c r="I83" i="25"/>
  <c r="I84" i="25"/>
  <c r="O84" i="25"/>
  <c r="I86" i="25"/>
  <c r="F87" i="25"/>
  <c r="O87" i="25"/>
  <c r="O88" i="25"/>
  <c r="I90" i="25"/>
  <c r="N145" i="25"/>
  <c r="L127" i="25"/>
  <c r="F129" i="25"/>
  <c r="L130" i="25"/>
  <c r="F132" i="25"/>
  <c r="O132" i="25"/>
  <c r="O133" i="25"/>
  <c r="L135" i="25"/>
  <c r="L137" i="25"/>
  <c r="I138" i="25"/>
  <c r="F139" i="25"/>
  <c r="F140" i="25"/>
  <c r="O140" i="25"/>
  <c r="O141" i="25"/>
  <c r="L143" i="25"/>
  <c r="F152" i="25"/>
  <c r="F172" i="25" s="1"/>
  <c r="H199" i="25"/>
  <c r="I181" i="25"/>
  <c r="F182" i="25"/>
  <c r="O182" i="25"/>
  <c r="O184" i="25"/>
  <c r="L185" i="25"/>
  <c r="F186" i="25"/>
  <c r="O186" i="25"/>
  <c r="F188" i="25"/>
  <c r="O188" i="25"/>
  <c r="L189" i="25"/>
  <c r="I190" i="25"/>
  <c r="L191" i="25"/>
  <c r="F192" i="25"/>
  <c r="I194" i="25"/>
  <c r="L195" i="25"/>
  <c r="I196" i="25"/>
  <c r="O197" i="25"/>
  <c r="K145" i="24"/>
  <c r="L133" i="24"/>
  <c r="I134" i="24"/>
  <c r="F135" i="24"/>
  <c r="F136" i="24"/>
  <c r="F137" i="24"/>
  <c r="L137" i="24"/>
  <c r="L138" i="24"/>
  <c r="F140" i="24"/>
  <c r="F141" i="24"/>
  <c r="I143" i="24"/>
  <c r="I144" i="24"/>
  <c r="E199" i="24"/>
  <c r="I180" i="24"/>
  <c r="F181" i="24"/>
  <c r="O181" i="24"/>
  <c r="F183" i="24"/>
  <c r="O184" i="24"/>
  <c r="L185" i="24"/>
  <c r="I186" i="24"/>
  <c r="O186" i="24"/>
  <c r="L187" i="24"/>
  <c r="I188" i="24"/>
  <c r="O189" i="24"/>
  <c r="F191" i="24"/>
  <c r="O192" i="24"/>
  <c r="L193" i="24"/>
  <c r="I194" i="24"/>
  <c r="I196" i="24"/>
  <c r="F197" i="24"/>
  <c r="H64" i="25"/>
  <c r="E91" i="25"/>
  <c r="I74" i="25"/>
  <c r="I75" i="25"/>
  <c r="F76" i="25"/>
  <c r="F77" i="25"/>
  <c r="I79" i="25"/>
  <c r="I80" i="25"/>
  <c r="F81" i="25"/>
  <c r="O81" i="25"/>
  <c r="L82" i="25"/>
  <c r="L83" i="25"/>
  <c r="F85" i="25"/>
  <c r="L85" i="25"/>
  <c r="L86" i="25"/>
  <c r="I87" i="25"/>
  <c r="F88" i="25"/>
  <c r="F89" i="25"/>
  <c r="L90" i="25"/>
  <c r="E145" i="25"/>
  <c r="F133" i="25"/>
  <c r="F134" i="25"/>
  <c r="O134" i="25"/>
  <c r="I136" i="25"/>
  <c r="O136" i="25"/>
  <c r="I139" i="25"/>
  <c r="F141" i="25"/>
  <c r="F142" i="25"/>
  <c r="O142" i="25"/>
  <c r="H172" i="25"/>
  <c r="F180" i="25"/>
  <c r="F199" i="25" s="1"/>
  <c r="O180" i="25"/>
  <c r="L181" i="25"/>
  <c r="I182" i="25"/>
  <c r="L183" i="25"/>
  <c r="F184" i="25"/>
  <c r="I186" i="25"/>
  <c r="L187" i="25"/>
  <c r="I188" i="25"/>
  <c r="O189" i="25"/>
  <c r="F191" i="25"/>
  <c r="I192" i="25"/>
  <c r="F193" i="25"/>
  <c r="O193" i="25"/>
  <c r="F195" i="25"/>
  <c r="O195" i="25"/>
  <c r="L196" i="25"/>
  <c r="F197" i="25"/>
  <c r="L198" i="25"/>
  <c r="N64" i="26"/>
  <c r="L45" i="26"/>
  <c r="I46" i="26"/>
  <c r="F47" i="26"/>
  <c r="I49" i="26"/>
  <c r="O50" i="26"/>
  <c r="I52" i="26"/>
  <c r="I53" i="26"/>
  <c r="O53" i="26"/>
  <c r="F56" i="26"/>
  <c r="O56" i="26"/>
  <c r="I58" i="26"/>
  <c r="F59" i="26"/>
  <c r="L59" i="26"/>
  <c r="L60" i="26"/>
  <c r="H91" i="26"/>
  <c r="E118" i="26"/>
  <c r="F100" i="26"/>
  <c r="F101" i="26"/>
  <c r="L101" i="26"/>
  <c r="I102" i="26"/>
  <c r="F104" i="26"/>
  <c r="O104" i="26"/>
  <c r="F107" i="26"/>
  <c r="F109" i="26"/>
  <c r="F110" i="26"/>
  <c r="O110" i="26"/>
  <c r="F112" i="26"/>
  <c r="F113" i="26"/>
  <c r="O113" i="26"/>
  <c r="I115" i="26"/>
  <c r="F116" i="26"/>
  <c r="O116" i="26"/>
  <c r="L117" i="26"/>
  <c r="F125" i="26"/>
  <c r="L125" i="26"/>
  <c r="L145" i="26" s="1"/>
  <c r="O138" i="26"/>
  <c r="I139" i="26"/>
  <c r="F141" i="26"/>
  <c r="O142" i="26"/>
  <c r="I152" i="26"/>
  <c r="O152" i="26"/>
  <c r="I153" i="26"/>
  <c r="O153" i="26"/>
  <c r="I154" i="26"/>
  <c r="O154" i="26"/>
  <c r="I155" i="26"/>
  <c r="O155" i="26"/>
  <c r="I156" i="26"/>
  <c r="O156" i="26"/>
  <c r="I157" i="26"/>
  <c r="O157" i="26"/>
  <c r="I158" i="26"/>
  <c r="O158" i="26"/>
  <c r="I159" i="26"/>
  <c r="O159" i="26"/>
  <c r="I160" i="26"/>
  <c r="O160" i="26"/>
  <c r="I161" i="26"/>
  <c r="O161" i="26"/>
  <c r="I162" i="26"/>
  <c r="O162" i="26"/>
  <c r="I163" i="26"/>
  <c r="O163" i="26"/>
  <c r="I164" i="26"/>
  <c r="O164" i="26"/>
  <c r="I165" i="26"/>
  <c r="O165" i="26"/>
  <c r="I166" i="26"/>
  <c r="O166" i="26"/>
  <c r="I167" i="26"/>
  <c r="O167" i="26"/>
  <c r="I168" i="26"/>
  <c r="O168" i="26"/>
  <c r="I169" i="26"/>
  <c r="O169" i="26"/>
  <c r="I170" i="26"/>
  <c r="O170" i="26"/>
  <c r="I171" i="26"/>
  <c r="K199" i="26"/>
  <c r="F62" i="24"/>
  <c r="F63" i="24"/>
  <c r="E118" i="24"/>
  <c r="E145" i="24"/>
  <c r="E172" i="24"/>
  <c r="F199" i="24"/>
  <c r="I140" i="25"/>
  <c r="I141" i="25"/>
  <c r="I142" i="25"/>
  <c r="F143" i="25"/>
  <c r="E199" i="25"/>
  <c r="L179" i="25"/>
  <c r="I180" i="25"/>
  <c r="O181" i="25"/>
  <c r="F183" i="25"/>
  <c r="I184" i="25"/>
  <c r="F185" i="25"/>
  <c r="O185" i="25"/>
  <c r="F187" i="25"/>
  <c r="O187" i="25"/>
  <c r="L188" i="25"/>
  <c r="F189" i="25"/>
  <c r="L190" i="25"/>
  <c r="I191" i="25"/>
  <c r="O191" i="25"/>
  <c r="L192" i="25"/>
  <c r="I193" i="25"/>
  <c r="L194" i="25"/>
  <c r="I195" i="25"/>
  <c r="I197" i="25"/>
  <c r="O198" i="25"/>
  <c r="E64" i="26"/>
  <c r="F45" i="26"/>
  <c r="O45" i="26"/>
  <c r="O47" i="26"/>
  <c r="L48" i="26"/>
  <c r="L49" i="26"/>
  <c r="I50" i="26"/>
  <c r="F51" i="26"/>
  <c r="L51" i="26"/>
  <c r="L52" i="26"/>
  <c r="F54" i="26"/>
  <c r="L54" i="26"/>
  <c r="I55" i="26"/>
  <c r="I56" i="26"/>
  <c r="F57" i="26"/>
  <c r="O57" i="26"/>
  <c r="O59" i="26"/>
  <c r="O60" i="26"/>
  <c r="H118" i="26"/>
  <c r="F105" i="26"/>
  <c r="O105" i="26"/>
  <c r="L106" i="26"/>
  <c r="O107" i="26"/>
  <c r="L108" i="26"/>
  <c r="I109" i="26"/>
  <c r="I110" i="26"/>
  <c r="F111" i="26"/>
  <c r="L111" i="26"/>
  <c r="I112" i="26"/>
  <c r="I113" i="26"/>
  <c r="F114" i="26"/>
  <c r="I116" i="26"/>
  <c r="F117" i="26"/>
  <c r="H145" i="26"/>
  <c r="N145" i="26"/>
  <c r="L179" i="26"/>
  <c r="I45" i="27"/>
  <c r="O46" i="27"/>
  <c r="F48" i="27"/>
  <c r="I49" i="27"/>
  <c r="I51" i="27"/>
  <c r="O51" i="27"/>
  <c r="I54" i="27"/>
  <c r="L55" i="27"/>
  <c r="O56" i="27"/>
  <c r="I57" i="27"/>
  <c r="L58" i="27"/>
  <c r="F59" i="27"/>
  <c r="O59" i="27"/>
  <c r="I60" i="27"/>
  <c r="L61" i="27"/>
  <c r="H91" i="27"/>
  <c r="E118" i="27"/>
  <c r="E145" i="27"/>
  <c r="K145" i="27"/>
  <c r="I134" i="27"/>
  <c r="F140" i="27"/>
  <c r="L140" i="27"/>
  <c r="F141" i="27"/>
  <c r="L141" i="27"/>
  <c r="F142" i="27"/>
  <c r="L142" i="27"/>
  <c r="F152" i="27"/>
  <c r="L152" i="27"/>
  <c r="O153" i="27"/>
  <c r="I154" i="27"/>
  <c r="F156" i="27"/>
  <c r="L156" i="27"/>
  <c r="O157" i="27"/>
  <c r="I158" i="27"/>
  <c r="F160" i="27"/>
  <c r="L160" i="27"/>
  <c r="O161" i="27"/>
  <c r="I162" i="27"/>
  <c r="F164" i="27"/>
  <c r="L164" i="27"/>
  <c r="O165" i="27"/>
  <c r="I166" i="27"/>
  <c r="F168" i="27"/>
  <c r="L168" i="27"/>
  <c r="O169" i="27"/>
  <c r="I170" i="27"/>
  <c r="F179" i="27"/>
  <c r="F199" i="27" s="1"/>
  <c r="F45" i="28"/>
  <c r="O45" i="28"/>
  <c r="L47" i="28"/>
  <c r="L48" i="28"/>
  <c r="O49" i="28"/>
  <c r="L50" i="28"/>
  <c r="O51" i="28"/>
  <c r="O52" i="28"/>
  <c r="F54" i="28"/>
  <c r="I55" i="28"/>
  <c r="F56" i="28"/>
  <c r="F57" i="28"/>
  <c r="O57" i="28"/>
  <c r="L58" i="28"/>
  <c r="I59" i="28"/>
  <c r="I60" i="28"/>
  <c r="F61" i="28"/>
  <c r="L61" i="28"/>
  <c r="L90" i="28"/>
  <c r="L88" i="28"/>
  <c r="O86" i="28"/>
  <c r="I86" i="28"/>
  <c r="L85" i="28"/>
  <c r="O84" i="28"/>
  <c r="I179" i="26"/>
  <c r="F181" i="26"/>
  <c r="L181" i="26"/>
  <c r="O182" i="26"/>
  <c r="I183" i="26"/>
  <c r="F185" i="26"/>
  <c r="L185" i="26"/>
  <c r="O186" i="26"/>
  <c r="I187" i="26"/>
  <c r="F189" i="26"/>
  <c r="L189" i="26"/>
  <c r="O190" i="26"/>
  <c r="I191" i="26"/>
  <c r="F193" i="26"/>
  <c r="L193" i="26"/>
  <c r="O194" i="26"/>
  <c r="I195" i="26"/>
  <c r="F197" i="26"/>
  <c r="L197" i="26"/>
  <c r="O198" i="26"/>
  <c r="E64" i="27"/>
  <c r="L44" i="27"/>
  <c r="L45" i="27"/>
  <c r="F46" i="27"/>
  <c r="L47" i="27"/>
  <c r="I48" i="27"/>
  <c r="O48" i="27"/>
  <c r="L49" i="27"/>
  <c r="F50" i="27"/>
  <c r="O50" i="27"/>
  <c r="L52" i="27"/>
  <c r="F53" i="27"/>
  <c r="O53" i="27"/>
  <c r="L54" i="27"/>
  <c r="F55" i="27"/>
  <c r="O55" i="27"/>
  <c r="I56" i="27"/>
  <c r="L57" i="27"/>
  <c r="F58" i="27"/>
  <c r="L60" i="27"/>
  <c r="O61" i="27"/>
  <c r="I72" i="27"/>
  <c r="F73" i="27"/>
  <c r="L74" i="27"/>
  <c r="F75" i="27"/>
  <c r="I77" i="27"/>
  <c r="F78" i="27"/>
  <c r="O78" i="27"/>
  <c r="L79" i="27"/>
  <c r="I80" i="27"/>
  <c r="F81" i="27"/>
  <c r="L82" i="27"/>
  <c r="I83" i="27"/>
  <c r="O84" i="27"/>
  <c r="L85" i="27"/>
  <c r="I86" i="27"/>
  <c r="L87" i="27"/>
  <c r="I88" i="27"/>
  <c r="O89" i="27"/>
  <c r="F98" i="27"/>
  <c r="L99" i="27"/>
  <c r="I100" i="27"/>
  <c r="L101" i="27"/>
  <c r="F102" i="27"/>
  <c r="L103" i="27"/>
  <c r="F104" i="27"/>
  <c r="L105" i="27"/>
  <c r="I106" i="27"/>
  <c r="L107" i="27"/>
  <c r="F108" i="27"/>
  <c r="O108" i="27"/>
  <c r="F110" i="27"/>
  <c r="L111" i="27"/>
  <c r="F112" i="27"/>
  <c r="L113" i="27"/>
  <c r="I114" i="27"/>
  <c r="L115" i="27"/>
  <c r="F116" i="27"/>
  <c r="F125" i="27"/>
  <c r="L125" i="27"/>
  <c r="O126" i="27"/>
  <c r="I127" i="27"/>
  <c r="F129" i="27"/>
  <c r="L129" i="27"/>
  <c r="O130" i="27"/>
  <c r="I131" i="27"/>
  <c r="O131" i="27"/>
  <c r="I132" i="27"/>
  <c r="O132" i="27"/>
  <c r="I133" i="27"/>
  <c r="F135" i="27"/>
  <c r="L135" i="27"/>
  <c r="F136" i="27"/>
  <c r="L136" i="27"/>
  <c r="F137" i="27"/>
  <c r="L137" i="27"/>
  <c r="F138" i="27"/>
  <c r="L138" i="27"/>
  <c r="F139" i="27"/>
  <c r="H172" i="27"/>
  <c r="N172" i="27"/>
  <c r="I153" i="27"/>
  <c r="F155" i="27"/>
  <c r="L155" i="27"/>
  <c r="O156" i="27"/>
  <c r="I157" i="27"/>
  <c r="F159" i="27"/>
  <c r="L159" i="27"/>
  <c r="O160" i="27"/>
  <c r="I161" i="27"/>
  <c r="F163" i="27"/>
  <c r="L163" i="27"/>
  <c r="O164" i="27"/>
  <c r="I165" i="27"/>
  <c r="F167" i="27"/>
  <c r="L167" i="27"/>
  <c r="O168" i="27"/>
  <c r="I169" i="27"/>
  <c r="F171" i="27"/>
  <c r="H199" i="27"/>
  <c r="H64" i="28"/>
  <c r="F46" i="28"/>
  <c r="O46" i="28"/>
  <c r="O47" i="28"/>
  <c r="I49" i="28"/>
  <c r="F50" i="28"/>
  <c r="I51" i="28"/>
  <c r="F52" i="28"/>
  <c r="F53" i="28"/>
  <c r="L53" i="28"/>
  <c r="I54" i="28"/>
  <c r="O54" i="28"/>
  <c r="L55" i="28"/>
  <c r="I56" i="28"/>
  <c r="F58" i="28"/>
  <c r="O58" i="28"/>
  <c r="L59" i="28"/>
  <c r="L60" i="28"/>
  <c r="O61" i="28"/>
  <c r="K91" i="28"/>
  <c r="I172" i="27"/>
  <c r="N91" i="28"/>
  <c r="F195" i="26"/>
  <c r="L195" i="26"/>
  <c r="O196" i="26"/>
  <c r="F71" i="27"/>
  <c r="I125" i="27"/>
  <c r="I145" i="27" s="1"/>
  <c r="E172" i="27"/>
  <c r="K172" i="27"/>
  <c r="H145" i="28"/>
  <c r="E172" i="28"/>
  <c r="E64" i="29"/>
  <c r="E91" i="29"/>
  <c r="K91" i="29"/>
  <c r="F145" i="29"/>
  <c r="I179" i="29"/>
  <c r="I199" i="29" s="1"/>
  <c r="E64" i="30"/>
  <c r="L44" i="30"/>
  <c r="F45" i="30"/>
  <c r="I46" i="30"/>
  <c r="F47" i="30"/>
  <c r="O47" i="30"/>
  <c r="F49" i="30"/>
  <c r="O49" i="30"/>
  <c r="L50" i="30"/>
  <c r="F51" i="30"/>
  <c r="L52" i="30"/>
  <c r="F53" i="30"/>
  <c r="I54" i="30"/>
  <c r="F55" i="30"/>
  <c r="O55" i="30"/>
  <c r="F57" i="30"/>
  <c r="O57" i="30"/>
  <c r="L58" i="30"/>
  <c r="F59" i="30"/>
  <c r="F60" i="30"/>
  <c r="L60" i="30"/>
  <c r="H91" i="30"/>
  <c r="F89" i="30"/>
  <c r="O89" i="30"/>
  <c r="O90" i="30"/>
  <c r="K118" i="30"/>
  <c r="E145" i="30"/>
  <c r="I128" i="30"/>
  <c r="L129" i="30"/>
  <c r="F130" i="30"/>
  <c r="L131" i="30"/>
  <c r="F132" i="30"/>
  <c r="L133" i="30"/>
  <c r="I134" i="30"/>
  <c r="L135" i="30"/>
  <c r="I136" i="30"/>
  <c r="L137" i="30"/>
  <c r="F138" i="30"/>
  <c r="L139" i="30"/>
  <c r="F140" i="30"/>
  <c r="H172" i="30"/>
  <c r="L153" i="30"/>
  <c r="I154" i="30"/>
  <c r="L155" i="30"/>
  <c r="F156" i="30"/>
  <c r="L157" i="30"/>
  <c r="F158" i="30"/>
  <c r="L159" i="30"/>
  <c r="I160" i="30"/>
  <c r="F161" i="30"/>
  <c r="O161" i="30"/>
  <c r="L162" i="30"/>
  <c r="F163" i="30"/>
  <c r="O163" i="30"/>
  <c r="L164" i="30"/>
  <c r="I165" i="30"/>
  <c r="O165" i="30"/>
  <c r="L166" i="30"/>
  <c r="I167" i="30"/>
  <c r="O168" i="30"/>
  <c r="F170" i="30"/>
  <c r="O170" i="30"/>
  <c r="F179" i="30"/>
  <c r="O180" i="30"/>
  <c r="O181" i="30"/>
  <c r="I183" i="30"/>
  <c r="F184" i="30"/>
  <c r="O184" i="30"/>
  <c r="L185" i="30"/>
  <c r="F187" i="30"/>
  <c r="I188" i="30"/>
  <c r="F189" i="30"/>
  <c r="O189" i="30"/>
  <c r="L190" i="30"/>
  <c r="I191" i="30"/>
  <c r="F192" i="30"/>
  <c r="I196" i="30"/>
  <c r="E118" i="28"/>
  <c r="I126" i="28"/>
  <c r="F127" i="28"/>
  <c r="F145" i="28" s="1"/>
  <c r="I128" i="28"/>
  <c r="I130" i="28"/>
  <c r="F131" i="28"/>
  <c r="O131" i="28"/>
  <c r="I134" i="28"/>
  <c r="L135" i="28"/>
  <c r="I136" i="28"/>
  <c r="F137" i="28"/>
  <c r="O138" i="28"/>
  <c r="L140" i="28"/>
  <c r="I141" i="28"/>
  <c r="F142" i="28"/>
  <c r="L143" i="28"/>
  <c r="F152" i="28"/>
  <c r="F172" i="28" s="1"/>
  <c r="E199" i="28"/>
  <c r="F44" i="29"/>
  <c r="L45" i="29"/>
  <c r="F46" i="29"/>
  <c r="I48" i="29"/>
  <c r="O49" i="29"/>
  <c r="L50" i="29"/>
  <c r="I51" i="29"/>
  <c r="F52" i="29"/>
  <c r="I53" i="29"/>
  <c r="F54" i="29"/>
  <c r="O54" i="29"/>
  <c r="L55" i="29"/>
  <c r="I56" i="29"/>
  <c r="O57" i="29"/>
  <c r="L58" i="29"/>
  <c r="O59" i="29"/>
  <c r="I60" i="29"/>
  <c r="F71" i="29"/>
  <c r="L71" i="29"/>
  <c r="O72" i="29"/>
  <c r="I73" i="29"/>
  <c r="F75" i="29"/>
  <c r="L75" i="29"/>
  <c r="O76" i="29"/>
  <c r="I77" i="29"/>
  <c r="F79" i="29"/>
  <c r="L79" i="29"/>
  <c r="O80" i="29"/>
  <c r="I81" i="29"/>
  <c r="F83" i="29"/>
  <c r="L83" i="29"/>
  <c r="O84" i="29"/>
  <c r="I85" i="29"/>
  <c r="F87" i="29"/>
  <c r="L87" i="29"/>
  <c r="O88" i="29"/>
  <c r="I89" i="29"/>
  <c r="F98" i="29"/>
  <c r="L99" i="29"/>
  <c r="I100" i="29"/>
  <c r="F101" i="29"/>
  <c r="O101" i="29"/>
  <c r="O102" i="29"/>
  <c r="L103" i="29"/>
  <c r="I104" i="29"/>
  <c r="O104" i="29"/>
  <c r="F106" i="29"/>
  <c r="O107" i="29"/>
  <c r="F109" i="29"/>
  <c r="O109" i="29"/>
  <c r="O111" i="29"/>
  <c r="F113" i="29"/>
  <c r="I114" i="29"/>
  <c r="I116" i="29"/>
  <c r="L117" i="29"/>
  <c r="H145" i="29"/>
  <c r="E172" i="29"/>
  <c r="E199" i="29"/>
  <c r="K199" i="29"/>
  <c r="F44" i="30"/>
  <c r="I45" i="30"/>
  <c r="O45" i="30"/>
  <c r="L46" i="30"/>
  <c r="I47" i="30"/>
  <c r="L48" i="30"/>
  <c r="I49" i="30"/>
  <c r="I51" i="30"/>
  <c r="F52" i="30"/>
  <c r="I53" i="30"/>
  <c r="O53" i="30"/>
  <c r="L54" i="30"/>
  <c r="I55" i="30"/>
  <c r="L56" i="30"/>
  <c r="I57" i="30"/>
  <c r="I59" i="30"/>
  <c r="E118" i="30"/>
  <c r="N118" i="30"/>
  <c r="F145" i="30"/>
  <c r="N145" i="30"/>
  <c r="F153" i="30"/>
  <c r="O153" i="30"/>
  <c r="L154" i="30"/>
  <c r="F155" i="30"/>
  <c r="I156" i="30"/>
  <c r="F157" i="30"/>
  <c r="I158" i="30"/>
  <c r="F159" i="30"/>
  <c r="O159" i="30"/>
  <c r="L160" i="30"/>
  <c r="I161" i="30"/>
  <c r="I163" i="30"/>
  <c r="O164" i="30"/>
  <c r="O166" i="30"/>
  <c r="F168" i="30"/>
  <c r="L169" i="30"/>
  <c r="I170" i="30"/>
  <c r="L171" i="30"/>
  <c r="H199" i="30"/>
  <c r="F198" i="30"/>
  <c r="F195" i="30"/>
  <c r="L194" i="30"/>
  <c r="F193" i="30"/>
  <c r="F190" i="30"/>
  <c r="F186" i="30"/>
  <c r="F183" i="30"/>
  <c r="L182" i="30"/>
  <c r="F181" i="30"/>
  <c r="F196" i="30"/>
  <c r="F82" i="28"/>
  <c r="F84" i="28"/>
  <c r="O87" i="28"/>
  <c r="I89" i="28"/>
  <c r="F90" i="28"/>
  <c r="E145" i="28"/>
  <c r="L126" i="28"/>
  <c r="I127" i="28"/>
  <c r="O127" i="28"/>
  <c r="L128" i="28"/>
  <c r="F129" i="28"/>
  <c r="O129" i="28"/>
  <c r="L130" i="28"/>
  <c r="I131" i="28"/>
  <c r="L132" i="28"/>
  <c r="F133" i="28"/>
  <c r="O133" i="28"/>
  <c r="L134" i="28"/>
  <c r="F135" i="28"/>
  <c r="O135" i="28"/>
  <c r="L136" i="28"/>
  <c r="I137" i="28"/>
  <c r="F138" i="28"/>
  <c r="L139" i="28"/>
  <c r="F140" i="28"/>
  <c r="O140" i="28"/>
  <c r="L141" i="28"/>
  <c r="I142" i="28"/>
  <c r="H172" i="28"/>
  <c r="F199" i="28"/>
  <c r="H64" i="29"/>
  <c r="I46" i="29"/>
  <c r="F47" i="29"/>
  <c r="O47" i="29"/>
  <c r="F49" i="29"/>
  <c r="O50" i="29"/>
  <c r="L51" i="29"/>
  <c r="I52" i="29"/>
  <c r="O52" i="29"/>
  <c r="L53" i="29"/>
  <c r="I54" i="29"/>
  <c r="O55" i="29"/>
  <c r="F57" i="29"/>
  <c r="O58" i="29"/>
  <c r="L60" i="29"/>
  <c r="H91" i="29"/>
  <c r="O71" i="29"/>
  <c r="I72" i="29"/>
  <c r="I91" i="29" s="1"/>
  <c r="F74" i="29"/>
  <c r="L74" i="29"/>
  <c r="O75" i="29"/>
  <c r="I76" i="29"/>
  <c r="F78" i="29"/>
  <c r="L78" i="29"/>
  <c r="O79" i="29"/>
  <c r="I80" i="29"/>
  <c r="F82" i="29"/>
  <c r="L82" i="29"/>
  <c r="O83" i="29"/>
  <c r="I84" i="29"/>
  <c r="F86" i="29"/>
  <c r="L86" i="29"/>
  <c r="O87" i="29"/>
  <c r="I88" i="29"/>
  <c r="F90" i="29"/>
  <c r="O99" i="29"/>
  <c r="L100" i="29"/>
  <c r="I101" i="29"/>
  <c r="F102" i="29"/>
  <c r="O103" i="29"/>
  <c r="L105" i="29"/>
  <c r="I106" i="29"/>
  <c r="F107" i="29"/>
  <c r="L108" i="29"/>
  <c r="I109" i="29"/>
  <c r="L110" i="29"/>
  <c r="F111" i="29"/>
  <c r="L112" i="29"/>
  <c r="I113" i="29"/>
  <c r="O113" i="29"/>
  <c r="L114" i="29"/>
  <c r="F115" i="29"/>
  <c r="O115" i="29"/>
  <c r="O117" i="29"/>
  <c r="H172" i="29"/>
  <c r="F199" i="29"/>
  <c r="L199" i="29"/>
  <c r="H64" i="30"/>
  <c r="O44" i="30"/>
  <c r="O46" i="30"/>
  <c r="L47" i="30"/>
  <c r="F48" i="30"/>
  <c r="O48" i="30"/>
  <c r="F50" i="30"/>
  <c r="O50" i="30"/>
  <c r="L51" i="30"/>
  <c r="I52" i="30"/>
  <c r="O52" i="30"/>
  <c r="O54" i="30"/>
  <c r="L55" i="30"/>
  <c r="F56" i="30"/>
  <c r="O56" i="30"/>
  <c r="F58" i="30"/>
  <c r="O58" i="30"/>
  <c r="L59" i="30"/>
  <c r="I60" i="30"/>
  <c r="N91" i="30"/>
  <c r="F84" i="30"/>
  <c r="F86" i="30"/>
  <c r="O86" i="30"/>
  <c r="O87" i="30"/>
  <c r="L88" i="30"/>
  <c r="L91" i="30" s="1"/>
  <c r="L89" i="30"/>
  <c r="I90" i="30"/>
  <c r="F98" i="30"/>
  <c r="H145" i="30"/>
  <c r="E172" i="30"/>
  <c r="I153" i="30"/>
  <c r="I155" i="30"/>
  <c r="O155" i="30"/>
  <c r="L156" i="30"/>
  <c r="I157" i="30"/>
  <c r="O157" i="30"/>
  <c r="L158" i="30"/>
  <c r="I159" i="30"/>
  <c r="O160" i="30"/>
  <c r="F162" i="30"/>
  <c r="O162" i="30"/>
  <c r="F164" i="30"/>
  <c r="L165" i="30"/>
  <c r="F166" i="30"/>
  <c r="L167" i="30"/>
  <c r="I168" i="30"/>
  <c r="F169" i="30"/>
  <c r="O169" i="30"/>
  <c r="L170" i="30"/>
  <c r="O171" i="30"/>
  <c r="K118" i="29"/>
  <c r="E145" i="29"/>
  <c r="F172" i="30"/>
  <c r="O197" i="30"/>
  <c r="F45" i="31"/>
  <c r="O45" i="31"/>
  <c r="L46" i="31"/>
  <c r="I47" i="31"/>
  <c r="F48" i="31"/>
  <c r="O48" i="31"/>
  <c r="O49" i="31"/>
  <c r="L50" i="31"/>
  <c r="F51" i="31"/>
  <c r="F52" i="31"/>
  <c r="O52" i="31"/>
  <c r="L53" i="31"/>
  <c r="F54" i="31"/>
  <c r="O55" i="31"/>
  <c r="I56" i="31"/>
  <c r="F57" i="31"/>
  <c r="O58" i="31"/>
  <c r="I59" i="31"/>
  <c r="I60" i="31"/>
  <c r="O60" i="31"/>
  <c r="I71" i="31"/>
  <c r="O71" i="31"/>
  <c r="I72" i="31"/>
  <c r="O72" i="31"/>
  <c r="I73" i="31"/>
  <c r="O73" i="31"/>
  <c r="O74" i="31"/>
  <c r="L75" i="31"/>
  <c r="L77" i="31"/>
  <c r="F78" i="31"/>
  <c r="L80" i="31"/>
  <c r="O81" i="31"/>
  <c r="I82" i="31"/>
  <c r="F83" i="31"/>
  <c r="O83" i="31"/>
  <c r="I84" i="31"/>
  <c r="F85" i="31"/>
  <c r="L86" i="31"/>
  <c r="I87" i="31"/>
  <c r="O87" i="31"/>
  <c r="L88" i="31"/>
  <c r="I89" i="31"/>
  <c r="O90" i="31"/>
  <c r="E172" i="31"/>
  <c r="E172" i="32"/>
  <c r="F154" i="32"/>
  <c r="O154" i="32"/>
  <c r="F156" i="32"/>
  <c r="O157" i="32"/>
  <c r="I162" i="32"/>
  <c r="F163" i="32"/>
  <c r="I168" i="32"/>
  <c r="O171" i="32"/>
  <c r="N199" i="32"/>
  <c r="F172" i="31"/>
  <c r="L171" i="32"/>
  <c r="O168" i="32"/>
  <c r="F168" i="32"/>
  <c r="F165" i="32"/>
  <c r="L163" i="32"/>
  <c r="F162" i="32"/>
  <c r="O170" i="32"/>
  <c r="F170" i="32"/>
  <c r="F164" i="32"/>
  <c r="O159" i="32"/>
  <c r="E199" i="32"/>
  <c r="F179" i="32"/>
  <c r="I180" i="30"/>
  <c r="I185" i="30"/>
  <c r="O186" i="30"/>
  <c r="O188" i="30"/>
  <c r="L189" i="30"/>
  <c r="O190" i="30"/>
  <c r="L191" i="30"/>
  <c r="I192" i="30"/>
  <c r="O195" i="30"/>
  <c r="L196" i="30"/>
  <c r="I197" i="30"/>
  <c r="O198" i="30"/>
  <c r="E64" i="31"/>
  <c r="L45" i="31"/>
  <c r="I46" i="31"/>
  <c r="F47" i="31"/>
  <c r="L48" i="31"/>
  <c r="I49" i="31"/>
  <c r="F50" i="31"/>
  <c r="O50" i="31"/>
  <c r="L51" i="31"/>
  <c r="L52" i="31"/>
  <c r="O53" i="31"/>
  <c r="I54" i="31"/>
  <c r="L55" i="31"/>
  <c r="F56" i="31"/>
  <c r="O56" i="31"/>
  <c r="I57" i="31"/>
  <c r="L58" i="31"/>
  <c r="F59" i="31"/>
  <c r="O59" i="31"/>
  <c r="L60" i="31"/>
  <c r="F71" i="31"/>
  <c r="L71" i="31"/>
  <c r="F72" i="31"/>
  <c r="L72" i="31"/>
  <c r="F73" i="31"/>
  <c r="L73" i="31"/>
  <c r="I74" i="31"/>
  <c r="I75" i="31"/>
  <c r="O75" i="31"/>
  <c r="L76" i="31"/>
  <c r="O77" i="31"/>
  <c r="I78" i="31"/>
  <c r="L79" i="31"/>
  <c r="L81" i="31"/>
  <c r="F82" i="31"/>
  <c r="O82" i="31"/>
  <c r="I83" i="31"/>
  <c r="F84" i="31"/>
  <c r="O84" i="31"/>
  <c r="I85" i="31"/>
  <c r="F86" i="31"/>
  <c r="L87" i="31"/>
  <c r="F88" i="31"/>
  <c r="I90" i="31"/>
  <c r="F98" i="31"/>
  <c r="F118" i="31" s="1"/>
  <c r="N118" i="31"/>
  <c r="E145" i="31"/>
  <c r="O128" i="31"/>
  <c r="L129" i="31"/>
  <c r="I130" i="31"/>
  <c r="F131" i="31"/>
  <c r="L131" i="31"/>
  <c r="L132" i="31"/>
  <c r="I133" i="31"/>
  <c r="F134" i="31"/>
  <c r="F135" i="31"/>
  <c r="O137" i="31"/>
  <c r="L138" i="31"/>
  <c r="I139" i="31"/>
  <c r="F140" i="31"/>
  <c r="F141" i="31"/>
  <c r="H172" i="31"/>
  <c r="I154" i="31"/>
  <c r="F155" i="31"/>
  <c r="I156" i="31"/>
  <c r="O156" i="31"/>
  <c r="L157" i="31"/>
  <c r="I158" i="31"/>
  <c r="L159" i="31"/>
  <c r="I160" i="31"/>
  <c r="I162" i="31"/>
  <c r="F163" i="31"/>
  <c r="I164" i="31"/>
  <c r="O164" i="31"/>
  <c r="L165" i="31"/>
  <c r="I166" i="31"/>
  <c r="L167" i="31"/>
  <c r="I168" i="31"/>
  <c r="I170" i="31"/>
  <c r="E91" i="32"/>
  <c r="E118" i="32"/>
  <c r="E145" i="32"/>
  <c r="L127" i="32"/>
  <c r="I128" i="32"/>
  <c r="O128" i="32"/>
  <c r="L129" i="32"/>
  <c r="L130" i="32"/>
  <c r="L131" i="32"/>
  <c r="O132" i="32"/>
  <c r="L133" i="32"/>
  <c r="L134" i="32"/>
  <c r="L135" i="32"/>
  <c r="I136" i="32"/>
  <c r="F137" i="32"/>
  <c r="L138" i="32"/>
  <c r="L139" i="32"/>
  <c r="H172" i="32"/>
  <c r="O153" i="32"/>
  <c r="L154" i="32"/>
  <c r="F155" i="32"/>
  <c r="O155" i="32"/>
  <c r="L156" i="32"/>
  <c r="I157" i="32"/>
  <c r="F158" i="32"/>
  <c r="L159" i="32"/>
  <c r="I160" i="32"/>
  <c r="F161" i="32"/>
  <c r="O161" i="32"/>
  <c r="L164" i="32"/>
  <c r="L165" i="32"/>
  <c r="I166" i="32"/>
  <c r="F167" i="32"/>
  <c r="O167" i="32"/>
  <c r="L170" i="32"/>
  <c r="I171" i="32"/>
  <c r="O44" i="31"/>
  <c r="O47" i="31"/>
  <c r="L49" i="31"/>
  <c r="I50" i="31"/>
  <c r="O51" i="31"/>
  <c r="I53" i="31"/>
  <c r="L54" i="31"/>
  <c r="F55" i="31"/>
  <c r="L57" i="31"/>
  <c r="F60" i="31"/>
  <c r="L74" i="31"/>
  <c r="F76" i="31"/>
  <c r="O76" i="31"/>
  <c r="I77" i="31"/>
  <c r="L78" i="31"/>
  <c r="F79" i="31"/>
  <c r="O79" i="31"/>
  <c r="I80" i="31"/>
  <c r="F81" i="31"/>
  <c r="L83" i="31"/>
  <c r="L85" i="31"/>
  <c r="I86" i="31"/>
  <c r="F87" i="31"/>
  <c r="I88" i="31"/>
  <c r="F89" i="31"/>
  <c r="L90" i="31"/>
  <c r="H118" i="31"/>
  <c r="N145" i="31"/>
  <c r="E64" i="32"/>
  <c r="N64" i="32"/>
  <c r="F126" i="32"/>
  <c r="O126" i="32"/>
  <c r="O127" i="32"/>
  <c r="F129" i="32"/>
  <c r="O129" i="32"/>
  <c r="O130" i="32"/>
  <c r="I132" i="32"/>
  <c r="F133" i="32"/>
  <c r="O133" i="32"/>
  <c r="O134" i="32"/>
  <c r="O135" i="32"/>
  <c r="O138" i="32"/>
  <c r="O139" i="32"/>
  <c r="F153" i="32"/>
  <c r="F172" i="32" s="1"/>
  <c r="I155" i="32"/>
  <c r="O156" i="32"/>
  <c r="L157" i="32"/>
  <c r="I158" i="32"/>
  <c r="F159" i="32"/>
  <c r="O163" i="32"/>
  <c r="O164" i="32"/>
  <c r="O169" i="32"/>
  <c r="E64" i="33"/>
  <c r="E91" i="33"/>
  <c r="E172" i="33"/>
  <c r="E199" i="33"/>
  <c r="F45" i="34"/>
  <c r="F47" i="34"/>
  <c r="F49" i="34"/>
  <c r="L49" i="34"/>
  <c r="L50" i="34"/>
  <c r="O51" i="34"/>
  <c r="I53" i="34"/>
  <c r="F54" i="34"/>
  <c r="L55" i="34"/>
  <c r="O59" i="34"/>
  <c r="L158" i="32"/>
  <c r="I159" i="32"/>
  <c r="L160" i="32"/>
  <c r="I161" i="32"/>
  <c r="O162" i="32"/>
  <c r="O165" i="32"/>
  <c r="L166" i="32"/>
  <c r="I167" i="32"/>
  <c r="I169" i="32"/>
  <c r="N64" i="33"/>
  <c r="F47" i="33"/>
  <c r="F48" i="33"/>
  <c r="O48" i="33"/>
  <c r="L50" i="33"/>
  <c r="L51" i="33"/>
  <c r="O52" i="33"/>
  <c r="L53" i="33"/>
  <c r="I54" i="33"/>
  <c r="I55" i="33"/>
  <c r="F56" i="33"/>
  <c r="O56" i="33"/>
  <c r="L58" i="33"/>
  <c r="L59" i="33"/>
  <c r="N91" i="33"/>
  <c r="E118" i="33"/>
  <c r="N118" i="33"/>
  <c r="E145" i="33"/>
  <c r="F172" i="33"/>
  <c r="F199" i="33"/>
  <c r="O57" i="34"/>
  <c r="I59" i="34"/>
  <c r="O158" i="32"/>
  <c r="O160" i="32"/>
  <c r="L161" i="32"/>
  <c r="I164" i="32"/>
  <c r="O166" i="32"/>
  <c r="L169" i="32"/>
  <c r="I170" i="32"/>
  <c r="H199" i="32"/>
  <c r="I44" i="33"/>
  <c r="F45" i="33"/>
  <c r="O45" i="33"/>
  <c r="L46" i="33"/>
  <c r="I47" i="33"/>
  <c r="F49" i="33"/>
  <c r="O49" i="33"/>
  <c r="O50" i="33"/>
  <c r="I52" i="33"/>
  <c r="F53" i="33"/>
  <c r="L54" i="33"/>
  <c r="F57" i="33"/>
  <c r="O58" i="33"/>
  <c r="F125" i="33"/>
  <c r="F145" i="33" s="1"/>
  <c r="H172" i="33"/>
  <c r="H199" i="33"/>
  <c r="I45" i="34"/>
  <c r="F46" i="34"/>
  <c r="I47" i="34"/>
  <c r="F48" i="34"/>
  <c r="I49" i="34"/>
  <c r="F50" i="34"/>
  <c r="O50" i="34"/>
  <c r="I52" i="34"/>
  <c r="F53" i="34"/>
  <c r="L53" i="34"/>
  <c r="L54" i="34"/>
  <c r="O55" i="34"/>
  <c r="O56" i="34"/>
  <c r="I58" i="34"/>
  <c r="E64" i="34"/>
  <c r="O44" i="34"/>
  <c r="L45" i="34"/>
  <c r="I46" i="34"/>
  <c r="O46" i="34"/>
  <c r="L47" i="34"/>
  <c r="I48" i="34"/>
  <c r="O48" i="34"/>
  <c r="I50" i="34"/>
  <c r="F51" i="34"/>
  <c r="L51" i="34"/>
  <c r="L52" i="34"/>
  <c r="O53" i="34"/>
  <c r="I55" i="34"/>
  <c r="F56" i="34"/>
  <c r="F57" i="34"/>
  <c r="L57" i="34"/>
  <c r="I56" i="34"/>
  <c r="L58" i="34"/>
  <c r="E199" i="34"/>
  <c r="F145" i="35"/>
  <c r="H199" i="35"/>
  <c r="O58" i="34"/>
  <c r="L59" i="34"/>
  <c r="E172" i="34"/>
  <c r="O167" i="34"/>
  <c r="L168" i="34"/>
  <c r="I171" i="34"/>
  <c r="F179" i="34"/>
  <c r="F199" i="34" s="1"/>
  <c r="K64" i="35"/>
  <c r="F45" i="35"/>
  <c r="I46" i="35"/>
  <c r="I49" i="35"/>
  <c r="I50" i="35"/>
  <c r="I51" i="35"/>
  <c r="L53" i="35"/>
  <c r="F54" i="35"/>
  <c r="I71" i="35"/>
  <c r="I73" i="35"/>
  <c r="L74" i="35"/>
  <c r="F75" i="35"/>
  <c r="L76" i="35"/>
  <c r="F77" i="35"/>
  <c r="L78" i="35"/>
  <c r="F79" i="35"/>
  <c r="I82" i="35"/>
  <c r="L83" i="35"/>
  <c r="F84" i="35"/>
  <c r="I85" i="35"/>
  <c r="L86" i="35"/>
  <c r="I90" i="35"/>
  <c r="F99" i="35"/>
  <c r="I102" i="35"/>
  <c r="I104" i="35"/>
  <c r="L105" i="35"/>
  <c r="F106" i="35"/>
  <c r="L107" i="35"/>
  <c r="F108" i="35"/>
  <c r="I109" i="35"/>
  <c r="I111" i="35"/>
  <c r="L112" i="35"/>
  <c r="I113" i="35"/>
  <c r="F114" i="35"/>
  <c r="I115" i="35"/>
  <c r="F116" i="35"/>
  <c r="H145" i="35"/>
  <c r="E172" i="35"/>
  <c r="L72" i="34"/>
  <c r="L73" i="34"/>
  <c r="I74" i="34"/>
  <c r="F75" i="34"/>
  <c r="F76" i="34"/>
  <c r="L77" i="34"/>
  <c r="F79" i="34"/>
  <c r="O79" i="34"/>
  <c r="O82" i="34"/>
  <c r="L83" i="34"/>
  <c r="L84" i="34"/>
  <c r="I85" i="34"/>
  <c r="F86" i="34"/>
  <c r="I87" i="34"/>
  <c r="F88" i="34"/>
  <c r="F89" i="34"/>
  <c r="F90" i="34"/>
  <c r="E145" i="34"/>
  <c r="F172" i="34"/>
  <c r="E64" i="35"/>
  <c r="N64" i="35"/>
  <c r="F48" i="35"/>
  <c r="F64" i="35" s="1"/>
  <c r="L52" i="35"/>
  <c r="F53" i="35"/>
  <c r="I54" i="35"/>
  <c r="L55" i="35"/>
  <c r="F56" i="35"/>
  <c r="L56" i="35"/>
  <c r="F57" i="35"/>
  <c r="L57" i="35"/>
  <c r="F58" i="35"/>
  <c r="L58" i="35"/>
  <c r="K91" i="35"/>
  <c r="E118" i="35"/>
  <c r="N118" i="35"/>
  <c r="I99" i="35"/>
  <c r="L100" i="35"/>
  <c r="F101" i="35"/>
  <c r="L102" i="35"/>
  <c r="F103" i="35"/>
  <c r="I106" i="35"/>
  <c r="I108" i="35"/>
  <c r="L109" i="35"/>
  <c r="F110" i="35"/>
  <c r="L111" i="35"/>
  <c r="L113" i="35"/>
  <c r="I114" i="35"/>
  <c r="L115" i="35"/>
  <c r="I116" i="35"/>
  <c r="F117" i="35"/>
  <c r="F152" i="35"/>
  <c r="F172" i="35" s="1"/>
  <c r="N172" i="35"/>
  <c r="E199" i="35"/>
  <c r="N199" i="35"/>
  <c r="N118" i="34"/>
  <c r="F145" i="34"/>
  <c r="O64" i="35"/>
  <c r="E91" i="35"/>
  <c r="O118" i="35"/>
  <c r="E145" i="35"/>
  <c r="N145" i="35"/>
  <c r="F179" i="35"/>
  <c r="F199" i="35" s="1"/>
  <c r="O199" i="35"/>
  <c r="K199" i="35"/>
  <c r="L179" i="35"/>
  <c r="L199" i="35" s="1"/>
  <c r="K172" i="35"/>
  <c r="L172" i="35"/>
  <c r="K145" i="35"/>
  <c r="L125" i="35"/>
  <c r="L145" i="35" s="1"/>
  <c r="K118" i="35"/>
  <c r="L98" i="35"/>
  <c r="L71" i="35"/>
  <c r="L91" i="35" s="1"/>
  <c r="L44" i="35"/>
  <c r="L64" i="35" s="1"/>
  <c r="I179" i="35"/>
  <c r="I199" i="35" s="1"/>
  <c r="I152" i="35"/>
  <c r="I172" i="35" s="1"/>
  <c r="I125" i="35"/>
  <c r="I145" i="35" s="1"/>
  <c r="H118" i="35"/>
  <c r="I98" i="35"/>
  <c r="I91" i="35"/>
  <c r="I44" i="35"/>
  <c r="I64" i="35" s="1"/>
  <c r="F118" i="35"/>
  <c r="F91" i="35"/>
  <c r="O199" i="34"/>
  <c r="N199" i="34"/>
  <c r="N172" i="34"/>
  <c r="O152" i="34"/>
  <c r="O172" i="34" s="1"/>
  <c r="O145" i="34"/>
  <c r="N145" i="34"/>
  <c r="O98" i="34"/>
  <c r="O118" i="34" s="1"/>
  <c r="O91" i="34"/>
  <c r="N91" i="34"/>
  <c r="N64" i="34"/>
  <c r="O64" i="34"/>
  <c r="G9" i="35"/>
  <c r="H91" i="35"/>
  <c r="N91" i="35"/>
  <c r="E37" i="35"/>
  <c r="F37" i="35"/>
  <c r="N37" i="35"/>
  <c r="K37" i="35"/>
  <c r="O37" i="35"/>
  <c r="H37" i="35"/>
  <c r="L37" i="35"/>
  <c r="I37" i="35"/>
  <c r="G5" i="35"/>
  <c r="K64" i="34"/>
  <c r="K199" i="34"/>
  <c r="L179" i="34"/>
  <c r="L199" i="34" s="1"/>
  <c r="G9" i="34" s="1"/>
  <c r="K172" i="34"/>
  <c r="L152" i="34"/>
  <c r="L172" i="34" s="1"/>
  <c r="K145" i="34"/>
  <c r="L145" i="34"/>
  <c r="L118" i="34"/>
  <c r="K118" i="34"/>
  <c r="L91" i="34"/>
  <c r="K91" i="34"/>
  <c r="L44" i="34"/>
  <c r="L64" i="34" s="1"/>
  <c r="G5" i="34" s="1"/>
  <c r="I179" i="34"/>
  <c r="I199" i="34" s="1"/>
  <c r="I152" i="34"/>
  <c r="I172" i="34" s="1"/>
  <c r="I125" i="34"/>
  <c r="I145" i="34" s="1"/>
  <c r="I98" i="34"/>
  <c r="I118" i="34" s="1"/>
  <c r="H91" i="34"/>
  <c r="I71" i="34"/>
  <c r="I91" i="34" s="1"/>
  <c r="H64" i="34"/>
  <c r="I44" i="34"/>
  <c r="I64" i="34" s="1"/>
  <c r="F98" i="34"/>
  <c r="F118" i="34" s="1"/>
  <c r="F71" i="34"/>
  <c r="F91" i="34" s="1"/>
  <c r="F44" i="34"/>
  <c r="F64" i="34" s="1"/>
  <c r="O199" i="33"/>
  <c r="G9" i="33" s="1"/>
  <c r="N199" i="33"/>
  <c r="N172" i="33"/>
  <c r="O172" i="33"/>
  <c r="N145" i="33"/>
  <c r="O125" i="33"/>
  <c r="O145" i="33" s="1"/>
  <c r="O98" i="33"/>
  <c r="O118" i="33" s="1"/>
  <c r="O71" i="33"/>
  <c r="O91" i="33" s="1"/>
  <c r="O44" i="33"/>
  <c r="O64" i="33" s="1"/>
  <c r="F37" i="34"/>
  <c r="N37" i="34"/>
  <c r="K37" i="34"/>
  <c r="O37" i="34"/>
  <c r="G3" i="34"/>
  <c r="L37" i="34"/>
  <c r="E37" i="34"/>
  <c r="I37" i="34"/>
  <c r="H37" i="34"/>
  <c r="G7" i="34"/>
  <c r="K199" i="33"/>
  <c r="L179" i="33"/>
  <c r="L199" i="33" s="1"/>
  <c r="K172" i="33"/>
  <c r="L172" i="33"/>
  <c r="K145" i="33"/>
  <c r="L145" i="33"/>
  <c r="L98" i="33"/>
  <c r="L118" i="33" s="1"/>
  <c r="L91" i="33"/>
  <c r="K91" i="33"/>
  <c r="L64" i="33"/>
  <c r="K64" i="33"/>
  <c r="I179" i="33"/>
  <c r="I199" i="33" s="1"/>
  <c r="I152" i="33"/>
  <c r="I172" i="33" s="1"/>
  <c r="I125" i="33"/>
  <c r="I145" i="33" s="1"/>
  <c r="I118" i="33"/>
  <c r="H118" i="33"/>
  <c r="G3" i="33" s="1"/>
  <c r="I91" i="33"/>
  <c r="H91" i="33"/>
  <c r="I64" i="33"/>
  <c r="H64" i="33"/>
  <c r="F98" i="33"/>
  <c r="F118" i="33" s="1"/>
  <c r="F71" i="33"/>
  <c r="F91" i="33" s="1"/>
  <c r="F44" i="33"/>
  <c r="F64" i="33" s="1"/>
  <c r="O179" i="32"/>
  <c r="O199" i="32" s="1"/>
  <c r="O172" i="32"/>
  <c r="N172" i="32"/>
  <c r="N145" i="32"/>
  <c r="O125" i="32"/>
  <c r="O145" i="32" s="1"/>
  <c r="O118" i="32"/>
  <c r="G3" i="32" s="1"/>
  <c r="N118" i="32"/>
  <c r="N91" i="32"/>
  <c r="O71" i="32"/>
  <c r="O91" i="32" s="1"/>
  <c r="O44" i="32"/>
  <c r="O64" i="32" s="1"/>
  <c r="G5" i="32" s="1"/>
  <c r="G7" i="33"/>
  <c r="K37" i="33"/>
  <c r="H37" i="33"/>
  <c r="E37" i="33"/>
  <c r="I37" i="33"/>
  <c r="F37" i="33"/>
  <c r="N37" i="33"/>
  <c r="L37" i="33"/>
  <c r="O37" i="33"/>
  <c r="K199" i="32"/>
  <c r="L179" i="32"/>
  <c r="L199" i="32" s="1"/>
  <c r="K172" i="32"/>
  <c r="L152" i="32"/>
  <c r="L172" i="32" s="1"/>
  <c r="L125" i="32"/>
  <c r="L145" i="32" s="1"/>
  <c r="K118" i="32"/>
  <c r="L98" i="32"/>
  <c r="L118" i="32" s="1"/>
  <c r="L91" i="32"/>
  <c r="K91" i="32"/>
  <c r="K64" i="32"/>
  <c r="L44" i="32"/>
  <c r="L64" i="32" s="1"/>
  <c r="I179" i="32"/>
  <c r="I199" i="32" s="1"/>
  <c r="I152" i="32"/>
  <c r="I172" i="32" s="1"/>
  <c r="H145" i="32"/>
  <c r="I145" i="32"/>
  <c r="H118" i="32"/>
  <c r="I118" i="32"/>
  <c r="H91" i="32"/>
  <c r="I71" i="32"/>
  <c r="I91" i="32" s="1"/>
  <c r="H64" i="32"/>
  <c r="I64" i="32"/>
  <c r="F199" i="32"/>
  <c r="F125" i="32"/>
  <c r="F145" i="32" s="1"/>
  <c r="F98" i="32"/>
  <c r="F118" i="32" s="1"/>
  <c r="F71" i="32"/>
  <c r="F91" i="32" s="1"/>
  <c r="F44" i="32"/>
  <c r="F64" i="32" s="1"/>
  <c r="O152" i="31"/>
  <c r="O172" i="31" s="1"/>
  <c r="O125" i="31"/>
  <c r="O145" i="31" s="1"/>
  <c r="O98" i="31"/>
  <c r="O118" i="31" s="1"/>
  <c r="O91" i="31"/>
  <c r="N91" i="31"/>
  <c r="N64" i="31"/>
  <c r="O64" i="31"/>
  <c r="F37" i="32"/>
  <c r="N37" i="32"/>
  <c r="K37" i="32"/>
  <c r="O37" i="32"/>
  <c r="H37" i="32"/>
  <c r="E37" i="32"/>
  <c r="I37" i="32"/>
  <c r="L37" i="32"/>
  <c r="G7" i="32"/>
  <c r="G9" i="32"/>
  <c r="K172" i="31"/>
  <c r="L172" i="31"/>
  <c r="L145" i="31"/>
  <c r="K145" i="31"/>
  <c r="L118" i="31"/>
  <c r="K118" i="31"/>
  <c r="L91" i="31"/>
  <c r="K91" i="31"/>
  <c r="L64" i="31"/>
  <c r="K64" i="31"/>
  <c r="I152" i="31"/>
  <c r="I172" i="31" s="1"/>
  <c r="H145" i="31"/>
  <c r="I145" i="31"/>
  <c r="I98" i="31"/>
  <c r="I118" i="31" s="1"/>
  <c r="H91" i="31"/>
  <c r="I91" i="31"/>
  <c r="H64" i="31"/>
  <c r="I44" i="31"/>
  <c r="I64" i="31" s="1"/>
  <c r="F125" i="31"/>
  <c r="F145" i="31" s="1"/>
  <c r="F91" i="31"/>
  <c r="F44" i="31"/>
  <c r="F64" i="31" s="1"/>
  <c r="O179" i="30"/>
  <c r="O199" i="30" s="1"/>
  <c r="G9" i="30" s="1"/>
  <c r="N172" i="30"/>
  <c r="O172" i="30"/>
  <c r="O125" i="30"/>
  <c r="O145" i="30" s="1"/>
  <c r="O98" i="30"/>
  <c r="O118" i="30" s="1"/>
  <c r="G3" i="30" s="1"/>
  <c r="O71" i="30"/>
  <c r="O91" i="30" s="1"/>
  <c r="O64" i="30"/>
  <c r="N64" i="30"/>
  <c r="E37" i="31"/>
  <c r="I37" i="31"/>
  <c r="F37" i="31"/>
  <c r="N37" i="31"/>
  <c r="K37" i="31"/>
  <c r="O37" i="31"/>
  <c r="H37" i="31"/>
  <c r="L37" i="31"/>
  <c r="G5" i="31"/>
  <c r="G7" i="31"/>
  <c r="G3" i="31"/>
  <c r="G9" i="31"/>
  <c r="K199" i="30"/>
  <c r="L179" i="30"/>
  <c r="L199" i="30" s="1"/>
  <c r="K172" i="30"/>
  <c r="L152" i="30"/>
  <c r="L172" i="30" s="1"/>
  <c r="L145" i="30"/>
  <c r="K145" i="30"/>
  <c r="L98" i="30"/>
  <c r="L118" i="30" s="1"/>
  <c r="K91" i="30"/>
  <c r="L64" i="30"/>
  <c r="G5" i="30" s="1"/>
  <c r="K64" i="30"/>
  <c r="I179" i="30"/>
  <c r="I199" i="30" s="1"/>
  <c r="I152" i="30"/>
  <c r="I172" i="30" s="1"/>
  <c r="I125" i="30"/>
  <c r="I145" i="30" s="1"/>
  <c r="I98" i="30"/>
  <c r="I118" i="30" s="1"/>
  <c r="I71" i="30"/>
  <c r="I91" i="30" s="1"/>
  <c r="I44" i="30"/>
  <c r="I64" i="30" s="1"/>
  <c r="F118" i="30"/>
  <c r="F71" i="30"/>
  <c r="F91" i="30" s="1"/>
  <c r="F64" i="30"/>
  <c r="O179" i="29"/>
  <c r="O199" i="29" s="1"/>
  <c r="G9" i="29" s="1"/>
  <c r="N172" i="29"/>
  <c r="O152" i="29"/>
  <c r="O172" i="29" s="1"/>
  <c r="O125" i="29"/>
  <c r="O145" i="29" s="1"/>
  <c r="N118" i="29"/>
  <c r="O98" i="29"/>
  <c r="O118" i="29" s="1"/>
  <c r="G3" i="29" s="1"/>
  <c r="O91" i="29"/>
  <c r="N91" i="29"/>
  <c r="N64" i="29"/>
  <c r="O44" i="29"/>
  <c r="O64" i="29" s="1"/>
  <c r="F37" i="30"/>
  <c r="N37" i="30"/>
  <c r="E37" i="30"/>
  <c r="I37" i="30"/>
  <c r="K37" i="30"/>
  <c r="H37" i="30"/>
  <c r="L37" i="30"/>
  <c r="O37" i="30"/>
  <c r="G7" i="30"/>
  <c r="L152" i="29"/>
  <c r="L172" i="29" s="1"/>
  <c r="K145" i="29"/>
  <c r="L145" i="29"/>
  <c r="L118" i="29"/>
  <c r="L64" i="29"/>
  <c r="K64" i="29"/>
  <c r="I152" i="29"/>
  <c r="I172" i="29" s="1"/>
  <c r="I125" i="29"/>
  <c r="I145" i="29" s="1"/>
  <c r="H118" i="29"/>
  <c r="I98" i="29"/>
  <c r="I118" i="29" s="1"/>
  <c r="I44" i="29"/>
  <c r="I64" i="29" s="1"/>
  <c r="F152" i="29"/>
  <c r="F172" i="29" s="1"/>
  <c r="F118" i="29"/>
  <c r="O199" i="28"/>
  <c r="G9" i="28" s="1"/>
  <c r="N199" i="28"/>
  <c r="O172" i="28"/>
  <c r="N172" i="28"/>
  <c r="N145" i="28"/>
  <c r="O125" i="28"/>
  <c r="O145" i="28" s="1"/>
  <c r="N118" i="28"/>
  <c r="O98" i="28"/>
  <c r="O118" i="28" s="1"/>
  <c r="O71" i="28"/>
  <c r="O91" i="28" s="1"/>
  <c r="N64" i="28"/>
  <c r="O44" i="28"/>
  <c r="O64" i="28" s="1"/>
  <c r="K37" i="29"/>
  <c r="O37" i="29"/>
  <c r="F37" i="29"/>
  <c r="N37" i="29"/>
  <c r="E37" i="29"/>
  <c r="I37" i="29"/>
  <c r="H37" i="29"/>
  <c r="L37" i="29"/>
  <c r="G5" i="29"/>
  <c r="G7" i="29"/>
  <c r="K199" i="28"/>
  <c r="L179" i="28"/>
  <c r="L199" i="28" s="1"/>
  <c r="K172" i="28"/>
  <c r="L152" i="28"/>
  <c r="L172" i="28" s="1"/>
  <c r="K145" i="28"/>
  <c r="L125" i="28"/>
  <c r="L145" i="28" s="1"/>
  <c r="L118" i="28"/>
  <c r="K118" i="28"/>
  <c r="L71" i="28"/>
  <c r="L91" i="28" s="1"/>
  <c r="K64" i="28"/>
  <c r="L44" i="28"/>
  <c r="L64" i="28" s="1"/>
  <c r="I179" i="28"/>
  <c r="I199" i="28" s="1"/>
  <c r="I152" i="28"/>
  <c r="I172" i="28" s="1"/>
  <c r="I125" i="28"/>
  <c r="I145" i="28" s="1"/>
  <c r="I118" i="28"/>
  <c r="H118" i="28"/>
  <c r="H91" i="28"/>
  <c r="I71" i="28"/>
  <c r="I91" i="28" s="1"/>
  <c r="I44" i="28"/>
  <c r="I64" i="28" s="1"/>
  <c r="F98" i="28"/>
  <c r="F118" i="28" s="1"/>
  <c r="F71" i="28"/>
  <c r="F91" i="28" s="1"/>
  <c r="E64" i="28"/>
  <c r="F44" i="28"/>
  <c r="F64" i="28" s="1"/>
  <c r="O179" i="27"/>
  <c r="O199" i="27" s="1"/>
  <c r="O152" i="27"/>
  <c r="O172" i="27" s="1"/>
  <c r="O125" i="27"/>
  <c r="O145" i="27" s="1"/>
  <c r="N118" i="27"/>
  <c r="O98" i="27"/>
  <c r="O118" i="27" s="1"/>
  <c r="O71" i="27"/>
  <c r="O91" i="27" s="1"/>
  <c r="N64" i="27"/>
  <c r="O44" i="27"/>
  <c r="O64" i="27" s="1"/>
  <c r="G5" i="27" s="1"/>
  <c r="H37" i="28"/>
  <c r="L37" i="28"/>
  <c r="E37" i="28"/>
  <c r="I37" i="28"/>
  <c r="F37" i="28"/>
  <c r="N37" i="28"/>
  <c r="K37" i="28"/>
  <c r="O37" i="28"/>
  <c r="G5" i="28"/>
  <c r="G7" i="28"/>
  <c r="G3" i="28"/>
  <c r="K199" i="27"/>
  <c r="L179" i="27"/>
  <c r="L199" i="27" s="1"/>
  <c r="K118" i="27"/>
  <c r="L98" i="27"/>
  <c r="L118" i="27" s="1"/>
  <c r="K91" i="27"/>
  <c r="L71" i="27"/>
  <c r="L91" i="27" s="1"/>
  <c r="L64" i="27"/>
  <c r="K64" i="27"/>
  <c r="I179" i="27"/>
  <c r="I199" i="27" s="1"/>
  <c r="G9" i="27" s="1"/>
  <c r="I98" i="27"/>
  <c r="I118" i="27" s="1"/>
  <c r="I71" i="27"/>
  <c r="I91" i="27" s="1"/>
  <c r="I64" i="27"/>
  <c r="H64" i="27"/>
  <c r="F64" i="27"/>
  <c r="O179" i="26"/>
  <c r="O199" i="26" s="1"/>
  <c r="G9" i="26" s="1"/>
  <c r="O125" i="26"/>
  <c r="O145" i="26" s="1"/>
  <c r="N118" i="26"/>
  <c r="O98" i="26"/>
  <c r="O118" i="26" s="1"/>
  <c r="N91" i="26"/>
  <c r="O91" i="26"/>
  <c r="O44" i="26"/>
  <c r="O64" i="26" s="1"/>
  <c r="H37" i="27"/>
  <c r="L37" i="27"/>
  <c r="E37" i="27"/>
  <c r="I37" i="27"/>
  <c r="F37" i="27"/>
  <c r="N37" i="27"/>
  <c r="K37" i="27"/>
  <c r="O37" i="27"/>
  <c r="G7" i="27"/>
  <c r="G3" i="27"/>
  <c r="L118" i="26"/>
  <c r="K118" i="26"/>
  <c r="K91" i="26"/>
  <c r="L91" i="26"/>
  <c r="G7" i="26" s="1"/>
  <c r="L44" i="26"/>
  <c r="L64" i="26" s="1"/>
  <c r="I98" i="26"/>
  <c r="I118" i="26" s="1"/>
  <c r="I71" i="26"/>
  <c r="I91" i="26" s="1"/>
  <c r="H64" i="26"/>
  <c r="I44" i="26"/>
  <c r="I64" i="26" s="1"/>
  <c r="F98" i="26"/>
  <c r="F118" i="26" s="1"/>
  <c r="F71" i="26"/>
  <c r="F91" i="26" s="1"/>
  <c r="F44" i="26"/>
  <c r="F64" i="26" s="1"/>
  <c r="O199" i="25"/>
  <c r="O172" i="25"/>
  <c r="N172" i="25"/>
  <c r="O125" i="25"/>
  <c r="O145" i="25" s="1"/>
  <c r="O98" i="25"/>
  <c r="O118" i="25" s="1"/>
  <c r="N91" i="25"/>
  <c r="O71" i="25"/>
  <c r="O91" i="25" s="1"/>
  <c r="N64" i="25"/>
  <c r="K37" i="26"/>
  <c r="O37" i="26"/>
  <c r="H37" i="26"/>
  <c r="L37" i="26"/>
  <c r="E37" i="26"/>
  <c r="I37" i="26"/>
  <c r="F37" i="26"/>
  <c r="N37" i="26"/>
  <c r="G5" i="26"/>
  <c r="K199" i="25"/>
  <c r="L199" i="25"/>
  <c r="K172" i="25"/>
  <c r="L172" i="25"/>
  <c r="K145" i="25"/>
  <c r="L125" i="25"/>
  <c r="L145" i="25" s="1"/>
  <c r="L118" i="25"/>
  <c r="K118" i="25"/>
  <c r="G3" i="25" s="1"/>
  <c r="K91" i="25"/>
  <c r="L91" i="25"/>
  <c r="K64" i="25"/>
  <c r="L44" i="25"/>
  <c r="L64" i="25" s="1"/>
  <c r="I179" i="25"/>
  <c r="I199" i="25" s="1"/>
  <c r="I152" i="25"/>
  <c r="I172" i="25" s="1"/>
  <c r="H145" i="25"/>
  <c r="I125" i="25"/>
  <c r="I145" i="25" s="1"/>
  <c r="H118" i="25"/>
  <c r="I98" i="25"/>
  <c r="I118" i="25" s="1"/>
  <c r="H91" i="25"/>
  <c r="I71" i="25"/>
  <c r="I91" i="25" s="1"/>
  <c r="I44" i="25"/>
  <c r="I64" i="25" s="1"/>
  <c r="F125" i="25"/>
  <c r="F145" i="25" s="1"/>
  <c r="F98" i="25"/>
  <c r="F118" i="25" s="1"/>
  <c r="F71" i="25"/>
  <c r="F91" i="25" s="1"/>
  <c r="O199" i="24"/>
  <c r="G9" i="24" s="1"/>
  <c r="N199" i="24"/>
  <c r="N172" i="24"/>
  <c r="O152" i="24"/>
  <c r="O172" i="24" s="1"/>
  <c r="N145" i="24"/>
  <c r="O125" i="24"/>
  <c r="O145" i="24" s="1"/>
  <c r="O118" i="24"/>
  <c r="N118" i="24"/>
  <c r="N91" i="24"/>
  <c r="O71" i="24"/>
  <c r="O91" i="24" s="1"/>
  <c r="O44" i="24"/>
  <c r="O64" i="24" s="1"/>
  <c r="N199" i="25"/>
  <c r="E37" i="25"/>
  <c r="I37" i="25"/>
  <c r="H37" i="25"/>
  <c r="L37" i="25"/>
  <c r="O37" i="25"/>
  <c r="N37" i="25"/>
  <c r="F37" i="25"/>
  <c r="K37" i="25"/>
  <c r="G5" i="25"/>
  <c r="G7" i="25"/>
  <c r="K199" i="24"/>
  <c r="L179" i="24"/>
  <c r="L199" i="24" s="1"/>
  <c r="K172" i="24"/>
  <c r="L152" i="24"/>
  <c r="L172" i="24" s="1"/>
  <c r="L125" i="24"/>
  <c r="L145" i="24" s="1"/>
  <c r="L118" i="24"/>
  <c r="K118" i="24"/>
  <c r="K91" i="24"/>
  <c r="L71" i="24"/>
  <c r="L91" i="24" s="1"/>
  <c r="K64" i="24"/>
  <c r="L44" i="24"/>
  <c r="L64" i="24" s="1"/>
  <c r="I179" i="24"/>
  <c r="I199" i="24" s="1"/>
  <c r="I152" i="24"/>
  <c r="I172" i="24" s="1"/>
  <c r="I145" i="24"/>
  <c r="H145" i="24"/>
  <c r="I118" i="24"/>
  <c r="H118" i="24"/>
  <c r="I91" i="24"/>
  <c r="H91" i="24"/>
  <c r="I64" i="24"/>
  <c r="H64" i="24"/>
  <c r="F125" i="24"/>
  <c r="F145" i="24" s="1"/>
  <c r="F98" i="24"/>
  <c r="F118" i="24" s="1"/>
  <c r="F71" i="24"/>
  <c r="F91" i="24" s="1"/>
  <c r="G7" i="24" s="1"/>
  <c r="F44" i="24"/>
  <c r="F64" i="24" s="1"/>
  <c r="K37" i="24"/>
  <c r="O37" i="24"/>
  <c r="L37" i="24"/>
  <c r="F37" i="24"/>
  <c r="N37" i="24"/>
  <c r="H37" i="24"/>
  <c r="E37" i="24"/>
  <c r="I37" i="24"/>
  <c r="G5" i="24"/>
  <c r="A1" i="9"/>
  <c r="B52" i="9"/>
  <c r="B51" i="9"/>
  <c r="B50" i="9"/>
  <c r="B49" i="9"/>
  <c r="B48" i="9"/>
  <c r="B47" i="9"/>
  <c r="B46" i="9"/>
  <c r="B45" i="9"/>
  <c r="B44" i="9"/>
  <c r="B43" i="9"/>
  <c r="B42" i="9"/>
  <c r="B41" i="9"/>
  <c r="B40" i="9"/>
  <c r="B39" i="9"/>
  <c r="B38" i="9"/>
  <c r="B37" i="9"/>
  <c r="B36" i="9"/>
  <c r="B35" i="9"/>
  <c r="B34" i="9"/>
  <c r="B33" i="9"/>
  <c r="B32" i="9"/>
  <c r="B31" i="9"/>
  <c r="B30" i="9"/>
  <c r="B29" i="9"/>
  <c r="B28" i="9"/>
  <c r="B27" i="9"/>
  <c r="B26" i="9"/>
  <c r="B25" i="9"/>
  <c r="B24" i="9"/>
  <c r="B23" i="9"/>
  <c r="B22" i="9"/>
  <c r="N199" i="23"/>
  <c r="B199" i="23"/>
  <c r="O198" i="23"/>
  <c r="N198" i="23"/>
  <c r="L198" i="23"/>
  <c r="K198" i="23"/>
  <c r="I198" i="23"/>
  <c r="H198" i="23"/>
  <c r="F198" i="23"/>
  <c r="E198" i="23"/>
  <c r="O197" i="23"/>
  <c r="N197" i="23"/>
  <c r="L197" i="23"/>
  <c r="K197" i="23"/>
  <c r="I197" i="23"/>
  <c r="H197" i="23"/>
  <c r="F197" i="23"/>
  <c r="E197" i="23"/>
  <c r="O196" i="23"/>
  <c r="N196" i="23"/>
  <c r="L196" i="23"/>
  <c r="K196" i="23"/>
  <c r="I196" i="23"/>
  <c r="H196" i="23"/>
  <c r="F196" i="23"/>
  <c r="E196" i="23"/>
  <c r="O195" i="23"/>
  <c r="N195" i="23"/>
  <c r="L195" i="23"/>
  <c r="K195" i="23"/>
  <c r="I195" i="23"/>
  <c r="H195" i="23"/>
  <c r="F195" i="23"/>
  <c r="E195" i="23"/>
  <c r="O194" i="23"/>
  <c r="N194" i="23"/>
  <c r="L194" i="23"/>
  <c r="K194" i="23"/>
  <c r="I194" i="23"/>
  <c r="H194" i="23"/>
  <c r="F194" i="23"/>
  <c r="E194" i="23"/>
  <c r="O193" i="23"/>
  <c r="N193" i="23"/>
  <c r="L193" i="23"/>
  <c r="K193" i="23"/>
  <c r="I193" i="23"/>
  <c r="H193" i="23"/>
  <c r="F193" i="23"/>
  <c r="E193" i="23"/>
  <c r="O192" i="23"/>
  <c r="N192" i="23"/>
  <c r="L192" i="23"/>
  <c r="K192" i="23"/>
  <c r="I192" i="23"/>
  <c r="H192" i="23"/>
  <c r="F192" i="23"/>
  <c r="E192" i="23"/>
  <c r="O191" i="23"/>
  <c r="N191" i="23"/>
  <c r="L191" i="23"/>
  <c r="K191" i="23"/>
  <c r="I191" i="23"/>
  <c r="H191" i="23"/>
  <c r="F191" i="23"/>
  <c r="E191" i="23"/>
  <c r="O190" i="23"/>
  <c r="N190" i="23"/>
  <c r="L190" i="23"/>
  <c r="K190" i="23"/>
  <c r="I190" i="23"/>
  <c r="H190" i="23"/>
  <c r="F190" i="23"/>
  <c r="E190" i="23"/>
  <c r="O189" i="23"/>
  <c r="N189" i="23"/>
  <c r="L189" i="23"/>
  <c r="K189" i="23"/>
  <c r="I189" i="23"/>
  <c r="H189" i="23"/>
  <c r="F189" i="23"/>
  <c r="E189" i="23"/>
  <c r="O188" i="23"/>
  <c r="N188" i="23"/>
  <c r="L188" i="23"/>
  <c r="K188" i="23"/>
  <c r="I188" i="23"/>
  <c r="H188" i="23"/>
  <c r="F188" i="23"/>
  <c r="E188" i="23"/>
  <c r="O187" i="23"/>
  <c r="N187" i="23"/>
  <c r="L187" i="23"/>
  <c r="K187" i="23"/>
  <c r="I187" i="23"/>
  <c r="H187" i="23"/>
  <c r="F187" i="23"/>
  <c r="E187" i="23"/>
  <c r="O186" i="23"/>
  <c r="N186" i="23"/>
  <c r="L186" i="23"/>
  <c r="K186" i="23"/>
  <c r="I186" i="23"/>
  <c r="H186" i="23"/>
  <c r="F186" i="23"/>
  <c r="E186" i="23"/>
  <c r="O185" i="23"/>
  <c r="N185" i="23"/>
  <c r="L185" i="23"/>
  <c r="K185" i="23"/>
  <c r="I185" i="23"/>
  <c r="H185" i="23"/>
  <c r="F185" i="23"/>
  <c r="E185" i="23"/>
  <c r="O184" i="23"/>
  <c r="N184" i="23"/>
  <c r="L184" i="23"/>
  <c r="K184" i="23"/>
  <c r="I184" i="23"/>
  <c r="H184" i="23"/>
  <c r="F184" i="23"/>
  <c r="E184" i="23"/>
  <c r="O183" i="23"/>
  <c r="N183" i="23"/>
  <c r="L183" i="23"/>
  <c r="K183" i="23"/>
  <c r="I183" i="23"/>
  <c r="H183" i="23"/>
  <c r="F183" i="23"/>
  <c r="E183" i="23"/>
  <c r="O182" i="23"/>
  <c r="N182" i="23"/>
  <c r="L182" i="23"/>
  <c r="K182" i="23"/>
  <c r="I182" i="23"/>
  <c r="H182" i="23"/>
  <c r="F182" i="23"/>
  <c r="E182" i="23"/>
  <c r="O181" i="23"/>
  <c r="N181" i="23"/>
  <c r="L181" i="23"/>
  <c r="K181" i="23"/>
  <c r="I181" i="23"/>
  <c r="H181" i="23"/>
  <c r="F181" i="23"/>
  <c r="E181" i="23"/>
  <c r="O180" i="23"/>
  <c r="N180" i="23"/>
  <c r="L180" i="23"/>
  <c r="K180" i="23"/>
  <c r="I180" i="23"/>
  <c r="H180" i="23"/>
  <c r="F180" i="23"/>
  <c r="E180" i="23"/>
  <c r="O179" i="23"/>
  <c r="O199" i="23" s="1"/>
  <c r="N179" i="23"/>
  <c r="L179" i="23"/>
  <c r="L199" i="23" s="1"/>
  <c r="K179" i="23"/>
  <c r="K199" i="23" s="1"/>
  <c r="I179" i="23"/>
  <c r="I199" i="23" s="1"/>
  <c r="H179" i="23"/>
  <c r="H199" i="23" s="1"/>
  <c r="F179" i="23"/>
  <c r="F199" i="23" s="1"/>
  <c r="E179" i="23"/>
  <c r="E199" i="23" s="1"/>
  <c r="M177" i="23"/>
  <c r="J177" i="23"/>
  <c r="G177" i="23"/>
  <c r="D177" i="23"/>
  <c r="B177" i="23"/>
  <c r="M176" i="23"/>
  <c r="G176" i="23"/>
  <c r="K172" i="23"/>
  <c r="E172" i="23"/>
  <c r="B172" i="23"/>
  <c r="O171" i="23"/>
  <c r="N171" i="23"/>
  <c r="L171" i="23"/>
  <c r="K171" i="23"/>
  <c r="I171" i="23"/>
  <c r="H171" i="23"/>
  <c r="F171" i="23"/>
  <c r="E171" i="23"/>
  <c r="O170" i="23"/>
  <c r="N170" i="23"/>
  <c r="L170" i="23"/>
  <c r="K170" i="23"/>
  <c r="I170" i="23"/>
  <c r="H170" i="23"/>
  <c r="F170" i="23"/>
  <c r="E170" i="23"/>
  <c r="O169" i="23"/>
  <c r="N169" i="23"/>
  <c r="L169" i="23"/>
  <c r="K169" i="23"/>
  <c r="I169" i="23"/>
  <c r="H169" i="23"/>
  <c r="F169" i="23"/>
  <c r="E169" i="23"/>
  <c r="O168" i="23"/>
  <c r="N168" i="23"/>
  <c r="L168" i="23"/>
  <c r="K168" i="23"/>
  <c r="I168" i="23"/>
  <c r="H168" i="23"/>
  <c r="F168" i="23"/>
  <c r="E168" i="23"/>
  <c r="O167" i="23"/>
  <c r="N167" i="23"/>
  <c r="L167" i="23"/>
  <c r="K167" i="23"/>
  <c r="I167" i="23"/>
  <c r="H167" i="23"/>
  <c r="F167" i="23"/>
  <c r="E167" i="23"/>
  <c r="O166" i="23"/>
  <c r="N166" i="23"/>
  <c r="L166" i="23"/>
  <c r="K166" i="23"/>
  <c r="I166" i="23"/>
  <c r="H166" i="23"/>
  <c r="F166" i="23"/>
  <c r="E166" i="23"/>
  <c r="O165" i="23"/>
  <c r="N165" i="23"/>
  <c r="L165" i="23"/>
  <c r="K165" i="23"/>
  <c r="I165" i="23"/>
  <c r="H165" i="23"/>
  <c r="F165" i="23"/>
  <c r="E165" i="23"/>
  <c r="O164" i="23"/>
  <c r="N164" i="23"/>
  <c r="L164" i="23"/>
  <c r="K164" i="23"/>
  <c r="I164" i="23"/>
  <c r="H164" i="23"/>
  <c r="F164" i="23"/>
  <c r="E164" i="23"/>
  <c r="O163" i="23"/>
  <c r="N163" i="23"/>
  <c r="L163" i="23"/>
  <c r="K163" i="23"/>
  <c r="I163" i="23"/>
  <c r="H163" i="23"/>
  <c r="F163" i="23"/>
  <c r="E163" i="23"/>
  <c r="O162" i="23"/>
  <c r="N162" i="23"/>
  <c r="L162" i="23"/>
  <c r="K162" i="23"/>
  <c r="I162" i="23"/>
  <c r="H162" i="23"/>
  <c r="F162" i="23"/>
  <c r="E162" i="23"/>
  <c r="O161" i="23"/>
  <c r="N161" i="23"/>
  <c r="L161" i="23"/>
  <c r="K161" i="23"/>
  <c r="I161" i="23"/>
  <c r="H161" i="23"/>
  <c r="F161" i="23"/>
  <c r="E161" i="23"/>
  <c r="O160" i="23"/>
  <c r="N160" i="23"/>
  <c r="L160" i="23"/>
  <c r="K160" i="23"/>
  <c r="I160" i="23"/>
  <c r="H160" i="23"/>
  <c r="F160" i="23"/>
  <c r="E160" i="23"/>
  <c r="O159" i="23"/>
  <c r="N159" i="23"/>
  <c r="L159" i="23"/>
  <c r="K159" i="23"/>
  <c r="I159" i="23"/>
  <c r="H159" i="23"/>
  <c r="F159" i="23"/>
  <c r="E159" i="23"/>
  <c r="O158" i="23"/>
  <c r="N158" i="23"/>
  <c r="L158" i="23"/>
  <c r="K158" i="23"/>
  <c r="I158" i="23"/>
  <c r="H158" i="23"/>
  <c r="F158" i="23"/>
  <c r="E158" i="23"/>
  <c r="O157" i="23"/>
  <c r="N157" i="23"/>
  <c r="L157" i="23"/>
  <c r="K157" i="23"/>
  <c r="I157" i="23"/>
  <c r="H157" i="23"/>
  <c r="F157" i="23"/>
  <c r="E157" i="23"/>
  <c r="O156" i="23"/>
  <c r="N156" i="23"/>
  <c r="L156" i="23"/>
  <c r="K156" i="23"/>
  <c r="I156" i="23"/>
  <c r="H156" i="23"/>
  <c r="F156" i="23"/>
  <c r="E156" i="23"/>
  <c r="O155" i="23"/>
  <c r="N155" i="23"/>
  <c r="L155" i="23"/>
  <c r="K155" i="23"/>
  <c r="I155" i="23"/>
  <c r="H155" i="23"/>
  <c r="F155" i="23"/>
  <c r="E155" i="23"/>
  <c r="O154" i="23"/>
  <c r="N154" i="23"/>
  <c r="L154" i="23"/>
  <c r="K154" i="23"/>
  <c r="I154" i="23"/>
  <c r="H154" i="23"/>
  <c r="F154" i="23"/>
  <c r="E154" i="23"/>
  <c r="O153" i="23"/>
  <c r="N153" i="23"/>
  <c r="L153" i="23"/>
  <c r="K153" i="23"/>
  <c r="I153" i="23"/>
  <c r="H153" i="23"/>
  <c r="F153" i="23"/>
  <c r="E153" i="23"/>
  <c r="O152" i="23"/>
  <c r="O172" i="23" s="1"/>
  <c r="N152" i="23"/>
  <c r="N172" i="23" s="1"/>
  <c r="L152" i="23"/>
  <c r="L172" i="23" s="1"/>
  <c r="K152" i="23"/>
  <c r="I152" i="23"/>
  <c r="I172" i="23" s="1"/>
  <c r="H152" i="23"/>
  <c r="H172" i="23" s="1"/>
  <c r="F152" i="23"/>
  <c r="F172" i="23" s="1"/>
  <c r="E152" i="23"/>
  <c r="M150" i="23"/>
  <c r="J150" i="23"/>
  <c r="G150" i="23"/>
  <c r="D150" i="23"/>
  <c r="B150" i="23"/>
  <c r="M149" i="23"/>
  <c r="G149" i="23"/>
  <c r="K145" i="23"/>
  <c r="E145" i="23"/>
  <c r="B145" i="23"/>
  <c r="O144" i="23"/>
  <c r="N144" i="23"/>
  <c r="L144" i="23"/>
  <c r="K144" i="23"/>
  <c r="I144" i="23"/>
  <c r="H144" i="23"/>
  <c r="F144" i="23"/>
  <c r="E144" i="23"/>
  <c r="O143" i="23"/>
  <c r="N143" i="23"/>
  <c r="L143" i="23"/>
  <c r="K143" i="23"/>
  <c r="I143" i="23"/>
  <c r="H143" i="23"/>
  <c r="F143" i="23"/>
  <c r="E143" i="23"/>
  <c r="O142" i="23"/>
  <c r="N142" i="23"/>
  <c r="L142" i="23"/>
  <c r="K142" i="23"/>
  <c r="I142" i="23"/>
  <c r="H142" i="23"/>
  <c r="F142" i="23"/>
  <c r="E142" i="23"/>
  <c r="O141" i="23"/>
  <c r="N141" i="23"/>
  <c r="L141" i="23"/>
  <c r="K141" i="23"/>
  <c r="I141" i="23"/>
  <c r="H141" i="23"/>
  <c r="F141" i="23"/>
  <c r="E141" i="23"/>
  <c r="O140" i="23"/>
  <c r="N140" i="23"/>
  <c r="L140" i="23"/>
  <c r="K140" i="23"/>
  <c r="I140" i="23"/>
  <c r="H140" i="23"/>
  <c r="F140" i="23"/>
  <c r="E140" i="23"/>
  <c r="O139" i="23"/>
  <c r="N139" i="23"/>
  <c r="L139" i="23"/>
  <c r="K139" i="23"/>
  <c r="I139" i="23"/>
  <c r="H139" i="23"/>
  <c r="F139" i="23"/>
  <c r="E139" i="23"/>
  <c r="O138" i="23"/>
  <c r="N138" i="23"/>
  <c r="L138" i="23"/>
  <c r="K138" i="23"/>
  <c r="I138" i="23"/>
  <c r="H138" i="23"/>
  <c r="F138" i="23"/>
  <c r="E138" i="23"/>
  <c r="O137" i="23"/>
  <c r="N137" i="23"/>
  <c r="L137" i="23"/>
  <c r="K137" i="23"/>
  <c r="I137" i="23"/>
  <c r="H137" i="23"/>
  <c r="F137" i="23"/>
  <c r="E137" i="23"/>
  <c r="O136" i="23"/>
  <c r="N136" i="23"/>
  <c r="L136" i="23"/>
  <c r="K136" i="23"/>
  <c r="I136" i="23"/>
  <c r="H136" i="23"/>
  <c r="F136" i="23"/>
  <c r="E136" i="23"/>
  <c r="O135" i="23"/>
  <c r="N135" i="23"/>
  <c r="L135" i="23"/>
  <c r="K135" i="23"/>
  <c r="I135" i="23"/>
  <c r="H135" i="23"/>
  <c r="F135" i="23"/>
  <c r="E135" i="23"/>
  <c r="O134" i="23"/>
  <c r="N134" i="23"/>
  <c r="L134" i="23"/>
  <c r="K134" i="23"/>
  <c r="I134" i="23"/>
  <c r="H134" i="23"/>
  <c r="F134" i="23"/>
  <c r="E134" i="23"/>
  <c r="O133" i="23"/>
  <c r="N133" i="23"/>
  <c r="L133" i="23"/>
  <c r="K133" i="23"/>
  <c r="I133" i="23"/>
  <c r="H133" i="23"/>
  <c r="F133" i="23"/>
  <c r="E133" i="23"/>
  <c r="O132" i="23"/>
  <c r="N132" i="23"/>
  <c r="L132" i="23"/>
  <c r="K132" i="23"/>
  <c r="I132" i="23"/>
  <c r="H132" i="23"/>
  <c r="F132" i="23"/>
  <c r="E132" i="23"/>
  <c r="O131" i="23"/>
  <c r="N131" i="23"/>
  <c r="L131" i="23"/>
  <c r="K131" i="23"/>
  <c r="I131" i="23"/>
  <c r="H131" i="23"/>
  <c r="F131" i="23"/>
  <c r="E131" i="23"/>
  <c r="O130" i="23"/>
  <c r="N130" i="23"/>
  <c r="L130" i="23"/>
  <c r="K130" i="23"/>
  <c r="I130" i="23"/>
  <c r="H130" i="23"/>
  <c r="F130" i="23"/>
  <c r="E130" i="23"/>
  <c r="O129" i="23"/>
  <c r="N129" i="23"/>
  <c r="L129" i="23"/>
  <c r="K129" i="23"/>
  <c r="I129" i="23"/>
  <c r="H129" i="23"/>
  <c r="F129" i="23"/>
  <c r="E129" i="23"/>
  <c r="O128" i="23"/>
  <c r="N128" i="23"/>
  <c r="L128" i="23"/>
  <c r="K128" i="23"/>
  <c r="I128" i="23"/>
  <c r="H128" i="23"/>
  <c r="F128" i="23"/>
  <c r="E128" i="23"/>
  <c r="O127" i="23"/>
  <c r="N127" i="23"/>
  <c r="L127" i="23"/>
  <c r="K127" i="23"/>
  <c r="I127" i="23"/>
  <c r="H127" i="23"/>
  <c r="F127" i="23"/>
  <c r="E127" i="23"/>
  <c r="O126" i="23"/>
  <c r="N126" i="23"/>
  <c r="L126" i="23"/>
  <c r="K126" i="23"/>
  <c r="I126" i="23"/>
  <c r="H126" i="23"/>
  <c r="F126" i="23"/>
  <c r="E126" i="23"/>
  <c r="O125" i="23"/>
  <c r="O145" i="23" s="1"/>
  <c r="N125" i="23"/>
  <c r="N145" i="23" s="1"/>
  <c r="L125" i="23"/>
  <c r="L145" i="23" s="1"/>
  <c r="K125" i="23"/>
  <c r="I125" i="23"/>
  <c r="I145" i="23" s="1"/>
  <c r="H125" i="23"/>
  <c r="H145" i="23" s="1"/>
  <c r="F125" i="23"/>
  <c r="F145" i="23" s="1"/>
  <c r="E125" i="23"/>
  <c r="M123" i="23"/>
  <c r="J123" i="23"/>
  <c r="G123" i="23"/>
  <c r="D123" i="23"/>
  <c r="B123" i="23"/>
  <c r="M122" i="23"/>
  <c r="G122" i="23"/>
  <c r="K118" i="23"/>
  <c r="E118" i="23"/>
  <c r="B118" i="23"/>
  <c r="O117" i="23"/>
  <c r="N117" i="23"/>
  <c r="L117" i="23"/>
  <c r="K117" i="23"/>
  <c r="I117" i="23"/>
  <c r="H117" i="23"/>
  <c r="F117" i="23"/>
  <c r="E117" i="23"/>
  <c r="O116" i="23"/>
  <c r="N116" i="23"/>
  <c r="L116" i="23"/>
  <c r="K116" i="23"/>
  <c r="I116" i="23"/>
  <c r="H116" i="23"/>
  <c r="F116" i="23"/>
  <c r="E116" i="23"/>
  <c r="O115" i="23"/>
  <c r="N115" i="23"/>
  <c r="L115" i="23"/>
  <c r="K115" i="23"/>
  <c r="I115" i="23"/>
  <c r="H115" i="23"/>
  <c r="F115" i="23"/>
  <c r="E115" i="23"/>
  <c r="O114" i="23"/>
  <c r="N114" i="23"/>
  <c r="L114" i="23"/>
  <c r="K114" i="23"/>
  <c r="I114" i="23"/>
  <c r="H114" i="23"/>
  <c r="F114" i="23"/>
  <c r="E114" i="23"/>
  <c r="O113" i="23"/>
  <c r="N113" i="23"/>
  <c r="L113" i="23"/>
  <c r="K113" i="23"/>
  <c r="I113" i="23"/>
  <c r="H113" i="23"/>
  <c r="F113" i="23"/>
  <c r="E113" i="23"/>
  <c r="O112" i="23"/>
  <c r="N112" i="23"/>
  <c r="L112" i="23"/>
  <c r="K112" i="23"/>
  <c r="I112" i="23"/>
  <c r="H112" i="23"/>
  <c r="F112" i="23"/>
  <c r="E112" i="23"/>
  <c r="O111" i="23"/>
  <c r="N111" i="23"/>
  <c r="L111" i="23"/>
  <c r="K111" i="23"/>
  <c r="I111" i="23"/>
  <c r="H111" i="23"/>
  <c r="F111" i="23"/>
  <c r="E111" i="23"/>
  <c r="O110" i="23"/>
  <c r="N110" i="23"/>
  <c r="L110" i="23"/>
  <c r="K110" i="23"/>
  <c r="I110" i="23"/>
  <c r="H110" i="23"/>
  <c r="F110" i="23"/>
  <c r="E110" i="23"/>
  <c r="O109" i="23"/>
  <c r="N109" i="23"/>
  <c r="L109" i="23"/>
  <c r="K109" i="23"/>
  <c r="I109" i="23"/>
  <c r="H109" i="23"/>
  <c r="F109" i="23"/>
  <c r="E109" i="23"/>
  <c r="O108" i="23"/>
  <c r="N108" i="23"/>
  <c r="L108" i="23"/>
  <c r="K108" i="23"/>
  <c r="I108" i="23"/>
  <c r="H108" i="23"/>
  <c r="F108" i="23"/>
  <c r="E108" i="23"/>
  <c r="O107" i="23"/>
  <c r="N107" i="23"/>
  <c r="L107" i="23"/>
  <c r="K107" i="23"/>
  <c r="I107" i="23"/>
  <c r="H107" i="23"/>
  <c r="F107" i="23"/>
  <c r="E107" i="23"/>
  <c r="O106" i="23"/>
  <c r="N106" i="23"/>
  <c r="L106" i="23"/>
  <c r="K106" i="23"/>
  <c r="I106" i="23"/>
  <c r="H106" i="23"/>
  <c r="F106" i="23"/>
  <c r="E106" i="23"/>
  <c r="O105" i="23"/>
  <c r="N105" i="23"/>
  <c r="L105" i="23"/>
  <c r="K105" i="23"/>
  <c r="I105" i="23"/>
  <c r="H105" i="23"/>
  <c r="F105" i="23"/>
  <c r="E105" i="23"/>
  <c r="O104" i="23"/>
  <c r="N104" i="23"/>
  <c r="L104" i="23"/>
  <c r="K104" i="23"/>
  <c r="I104" i="23"/>
  <c r="H104" i="23"/>
  <c r="F104" i="23"/>
  <c r="E104" i="23"/>
  <c r="O103" i="23"/>
  <c r="N103" i="23"/>
  <c r="L103" i="23"/>
  <c r="K103" i="23"/>
  <c r="I103" i="23"/>
  <c r="H103" i="23"/>
  <c r="F103" i="23"/>
  <c r="E103" i="23"/>
  <c r="O102" i="23"/>
  <c r="N102" i="23"/>
  <c r="L102" i="23"/>
  <c r="K102" i="23"/>
  <c r="I102" i="23"/>
  <c r="H102" i="23"/>
  <c r="F102" i="23"/>
  <c r="E102" i="23"/>
  <c r="O101" i="23"/>
  <c r="N101" i="23"/>
  <c r="L101" i="23"/>
  <c r="K101" i="23"/>
  <c r="I101" i="23"/>
  <c r="H101" i="23"/>
  <c r="F101" i="23"/>
  <c r="E101" i="23"/>
  <c r="O100" i="23"/>
  <c r="N100" i="23"/>
  <c r="L100" i="23"/>
  <c r="K100" i="23"/>
  <c r="I100" i="23"/>
  <c r="H100" i="23"/>
  <c r="F100" i="23"/>
  <c r="E100" i="23"/>
  <c r="O99" i="23"/>
  <c r="N99" i="23"/>
  <c r="L99" i="23"/>
  <c r="K99" i="23"/>
  <c r="I99" i="23"/>
  <c r="H99" i="23"/>
  <c r="F99" i="23"/>
  <c r="E99" i="23"/>
  <c r="O98" i="23"/>
  <c r="O118" i="23" s="1"/>
  <c r="N98" i="23"/>
  <c r="N118" i="23" s="1"/>
  <c r="L98" i="23"/>
  <c r="L118" i="23" s="1"/>
  <c r="K98" i="23"/>
  <c r="I98" i="23"/>
  <c r="I118" i="23" s="1"/>
  <c r="H98" i="23"/>
  <c r="H118" i="23" s="1"/>
  <c r="F98" i="23"/>
  <c r="F118" i="23" s="1"/>
  <c r="E98" i="23"/>
  <c r="M96" i="23"/>
  <c r="J96" i="23"/>
  <c r="G96" i="23"/>
  <c r="D96" i="23"/>
  <c r="B96" i="23"/>
  <c r="M95" i="23"/>
  <c r="G95" i="23"/>
  <c r="K91" i="23"/>
  <c r="E91" i="23"/>
  <c r="B91" i="23"/>
  <c r="O90" i="23"/>
  <c r="N90" i="23"/>
  <c r="L90" i="23"/>
  <c r="K90" i="23"/>
  <c r="I90" i="23"/>
  <c r="H90" i="23"/>
  <c r="F90" i="23"/>
  <c r="E90" i="23"/>
  <c r="O89" i="23"/>
  <c r="N89" i="23"/>
  <c r="L89" i="23"/>
  <c r="K89" i="23"/>
  <c r="I89" i="23"/>
  <c r="H89" i="23"/>
  <c r="F89" i="23"/>
  <c r="E89" i="23"/>
  <c r="O88" i="23"/>
  <c r="N88" i="23"/>
  <c r="L88" i="23"/>
  <c r="K88" i="23"/>
  <c r="I88" i="23"/>
  <c r="H88" i="23"/>
  <c r="F88" i="23"/>
  <c r="E88" i="23"/>
  <c r="O87" i="23"/>
  <c r="N87" i="23"/>
  <c r="L87" i="23"/>
  <c r="K87" i="23"/>
  <c r="I87" i="23"/>
  <c r="H87" i="23"/>
  <c r="F87" i="23"/>
  <c r="E87" i="23"/>
  <c r="O86" i="23"/>
  <c r="N86" i="23"/>
  <c r="L86" i="23"/>
  <c r="K86" i="23"/>
  <c r="I86" i="23"/>
  <c r="H86" i="23"/>
  <c r="F86" i="23"/>
  <c r="E86" i="23"/>
  <c r="O85" i="23"/>
  <c r="N85" i="23"/>
  <c r="L85" i="23"/>
  <c r="K85" i="23"/>
  <c r="I85" i="23"/>
  <c r="H85" i="23"/>
  <c r="F85" i="23"/>
  <c r="E85" i="23"/>
  <c r="O84" i="23"/>
  <c r="N84" i="23"/>
  <c r="L84" i="23"/>
  <c r="K84" i="23"/>
  <c r="I84" i="23"/>
  <c r="H84" i="23"/>
  <c r="F84" i="23"/>
  <c r="E84" i="23"/>
  <c r="O83" i="23"/>
  <c r="N83" i="23"/>
  <c r="L83" i="23"/>
  <c r="K83" i="23"/>
  <c r="I83" i="23"/>
  <c r="H83" i="23"/>
  <c r="F83" i="23"/>
  <c r="E83" i="23"/>
  <c r="O82" i="23"/>
  <c r="N82" i="23"/>
  <c r="L82" i="23"/>
  <c r="K82" i="23"/>
  <c r="I82" i="23"/>
  <c r="H82" i="23"/>
  <c r="F82" i="23"/>
  <c r="E82" i="23"/>
  <c r="O81" i="23"/>
  <c r="N81" i="23"/>
  <c r="L81" i="23"/>
  <c r="K81" i="23"/>
  <c r="I81" i="23"/>
  <c r="H81" i="23"/>
  <c r="F81" i="23"/>
  <c r="E81" i="23"/>
  <c r="O80" i="23"/>
  <c r="N80" i="23"/>
  <c r="L80" i="23"/>
  <c r="K80" i="23"/>
  <c r="I80" i="23"/>
  <c r="H80" i="23"/>
  <c r="F80" i="23"/>
  <c r="E80" i="23"/>
  <c r="O79" i="23"/>
  <c r="N79" i="23"/>
  <c r="L79" i="23"/>
  <c r="K79" i="23"/>
  <c r="I79" i="23"/>
  <c r="H79" i="23"/>
  <c r="F79" i="23"/>
  <c r="E79" i="23"/>
  <c r="O78" i="23"/>
  <c r="N78" i="23"/>
  <c r="L78" i="23"/>
  <c r="K78" i="23"/>
  <c r="I78" i="23"/>
  <c r="H78" i="23"/>
  <c r="F78" i="23"/>
  <c r="E78" i="23"/>
  <c r="O77" i="23"/>
  <c r="N77" i="23"/>
  <c r="L77" i="23"/>
  <c r="K77" i="23"/>
  <c r="I77" i="23"/>
  <c r="H77" i="23"/>
  <c r="F77" i="23"/>
  <c r="E77" i="23"/>
  <c r="O76" i="23"/>
  <c r="N76" i="23"/>
  <c r="L76" i="23"/>
  <c r="K76" i="23"/>
  <c r="I76" i="23"/>
  <c r="H76" i="23"/>
  <c r="F76" i="23"/>
  <c r="E76" i="23"/>
  <c r="O75" i="23"/>
  <c r="N75" i="23"/>
  <c r="L75" i="23"/>
  <c r="K75" i="23"/>
  <c r="I75" i="23"/>
  <c r="H75" i="23"/>
  <c r="F75" i="23"/>
  <c r="E75" i="23"/>
  <c r="O74" i="23"/>
  <c r="N74" i="23"/>
  <c r="L74" i="23"/>
  <c r="K74" i="23"/>
  <c r="I74" i="23"/>
  <c r="H74" i="23"/>
  <c r="F74" i="23"/>
  <c r="E74" i="23"/>
  <c r="O73" i="23"/>
  <c r="N73" i="23"/>
  <c r="L73" i="23"/>
  <c r="K73" i="23"/>
  <c r="I73" i="23"/>
  <c r="H73" i="23"/>
  <c r="F73" i="23"/>
  <c r="E73" i="23"/>
  <c r="O72" i="23"/>
  <c r="N72" i="23"/>
  <c r="L72" i="23"/>
  <c r="K72" i="23"/>
  <c r="I72" i="23"/>
  <c r="H72" i="23"/>
  <c r="F72" i="23"/>
  <c r="E72" i="23"/>
  <c r="O71" i="23"/>
  <c r="O91" i="23" s="1"/>
  <c r="N71" i="23"/>
  <c r="N91" i="23" s="1"/>
  <c r="L71" i="23"/>
  <c r="L91" i="23" s="1"/>
  <c r="K71" i="23"/>
  <c r="I71" i="23"/>
  <c r="I91" i="23" s="1"/>
  <c r="H71" i="23"/>
  <c r="H91" i="23" s="1"/>
  <c r="F71" i="23"/>
  <c r="F91" i="23" s="1"/>
  <c r="E71" i="23"/>
  <c r="M69" i="23"/>
  <c r="J69" i="23"/>
  <c r="G69" i="23"/>
  <c r="D69" i="23"/>
  <c r="B69" i="23"/>
  <c r="M68" i="23"/>
  <c r="G68" i="23"/>
  <c r="K64" i="23"/>
  <c r="E64" i="23"/>
  <c r="B64" i="23"/>
  <c r="O63" i="23"/>
  <c r="N63" i="23"/>
  <c r="L63" i="23"/>
  <c r="K63" i="23"/>
  <c r="I63" i="23"/>
  <c r="H63" i="23"/>
  <c r="F63" i="23"/>
  <c r="E63" i="23"/>
  <c r="O62" i="23"/>
  <c r="N62" i="23"/>
  <c r="L62" i="23"/>
  <c r="K62" i="23"/>
  <c r="I62" i="23"/>
  <c r="H62" i="23"/>
  <c r="F62" i="23"/>
  <c r="E62" i="23"/>
  <c r="O61" i="23"/>
  <c r="N61" i="23"/>
  <c r="L61" i="23"/>
  <c r="K61" i="23"/>
  <c r="I61" i="23"/>
  <c r="H61" i="23"/>
  <c r="F61" i="23"/>
  <c r="E61" i="23"/>
  <c r="O60" i="23"/>
  <c r="N60" i="23"/>
  <c r="L60" i="23"/>
  <c r="K60" i="23"/>
  <c r="I60" i="23"/>
  <c r="H60" i="23"/>
  <c r="F60" i="23"/>
  <c r="E60" i="23"/>
  <c r="O59" i="23"/>
  <c r="N59" i="23"/>
  <c r="L59" i="23"/>
  <c r="K59" i="23"/>
  <c r="I59" i="23"/>
  <c r="H59" i="23"/>
  <c r="F59" i="23"/>
  <c r="E59" i="23"/>
  <c r="O58" i="23"/>
  <c r="N58" i="23"/>
  <c r="L58" i="23"/>
  <c r="K58" i="23"/>
  <c r="I58" i="23"/>
  <c r="H58" i="23"/>
  <c r="F58" i="23"/>
  <c r="E58" i="23"/>
  <c r="O57" i="23"/>
  <c r="N57" i="23"/>
  <c r="L57" i="23"/>
  <c r="K57" i="23"/>
  <c r="I57" i="23"/>
  <c r="H57" i="23"/>
  <c r="F57" i="23"/>
  <c r="E57" i="23"/>
  <c r="O56" i="23"/>
  <c r="N56" i="23"/>
  <c r="L56" i="23"/>
  <c r="K56" i="23"/>
  <c r="I56" i="23"/>
  <c r="H56" i="23"/>
  <c r="F56" i="23"/>
  <c r="E56" i="23"/>
  <c r="O55" i="23"/>
  <c r="N55" i="23"/>
  <c r="L55" i="23"/>
  <c r="K55" i="23"/>
  <c r="I55" i="23"/>
  <c r="H55" i="23"/>
  <c r="F55" i="23"/>
  <c r="E55" i="23"/>
  <c r="O54" i="23"/>
  <c r="N54" i="23"/>
  <c r="L54" i="23"/>
  <c r="K54" i="23"/>
  <c r="I54" i="23"/>
  <c r="H54" i="23"/>
  <c r="F54" i="23"/>
  <c r="E54" i="23"/>
  <c r="O53" i="23"/>
  <c r="N53" i="23"/>
  <c r="L53" i="23"/>
  <c r="K53" i="23"/>
  <c r="I53" i="23"/>
  <c r="H53" i="23"/>
  <c r="F53" i="23"/>
  <c r="E53" i="23"/>
  <c r="O52" i="23"/>
  <c r="N52" i="23"/>
  <c r="L52" i="23"/>
  <c r="K52" i="23"/>
  <c r="I52" i="23"/>
  <c r="H52" i="23"/>
  <c r="F52" i="23"/>
  <c r="E52" i="23"/>
  <c r="O51" i="23"/>
  <c r="N51" i="23"/>
  <c r="L51" i="23"/>
  <c r="K51" i="23"/>
  <c r="I51" i="23"/>
  <c r="H51" i="23"/>
  <c r="F51" i="23"/>
  <c r="E51" i="23"/>
  <c r="O50" i="23"/>
  <c r="N50" i="23"/>
  <c r="L50" i="23"/>
  <c r="K50" i="23"/>
  <c r="I50" i="23"/>
  <c r="H50" i="23"/>
  <c r="F50" i="23"/>
  <c r="E50" i="23"/>
  <c r="O49" i="23"/>
  <c r="N49" i="23"/>
  <c r="L49" i="23"/>
  <c r="K49" i="23"/>
  <c r="I49" i="23"/>
  <c r="H49" i="23"/>
  <c r="F49" i="23"/>
  <c r="E49" i="23"/>
  <c r="O48" i="23"/>
  <c r="N48" i="23"/>
  <c r="L48" i="23"/>
  <c r="K48" i="23"/>
  <c r="I48" i="23"/>
  <c r="H48" i="23"/>
  <c r="F48" i="23"/>
  <c r="E48" i="23"/>
  <c r="O47" i="23"/>
  <c r="N47" i="23"/>
  <c r="L47" i="23"/>
  <c r="K47" i="23"/>
  <c r="I47" i="23"/>
  <c r="H47" i="23"/>
  <c r="F47" i="23"/>
  <c r="E47" i="23"/>
  <c r="O46" i="23"/>
  <c r="N46" i="23"/>
  <c r="L46" i="23"/>
  <c r="K46" i="23"/>
  <c r="I46" i="23"/>
  <c r="H46" i="23"/>
  <c r="F46" i="23"/>
  <c r="E46" i="23"/>
  <c r="O45" i="23"/>
  <c r="N45" i="23"/>
  <c r="L45" i="23"/>
  <c r="K45" i="23"/>
  <c r="I45" i="23"/>
  <c r="H45" i="23"/>
  <c r="F45" i="23"/>
  <c r="E45" i="23"/>
  <c r="O44" i="23"/>
  <c r="O64" i="23" s="1"/>
  <c r="N44" i="23"/>
  <c r="N64" i="23" s="1"/>
  <c r="L44" i="23"/>
  <c r="L64" i="23" s="1"/>
  <c r="K44" i="23"/>
  <c r="I44" i="23"/>
  <c r="I64" i="23" s="1"/>
  <c r="H44" i="23"/>
  <c r="H64" i="23" s="1"/>
  <c r="F44" i="23"/>
  <c r="F64" i="23" s="1"/>
  <c r="E44" i="23"/>
  <c r="M42" i="23"/>
  <c r="J42" i="23"/>
  <c r="G42" i="23"/>
  <c r="D42" i="23"/>
  <c r="B42" i="23"/>
  <c r="M41" i="23"/>
  <c r="G41" i="23"/>
  <c r="O36" i="23"/>
  <c r="N36" i="23"/>
  <c r="M36" i="23"/>
  <c r="L36" i="23"/>
  <c r="K36" i="23"/>
  <c r="J36" i="23"/>
  <c r="I36" i="23"/>
  <c r="H36" i="23"/>
  <c r="G36" i="23"/>
  <c r="F36" i="23"/>
  <c r="E36" i="23"/>
  <c r="D36" i="23"/>
  <c r="C36" i="23"/>
  <c r="B36" i="23"/>
  <c r="O35" i="23"/>
  <c r="N35" i="23"/>
  <c r="M35" i="23"/>
  <c r="L35" i="23"/>
  <c r="K35" i="23"/>
  <c r="J35" i="23"/>
  <c r="I35" i="23"/>
  <c r="H35" i="23"/>
  <c r="G35" i="23"/>
  <c r="F35" i="23"/>
  <c r="E35" i="23"/>
  <c r="D35" i="23"/>
  <c r="C35" i="23"/>
  <c r="B35" i="23"/>
  <c r="O34" i="23"/>
  <c r="N34" i="23"/>
  <c r="M34" i="23"/>
  <c r="L34" i="23"/>
  <c r="K34" i="23"/>
  <c r="J34" i="23"/>
  <c r="I34" i="23"/>
  <c r="H34" i="23"/>
  <c r="G34" i="23"/>
  <c r="F34" i="23"/>
  <c r="E34" i="23"/>
  <c r="D34" i="23"/>
  <c r="C34" i="23"/>
  <c r="B34" i="23"/>
  <c r="O33" i="23"/>
  <c r="N33" i="23"/>
  <c r="M33" i="23"/>
  <c r="L33" i="23"/>
  <c r="K33" i="23"/>
  <c r="J33" i="23"/>
  <c r="I33" i="23"/>
  <c r="H33" i="23"/>
  <c r="G33" i="23"/>
  <c r="F33" i="23"/>
  <c r="E33" i="23"/>
  <c r="D33" i="23"/>
  <c r="C33" i="23"/>
  <c r="B33" i="23"/>
  <c r="O32" i="23"/>
  <c r="N32" i="23"/>
  <c r="M32" i="23"/>
  <c r="L32" i="23"/>
  <c r="K32" i="23"/>
  <c r="J32" i="23"/>
  <c r="I32" i="23"/>
  <c r="H32" i="23"/>
  <c r="G32" i="23"/>
  <c r="F32" i="23"/>
  <c r="E32" i="23"/>
  <c r="D32" i="23"/>
  <c r="C32" i="23"/>
  <c r="B32" i="23"/>
  <c r="O31" i="23"/>
  <c r="N31" i="23"/>
  <c r="M31" i="23"/>
  <c r="L31" i="23"/>
  <c r="K31" i="23"/>
  <c r="J31" i="23"/>
  <c r="I31" i="23"/>
  <c r="H31" i="23"/>
  <c r="G31" i="23"/>
  <c r="F31" i="23"/>
  <c r="E31" i="23"/>
  <c r="D31" i="23"/>
  <c r="C31" i="23"/>
  <c r="B31" i="23"/>
  <c r="O30" i="23"/>
  <c r="N30" i="23"/>
  <c r="M30" i="23"/>
  <c r="L30" i="23"/>
  <c r="K30" i="23"/>
  <c r="J30" i="23"/>
  <c r="I30" i="23"/>
  <c r="H30" i="23"/>
  <c r="G30" i="23"/>
  <c r="F30" i="23"/>
  <c r="E30" i="23"/>
  <c r="D30" i="23"/>
  <c r="C30" i="23"/>
  <c r="B30" i="23"/>
  <c r="O29" i="23"/>
  <c r="N29" i="23"/>
  <c r="M29" i="23"/>
  <c r="L29" i="23"/>
  <c r="K29" i="23"/>
  <c r="J29" i="23"/>
  <c r="I29" i="23"/>
  <c r="H29" i="23"/>
  <c r="G29" i="23"/>
  <c r="F29" i="23"/>
  <c r="E29" i="23"/>
  <c r="D29" i="23"/>
  <c r="C29" i="23"/>
  <c r="B29" i="23"/>
  <c r="O28" i="23"/>
  <c r="N28" i="23"/>
  <c r="M28" i="23"/>
  <c r="L28" i="23"/>
  <c r="K28" i="23"/>
  <c r="J28" i="23"/>
  <c r="I28" i="23"/>
  <c r="H28" i="23"/>
  <c r="G28" i="23"/>
  <c r="F28" i="23"/>
  <c r="E28" i="23"/>
  <c r="D28" i="23"/>
  <c r="C28" i="23"/>
  <c r="B28" i="23"/>
  <c r="O27" i="23"/>
  <c r="N27" i="23"/>
  <c r="M27" i="23"/>
  <c r="L27" i="23"/>
  <c r="K27" i="23"/>
  <c r="J27" i="23"/>
  <c r="I27" i="23"/>
  <c r="H27" i="23"/>
  <c r="G27" i="23"/>
  <c r="F27" i="23"/>
  <c r="E27" i="23"/>
  <c r="D27" i="23"/>
  <c r="C27" i="23"/>
  <c r="B27" i="23"/>
  <c r="O26" i="23"/>
  <c r="N26" i="23"/>
  <c r="M26" i="23"/>
  <c r="L26" i="23"/>
  <c r="K26" i="23"/>
  <c r="J26" i="23"/>
  <c r="I26" i="23"/>
  <c r="H26" i="23"/>
  <c r="G26" i="23"/>
  <c r="F26" i="23"/>
  <c r="E26" i="23"/>
  <c r="D26" i="23"/>
  <c r="C26" i="23"/>
  <c r="B26" i="23"/>
  <c r="O25" i="23"/>
  <c r="N25" i="23"/>
  <c r="M25" i="23"/>
  <c r="L25" i="23"/>
  <c r="K25" i="23"/>
  <c r="J25" i="23"/>
  <c r="I25" i="23"/>
  <c r="H25" i="23"/>
  <c r="G25" i="23"/>
  <c r="F25" i="23"/>
  <c r="E25" i="23"/>
  <c r="D25" i="23"/>
  <c r="C25" i="23"/>
  <c r="B25" i="23"/>
  <c r="O24" i="23"/>
  <c r="N24" i="23"/>
  <c r="M24" i="23"/>
  <c r="L24" i="23"/>
  <c r="K24" i="23"/>
  <c r="J24" i="23"/>
  <c r="I24" i="23"/>
  <c r="H24" i="23"/>
  <c r="G24" i="23"/>
  <c r="F24" i="23"/>
  <c r="E24" i="23"/>
  <c r="D24" i="23"/>
  <c r="C24" i="23"/>
  <c r="B24" i="23"/>
  <c r="O23" i="23"/>
  <c r="N23" i="23"/>
  <c r="M23" i="23"/>
  <c r="L23" i="23"/>
  <c r="K23" i="23"/>
  <c r="J23" i="23"/>
  <c r="I23" i="23"/>
  <c r="H23" i="23"/>
  <c r="G23" i="23"/>
  <c r="F23" i="23"/>
  <c r="E23" i="23"/>
  <c r="D23" i="23"/>
  <c r="C23" i="23"/>
  <c r="B23" i="23"/>
  <c r="O22" i="23"/>
  <c r="N22" i="23"/>
  <c r="M22" i="23"/>
  <c r="L22" i="23"/>
  <c r="K22" i="23"/>
  <c r="J22" i="23"/>
  <c r="I22" i="23"/>
  <c r="H22" i="23"/>
  <c r="G22" i="23"/>
  <c r="F22" i="23"/>
  <c r="E22" i="23"/>
  <c r="D22" i="23"/>
  <c r="C22" i="23"/>
  <c r="B22" i="23"/>
  <c r="O21" i="23"/>
  <c r="N21" i="23"/>
  <c r="M21" i="23"/>
  <c r="L21" i="23"/>
  <c r="K21" i="23"/>
  <c r="J21" i="23"/>
  <c r="I21" i="23"/>
  <c r="H21" i="23"/>
  <c r="G21" i="23"/>
  <c r="F21" i="23"/>
  <c r="E21" i="23"/>
  <c r="D21" i="23"/>
  <c r="C21" i="23"/>
  <c r="B21" i="23"/>
  <c r="O20" i="23"/>
  <c r="N20" i="23"/>
  <c r="M20" i="23"/>
  <c r="L20" i="23"/>
  <c r="K20" i="23"/>
  <c r="J20" i="23"/>
  <c r="I20" i="23"/>
  <c r="H20" i="23"/>
  <c r="G20" i="23"/>
  <c r="F20" i="23"/>
  <c r="E20" i="23"/>
  <c r="D20" i="23"/>
  <c r="C20" i="23"/>
  <c r="B20" i="23"/>
  <c r="O19" i="23"/>
  <c r="N19" i="23"/>
  <c r="M19" i="23"/>
  <c r="L19" i="23"/>
  <c r="K19" i="23"/>
  <c r="J19" i="23"/>
  <c r="I19" i="23"/>
  <c r="H19" i="23"/>
  <c r="G19" i="23"/>
  <c r="F19" i="23"/>
  <c r="E19" i="23"/>
  <c r="D19" i="23"/>
  <c r="C19" i="23"/>
  <c r="B19" i="23"/>
  <c r="O18" i="23"/>
  <c r="N18" i="23"/>
  <c r="M18" i="23"/>
  <c r="L18" i="23"/>
  <c r="K18" i="23"/>
  <c r="J18" i="23"/>
  <c r="I18" i="23"/>
  <c r="H18" i="23"/>
  <c r="G18" i="23"/>
  <c r="F18" i="23"/>
  <c r="E18" i="23"/>
  <c r="D18" i="23"/>
  <c r="C18" i="23"/>
  <c r="B18" i="23"/>
  <c r="O17" i="23"/>
  <c r="N17" i="23"/>
  <c r="M17" i="23"/>
  <c r="L17" i="23"/>
  <c r="K17" i="23"/>
  <c r="J17" i="23"/>
  <c r="I17" i="23"/>
  <c r="H17" i="23"/>
  <c r="G17" i="23"/>
  <c r="F17" i="23"/>
  <c r="E17" i="23"/>
  <c r="D17" i="23"/>
  <c r="C17" i="23"/>
  <c r="B17" i="23"/>
  <c r="M15" i="23"/>
  <c r="J15" i="23"/>
  <c r="G15" i="23"/>
  <c r="D15" i="23"/>
  <c r="B15" i="23"/>
  <c r="M14" i="23"/>
  <c r="G14" i="23"/>
  <c r="B199" i="6"/>
  <c r="O198" i="6"/>
  <c r="N198" i="6"/>
  <c r="L198" i="6"/>
  <c r="K198" i="6"/>
  <c r="I198" i="6"/>
  <c r="H198" i="6"/>
  <c r="F198" i="6"/>
  <c r="E198" i="6"/>
  <c r="O197" i="6"/>
  <c r="N197" i="6"/>
  <c r="L197" i="6"/>
  <c r="K197" i="6"/>
  <c r="I197" i="6"/>
  <c r="H197" i="6"/>
  <c r="F197" i="6"/>
  <c r="E197" i="6"/>
  <c r="O196" i="6"/>
  <c r="N196" i="6"/>
  <c r="L196" i="6"/>
  <c r="K196" i="6"/>
  <c r="I196" i="6"/>
  <c r="H196" i="6"/>
  <c r="F196" i="6"/>
  <c r="E196" i="6"/>
  <c r="O195" i="6"/>
  <c r="N195" i="6"/>
  <c r="L195" i="6"/>
  <c r="K195" i="6"/>
  <c r="I195" i="6"/>
  <c r="H195" i="6"/>
  <c r="F195" i="6"/>
  <c r="E195" i="6"/>
  <c r="O194" i="6"/>
  <c r="N194" i="6"/>
  <c r="L194" i="6"/>
  <c r="K194" i="6"/>
  <c r="I194" i="6"/>
  <c r="H194" i="6"/>
  <c r="F194" i="6"/>
  <c r="E194" i="6"/>
  <c r="O193" i="6"/>
  <c r="N193" i="6"/>
  <c r="L193" i="6"/>
  <c r="K193" i="6"/>
  <c r="I193" i="6"/>
  <c r="H193" i="6"/>
  <c r="F193" i="6"/>
  <c r="E193" i="6"/>
  <c r="O192" i="6"/>
  <c r="N192" i="6"/>
  <c r="L192" i="6"/>
  <c r="K192" i="6"/>
  <c r="I192" i="6"/>
  <c r="H192" i="6"/>
  <c r="F192" i="6"/>
  <c r="E192" i="6"/>
  <c r="O191" i="6"/>
  <c r="N191" i="6"/>
  <c r="L191" i="6"/>
  <c r="K191" i="6"/>
  <c r="I191" i="6"/>
  <c r="H191" i="6"/>
  <c r="F191" i="6"/>
  <c r="E191" i="6"/>
  <c r="O190" i="6"/>
  <c r="N190" i="6"/>
  <c r="L190" i="6"/>
  <c r="K190" i="6"/>
  <c r="I190" i="6"/>
  <c r="H190" i="6"/>
  <c r="F190" i="6"/>
  <c r="E190" i="6"/>
  <c r="O189" i="6"/>
  <c r="N189" i="6"/>
  <c r="L189" i="6"/>
  <c r="K189" i="6"/>
  <c r="I189" i="6"/>
  <c r="H189" i="6"/>
  <c r="F189" i="6"/>
  <c r="E189" i="6"/>
  <c r="O188" i="6"/>
  <c r="N188" i="6"/>
  <c r="L188" i="6"/>
  <c r="K188" i="6"/>
  <c r="I188" i="6"/>
  <c r="H188" i="6"/>
  <c r="F188" i="6"/>
  <c r="E188" i="6"/>
  <c r="O187" i="6"/>
  <c r="N187" i="6"/>
  <c r="L187" i="6"/>
  <c r="K187" i="6"/>
  <c r="I187" i="6"/>
  <c r="H187" i="6"/>
  <c r="F187" i="6"/>
  <c r="E187" i="6"/>
  <c r="O186" i="6"/>
  <c r="N186" i="6"/>
  <c r="L186" i="6"/>
  <c r="K186" i="6"/>
  <c r="I186" i="6"/>
  <c r="H186" i="6"/>
  <c r="F186" i="6"/>
  <c r="E186" i="6"/>
  <c r="O185" i="6"/>
  <c r="N185" i="6"/>
  <c r="L185" i="6"/>
  <c r="K185" i="6"/>
  <c r="I185" i="6"/>
  <c r="H185" i="6"/>
  <c r="F185" i="6"/>
  <c r="E185" i="6"/>
  <c r="O184" i="6"/>
  <c r="N184" i="6"/>
  <c r="L184" i="6"/>
  <c r="K184" i="6"/>
  <c r="I184" i="6"/>
  <c r="H184" i="6"/>
  <c r="F184" i="6"/>
  <c r="E184" i="6"/>
  <c r="O183" i="6"/>
  <c r="N183" i="6"/>
  <c r="L183" i="6"/>
  <c r="K183" i="6"/>
  <c r="I183" i="6"/>
  <c r="H183" i="6"/>
  <c r="F183" i="6"/>
  <c r="E183" i="6"/>
  <c r="O182" i="6"/>
  <c r="N182" i="6"/>
  <c r="L182" i="6"/>
  <c r="K182" i="6"/>
  <c r="I182" i="6"/>
  <c r="H182" i="6"/>
  <c r="F182" i="6"/>
  <c r="E182" i="6"/>
  <c r="O181" i="6"/>
  <c r="N181" i="6"/>
  <c r="L181" i="6"/>
  <c r="K181" i="6"/>
  <c r="I181" i="6"/>
  <c r="H181" i="6"/>
  <c r="F181" i="6"/>
  <c r="E181" i="6"/>
  <c r="O180" i="6"/>
  <c r="N180" i="6"/>
  <c r="L180" i="6"/>
  <c r="K180" i="6"/>
  <c r="I180" i="6"/>
  <c r="H180" i="6"/>
  <c r="F180" i="6"/>
  <c r="E180" i="6"/>
  <c r="O179" i="6"/>
  <c r="O199" i="6" s="1"/>
  <c r="N179" i="6"/>
  <c r="N199" i="6" s="1"/>
  <c r="L179" i="6"/>
  <c r="L199" i="6" s="1"/>
  <c r="K179" i="6"/>
  <c r="K199" i="6" s="1"/>
  <c r="I179" i="6"/>
  <c r="I199" i="6" s="1"/>
  <c r="H179" i="6"/>
  <c r="H199" i="6" s="1"/>
  <c r="F179" i="6"/>
  <c r="F199" i="6" s="1"/>
  <c r="E179" i="6"/>
  <c r="E199" i="6" s="1"/>
  <c r="M177" i="6"/>
  <c r="J177" i="6"/>
  <c r="G177" i="6"/>
  <c r="D177" i="6"/>
  <c r="B177" i="6"/>
  <c r="M176" i="6"/>
  <c r="G176" i="6"/>
  <c r="B172" i="6"/>
  <c r="O171" i="6"/>
  <c r="N171" i="6"/>
  <c r="L171" i="6"/>
  <c r="K171" i="6"/>
  <c r="I171" i="6"/>
  <c r="H171" i="6"/>
  <c r="F171" i="6"/>
  <c r="E171" i="6"/>
  <c r="O170" i="6"/>
  <c r="N170" i="6"/>
  <c r="L170" i="6"/>
  <c r="K170" i="6"/>
  <c r="I170" i="6"/>
  <c r="H170" i="6"/>
  <c r="F170" i="6"/>
  <c r="E170" i="6"/>
  <c r="O169" i="6"/>
  <c r="N169" i="6"/>
  <c r="L169" i="6"/>
  <c r="K169" i="6"/>
  <c r="I169" i="6"/>
  <c r="H169" i="6"/>
  <c r="F169" i="6"/>
  <c r="E169" i="6"/>
  <c r="O168" i="6"/>
  <c r="N168" i="6"/>
  <c r="L168" i="6"/>
  <c r="K168" i="6"/>
  <c r="I168" i="6"/>
  <c r="H168" i="6"/>
  <c r="F168" i="6"/>
  <c r="E168" i="6"/>
  <c r="O167" i="6"/>
  <c r="N167" i="6"/>
  <c r="L167" i="6"/>
  <c r="K167" i="6"/>
  <c r="I167" i="6"/>
  <c r="H167" i="6"/>
  <c r="F167" i="6"/>
  <c r="E167" i="6"/>
  <c r="O166" i="6"/>
  <c r="N166" i="6"/>
  <c r="L166" i="6"/>
  <c r="K166" i="6"/>
  <c r="I166" i="6"/>
  <c r="H166" i="6"/>
  <c r="F166" i="6"/>
  <c r="E166" i="6"/>
  <c r="O165" i="6"/>
  <c r="N165" i="6"/>
  <c r="L165" i="6"/>
  <c r="K165" i="6"/>
  <c r="I165" i="6"/>
  <c r="H165" i="6"/>
  <c r="F165" i="6"/>
  <c r="E165" i="6"/>
  <c r="O164" i="6"/>
  <c r="N164" i="6"/>
  <c r="L164" i="6"/>
  <c r="K164" i="6"/>
  <c r="I164" i="6"/>
  <c r="H164" i="6"/>
  <c r="F164" i="6"/>
  <c r="E164" i="6"/>
  <c r="O163" i="6"/>
  <c r="N163" i="6"/>
  <c r="L163" i="6"/>
  <c r="K163" i="6"/>
  <c r="I163" i="6"/>
  <c r="H163" i="6"/>
  <c r="F163" i="6"/>
  <c r="E163" i="6"/>
  <c r="O162" i="6"/>
  <c r="N162" i="6"/>
  <c r="L162" i="6"/>
  <c r="K162" i="6"/>
  <c r="I162" i="6"/>
  <c r="H162" i="6"/>
  <c r="F162" i="6"/>
  <c r="E162" i="6"/>
  <c r="O161" i="6"/>
  <c r="N161" i="6"/>
  <c r="L161" i="6"/>
  <c r="K161" i="6"/>
  <c r="I161" i="6"/>
  <c r="H161" i="6"/>
  <c r="F161" i="6"/>
  <c r="E161" i="6"/>
  <c r="O160" i="6"/>
  <c r="N160" i="6"/>
  <c r="L160" i="6"/>
  <c r="K160" i="6"/>
  <c r="I160" i="6"/>
  <c r="H160" i="6"/>
  <c r="F160" i="6"/>
  <c r="E160" i="6"/>
  <c r="O159" i="6"/>
  <c r="N159" i="6"/>
  <c r="L159" i="6"/>
  <c r="K159" i="6"/>
  <c r="I159" i="6"/>
  <c r="H159" i="6"/>
  <c r="F159" i="6"/>
  <c r="E159" i="6"/>
  <c r="O158" i="6"/>
  <c r="N158" i="6"/>
  <c r="L158" i="6"/>
  <c r="K158" i="6"/>
  <c r="I158" i="6"/>
  <c r="H158" i="6"/>
  <c r="F158" i="6"/>
  <c r="E158" i="6"/>
  <c r="O157" i="6"/>
  <c r="N157" i="6"/>
  <c r="L157" i="6"/>
  <c r="K157" i="6"/>
  <c r="I157" i="6"/>
  <c r="H157" i="6"/>
  <c r="F157" i="6"/>
  <c r="E157" i="6"/>
  <c r="O156" i="6"/>
  <c r="N156" i="6"/>
  <c r="L156" i="6"/>
  <c r="K156" i="6"/>
  <c r="I156" i="6"/>
  <c r="H156" i="6"/>
  <c r="F156" i="6"/>
  <c r="E156" i="6"/>
  <c r="O155" i="6"/>
  <c r="N155" i="6"/>
  <c r="L155" i="6"/>
  <c r="K155" i="6"/>
  <c r="I155" i="6"/>
  <c r="H155" i="6"/>
  <c r="F155" i="6"/>
  <c r="E155" i="6"/>
  <c r="O154" i="6"/>
  <c r="N154" i="6"/>
  <c r="L154" i="6"/>
  <c r="K154" i="6"/>
  <c r="I154" i="6"/>
  <c r="H154" i="6"/>
  <c r="F154" i="6"/>
  <c r="E154" i="6"/>
  <c r="O153" i="6"/>
  <c r="N153" i="6"/>
  <c r="L153" i="6"/>
  <c r="K153" i="6"/>
  <c r="I153" i="6"/>
  <c r="H153" i="6"/>
  <c r="F153" i="6"/>
  <c r="E153" i="6"/>
  <c r="O152" i="6"/>
  <c r="O172" i="6" s="1"/>
  <c r="N152" i="6"/>
  <c r="N172" i="6" s="1"/>
  <c r="L152" i="6"/>
  <c r="L172" i="6" s="1"/>
  <c r="K152" i="6"/>
  <c r="K172" i="6" s="1"/>
  <c r="I152" i="6"/>
  <c r="I172" i="6" s="1"/>
  <c r="H152" i="6"/>
  <c r="H172" i="6" s="1"/>
  <c r="F152" i="6"/>
  <c r="F172" i="6" s="1"/>
  <c r="E152" i="6"/>
  <c r="E172" i="6" s="1"/>
  <c r="M150" i="6"/>
  <c r="J150" i="6"/>
  <c r="G150" i="6"/>
  <c r="D150" i="6"/>
  <c r="B150" i="6"/>
  <c r="M149" i="6"/>
  <c r="G149" i="6"/>
  <c r="B145" i="6"/>
  <c r="O144" i="6"/>
  <c r="N144" i="6"/>
  <c r="L144" i="6"/>
  <c r="K144" i="6"/>
  <c r="I144" i="6"/>
  <c r="H144" i="6"/>
  <c r="F144" i="6"/>
  <c r="E144" i="6"/>
  <c r="O143" i="6"/>
  <c r="N143" i="6"/>
  <c r="L143" i="6"/>
  <c r="K143" i="6"/>
  <c r="I143" i="6"/>
  <c r="H143" i="6"/>
  <c r="F143" i="6"/>
  <c r="E143" i="6"/>
  <c r="O142" i="6"/>
  <c r="N142" i="6"/>
  <c r="L142" i="6"/>
  <c r="K142" i="6"/>
  <c r="I142" i="6"/>
  <c r="H142" i="6"/>
  <c r="F142" i="6"/>
  <c r="E142" i="6"/>
  <c r="O141" i="6"/>
  <c r="N141" i="6"/>
  <c r="L141" i="6"/>
  <c r="K141" i="6"/>
  <c r="I141" i="6"/>
  <c r="H141" i="6"/>
  <c r="F141" i="6"/>
  <c r="E141" i="6"/>
  <c r="O140" i="6"/>
  <c r="N140" i="6"/>
  <c r="L140" i="6"/>
  <c r="K140" i="6"/>
  <c r="I140" i="6"/>
  <c r="H140" i="6"/>
  <c r="F140" i="6"/>
  <c r="E140" i="6"/>
  <c r="O139" i="6"/>
  <c r="N139" i="6"/>
  <c r="L139" i="6"/>
  <c r="K139" i="6"/>
  <c r="I139" i="6"/>
  <c r="H139" i="6"/>
  <c r="F139" i="6"/>
  <c r="E139" i="6"/>
  <c r="O138" i="6"/>
  <c r="N138" i="6"/>
  <c r="L138" i="6"/>
  <c r="K138" i="6"/>
  <c r="I138" i="6"/>
  <c r="H138" i="6"/>
  <c r="F138" i="6"/>
  <c r="E138" i="6"/>
  <c r="O137" i="6"/>
  <c r="N137" i="6"/>
  <c r="L137" i="6"/>
  <c r="K137" i="6"/>
  <c r="I137" i="6"/>
  <c r="H137" i="6"/>
  <c r="F137" i="6"/>
  <c r="E137" i="6"/>
  <c r="O136" i="6"/>
  <c r="N136" i="6"/>
  <c r="L136" i="6"/>
  <c r="K136" i="6"/>
  <c r="I136" i="6"/>
  <c r="H136" i="6"/>
  <c r="F136" i="6"/>
  <c r="E136" i="6"/>
  <c r="O135" i="6"/>
  <c r="N135" i="6"/>
  <c r="L135" i="6"/>
  <c r="K135" i="6"/>
  <c r="I135" i="6"/>
  <c r="H135" i="6"/>
  <c r="F135" i="6"/>
  <c r="E135" i="6"/>
  <c r="O134" i="6"/>
  <c r="N134" i="6"/>
  <c r="L134" i="6"/>
  <c r="K134" i="6"/>
  <c r="I134" i="6"/>
  <c r="H134" i="6"/>
  <c r="F134" i="6"/>
  <c r="E134" i="6"/>
  <c r="O133" i="6"/>
  <c r="N133" i="6"/>
  <c r="L133" i="6"/>
  <c r="K133" i="6"/>
  <c r="I133" i="6"/>
  <c r="H133" i="6"/>
  <c r="F133" i="6"/>
  <c r="E133" i="6"/>
  <c r="O132" i="6"/>
  <c r="N132" i="6"/>
  <c r="L132" i="6"/>
  <c r="K132" i="6"/>
  <c r="I132" i="6"/>
  <c r="H132" i="6"/>
  <c r="F132" i="6"/>
  <c r="E132" i="6"/>
  <c r="O131" i="6"/>
  <c r="N131" i="6"/>
  <c r="L131" i="6"/>
  <c r="K131" i="6"/>
  <c r="I131" i="6"/>
  <c r="H131" i="6"/>
  <c r="F131" i="6"/>
  <c r="E131" i="6"/>
  <c r="O130" i="6"/>
  <c r="N130" i="6"/>
  <c r="L130" i="6"/>
  <c r="K130" i="6"/>
  <c r="I130" i="6"/>
  <c r="H130" i="6"/>
  <c r="F130" i="6"/>
  <c r="E130" i="6"/>
  <c r="O129" i="6"/>
  <c r="N129" i="6"/>
  <c r="L129" i="6"/>
  <c r="K129" i="6"/>
  <c r="I129" i="6"/>
  <c r="H129" i="6"/>
  <c r="F129" i="6"/>
  <c r="E129" i="6"/>
  <c r="O128" i="6"/>
  <c r="N128" i="6"/>
  <c r="L128" i="6"/>
  <c r="K128" i="6"/>
  <c r="I128" i="6"/>
  <c r="H128" i="6"/>
  <c r="F128" i="6"/>
  <c r="E128" i="6"/>
  <c r="O127" i="6"/>
  <c r="N127" i="6"/>
  <c r="L127" i="6"/>
  <c r="K127" i="6"/>
  <c r="I127" i="6"/>
  <c r="H127" i="6"/>
  <c r="F127" i="6"/>
  <c r="E127" i="6"/>
  <c r="O126" i="6"/>
  <c r="N126" i="6"/>
  <c r="L126" i="6"/>
  <c r="K126" i="6"/>
  <c r="I126" i="6"/>
  <c r="H126" i="6"/>
  <c r="F126" i="6"/>
  <c r="E126" i="6"/>
  <c r="O125" i="6"/>
  <c r="N125" i="6"/>
  <c r="N145" i="6" s="1"/>
  <c r="L125" i="6"/>
  <c r="L145" i="6" s="1"/>
  <c r="K125" i="6"/>
  <c r="K145" i="6" s="1"/>
  <c r="I125" i="6"/>
  <c r="I145" i="6" s="1"/>
  <c r="H125" i="6"/>
  <c r="H145" i="6" s="1"/>
  <c r="F125" i="6"/>
  <c r="F145" i="6" s="1"/>
  <c r="E125" i="6"/>
  <c r="E145" i="6" s="1"/>
  <c r="M123" i="6"/>
  <c r="J123" i="6"/>
  <c r="G123" i="6"/>
  <c r="D123" i="6"/>
  <c r="B123" i="6"/>
  <c r="M122" i="6"/>
  <c r="G122" i="6"/>
  <c r="B118" i="6"/>
  <c r="O117" i="6"/>
  <c r="N117" i="6"/>
  <c r="L117" i="6"/>
  <c r="K117" i="6"/>
  <c r="I117" i="6"/>
  <c r="H117" i="6"/>
  <c r="F117" i="6"/>
  <c r="E117" i="6"/>
  <c r="O116" i="6"/>
  <c r="N116" i="6"/>
  <c r="L116" i="6"/>
  <c r="K116" i="6"/>
  <c r="I116" i="6"/>
  <c r="H116" i="6"/>
  <c r="F116" i="6"/>
  <c r="E116" i="6"/>
  <c r="O115" i="6"/>
  <c r="N115" i="6"/>
  <c r="L115" i="6"/>
  <c r="K115" i="6"/>
  <c r="I115" i="6"/>
  <c r="H115" i="6"/>
  <c r="F115" i="6"/>
  <c r="E115" i="6"/>
  <c r="O114" i="6"/>
  <c r="N114" i="6"/>
  <c r="L114" i="6"/>
  <c r="K114" i="6"/>
  <c r="I114" i="6"/>
  <c r="H114" i="6"/>
  <c r="F114" i="6"/>
  <c r="E114" i="6"/>
  <c r="O113" i="6"/>
  <c r="N113" i="6"/>
  <c r="L113" i="6"/>
  <c r="K113" i="6"/>
  <c r="I113" i="6"/>
  <c r="H113" i="6"/>
  <c r="F113" i="6"/>
  <c r="E113" i="6"/>
  <c r="O112" i="6"/>
  <c r="N112" i="6"/>
  <c r="L112" i="6"/>
  <c r="K112" i="6"/>
  <c r="I112" i="6"/>
  <c r="H112" i="6"/>
  <c r="F112" i="6"/>
  <c r="E112" i="6"/>
  <c r="O111" i="6"/>
  <c r="N111" i="6"/>
  <c r="L111" i="6"/>
  <c r="K111" i="6"/>
  <c r="I111" i="6"/>
  <c r="H111" i="6"/>
  <c r="F111" i="6"/>
  <c r="E111" i="6"/>
  <c r="O110" i="6"/>
  <c r="N110" i="6"/>
  <c r="L110" i="6"/>
  <c r="K110" i="6"/>
  <c r="I110" i="6"/>
  <c r="H110" i="6"/>
  <c r="F110" i="6"/>
  <c r="E110" i="6"/>
  <c r="O109" i="6"/>
  <c r="N109" i="6"/>
  <c r="L109" i="6"/>
  <c r="K109" i="6"/>
  <c r="I109" i="6"/>
  <c r="H109" i="6"/>
  <c r="F109" i="6"/>
  <c r="E109" i="6"/>
  <c r="O108" i="6"/>
  <c r="N108" i="6"/>
  <c r="L108" i="6"/>
  <c r="K108" i="6"/>
  <c r="I108" i="6"/>
  <c r="H108" i="6"/>
  <c r="F108" i="6"/>
  <c r="E108" i="6"/>
  <c r="O107" i="6"/>
  <c r="N107" i="6"/>
  <c r="L107" i="6"/>
  <c r="K107" i="6"/>
  <c r="I107" i="6"/>
  <c r="H107" i="6"/>
  <c r="F107" i="6"/>
  <c r="E107" i="6"/>
  <c r="O106" i="6"/>
  <c r="N106" i="6"/>
  <c r="L106" i="6"/>
  <c r="K106" i="6"/>
  <c r="I106" i="6"/>
  <c r="H106" i="6"/>
  <c r="F106" i="6"/>
  <c r="E106" i="6"/>
  <c r="O105" i="6"/>
  <c r="N105" i="6"/>
  <c r="L105" i="6"/>
  <c r="K105" i="6"/>
  <c r="I105" i="6"/>
  <c r="H105" i="6"/>
  <c r="F105" i="6"/>
  <c r="E105" i="6"/>
  <c r="O104" i="6"/>
  <c r="N104" i="6"/>
  <c r="L104" i="6"/>
  <c r="K104" i="6"/>
  <c r="I104" i="6"/>
  <c r="H104" i="6"/>
  <c r="F104" i="6"/>
  <c r="E104" i="6"/>
  <c r="O103" i="6"/>
  <c r="N103" i="6"/>
  <c r="L103" i="6"/>
  <c r="K103" i="6"/>
  <c r="I103" i="6"/>
  <c r="H103" i="6"/>
  <c r="F103" i="6"/>
  <c r="E103" i="6"/>
  <c r="O102" i="6"/>
  <c r="N102" i="6"/>
  <c r="L102" i="6"/>
  <c r="K102" i="6"/>
  <c r="I102" i="6"/>
  <c r="H102" i="6"/>
  <c r="F102" i="6"/>
  <c r="E102" i="6"/>
  <c r="O101" i="6"/>
  <c r="N101" i="6"/>
  <c r="L101" i="6"/>
  <c r="K101" i="6"/>
  <c r="I101" i="6"/>
  <c r="H101" i="6"/>
  <c r="F101" i="6"/>
  <c r="E101" i="6"/>
  <c r="O100" i="6"/>
  <c r="N100" i="6"/>
  <c r="L100" i="6"/>
  <c r="K100" i="6"/>
  <c r="I100" i="6"/>
  <c r="H100" i="6"/>
  <c r="F100" i="6"/>
  <c r="E100" i="6"/>
  <c r="O99" i="6"/>
  <c r="N99" i="6"/>
  <c r="L99" i="6"/>
  <c r="K99" i="6"/>
  <c r="I99" i="6"/>
  <c r="H99" i="6"/>
  <c r="F99" i="6"/>
  <c r="E99" i="6"/>
  <c r="O98" i="6"/>
  <c r="O118" i="6" s="1"/>
  <c r="N98" i="6"/>
  <c r="N118" i="6" s="1"/>
  <c r="L98" i="6"/>
  <c r="L118" i="6" s="1"/>
  <c r="K98" i="6"/>
  <c r="K118" i="6" s="1"/>
  <c r="I98" i="6"/>
  <c r="I118" i="6" s="1"/>
  <c r="H98" i="6"/>
  <c r="H118" i="6" s="1"/>
  <c r="F98" i="6"/>
  <c r="F118" i="6" s="1"/>
  <c r="E98" i="6"/>
  <c r="E118" i="6" s="1"/>
  <c r="M96" i="6"/>
  <c r="J96" i="6"/>
  <c r="G96" i="6"/>
  <c r="D96" i="6"/>
  <c r="B96" i="6"/>
  <c r="M95" i="6"/>
  <c r="G95" i="6"/>
  <c r="K91" i="6"/>
  <c r="B91" i="6"/>
  <c r="O90" i="6"/>
  <c r="N90" i="6"/>
  <c r="L90" i="6"/>
  <c r="K90" i="6"/>
  <c r="I90" i="6"/>
  <c r="H90" i="6"/>
  <c r="F90" i="6"/>
  <c r="E90" i="6"/>
  <c r="O89" i="6"/>
  <c r="N89" i="6"/>
  <c r="L89" i="6"/>
  <c r="K89" i="6"/>
  <c r="I89" i="6"/>
  <c r="H89" i="6"/>
  <c r="F89" i="6"/>
  <c r="E89" i="6"/>
  <c r="O88" i="6"/>
  <c r="N88" i="6"/>
  <c r="L88" i="6"/>
  <c r="K88" i="6"/>
  <c r="I88" i="6"/>
  <c r="H88" i="6"/>
  <c r="F88" i="6"/>
  <c r="E88" i="6"/>
  <c r="O87" i="6"/>
  <c r="N87" i="6"/>
  <c r="L87" i="6"/>
  <c r="K87" i="6"/>
  <c r="I87" i="6"/>
  <c r="H87" i="6"/>
  <c r="F87" i="6"/>
  <c r="E87" i="6"/>
  <c r="O86" i="6"/>
  <c r="N86" i="6"/>
  <c r="L86" i="6"/>
  <c r="K86" i="6"/>
  <c r="I86" i="6"/>
  <c r="H86" i="6"/>
  <c r="F86" i="6"/>
  <c r="E86" i="6"/>
  <c r="O85" i="6"/>
  <c r="N85" i="6"/>
  <c r="L85" i="6"/>
  <c r="K85" i="6"/>
  <c r="I85" i="6"/>
  <c r="H85" i="6"/>
  <c r="F85" i="6"/>
  <c r="E85" i="6"/>
  <c r="O84" i="6"/>
  <c r="N84" i="6"/>
  <c r="L84" i="6"/>
  <c r="K84" i="6"/>
  <c r="I84" i="6"/>
  <c r="H84" i="6"/>
  <c r="F84" i="6"/>
  <c r="E84" i="6"/>
  <c r="O83" i="6"/>
  <c r="N83" i="6"/>
  <c r="L83" i="6"/>
  <c r="K83" i="6"/>
  <c r="I83" i="6"/>
  <c r="H83" i="6"/>
  <c r="F83" i="6"/>
  <c r="E83" i="6"/>
  <c r="O82" i="6"/>
  <c r="N82" i="6"/>
  <c r="L82" i="6"/>
  <c r="K82" i="6"/>
  <c r="I82" i="6"/>
  <c r="H82" i="6"/>
  <c r="F82" i="6"/>
  <c r="E82" i="6"/>
  <c r="O81" i="6"/>
  <c r="N81" i="6"/>
  <c r="L81" i="6"/>
  <c r="K81" i="6"/>
  <c r="I81" i="6"/>
  <c r="H81" i="6"/>
  <c r="F81" i="6"/>
  <c r="E81" i="6"/>
  <c r="O80" i="6"/>
  <c r="N80" i="6"/>
  <c r="L80" i="6"/>
  <c r="K80" i="6"/>
  <c r="I80" i="6"/>
  <c r="H80" i="6"/>
  <c r="F80" i="6"/>
  <c r="E80" i="6"/>
  <c r="O79" i="6"/>
  <c r="N79" i="6"/>
  <c r="L79" i="6"/>
  <c r="K79" i="6"/>
  <c r="I79" i="6"/>
  <c r="H79" i="6"/>
  <c r="F79" i="6"/>
  <c r="E79" i="6"/>
  <c r="O78" i="6"/>
  <c r="N78" i="6"/>
  <c r="L78" i="6"/>
  <c r="K78" i="6"/>
  <c r="I78" i="6"/>
  <c r="H78" i="6"/>
  <c r="F78" i="6"/>
  <c r="E78" i="6"/>
  <c r="O77" i="6"/>
  <c r="N77" i="6"/>
  <c r="L77" i="6"/>
  <c r="K77" i="6"/>
  <c r="I77" i="6"/>
  <c r="H77" i="6"/>
  <c r="F77" i="6"/>
  <c r="E77" i="6"/>
  <c r="O76" i="6"/>
  <c r="N76" i="6"/>
  <c r="L76" i="6"/>
  <c r="K76" i="6"/>
  <c r="I76" i="6"/>
  <c r="H76" i="6"/>
  <c r="F76" i="6"/>
  <c r="E76" i="6"/>
  <c r="O75" i="6"/>
  <c r="N75" i="6"/>
  <c r="L75" i="6"/>
  <c r="K75" i="6"/>
  <c r="I75" i="6"/>
  <c r="H75" i="6"/>
  <c r="F75" i="6"/>
  <c r="E75" i="6"/>
  <c r="O74" i="6"/>
  <c r="N74" i="6"/>
  <c r="L74" i="6"/>
  <c r="K74" i="6"/>
  <c r="I74" i="6"/>
  <c r="H74" i="6"/>
  <c r="F74" i="6"/>
  <c r="E74" i="6"/>
  <c r="O73" i="6"/>
  <c r="N73" i="6"/>
  <c r="L73" i="6"/>
  <c r="K73" i="6"/>
  <c r="I73" i="6"/>
  <c r="H73" i="6"/>
  <c r="F73" i="6"/>
  <c r="E73" i="6"/>
  <c r="O72" i="6"/>
  <c r="N72" i="6"/>
  <c r="L72" i="6"/>
  <c r="K72" i="6"/>
  <c r="I72" i="6"/>
  <c r="H72" i="6"/>
  <c r="F72" i="6"/>
  <c r="E72" i="6"/>
  <c r="O71" i="6"/>
  <c r="O91" i="6" s="1"/>
  <c r="N71" i="6"/>
  <c r="N91" i="6" s="1"/>
  <c r="L71" i="6"/>
  <c r="L91" i="6" s="1"/>
  <c r="K71" i="6"/>
  <c r="I71" i="6"/>
  <c r="H71" i="6"/>
  <c r="H91" i="6" s="1"/>
  <c r="F71" i="6"/>
  <c r="F91" i="6" s="1"/>
  <c r="E71" i="6"/>
  <c r="E91" i="6" s="1"/>
  <c r="M69" i="6"/>
  <c r="J69" i="6"/>
  <c r="G69" i="6"/>
  <c r="D69" i="6"/>
  <c r="B69" i="6"/>
  <c r="M68" i="6"/>
  <c r="G68" i="6"/>
  <c r="G41" i="6"/>
  <c r="M41" i="6"/>
  <c r="B42" i="6"/>
  <c r="D42" i="6"/>
  <c r="G42" i="6"/>
  <c r="J42" i="6"/>
  <c r="M42" i="6"/>
  <c r="E44" i="6"/>
  <c r="F44" i="6"/>
  <c r="H44" i="6"/>
  <c r="I44" i="6"/>
  <c r="I64" i="6" s="1"/>
  <c r="K44" i="6"/>
  <c r="L44" i="6"/>
  <c r="N44" i="6"/>
  <c r="O44" i="6"/>
  <c r="O64" i="6" s="1"/>
  <c r="E45" i="6"/>
  <c r="F45" i="6"/>
  <c r="H45" i="6"/>
  <c r="I45" i="6"/>
  <c r="K45" i="6"/>
  <c r="L45" i="6"/>
  <c r="N45" i="6"/>
  <c r="O45" i="6"/>
  <c r="E46" i="6"/>
  <c r="F46" i="6"/>
  <c r="H46" i="6"/>
  <c r="I46" i="6"/>
  <c r="K46" i="6"/>
  <c r="L46" i="6"/>
  <c r="N46" i="6"/>
  <c r="O46" i="6"/>
  <c r="E47" i="6"/>
  <c r="F47" i="6"/>
  <c r="H47" i="6"/>
  <c r="I47" i="6"/>
  <c r="K47" i="6"/>
  <c r="L47" i="6"/>
  <c r="N47" i="6"/>
  <c r="O47" i="6"/>
  <c r="E48" i="6"/>
  <c r="F48" i="6"/>
  <c r="H48" i="6"/>
  <c r="I48" i="6"/>
  <c r="K48" i="6"/>
  <c r="L48" i="6"/>
  <c r="N48" i="6"/>
  <c r="O48" i="6"/>
  <c r="E49" i="6"/>
  <c r="F49" i="6"/>
  <c r="H49" i="6"/>
  <c r="I49" i="6"/>
  <c r="K49" i="6"/>
  <c r="L49" i="6"/>
  <c r="N49" i="6"/>
  <c r="O49" i="6"/>
  <c r="E50" i="6"/>
  <c r="F50" i="6"/>
  <c r="H50" i="6"/>
  <c r="I50" i="6"/>
  <c r="K50" i="6"/>
  <c r="L50" i="6"/>
  <c r="N50" i="6"/>
  <c r="O50" i="6"/>
  <c r="E51" i="6"/>
  <c r="F51" i="6"/>
  <c r="H51" i="6"/>
  <c r="I51" i="6"/>
  <c r="K51" i="6"/>
  <c r="L51" i="6"/>
  <c r="N51" i="6"/>
  <c r="O51" i="6"/>
  <c r="E52" i="6"/>
  <c r="F52" i="6"/>
  <c r="H52" i="6"/>
  <c r="I52" i="6"/>
  <c r="K52" i="6"/>
  <c r="L52" i="6"/>
  <c r="N52" i="6"/>
  <c r="O52" i="6"/>
  <c r="E53" i="6"/>
  <c r="F53" i="6"/>
  <c r="H53" i="6"/>
  <c r="I53" i="6"/>
  <c r="K53" i="6"/>
  <c r="L53" i="6"/>
  <c r="N53" i="6"/>
  <c r="O53" i="6"/>
  <c r="E54" i="6"/>
  <c r="F54" i="6"/>
  <c r="H54" i="6"/>
  <c r="I54" i="6"/>
  <c r="K54" i="6"/>
  <c r="L54" i="6"/>
  <c r="N54" i="6"/>
  <c r="O54" i="6"/>
  <c r="E55" i="6"/>
  <c r="F55" i="6"/>
  <c r="H55" i="6"/>
  <c r="I55" i="6"/>
  <c r="K55" i="6"/>
  <c r="L55" i="6"/>
  <c r="N55" i="6"/>
  <c r="O55" i="6"/>
  <c r="E56" i="6"/>
  <c r="F56" i="6"/>
  <c r="H56" i="6"/>
  <c r="I56" i="6"/>
  <c r="K56" i="6"/>
  <c r="L56" i="6"/>
  <c r="N56" i="6"/>
  <c r="O56" i="6"/>
  <c r="E57" i="6"/>
  <c r="F57" i="6"/>
  <c r="H57" i="6"/>
  <c r="I57" i="6"/>
  <c r="K57" i="6"/>
  <c r="L57" i="6"/>
  <c r="N57" i="6"/>
  <c r="O57" i="6"/>
  <c r="E58" i="6"/>
  <c r="F58" i="6"/>
  <c r="H58" i="6"/>
  <c r="I58" i="6"/>
  <c r="K58" i="6"/>
  <c r="L58" i="6"/>
  <c r="N58" i="6"/>
  <c r="O58" i="6"/>
  <c r="E59" i="6"/>
  <c r="F59" i="6"/>
  <c r="H59" i="6"/>
  <c r="I59" i="6"/>
  <c r="K59" i="6"/>
  <c r="L59" i="6"/>
  <c r="N59" i="6"/>
  <c r="O59" i="6"/>
  <c r="E60" i="6"/>
  <c r="F60" i="6"/>
  <c r="H60" i="6"/>
  <c r="I60" i="6"/>
  <c r="K60" i="6"/>
  <c r="L60" i="6"/>
  <c r="N60" i="6"/>
  <c r="O60" i="6"/>
  <c r="E61" i="6"/>
  <c r="F61" i="6"/>
  <c r="H61" i="6"/>
  <c r="I61" i="6"/>
  <c r="K61" i="6"/>
  <c r="L61" i="6"/>
  <c r="N61" i="6"/>
  <c r="O61" i="6"/>
  <c r="E62" i="6"/>
  <c r="F62" i="6"/>
  <c r="H62" i="6"/>
  <c r="I62" i="6"/>
  <c r="K62" i="6"/>
  <c r="L62" i="6"/>
  <c r="N62" i="6"/>
  <c r="O62" i="6"/>
  <c r="E63" i="6"/>
  <c r="F63" i="6"/>
  <c r="H63" i="6"/>
  <c r="I63" i="6"/>
  <c r="K63" i="6"/>
  <c r="L63" i="6"/>
  <c r="N63" i="6"/>
  <c r="O63" i="6"/>
  <c r="B64" i="6"/>
  <c r="H64" i="6"/>
  <c r="N64" i="6"/>
  <c r="B18" i="6"/>
  <c r="C18" i="6"/>
  <c r="D18" i="6"/>
  <c r="E18" i="6"/>
  <c r="F18" i="6"/>
  <c r="G18" i="6"/>
  <c r="H18" i="6"/>
  <c r="I18" i="6"/>
  <c r="J18" i="6"/>
  <c r="K18" i="6"/>
  <c r="L18" i="6"/>
  <c r="M18" i="6"/>
  <c r="N18" i="6"/>
  <c r="O18" i="6"/>
  <c r="B19" i="6"/>
  <c r="C19" i="6"/>
  <c r="D19" i="6"/>
  <c r="E19" i="6"/>
  <c r="F19" i="6"/>
  <c r="G19" i="6"/>
  <c r="H19" i="6"/>
  <c r="I19" i="6"/>
  <c r="J19" i="6"/>
  <c r="K19" i="6"/>
  <c r="L19" i="6"/>
  <c r="M19" i="6"/>
  <c r="N19" i="6"/>
  <c r="O19" i="6"/>
  <c r="B20" i="6"/>
  <c r="C20" i="6"/>
  <c r="D20" i="6"/>
  <c r="E20" i="6"/>
  <c r="F20" i="6"/>
  <c r="G20" i="6"/>
  <c r="H20" i="6"/>
  <c r="I20" i="6"/>
  <c r="J20" i="6"/>
  <c r="K20" i="6"/>
  <c r="L20" i="6"/>
  <c r="M20" i="6"/>
  <c r="N20" i="6"/>
  <c r="O20" i="6"/>
  <c r="B21" i="6"/>
  <c r="C21" i="6"/>
  <c r="D21" i="6"/>
  <c r="E21" i="6"/>
  <c r="F21" i="6"/>
  <c r="G21" i="6"/>
  <c r="H21" i="6"/>
  <c r="I21" i="6"/>
  <c r="J21" i="6"/>
  <c r="K21" i="6"/>
  <c r="L21" i="6"/>
  <c r="M21" i="6"/>
  <c r="N21" i="6"/>
  <c r="O21" i="6"/>
  <c r="B22" i="6"/>
  <c r="C22" i="6"/>
  <c r="D22" i="6"/>
  <c r="E22" i="6"/>
  <c r="F22" i="6"/>
  <c r="G22" i="6"/>
  <c r="H22" i="6"/>
  <c r="I22" i="6"/>
  <c r="J22" i="6"/>
  <c r="K22" i="6"/>
  <c r="L22" i="6"/>
  <c r="M22" i="6"/>
  <c r="N22" i="6"/>
  <c r="O22" i="6"/>
  <c r="B23" i="6"/>
  <c r="C23" i="6"/>
  <c r="D23" i="6"/>
  <c r="E23" i="6"/>
  <c r="F23" i="6"/>
  <c r="G23" i="6"/>
  <c r="H23" i="6"/>
  <c r="I23" i="6"/>
  <c r="J23" i="6"/>
  <c r="K23" i="6"/>
  <c r="L23" i="6"/>
  <c r="M23" i="6"/>
  <c r="N23" i="6"/>
  <c r="O23" i="6"/>
  <c r="B24" i="6"/>
  <c r="C24" i="6"/>
  <c r="D24" i="6"/>
  <c r="E24" i="6"/>
  <c r="F24" i="6"/>
  <c r="G24" i="6"/>
  <c r="H24" i="6"/>
  <c r="I24" i="6"/>
  <c r="J24" i="6"/>
  <c r="K24" i="6"/>
  <c r="L24" i="6"/>
  <c r="M24" i="6"/>
  <c r="N24" i="6"/>
  <c r="O24" i="6"/>
  <c r="B25" i="6"/>
  <c r="C25" i="6"/>
  <c r="D25" i="6"/>
  <c r="E25" i="6"/>
  <c r="F25" i="6"/>
  <c r="G25" i="6"/>
  <c r="H25" i="6"/>
  <c r="I25" i="6"/>
  <c r="J25" i="6"/>
  <c r="K25" i="6"/>
  <c r="L25" i="6"/>
  <c r="M25" i="6"/>
  <c r="N25" i="6"/>
  <c r="O25" i="6"/>
  <c r="B26" i="6"/>
  <c r="C26" i="6"/>
  <c r="D26" i="6"/>
  <c r="E26" i="6"/>
  <c r="F26" i="6"/>
  <c r="G26" i="6"/>
  <c r="H26" i="6"/>
  <c r="I26" i="6"/>
  <c r="J26" i="6"/>
  <c r="K26" i="6"/>
  <c r="L26" i="6"/>
  <c r="M26" i="6"/>
  <c r="N26" i="6"/>
  <c r="O26" i="6"/>
  <c r="B27" i="6"/>
  <c r="C27" i="6"/>
  <c r="D27" i="6"/>
  <c r="E27" i="6"/>
  <c r="F27" i="6"/>
  <c r="G27" i="6"/>
  <c r="H27" i="6"/>
  <c r="I27" i="6"/>
  <c r="J27" i="6"/>
  <c r="K27" i="6"/>
  <c r="L27" i="6"/>
  <c r="M27" i="6"/>
  <c r="N27" i="6"/>
  <c r="O27" i="6"/>
  <c r="B28" i="6"/>
  <c r="C28" i="6"/>
  <c r="D28" i="6"/>
  <c r="E28" i="6"/>
  <c r="F28" i="6"/>
  <c r="G28" i="6"/>
  <c r="H28" i="6"/>
  <c r="I28" i="6"/>
  <c r="J28" i="6"/>
  <c r="K28" i="6"/>
  <c r="L28" i="6"/>
  <c r="M28" i="6"/>
  <c r="N28" i="6"/>
  <c r="O28" i="6"/>
  <c r="B29" i="6"/>
  <c r="C29" i="6"/>
  <c r="D29" i="6"/>
  <c r="E29" i="6"/>
  <c r="F29" i="6"/>
  <c r="G29" i="6"/>
  <c r="H29" i="6"/>
  <c r="I29" i="6"/>
  <c r="J29" i="6"/>
  <c r="K29" i="6"/>
  <c r="L29" i="6"/>
  <c r="M29" i="6"/>
  <c r="N29" i="6"/>
  <c r="O29" i="6"/>
  <c r="B30" i="6"/>
  <c r="C30" i="6"/>
  <c r="D30" i="6"/>
  <c r="E30" i="6"/>
  <c r="F30" i="6"/>
  <c r="G30" i="6"/>
  <c r="H30" i="6"/>
  <c r="I30" i="6"/>
  <c r="J30" i="6"/>
  <c r="K30" i="6"/>
  <c r="L30" i="6"/>
  <c r="M30" i="6"/>
  <c r="N30" i="6"/>
  <c r="O30" i="6"/>
  <c r="B31" i="6"/>
  <c r="C31" i="6"/>
  <c r="D31" i="6"/>
  <c r="E31" i="6"/>
  <c r="F31" i="6"/>
  <c r="G31" i="6"/>
  <c r="H31" i="6"/>
  <c r="I31" i="6"/>
  <c r="J31" i="6"/>
  <c r="K31" i="6"/>
  <c r="L31" i="6"/>
  <c r="M31" i="6"/>
  <c r="N31" i="6"/>
  <c r="O31" i="6"/>
  <c r="B32" i="6"/>
  <c r="C32" i="6"/>
  <c r="D32" i="6"/>
  <c r="E32" i="6"/>
  <c r="F32" i="6"/>
  <c r="G32" i="6"/>
  <c r="H32" i="6"/>
  <c r="I32" i="6"/>
  <c r="J32" i="6"/>
  <c r="K32" i="6"/>
  <c r="L32" i="6"/>
  <c r="M32" i="6"/>
  <c r="N32" i="6"/>
  <c r="O32" i="6"/>
  <c r="B33" i="6"/>
  <c r="C33" i="6"/>
  <c r="D33" i="6"/>
  <c r="E33" i="6"/>
  <c r="F33" i="6"/>
  <c r="G33" i="6"/>
  <c r="H33" i="6"/>
  <c r="I33" i="6"/>
  <c r="J33" i="6"/>
  <c r="K33" i="6"/>
  <c r="L33" i="6"/>
  <c r="M33" i="6"/>
  <c r="N33" i="6"/>
  <c r="O33" i="6"/>
  <c r="B34" i="6"/>
  <c r="C34" i="6"/>
  <c r="D34" i="6"/>
  <c r="E34" i="6"/>
  <c r="F34" i="6"/>
  <c r="G34" i="6"/>
  <c r="H34" i="6"/>
  <c r="I34" i="6"/>
  <c r="J34" i="6"/>
  <c r="K34" i="6"/>
  <c r="L34" i="6"/>
  <c r="M34" i="6"/>
  <c r="N34" i="6"/>
  <c r="O34" i="6"/>
  <c r="B35" i="6"/>
  <c r="C35" i="6"/>
  <c r="D35" i="6"/>
  <c r="E35" i="6"/>
  <c r="F35" i="6"/>
  <c r="G35" i="6"/>
  <c r="H35" i="6"/>
  <c r="I35" i="6"/>
  <c r="J35" i="6"/>
  <c r="K35" i="6"/>
  <c r="L35" i="6"/>
  <c r="M35" i="6"/>
  <c r="N35" i="6"/>
  <c r="O35" i="6"/>
  <c r="B36" i="6"/>
  <c r="C36" i="6"/>
  <c r="D36" i="6"/>
  <c r="E36" i="6"/>
  <c r="F36" i="6"/>
  <c r="G36" i="6"/>
  <c r="H36" i="6"/>
  <c r="I36" i="6"/>
  <c r="J36" i="6"/>
  <c r="K36" i="6"/>
  <c r="L36" i="6"/>
  <c r="M36" i="6"/>
  <c r="N36" i="6"/>
  <c r="O36" i="6"/>
  <c r="O17" i="6"/>
  <c r="N17" i="6"/>
  <c r="M17" i="6"/>
  <c r="L17" i="6"/>
  <c r="K17" i="6"/>
  <c r="J17" i="6"/>
  <c r="I17" i="6"/>
  <c r="H17" i="6"/>
  <c r="G17" i="6"/>
  <c r="F17" i="6"/>
  <c r="E17" i="6"/>
  <c r="D17" i="6"/>
  <c r="C17" i="6"/>
  <c r="B17" i="6"/>
  <c r="M15" i="6"/>
  <c r="J15" i="6"/>
  <c r="G15" i="6"/>
  <c r="D15" i="6"/>
  <c r="B15" i="6"/>
  <c r="P54" i="5"/>
  <c r="L54" i="5"/>
  <c r="H54" i="5"/>
  <c r="P29" i="5"/>
  <c r="L29" i="5"/>
  <c r="H29" i="5"/>
  <c r="P4" i="5"/>
  <c r="L4" i="5"/>
  <c r="P54" i="3"/>
  <c r="L54" i="3"/>
  <c r="H54" i="3"/>
  <c r="P29" i="3"/>
  <c r="L29" i="3"/>
  <c r="H29" i="3"/>
  <c r="P4" i="3"/>
  <c r="L4" i="3"/>
  <c r="M14" i="6"/>
  <c r="G14" i="6"/>
  <c r="N50" i="5"/>
  <c r="N49" i="5"/>
  <c r="N48" i="5"/>
  <c r="N47" i="5"/>
  <c r="N46" i="5"/>
  <c r="N45" i="5"/>
  <c r="N44" i="5"/>
  <c r="N43" i="5"/>
  <c r="N42" i="5"/>
  <c r="N41" i="5"/>
  <c r="N40" i="5"/>
  <c r="N39" i="5"/>
  <c r="N38" i="5"/>
  <c r="N37" i="5"/>
  <c r="N36" i="5"/>
  <c r="N35" i="5"/>
  <c r="N34" i="5"/>
  <c r="N33" i="5"/>
  <c r="N32" i="5"/>
  <c r="N31" i="5"/>
  <c r="J56" i="5"/>
  <c r="J57" i="5"/>
  <c r="J58" i="5"/>
  <c r="J59" i="5"/>
  <c r="J60" i="5"/>
  <c r="J61" i="5"/>
  <c r="J62" i="5"/>
  <c r="J63" i="5"/>
  <c r="J64" i="5"/>
  <c r="J65" i="5"/>
  <c r="H66" i="5"/>
  <c r="I67" i="5"/>
  <c r="H68" i="5"/>
  <c r="I69" i="5"/>
  <c r="H70" i="5"/>
  <c r="I71" i="5"/>
  <c r="H72" i="5"/>
  <c r="I73" i="5"/>
  <c r="H74" i="5"/>
  <c r="I75" i="5"/>
  <c r="J31" i="5"/>
  <c r="J50" i="5"/>
  <c r="J49" i="5"/>
  <c r="J48" i="5"/>
  <c r="J47" i="5"/>
  <c r="J46" i="5"/>
  <c r="J45" i="5"/>
  <c r="J44" i="5"/>
  <c r="J43" i="5"/>
  <c r="J42" i="5"/>
  <c r="J41" i="5"/>
  <c r="J40" i="5"/>
  <c r="J39" i="5"/>
  <c r="J38" i="5"/>
  <c r="J37" i="5"/>
  <c r="J36" i="5"/>
  <c r="J35" i="5"/>
  <c r="J34" i="5"/>
  <c r="J33" i="5"/>
  <c r="J32" i="5"/>
  <c r="Q25" i="5"/>
  <c r="Q24" i="5"/>
  <c r="H24" i="5"/>
  <c r="G24" i="5"/>
  <c r="Q23" i="5"/>
  <c r="P22" i="5"/>
  <c r="Q21" i="5"/>
  <c r="P20" i="5"/>
  <c r="Q19" i="5"/>
  <c r="P18" i="5"/>
  <c r="Q17" i="5"/>
  <c r="H17" i="5"/>
  <c r="G17" i="5"/>
  <c r="Q16" i="5"/>
  <c r="Q15" i="5"/>
  <c r="Q14" i="5"/>
  <c r="Q13" i="5"/>
  <c r="Q12" i="5"/>
  <c r="Q11" i="5"/>
  <c r="Q10" i="5"/>
  <c r="H10" i="5"/>
  <c r="G10" i="5"/>
  <c r="Q9" i="5"/>
  <c r="Q8" i="5"/>
  <c r="Q7" i="5"/>
  <c r="Q6" i="5"/>
  <c r="O25" i="3"/>
  <c r="P25" i="3" s="1"/>
  <c r="O24" i="3"/>
  <c r="P24" i="3" s="1"/>
  <c r="O23" i="3"/>
  <c r="Q23" i="3" s="1"/>
  <c r="O22" i="3"/>
  <c r="P22" i="3" s="1"/>
  <c r="O21" i="3"/>
  <c r="P21" i="3" s="1"/>
  <c r="O20" i="3"/>
  <c r="R20" i="3" s="1"/>
  <c r="O19" i="3"/>
  <c r="P19" i="3" s="1"/>
  <c r="O18" i="3"/>
  <c r="P18" i="3" s="1"/>
  <c r="O17" i="3"/>
  <c r="R17" i="3" s="1"/>
  <c r="O16" i="3"/>
  <c r="R16" i="3" s="1"/>
  <c r="O15" i="3"/>
  <c r="Q15" i="3" s="1"/>
  <c r="O14" i="3"/>
  <c r="Q14" i="3" s="1"/>
  <c r="O13" i="3"/>
  <c r="Q13" i="3" s="1"/>
  <c r="O12" i="3"/>
  <c r="P12" i="3" s="1"/>
  <c r="O11" i="3"/>
  <c r="Q11" i="3" s="1"/>
  <c r="O10" i="3"/>
  <c r="Q10" i="3" s="1"/>
  <c r="O9" i="3"/>
  <c r="Q9" i="3" s="1"/>
  <c r="O8" i="3"/>
  <c r="Q8" i="3" s="1"/>
  <c r="O7" i="3"/>
  <c r="Q7" i="3" s="1"/>
  <c r="O6" i="3"/>
  <c r="P6" i="3" s="1"/>
  <c r="H24" i="3"/>
  <c r="G24" i="3"/>
  <c r="H17" i="3"/>
  <c r="G17" i="3"/>
  <c r="H10" i="3"/>
  <c r="G10" i="3"/>
  <c r="G11" i="47" l="1"/>
  <c r="G9" i="46"/>
  <c r="G11" i="46"/>
  <c r="G11" i="45"/>
  <c r="G9" i="44"/>
  <c r="G11" i="44"/>
  <c r="G11" i="43"/>
  <c r="G11" i="42"/>
  <c r="G3" i="40"/>
  <c r="G11" i="41"/>
  <c r="G11" i="40"/>
  <c r="G5" i="38"/>
  <c r="G11" i="39"/>
  <c r="G11" i="38"/>
  <c r="G11" i="37"/>
  <c r="G11" i="36"/>
  <c r="I118" i="35"/>
  <c r="L91" i="29"/>
  <c r="F91" i="27"/>
  <c r="I172" i="26"/>
  <c r="K64" i="6"/>
  <c r="E64" i="6"/>
  <c r="F91" i="29"/>
  <c r="I199" i="26"/>
  <c r="L172" i="26"/>
  <c r="G7" i="23"/>
  <c r="F64" i="29"/>
  <c r="L145" i="27"/>
  <c r="F118" i="27"/>
  <c r="L172" i="27"/>
  <c r="L199" i="26"/>
  <c r="F145" i="26"/>
  <c r="F199" i="26"/>
  <c r="F172" i="26"/>
  <c r="G3" i="24"/>
  <c r="G3" i="26"/>
  <c r="L118" i="35"/>
  <c r="G3" i="35" s="1"/>
  <c r="F199" i="30"/>
  <c r="F145" i="27"/>
  <c r="F172" i="27"/>
  <c r="O172" i="26"/>
  <c r="I145" i="26"/>
  <c r="G7" i="35"/>
  <c r="G11" i="35"/>
  <c r="G5" i="33"/>
  <c r="G11" i="34"/>
  <c r="G11" i="33"/>
  <c r="G11" i="32"/>
  <c r="G11" i="31"/>
  <c r="G11" i="30"/>
  <c r="G11" i="29"/>
  <c r="G11" i="28"/>
  <c r="G11" i="27"/>
  <c r="G9" i="25"/>
  <c r="G11" i="26"/>
  <c r="G11" i="25"/>
  <c r="G11" i="24"/>
  <c r="I91" i="6"/>
  <c r="O145" i="6"/>
  <c r="L64" i="6"/>
  <c r="F64" i="6"/>
  <c r="E37" i="6"/>
  <c r="I37" i="6"/>
  <c r="F37" i="6"/>
  <c r="N37" i="6"/>
  <c r="K37" i="6"/>
  <c r="O37" i="6"/>
  <c r="H37" i="6"/>
  <c r="L37" i="6"/>
  <c r="F37" i="23"/>
  <c r="N37" i="23"/>
  <c r="E37" i="23"/>
  <c r="K37" i="23"/>
  <c r="O37" i="23"/>
  <c r="I37" i="23"/>
  <c r="H37" i="23"/>
  <c r="L37" i="23"/>
  <c r="G3" i="23"/>
  <c r="G5" i="23"/>
  <c r="G9" i="23"/>
  <c r="Q20" i="3"/>
  <c r="Q16" i="3"/>
  <c r="Q25" i="3"/>
  <c r="R15" i="3"/>
  <c r="R19" i="3"/>
  <c r="Q17" i="3"/>
  <c r="R7" i="3"/>
  <c r="R23" i="3"/>
  <c r="P17" i="3"/>
  <c r="R11" i="3"/>
  <c r="P20" i="3"/>
  <c r="P16" i="3"/>
  <c r="R8" i="3"/>
  <c r="R12" i="3"/>
  <c r="R24" i="3"/>
  <c r="P8" i="3"/>
  <c r="Q24" i="3"/>
  <c r="R9" i="3"/>
  <c r="R13" i="3"/>
  <c r="R21" i="3"/>
  <c r="R25" i="3"/>
  <c r="R6" i="3"/>
  <c r="R10" i="3"/>
  <c r="R14" i="3"/>
  <c r="R18" i="3"/>
  <c r="R22" i="3"/>
  <c r="R11" i="5"/>
  <c r="R15" i="5"/>
  <c r="R19" i="5"/>
  <c r="R7" i="5"/>
  <c r="R23" i="5"/>
  <c r="J69" i="5"/>
  <c r="R8" i="5"/>
  <c r="R12" i="5"/>
  <c r="R16" i="5"/>
  <c r="R20" i="5"/>
  <c r="R24" i="5"/>
  <c r="J66" i="5"/>
  <c r="J70" i="5"/>
  <c r="J74" i="5"/>
  <c r="R9" i="5"/>
  <c r="R13" i="5"/>
  <c r="R17" i="5"/>
  <c r="R21" i="5"/>
  <c r="R25" i="5"/>
  <c r="J67" i="5"/>
  <c r="J71" i="5"/>
  <c r="J75" i="5"/>
  <c r="J73" i="5"/>
  <c r="R6" i="5"/>
  <c r="R10" i="5"/>
  <c r="R14" i="5"/>
  <c r="R18" i="5"/>
  <c r="R22" i="5"/>
  <c r="J68" i="5"/>
  <c r="J72" i="5"/>
  <c r="H69" i="5"/>
  <c r="H75" i="5"/>
  <c r="H67" i="5"/>
  <c r="H73" i="5"/>
  <c r="H71" i="5"/>
  <c r="Q22" i="5"/>
  <c r="I74" i="5"/>
  <c r="I72" i="5"/>
  <c r="I70" i="5"/>
  <c r="I68" i="5"/>
  <c r="I66" i="5"/>
  <c r="P17" i="5"/>
  <c r="P7" i="5"/>
  <c r="P9" i="5"/>
  <c r="P21" i="5"/>
  <c r="P10" i="5"/>
  <c r="P12" i="5"/>
  <c r="P14" i="5"/>
  <c r="P16" i="5"/>
  <c r="P23" i="5"/>
  <c r="P24" i="5"/>
  <c r="I35" i="5"/>
  <c r="H35" i="5"/>
  <c r="M40" i="5"/>
  <c r="L40" i="5"/>
  <c r="I56" i="5"/>
  <c r="H56" i="5"/>
  <c r="I39" i="5"/>
  <c r="H39" i="5"/>
  <c r="M44" i="5"/>
  <c r="L44" i="5"/>
  <c r="I60" i="5"/>
  <c r="H60" i="5"/>
  <c r="M32" i="5"/>
  <c r="L32" i="5"/>
  <c r="I43" i="5"/>
  <c r="H43" i="5"/>
  <c r="M48" i="5"/>
  <c r="L48" i="5"/>
  <c r="I64" i="5"/>
  <c r="H64" i="5"/>
  <c r="I31" i="5"/>
  <c r="H31" i="5"/>
  <c r="M36" i="5"/>
  <c r="L36" i="5"/>
  <c r="I47" i="5"/>
  <c r="H47" i="5"/>
  <c r="I32" i="5"/>
  <c r="H32" i="5"/>
  <c r="M33" i="5"/>
  <c r="L33" i="5"/>
  <c r="I36" i="5"/>
  <c r="H36" i="5"/>
  <c r="M37" i="5"/>
  <c r="L37" i="5"/>
  <c r="I40" i="5"/>
  <c r="H40" i="5"/>
  <c r="M41" i="5"/>
  <c r="L41" i="5"/>
  <c r="I44" i="5"/>
  <c r="H44" i="5"/>
  <c r="M45" i="5"/>
  <c r="L45" i="5"/>
  <c r="I48" i="5"/>
  <c r="H48" i="5"/>
  <c r="M49" i="5"/>
  <c r="L49" i="5"/>
  <c r="I57" i="5"/>
  <c r="H57" i="5"/>
  <c r="I61" i="5"/>
  <c r="H61" i="5"/>
  <c r="I65" i="5"/>
  <c r="H65" i="5"/>
  <c r="H33" i="5"/>
  <c r="I33" i="5"/>
  <c r="L34" i="5"/>
  <c r="M34" i="5"/>
  <c r="H37" i="5"/>
  <c r="I37" i="5"/>
  <c r="L38" i="5"/>
  <c r="M38" i="5"/>
  <c r="H41" i="5"/>
  <c r="I41" i="5"/>
  <c r="L42" i="5"/>
  <c r="M42" i="5"/>
  <c r="H45" i="5"/>
  <c r="I45" i="5"/>
  <c r="L46" i="5"/>
  <c r="M46" i="5"/>
  <c r="H49" i="5"/>
  <c r="I49" i="5"/>
  <c r="L50" i="5"/>
  <c r="M50" i="5"/>
  <c r="H58" i="5"/>
  <c r="I58" i="5"/>
  <c r="H62" i="5"/>
  <c r="I62" i="5"/>
  <c r="M31" i="5"/>
  <c r="L31" i="5"/>
  <c r="I34" i="5"/>
  <c r="H34" i="5"/>
  <c r="M35" i="5"/>
  <c r="L35" i="5"/>
  <c r="I38" i="5"/>
  <c r="H38" i="5"/>
  <c r="M39" i="5"/>
  <c r="L39" i="5"/>
  <c r="I42" i="5"/>
  <c r="H42" i="5"/>
  <c r="M43" i="5"/>
  <c r="L43" i="5"/>
  <c r="I46" i="5"/>
  <c r="H46" i="5"/>
  <c r="M47" i="5"/>
  <c r="L47" i="5"/>
  <c r="I50" i="5"/>
  <c r="H50" i="5"/>
  <c r="I59" i="5"/>
  <c r="H59" i="5"/>
  <c r="I63" i="5"/>
  <c r="H63" i="5"/>
  <c r="P6" i="5"/>
  <c r="P8" i="5"/>
  <c r="P11" i="5"/>
  <c r="P13" i="5"/>
  <c r="P15" i="5"/>
  <c r="Q18" i="5"/>
  <c r="P19" i="5"/>
  <c r="Q20" i="5"/>
  <c r="P25" i="5"/>
  <c r="Q19" i="3"/>
  <c r="Q18" i="3"/>
  <c r="Q22" i="3"/>
  <c r="P14" i="3"/>
  <c r="P15" i="3"/>
  <c r="P23" i="3"/>
  <c r="Q21" i="3"/>
  <c r="P13" i="3"/>
  <c r="Q12" i="3"/>
  <c r="P11" i="3"/>
  <c r="P10" i="3"/>
  <c r="P9" i="3"/>
  <c r="P7" i="3"/>
  <c r="Q6" i="3"/>
  <c r="G11" i="23" l="1"/>
  <c r="G3" i="6"/>
  <c r="G7" i="6"/>
  <c r="R75" i="5"/>
  <c r="R65" i="5"/>
  <c r="R72" i="5"/>
  <c r="R66" i="5"/>
  <c r="R62" i="5"/>
  <c r="R64" i="5"/>
  <c r="R61" i="5"/>
  <c r="R63" i="5"/>
  <c r="R68" i="5"/>
  <c r="R69" i="5"/>
  <c r="R60" i="5"/>
  <c r="R59" i="5"/>
  <c r="R74" i="5"/>
  <c r="R67" i="5"/>
  <c r="R70" i="5"/>
  <c r="R57" i="5"/>
  <c r="R56" i="5"/>
  <c r="R71" i="5"/>
  <c r="R58" i="5"/>
  <c r="R73" i="5"/>
  <c r="N67" i="5"/>
  <c r="N56" i="5"/>
  <c r="N65" i="5"/>
  <c r="N72" i="5"/>
  <c r="N61" i="5"/>
  <c r="N58" i="5"/>
  <c r="N59" i="5"/>
  <c r="N60" i="5"/>
  <c r="N66" i="5"/>
  <c r="N64" i="5"/>
  <c r="N57" i="5"/>
  <c r="N69" i="5"/>
  <c r="N75" i="5"/>
  <c r="N68" i="5"/>
  <c r="N62" i="5"/>
  <c r="N71" i="5"/>
  <c r="N70" i="5"/>
  <c r="N74" i="5"/>
  <c r="N63" i="5"/>
  <c r="N73" i="5"/>
  <c r="R34" i="5"/>
  <c r="R42" i="5"/>
  <c r="R38" i="5"/>
  <c r="R32" i="5"/>
  <c r="R35" i="5"/>
  <c r="R31" i="5"/>
  <c r="R33" i="5"/>
  <c r="R36" i="5"/>
  <c r="R46" i="5"/>
  <c r="R48" i="5"/>
  <c r="R41" i="5"/>
  <c r="R45" i="5"/>
  <c r="R44" i="5"/>
  <c r="R37" i="5"/>
  <c r="R39" i="5"/>
  <c r="R50" i="5"/>
  <c r="R40" i="5"/>
  <c r="R47" i="5"/>
  <c r="R43" i="5"/>
  <c r="R49" i="5"/>
  <c r="M71" i="5"/>
  <c r="L71" i="5"/>
  <c r="P61" i="5"/>
  <c r="Q61" i="5"/>
  <c r="P33" i="5"/>
  <c r="Q33" i="5"/>
  <c r="L70" i="5"/>
  <c r="M70" i="5"/>
  <c r="M57" i="5"/>
  <c r="L57" i="5"/>
  <c r="Q34" i="5"/>
  <c r="P34" i="5"/>
  <c r="P32" i="5"/>
  <c r="Q32" i="5"/>
  <c r="Q63" i="5"/>
  <c r="P63" i="5"/>
  <c r="P68" i="5"/>
  <c r="Q68" i="5"/>
  <c r="M67" i="5"/>
  <c r="L67" i="5"/>
  <c r="L74" i="5"/>
  <c r="M74" i="5"/>
  <c r="Q75" i="5"/>
  <c r="P75" i="5"/>
  <c r="M58" i="5"/>
  <c r="L58" i="5"/>
  <c r="Q39" i="5"/>
  <c r="P39" i="5"/>
  <c r="P69" i="5"/>
  <c r="Q69" i="5"/>
  <c r="P42" i="5"/>
  <c r="Q42" i="5"/>
  <c r="Q35" i="5"/>
  <c r="P35" i="5"/>
  <c r="P36" i="5"/>
  <c r="Q36" i="5"/>
  <c r="Q50" i="5"/>
  <c r="P50" i="5"/>
  <c r="Q44" i="5"/>
  <c r="P44" i="5"/>
  <c r="P31" i="5"/>
  <c r="Q31" i="5"/>
  <c r="P37" i="5"/>
  <c r="Q37" i="5"/>
  <c r="L62" i="5"/>
  <c r="M62" i="5"/>
  <c r="M59" i="5"/>
  <c r="L59" i="5"/>
  <c r="Q57" i="5"/>
  <c r="P57" i="5"/>
  <c r="Q65" i="5"/>
  <c r="P65" i="5"/>
  <c r="P46" i="5"/>
  <c r="Q46" i="5"/>
  <c r="P40" i="5"/>
  <c r="Q40" i="5"/>
  <c r="M60" i="5"/>
  <c r="L60" i="5"/>
  <c r="P72" i="5"/>
  <c r="Q72" i="5"/>
  <c r="P48" i="5"/>
  <c r="Q48" i="5"/>
  <c r="Q67" i="5"/>
  <c r="P67" i="5"/>
  <c r="L65" i="5"/>
  <c r="M65" i="5"/>
  <c r="P60" i="5"/>
  <c r="Q60" i="5"/>
  <c r="P59" i="5"/>
  <c r="Q59" i="5"/>
  <c r="Q56" i="5"/>
  <c r="P56" i="5"/>
  <c r="L56" i="5"/>
  <c r="M56" i="5"/>
  <c r="M69" i="5"/>
  <c r="L69" i="5"/>
  <c r="L72" i="5"/>
  <c r="M72" i="5"/>
  <c r="L66" i="5"/>
  <c r="M66" i="5"/>
  <c r="P47" i="5"/>
  <c r="Q47" i="5"/>
  <c r="L61" i="5"/>
  <c r="M61" i="5"/>
  <c r="Q41" i="5"/>
  <c r="P41" i="5"/>
  <c r="P71" i="5"/>
  <c r="Q71" i="5"/>
  <c r="Q66" i="5"/>
  <c r="P66" i="5"/>
  <c r="L63" i="5"/>
  <c r="M63" i="5"/>
  <c r="P58" i="5"/>
  <c r="Q58" i="5"/>
  <c r="M75" i="5"/>
  <c r="L75" i="5"/>
  <c r="P38" i="5"/>
  <c r="Q38" i="5"/>
  <c r="P45" i="5"/>
  <c r="Q45" i="5"/>
  <c r="L68" i="5"/>
  <c r="M68" i="5"/>
  <c r="Q64" i="5"/>
  <c r="P64" i="5"/>
  <c r="L64" i="5"/>
  <c r="M64" i="5"/>
  <c r="Q43" i="5"/>
  <c r="P43" i="5"/>
  <c r="P62" i="5"/>
  <c r="Q62" i="5"/>
  <c r="P70" i="5"/>
  <c r="Q70" i="5"/>
  <c r="P49" i="5"/>
  <c r="Q49" i="5"/>
  <c r="L73" i="5"/>
  <c r="M73" i="5"/>
  <c r="Q74" i="5"/>
  <c r="P74" i="5"/>
  <c r="Q73" i="5"/>
  <c r="P73" i="5"/>
  <c r="G9" i="6" l="1"/>
  <c r="G11" i="6"/>
  <c r="G5" i="6" l="1"/>
  <c r="E263" i="9"/>
  <c r="K84" i="9"/>
  <c r="F73" i="9"/>
  <c r="O174" i="9"/>
  <c r="K118" i="9"/>
  <c r="E264" i="9"/>
  <c r="N63" i="9"/>
  <c r="E128" i="9"/>
  <c r="K37" i="9"/>
  <c r="E157" i="9"/>
  <c r="F136" i="9"/>
  <c r="E141" i="9"/>
  <c r="E37" i="9"/>
  <c r="N230" i="9"/>
  <c r="N235" i="9"/>
  <c r="K260" i="9"/>
  <c r="N49" i="9"/>
  <c r="C71" i="9"/>
  <c r="N36" i="9"/>
  <c r="H254" i="9"/>
  <c r="N232" i="9"/>
  <c r="N72" i="9"/>
  <c r="I141" i="9"/>
  <c r="H52" i="9"/>
  <c r="L128" i="9"/>
  <c r="N64" i="9"/>
  <c r="I239" i="9"/>
  <c r="I272" i="9"/>
  <c r="L89" i="9"/>
  <c r="C106" i="9"/>
  <c r="O194" i="9"/>
  <c r="E117" i="9"/>
  <c r="O227" i="9"/>
  <c r="N185" i="9"/>
  <c r="E46" i="9"/>
  <c r="E221" i="9"/>
  <c r="C69" i="9"/>
  <c r="K18" i="5"/>
  <c r="E136" i="9"/>
  <c r="L187" i="9"/>
  <c r="H43" i="9"/>
  <c r="H115" i="9"/>
  <c r="I278" i="9"/>
  <c r="H204" i="9"/>
  <c r="E35" i="9"/>
  <c r="H122" i="9"/>
  <c r="I236" i="9"/>
  <c r="L62" i="9"/>
  <c r="L180" i="9"/>
  <c r="I43" i="9"/>
  <c r="O226" i="9"/>
  <c r="K15" i="3"/>
  <c r="F254" i="9"/>
  <c r="F123" i="9"/>
  <c r="K268" i="9"/>
  <c r="O185" i="9"/>
  <c r="C219" i="9"/>
  <c r="I122" i="9"/>
  <c r="K224" i="9"/>
  <c r="L152" i="9"/>
  <c r="N176" i="9"/>
  <c r="I224" i="9"/>
  <c r="L270" i="9"/>
  <c r="E204" i="9"/>
  <c r="L49" i="9"/>
  <c r="I38" i="9"/>
  <c r="F238" i="9"/>
  <c r="C101" i="9"/>
  <c r="L154" i="9"/>
  <c r="L143" i="9"/>
  <c r="K49" i="9"/>
  <c r="F185" i="9"/>
  <c r="F102" i="9"/>
  <c r="K193" i="9"/>
  <c r="O67" i="3"/>
  <c r="L114" i="9"/>
  <c r="I46" i="9"/>
  <c r="K146" i="9"/>
  <c r="N78" i="9"/>
  <c r="O121" i="9"/>
  <c r="O184" i="9"/>
  <c r="O222" i="9"/>
  <c r="F277" i="9"/>
  <c r="L41" i="9"/>
  <c r="L160" i="9"/>
  <c r="K226" i="9"/>
  <c r="L105" i="9"/>
  <c r="K71" i="9"/>
  <c r="K220" i="9"/>
  <c r="H49" i="9"/>
  <c r="K51" i="9"/>
  <c r="L111" i="9"/>
  <c r="L31" i="9"/>
  <c r="K233" i="9"/>
  <c r="O166" i="9"/>
  <c r="C27" i="9"/>
  <c r="I108" i="9"/>
  <c r="H146" i="9"/>
  <c r="H273" i="9"/>
  <c r="F117" i="9"/>
  <c r="I24" i="9"/>
  <c r="I81" i="9"/>
  <c r="F138" i="9"/>
  <c r="L191" i="9"/>
  <c r="L177" i="9"/>
  <c r="H36" i="9"/>
  <c r="C279" i="9"/>
  <c r="C148" i="9"/>
  <c r="K81" i="9"/>
  <c r="I41" i="9"/>
  <c r="C217" i="9"/>
  <c r="O98" i="9"/>
  <c r="E215" i="9"/>
  <c r="C251" i="9"/>
  <c r="G44" i="3"/>
  <c r="H192" i="9"/>
  <c r="N32" i="9"/>
  <c r="N175" i="9"/>
  <c r="G46" i="3"/>
  <c r="K49" i="3"/>
  <c r="I150" i="9"/>
  <c r="H51" i="9"/>
  <c r="F225" i="9"/>
  <c r="L228" i="9"/>
  <c r="I63" i="9"/>
  <c r="O148" i="9"/>
  <c r="F150" i="9"/>
  <c r="O189" i="9"/>
  <c r="C100" i="9"/>
  <c r="L188" i="9"/>
  <c r="O142" i="9"/>
  <c r="F81" i="9"/>
  <c r="K41" i="3"/>
  <c r="L122" i="9"/>
  <c r="O193" i="9"/>
  <c r="O197" i="9"/>
  <c r="E195" i="9"/>
  <c r="N90" i="9"/>
  <c r="I37" i="9"/>
  <c r="K148" i="9"/>
  <c r="F197" i="9"/>
  <c r="I154" i="9"/>
  <c r="K89" i="9"/>
  <c r="I180" i="9"/>
  <c r="H86" i="9"/>
  <c r="H76" i="9"/>
  <c r="K72" i="3"/>
  <c r="N69" i="9"/>
  <c r="K258" i="9"/>
  <c r="F221" i="9"/>
  <c r="I256" i="9"/>
  <c r="K125" i="9"/>
  <c r="C278" i="9"/>
  <c r="I119" i="9"/>
  <c r="F145" i="9"/>
  <c r="N30" i="9"/>
  <c r="K229" i="9"/>
  <c r="H106" i="9"/>
  <c r="G71" i="3"/>
  <c r="F34" i="9"/>
  <c r="O277" i="9"/>
  <c r="F163" i="9"/>
  <c r="L274" i="9"/>
  <c r="N273" i="9"/>
  <c r="G58" i="3"/>
  <c r="F152" i="9"/>
  <c r="K47" i="9"/>
  <c r="C230" i="9"/>
  <c r="O34" i="3"/>
  <c r="N181" i="9"/>
  <c r="L75" i="9"/>
  <c r="O28" i="9"/>
  <c r="F263" i="9"/>
  <c r="L120" i="9"/>
  <c r="O143" i="9"/>
  <c r="C40" i="9"/>
  <c r="K12" i="3"/>
  <c r="E102" i="9"/>
  <c r="K21" i="5"/>
  <c r="F261" i="9"/>
  <c r="L235" i="9"/>
  <c r="K85" i="9"/>
  <c r="O196" i="9"/>
  <c r="N201" i="9"/>
  <c r="H67" i="9"/>
  <c r="F127" i="9"/>
  <c r="G72" i="3"/>
  <c r="F260" i="9"/>
  <c r="N152" i="9"/>
  <c r="H60" i="9"/>
  <c r="K280" i="9"/>
  <c r="F70" i="9"/>
  <c r="H32" i="9"/>
  <c r="G64" i="3"/>
  <c r="L66" i="9"/>
  <c r="C271" i="9"/>
  <c r="H250" i="9"/>
  <c r="E224" i="9"/>
  <c r="E272" i="9"/>
  <c r="K64" i="9"/>
  <c r="H218" i="9"/>
  <c r="K42" i="3"/>
  <c r="O238" i="9"/>
  <c r="C127" i="9"/>
  <c r="H193" i="9"/>
  <c r="I50" i="9"/>
  <c r="N268" i="9"/>
  <c r="E184" i="9"/>
  <c r="F193" i="9"/>
  <c r="O73" i="3"/>
  <c r="H263" i="9"/>
  <c r="O268" i="9"/>
  <c r="O35" i="9"/>
  <c r="E163" i="9"/>
  <c r="C50" i="9"/>
  <c r="F166" i="9"/>
  <c r="E197" i="9"/>
  <c r="K78" i="9"/>
  <c r="K235" i="9"/>
  <c r="K257" i="9"/>
  <c r="K48" i="9"/>
  <c r="K277" i="9"/>
  <c r="O29" i="9"/>
  <c r="K80" i="9"/>
  <c r="H33" i="9"/>
  <c r="H203" i="9"/>
  <c r="E86" i="9"/>
  <c r="C276" i="9"/>
  <c r="C110" i="9"/>
  <c r="E100" i="9"/>
  <c r="N51" i="9"/>
  <c r="H269" i="9"/>
  <c r="N107" i="9"/>
  <c r="K114" i="9"/>
  <c r="E62" i="9"/>
  <c r="O31" i="3"/>
  <c r="K250" i="9"/>
  <c r="L30" i="9"/>
  <c r="K164" i="9"/>
  <c r="F251" i="9"/>
  <c r="K266" i="9"/>
  <c r="I72" i="9"/>
  <c r="E118" i="9"/>
  <c r="N260" i="9"/>
  <c r="C125" i="9"/>
  <c r="L182" i="9"/>
  <c r="F216" i="9"/>
  <c r="E63" i="9"/>
  <c r="F140" i="9"/>
  <c r="I62" i="9"/>
  <c r="K161" i="9"/>
  <c r="E146" i="9"/>
  <c r="N231" i="9"/>
  <c r="L23" i="9"/>
  <c r="K241" i="9"/>
  <c r="K163" i="9"/>
  <c r="N66" i="9"/>
  <c r="O49" i="3"/>
  <c r="O33" i="9"/>
  <c r="L176" i="9"/>
  <c r="F232" i="9"/>
  <c r="I69" i="9"/>
  <c r="L158" i="9"/>
  <c r="I101" i="9"/>
  <c r="H251" i="9"/>
  <c r="K45" i="9"/>
  <c r="H73" i="9"/>
  <c r="K272" i="9"/>
  <c r="O176" i="9"/>
  <c r="C122" i="9"/>
  <c r="N104" i="9"/>
  <c r="L72" i="9"/>
  <c r="C239" i="9"/>
  <c r="L51" i="9"/>
  <c r="H216" i="9"/>
  <c r="C253" i="9"/>
  <c r="F147" i="9"/>
  <c r="F242" i="9"/>
  <c r="F161" i="9"/>
  <c r="C166" i="9"/>
  <c r="K64" i="3"/>
  <c r="C158" i="9"/>
  <c r="K11" i="3"/>
  <c r="C118" i="9"/>
  <c r="L79" i="9"/>
  <c r="K13" i="5"/>
  <c r="I242" i="9"/>
  <c r="E66" i="9"/>
  <c r="F182" i="9"/>
  <c r="K47" i="3"/>
  <c r="G45" i="3"/>
  <c r="C126" i="9"/>
  <c r="E223" i="9"/>
  <c r="G38" i="3"/>
  <c r="I152" i="9"/>
  <c r="K59" i="3"/>
  <c r="E255" i="9"/>
  <c r="L87" i="9"/>
  <c r="N275" i="9"/>
  <c r="F274" i="9"/>
  <c r="I128" i="9"/>
  <c r="C22" i="9"/>
  <c r="F76" i="9"/>
  <c r="I86" i="9"/>
  <c r="F25" i="9"/>
  <c r="N254" i="9"/>
  <c r="F250" i="9"/>
  <c r="L88" i="9"/>
  <c r="I71" i="9"/>
  <c r="O80" i="9"/>
  <c r="I140" i="9"/>
  <c r="F104" i="9"/>
  <c r="O177" i="9"/>
  <c r="N125" i="9"/>
  <c r="N116" i="9"/>
  <c r="E88" i="9"/>
  <c r="L108" i="9"/>
  <c r="K63" i="3"/>
  <c r="L195" i="9"/>
  <c r="H213" i="9"/>
  <c r="K184" i="9"/>
  <c r="O161" i="9"/>
  <c r="K38" i="3"/>
  <c r="H69" i="9"/>
  <c r="F42" i="9"/>
  <c r="K117" i="9"/>
  <c r="C263" i="9"/>
  <c r="I123" i="9"/>
  <c r="O253" i="9"/>
  <c r="N166" i="9"/>
  <c r="C104" i="9"/>
  <c r="F201" i="9"/>
  <c r="G41" i="3"/>
  <c r="C216" i="9"/>
  <c r="I64" i="9"/>
  <c r="F114" i="9"/>
  <c r="N180" i="9"/>
  <c r="K137" i="9"/>
  <c r="H82" i="9"/>
  <c r="L84" i="9"/>
  <c r="L260" i="9"/>
  <c r="O75" i="9"/>
  <c r="E212" i="9"/>
  <c r="L200" i="9"/>
  <c r="N148" i="9"/>
  <c r="H175" i="9"/>
  <c r="C128" i="9"/>
  <c r="K38" i="9"/>
  <c r="E201" i="9"/>
  <c r="I110" i="9"/>
  <c r="E108" i="9"/>
  <c r="N197" i="9"/>
  <c r="O195" i="9"/>
  <c r="I100" i="9"/>
  <c r="F43" i="9"/>
  <c r="K162" i="9"/>
  <c r="K127" i="9"/>
  <c r="K156" i="9"/>
  <c r="G70" i="3"/>
  <c r="E200" i="9"/>
  <c r="K159" i="9"/>
  <c r="K119" i="9"/>
  <c r="O125" i="9"/>
  <c r="L197" i="9"/>
  <c r="K178" i="9"/>
  <c r="H235" i="9"/>
  <c r="C220" i="9"/>
  <c r="H277" i="9"/>
  <c r="I223" i="9"/>
  <c r="I25" i="9"/>
  <c r="H196" i="9"/>
  <c r="K31" i="3"/>
  <c r="K76" i="9"/>
  <c r="H101" i="9"/>
  <c r="O106" i="9"/>
  <c r="H85" i="9"/>
  <c r="L185" i="9"/>
  <c r="E161" i="9"/>
  <c r="O201" i="9"/>
  <c r="L272" i="9"/>
  <c r="G67" i="3"/>
  <c r="L35" i="9"/>
  <c r="F108" i="9"/>
  <c r="E189" i="9"/>
  <c r="H50" i="9"/>
  <c r="I127" i="9"/>
  <c r="E237" i="9"/>
  <c r="E261" i="9"/>
  <c r="K22" i="9"/>
  <c r="G36" i="3"/>
  <c r="I204" i="9"/>
  <c r="H112" i="9"/>
  <c r="F77" i="9"/>
  <c r="C165" i="9"/>
  <c r="K6" i="5"/>
  <c r="L63" i="9"/>
  <c r="O191" i="9"/>
  <c r="H104" i="9"/>
  <c r="H267" i="9"/>
  <c r="F29" i="9"/>
  <c r="K110" i="9"/>
  <c r="E186" i="9"/>
  <c r="H199" i="9"/>
  <c r="G57" i="3"/>
  <c r="K69" i="3"/>
  <c r="K66" i="9"/>
  <c r="C164" i="9"/>
  <c r="K270" i="9"/>
  <c r="K43" i="9"/>
  <c r="N216" i="9"/>
  <c r="C35" i="9"/>
  <c r="K24" i="5"/>
  <c r="O43" i="3"/>
  <c r="F87" i="9"/>
  <c r="C225" i="9"/>
  <c r="N184" i="9"/>
  <c r="E226" i="9"/>
  <c r="O34" i="9"/>
  <c r="E30" i="9"/>
  <c r="L78" i="9"/>
  <c r="I220" i="9"/>
  <c r="F271" i="9"/>
  <c r="K215" i="9"/>
  <c r="L22" i="9"/>
  <c r="L214" i="9"/>
  <c r="F74" i="9"/>
  <c r="C114" i="9"/>
  <c r="I235" i="9"/>
  <c r="H164" i="9"/>
  <c r="F162" i="9"/>
  <c r="K7" i="5"/>
  <c r="I49" i="9"/>
  <c r="N151" i="9"/>
  <c r="I106" i="9"/>
  <c r="I153" i="9"/>
  <c r="I182" i="9"/>
  <c r="N82" i="9"/>
  <c r="L146" i="9"/>
  <c r="F230" i="9"/>
  <c r="O255" i="9"/>
  <c r="H257" i="9"/>
  <c r="O141" i="9"/>
  <c r="E65" i="9"/>
  <c r="E70" i="9"/>
  <c r="K237" i="9"/>
  <c r="F186" i="9"/>
  <c r="E125" i="9"/>
  <c r="O157" i="9"/>
  <c r="H279" i="9"/>
  <c r="E165" i="9"/>
  <c r="I189" i="9"/>
  <c r="O200" i="9"/>
  <c r="C76" i="9"/>
  <c r="K120" i="9"/>
  <c r="E149" i="9"/>
  <c r="N261" i="9"/>
  <c r="K228" i="9"/>
  <c r="N178" i="9"/>
  <c r="O67" i="9"/>
  <c r="N276" i="9"/>
  <c r="I113" i="9"/>
  <c r="H258" i="9"/>
  <c r="I280" i="9"/>
  <c r="L33" i="9"/>
  <c r="C227" i="9"/>
  <c r="H37" i="9"/>
  <c r="N187" i="9"/>
  <c r="I32" i="9"/>
  <c r="O270" i="9"/>
  <c r="H89" i="9"/>
  <c r="C197" i="9"/>
  <c r="O69" i="3"/>
  <c r="C34" i="9"/>
  <c r="K189" i="9"/>
  <c r="O214" i="9"/>
  <c r="C66" i="9"/>
  <c r="K221" i="9"/>
  <c r="K100" i="9"/>
  <c r="O70" i="3"/>
  <c r="K23" i="9"/>
  <c r="N204" i="9"/>
  <c r="O73" i="9"/>
  <c r="H99" i="9"/>
  <c r="E36" i="9"/>
  <c r="E220" i="9"/>
  <c r="L241" i="9"/>
  <c r="I118" i="9"/>
  <c r="N139" i="9"/>
  <c r="E277" i="9"/>
  <c r="O65" i="3"/>
  <c r="C180" i="9"/>
  <c r="C47" i="9"/>
  <c r="N22" i="9"/>
  <c r="E213" i="9"/>
  <c r="F227" i="9"/>
  <c r="F146" i="9"/>
  <c r="E231" i="9"/>
  <c r="I181" i="9"/>
  <c r="K262" i="9"/>
  <c r="E52" i="9"/>
  <c r="N35" i="9"/>
  <c r="O204" i="9"/>
  <c r="C88" i="9"/>
  <c r="H70" i="9"/>
  <c r="F202" i="9"/>
  <c r="E198" i="9"/>
  <c r="K39" i="3"/>
  <c r="N115" i="9"/>
  <c r="I158" i="9"/>
  <c r="F84" i="9"/>
  <c r="H151" i="9"/>
  <c r="O116" i="9"/>
  <c r="I120" i="9"/>
  <c r="K255" i="9"/>
  <c r="O260" i="9"/>
  <c r="K123" i="9"/>
  <c r="C193" i="9"/>
  <c r="I149" i="9"/>
  <c r="I74" i="9"/>
  <c r="E45" i="9"/>
  <c r="H236" i="9"/>
  <c r="H88" i="9"/>
  <c r="E51" i="9"/>
  <c r="O46" i="3"/>
  <c r="H119" i="9"/>
  <c r="N27" i="9"/>
  <c r="K46" i="3"/>
  <c r="O175" i="9"/>
  <c r="H229" i="9"/>
  <c r="O32" i="3"/>
  <c r="I48" i="9"/>
  <c r="F75" i="9"/>
  <c r="K62" i="9"/>
  <c r="N140" i="9"/>
  <c r="N52" i="9"/>
  <c r="F32" i="9"/>
  <c r="K75" i="3"/>
  <c r="N233" i="9"/>
  <c r="I232" i="9"/>
  <c r="N146" i="9"/>
  <c r="C240" i="9"/>
  <c r="K222" i="9"/>
  <c r="F159" i="9"/>
  <c r="O110" i="9"/>
  <c r="I229" i="9"/>
  <c r="E174" i="9"/>
  <c r="I40" i="9"/>
  <c r="N220" i="9"/>
  <c r="I139" i="9"/>
  <c r="L64" i="9"/>
  <c r="O39" i="9"/>
  <c r="F255" i="9"/>
  <c r="O128" i="9"/>
  <c r="L38" i="9"/>
  <c r="F149" i="9"/>
  <c r="E81" i="9"/>
  <c r="K36" i="3"/>
  <c r="K275" i="9"/>
  <c r="O70" i="9"/>
  <c r="C45" i="9"/>
  <c r="H186" i="9"/>
  <c r="L74" i="9"/>
  <c r="O224" i="9"/>
  <c r="H238" i="9"/>
  <c r="H182" i="9"/>
  <c r="F234" i="9"/>
  <c r="L233" i="9"/>
  <c r="C156" i="9"/>
  <c r="K74" i="9"/>
  <c r="L68" i="9"/>
  <c r="H187" i="9"/>
  <c r="K44" i="9"/>
  <c r="N266" i="9"/>
  <c r="N60" i="9"/>
  <c r="F49" i="9"/>
  <c r="H27" i="9"/>
  <c r="L265" i="9"/>
  <c r="C257" i="9"/>
  <c r="C255" i="9"/>
  <c r="F89" i="9"/>
  <c r="E192" i="9"/>
  <c r="I253" i="9"/>
  <c r="L148" i="9"/>
  <c r="I75" i="9"/>
  <c r="K46" i="9"/>
  <c r="F262" i="9"/>
  <c r="K20" i="5"/>
  <c r="K239" i="9"/>
  <c r="G33" i="3"/>
  <c r="F190" i="9"/>
  <c r="N28" i="9"/>
  <c r="C266" i="9"/>
  <c r="H234" i="9"/>
  <c r="O152" i="9"/>
  <c r="I112" i="9"/>
  <c r="C78" i="9"/>
  <c r="F116" i="9"/>
  <c r="I266" i="9"/>
  <c r="E142" i="9"/>
  <c r="L104" i="9"/>
  <c r="E32" i="9"/>
  <c r="O240" i="9"/>
  <c r="F158" i="9"/>
  <c r="E50" i="9"/>
  <c r="H121" i="9"/>
  <c r="I216" i="9"/>
  <c r="E179" i="9"/>
  <c r="L250" i="9"/>
  <c r="O237" i="9"/>
  <c r="O187" i="9"/>
  <c r="K13" i="3"/>
  <c r="H124" i="9"/>
  <c r="O182" i="9"/>
  <c r="N212" i="9"/>
  <c r="I28" i="9"/>
  <c r="C25" i="9"/>
  <c r="L42" i="9"/>
  <c r="I267" i="9"/>
  <c r="E82" i="9"/>
  <c r="C116" i="9"/>
  <c r="N160" i="9"/>
  <c r="K21" i="3"/>
  <c r="H31" i="9"/>
  <c r="O40" i="9"/>
  <c r="L32" i="9"/>
  <c r="K259" i="9"/>
  <c r="L76" i="9"/>
  <c r="C23" i="9"/>
  <c r="N189" i="9"/>
  <c r="N128" i="9"/>
  <c r="K254" i="9"/>
  <c r="H29" i="9"/>
  <c r="G35" i="3"/>
  <c r="K16" i="3"/>
  <c r="E98" i="9"/>
  <c r="L237" i="9"/>
  <c r="O117" i="9"/>
  <c r="C85" i="9"/>
  <c r="K274" i="9"/>
  <c r="E225" i="9"/>
  <c r="K267" i="9"/>
  <c r="F184" i="9"/>
  <c r="L110" i="9"/>
  <c r="K181" i="9"/>
  <c r="F103" i="9"/>
  <c r="K27" i="9"/>
  <c r="O40" i="3"/>
  <c r="H194" i="9"/>
  <c r="I146" i="9"/>
  <c r="N157" i="9"/>
  <c r="L218" i="9"/>
  <c r="C233" i="9"/>
  <c r="I264" i="9"/>
  <c r="F233" i="9"/>
  <c r="N159" i="9"/>
  <c r="I89" i="9"/>
  <c r="H266" i="9"/>
  <c r="K10" i="5"/>
  <c r="I111" i="9"/>
  <c r="N153" i="9"/>
  <c r="C61" i="9"/>
  <c r="H81" i="9"/>
  <c r="F23" i="9"/>
  <c r="F109" i="9"/>
  <c r="O85" i="9"/>
  <c r="N274" i="9"/>
  <c r="O279" i="9"/>
  <c r="O60" i="3"/>
  <c r="I84" i="9"/>
  <c r="I215" i="9"/>
  <c r="E180" i="9"/>
  <c r="E241" i="9"/>
  <c r="I279" i="9"/>
  <c r="C102" i="9"/>
  <c r="H23" i="9"/>
  <c r="F82" i="9"/>
  <c r="K231" i="9"/>
  <c r="F107" i="9"/>
  <c r="C178" i="9"/>
  <c r="F217" i="9"/>
  <c r="K26" i="9"/>
  <c r="I121" i="9"/>
  <c r="G48" i="3"/>
  <c r="H147" i="9"/>
  <c r="H278" i="9"/>
  <c r="I109" i="9"/>
  <c r="I159" i="9"/>
  <c r="O99" i="9"/>
  <c r="F236" i="9"/>
  <c r="C147" i="9"/>
  <c r="C143" i="9"/>
  <c r="L144" i="9"/>
  <c r="K11" i="5"/>
  <c r="N70" i="9"/>
  <c r="I257" i="9"/>
  <c r="O65" i="9"/>
  <c r="E38" i="9"/>
  <c r="H195" i="9"/>
  <c r="F61" i="9"/>
  <c r="I166" i="9"/>
  <c r="N270" i="9"/>
  <c r="C79" i="9"/>
  <c r="O32" i="9"/>
  <c r="N25" i="9"/>
  <c r="C153" i="9"/>
  <c r="C231" i="9"/>
  <c r="L181" i="9"/>
  <c r="O35" i="3"/>
  <c r="E84" i="9"/>
  <c r="K202" i="9"/>
  <c r="I250" i="9"/>
  <c r="O43" i="9"/>
  <c r="F239" i="9"/>
  <c r="C109" i="9"/>
  <c r="N29" i="9"/>
  <c r="N62" i="9"/>
  <c r="O140" i="9"/>
  <c r="G47" i="3"/>
  <c r="C51" i="9"/>
  <c r="E251" i="9"/>
  <c r="I214" i="9"/>
  <c r="K124" i="9"/>
  <c r="K160" i="9"/>
  <c r="C187" i="9"/>
  <c r="K16" i="5"/>
  <c r="I190" i="9"/>
  <c r="H41" i="9"/>
  <c r="H125" i="9"/>
  <c r="E80" i="9"/>
  <c r="C203" i="9"/>
  <c r="F272" i="9"/>
  <c r="N271" i="9"/>
  <c r="K34" i="9"/>
  <c r="H156" i="9"/>
  <c r="N40" i="9"/>
  <c r="F252" i="9"/>
  <c r="G65" i="3"/>
  <c r="K42" i="9"/>
  <c r="L251" i="9"/>
  <c r="H265" i="9"/>
  <c r="O111" i="9"/>
  <c r="I35" i="9"/>
  <c r="L279" i="9"/>
  <c r="N67" i="9"/>
  <c r="I136" i="9"/>
  <c r="F265" i="9"/>
  <c r="N154" i="9"/>
  <c r="O27" i="9"/>
  <c r="H80" i="9"/>
  <c r="O42" i="9"/>
  <c r="K68" i="9"/>
  <c r="H241" i="9"/>
  <c r="E253" i="9"/>
  <c r="C46" i="9"/>
  <c r="K99" i="9"/>
  <c r="O231" i="9"/>
  <c r="I26" i="9"/>
  <c r="I254" i="9"/>
  <c r="C195" i="9"/>
  <c r="N253" i="9"/>
  <c r="N39" i="9"/>
  <c r="E31" i="9"/>
  <c r="F153" i="9"/>
  <c r="L138" i="9"/>
  <c r="L222" i="9"/>
  <c r="E106" i="9"/>
  <c r="I116" i="9"/>
  <c r="N88" i="9"/>
  <c r="O37" i="9"/>
  <c r="I27" i="9"/>
  <c r="E271" i="9"/>
  <c r="N122" i="9"/>
  <c r="O72" i="9"/>
  <c r="N42" i="9"/>
  <c r="I60" i="9"/>
  <c r="C31" i="9"/>
  <c r="C258" i="9"/>
  <c r="E119" i="9"/>
  <c r="E228" i="9"/>
  <c r="N267" i="9"/>
  <c r="H228" i="9"/>
  <c r="I219" i="9"/>
  <c r="O181" i="9"/>
  <c r="K62" i="3"/>
  <c r="O77" i="9"/>
  <c r="K22" i="5"/>
  <c r="K191" i="9"/>
  <c r="E138" i="9"/>
  <c r="K50" i="9"/>
  <c r="F52" i="9"/>
  <c r="C226" i="9"/>
  <c r="L106" i="9"/>
  <c r="E140" i="9"/>
  <c r="C254" i="9"/>
  <c r="C80" i="9"/>
  <c r="K43" i="3"/>
  <c r="O162" i="9"/>
  <c r="H35" i="9"/>
  <c r="L223" i="9"/>
  <c r="E196" i="9"/>
  <c r="C146" i="9"/>
  <c r="E120" i="9"/>
  <c r="L175" i="9"/>
  <c r="I76" i="9"/>
  <c r="H163" i="9"/>
  <c r="O263" i="9"/>
  <c r="H28" i="9"/>
  <c r="K182" i="9"/>
  <c r="L278" i="9"/>
  <c r="K225" i="9"/>
  <c r="H107" i="9"/>
  <c r="L257" i="9"/>
  <c r="O158" i="9"/>
  <c r="I273" i="9"/>
  <c r="K128" i="9"/>
  <c r="G37" i="3"/>
  <c r="K227" i="9"/>
  <c r="N272" i="9"/>
  <c r="O241" i="9"/>
  <c r="O46" i="9"/>
  <c r="O275" i="9"/>
  <c r="H264" i="9"/>
  <c r="H39" i="9"/>
  <c r="K35" i="3"/>
  <c r="N238" i="9"/>
  <c r="I193" i="9"/>
  <c r="N43" i="9"/>
  <c r="F148" i="9"/>
  <c r="E99" i="9"/>
  <c r="L239" i="9"/>
  <c r="C144" i="9"/>
  <c r="F160" i="9"/>
  <c r="E274" i="9"/>
  <c r="K256" i="9"/>
  <c r="I221" i="9"/>
  <c r="O79" i="9"/>
  <c r="N188" i="9"/>
  <c r="F121" i="9"/>
  <c r="F40" i="9"/>
  <c r="K32" i="3"/>
  <c r="H127" i="9"/>
  <c r="O88" i="9"/>
  <c r="L80" i="9"/>
  <c r="E44" i="9"/>
  <c r="K68" i="3"/>
  <c r="H153" i="9"/>
  <c r="N138" i="9"/>
  <c r="L268" i="9"/>
  <c r="N142" i="9"/>
  <c r="F144" i="9"/>
  <c r="L119" i="9"/>
  <c r="F27" i="9"/>
  <c r="F269" i="9"/>
  <c r="L142" i="9"/>
  <c r="H126" i="9"/>
  <c r="N137" i="9"/>
  <c r="N81" i="9"/>
  <c r="L83" i="9"/>
  <c r="E238" i="9"/>
  <c r="F113" i="9"/>
  <c r="K269" i="9"/>
  <c r="C149" i="9"/>
  <c r="H201" i="9"/>
  <c r="C270" i="9"/>
  <c r="O144" i="9"/>
  <c r="E156" i="9"/>
  <c r="K18" i="3"/>
  <c r="E105" i="9"/>
  <c r="O30" i="9"/>
  <c r="F276" i="9"/>
  <c r="N192" i="9"/>
  <c r="H268" i="9"/>
  <c r="H148" i="9"/>
  <c r="E48" i="9"/>
  <c r="N203" i="9"/>
  <c r="O101" i="9"/>
  <c r="E68" i="9"/>
  <c r="C155" i="9"/>
  <c r="O57" i="3"/>
  <c r="H100" i="9"/>
  <c r="C141" i="9"/>
  <c r="H183" i="9"/>
  <c r="C139" i="9"/>
  <c r="F273" i="9"/>
  <c r="F266" i="9"/>
  <c r="L73" i="9"/>
  <c r="O251" i="9"/>
  <c r="G56" i="3"/>
  <c r="K61" i="9"/>
  <c r="K155" i="9"/>
  <c r="I178" i="9"/>
  <c r="O252" i="9"/>
  <c r="I265" i="9"/>
  <c r="N179" i="9"/>
  <c r="E276" i="9"/>
  <c r="K141" i="9"/>
  <c r="N76" i="9"/>
  <c r="O36" i="3"/>
  <c r="I99" i="9"/>
  <c r="O202" i="9"/>
  <c r="H159" i="9"/>
  <c r="G43" i="3"/>
  <c r="I240" i="9"/>
  <c r="L71" i="9"/>
  <c r="H90" i="9"/>
  <c r="O38" i="9"/>
  <c r="I175" i="9"/>
  <c r="I203" i="9"/>
  <c r="C260" i="9"/>
  <c r="O273" i="9"/>
  <c r="L65" i="9"/>
  <c r="K87" i="9"/>
  <c r="H141" i="9"/>
  <c r="I157" i="9"/>
  <c r="I271" i="9"/>
  <c r="I98" i="9"/>
  <c r="K77" i="9"/>
  <c r="I51" i="9"/>
  <c r="F151" i="9"/>
  <c r="C86" i="9"/>
  <c r="H161" i="9"/>
  <c r="F106" i="9"/>
  <c r="N112" i="9"/>
  <c r="I164" i="9"/>
  <c r="K252" i="9"/>
  <c r="K265" i="9"/>
  <c r="G59" i="3"/>
  <c r="O78" i="9"/>
  <c r="F48" i="9"/>
  <c r="F175" i="9"/>
  <c r="C201" i="9"/>
  <c r="O63" i="9"/>
  <c r="F51" i="9"/>
  <c r="G60" i="3"/>
  <c r="F165" i="9"/>
  <c r="L174" i="9"/>
  <c r="O271" i="9"/>
  <c r="N190" i="9"/>
  <c r="N45" i="9"/>
  <c r="H63" i="9"/>
  <c r="I196" i="9"/>
  <c r="L213" i="9"/>
  <c r="F90" i="9"/>
  <c r="K74" i="3"/>
  <c r="H109" i="9"/>
  <c r="H108" i="9"/>
  <c r="L140" i="9"/>
  <c r="O108" i="9"/>
  <c r="N147" i="9"/>
  <c r="I90" i="9"/>
  <c r="F189" i="9"/>
  <c r="C73" i="9"/>
  <c r="C194" i="9"/>
  <c r="E123" i="9"/>
  <c r="N50" i="9"/>
  <c r="E126" i="9"/>
  <c r="N215" i="9"/>
  <c r="K90" i="9"/>
  <c r="E107" i="9"/>
  <c r="L166" i="9"/>
  <c r="F68" i="9"/>
  <c r="C137" i="9"/>
  <c r="H178" i="9"/>
  <c r="C213" i="9"/>
  <c r="L25" i="9"/>
  <c r="I33" i="9"/>
  <c r="E64" i="9"/>
  <c r="L107" i="9"/>
  <c r="F192" i="9"/>
  <c r="K197" i="9"/>
  <c r="N46" i="9"/>
  <c r="C202" i="9"/>
  <c r="C140" i="9"/>
  <c r="F36" i="9"/>
  <c r="K30" i="9"/>
  <c r="O257" i="9"/>
  <c r="I66" i="9"/>
  <c r="I79" i="9"/>
  <c r="O48" i="3"/>
  <c r="K73" i="3"/>
  <c r="N158" i="9"/>
  <c r="H227" i="9"/>
  <c r="N257" i="9"/>
  <c r="N87" i="9"/>
  <c r="H271" i="9"/>
  <c r="N182" i="9"/>
  <c r="I225" i="9"/>
  <c r="H61" i="9"/>
  <c r="L230" i="9"/>
  <c r="H72" i="9"/>
  <c r="N23" i="9"/>
  <c r="H128" i="9"/>
  <c r="N41" i="9"/>
  <c r="K14" i="5"/>
  <c r="E262" i="9"/>
  <c r="I183" i="9"/>
  <c r="O61" i="9"/>
  <c r="N126" i="9"/>
  <c r="K198" i="9"/>
  <c r="K10" i="3"/>
  <c r="N101" i="9"/>
  <c r="H143" i="9"/>
  <c r="K212" i="9"/>
  <c r="N258" i="9"/>
  <c r="O33" i="3"/>
  <c r="C223" i="9"/>
  <c r="O147" i="9"/>
  <c r="K121" i="9"/>
  <c r="E160" i="9"/>
  <c r="N103" i="9"/>
  <c r="H158" i="9"/>
  <c r="O75" i="3"/>
  <c r="O164" i="9"/>
  <c r="K24" i="3"/>
  <c r="H202" i="9"/>
  <c r="N251" i="9"/>
  <c r="O266" i="9"/>
  <c r="L253" i="9"/>
  <c r="F194" i="9"/>
  <c r="F143" i="9"/>
  <c r="O44" i="3"/>
  <c r="H84" i="9"/>
  <c r="O113" i="9"/>
  <c r="L190" i="9"/>
  <c r="O102" i="9"/>
  <c r="O109" i="9"/>
  <c r="F191" i="9"/>
  <c r="K201" i="9"/>
  <c r="H191" i="9"/>
  <c r="O256" i="9"/>
  <c r="E218" i="9"/>
  <c r="C192" i="9"/>
  <c r="N77" i="9"/>
  <c r="O229" i="9"/>
  <c r="L264" i="9"/>
  <c r="O87" i="9"/>
  <c r="O178" i="9"/>
  <c r="L115" i="9"/>
  <c r="I22" i="9"/>
  <c r="F226" i="9"/>
  <c r="I42" i="9"/>
  <c r="K199" i="9"/>
  <c r="I192" i="9"/>
  <c r="H117" i="9"/>
  <c r="F174" i="9"/>
  <c r="O230" i="9"/>
  <c r="L60" i="9"/>
  <c r="H38" i="9"/>
  <c r="K25" i="5"/>
  <c r="O24" i="9"/>
  <c r="O126" i="9"/>
  <c r="O69" i="9"/>
  <c r="F110" i="9"/>
  <c r="O137" i="9"/>
  <c r="K36" i="9"/>
  <c r="N219" i="9"/>
  <c r="I231" i="9"/>
  <c r="L271" i="9"/>
  <c r="L212" i="9"/>
  <c r="F267" i="9"/>
  <c r="C26" i="9"/>
  <c r="L137" i="9"/>
  <c r="G34" i="3"/>
  <c r="H262" i="9"/>
  <c r="C119" i="9"/>
  <c r="O155" i="9"/>
  <c r="H139" i="9"/>
  <c r="F30" i="9"/>
  <c r="K242" i="9"/>
  <c r="K150" i="9"/>
  <c r="N75" i="9"/>
  <c r="O37" i="3"/>
  <c r="C265" i="9"/>
  <c r="K238" i="9"/>
  <c r="O62" i="3"/>
  <c r="C162" i="9"/>
  <c r="H66" i="9"/>
  <c r="E101" i="9"/>
  <c r="E109" i="9"/>
  <c r="L194" i="9"/>
  <c r="O26" i="9"/>
  <c r="O59" i="3"/>
  <c r="O156" i="9"/>
  <c r="F196" i="9"/>
  <c r="F164" i="9"/>
  <c r="K230" i="9"/>
  <c r="C29" i="9"/>
  <c r="F218" i="9"/>
  <c r="O120" i="9"/>
  <c r="N177" i="9"/>
  <c r="O198" i="9"/>
  <c r="E115" i="9"/>
  <c r="C232" i="9"/>
  <c r="C39" i="9"/>
  <c r="L227" i="9"/>
  <c r="N150" i="9"/>
  <c r="C267" i="9"/>
  <c r="N259" i="9"/>
  <c r="C277" i="9"/>
  <c r="N228" i="9"/>
  <c r="N109" i="9"/>
  <c r="O90" i="9"/>
  <c r="E227" i="9"/>
  <c r="O64" i="9"/>
  <c r="N186" i="9"/>
  <c r="I191" i="9"/>
  <c r="K185" i="9"/>
  <c r="K195" i="9"/>
  <c r="I197" i="9"/>
  <c r="N200" i="9"/>
  <c r="I155" i="9"/>
  <c r="L252" i="9"/>
  <c r="F275" i="9"/>
  <c r="K20" i="3"/>
  <c r="E87" i="9"/>
  <c r="K65" i="3"/>
  <c r="L124" i="9"/>
  <c r="I161" i="9"/>
  <c r="I142" i="9"/>
  <c r="C222" i="9"/>
  <c r="L99" i="9"/>
  <c r="N143" i="9"/>
  <c r="O264" i="9"/>
  <c r="K136" i="9"/>
  <c r="C43" i="9"/>
  <c r="H83" i="9"/>
  <c r="E24" i="9"/>
  <c r="K107" i="9"/>
  <c r="F200" i="9"/>
  <c r="N24" i="9"/>
  <c r="F41" i="9"/>
  <c r="I218" i="9"/>
  <c r="I65" i="9"/>
  <c r="E74" i="9"/>
  <c r="F224" i="9"/>
  <c r="F99" i="9"/>
  <c r="L126" i="9"/>
  <c r="N213" i="9"/>
  <c r="L224" i="9"/>
  <c r="E73" i="9"/>
  <c r="H154" i="9"/>
  <c r="C63" i="9"/>
  <c r="E194" i="9"/>
  <c r="N74" i="9"/>
  <c r="L242" i="9"/>
  <c r="L98" i="9"/>
  <c r="L201" i="9"/>
  <c r="I34" i="9"/>
  <c r="K279" i="9"/>
  <c r="I201" i="9"/>
  <c r="E178" i="9"/>
  <c r="O217" i="9"/>
  <c r="K180" i="9"/>
  <c r="C83" i="9"/>
  <c r="L50" i="9"/>
  <c r="F101" i="9"/>
  <c r="K15" i="5"/>
  <c r="H260" i="9"/>
  <c r="C185" i="9"/>
  <c r="E121" i="9"/>
  <c r="H166" i="9"/>
  <c r="N80" i="9"/>
  <c r="K223" i="9"/>
  <c r="C204" i="9"/>
  <c r="C177" i="9"/>
  <c r="H155" i="9"/>
  <c r="O186" i="9"/>
  <c r="K25" i="9"/>
  <c r="I269" i="9"/>
  <c r="E235" i="9"/>
  <c r="L151" i="9"/>
  <c r="E254" i="9"/>
  <c r="C136" i="9"/>
  <c r="K23" i="5"/>
  <c r="N223" i="9"/>
  <c r="H224" i="9"/>
  <c r="C117" i="9"/>
  <c r="N73" i="9"/>
  <c r="I104" i="9"/>
  <c r="E183" i="9"/>
  <c r="F214" i="9"/>
  <c r="K41" i="9"/>
  <c r="C90" i="9"/>
  <c r="I147" i="9"/>
  <c r="E22" i="9"/>
  <c r="H71" i="9"/>
  <c r="H78" i="9"/>
  <c r="F86" i="9"/>
  <c r="F111" i="9"/>
  <c r="L255" i="9"/>
  <c r="G42" i="3"/>
  <c r="I226" i="9"/>
  <c r="C236" i="9"/>
  <c r="O259" i="9"/>
  <c r="F223" i="9"/>
  <c r="O233" i="9"/>
  <c r="I262" i="9"/>
  <c r="K278" i="9"/>
  <c r="O41" i="9"/>
  <c r="N195" i="9"/>
  <c r="K122" i="9"/>
  <c r="L136" i="9"/>
  <c r="H217" i="9"/>
  <c r="L113" i="9"/>
  <c r="K17" i="5"/>
  <c r="I83" i="9"/>
  <c r="L277" i="9"/>
  <c r="O112" i="9"/>
  <c r="H270" i="9"/>
  <c r="E191" i="9"/>
  <c r="K14" i="3"/>
  <c r="K276" i="9"/>
  <c r="K50" i="3"/>
  <c r="K40" i="9"/>
  <c r="L259" i="9"/>
  <c r="H68" i="9"/>
  <c r="L48" i="9"/>
  <c r="E252" i="9"/>
  <c r="L24" i="9"/>
  <c r="N262" i="9"/>
  <c r="K39" i="9"/>
  <c r="H188" i="9"/>
  <c r="F195" i="9"/>
  <c r="I85" i="9"/>
  <c r="H144" i="9"/>
  <c r="K65" i="9"/>
  <c r="K177" i="9"/>
  <c r="L90" i="9"/>
  <c r="O165" i="9"/>
  <c r="H103" i="9"/>
  <c r="C37" i="9"/>
  <c r="H22" i="9"/>
  <c r="O216" i="9"/>
  <c r="K138" i="9"/>
  <c r="L183" i="9"/>
  <c r="N123" i="9"/>
  <c r="K204" i="9"/>
  <c r="C44" i="9"/>
  <c r="O146" i="9"/>
  <c r="E29" i="9"/>
  <c r="N79" i="9"/>
  <c r="E234" i="9"/>
  <c r="O235" i="9"/>
  <c r="H46" i="9"/>
  <c r="H237" i="9"/>
  <c r="O276" i="9"/>
  <c r="K52" i="9"/>
  <c r="K219" i="9"/>
  <c r="O81" i="9"/>
  <c r="F198" i="9"/>
  <c r="N263" i="9"/>
  <c r="F253" i="9"/>
  <c r="L179" i="9"/>
  <c r="C151" i="9"/>
  <c r="F139" i="9"/>
  <c r="I263" i="9"/>
  <c r="I138" i="9"/>
  <c r="C280" i="9"/>
  <c r="C124" i="9"/>
  <c r="O212" i="9"/>
  <c r="F228" i="9"/>
  <c r="N164" i="9"/>
  <c r="H240" i="9"/>
  <c r="L221" i="9"/>
  <c r="E187" i="9"/>
  <c r="N224" i="9"/>
  <c r="F71" i="9"/>
  <c r="H142" i="9"/>
  <c r="F24" i="9"/>
  <c r="N113" i="9"/>
  <c r="E162" i="9"/>
  <c r="L184" i="9"/>
  <c r="E110" i="9"/>
  <c r="O215" i="9"/>
  <c r="O115" i="9"/>
  <c r="C48" i="9"/>
  <c r="N26" i="9"/>
  <c r="L266" i="9"/>
  <c r="H252" i="9"/>
  <c r="I102" i="9"/>
  <c r="O218" i="9"/>
  <c r="H98" i="9"/>
  <c r="E71" i="9"/>
  <c r="C198" i="9"/>
  <c r="F63" i="9"/>
  <c r="F178" i="9"/>
  <c r="I73" i="9"/>
  <c r="E154" i="9"/>
  <c r="E214" i="9"/>
  <c r="G68" i="3"/>
  <c r="H181" i="9"/>
  <c r="C229" i="9"/>
  <c r="I258" i="9"/>
  <c r="I202" i="9"/>
  <c r="L36" i="9"/>
  <c r="N193" i="9"/>
  <c r="K271" i="9"/>
  <c r="L217" i="9"/>
  <c r="E147" i="9"/>
  <c r="E199" i="9"/>
  <c r="C175" i="9"/>
  <c r="I29" i="9"/>
  <c r="E217" i="9"/>
  <c r="F237" i="9"/>
  <c r="E188" i="9"/>
  <c r="L215" i="9"/>
  <c r="O269" i="9"/>
  <c r="H74" i="9"/>
  <c r="O236" i="9"/>
  <c r="K45" i="3"/>
  <c r="O51" i="9"/>
  <c r="K31" i="9"/>
  <c r="N217" i="9"/>
  <c r="H34" i="9"/>
  <c r="L153" i="9"/>
  <c r="F120" i="9"/>
  <c r="I36" i="9"/>
  <c r="O221" i="9"/>
  <c r="L186" i="9"/>
  <c r="O280" i="9"/>
  <c r="C196" i="9"/>
  <c r="E176" i="9"/>
  <c r="E193" i="9"/>
  <c r="K187" i="9"/>
  <c r="K165" i="9"/>
  <c r="I276" i="9"/>
  <c r="O265" i="9"/>
  <c r="K44" i="3"/>
  <c r="K153" i="9"/>
  <c r="E279" i="9"/>
  <c r="K157" i="9"/>
  <c r="F80" i="9"/>
  <c r="I68" i="9"/>
  <c r="H180" i="9"/>
  <c r="H105" i="9"/>
  <c r="H120" i="9"/>
  <c r="N89" i="9"/>
  <c r="E111" i="9"/>
  <c r="H197" i="9"/>
  <c r="N165" i="9"/>
  <c r="N100" i="9"/>
  <c r="H165" i="9"/>
  <c r="N83" i="9"/>
  <c r="I199" i="9"/>
  <c r="E158" i="9"/>
  <c r="F154" i="9"/>
  <c r="L262" i="9"/>
  <c r="I260" i="9"/>
  <c r="C142" i="9"/>
  <c r="L52" i="9"/>
  <c r="I80" i="9"/>
  <c r="O225" i="9"/>
  <c r="O159" i="9"/>
  <c r="O250" i="9"/>
  <c r="O180" i="9"/>
  <c r="I151" i="9"/>
  <c r="N162" i="9"/>
  <c r="L47" i="9"/>
  <c r="F115" i="9"/>
  <c r="I47" i="9"/>
  <c r="H230" i="9"/>
  <c r="N141" i="9"/>
  <c r="L156" i="9"/>
  <c r="H255" i="9"/>
  <c r="F177" i="9"/>
  <c r="N227" i="9"/>
  <c r="K102" i="9"/>
  <c r="H137" i="9"/>
  <c r="O149" i="9"/>
  <c r="K75" i="9"/>
  <c r="I45" i="9"/>
  <c r="H185" i="9"/>
  <c r="L157" i="9"/>
  <c r="O39" i="3"/>
  <c r="H136" i="9"/>
  <c r="F100" i="9"/>
  <c r="C160" i="9"/>
  <c r="C181" i="9"/>
  <c r="I212" i="9"/>
  <c r="L26" i="9"/>
  <c r="F126" i="9"/>
  <c r="F62" i="9"/>
  <c r="I198" i="9"/>
  <c r="F124" i="9"/>
  <c r="E233" i="9"/>
  <c r="O45" i="3"/>
  <c r="N277" i="9"/>
  <c r="O145" i="9"/>
  <c r="H214" i="9"/>
  <c r="L139" i="9"/>
  <c r="I103" i="9"/>
  <c r="I52" i="9"/>
  <c r="C262" i="9"/>
  <c r="N242" i="9"/>
  <c r="N250" i="9"/>
  <c r="E69" i="9"/>
  <c r="H25" i="9"/>
  <c r="K116" i="9"/>
  <c r="L178" i="9"/>
  <c r="L29" i="9"/>
  <c r="H222" i="9"/>
  <c r="L149" i="9"/>
  <c r="I165" i="9"/>
  <c r="C179" i="9"/>
  <c r="N269" i="9"/>
  <c r="L101" i="9"/>
  <c r="F119" i="9"/>
  <c r="O114" i="9"/>
  <c r="N229" i="9"/>
  <c r="N199" i="9"/>
  <c r="O83" i="9"/>
  <c r="K71" i="3"/>
  <c r="F38" i="9"/>
  <c r="I82" i="9"/>
  <c r="K6" i="3"/>
  <c r="O118" i="9"/>
  <c r="L45" i="9"/>
  <c r="E76" i="9"/>
  <c r="O123" i="9"/>
  <c r="E182" i="9"/>
  <c r="L269" i="9"/>
  <c r="I176" i="9"/>
  <c r="L196" i="9"/>
  <c r="H212" i="9"/>
  <c r="E181" i="9"/>
  <c r="N236" i="9"/>
  <c r="O190" i="9"/>
  <c r="C224" i="9"/>
  <c r="C60" i="9"/>
  <c r="F78" i="9"/>
  <c r="F64" i="9"/>
  <c r="H223" i="9"/>
  <c r="O274" i="9"/>
  <c r="N110" i="9"/>
  <c r="C33" i="9"/>
  <c r="C199" i="9"/>
  <c r="F37" i="9"/>
  <c r="I255" i="9"/>
  <c r="O160" i="9"/>
  <c r="I184" i="9"/>
  <c r="N105" i="9"/>
  <c r="I160" i="9"/>
  <c r="I174" i="9"/>
  <c r="N68" i="9"/>
  <c r="O100" i="9"/>
  <c r="K154" i="9"/>
  <c r="E41" i="9"/>
  <c r="I238" i="9"/>
  <c r="C152" i="9"/>
  <c r="L226" i="9"/>
  <c r="H64" i="9"/>
  <c r="I222" i="9"/>
  <c r="F240" i="9"/>
  <c r="H253" i="9"/>
  <c r="N183" i="9"/>
  <c r="E265" i="9"/>
  <c r="I186" i="9"/>
  <c r="H79" i="9"/>
  <c r="E25" i="9"/>
  <c r="I277" i="9"/>
  <c r="F215" i="9"/>
  <c r="N121" i="9"/>
  <c r="O44" i="9"/>
  <c r="L219" i="9"/>
  <c r="K40" i="3"/>
  <c r="I163" i="9"/>
  <c r="C75" i="9"/>
  <c r="N124" i="9"/>
  <c r="H157" i="9"/>
  <c r="N111" i="9"/>
  <c r="C138" i="9"/>
  <c r="C190" i="9"/>
  <c r="O63" i="3"/>
  <c r="C74" i="9"/>
  <c r="G62" i="3"/>
  <c r="O213" i="9"/>
  <c r="H145" i="9"/>
  <c r="K79" i="9"/>
  <c r="I234" i="9"/>
  <c r="H138" i="9"/>
  <c r="K28" i="9"/>
  <c r="O56" i="3"/>
  <c r="H118" i="9"/>
  <c r="L280" i="9"/>
  <c r="F33" i="9"/>
  <c r="E155" i="9"/>
  <c r="L216" i="9"/>
  <c r="C234" i="9"/>
  <c r="N84" i="9"/>
  <c r="F35" i="9"/>
  <c r="O84" i="9"/>
  <c r="C184" i="9"/>
  <c r="O71" i="9"/>
  <c r="C108" i="9"/>
  <c r="C186" i="9"/>
  <c r="C269" i="9"/>
  <c r="K203" i="9"/>
  <c r="K234" i="9"/>
  <c r="K179" i="9"/>
  <c r="F259" i="9"/>
  <c r="E143" i="9"/>
  <c r="K82" i="9"/>
  <c r="O41" i="3"/>
  <c r="E77" i="9"/>
  <c r="E124" i="9"/>
  <c r="O50" i="9"/>
  <c r="C115" i="9"/>
  <c r="H102" i="9"/>
  <c r="O86" i="9"/>
  <c r="L203" i="9"/>
  <c r="H189" i="9"/>
  <c r="O52" i="9"/>
  <c r="C145" i="9"/>
  <c r="L202" i="9"/>
  <c r="F187" i="9"/>
  <c r="H233" i="9"/>
  <c r="C191" i="9"/>
  <c r="E151" i="9"/>
  <c r="C72" i="9"/>
  <c r="L61" i="9"/>
  <c r="K186" i="9"/>
  <c r="H184" i="9"/>
  <c r="C49" i="9"/>
  <c r="L192" i="9"/>
  <c r="O60" i="9"/>
  <c r="O36" i="9"/>
  <c r="F176" i="9"/>
  <c r="C68" i="9"/>
  <c r="N48" i="9"/>
  <c r="F222" i="9"/>
  <c r="G63" i="3"/>
  <c r="H225" i="9"/>
  <c r="E144" i="9"/>
  <c r="L258" i="9"/>
  <c r="K176" i="9"/>
  <c r="F118" i="9"/>
  <c r="L261" i="9"/>
  <c r="K61" i="3"/>
  <c r="E268" i="9"/>
  <c r="O61" i="3"/>
  <c r="F180" i="9"/>
  <c r="E137" i="9"/>
  <c r="K213" i="9"/>
  <c r="F22" i="9"/>
  <c r="C84" i="9"/>
  <c r="K58" i="3"/>
  <c r="E258" i="9"/>
  <c r="E185" i="9"/>
  <c r="O188" i="9"/>
  <c r="E139" i="9"/>
  <c r="E275" i="9"/>
  <c r="L231" i="9"/>
  <c r="H276" i="9"/>
  <c r="K73" i="9"/>
  <c r="L240" i="9"/>
  <c r="F31" i="9"/>
  <c r="C182" i="9"/>
  <c r="K60" i="9"/>
  <c r="H111" i="9"/>
  <c r="N61" i="9"/>
  <c r="K140" i="9"/>
  <c r="E75" i="9"/>
  <c r="C65" i="9"/>
  <c r="I107" i="9"/>
  <c r="C274" i="9"/>
  <c r="E122" i="9"/>
  <c r="I23" i="9"/>
  <c r="E190" i="9"/>
  <c r="L263" i="9"/>
  <c r="N241" i="9"/>
  <c r="H221" i="9"/>
  <c r="F83" i="9"/>
  <c r="E259" i="9"/>
  <c r="N214" i="9"/>
  <c r="N278" i="9"/>
  <c r="O68" i="3"/>
  <c r="L276" i="9"/>
  <c r="C237" i="9"/>
  <c r="F212" i="9"/>
  <c r="F241" i="9"/>
  <c r="E60" i="9"/>
  <c r="K103" i="9"/>
  <c r="K104" i="9"/>
  <c r="C77" i="9"/>
  <c r="O239" i="9"/>
  <c r="I188" i="9"/>
  <c r="O122" i="9"/>
  <c r="L121" i="9"/>
  <c r="O107" i="9"/>
  <c r="F47" i="9"/>
  <c r="H162" i="9"/>
  <c r="L77" i="9"/>
  <c r="K190" i="9"/>
  <c r="L118" i="9"/>
  <c r="C215" i="9"/>
  <c r="C105" i="9"/>
  <c r="H256" i="9"/>
  <c r="C82" i="9"/>
  <c r="K72" i="9"/>
  <c r="G66" i="3"/>
  <c r="E39" i="9"/>
  <c r="N85" i="9"/>
  <c r="L161" i="9"/>
  <c r="E269" i="9"/>
  <c r="K67" i="9"/>
  <c r="F137" i="9"/>
  <c r="I61" i="9"/>
  <c r="H242" i="9"/>
  <c r="I228" i="9"/>
  <c r="I213" i="9"/>
  <c r="F188" i="9"/>
  <c r="N221" i="9"/>
  <c r="G74" i="3"/>
  <c r="K33" i="3"/>
  <c r="C32" i="9"/>
  <c r="K48" i="3"/>
  <c r="L85" i="9"/>
  <c r="H47" i="9"/>
  <c r="F67" i="9"/>
  <c r="I230" i="9"/>
  <c r="H226" i="9"/>
  <c r="C259" i="9"/>
  <c r="N37" i="9"/>
  <c r="N202" i="9"/>
  <c r="L44" i="9"/>
  <c r="K261" i="9"/>
  <c r="C120" i="9"/>
  <c r="K240" i="9"/>
  <c r="K12" i="5"/>
  <c r="C241" i="9"/>
  <c r="H259" i="9"/>
  <c r="I126" i="9"/>
  <c r="H65" i="9"/>
  <c r="O22" i="9"/>
  <c r="H48" i="9"/>
  <c r="H219" i="9"/>
  <c r="E239" i="9"/>
  <c r="H40" i="9"/>
  <c r="F88" i="9"/>
  <c r="L273" i="9"/>
  <c r="C42" i="9"/>
  <c r="K69" i="9"/>
  <c r="L46" i="9"/>
  <c r="H44" i="9"/>
  <c r="L103" i="9"/>
  <c r="N155" i="9"/>
  <c r="K88" i="9"/>
  <c r="E72" i="9"/>
  <c r="L198" i="9"/>
  <c r="K188" i="9"/>
  <c r="C261" i="9"/>
  <c r="O223" i="9"/>
  <c r="E273" i="9"/>
  <c r="N145" i="9"/>
  <c r="C81" i="9"/>
  <c r="F65" i="9"/>
  <c r="C214" i="9"/>
  <c r="K101" i="9"/>
  <c r="L82" i="9"/>
  <c r="O139" i="9"/>
  <c r="N108" i="9"/>
  <c r="O150" i="9"/>
  <c r="L100" i="9"/>
  <c r="C150" i="9"/>
  <c r="O104" i="9"/>
  <c r="E90" i="9"/>
  <c r="E78" i="9"/>
  <c r="F199" i="9"/>
  <c r="C212" i="9"/>
  <c r="I105" i="9"/>
  <c r="O49" i="9"/>
  <c r="H114" i="9"/>
  <c r="O50" i="3"/>
  <c r="L159" i="9"/>
  <c r="I252" i="9"/>
  <c r="O103" i="9"/>
  <c r="I31" i="9"/>
  <c r="E28" i="9"/>
  <c r="L234" i="9"/>
  <c r="F264" i="9"/>
  <c r="O64" i="3"/>
  <c r="O278" i="9"/>
  <c r="K70" i="9"/>
  <c r="N237" i="9"/>
  <c r="O163" i="9"/>
  <c r="C70" i="9"/>
  <c r="F229" i="9"/>
  <c r="H190" i="9"/>
  <c r="N127" i="9"/>
  <c r="K29" i="9"/>
  <c r="E242" i="9"/>
  <c r="C98" i="9"/>
  <c r="H30" i="9"/>
  <c r="L232" i="9"/>
  <c r="C67" i="9"/>
  <c r="N38" i="9"/>
  <c r="O82" i="9"/>
  <c r="C252" i="9"/>
  <c r="C189" i="9"/>
  <c r="F128" i="9"/>
  <c r="K33" i="9"/>
  <c r="I70" i="9"/>
  <c r="L86" i="9"/>
  <c r="F142" i="9"/>
  <c r="L117" i="9"/>
  <c r="K66" i="3"/>
  <c r="O31" i="9"/>
  <c r="F181" i="9"/>
  <c r="K152" i="9"/>
  <c r="I39" i="9"/>
  <c r="H113" i="9"/>
  <c r="I251" i="9"/>
  <c r="K37" i="3"/>
  <c r="O71" i="3"/>
  <c r="E127" i="9"/>
  <c r="H42" i="9"/>
  <c r="F257" i="9"/>
  <c r="E148" i="9"/>
  <c r="H152" i="9"/>
  <c r="K253" i="9"/>
  <c r="E257" i="9"/>
  <c r="E33" i="9"/>
  <c r="F66" i="9"/>
  <c r="H198" i="9"/>
  <c r="E166" i="9"/>
  <c r="O124" i="9"/>
  <c r="N118" i="9"/>
  <c r="K56" i="3"/>
  <c r="O42" i="3"/>
  <c r="L162" i="9"/>
  <c r="E103" i="9"/>
  <c r="H274" i="9"/>
  <c r="N161" i="9"/>
  <c r="H110" i="9"/>
  <c r="O25" i="9"/>
  <c r="K17" i="3"/>
  <c r="K126" i="9"/>
  <c r="F72" i="9"/>
  <c r="F213" i="9"/>
  <c r="C36" i="9"/>
  <c r="C273" i="9"/>
  <c r="N114" i="9"/>
  <c r="I195" i="9"/>
  <c r="C30" i="9"/>
  <c r="L189" i="9"/>
  <c r="K106" i="9"/>
  <c r="L102" i="9"/>
  <c r="I217" i="9"/>
  <c r="O38" i="3"/>
  <c r="E61" i="9"/>
  <c r="K7" i="3"/>
  <c r="L27" i="9"/>
  <c r="E240" i="9"/>
  <c r="O203" i="9"/>
  <c r="O199" i="9"/>
  <c r="O267" i="9"/>
  <c r="L81" i="9"/>
  <c r="F219" i="9"/>
  <c r="N196" i="9"/>
  <c r="K175" i="9"/>
  <c r="C235" i="9"/>
  <c r="C200" i="9"/>
  <c r="I67" i="9"/>
  <c r="L109" i="9"/>
  <c r="I148" i="9"/>
  <c r="E256" i="9"/>
  <c r="F270" i="9"/>
  <c r="N34" i="9"/>
  <c r="O151" i="9"/>
  <c r="L40" i="9"/>
  <c r="H200" i="9"/>
  <c r="I44" i="9"/>
  <c r="K57" i="3"/>
  <c r="E23" i="9"/>
  <c r="E85" i="9"/>
  <c r="E164" i="9"/>
  <c r="L204" i="9"/>
  <c r="I143" i="9"/>
  <c r="O76" i="9"/>
  <c r="C176" i="9"/>
  <c r="G31" i="3"/>
  <c r="I268" i="9"/>
  <c r="L238" i="9"/>
  <c r="L123" i="9"/>
  <c r="N225" i="9"/>
  <c r="K22" i="3"/>
  <c r="K111" i="9"/>
  <c r="O183" i="9"/>
  <c r="H45" i="9"/>
  <c r="O68" i="9"/>
  <c r="H77" i="9"/>
  <c r="E267" i="9"/>
  <c r="L37" i="9"/>
  <c r="K8" i="3"/>
  <c r="K67" i="3"/>
  <c r="G40" i="3"/>
  <c r="G50" i="3"/>
  <c r="I237" i="9"/>
  <c r="K109" i="9"/>
  <c r="C174" i="9"/>
  <c r="F278" i="9"/>
  <c r="N117" i="9"/>
  <c r="I233" i="9"/>
  <c r="K194" i="9"/>
  <c r="K200" i="9"/>
  <c r="N65" i="9"/>
  <c r="K196" i="9"/>
  <c r="N240" i="9"/>
  <c r="I270" i="9"/>
  <c r="E177" i="9"/>
  <c r="O179" i="9"/>
  <c r="I125" i="9"/>
  <c r="L199" i="9"/>
  <c r="K217" i="9"/>
  <c r="F258" i="9"/>
  <c r="H232" i="9"/>
  <c r="C121" i="9"/>
  <c r="O272" i="9"/>
  <c r="F98" i="9"/>
  <c r="N194" i="9"/>
  <c r="O153" i="9"/>
  <c r="H87" i="9"/>
  <c r="F141" i="9"/>
  <c r="H26" i="9"/>
  <c r="L125" i="9"/>
  <c r="H176" i="9"/>
  <c r="N71" i="9"/>
  <c r="N33" i="9"/>
  <c r="I87" i="9"/>
  <c r="O74" i="9"/>
  <c r="I115" i="9"/>
  <c r="N191" i="9"/>
  <c r="C89" i="9"/>
  <c r="K151" i="9"/>
  <c r="E229" i="9"/>
  <c r="L254" i="9"/>
  <c r="L112" i="9"/>
  <c r="N218" i="9"/>
  <c r="N265" i="9"/>
  <c r="C107" i="9"/>
  <c r="I145" i="9"/>
  <c r="H272" i="9"/>
  <c r="K63" i="9"/>
  <c r="O72" i="3"/>
  <c r="K214" i="9"/>
  <c r="K115" i="9"/>
  <c r="K70" i="3"/>
  <c r="E116" i="9"/>
  <c r="K23" i="3"/>
  <c r="H62" i="9"/>
  <c r="E232" i="9"/>
  <c r="K264" i="9"/>
  <c r="I162" i="9"/>
  <c r="L165" i="9"/>
  <c r="K60" i="3"/>
  <c r="K263" i="9"/>
  <c r="F60" i="9"/>
  <c r="H150" i="9"/>
  <c r="N119" i="9"/>
  <c r="N279" i="9"/>
  <c r="O89" i="9"/>
  <c r="F85" i="9"/>
  <c r="E42" i="9"/>
  <c r="I156" i="9"/>
  <c r="C62" i="9"/>
  <c r="O45" i="9"/>
  <c r="N222" i="9"/>
  <c r="L69" i="9"/>
  <c r="N149" i="9"/>
  <c r="G73" i="3"/>
  <c r="L150" i="9"/>
  <c r="C264" i="9"/>
  <c r="K192" i="9"/>
  <c r="L225" i="9"/>
  <c r="E153" i="9"/>
  <c r="C250" i="9"/>
  <c r="K9" i="5"/>
  <c r="C228" i="9"/>
  <c r="L193" i="9"/>
  <c r="I144" i="9"/>
  <c r="E260" i="9"/>
  <c r="I261" i="9"/>
  <c r="F69" i="9"/>
  <c r="N252" i="9"/>
  <c r="L116" i="9"/>
  <c r="C157" i="9"/>
  <c r="F157" i="9"/>
  <c r="N198" i="9"/>
  <c r="E47" i="9"/>
  <c r="L127" i="9"/>
  <c r="N239" i="9"/>
  <c r="I259" i="9"/>
  <c r="I124" i="9"/>
  <c r="H220" i="9"/>
  <c r="H75" i="9"/>
  <c r="E67" i="9"/>
  <c r="L275" i="9"/>
  <c r="E145" i="9"/>
  <c r="E222" i="9"/>
  <c r="C218" i="9"/>
  <c r="I200" i="9"/>
  <c r="K218" i="9"/>
  <c r="F79" i="9"/>
  <c r="C242" i="9"/>
  <c r="H123" i="9"/>
  <c r="N144" i="9"/>
  <c r="C111" i="9"/>
  <c r="K8" i="5"/>
  <c r="L145" i="9"/>
  <c r="G39" i="3"/>
  <c r="L147" i="9"/>
  <c r="N102" i="9"/>
  <c r="C238" i="9"/>
  <c r="F183" i="9"/>
  <c r="O234" i="9"/>
  <c r="H160" i="9"/>
  <c r="K149" i="9"/>
  <c r="E26" i="9"/>
  <c r="N163" i="9"/>
  <c r="I117" i="9"/>
  <c r="C112" i="9"/>
  <c r="K98" i="9"/>
  <c r="E203" i="9"/>
  <c r="K273" i="9"/>
  <c r="I177" i="9"/>
  <c r="E79" i="9"/>
  <c r="H280" i="9"/>
  <c r="F50" i="9"/>
  <c r="N120" i="9"/>
  <c r="K25" i="3"/>
  <c r="H149" i="9"/>
  <c r="F204" i="9"/>
  <c r="K105" i="9"/>
  <c r="F280" i="9"/>
  <c r="E104" i="9"/>
  <c r="K32" i="9"/>
  <c r="E175" i="9"/>
  <c r="O262" i="9"/>
  <c r="G75" i="3"/>
  <c r="I137" i="9"/>
  <c r="E83" i="9"/>
  <c r="F256" i="9"/>
  <c r="L256" i="9"/>
  <c r="I185" i="9"/>
  <c r="O136" i="9"/>
  <c r="L28" i="9"/>
  <c r="E278" i="9"/>
  <c r="N86" i="9"/>
  <c r="O62" i="9"/>
  <c r="C99" i="9"/>
  <c r="I78" i="9"/>
  <c r="F122" i="9"/>
  <c r="C188" i="9"/>
  <c r="C183" i="9"/>
  <c r="E280" i="9"/>
  <c r="K216" i="9"/>
  <c r="I227" i="9"/>
  <c r="E40" i="9"/>
  <c r="C103" i="9"/>
  <c r="O47" i="9"/>
  <c r="L220" i="9"/>
  <c r="I114" i="9"/>
  <c r="H179" i="9"/>
  <c r="K113" i="9"/>
  <c r="O228" i="9"/>
  <c r="F231" i="9"/>
  <c r="F44" i="9"/>
  <c r="N174" i="9"/>
  <c r="E159" i="9"/>
  <c r="C161" i="9"/>
  <c r="G49" i="3"/>
  <c r="K19" i="5"/>
  <c r="I275" i="9"/>
  <c r="N256" i="9"/>
  <c r="C113" i="9"/>
  <c r="C268" i="9"/>
  <c r="C41" i="9"/>
  <c r="C275" i="9"/>
  <c r="F26" i="9"/>
  <c r="O154" i="9"/>
  <c r="H215" i="9"/>
  <c r="H231" i="9"/>
  <c r="K9" i="3"/>
  <c r="N44" i="9"/>
  <c r="E27" i="9"/>
  <c r="O119" i="9"/>
  <c r="N106" i="9"/>
  <c r="C159" i="9"/>
  <c r="O219" i="9"/>
  <c r="I194" i="9"/>
  <c r="O127" i="9"/>
  <c r="I88" i="9"/>
  <c r="O232" i="9"/>
  <c r="F279" i="9"/>
  <c r="H261" i="9"/>
  <c r="O138" i="9"/>
  <c r="E89" i="9"/>
  <c r="E219" i="9"/>
  <c r="O242" i="9"/>
  <c r="E152" i="9"/>
  <c r="K144" i="9"/>
  <c r="K236" i="9"/>
  <c r="E112" i="9"/>
  <c r="C272" i="9"/>
  <c r="L141" i="9"/>
  <c r="O254" i="9"/>
  <c r="C52" i="9"/>
  <c r="F105" i="9"/>
  <c r="F268" i="9"/>
  <c r="L236" i="9"/>
  <c r="K86" i="9"/>
  <c r="O66" i="9"/>
  <c r="N136" i="9"/>
  <c r="I187" i="9"/>
  <c r="N264" i="9"/>
  <c r="F46" i="9"/>
  <c r="K166" i="9"/>
  <c r="K251" i="9"/>
  <c r="F45" i="9"/>
  <c r="K183" i="9"/>
  <c r="C123" i="9"/>
  <c r="K174" i="9"/>
  <c r="K24" i="9"/>
  <c r="E34" i="9"/>
  <c r="K145" i="9"/>
  <c r="O258" i="9"/>
  <c r="I30" i="9"/>
  <c r="N255" i="9"/>
  <c r="F179" i="9"/>
  <c r="O220" i="9"/>
  <c r="L267" i="9"/>
  <c r="K112" i="9"/>
  <c r="C38" i="9"/>
  <c r="F125" i="9"/>
  <c r="K108" i="9"/>
  <c r="N226" i="9"/>
  <c r="O74" i="3"/>
  <c r="C28" i="9"/>
  <c r="O105" i="9"/>
  <c r="O261" i="9"/>
  <c r="N234" i="9"/>
  <c r="E236" i="9"/>
  <c r="K142" i="9"/>
  <c r="E114" i="9"/>
  <c r="E266" i="9"/>
  <c r="K158" i="9"/>
  <c r="F39" i="9"/>
  <c r="K232" i="9"/>
  <c r="F28" i="9"/>
  <c r="I274" i="9"/>
  <c r="K147" i="9"/>
  <c r="C64" i="9"/>
  <c r="H140" i="9"/>
  <c r="E202" i="9"/>
  <c r="N98" i="9"/>
  <c r="C163" i="9"/>
  <c r="C256" i="9"/>
  <c r="C221" i="9"/>
  <c r="E250" i="9"/>
  <c r="O58" i="3"/>
  <c r="L67" i="9"/>
  <c r="N280" i="9"/>
  <c r="C87" i="9"/>
  <c r="O192" i="9"/>
  <c r="F155" i="9"/>
  <c r="K83" i="9"/>
  <c r="G32" i="3"/>
  <c r="G69" i="3"/>
  <c r="F203" i="9"/>
  <c r="H275" i="9"/>
  <c r="L229" i="9"/>
  <c r="L155" i="9"/>
  <c r="H177" i="9"/>
  <c r="L70" i="9"/>
  <c r="F235" i="9"/>
  <c r="O48" i="9"/>
  <c r="N156" i="9"/>
  <c r="N47" i="9"/>
  <c r="K139" i="9"/>
  <c r="K34" i="3"/>
  <c r="E230" i="9"/>
  <c r="O23" i="9"/>
  <c r="C24" i="9"/>
  <c r="L43" i="9"/>
  <c r="O66" i="3"/>
  <c r="L163" i="9"/>
  <c r="K19" i="3"/>
  <c r="E150" i="9"/>
  <c r="E270" i="9"/>
  <c r="F112" i="9"/>
  <c r="F156" i="9"/>
  <c r="N99" i="9"/>
  <c r="K143" i="9"/>
  <c r="N31" i="9"/>
  <c r="E216" i="9"/>
  <c r="H239" i="9"/>
  <c r="I179" i="9"/>
  <c r="H116" i="9"/>
  <c r="L34" i="9"/>
  <c r="H24" i="9"/>
  <c r="E43" i="9"/>
  <c r="L39" i="9"/>
  <c r="H174" i="9"/>
  <c r="I77" i="9"/>
  <c r="E49" i="9"/>
  <c r="C154" i="9"/>
  <c r="O47" i="3"/>
  <c r="L164" i="9"/>
  <c r="I241" i="9"/>
  <c r="G61" i="3"/>
  <c r="K35" i="9"/>
  <c r="E113" i="9"/>
  <c r="F220" i="9"/>
  <c r="I61" i="3" l="1"/>
  <c r="H61" i="3"/>
  <c r="J61" i="3"/>
  <c r="P47" i="3"/>
  <c r="Q47" i="3"/>
  <c r="R47" i="3"/>
  <c r="G154" i="9"/>
  <c r="M154" i="9"/>
  <c r="J154" i="9"/>
  <c r="D154" i="9"/>
  <c r="L19" i="3"/>
  <c r="N19" i="3"/>
  <c r="M19" i="3"/>
  <c r="R66" i="3"/>
  <c r="Q66" i="3"/>
  <c r="P66" i="3"/>
  <c r="D24" i="9"/>
  <c r="J24" i="9"/>
  <c r="G24" i="9"/>
  <c r="M24" i="9"/>
  <c r="N34" i="3"/>
  <c r="M34" i="3"/>
  <c r="L34" i="3"/>
  <c r="I69" i="3"/>
  <c r="J69" i="3"/>
  <c r="H69" i="3"/>
  <c r="I32" i="3"/>
  <c r="J32" i="3"/>
  <c r="H32" i="3"/>
  <c r="M87" i="9"/>
  <c r="J87" i="9"/>
  <c r="D87" i="9"/>
  <c r="G87" i="9"/>
  <c r="Q58" i="3"/>
  <c r="P58" i="3"/>
  <c r="R58" i="3"/>
  <c r="G221" i="9"/>
  <c r="M221" i="9"/>
  <c r="D221" i="9"/>
  <c r="J221" i="9"/>
  <c r="D256" i="9"/>
  <c r="G256" i="9"/>
  <c r="J256" i="9"/>
  <c r="M256" i="9"/>
  <c r="M163" i="9"/>
  <c r="J163" i="9"/>
  <c r="D163" i="9"/>
  <c r="G163" i="9"/>
  <c r="D64" i="9"/>
  <c r="M64" i="9"/>
  <c r="J64" i="9"/>
  <c r="G64" i="9"/>
  <c r="J28" i="9"/>
  <c r="D28" i="9"/>
  <c r="G28" i="9"/>
  <c r="M28" i="9"/>
  <c r="R74" i="3"/>
  <c r="Q74" i="3"/>
  <c r="P74" i="3"/>
  <c r="M38" i="9"/>
  <c r="D38" i="9"/>
  <c r="J38" i="9"/>
  <c r="G38" i="9"/>
  <c r="J123" i="9"/>
  <c r="G123" i="9"/>
  <c r="D123" i="9"/>
  <c r="M123" i="9"/>
  <c r="M52" i="9"/>
  <c r="D52" i="9"/>
  <c r="J52" i="9"/>
  <c r="G52" i="9"/>
  <c r="D272" i="9"/>
  <c r="J272" i="9"/>
  <c r="G272" i="9"/>
  <c r="M272" i="9"/>
  <c r="D159" i="9"/>
  <c r="G159" i="9"/>
  <c r="M159" i="9"/>
  <c r="J159" i="9"/>
  <c r="L9" i="3"/>
  <c r="M9" i="3"/>
  <c r="N9" i="3"/>
  <c r="G275" i="9"/>
  <c r="D275" i="9"/>
  <c r="J275" i="9"/>
  <c r="M275" i="9"/>
  <c r="M41" i="9"/>
  <c r="J41" i="9"/>
  <c r="D41" i="9"/>
  <c r="G41" i="9"/>
  <c r="G268" i="9"/>
  <c r="M268" i="9"/>
  <c r="D268" i="9"/>
  <c r="J268" i="9"/>
  <c r="M113" i="9"/>
  <c r="G113" i="9"/>
  <c r="J113" i="9"/>
  <c r="D113" i="9"/>
  <c r="L19" i="5"/>
  <c r="N19" i="5"/>
  <c r="M19" i="5"/>
  <c r="J49" i="3"/>
  <c r="I49" i="3"/>
  <c r="H49" i="3"/>
  <c r="D161" i="9"/>
  <c r="G161" i="9"/>
  <c r="M161" i="9"/>
  <c r="J161" i="9"/>
  <c r="M103" i="9"/>
  <c r="G103" i="9"/>
  <c r="J103" i="9"/>
  <c r="D103" i="9"/>
  <c r="M183" i="9"/>
  <c r="J183" i="9"/>
  <c r="G183" i="9"/>
  <c r="D183" i="9"/>
  <c r="D188" i="9"/>
  <c r="J188" i="9"/>
  <c r="G188" i="9"/>
  <c r="M188" i="9"/>
  <c r="J99" i="9"/>
  <c r="G99" i="9"/>
  <c r="D99" i="9"/>
  <c r="M99" i="9"/>
  <c r="O168" i="9"/>
  <c r="N168" i="9" s="1"/>
  <c r="M12" i="9" s="1"/>
  <c r="I75" i="3"/>
  <c r="J75" i="3"/>
  <c r="H75" i="3"/>
  <c r="N25" i="3"/>
  <c r="M25" i="3"/>
  <c r="L25" i="3"/>
  <c r="J112" i="9"/>
  <c r="M112" i="9"/>
  <c r="D112" i="9"/>
  <c r="G112" i="9"/>
  <c r="D238" i="9"/>
  <c r="G238" i="9"/>
  <c r="M238" i="9"/>
  <c r="J238" i="9"/>
  <c r="I39" i="3"/>
  <c r="H39" i="3"/>
  <c r="J39" i="3"/>
  <c r="L8" i="5"/>
  <c r="M8" i="5"/>
  <c r="N8" i="5"/>
  <c r="D111" i="9"/>
  <c r="G111" i="9"/>
  <c r="J111" i="9"/>
  <c r="M111" i="9"/>
  <c r="J242" i="9"/>
  <c r="M242" i="9"/>
  <c r="G242" i="9"/>
  <c r="D242" i="9"/>
  <c r="M218" i="9"/>
  <c r="D218" i="9"/>
  <c r="J218" i="9"/>
  <c r="G218" i="9"/>
  <c r="J157" i="9"/>
  <c r="M157" i="9"/>
  <c r="G157" i="9"/>
  <c r="D157" i="9"/>
  <c r="M228" i="9"/>
  <c r="D228" i="9"/>
  <c r="G228" i="9"/>
  <c r="J228" i="9"/>
  <c r="L9" i="5"/>
  <c r="N9" i="5"/>
  <c r="M9" i="5"/>
  <c r="G250" i="9"/>
  <c r="D250" i="9"/>
  <c r="J250" i="9"/>
  <c r="M250" i="9"/>
  <c r="C282" i="9"/>
  <c r="J264" i="9"/>
  <c r="M264" i="9"/>
  <c r="D264" i="9"/>
  <c r="G264" i="9"/>
  <c r="H73" i="3"/>
  <c r="I73" i="3"/>
  <c r="J73" i="3"/>
  <c r="D62" i="9"/>
  <c r="M62" i="9"/>
  <c r="J62" i="9"/>
  <c r="G62" i="9"/>
  <c r="F92" i="9"/>
  <c r="E92" i="9" s="1"/>
  <c r="D4" i="9" s="1"/>
  <c r="N60" i="3"/>
  <c r="L60" i="3"/>
  <c r="M60" i="3"/>
  <c r="L23" i="3"/>
  <c r="N23" i="3"/>
  <c r="M23" i="3"/>
  <c r="M70" i="3"/>
  <c r="L70" i="3"/>
  <c r="N70" i="3"/>
  <c r="Q72" i="3"/>
  <c r="R72" i="3"/>
  <c r="P72" i="3"/>
  <c r="D107" i="9"/>
  <c r="M107" i="9"/>
  <c r="G107" i="9"/>
  <c r="J107" i="9"/>
  <c r="D89" i="9"/>
  <c r="G89" i="9"/>
  <c r="M89" i="9"/>
  <c r="J89" i="9"/>
  <c r="F130" i="9"/>
  <c r="E130" i="9" s="1"/>
  <c r="D6" i="9" s="1"/>
  <c r="J121" i="9"/>
  <c r="G121" i="9"/>
  <c r="M121" i="9"/>
  <c r="D121" i="9"/>
  <c r="D174" i="9"/>
  <c r="G174" i="9"/>
  <c r="J174" i="9"/>
  <c r="C206" i="9"/>
  <c r="M174" i="9"/>
  <c r="H50" i="3"/>
  <c r="J50" i="3"/>
  <c r="I50" i="3"/>
  <c r="H40" i="3"/>
  <c r="J40" i="3"/>
  <c r="I40" i="3"/>
  <c r="M67" i="3"/>
  <c r="L67" i="3"/>
  <c r="N67" i="3"/>
  <c r="M8" i="3"/>
  <c r="L8" i="3"/>
  <c r="N8" i="3"/>
  <c r="M22" i="3"/>
  <c r="L22" i="3"/>
  <c r="N22" i="3"/>
  <c r="I31" i="3"/>
  <c r="H31" i="3"/>
  <c r="J31" i="3"/>
  <c r="M176" i="9"/>
  <c r="D176" i="9"/>
  <c r="J176" i="9"/>
  <c r="G176" i="9"/>
  <c r="N57" i="3"/>
  <c r="M57" i="3"/>
  <c r="L57" i="3"/>
  <c r="J200" i="9"/>
  <c r="G200" i="9"/>
  <c r="M200" i="9"/>
  <c r="D200" i="9"/>
  <c r="J235" i="9"/>
  <c r="G235" i="9"/>
  <c r="D235" i="9"/>
  <c r="M235" i="9"/>
  <c r="M7" i="3"/>
  <c r="N7" i="3"/>
  <c r="L7" i="3"/>
  <c r="Q38" i="3"/>
  <c r="R38" i="3"/>
  <c r="P38" i="3"/>
  <c r="G30" i="9"/>
  <c r="M30" i="9"/>
  <c r="D30" i="9"/>
  <c r="J30" i="9"/>
  <c r="G273" i="9"/>
  <c r="M273" i="9"/>
  <c r="D273" i="9"/>
  <c r="J273" i="9"/>
  <c r="M36" i="9"/>
  <c r="D36" i="9"/>
  <c r="G36" i="9"/>
  <c r="J36" i="9"/>
  <c r="L17" i="3"/>
  <c r="M17" i="3"/>
  <c r="N17" i="3"/>
  <c r="R42" i="3"/>
  <c r="Q42" i="3"/>
  <c r="P42" i="3"/>
  <c r="N56" i="3"/>
  <c r="L56" i="3"/>
  <c r="M56" i="3"/>
  <c r="R71" i="3"/>
  <c r="Q71" i="3"/>
  <c r="P71" i="3"/>
  <c r="L37" i="3"/>
  <c r="M37" i="3"/>
  <c r="N37" i="3"/>
  <c r="L66" i="3"/>
  <c r="N66" i="3"/>
  <c r="M66" i="3"/>
  <c r="M189" i="9"/>
  <c r="J189" i="9"/>
  <c r="D189" i="9"/>
  <c r="G189" i="9"/>
  <c r="D252" i="9"/>
  <c r="G252" i="9"/>
  <c r="J252" i="9"/>
  <c r="M252" i="9"/>
  <c r="J67" i="9"/>
  <c r="M67" i="9"/>
  <c r="D67" i="9"/>
  <c r="G67" i="9"/>
  <c r="G98" i="9"/>
  <c r="J98" i="9"/>
  <c r="M98" i="9"/>
  <c r="D98" i="9"/>
  <c r="C130" i="9"/>
  <c r="M70" i="9"/>
  <c r="G70" i="9"/>
  <c r="D70" i="9"/>
  <c r="J70" i="9"/>
  <c r="Q64" i="3"/>
  <c r="P64" i="3"/>
  <c r="R64" i="3"/>
  <c r="Q50" i="3"/>
  <c r="P50" i="3"/>
  <c r="R50" i="3"/>
  <c r="D212" i="9"/>
  <c r="G212" i="9"/>
  <c r="J212" i="9"/>
  <c r="C244" i="9"/>
  <c r="M212" i="9"/>
  <c r="M150" i="9"/>
  <c r="D150" i="9"/>
  <c r="G150" i="9"/>
  <c r="J150" i="9"/>
  <c r="G214" i="9"/>
  <c r="M214" i="9"/>
  <c r="J214" i="9"/>
  <c r="D214" i="9"/>
  <c r="J81" i="9"/>
  <c r="M81" i="9"/>
  <c r="G81" i="9"/>
  <c r="D81" i="9"/>
  <c r="D261" i="9"/>
  <c r="J261" i="9"/>
  <c r="M261" i="9"/>
  <c r="G261" i="9"/>
  <c r="D42" i="9"/>
  <c r="G42" i="9"/>
  <c r="M42" i="9"/>
  <c r="J42" i="9"/>
  <c r="O54" i="9"/>
  <c r="N54" i="9" s="1"/>
  <c r="M16" i="9" s="1"/>
  <c r="M241" i="9"/>
  <c r="J241" i="9"/>
  <c r="G241" i="9"/>
  <c r="D241" i="9"/>
  <c r="M12" i="5"/>
  <c r="L12" i="5"/>
  <c r="N12" i="5"/>
  <c r="D120" i="9"/>
  <c r="J120" i="9"/>
  <c r="G120" i="9"/>
  <c r="M120" i="9"/>
  <c r="D259" i="9"/>
  <c r="J259" i="9"/>
  <c r="G259" i="9"/>
  <c r="M259" i="9"/>
  <c r="L48" i="3"/>
  <c r="M48" i="3"/>
  <c r="N48" i="3"/>
  <c r="D32" i="9"/>
  <c r="J32" i="9"/>
  <c r="G32" i="9"/>
  <c r="M32" i="9"/>
  <c r="M33" i="3"/>
  <c r="N33" i="3"/>
  <c r="L33" i="3"/>
  <c r="I74" i="3"/>
  <c r="J74" i="3"/>
  <c r="H74" i="3"/>
  <c r="I66" i="3"/>
  <c r="H66" i="3"/>
  <c r="J66" i="3"/>
  <c r="J82" i="9"/>
  <c r="D82" i="9"/>
  <c r="M82" i="9"/>
  <c r="G82" i="9"/>
  <c r="D105" i="9"/>
  <c r="M105" i="9"/>
  <c r="J105" i="9"/>
  <c r="G105" i="9"/>
  <c r="D215" i="9"/>
  <c r="J215" i="9"/>
  <c r="M215" i="9"/>
  <c r="G215" i="9"/>
  <c r="J77" i="9"/>
  <c r="G77" i="9"/>
  <c r="D77" i="9"/>
  <c r="M77" i="9"/>
  <c r="F244" i="9"/>
  <c r="E244" i="9" s="1"/>
  <c r="D10" i="9" s="1"/>
  <c r="D237" i="9"/>
  <c r="M237" i="9"/>
  <c r="J237" i="9"/>
  <c r="G237" i="9"/>
  <c r="P68" i="3"/>
  <c r="R68" i="3"/>
  <c r="Q68" i="3"/>
  <c r="D274" i="9"/>
  <c r="M274" i="9"/>
  <c r="G274" i="9"/>
  <c r="J274" i="9"/>
  <c r="D65" i="9"/>
  <c r="M65" i="9"/>
  <c r="G65" i="9"/>
  <c r="J65" i="9"/>
  <c r="M182" i="9"/>
  <c r="J182" i="9"/>
  <c r="D182" i="9"/>
  <c r="G182" i="9"/>
  <c r="N58" i="3"/>
  <c r="L58" i="3"/>
  <c r="M58" i="3"/>
  <c r="G84" i="9"/>
  <c r="M84" i="9"/>
  <c r="D84" i="9"/>
  <c r="J84" i="9"/>
  <c r="F54" i="9"/>
  <c r="P61" i="3"/>
  <c r="Q61" i="3"/>
  <c r="R61" i="3"/>
  <c r="N61" i="3"/>
  <c r="L61" i="3"/>
  <c r="M61" i="3"/>
  <c r="J63" i="3"/>
  <c r="I63" i="3"/>
  <c r="H63" i="3"/>
  <c r="M68" i="9"/>
  <c r="J68" i="9"/>
  <c r="D68" i="9"/>
  <c r="G68" i="9"/>
  <c r="O92" i="9"/>
  <c r="N92" i="9" s="1"/>
  <c r="M4" i="9" s="1"/>
  <c r="G49" i="9"/>
  <c r="M49" i="9"/>
  <c r="D49" i="9"/>
  <c r="J49" i="9"/>
  <c r="M72" i="9"/>
  <c r="D72" i="9"/>
  <c r="G72" i="9"/>
  <c r="J72" i="9"/>
  <c r="M191" i="9"/>
  <c r="D191" i="9"/>
  <c r="G191" i="9"/>
  <c r="J191" i="9"/>
  <c r="J145" i="9"/>
  <c r="D145" i="9"/>
  <c r="G145" i="9"/>
  <c r="M145" i="9"/>
  <c r="J115" i="9"/>
  <c r="M115" i="9"/>
  <c r="D115" i="9"/>
  <c r="G115" i="9"/>
  <c r="Q41" i="3"/>
  <c r="P41" i="3"/>
  <c r="R41" i="3"/>
  <c r="D269" i="9"/>
  <c r="M269" i="9"/>
  <c r="G269" i="9"/>
  <c r="J269" i="9"/>
  <c r="G186" i="9"/>
  <c r="D186" i="9"/>
  <c r="M186" i="9"/>
  <c r="J186" i="9"/>
  <c r="D108" i="9"/>
  <c r="G108" i="9"/>
  <c r="M108" i="9"/>
  <c r="J108" i="9"/>
  <c r="D184" i="9"/>
  <c r="M184" i="9"/>
  <c r="G184" i="9"/>
  <c r="J184" i="9"/>
  <c r="G234" i="9"/>
  <c r="J234" i="9"/>
  <c r="D234" i="9"/>
  <c r="M234" i="9"/>
  <c r="Q56" i="3"/>
  <c r="P56" i="3"/>
  <c r="R56" i="3"/>
  <c r="H62" i="3"/>
  <c r="J62" i="3"/>
  <c r="I62" i="3"/>
  <c r="G74" i="9"/>
  <c r="M74" i="9"/>
  <c r="J74" i="9"/>
  <c r="D74" i="9"/>
  <c r="Q63" i="3"/>
  <c r="P63" i="3"/>
  <c r="R63" i="3"/>
  <c r="M190" i="9"/>
  <c r="J190" i="9"/>
  <c r="G190" i="9"/>
  <c r="D190" i="9"/>
  <c r="D138" i="9"/>
  <c r="M138" i="9"/>
  <c r="J138" i="9"/>
  <c r="G138" i="9"/>
  <c r="D75" i="9"/>
  <c r="J75" i="9"/>
  <c r="G75" i="9"/>
  <c r="M75" i="9"/>
  <c r="L40" i="3"/>
  <c r="N40" i="3"/>
  <c r="M40" i="3"/>
  <c r="M152" i="9"/>
  <c r="G152" i="9"/>
  <c r="J152" i="9"/>
  <c r="D152" i="9"/>
  <c r="I206" i="9"/>
  <c r="H206" i="9" s="1"/>
  <c r="G8" i="9" s="1"/>
  <c r="G199" i="9"/>
  <c r="M199" i="9"/>
  <c r="D199" i="9"/>
  <c r="J199" i="9"/>
  <c r="G33" i="9"/>
  <c r="D33" i="9"/>
  <c r="M33" i="9"/>
  <c r="J33" i="9"/>
  <c r="M60" i="9"/>
  <c r="G60" i="9"/>
  <c r="C92" i="9"/>
  <c r="D60" i="9"/>
  <c r="J60" i="9"/>
  <c r="G224" i="9"/>
  <c r="J224" i="9"/>
  <c r="M224" i="9"/>
  <c r="D224" i="9"/>
  <c r="L6" i="3"/>
  <c r="N6" i="3"/>
  <c r="M6" i="3"/>
  <c r="L71" i="3"/>
  <c r="M71" i="3"/>
  <c r="N71" i="3"/>
  <c r="G179" i="9"/>
  <c r="J179" i="9"/>
  <c r="D179" i="9"/>
  <c r="M179" i="9"/>
  <c r="M262" i="9"/>
  <c r="D262" i="9"/>
  <c r="J262" i="9"/>
  <c r="G262" i="9"/>
  <c r="R45" i="3"/>
  <c r="P45" i="3"/>
  <c r="Q45" i="3"/>
  <c r="I244" i="9"/>
  <c r="H244" i="9" s="1"/>
  <c r="G10" i="9" s="1"/>
  <c r="M181" i="9"/>
  <c r="G181" i="9"/>
  <c r="D181" i="9"/>
  <c r="J181" i="9"/>
  <c r="G160" i="9"/>
  <c r="J160" i="9"/>
  <c r="D160" i="9"/>
  <c r="M160" i="9"/>
  <c r="R39" i="3"/>
  <c r="P39" i="3"/>
  <c r="Q39" i="3"/>
  <c r="O282" i="9"/>
  <c r="N282" i="9" s="1"/>
  <c r="M14" i="9" s="1"/>
  <c r="M142" i="9"/>
  <c r="G142" i="9"/>
  <c r="J142" i="9"/>
  <c r="D142" i="9"/>
  <c r="M44" i="3"/>
  <c r="L44" i="3"/>
  <c r="N44" i="3"/>
  <c r="M196" i="9"/>
  <c r="D196" i="9"/>
  <c r="J196" i="9"/>
  <c r="G196" i="9"/>
  <c r="M45" i="3"/>
  <c r="L45" i="3"/>
  <c r="N45" i="3"/>
  <c r="J175" i="9"/>
  <c r="G175" i="9"/>
  <c r="D175" i="9"/>
  <c r="M175" i="9"/>
  <c r="J229" i="9"/>
  <c r="D229" i="9"/>
  <c r="M229" i="9"/>
  <c r="G229" i="9"/>
  <c r="H68" i="3"/>
  <c r="J68" i="3"/>
  <c r="I68" i="3"/>
  <c r="G198" i="9"/>
  <c r="D198" i="9"/>
  <c r="M198" i="9"/>
  <c r="J198" i="9"/>
  <c r="J48" i="9"/>
  <c r="D48" i="9"/>
  <c r="G48" i="9"/>
  <c r="M48" i="9"/>
  <c r="O244" i="9"/>
  <c r="N244" i="9" s="1"/>
  <c r="M10" i="9" s="1"/>
  <c r="M124" i="9"/>
  <c r="D124" i="9"/>
  <c r="G124" i="9"/>
  <c r="J124" i="9"/>
  <c r="G280" i="9"/>
  <c r="M280" i="9"/>
  <c r="D280" i="9"/>
  <c r="J280" i="9"/>
  <c r="J151" i="9"/>
  <c r="D151" i="9"/>
  <c r="M151" i="9"/>
  <c r="G151" i="9"/>
  <c r="J44" i="9"/>
  <c r="M44" i="9"/>
  <c r="D44" i="9"/>
  <c r="G44" i="9"/>
  <c r="G37" i="9"/>
  <c r="M37" i="9"/>
  <c r="J37" i="9"/>
  <c r="D37" i="9"/>
  <c r="N50" i="3"/>
  <c r="L50" i="3"/>
  <c r="M50" i="3"/>
  <c r="L14" i="3"/>
  <c r="N14" i="3"/>
  <c r="M14" i="3"/>
  <c r="L17" i="5"/>
  <c r="M17" i="5"/>
  <c r="N17" i="5"/>
  <c r="L168" i="9"/>
  <c r="K168" i="9" s="1"/>
  <c r="J12" i="9" s="1"/>
  <c r="J236" i="9"/>
  <c r="D236" i="9"/>
  <c r="M236" i="9"/>
  <c r="G236" i="9"/>
  <c r="J42" i="3"/>
  <c r="I42" i="3"/>
  <c r="H42" i="3"/>
  <c r="J90" i="9"/>
  <c r="D90" i="9"/>
  <c r="M90" i="9"/>
  <c r="G90" i="9"/>
  <c r="M117" i="9"/>
  <c r="J117" i="9"/>
  <c r="D117" i="9"/>
  <c r="G117" i="9"/>
  <c r="M23" i="5"/>
  <c r="L23" i="5"/>
  <c r="N23" i="5"/>
  <c r="M136" i="9"/>
  <c r="G136" i="9"/>
  <c r="D136" i="9"/>
  <c r="C168" i="9"/>
  <c r="J136" i="9"/>
  <c r="J177" i="9"/>
  <c r="M177" i="9"/>
  <c r="D177" i="9"/>
  <c r="G177" i="9"/>
  <c r="J204" i="9"/>
  <c r="D204" i="9"/>
  <c r="M204" i="9"/>
  <c r="G204" i="9"/>
  <c r="D185" i="9"/>
  <c r="J185" i="9"/>
  <c r="M185" i="9"/>
  <c r="G185" i="9"/>
  <c r="L15" i="5"/>
  <c r="N15" i="5"/>
  <c r="M15" i="5"/>
  <c r="J83" i="9"/>
  <c r="M83" i="9"/>
  <c r="D83" i="9"/>
  <c r="G83" i="9"/>
  <c r="L130" i="9"/>
  <c r="K130" i="9" s="1"/>
  <c r="J6" i="9" s="1"/>
  <c r="M63" i="9"/>
  <c r="J63" i="9"/>
  <c r="G63" i="9"/>
  <c r="D63" i="9"/>
  <c r="J43" i="9"/>
  <c r="M43" i="9"/>
  <c r="G43" i="9"/>
  <c r="D43" i="9"/>
  <c r="M222" i="9"/>
  <c r="D222" i="9"/>
  <c r="J222" i="9"/>
  <c r="G222" i="9"/>
  <c r="L65" i="3"/>
  <c r="N65" i="3"/>
  <c r="M65" i="3"/>
  <c r="N20" i="3"/>
  <c r="L20" i="3"/>
  <c r="M20" i="3"/>
  <c r="D277" i="9"/>
  <c r="M277" i="9"/>
  <c r="J277" i="9"/>
  <c r="G277" i="9"/>
  <c r="G267" i="9"/>
  <c r="M267" i="9"/>
  <c r="D267" i="9"/>
  <c r="J267" i="9"/>
  <c r="M39" i="9"/>
  <c r="G39" i="9"/>
  <c r="J39" i="9"/>
  <c r="D39" i="9"/>
  <c r="D232" i="9"/>
  <c r="J232" i="9"/>
  <c r="G232" i="9"/>
  <c r="M232" i="9"/>
  <c r="J29" i="9"/>
  <c r="G29" i="9"/>
  <c r="M29" i="9"/>
  <c r="D29" i="9"/>
  <c r="Q59" i="3"/>
  <c r="P59" i="3"/>
  <c r="R59" i="3"/>
  <c r="J162" i="9"/>
  <c r="D162" i="9"/>
  <c r="G162" i="9"/>
  <c r="M162" i="9"/>
  <c r="R62" i="3"/>
  <c r="Q62" i="3"/>
  <c r="P62" i="3"/>
  <c r="J265" i="9"/>
  <c r="M265" i="9"/>
  <c r="D265" i="9"/>
  <c r="G265" i="9"/>
  <c r="P37" i="3"/>
  <c r="Q37" i="3"/>
  <c r="R37" i="3"/>
  <c r="D119" i="9"/>
  <c r="M119" i="9"/>
  <c r="G119" i="9"/>
  <c r="J119" i="9"/>
  <c r="I34" i="3"/>
  <c r="H34" i="3"/>
  <c r="J34" i="3"/>
  <c r="D26" i="9"/>
  <c r="M26" i="9"/>
  <c r="J26" i="9"/>
  <c r="G26" i="9"/>
  <c r="L244" i="9"/>
  <c r="K244" i="9" s="1"/>
  <c r="J10" i="9" s="1"/>
  <c r="N25" i="5"/>
  <c r="M25" i="5"/>
  <c r="L25" i="5"/>
  <c r="L92" i="9"/>
  <c r="K92" i="9" s="1"/>
  <c r="J4" i="9" s="1"/>
  <c r="F206" i="9"/>
  <c r="E206" i="9" s="1"/>
  <c r="D8" i="9" s="1"/>
  <c r="I54" i="9"/>
  <c r="H54" i="9" s="1"/>
  <c r="G16" i="9" s="1"/>
  <c r="D192" i="9"/>
  <c r="J192" i="9"/>
  <c r="M192" i="9"/>
  <c r="G192" i="9"/>
  <c r="P44" i="3"/>
  <c r="Q44" i="3"/>
  <c r="R44" i="3"/>
  <c r="N24" i="3"/>
  <c r="L24" i="3"/>
  <c r="M24" i="3"/>
  <c r="R75" i="3"/>
  <c r="P75" i="3"/>
  <c r="Q75" i="3"/>
  <c r="M223" i="9"/>
  <c r="D223" i="9"/>
  <c r="G223" i="9"/>
  <c r="J223" i="9"/>
  <c r="P33" i="3"/>
  <c r="R33" i="3"/>
  <c r="Q33" i="3"/>
  <c r="L10" i="3"/>
  <c r="M10" i="3"/>
  <c r="N10" i="3"/>
  <c r="L14" i="5"/>
  <c r="M14" i="5"/>
  <c r="N14" i="5"/>
  <c r="M73" i="3"/>
  <c r="N73" i="3"/>
  <c r="L73" i="3"/>
  <c r="Q48" i="3"/>
  <c r="R48" i="3"/>
  <c r="P48" i="3"/>
  <c r="G140" i="9"/>
  <c r="D140" i="9"/>
  <c r="M140" i="9"/>
  <c r="J140" i="9"/>
  <c r="G202" i="9"/>
  <c r="J202" i="9"/>
  <c r="M202" i="9"/>
  <c r="D202" i="9"/>
  <c r="M213" i="9"/>
  <c r="J213" i="9"/>
  <c r="D213" i="9"/>
  <c r="G213" i="9"/>
  <c r="D137" i="9"/>
  <c r="M137" i="9"/>
  <c r="J137" i="9"/>
  <c r="G137" i="9"/>
  <c r="G194" i="9"/>
  <c r="J194" i="9"/>
  <c r="D194" i="9"/>
  <c r="M194" i="9"/>
  <c r="M73" i="9"/>
  <c r="J73" i="9"/>
  <c r="G73" i="9"/>
  <c r="D73" i="9"/>
  <c r="L74" i="3"/>
  <c r="M74" i="3"/>
  <c r="N74" i="3"/>
  <c r="L206" i="9"/>
  <c r="K206" i="9" s="1"/>
  <c r="J8" i="9" s="1"/>
  <c r="H60" i="3"/>
  <c r="I60" i="3"/>
  <c r="J60" i="3"/>
  <c r="G201" i="9"/>
  <c r="M201" i="9"/>
  <c r="D201" i="9"/>
  <c r="J201" i="9"/>
  <c r="H59" i="3"/>
  <c r="J59" i="3"/>
  <c r="I59" i="3"/>
  <c r="D86" i="9"/>
  <c r="J86" i="9"/>
  <c r="M86" i="9"/>
  <c r="G86" i="9"/>
  <c r="I130" i="9"/>
  <c r="H130" i="9" s="1"/>
  <c r="G6" i="9" s="1"/>
  <c r="M260" i="9"/>
  <c r="G260" i="9"/>
  <c r="J260" i="9"/>
  <c r="D260" i="9"/>
  <c r="J43" i="3"/>
  <c r="H43" i="3"/>
  <c r="I43" i="3"/>
  <c r="P36" i="3"/>
  <c r="R36" i="3"/>
  <c r="Q36" i="3"/>
  <c r="I56" i="3"/>
  <c r="J56" i="3"/>
  <c r="H56" i="3"/>
  <c r="G139" i="9"/>
  <c r="M139" i="9"/>
  <c r="D139" i="9"/>
  <c r="J139" i="9"/>
  <c r="D141" i="9"/>
  <c r="G141" i="9"/>
  <c r="J141" i="9"/>
  <c r="M141" i="9"/>
  <c r="Q57" i="3"/>
  <c r="R57" i="3"/>
  <c r="P57" i="3"/>
  <c r="J155" i="9"/>
  <c r="G155" i="9"/>
  <c r="M155" i="9"/>
  <c r="D155" i="9"/>
  <c r="N18" i="3"/>
  <c r="M18" i="3"/>
  <c r="L18" i="3"/>
  <c r="M270" i="9"/>
  <c r="J270" i="9"/>
  <c r="G270" i="9"/>
  <c r="D270" i="9"/>
  <c r="M149" i="9"/>
  <c r="D149" i="9"/>
  <c r="J149" i="9"/>
  <c r="G149" i="9"/>
  <c r="L68" i="3"/>
  <c r="N68" i="3"/>
  <c r="M68" i="3"/>
  <c r="L32" i="3"/>
  <c r="N32" i="3"/>
  <c r="M32" i="3"/>
  <c r="G144" i="9"/>
  <c r="J144" i="9"/>
  <c r="M144" i="9"/>
  <c r="D144" i="9"/>
  <c r="N35" i="3"/>
  <c r="M35" i="3"/>
  <c r="L35" i="3"/>
  <c r="J37" i="3"/>
  <c r="I37" i="3"/>
  <c r="H37" i="3"/>
  <c r="D146" i="9"/>
  <c r="M146" i="9"/>
  <c r="G146" i="9"/>
  <c r="J146" i="9"/>
  <c r="N43" i="3"/>
  <c r="L43" i="3"/>
  <c r="M43" i="3"/>
  <c r="M80" i="9"/>
  <c r="J80" i="9"/>
  <c r="G80" i="9"/>
  <c r="D80" i="9"/>
  <c r="M254" i="9"/>
  <c r="J254" i="9"/>
  <c r="G254" i="9"/>
  <c r="D254" i="9"/>
  <c r="M226" i="9"/>
  <c r="J226" i="9"/>
  <c r="D226" i="9"/>
  <c r="G226" i="9"/>
  <c r="L22" i="5"/>
  <c r="M22" i="5"/>
  <c r="N22" i="5"/>
  <c r="L62" i="3"/>
  <c r="M62" i="3"/>
  <c r="N62" i="3"/>
  <c r="M258" i="9"/>
  <c r="D258" i="9"/>
  <c r="J258" i="9"/>
  <c r="G258" i="9"/>
  <c r="D31" i="9"/>
  <c r="M31" i="9"/>
  <c r="J31" i="9"/>
  <c r="G31" i="9"/>
  <c r="I92" i="9"/>
  <c r="H92" i="9" s="1"/>
  <c r="G4" i="9" s="1"/>
  <c r="M195" i="9"/>
  <c r="G195" i="9"/>
  <c r="J195" i="9"/>
  <c r="D195" i="9"/>
  <c r="M46" i="9"/>
  <c r="J46" i="9"/>
  <c r="D46" i="9"/>
  <c r="G46" i="9"/>
  <c r="I168" i="9"/>
  <c r="H168" i="9" s="1"/>
  <c r="G12" i="9" s="1"/>
  <c r="J65" i="3"/>
  <c r="H65" i="3"/>
  <c r="I65" i="3"/>
  <c r="G203" i="9"/>
  <c r="M203" i="9"/>
  <c r="J203" i="9"/>
  <c r="D203" i="9"/>
  <c r="L16" i="5"/>
  <c r="N16" i="5"/>
  <c r="M16" i="5"/>
  <c r="G187" i="9"/>
  <c r="M187" i="9"/>
  <c r="D187" i="9"/>
  <c r="J187" i="9"/>
  <c r="J51" i="9"/>
  <c r="M51" i="9"/>
  <c r="G51" i="9"/>
  <c r="D51" i="9"/>
  <c r="I47" i="3"/>
  <c r="J47" i="3"/>
  <c r="H47" i="3"/>
  <c r="J109" i="9"/>
  <c r="D109" i="9"/>
  <c r="M109" i="9"/>
  <c r="G109" i="9"/>
  <c r="I282" i="9"/>
  <c r="H282" i="9" s="1"/>
  <c r="G14" i="9" s="1"/>
  <c r="Q35" i="3"/>
  <c r="R35" i="3"/>
  <c r="P35" i="3"/>
  <c r="G231" i="9"/>
  <c r="D231" i="9"/>
  <c r="M231" i="9"/>
  <c r="J231" i="9"/>
  <c r="J153" i="9"/>
  <c r="D153" i="9"/>
  <c r="G153" i="9"/>
  <c r="M153" i="9"/>
  <c r="G79" i="9"/>
  <c r="D79" i="9"/>
  <c r="J79" i="9"/>
  <c r="M79" i="9"/>
  <c r="L11" i="5"/>
  <c r="N11" i="5"/>
  <c r="M11" i="5"/>
  <c r="G143" i="9"/>
  <c r="M143" i="9"/>
  <c r="D143" i="9"/>
  <c r="J143" i="9"/>
  <c r="M147" i="9"/>
  <c r="J147" i="9"/>
  <c r="D147" i="9"/>
  <c r="G147" i="9"/>
  <c r="J48" i="3"/>
  <c r="I48" i="3"/>
  <c r="H48" i="3"/>
  <c r="J178" i="9"/>
  <c r="G178" i="9"/>
  <c r="M178" i="9"/>
  <c r="D178" i="9"/>
  <c r="J102" i="9"/>
  <c r="D102" i="9"/>
  <c r="G102" i="9"/>
  <c r="M102" i="9"/>
  <c r="R60" i="3"/>
  <c r="P60" i="3"/>
  <c r="Q60" i="3"/>
  <c r="G61" i="9"/>
  <c r="J61" i="9"/>
  <c r="M61" i="9"/>
  <c r="D61" i="9"/>
  <c r="M10" i="5"/>
  <c r="L10" i="5"/>
  <c r="N10" i="5"/>
  <c r="G233" i="9"/>
  <c r="M233" i="9"/>
  <c r="D233" i="9"/>
  <c r="J233" i="9"/>
  <c r="P40" i="3"/>
  <c r="Q40" i="3"/>
  <c r="R40" i="3"/>
  <c r="D85" i="9"/>
  <c r="J85" i="9"/>
  <c r="M85" i="9"/>
  <c r="G85" i="9"/>
  <c r="N16" i="3"/>
  <c r="L16" i="3"/>
  <c r="M16" i="3"/>
  <c r="I35" i="3"/>
  <c r="H35" i="3"/>
  <c r="J35" i="3"/>
  <c r="D23" i="9"/>
  <c r="J23" i="9"/>
  <c r="G23" i="9"/>
  <c r="M23" i="9"/>
  <c r="N21" i="3"/>
  <c r="L21" i="3"/>
  <c r="M21" i="3"/>
  <c r="J116" i="9"/>
  <c r="M116" i="9"/>
  <c r="D116" i="9"/>
  <c r="G116" i="9"/>
  <c r="J25" i="9"/>
  <c r="M25" i="9"/>
  <c r="G25" i="9"/>
  <c r="D25" i="9"/>
  <c r="L13" i="3"/>
  <c r="N13" i="3"/>
  <c r="M13" i="3"/>
  <c r="L282" i="9"/>
  <c r="K282" i="9" s="1"/>
  <c r="J14" i="9" s="1"/>
  <c r="D78" i="9"/>
  <c r="G78" i="9"/>
  <c r="M78" i="9"/>
  <c r="J78" i="9"/>
  <c r="G266" i="9"/>
  <c r="J266" i="9"/>
  <c r="D266" i="9"/>
  <c r="M266" i="9"/>
  <c r="J33" i="3"/>
  <c r="H33" i="3"/>
  <c r="I33" i="3"/>
  <c r="L20" i="5"/>
  <c r="M20" i="5"/>
  <c r="N20" i="5"/>
  <c r="D255" i="9"/>
  <c r="G255" i="9"/>
  <c r="M255" i="9"/>
  <c r="J255" i="9"/>
  <c r="G257" i="9"/>
  <c r="J257" i="9"/>
  <c r="D257" i="9"/>
  <c r="M257" i="9"/>
  <c r="G156" i="9"/>
  <c r="J156" i="9"/>
  <c r="D156" i="9"/>
  <c r="M156" i="9"/>
  <c r="G45" i="9"/>
  <c r="J45" i="9"/>
  <c r="M45" i="9"/>
  <c r="D45" i="9"/>
  <c r="L36" i="3"/>
  <c r="N36" i="3"/>
  <c r="M36" i="3"/>
  <c r="G240" i="9"/>
  <c r="J240" i="9"/>
  <c r="D240" i="9"/>
  <c r="M240" i="9"/>
  <c r="L75" i="3"/>
  <c r="M75" i="3"/>
  <c r="N75" i="3"/>
  <c r="P32" i="3"/>
  <c r="Q32" i="3"/>
  <c r="R32" i="3"/>
  <c r="M46" i="3"/>
  <c r="N46" i="3"/>
  <c r="L46" i="3"/>
  <c r="R46" i="3"/>
  <c r="Q46" i="3"/>
  <c r="P46" i="3"/>
  <c r="D193" i="9"/>
  <c r="G193" i="9"/>
  <c r="J193" i="9"/>
  <c r="M193" i="9"/>
  <c r="N39" i="3"/>
  <c r="M39" i="3"/>
  <c r="L39" i="3"/>
  <c r="J88" i="9"/>
  <c r="M88" i="9"/>
  <c r="D88" i="9"/>
  <c r="G88" i="9"/>
  <c r="D47" i="9"/>
  <c r="G47" i="9"/>
  <c r="M47" i="9"/>
  <c r="J47" i="9"/>
  <c r="D180" i="9"/>
  <c r="M180" i="9"/>
  <c r="G180" i="9"/>
  <c r="J180" i="9"/>
  <c r="R65" i="3"/>
  <c r="P65" i="3"/>
  <c r="Q65" i="3"/>
  <c r="R70" i="3"/>
  <c r="Q70" i="3"/>
  <c r="P70" i="3"/>
  <c r="J66" i="9"/>
  <c r="G66" i="9"/>
  <c r="D66" i="9"/>
  <c r="M66" i="9"/>
  <c r="G34" i="9"/>
  <c r="D34" i="9"/>
  <c r="J34" i="9"/>
  <c r="M34" i="9"/>
  <c r="Q69" i="3"/>
  <c r="P69" i="3"/>
  <c r="R69" i="3"/>
  <c r="G197" i="9"/>
  <c r="M197" i="9"/>
  <c r="D197" i="9"/>
  <c r="J197" i="9"/>
  <c r="J227" i="9"/>
  <c r="M227" i="9"/>
  <c r="D227" i="9"/>
  <c r="G227" i="9"/>
  <c r="D76" i="9"/>
  <c r="M76" i="9"/>
  <c r="G76" i="9"/>
  <c r="J76" i="9"/>
  <c r="L7" i="5"/>
  <c r="M7" i="5"/>
  <c r="N7" i="5"/>
  <c r="G114" i="9"/>
  <c r="J114" i="9"/>
  <c r="D114" i="9"/>
  <c r="M114" i="9"/>
  <c r="L54" i="9"/>
  <c r="K54" i="9" s="1"/>
  <c r="J16" i="9" s="1"/>
  <c r="G225" i="9"/>
  <c r="J225" i="9"/>
  <c r="M225" i="9"/>
  <c r="D225" i="9"/>
  <c r="R43" i="3"/>
  <c r="Q43" i="3"/>
  <c r="P43" i="3"/>
  <c r="L24" i="5"/>
  <c r="M24" i="5"/>
  <c r="N24" i="5"/>
  <c r="J35" i="9"/>
  <c r="M35" i="9"/>
  <c r="G35" i="9"/>
  <c r="D35" i="9"/>
  <c r="D164" i="9"/>
  <c r="M164" i="9"/>
  <c r="J164" i="9"/>
  <c r="G164" i="9"/>
  <c r="L69" i="3"/>
  <c r="N69" i="3"/>
  <c r="M69" i="3"/>
  <c r="J57" i="3"/>
  <c r="I57" i="3"/>
  <c r="H57" i="3"/>
  <c r="L6" i="5"/>
  <c r="N6" i="5"/>
  <c r="M6" i="5"/>
  <c r="M165" i="9"/>
  <c r="G165" i="9"/>
  <c r="D165" i="9"/>
  <c r="J165" i="9"/>
  <c r="H36" i="3"/>
  <c r="J36" i="3"/>
  <c r="I36" i="3"/>
  <c r="H67" i="3"/>
  <c r="J67" i="3"/>
  <c r="I67" i="3"/>
  <c r="N31" i="3"/>
  <c r="M31" i="3"/>
  <c r="L31" i="3"/>
  <c r="M220" i="9"/>
  <c r="G220" i="9"/>
  <c r="J220" i="9"/>
  <c r="D220" i="9"/>
  <c r="I70" i="3"/>
  <c r="H70" i="3"/>
  <c r="J70" i="3"/>
  <c r="M128" i="9"/>
  <c r="J128" i="9"/>
  <c r="G128" i="9"/>
  <c r="D128" i="9"/>
  <c r="D216" i="9"/>
  <c r="J216" i="9"/>
  <c r="M216" i="9"/>
  <c r="G216" i="9"/>
  <c r="H41" i="3"/>
  <c r="I41" i="3"/>
  <c r="J41" i="3"/>
  <c r="D104" i="9"/>
  <c r="M104" i="9"/>
  <c r="G104" i="9"/>
  <c r="J104" i="9"/>
  <c r="G263" i="9"/>
  <c r="D263" i="9"/>
  <c r="M263" i="9"/>
  <c r="J263" i="9"/>
  <c r="M38" i="3"/>
  <c r="L38" i="3"/>
  <c r="N38" i="3"/>
  <c r="M63" i="3"/>
  <c r="L63" i="3"/>
  <c r="N63" i="3"/>
  <c r="F282" i="9"/>
  <c r="E282" i="9" s="1"/>
  <c r="D14" i="9" s="1"/>
  <c r="J22" i="9"/>
  <c r="M22" i="9"/>
  <c r="C54" i="9"/>
  <c r="G22" i="9"/>
  <c r="D22" i="9"/>
  <c r="M59" i="3"/>
  <c r="L59" i="3"/>
  <c r="N59" i="3"/>
  <c r="J38" i="3"/>
  <c r="I38" i="3"/>
  <c r="H38" i="3"/>
  <c r="G126" i="9"/>
  <c r="J126" i="9"/>
  <c r="M126" i="9"/>
  <c r="D126" i="9"/>
  <c r="H45" i="3"/>
  <c r="I45" i="3"/>
  <c r="J45" i="3"/>
  <c r="M47" i="3"/>
  <c r="L47" i="3"/>
  <c r="N47" i="3"/>
  <c r="N13" i="5"/>
  <c r="L13" i="5"/>
  <c r="M13" i="5"/>
  <c r="M118" i="9"/>
  <c r="D118" i="9"/>
  <c r="G118" i="9"/>
  <c r="J118" i="9"/>
  <c r="N11" i="3"/>
  <c r="L11" i="3"/>
  <c r="M11" i="3"/>
  <c r="M158" i="9"/>
  <c r="D158" i="9"/>
  <c r="J158" i="9"/>
  <c r="G158" i="9"/>
  <c r="M64" i="3"/>
  <c r="L64" i="3"/>
  <c r="N64" i="3"/>
  <c r="J166" i="9"/>
  <c r="G166" i="9"/>
  <c r="D166" i="9"/>
  <c r="M166" i="9"/>
  <c r="G253" i="9"/>
  <c r="J253" i="9"/>
  <c r="D253" i="9"/>
  <c r="M253" i="9"/>
  <c r="G239" i="9"/>
  <c r="J239" i="9"/>
  <c r="M239" i="9"/>
  <c r="D239" i="9"/>
  <c r="M122" i="9"/>
  <c r="J122" i="9"/>
  <c r="G122" i="9"/>
  <c r="D122" i="9"/>
  <c r="P49" i="3"/>
  <c r="Q49" i="3"/>
  <c r="R49" i="3"/>
  <c r="J125" i="9"/>
  <c r="D125" i="9"/>
  <c r="M125" i="9"/>
  <c r="G125" i="9"/>
  <c r="R31" i="3"/>
  <c r="Q31" i="3"/>
  <c r="P31" i="3"/>
  <c r="G110" i="9"/>
  <c r="M110" i="9"/>
  <c r="D110" i="9"/>
  <c r="J110" i="9"/>
  <c r="J276" i="9"/>
  <c r="D276" i="9"/>
  <c r="G276" i="9"/>
  <c r="M276" i="9"/>
  <c r="G50" i="9"/>
  <c r="D50" i="9"/>
  <c r="J50" i="9"/>
  <c r="M50" i="9"/>
  <c r="R73" i="3"/>
  <c r="Q73" i="3"/>
  <c r="P73" i="3"/>
  <c r="D127" i="9"/>
  <c r="M127" i="9"/>
  <c r="J127" i="9"/>
  <c r="G127" i="9"/>
  <c r="L42" i="3"/>
  <c r="N42" i="3"/>
  <c r="M42" i="3"/>
  <c r="M271" i="9"/>
  <c r="D271" i="9"/>
  <c r="J271" i="9"/>
  <c r="G271" i="9"/>
  <c r="H64" i="3"/>
  <c r="I64" i="3"/>
  <c r="J64" i="3"/>
  <c r="I72" i="3"/>
  <c r="J72" i="3"/>
  <c r="H72" i="3"/>
  <c r="M21" i="5"/>
  <c r="L21" i="5"/>
  <c r="N21" i="5"/>
  <c r="M12" i="3"/>
  <c r="N12" i="3"/>
  <c r="L12" i="3"/>
  <c r="G40" i="9"/>
  <c r="D40" i="9"/>
  <c r="J40" i="9"/>
  <c r="M40" i="9"/>
  <c r="Q34" i="3"/>
  <c r="R34" i="3"/>
  <c r="P34" i="3"/>
  <c r="G230" i="9"/>
  <c r="D230" i="9"/>
  <c r="M230" i="9"/>
  <c r="J230" i="9"/>
  <c r="I58" i="3"/>
  <c r="H58" i="3"/>
  <c r="J58" i="3"/>
  <c r="H71" i="3"/>
  <c r="J71" i="3"/>
  <c r="I71" i="3"/>
  <c r="J278" i="9"/>
  <c r="G278" i="9"/>
  <c r="M278" i="9"/>
  <c r="D278" i="9"/>
  <c r="N72" i="3"/>
  <c r="L72" i="3"/>
  <c r="M72" i="3"/>
  <c r="M41" i="3"/>
  <c r="N41" i="3"/>
  <c r="L41" i="3"/>
  <c r="M100" i="9"/>
  <c r="J100" i="9"/>
  <c r="G100" i="9"/>
  <c r="D100" i="9"/>
  <c r="N49" i="3"/>
  <c r="L49" i="3"/>
  <c r="M49" i="3"/>
  <c r="I46" i="3"/>
  <c r="J46" i="3"/>
  <c r="H46" i="3"/>
  <c r="J44" i="3"/>
  <c r="I44" i="3"/>
  <c r="H44" i="3"/>
  <c r="D251" i="9"/>
  <c r="G251" i="9"/>
  <c r="J251" i="9"/>
  <c r="M251" i="9"/>
  <c r="O130" i="9"/>
  <c r="N130" i="9" s="1"/>
  <c r="M6" i="9" s="1"/>
  <c r="M217" i="9"/>
  <c r="G217" i="9"/>
  <c r="D217" i="9"/>
  <c r="J217" i="9"/>
  <c r="M148" i="9"/>
  <c r="D148" i="9"/>
  <c r="J148" i="9"/>
  <c r="G148" i="9"/>
  <c r="J279" i="9"/>
  <c r="M279" i="9"/>
  <c r="G279" i="9"/>
  <c r="D279" i="9"/>
  <c r="D27" i="9"/>
  <c r="M27" i="9"/>
  <c r="G27" i="9"/>
  <c r="J27" i="9"/>
  <c r="P67" i="3"/>
  <c r="R67" i="3"/>
  <c r="Q67" i="3"/>
  <c r="G101" i="9"/>
  <c r="J101" i="9"/>
  <c r="M101" i="9"/>
  <c r="D101" i="9"/>
  <c r="J219" i="9"/>
  <c r="M219" i="9"/>
  <c r="G219" i="9"/>
  <c r="D219" i="9"/>
  <c r="N15" i="3"/>
  <c r="M15" i="3"/>
  <c r="L15" i="3"/>
  <c r="L18" i="5"/>
  <c r="M18" i="5"/>
  <c r="N18" i="5"/>
  <c r="J69" i="9"/>
  <c r="M69" i="9"/>
  <c r="G69" i="9"/>
  <c r="D69" i="9"/>
  <c r="G106" i="9"/>
  <c r="M106" i="9"/>
  <c r="D106" i="9"/>
  <c r="J106" i="9"/>
  <c r="J71" i="9"/>
  <c r="M71" i="9"/>
  <c r="D71" i="9"/>
  <c r="G71" i="9"/>
  <c r="F168" i="9"/>
  <c r="E168" i="9" s="1"/>
  <c r="D12" i="9" s="1"/>
  <c r="O206" i="9"/>
  <c r="N206" i="9" s="1"/>
  <c r="M8" i="9" s="1"/>
  <c r="J168" i="9" l="1"/>
  <c r="M244" i="9"/>
  <c r="D244" i="9"/>
  <c r="D130" i="9"/>
  <c r="M282" i="9"/>
  <c r="M54" i="9"/>
  <c r="J92" i="9"/>
  <c r="M92" i="9"/>
  <c r="M130" i="9"/>
  <c r="M206" i="9"/>
  <c r="D206" i="9"/>
  <c r="J282" i="9"/>
  <c r="M168" i="9"/>
  <c r="G206" i="9"/>
  <c r="D54" i="9"/>
  <c r="J54" i="9"/>
  <c r="D168" i="9"/>
  <c r="D92" i="9"/>
  <c r="J244" i="9"/>
  <c r="J130" i="9"/>
  <c r="D282" i="9"/>
  <c r="G92" i="9"/>
  <c r="E54" i="9"/>
  <c r="D16" i="9" s="1"/>
  <c r="B12" i="9" s="1"/>
  <c r="G54" i="9"/>
  <c r="G168" i="9"/>
  <c r="G244" i="9"/>
  <c r="G130" i="9"/>
  <c r="J206" i="9"/>
  <c r="G282" i="9"/>
  <c r="B15" i="9" l="1"/>
  <c r="B14" i="9"/>
  <c r="B5" i="9"/>
  <c r="B16" i="9"/>
  <c r="B4" i="9"/>
  <c r="B11" i="9"/>
  <c r="B9" i="9"/>
  <c r="B3" i="9"/>
  <c r="B7" i="9"/>
  <c r="B10" i="9"/>
  <c r="B6" i="9"/>
  <c r="B13" i="9"/>
  <c r="B8" i="9"/>
</calcChain>
</file>

<file path=xl/sharedStrings.xml><?xml version="1.0" encoding="utf-8"?>
<sst xmlns="http://schemas.openxmlformats.org/spreadsheetml/2006/main" count="10037" uniqueCount="338">
  <si>
    <t>투자규칙</t>
    <phoneticPr fontId="1" type="noConversion"/>
  </si>
  <si>
    <t>시장특징</t>
    <phoneticPr fontId="1" type="noConversion"/>
  </si>
  <si>
    <t>변동성이 큰 시간대</t>
    <phoneticPr fontId="1" type="noConversion"/>
  </si>
  <si>
    <t>#01</t>
    <phoneticPr fontId="1" type="noConversion"/>
  </si>
  <si>
    <t>1000원 미만의 동전/엽전 코인을 대상으로 한다.</t>
    <phoneticPr fontId="1" type="noConversion"/>
  </si>
  <si>
    <t>대체적으로 19:00~22:00 사이에 상승한다.(매도)</t>
    <phoneticPr fontId="1" type="noConversion"/>
  </si>
  <si>
    <t>1차 변동</t>
    <phoneticPr fontId="1" type="noConversion"/>
  </si>
  <si>
    <t>#02</t>
    <phoneticPr fontId="1" type="noConversion"/>
  </si>
  <si>
    <t>매수체결은 00:00에 진행한다.</t>
    <phoneticPr fontId="1" type="noConversion"/>
  </si>
  <si>
    <t>대체적으로 22:00~23:00 사이에 하락한다.(관망)</t>
    <phoneticPr fontId="1" type="noConversion"/>
  </si>
  <si>
    <t>2차 변동</t>
    <phoneticPr fontId="1" type="noConversion"/>
  </si>
  <si>
    <t>#03</t>
    <phoneticPr fontId="1" type="noConversion"/>
  </si>
  <si>
    <t>매도청산은 21:00에 진행한다.</t>
    <phoneticPr fontId="1" type="noConversion"/>
  </si>
  <si>
    <t>대체적으로 23:00~01:00 사이에 상승한다.(매수)</t>
    <phoneticPr fontId="1" type="noConversion"/>
  </si>
  <si>
    <t>3차 변동</t>
    <phoneticPr fontId="1" type="noConversion"/>
  </si>
  <si>
    <t>#04</t>
  </si>
  <si>
    <t>평균익절라인은 +10%~20%</t>
    <phoneticPr fontId="1" type="noConversion"/>
  </si>
  <si>
    <t>대체적으로 01:00~09:00 사이에 하락한다.(관망)</t>
    <phoneticPr fontId="1" type="noConversion"/>
  </si>
  <si>
    <t>#05</t>
  </si>
  <si>
    <t>평균손절라인은 -4%~10%</t>
    <phoneticPr fontId="1" type="noConversion"/>
  </si>
  <si>
    <t>대체적으로 09:00~11:00 사이에 상승한다.(관망)</t>
    <phoneticPr fontId="1" type="noConversion"/>
  </si>
  <si>
    <t>#06</t>
  </si>
  <si>
    <t>매도청산시간이 아니더라도 -4%를 넘으면 손절한다?</t>
    <phoneticPr fontId="1" type="noConversion"/>
  </si>
  <si>
    <t>대체적으로 11:00~19:00 사이에 점진적으로 상승한다.(관망)</t>
    <phoneticPr fontId="1" type="noConversion"/>
  </si>
  <si>
    <t>#07</t>
  </si>
  <si>
    <t>하락장에는 5%에 매도 걸어둔다?</t>
    <phoneticPr fontId="1" type="noConversion"/>
  </si>
  <si>
    <t>대체적으로 금요일 3차변동은 불장이다?</t>
    <phoneticPr fontId="1" type="noConversion"/>
  </si>
  <si>
    <t>코인종류</t>
    <phoneticPr fontId="1" type="noConversion"/>
  </si>
  <si>
    <t>#08</t>
  </si>
  <si>
    <t>엽전코인</t>
    <phoneticPr fontId="1" type="noConversion"/>
  </si>
  <si>
    <t>#09</t>
  </si>
  <si>
    <t>동전코인</t>
    <phoneticPr fontId="1" type="noConversion"/>
  </si>
  <si>
    <t>#10</t>
  </si>
  <si>
    <t>지폐코인</t>
    <phoneticPr fontId="1" type="noConversion"/>
  </si>
  <si>
    <t>실거래 종목</t>
    <phoneticPr fontId="1" type="noConversion"/>
  </si>
  <si>
    <t>코인명검색</t>
    <phoneticPr fontId="1" type="noConversion"/>
  </si>
  <si>
    <t>비트코인</t>
    <phoneticPr fontId="1" type="noConversion"/>
  </si>
  <si>
    <t>현재가</t>
    <phoneticPr fontId="1" type="noConversion"/>
  </si>
  <si>
    <t>전일대비</t>
    <phoneticPr fontId="1" type="noConversion"/>
  </si>
  <si>
    <t>코인명</t>
    <phoneticPr fontId="1" type="noConversion"/>
  </si>
  <si>
    <t>상승률</t>
    <phoneticPr fontId="1" type="noConversion"/>
  </si>
  <si>
    <t>평가손익</t>
    <phoneticPr fontId="1" type="noConversion"/>
  </si>
  <si>
    <t>매수금액</t>
    <phoneticPr fontId="1" type="noConversion"/>
  </si>
  <si>
    <t>합계</t>
    <phoneticPr fontId="1" type="noConversion"/>
  </si>
  <si>
    <t>[엽전코인] 전일대비 상승률 Top20</t>
    <phoneticPr fontId="1" type="noConversion"/>
  </si>
  <si>
    <t>[동전코인] 전일대비 상승률 Top20</t>
    <phoneticPr fontId="1" type="noConversion"/>
  </si>
  <si>
    <t>전일대비 상승률 Top20</t>
    <phoneticPr fontId="1" type="noConversion"/>
  </si>
  <si>
    <t>실거래종목</t>
    <phoneticPr fontId="1" type="noConversion"/>
  </si>
  <si>
    <t>KRW-BTC</t>
  </si>
  <si>
    <t>비트코인</t>
  </si>
  <si>
    <t>KRW-XLM</t>
  </si>
  <si>
    <t>스텔라루멘</t>
  </si>
  <si>
    <t>코인검색기1</t>
    <phoneticPr fontId="1" type="noConversion"/>
  </si>
  <si>
    <t>KRW-HBAR</t>
  </si>
  <si>
    <t>헤데라해시그래프</t>
  </si>
  <si>
    <t>코인명</t>
  </si>
  <si>
    <t>KRW-XEM</t>
  </si>
  <si>
    <t>넴</t>
  </si>
  <si>
    <t>현재가</t>
  </si>
  <si>
    <t>전일대비</t>
  </si>
  <si>
    <t>KRW-MANA</t>
  </si>
  <si>
    <t>디센트럴랜드</t>
  </si>
  <si>
    <t>KRW-NEO</t>
  </si>
  <si>
    <t>네오</t>
  </si>
  <si>
    <t>KRW-IOST</t>
  </si>
  <si>
    <t>아이오에스티</t>
  </si>
  <si>
    <t>KRW-CBK</t>
  </si>
  <si>
    <t>코박토큰</t>
  </si>
  <si>
    <t>KRW-SRM</t>
  </si>
  <si>
    <t>세럼</t>
  </si>
  <si>
    <t>코인검색기2</t>
    <phoneticPr fontId="1" type="noConversion"/>
  </si>
  <si>
    <t>KRW-QKC</t>
  </si>
  <si>
    <t>쿼크체인</t>
  </si>
  <si>
    <t>KRW-ATOM</t>
  </si>
  <si>
    <t>코스모스</t>
  </si>
  <si>
    <t>KRW-LINK</t>
  </si>
  <si>
    <t>체인링크</t>
  </si>
  <si>
    <t>KRW-BCH</t>
  </si>
  <si>
    <t>비트코인캐시</t>
  </si>
  <si>
    <t>KRW-BAT</t>
  </si>
  <si>
    <t>베이직어텐션토큰</t>
  </si>
  <si>
    <t>KRW-ADA</t>
  </si>
  <si>
    <t>에이다</t>
  </si>
  <si>
    <t>KRW-EOS</t>
  </si>
  <si>
    <t>이오스</t>
  </si>
  <si>
    <t>KRW-CHZ</t>
  </si>
  <si>
    <t>칠리즈</t>
  </si>
  <si>
    <t>KRW-BSV</t>
  </si>
  <si>
    <t>비트코인에스브이</t>
  </si>
  <si>
    <t>KRW-XRP</t>
  </si>
  <si>
    <t>리플</t>
  </si>
  <si>
    <t>KRW-BTG</t>
  </si>
  <si>
    <t>비트코인골드</t>
  </si>
  <si>
    <t>KRW-ETH</t>
  </si>
  <si>
    <t>이더리움</t>
  </si>
  <si>
    <t>KRW-XTZ</t>
  </si>
  <si>
    <t>테조스</t>
  </si>
  <si>
    <t>KRW-BTT</t>
  </si>
  <si>
    <t>비트토렌트</t>
  </si>
  <si>
    <t>KRW-ETC</t>
  </si>
  <si>
    <t>이더리움클래식</t>
  </si>
  <si>
    <t>KRW-ONT</t>
  </si>
  <si>
    <t>온톨로지</t>
  </si>
  <si>
    <t>KRW-ZRX</t>
  </si>
  <si>
    <t>제로엑스</t>
  </si>
  <si>
    <t>KRW-ICX</t>
  </si>
  <si>
    <t>아이콘</t>
  </si>
  <si>
    <t>KRW-DKA</t>
  </si>
  <si>
    <t>디카르고</t>
  </si>
  <si>
    <t>KRW-THETA</t>
  </si>
  <si>
    <t>쎄타토큰</t>
  </si>
  <si>
    <t>KRW-SAND</t>
  </si>
  <si>
    <t>샌드박스</t>
  </si>
  <si>
    <t>KRW-KAVA</t>
  </si>
  <si>
    <t>카바</t>
  </si>
  <si>
    <t>KRW-CRO</t>
  </si>
  <si>
    <t>크립토닷컴체인</t>
  </si>
  <si>
    <t>KRW-AQT</t>
  </si>
  <si>
    <t>알파쿼크</t>
  </si>
  <si>
    <t>KRW-STMX</t>
  </si>
  <si>
    <t>스톰엑스</t>
  </si>
  <si>
    <t>KRW-CVC</t>
  </si>
  <si>
    <t>시빅</t>
  </si>
  <si>
    <t>KRW-LTC</t>
  </si>
  <si>
    <t>라이트코인</t>
  </si>
  <si>
    <t>KRW-VET</t>
  </si>
  <si>
    <t>비체인</t>
  </si>
  <si>
    <t>KRW-ORBS</t>
  </si>
  <si>
    <t>오브스</t>
  </si>
  <si>
    <t>KRW-ZIL</t>
  </si>
  <si>
    <t>질리카</t>
  </si>
  <si>
    <t>KRW-DOT</t>
  </si>
  <si>
    <t>폴카닷</t>
  </si>
  <si>
    <t>KRW-KNC</t>
  </si>
  <si>
    <t>카이버네트워크</t>
  </si>
  <si>
    <t>KRW-TFUEL</t>
  </si>
  <si>
    <t>쎄타퓨엘</t>
  </si>
  <si>
    <t>KRW-OMG</t>
  </si>
  <si>
    <t>오미세고</t>
  </si>
  <si>
    <t>KRW-GAS</t>
  </si>
  <si>
    <t>가스</t>
  </si>
  <si>
    <t>KRW-ANKR</t>
  </si>
  <si>
    <t>앵커</t>
  </si>
  <si>
    <t>KRW-SXP</t>
  </si>
  <si>
    <t>스와이프</t>
  </si>
  <si>
    <t>KRW-SC</t>
  </si>
  <si>
    <t>시아코인</t>
  </si>
  <si>
    <t>KRW-CRE</t>
  </si>
  <si>
    <t>캐리프로토콜</t>
  </si>
  <si>
    <t>KRW-TRX</t>
  </si>
  <si>
    <t>트론</t>
  </si>
  <si>
    <t>KRW-AXS</t>
  </si>
  <si>
    <t>엑시인피니티</t>
  </si>
  <si>
    <t>KRW-ENJ</t>
  </si>
  <si>
    <t>엔진코인</t>
  </si>
  <si>
    <t>KRW-WAVES</t>
  </si>
  <si>
    <t>웨이브</t>
  </si>
  <si>
    <t>KRW-STORJ</t>
  </si>
  <si>
    <t>스토리지</t>
  </si>
  <si>
    <t>KRW-SNT</t>
  </si>
  <si>
    <t>스테이터스네트워크토큰</t>
  </si>
  <si>
    <t>KRW-ELF</t>
  </si>
  <si>
    <t>엘프</t>
  </si>
  <si>
    <t>KRW-BORA</t>
  </si>
  <si>
    <t>보라</t>
  </si>
  <si>
    <t>KRW-STX</t>
  </si>
  <si>
    <t>스택스</t>
  </si>
  <si>
    <t>KRW-REP</t>
  </si>
  <si>
    <t>어거</t>
  </si>
  <si>
    <t>KRW-MTL</t>
  </si>
  <si>
    <t>메탈</t>
  </si>
  <si>
    <t>KRW-POWR</t>
  </si>
  <si>
    <t>파워렛저</t>
  </si>
  <si>
    <t>KRW-IOTA</t>
  </si>
  <si>
    <t>아이오타</t>
  </si>
  <si>
    <t>KRW-IQ</t>
  </si>
  <si>
    <t>에브리피디아</t>
  </si>
  <si>
    <t>KRW-QTUM</t>
  </si>
  <si>
    <t>퀀텀</t>
  </si>
  <si>
    <t>KRW-STRK</t>
  </si>
  <si>
    <t>스트라이크</t>
  </si>
  <si>
    <t>KRW-ONG</t>
  </si>
  <si>
    <t>온톨로지가스</t>
  </si>
  <si>
    <t>KRW-TON</t>
  </si>
  <si>
    <t>톤</t>
  </si>
  <si>
    <t>KRW-TT</t>
  </si>
  <si>
    <t>썬더토큰</t>
  </si>
  <si>
    <t>KRW-MVL</t>
  </si>
  <si>
    <t>엠블</t>
  </si>
  <si>
    <t>KRW-AERGO</t>
  </si>
  <si>
    <t>아르고</t>
  </si>
  <si>
    <t>KRW-META</t>
  </si>
  <si>
    <t>메타디움</t>
  </si>
  <si>
    <t>KRW-DAWN</t>
  </si>
  <si>
    <t>던프로토콜</t>
  </si>
  <si>
    <t>KRW-FLOW</t>
  </si>
  <si>
    <t>플로우</t>
  </si>
  <si>
    <t>KRW-FCT2</t>
  </si>
  <si>
    <t>피르마체인</t>
  </si>
  <si>
    <t>KRW-MED</t>
  </si>
  <si>
    <t>메디블록</t>
  </si>
  <si>
    <t>KRW-RFR</t>
  </si>
  <si>
    <t>리퍼리움</t>
  </si>
  <si>
    <t>KRW-POLY</t>
  </si>
  <si>
    <t>폴리매쓰</t>
  </si>
  <si>
    <t>KRW-MFT</t>
  </si>
  <si>
    <t>메인프레임</t>
  </si>
  <si>
    <t>KRW-AHT</t>
  </si>
  <si>
    <t>아하토큰</t>
  </si>
  <si>
    <t>KRW-MLK</t>
  </si>
  <si>
    <t>밀크</t>
  </si>
  <si>
    <t>KRW-PLA</t>
  </si>
  <si>
    <t>플레이댑</t>
  </si>
  <si>
    <t>KRW-MBL</t>
  </si>
  <si>
    <t>무비블록</t>
  </si>
  <si>
    <t>KRW-HUM</t>
  </si>
  <si>
    <t>휴먼스케이프</t>
  </si>
  <si>
    <t>KRW-UPP</t>
  </si>
  <si>
    <t>센티넬프로토콜</t>
  </si>
  <si>
    <t>KRW-MOC</t>
  </si>
  <si>
    <t>모스코인</t>
  </si>
  <si>
    <t>KRW-LSK</t>
  </si>
  <si>
    <t>리스크</t>
  </si>
  <si>
    <t>KRW-PUNDIX</t>
  </si>
  <si>
    <t>펀디엑스</t>
  </si>
  <si>
    <t>KRW-HUNT</t>
  </si>
  <si>
    <t>헌트</t>
  </si>
  <si>
    <t>KRW-WAXP</t>
  </si>
  <si>
    <t>왁스</t>
  </si>
  <si>
    <t>KRW-HIVE</t>
  </si>
  <si>
    <t>하이브</t>
  </si>
  <si>
    <t>KRW-SSX</t>
  </si>
  <si>
    <t>썸씽</t>
  </si>
  <si>
    <t>KRW-STEEM</t>
  </si>
  <si>
    <t>스팀</t>
  </si>
  <si>
    <t>KRW-LOOM</t>
  </si>
  <si>
    <t>룸네트워크</t>
  </si>
  <si>
    <t>KRW-STPT</t>
  </si>
  <si>
    <t>에스티피</t>
  </si>
  <si>
    <t>KRW-GLM</t>
  </si>
  <si>
    <t>골렘</t>
  </si>
  <si>
    <t>KRW-ARK</t>
  </si>
  <si>
    <t>아크</t>
  </si>
  <si>
    <t>KRW-SBD</t>
  </si>
  <si>
    <t>스팀달러</t>
  </si>
  <si>
    <t>KRW-STRAX</t>
  </si>
  <si>
    <t>스트라티스</t>
  </si>
  <si>
    <t>KRW-JST</t>
  </si>
  <si>
    <t>저스트</t>
  </si>
  <si>
    <t>KRW-GRS</t>
  </si>
  <si>
    <t>그로스톨코인</t>
  </si>
  <si>
    <t>KRW-ARDR</t>
  </si>
  <si>
    <t>아더</t>
  </si>
  <si>
    <t>전일대비 상승률 Bottom20</t>
    <phoneticPr fontId="1" type="noConversion"/>
  </si>
  <si>
    <t>코인검색기3</t>
    <phoneticPr fontId="1" type="noConversion"/>
  </si>
  <si>
    <t>코인코드</t>
    <phoneticPr fontId="1" type="noConversion"/>
  </si>
  <si>
    <t>[엽전코인] 전일대비 상승률 Bottom20</t>
    <phoneticPr fontId="1" type="noConversion"/>
  </si>
  <si>
    <t>[동전코인] 전일대비 상승률 Bottom20</t>
    <phoneticPr fontId="1" type="noConversion"/>
  </si>
  <si>
    <t>검색일자</t>
    <phoneticPr fontId="1" type="noConversion"/>
  </si>
  <si>
    <t>[새 종목 선정] 실시간 현재가 Top20</t>
    <phoneticPr fontId="1" type="noConversion"/>
  </si>
  <si>
    <t>실시간 현재가 Top20</t>
    <phoneticPr fontId="1" type="noConversion"/>
  </si>
  <si>
    <t>주말은 하락한다.</t>
    <phoneticPr fontId="1" type="noConversion"/>
  </si>
  <si>
    <t>거래량</t>
    <phoneticPr fontId="1" type="noConversion"/>
  </si>
  <si>
    <t>KRW-DOGE</t>
  </si>
  <si>
    <t>도지코인</t>
  </si>
  <si>
    <t>코인명검색</t>
  </si>
  <si>
    <t>상승률</t>
  </si>
  <si>
    <t>평가손익</t>
  </si>
  <si>
    <t>매수금액</t>
  </si>
  <si>
    <t>합계</t>
  </si>
  <si>
    <t>거래일자</t>
    <phoneticPr fontId="1" type="noConversion"/>
  </si>
  <si>
    <t>매도금액</t>
    <phoneticPr fontId="1" type="noConversion"/>
  </si>
  <si>
    <t>매도기준시간 = 오후 14:00</t>
    <phoneticPr fontId="1" type="noConversion"/>
  </si>
  <si>
    <t>매도기준시간 = 오후 19:00</t>
    <phoneticPr fontId="1" type="noConversion"/>
  </si>
  <si>
    <t>매도기준시간 = 오후 21:00</t>
    <phoneticPr fontId="1" type="noConversion"/>
  </si>
  <si>
    <t>매도기준시간 = 오전 00:00</t>
    <phoneticPr fontId="1" type="noConversion"/>
  </si>
  <si>
    <t>총매수액</t>
    <phoneticPr fontId="1" type="noConversion"/>
  </si>
  <si>
    <t>총매도액</t>
    <phoneticPr fontId="1" type="noConversion"/>
  </si>
  <si>
    <t>순수익률</t>
    <phoneticPr fontId="1" type="noConversion"/>
  </si>
  <si>
    <t>순평가손익</t>
    <phoneticPr fontId="1" type="noConversion"/>
  </si>
  <si>
    <t>구분</t>
    <phoneticPr fontId="1" type="noConversion"/>
  </si>
  <si>
    <t>거래종합</t>
    <phoneticPr fontId="1" type="noConversion"/>
  </si>
  <si>
    <t>INDEX</t>
    <phoneticPr fontId="1" type="noConversion"/>
  </si>
  <si>
    <t>매도기준시간 = 오후 14:00</t>
  </si>
  <si>
    <t>매도기준시간 = 오후 19:00</t>
  </si>
  <si>
    <t>매도기준시간 = 오후 21:00</t>
  </si>
  <si>
    <t>매도기준시간 = 오전 00:00</t>
  </si>
  <si>
    <t>수익률 상위 전략 랭킹</t>
    <phoneticPr fontId="1" type="noConversion"/>
  </si>
  <si>
    <t>[오후 14:00] 엽전코인 Top20</t>
    <phoneticPr fontId="1" type="noConversion"/>
  </si>
  <si>
    <t>[오후 14:00] 동전코인 Top20</t>
    <phoneticPr fontId="1" type="noConversion"/>
  </si>
  <si>
    <t>[오후 14:00] 엽전코인 Bottom20</t>
    <phoneticPr fontId="1" type="noConversion"/>
  </si>
  <si>
    <t>[오후 14:00] 동전코인 Bottom20</t>
    <phoneticPr fontId="1" type="noConversion"/>
  </si>
  <si>
    <t>[오후 14:00] 전일대비 상승률 Top20</t>
    <phoneticPr fontId="1" type="noConversion"/>
  </si>
  <si>
    <t>[오후 14:00] 전일대비 상승률 Bottom20</t>
    <phoneticPr fontId="1" type="noConversion"/>
  </si>
  <si>
    <t>[오후 14:00] 실거래종목</t>
    <phoneticPr fontId="1" type="noConversion"/>
  </si>
  <si>
    <t>[오후 19:00] 엽전코인 Top20</t>
    <phoneticPr fontId="1" type="noConversion"/>
  </si>
  <si>
    <t>[오후 19:00] 동전코인 Top20</t>
    <phoneticPr fontId="1" type="noConversion"/>
  </si>
  <si>
    <t>[오후 19:00] 엽전코인 Bottom20</t>
    <phoneticPr fontId="1" type="noConversion"/>
  </si>
  <si>
    <t>[오후 19:00] 동전코인 Bottom20</t>
    <phoneticPr fontId="1" type="noConversion"/>
  </si>
  <si>
    <t>[오후 19:00] 전일대비 상승률 Top20</t>
    <phoneticPr fontId="1" type="noConversion"/>
  </si>
  <si>
    <t>[오후 19:00] 전일대비 상승률 Bottom20</t>
    <phoneticPr fontId="1" type="noConversion"/>
  </si>
  <si>
    <t>[오후 19:00] 실거래종목</t>
    <phoneticPr fontId="1" type="noConversion"/>
  </si>
  <si>
    <t>[오후 21:00] 엽전코인 Top20</t>
    <phoneticPr fontId="1" type="noConversion"/>
  </si>
  <si>
    <t>[오후 21:00] 동전코인 Top20</t>
    <phoneticPr fontId="1" type="noConversion"/>
  </si>
  <si>
    <t>[오후 21:00] 엽전코인 Bottom20</t>
    <phoneticPr fontId="1" type="noConversion"/>
  </si>
  <si>
    <t>[오후 21:00] 동전코인 Bottom20</t>
    <phoneticPr fontId="1" type="noConversion"/>
  </si>
  <si>
    <t>[오후 21:00] 전일대비 상승률 Top20</t>
    <phoneticPr fontId="1" type="noConversion"/>
  </si>
  <si>
    <t>[오후 21:00] 전일대비 상승률 Bottom20</t>
    <phoneticPr fontId="1" type="noConversion"/>
  </si>
  <si>
    <t>[오후 21:00] 실거래종목</t>
    <phoneticPr fontId="1" type="noConversion"/>
  </si>
  <si>
    <t>[오전 00:00] 엽전코인 Top20</t>
    <phoneticPr fontId="1" type="noConversion"/>
  </si>
  <si>
    <t>[오전 00:00] 동전코인 Top20</t>
    <phoneticPr fontId="1" type="noConversion"/>
  </si>
  <si>
    <t>[오전 00:00] 엽전코인 Bottom20</t>
    <phoneticPr fontId="1" type="noConversion"/>
  </si>
  <si>
    <t>[오전 00:00] 동전코인 Bottom20</t>
    <phoneticPr fontId="1" type="noConversion"/>
  </si>
  <si>
    <t>[오전 00:00] 전일대비 상승률 Top20</t>
    <phoneticPr fontId="1" type="noConversion"/>
  </si>
  <si>
    <t>[오전 00:00] 전일대비 상승률 Bottom20</t>
    <phoneticPr fontId="1" type="noConversion"/>
  </si>
  <si>
    <t>[오전 00:00] 실거래종목</t>
    <phoneticPr fontId="1" type="noConversion"/>
  </si>
  <si>
    <t>대체적으로 주말은 하락한다(휴장권장)</t>
    <phoneticPr fontId="1" type="noConversion"/>
  </si>
  <si>
    <t>평균손절라인은 -3.33%</t>
    <phoneticPr fontId="1" type="noConversion"/>
  </si>
  <si>
    <t>대체적으로 09:00~11:00 사이에 상승한다(고점, 매도)</t>
    <phoneticPr fontId="1" type="noConversion"/>
  </si>
  <si>
    <t>대체적으로 11:00~14:00 사이에 하락한다(저점, 관망)</t>
    <phoneticPr fontId="1" type="noConversion"/>
  </si>
  <si>
    <t>대체적으로 14:00~19:00 사이에 상승한다(상승, 매수)</t>
    <phoneticPr fontId="1" type="noConversion"/>
  </si>
  <si>
    <t>대체적으로 19:00~21:00 사이에 상승한다(상승, 관망)</t>
    <phoneticPr fontId="1" type="noConversion"/>
  </si>
  <si>
    <t>대체적으로 21:00~00:00 사이에 알수없다(고점, 매도)</t>
    <phoneticPr fontId="1" type="noConversion"/>
  </si>
  <si>
    <t>대체적으로 00:00~09:00 사이에 상승한다(상승, 매수)</t>
    <phoneticPr fontId="1" type="noConversion"/>
  </si>
  <si>
    <t>대체적으로 평일은 상승한다(매수권장)</t>
    <phoneticPr fontId="1" type="noConversion"/>
  </si>
  <si>
    <t>상승장, 전일대비Top20인 코인을 대상으로 거래한다</t>
    <phoneticPr fontId="1" type="noConversion"/>
  </si>
  <si>
    <t>매도체결은 21:00에 진행한다.</t>
    <phoneticPr fontId="1" type="noConversion"/>
  </si>
  <si>
    <t>KRW-XEC</t>
  </si>
  <si>
    <t>이캐시</t>
  </si>
  <si>
    <t/>
  </si>
  <si>
    <t>헤데라</t>
  </si>
  <si>
    <t>KRW-NU</t>
  </si>
  <si>
    <t>누사이퍼</t>
  </si>
  <si>
    <t>KRW-MATIC</t>
  </si>
  <si>
    <t>폴리곤</t>
  </si>
  <si>
    <t>KRW-SOL</t>
  </si>
  <si>
    <t>솔라나</t>
  </si>
  <si>
    <t>2021.10.24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</si>
</sst>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[$-412]yyyy&quot;년&quot;\ mm&quot;월&quot;\ dd&quot;일&quot;\ \(ddd\)"/>
    <numFmt numFmtId="177" formatCode="[$-412]AM/PM\ hh:mm;@"/>
    <numFmt numFmtId="178" formatCode="#,##0\ \K\R\W\~"/>
    <numFmt numFmtId="179" formatCode="#,##0.00_ \K\R\W"/>
    <numFmt numFmtId="180" formatCode="#,##0_ \K\R\W"/>
    <numFmt numFmtId="181" formatCode="[=0]&quot;&quot;;General"/>
    <numFmt numFmtId="182" formatCode="yyyy/mm/dd\(ddd\)\ [$-412]AM/PM\ hh:mm;@"/>
  </numFmts>
  <fonts count="9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rgb="FF000000"/>
      <name val="맑은 고딕"/>
      <family val="3"/>
      <charset val="129"/>
    </font>
    <font>
      <b/>
      <sz val="11"/>
      <color theme="1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b/>
      <u/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36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/>
      <top style="thin">
        <color auto="1"/>
      </top>
      <bottom/>
      <diagonal/>
    </border>
  </borders>
  <cellStyleXfs count="2">
    <xf numFmtId="0" fontId="0" fillId="0" borderId="0">
      <alignment vertical="center"/>
    </xf>
    <xf numFmtId="0" fontId="4" fillId="0" borderId="0" applyNumberFormat="0" applyFill="0" applyBorder="0" applyAlignment="0" applyProtection="0">
      <alignment vertical="center"/>
    </xf>
  </cellStyleXfs>
  <cellXfs count="335">
    <xf numFmtId="0" fontId="0" fillId="0" borderId="0" xfId="0">
      <alignment vertical="center"/>
    </xf>
    <xf numFmtId="0" fontId="0" fillId="0" borderId="4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177" fontId="0" fillId="0" borderId="12" xfId="0" applyNumberForma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77" fontId="0" fillId="0" borderId="19" xfId="0" applyNumberFormat="1" applyBorder="1" applyAlignment="1">
      <alignment horizontal="center" vertical="center"/>
    </xf>
    <xf numFmtId="178" fontId="0" fillId="0" borderId="12" xfId="0" applyNumberFormat="1" applyBorder="1" applyAlignment="1">
      <alignment horizontal="right" vertical="center"/>
    </xf>
    <xf numFmtId="0" fontId="0" fillId="0" borderId="20" xfId="0" applyBorder="1" applyAlignment="1">
      <alignment horizontal="center" vertical="center"/>
    </xf>
    <xf numFmtId="178" fontId="0" fillId="0" borderId="19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5" fillId="0" borderId="25" xfId="0" applyFont="1" applyBorder="1">
      <alignment vertical="center"/>
    </xf>
    <xf numFmtId="179" fontId="0" fillId="0" borderId="8" xfId="0" applyNumberFormat="1" applyBorder="1" applyAlignment="1">
      <alignment horizontal="right" vertical="center"/>
    </xf>
    <xf numFmtId="10" fontId="0" fillId="0" borderId="9" xfId="0" applyNumberFormat="1" applyBorder="1" applyAlignment="1">
      <alignment horizontal="center" vertical="center"/>
    </xf>
    <xf numFmtId="179" fontId="0" fillId="0" borderId="11" xfId="0" applyNumberFormat="1" applyBorder="1" applyAlignment="1">
      <alignment horizontal="right" vertical="center"/>
    </xf>
    <xf numFmtId="180" fontId="0" fillId="0" borderId="10" xfId="0" applyNumberFormat="1" applyBorder="1" applyAlignment="1">
      <alignment horizontal="right" vertical="center"/>
    </xf>
    <xf numFmtId="0" fontId="5" fillId="0" borderId="24" xfId="0" applyFont="1" applyBorder="1">
      <alignment vertical="center"/>
    </xf>
    <xf numFmtId="180" fontId="0" fillId="0" borderId="12" xfId="0" applyNumberFormat="1" applyBorder="1" applyAlignment="1">
      <alignment horizontal="right" vertical="center"/>
    </xf>
    <xf numFmtId="0" fontId="5" fillId="0" borderId="26" xfId="0" applyFont="1" applyBorder="1">
      <alignment vertical="center"/>
    </xf>
    <xf numFmtId="179" fontId="0" fillId="0" borderId="27" xfId="0" applyNumberFormat="1" applyBorder="1" applyAlignment="1">
      <alignment horizontal="right" vertical="center"/>
    </xf>
    <xf numFmtId="10" fontId="0" fillId="0" borderId="28" xfId="0" applyNumberFormat="1" applyBorder="1" applyAlignment="1">
      <alignment horizontal="center" vertical="center"/>
    </xf>
    <xf numFmtId="180" fontId="0" fillId="0" borderId="29" xfId="0" applyNumberFormat="1" applyBorder="1" applyAlignment="1">
      <alignment horizontal="right" vertical="center"/>
    </xf>
    <xf numFmtId="0" fontId="5" fillId="0" borderId="30" xfId="0" applyFont="1" applyBorder="1">
      <alignment vertical="center"/>
    </xf>
    <xf numFmtId="179" fontId="0" fillId="0" borderId="17" xfId="0" applyNumberFormat="1" applyBorder="1" applyAlignment="1">
      <alignment horizontal="right" vertical="center"/>
    </xf>
    <xf numFmtId="10" fontId="0" fillId="0" borderId="18" xfId="0" applyNumberFormat="1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10" fontId="0" fillId="0" borderId="2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right" vertical="center"/>
    </xf>
    <xf numFmtId="179" fontId="0" fillId="0" borderId="9" xfId="0" applyNumberFormat="1" applyBorder="1" applyAlignment="1">
      <alignment horizontal="right" vertical="center"/>
    </xf>
    <xf numFmtId="179" fontId="0" fillId="0" borderId="28" xfId="0" applyNumberFormat="1" applyBorder="1" applyAlignment="1">
      <alignment horizontal="right" vertical="center"/>
    </xf>
    <xf numFmtId="179" fontId="0" fillId="0" borderId="0" xfId="0" applyNumberFormat="1" applyBorder="1" applyAlignment="1">
      <alignment horizontal="right" vertical="center"/>
    </xf>
    <xf numFmtId="10" fontId="0" fillId="0" borderId="0" xfId="0" applyNumberFormat="1" applyBorder="1" applyAlignment="1">
      <alignment horizontal="center" vertical="center"/>
    </xf>
    <xf numFmtId="0" fontId="6" fillId="0" borderId="9" xfId="1" applyFont="1" applyBorder="1" applyAlignment="1">
      <alignment vertical="center"/>
    </xf>
    <xf numFmtId="10" fontId="0" fillId="0" borderId="0" xfId="0" applyNumberFormat="1">
      <alignment vertical="center"/>
    </xf>
    <xf numFmtId="0" fontId="0" fillId="0" borderId="0" xfId="0" applyAlignment="1"/>
    <xf numFmtId="0" fontId="3" fillId="0" borderId="18" xfId="0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right" vertical="center"/>
    </xf>
    <xf numFmtId="179" fontId="3" fillId="0" borderId="9" xfId="0" applyNumberFormat="1" applyFont="1" applyBorder="1" applyAlignment="1">
      <alignment horizontal="right" vertical="center"/>
    </xf>
    <xf numFmtId="179" fontId="3" fillId="0" borderId="0" xfId="0" applyNumberFormat="1" applyFont="1" applyBorder="1" applyAlignment="1">
      <alignment horizontal="right"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17" xfId="0" applyBorder="1">
      <alignment vertical="center"/>
    </xf>
    <xf numFmtId="0" fontId="0" fillId="0" borderId="19" xfId="0" applyBorder="1">
      <alignment vertical="center"/>
    </xf>
    <xf numFmtId="179" fontId="3" fillId="0" borderId="28" xfId="0" applyNumberFormat="1" applyFont="1" applyBorder="1" applyAlignment="1">
      <alignment horizontal="right" vertical="center"/>
    </xf>
    <xf numFmtId="179" fontId="3" fillId="0" borderId="33" xfId="0" applyNumberFormat="1" applyFont="1" applyBorder="1" applyAlignment="1">
      <alignment horizontal="right" vertical="center"/>
    </xf>
    <xf numFmtId="0" fontId="3" fillId="0" borderId="25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34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14" fontId="0" fillId="0" borderId="0" xfId="0" applyNumberFormat="1" applyAlignment="1"/>
    <xf numFmtId="181" fontId="3" fillId="0" borderId="25" xfId="0" applyNumberFormat="1" applyFont="1" applyBorder="1" applyAlignment="1">
      <alignment horizontal="center" vertical="center"/>
    </xf>
    <xf numFmtId="181" fontId="3" fillId="0" borderId="24" xfId="0" applyNumberFormat="1" applyFont="1" applyBorder="1" applyAlignment="1">
      <alignment horizontal="center" vertical="center"/>
    </xf>
    <xf numFmtId="181" fontId="3" fillId="0" borderId="30" xfId="0" applyNumberFormat="1" applyFont="1" applyBorder="1" applyAlignment="1">
      <alignment horizontal="center" vertical="center"/>
    </xf>
    <xf numFmtId="181" fontId="3" fillId="0" borderId="26" xfId="0" applyNumberFormat="1" applyFont="1" applyBorder="1" applyAlignment="1">
      <alignment horizontal="center" vertical="center"/>
    </xf>
    <xf numFmtId="181" fontId="3" fillId="0" borderId="25" xfId="0" applyNumberFormat="1" applyFont="1" applyBorder="1" applyAlignment="1">
      <alignment horizontal="center"/>
    </xf>
    <xf numFmtId="181" fontId="3" fillId="0" borderId="34" xfId="0" applyNumberFormat="1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0" xfId="0" applyFont="1" applyAlignment="1">
      <alignment horizontal="right" vertical="center"/>
    </xf>
    <xf numFmtId="10" fontId="3" fillId="0" borderId="9" xfId="0" applyNumberFormat="1" applyFont="1" applyBorder="1" applyAlignment="1">
      <alignment horizontal="center" vertical="center"/>
    </xf>
    <xf numFmtId="10" fontId="3" fillId="0" borderId="0" xfId="0" applyNumberFormat="1" applyFont="1" applyBorder="1" applyAlignment="1">
      <alignment horizontal="center" vertical="center"/>
    </xf>
    <xf numFmtId="10" fontId="3" fillId="0" borderId="28" xfId="0" applyNumberFormat="1" applyFont="1" applyBorder="1" applyAlignment="1">
      <alignment horizontal="center" vertical="center"/>
    </xf>
    <xf numFmtId="10" fontId="3" fillId="0" borderId="18" xfId="0" applyNumberFormat="1" applyFont="1" applyBorder="1" applyAlignment="1">
      <alignment horizontal="center" vertical="center"/>
    </xf>
    <xf numFmtId="10" fontId="3" fillId="0" borderId="33" xfId="0" applyNumberFormat="1" applyFont="1" applyBorder="1" applyAlignment="1">
      <alignment horizontal="center" vertical="center"/>
    </xf>
    <xf numFmtId="181" fontId="3" fillId="0" borderId="10" xfId="0" applyNumberFormat="1" applyFont="1" applyBorder="1" applyAlignment="1">
      <alignment horizontal="center" vertical="center"/>
    </xf>
    <xf numFmtId="181" fontId="3" fillId="0" borderId="12" xfId="0" applyNumberFormat="1" applyFont="1" applyBorder="1" applyAlignment="1">
      <alignment horizontal="center" vertical="center"/>
    </xf>
    <xf numFmtId="181" fontId="3" fillId="0" borderId="29" xfId="0" applyNumberFormat="1" applyFont="1" applyBorder="1" applyAlignment="1">
      <alignment horizontal="center" vertical="center"/>
    </xf>
    <xf numFmtId="181" fontId="3" fillId="0" borderId="19" xfId="0" applyNumberFormat="1" applyFont="1" applyBorder="1" applyAlignment="1">
      <alignment horizontal="center" vertical="center"/>
    </xf>
    <xf numFmtId="0" fontId="3" fillId="0" borderId="10" xfId="0" applyFont="1" applyBorder="1" applyAlignment="1">
      <alignment horizontal="right" vertical="center"/>
    </xf>
    <xf numFmtId="0" fontId="3" fillId="0" borderId="12" xfId="0" applyFont="1" applyBorder="1" applyAlignment="1">
      <alignment horizontal="right" vertical="center"/>
    </xf>
    <xf numFmtId="0" fontId="3" fillId="0" borderId="19" xfId="0" applyFont="1" applyBorder="1" applyAlignment="1">
      <alignment horizontal="right" vertical="center"/>
    </xf>
    <xf numFmtId="0" fontId="3" fillId="0" borderId="12" xfId="0" applyFont="1" applyBorder="1" applyAlignment="1">
      <alignment horizontal="center" vertical="center"/>
    </xf>
    <xf numFmtId="0" fontId="3" fillId="0" borderId="32" xfId="0" applyFont="1" applyBorder="1" applyAlignment="1">
      <alignment horizontal="center" vertical="center"/>
    </xf>
    <xf numFmtId="0" fontId="3" fillId="0" borderId="29" xfId="0" applyFont="1" applyBorder="1" applyAlignment="1">
      <alignment horizontal="right" vertical="center"/>
    </xf>
    <xf numFmtId="0" fontId="3" fillId="0" borderId="3" xfId="0" applyFont="1" applyFill="1" applyBorder="1" applyAlignment="1">
      <alignment horizontal="center" vertical="center"/>
    </xf>
    <xf numFmtId="10" fontId="0" fillId="0" borderId="0" xfId="0" applyNumberFormat="1" applyBorder="1">
      <alignment vertical="center"/>
    </xf>
    <xf numFmtId="0" fontId="0" fillId="0" borderId="12" xfId="0" applyBorder="1" applyAlignment="1"/>
    <xf numFmtId="10" fontId="0" fillId="0" borderId="18" xfId="0" applyNumberFormat="1" applyBorder="1">
      <alignment vertical="center"/>
    </xf>
    <xf numFmtId="179" fontId="0" fillId="0" borderId="0" xfId="0" applyNumberFormat="1" applyBorder="1">
      <alignment vertical="center"/>
    </xf>
    <xf numFmtId="0" fontId="0" fillId="0" borderId="0" xfId="0" applyBorder="1" applyAlignment="1">
      <alignment horizontal="center" vertical="center"/>
    </xf>
    <xf numFmtId="179" fontId="0" fillId="0" borderId="11" xfId="0" applyNumberFormat="1" applyBorder="1">
      <alignment vertical="center"/>
    </xf>
    <xf numFmtId="179" fontId="0" fillId="0" borderId="17" xfId="0" applyNumberFormat="1" applyBorder="1">
      <alignment vertical="center"/>
    </xf>
    <xf numFmtId="0" fontId="3" fillId="0" borderId="32" xfId="0" applyFont="1" applyBorder="1" applyAlignment="1">
      <alignment horizontal="right" vertical="center"/>
    </xf>
    <xf numFmtId="180" fontId="0" fillId="0" borderId="9" xfId="0" applyNumberFormat="1" applyBorder="1" applyAlignment="1">
      <alignment horizontal="right" vertical="center"/>
    </xf>
    <xf numFmtId="180" fontId="0" fillId="0" borderId="0" xfId="0" applyNumberFormat="1" applyBorder="1" applyAlignment="1">
      <alignment horizontal="right" vertical="center"/>
    </xf>
    <xf numFmtId="179" fontId="0" fillId="0" borderId="18" xfId="0" applyNumberFormat="1" applyBorder="1" applyAlignment="1">
      <alignment horizontal="right" vertical="center"/>
    </xf>
    <xf numFmtId="180" fontId="0" fillId="0" borderId="18" xfId="0" applyNumberFormat="1" applyBorder="1" applyAlignment="1">
      <alignment horizontal="right" vertical="center"/>
    </xf>
    <xf numFmtId="180" fontId="0" fillId="0" borderId="19" xfId="0" applyNumberFormat="1" applyBorder="1" applyAlignment="1">
      <alignment horizontal="right" vertical="center"/>
    </xf>
    <xf numFmtId="180" fontId="0" fillId="0" borderId="28" xfId="0" applyNumberFormat="1" applyBorder="1" applyAlignment="1">
      <alignment horizontal="right" vertical="center"/>
    </xf>
    <xf numFmtId="179" fontId="0" fillId="0" borderId="35" xfId="0" applyNumberFormat="1" applyBorder="1" applyAlignment="1">
      <alignment horizontal="right" vertical="center"/>
    </xf>
    <xf numFmtId="10" fontId="0" fillId="0" borderId="33" xfId="0" applyNumberFormat="1" applyBorder="1" applyAlignment="1">
      <alignment horizontal="center" vertical="center"/>
    </xf>
    <xf numFmtId="180" fontId="0" fillId="0" borderId="32" xfId="0" applyNumberFormat="1" applyBorder="1" applyAlignment="1">
      <alignment horizontal="right" vertical="center"/>
    </xf>
    <xf numFmtId="179" fontId="0" fillId="0" borderId="33" xfId="0" applyNumberFormat="1" applyBorder="1" applyAlignment="1">
      <alignment horizontal="right" vertical="center"/>
    </xf>
    <xf numFmtId="180" fontId="0" fillId="0" borderId="33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0" xfId="0" applyFont="1">
      <alignment vertical="center"/>
    </xf>
    <xf numFmtId="0" fontId="3" fillId="0" borderId="11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7" fillId="0" borderId="25" xfId="0" applyFont="1" applyBorder="1">
      <alignment vertical="center"/>
    </xf>
    <xf numFmtId="179" fontId="3" fillId="0" borderId="8" xfId="0" applyNumberFormat="1" applyFont="1" applyBorder="1" applyAlignment="1">
      <alignment horizontal="right" vertical="center"/>
    </xf>
    <xf numFmtId="0" fontId="7" fillId="0" borderId="24" xfId="0" applyFont="1" applyBorder="1">
      <alignment vertical="center"/>
    </xf>
    <xf numFmtId="179" fontId="3" fillId="0" borderId="11" xfId="0" applyNumberFormat="1" applyFont="1" applyBorder="1" applyAlignment="1">
      <alignment horizontal="right" vertical="center"/>
    </xf>
    <xf numFmtId="0" fontId="7" fillId="0" borderId="26" xfId="0" applyFont="1" applyBorder="1">
      <alignment vertical="center"/>
    </xf>
    <xf numFmtId="179" fontId="3" fillId="0" borderId="27" xfId="0" applyNumberFormat="1" applyFont="1" applyBorder="1" applyAlignment="1">
      <alignment horizontal="right" vertical="center"/>
    </xf>
    <xf numFmtId="179" fontId="3" fillId="0" borderId="35" xfId="0" applyNumberFormat="1" applyFont="1" applyBorder="1" applyAlignment="1">
      <alignment horizontal="right" vertical="center"/>
    </xf>
    <xf numFmtId="0" fontId="7" fillId="0" borderId="30" xfId="0" applyFont="1" applyBorder="1">
      <alignment vertical="center"/>
    </xf>
    <xf numFmtId="179" fontId="3" fillId="0" borderId="17" xfId="0" applyNumberFormat="1" applyFont="1" applyBorder="1" applyAlignment="1">
      <alignment horizontal="right" vertical="center"/>
    </xf>
    <xf numFmtId="0" fontId="3" fillId="0" borderId="31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180" fontId="3" fillId="0" borderId="25" xfId="0" applyNumberFormat="1" applyFont="1" applyBorder="1" applyAlignment="1">
      <alignment horizontal="right" vertical="center"/>
    </xf>
    <xf numFmtId="180" fontId="3" fillId="0" borderId="24" xfId="0" applyNumberFormat="1" applyFont="1" applyBorder="1" applyAlignment="1">
      <alignment horizontal="right" vertical="center"/>
    </xf>
    <xf numFmtId="180" fontId="3" fillId="0" borderId="30" xfId="0" applyNumberFormat="1" applyFont="1" applyBorder="1" applyAlignment="1">
      <alignment horizontal="right" vertical="center"/>
    </xf>
    <xf numFmtId="180" fontId="3" fillId="0" borderId="12" xfId="0" applyNumberFormat="1" applyFont="1" applyBorder="1" applyAlignment="1">
      <alignment horizontal="right" vertical="center"/>
    </xf>
    <xf numFmtId="180" fontId="3" fillId="0" borderId="19" xfId="0" applyNumberFormat="1" applyFont="1" applyBorder="1" applyAlignment="1">
      <alignment horizontal="right" vertical="center"/>
    </xf>
    <xf numFmtId="180" fontId="3" fillId="0" borderId="11" xfId="0" applyNumberFormat="1" applyFont="1" applyBorder="1" applyAlignment="1">
      <alignment horizontal="right" vertical="center"/>
    </xf>
    <xf numFmtId="180" fontId="3" fillId="0" borderId="17" xfId="0" applyNumberFormat="1" applyFont="1" applyBorder="1" applyAlignment="1">
      <alignment horizontal="right" vertical="center"/>
    </xf>
    <xf numFmtId="180" fontId="3" fillId="0" borderId="10" xfId="0" applyNumberFormat="1" applyFont="1" applyBorder="1" applyAlignment="1">
      <alignment horizontal="right" vertical="center"/>
    </xf>
    <xf numFmtId="180" fontId="3" fillId="0" borderId="8" xfId="0" applyNumberFormat="1" applyFon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6" fillId="0" borderId="8" xfId="1" applyFont="1" applyBorder="1" applyAlignment="1">
      <alignment horizontal="center" vertical="center" wrapText="1"/>
    </xf>
    <xf numFmtId="0" fontId="6" fillId="0" borderId="9" xfId="1" applyFont="1" applyBorder="1" applyAlignment="1">
      <alignment horizontal="center" vertical="center" wrapText="1"/>
    </xf>
    <xf numFmtId="0" fontId="6" fillId="0" borderId="10" xfId="1" applyFont="1" applyBorder="1" applyAlignment="1">
      <alignment horizontal="center" vertical="center" wrapText="1"/>
    </xf>
    <xf numFmtId="0" fontId="6" fillId="0" borderId="11" xfId="1" applyFont="1" applyBorder="1" applyAlignment="1">
      <alignment horizontal="center" vertical="center" wrapText="1"/>
    </xf>
    <xf numFmtId="0" fontId="6" fillId="0" borderId="0" xfId="1" applyFont="1" applyBorder="1" applyAlignment="1">
      <alignment horizontal="center" vertical="center" wrapText="1"/>
    </xf>
    <xf numFmtId="0" fontId="6" fillId="0" borderId="12" xfId="1" applyFont="1" applyBorder="1" applyAlignment="1">
      <alignment horizontal="center" vertical="center" wrapText="1"/>
    </xf>
    <xf numFmtId="0" fontId="6" fillId="0" borderId="17" xfId="1" applyFont="1" applyBorder="1" applyAlignment="1">
      <alignment horizontal="center" vertical="center" wrapText="1"/>
    </xf>
    <xf numFmtId="0" fontId="6" fillId="0" borderId="18" xfId="1" applyFont="1" applyBorder="1" applyAlignment="1">
      <alignment horizontal="center" vertical="center" wrapText="1"/>
    </xf>
    <xf numFmtId="0" fontId="6" fillId="0" borderId="19" xfId="1" applyFont="1" applyBorder="1" applyAlignment="1">
      <alignment horizontal="center" vertical="center" wrapText="1"/>
    </xf>
    <xf numFmtId="180" fontId="0" fillId="0" borderId="1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center" vertical="center"/>
    </xf>
    <xf numFmtId="0" fontId="6" fillId="0" borderId="31" xfId="1" applyFont="1" applyBorder="1" applyAlignment="1">
      <alignment horizontal="center" vertical="center" wrapText="1"/>
    </xf>
    <xf numFmtId="0" fontId="6" fillId="0" borderId="8" xfId="1" applyFont="1" applyBorder="1" applyAlignment="1">
      <alignment horizontal="center" vertical="center"/>
    </xf>
    <xf numFmtId="0" fontId="6" fillId="0" borderId="9" xfId="1" applyFont="1" applyBorder="1" applyAlignment="1">
      <alignment horizontal="center" vertical="center"/>
    </xf>
    <xf numFmtId="0" fontId="6" fillId="0" borderId="10" xfId="1" applyFont="1" applyBorder="1" applyAlignment="1">
      <alignment horizontal="center" vertical="center"/>
    </xf>
    <xf numFmtId="0" fontId="6" fillId="0" borderId="11" xfId="1" applyFont="1" applyBorder="1" applyAlignment="1">
      <alignment horizontal="center" vertical="center"/>
    </xf>
    <xf numFmtId="0" fontId="6" fillId="0" borderId="0" xfId="1" applyFont="1" applyBorder="1" applyAlignment="1">
      <alignment horizontal="center" vertical="center"/>
    </xf>
    <xf numFmtId="0" fontId="6" fillId="0" borderId="12" xfId="1" applyFont="1" applyBorder="1" applyAlignment="1">
      <alignment horizontal="center" vertical="center"/>
    </xf>
    <xf numFmtId="0" fontId="6" fillId="0" borderId="17" xfId="1" applyFont="1" applyBorder="1" applyAlignment="1">
      <alignment horizontal="center" vertical="center"/>
    </xf>
    <xf numFmtId="0" fontId="6" fillId="0" borderId="18" xfId="1" applyFont="1" applyBorder="1" applyAlignment="1">
      <alignment horizontal="center" vertical="center"/>
    </xf>
    <xf numFmtId="0" fontId="6" fillId="0" borderId="19" xfId="1" applyFont="1" applyBorder="1" applyAlignment="1">
      <alignment horizontal="center" vertical="center"/>
    </xf>
    <xf numFmtId="0" fontId="6" fillId="0" borderId="31" xfId="1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79" fontId="3" fillId="0" borderId="1" xfId="0" applyNumberFormat="1" applyFont="1" applyBorder="1" applyAlignment="1">
      <alignment horizontal="center" vertical="center"/>
    </xf>
    <xf numFmtId="179" fontId="3" fillId="0" borderId="2" xfId="0" applyNumberFormat="1" applyFont="1" applyBorder="1" applyAlignment="1">
      <alignment horizontal="center" vertical="center"/>
    </xf>
    <xf numFmtId="179" fontId="3" fillId="0" borderId="3" xfId="0" applyNumberFormat="1" applyFont="1" applyBorder="1" applyAlignment="1">
      <alignment horizontal="center" vertical="center"/>
    </xf>
    <xf numFmtId="10" fontId="3" fillId="0" borderId="1" xfId="0" applyNumberFormat="1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10" fontId="3" fillId="0" borderId="3" xfId="0" applyNumberFormat="1" applyFont="1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20" fontId="0" fillId="0" borderId="1" xfId="0" applyNumberFormat="1" applyBorder="1" applyAlignment="1">
      <alignment horizontal="center" vertical="center"/>
    </xf>
    <xf numFmtId="20" fontId="0" fillId="0" borderId="3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20" fontId="0" fillId="0" borderId="17" xfId="0" applyNumberFormat="1" applyBorder="1" applyAlignment="1">
      <alignment horizontal="center" vertical="center"/>
    </xf>
    <xf numFmtId="20" fontId="0" fillId="0" borderId="18" xfId="0" applyNumberFormat="1" applyBorder="1" applyAlignment="1">
      <alignment horizontal="center" vertical="center"/>
    </xf>
    <xf numFmtId="0" fontId="0" fillId="0" borderId="21" xfId="0" applyBorder="1" applyAlignment="1">
      <alignment horizontal="left" vertical="center"/>
    </xf>
    <xf numFmtId="0" fontId="0" fillId="0" borderId="22" xfId="0" applyBorder="1" applyAlignment="1">
      <alignment horizontal="left" vertical="center"/>
    </xf>
    <xf numFmtId="0" fontId="0" fillId="0" borderId="23" xfId="0" applyBorder="1" applyAlignment="1">
      <alignment horizontal="left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14" xfId="0" applyBorder="1" applyAlignment="1">
      <alignment horizontal="left" vertical="center"/>
    </xf>
    <xf numFmtId="0" fontId="0" fillId="0" borderId="15" xfId="0" applyBorder="1" applyAlignment="1">
      <alignment horizontal="left" vertical="center"/>
    </xf>
    <xf numFmtId="0" fontId="0" fillId="0" borderId="16" xfId="0" applyBorder="1" applyAlignment="1">
      <alignment horizontal="left" vertical="center"/>
    </xf>
    <xf numFmtId="0" fontId="3" fillId="0" borderId="8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176" fontId="3" fillId="0" borderId="1" xfId="0" applyNumberFormat="1" applyFont="1" applyBorder="1" applyAlignment="1">
      <alignment horizontal="center" vertical="center"/>
    </xf>
    <xf numFmtId="176" fontId="3" fillId="0" borderId="2" xfId="0" applyNumberFormat="1" applyFont="1" applyBorder="1" applyAlignment="1">
      <alignment horizontal="center" vertical="center"/>
    </xf>
    <xf numFmtId="176" fontId="3" fillId="0" borderId="3" xfId="0" applyNumberFormat="1" applyFont="1" applyBorder="1" applyAlignment="1">
      <alignment horizontal="center" vertical="center"/>
    </xf>
    <xf numFmtId="0" fontId="0" fillId="0" borderId="5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3" fillId="0" borderId="24" xfId="0" applyFont="1" applyBorder="1" applyAlignment="1">
      <alignment horizontal="center" vertical="center"/>
    </xf>
    <xf numFmtId="20" fontId="3" fillId="0" borderId="17" xfId="0" applyNumberFormat="1" applyFont="1" applyBorder="1" applyAlignment="1">
      <alignment horizontal="center" vertical="center"/>
    </xf>
    <xf numFmtId="20" fontId="3" fillId="0" borderId="18" xfId="0" applyNumberFormat="1" applyFont="1" applyBorder="1" applyAlignment="1">
      <alignment horizontal="center" vertical="center"/>
    </xf>
    <xf numFmtId="20" fontId="3" fillId="0" borderId="1" xfId="0" applyNumberFormat="1" applyFont="1" applyBorder="1" applyAlignment="1">
      <alignment horizontal="center" vertical="center"/>
    </xf>
    <xf numFmtId="20" fontId="3" fillId="0" borderId="3" xfId="0" applyNumberFormat="1" applyFont="1" applyBorder="1" applyAlignment="1">
      <alignment horizontal="center" vertical="center"/>
    </xf>
    <xf numFmtId="180" fontId="3" fillId="0" borderId="1" xfId="0" applyNumberFormat="1" applyFont="1" applyBorder="1" applyAlignment="1">
      <alignment horizontal="center" vertical="center"/>
    </xf>
    <xf numFmtId="180" fontId="3" fillId="0" borderId="3" xfId="0" applyNumberFormat="1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10" fontId="3" fillId="0" borderId="11" xfId="0" applyNumberFormat="1" applyFont="1" applyBorder="1" applyAlignment="1">
      <alignment horizontal="center" vertical="center"/>
    </xf>
    <xf numFmtId="10" fontId="3" fillId="0" borderId="17" xfId="0" applyNumberFormat="1" applyFont="1" applyBorder="1" applyAlignment="1">
      <alignment horizontal="center" vertical="center"/>
    </xf>
    <xf numFmtId="179" fontId="3" fillId="0" borderId="0" xfId="0" applyNumberFormat="1" applyFont="1" applyAlignment="1">
      <alignment horizontal="center" vertical="center"/>
    </xf>
    <xf numFmtId="179" fontId="3" fillId="0" borderId="12" xfId="0" applyNumberFormat="1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center" vertical="center"/>
    </xf>
    <xf numFmtId="179" fontId="3" fillId="0" borderId="19" xfId="0" applyNumberFormat="1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82" fontId="3" fillId="0" borderId="1" xfId="0" applyNumberFormat="1" applyFont="1" applyBorder="1" applyAlignment="1">
      <alignment horizontal="center" vertical="center"/>
    </xf>
    <xf numFmtId="182" fontId="3" fillId="0" borderId="2" xfId="0" applyNumberFormat="1" applyFont="1" applyBorder="1" applyAlignment="1">
      <alignment horizontal="center" vertical="center"/>
    </xf>
    <xf numFmtId="182" fontId="3" fillId="0" borderId="3" xfId="0" applyNumberFormat="1" applyFont="1" applyBorder="1" applyAlignment="1">
      <alignment horizontal="center" vertical="center"/>
    </xf>
    <xf numFmtId="14" fontId="3" fillId="0" borderId="25" xfId="0" applyNumberFormat="1" applyFont="1" applyBorder="1" applyAlignment="1">
      <alignment horizontal="center" vertical="center"/>
    </xf>
    <xf numFmtId="14" fontId="3" fillId="0" borderId="30" xfId="0" applyNumberFormat="1" applyFont="1" applyBorder="1" applyAlignment="1">
      <alignment horizontal="center" vertical="center"/>
    </xf>
    <xf numFmtId="0" fontId="8" fillId="0" borderId="25" xfId="0" applyFont="1" applyBorder="1" applyAlignment="1">
      <alignment horizontal="center" vertical="center"/>
    </xf>
    <xf numFmtId="0" fontId="8" fillId="0" borderId="30" xfId="0" applyFont="1" applyBorder="1" applyAlignment="1">
      <alignment horizontal="center" vertical="center"/>
    </xf>
  </cellXfs>
  <cellStyles count="2">
    <cellStyle name="표준" xfId="0" builtinId="0"/>
    <cellStyle name="하이퍼링크" xfId="1" builtinId="8"/>
  </cellStyles>
  <dxfs count="4880"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ctrlProps/ctrlProp433.xml><?xml version="1.0" encoding="utf-8"?>
<formControlPr xmlns="http://schemas.microsoft.com/office/spreadsheetml/2009/9/main" objectType="Button" lockText="1"/>
</file>

<file path=xl/ctrlProps/ctrlProp434.xml><?xml version="1.0" encoding="utf-8"?>
<formControlPr xmlns="http://schemas.microsoft.com/office/spreadsheetml/2009/9/main" objectType="Button" lockText="1"/>
</file>

<file path=xl/ctrlProps/ctrlProp435.xml><?xml version="1.0" encoding="utf-8"?>
<formControlPr xmlns="http://schemas.microsoft.com/office/spreadsheetml/2009/9/main" objectType="Button" lockText="1"/>
</file>

<file path=xl/ctrlProps/ctrlProp436.xml><?xml version="1.0" encoding="utf-8"?>
<formControlPr xmlns="http://schemas.microsoft.com/office/spreadsheetml/2009/9/main" objectType="Button" lockText="1"/>
</file>

<file path=xl/ctrlProps/ctrlProp437.xml><?xml version="1.0" encoding="utf-8"?>
<formControlPr xmlns="http://schemas.microsoft.com/office/spreadsheetml/2009/9/main" objectType="Button" lockText="1"/>
</file>

<file path=xl/ctrlProps/ctrlProp438.xml><?xml version="1.0" encoding="utf-8"?>
<formControlPr xmlns="http://schemas.microsoft.com/office/spreadsheetml/2009/9/main" objectType="Button" lockText="1"/>
</file>

<file path=xl/ctrlProps/ctrlProp439.xml><?xml version="1.0" encoding="utf-8"?>
<formControlPr xmlns="http://schemas.microsoft.com/office/spreadsheetml/2009/9/main" objectType="Button" lockText="1"/>
</file>

<file path=xl/ctrlProps/ctrlProp440.xml><?xml version="1.0" encoding="utf-8"?>
<formControlPr xmlns="http://schemas.microsoft.com/office/spreadsheetml/2009/9/main" objectType="Button" lockText="1"/>
</file>

<file path=xl/ctrlProps/ctrlProp441.xml><?xml version="1.0" encoding="utf-8"?>
<formControlPr xmlns="http://schemas.microsoft.com/office/spreadsheetml/2009/9/main" objectType="Button" lockText="1"/>
</file>

<file path=xl/ctrlProps/ctrlProp442.xml><?xml version="1.0" encoding="utf-8"?>
<formControlPr xmlns="http://schemas.microsoft.com/office/spreadsheetml/2009/9/main" objectType="Button" lockText="1"/>
</file>

<file path=xl/ctrlProps/ctrlProp443.xml><?xml version="1.0" encoding="utf-8"?>
<formControlPr xmlns="http://schemas.microsoft.com/office/spreadsheetml/2009/9/main" objectType="Button" lockText="1"/>
</file>

<file path=xl/ctrlProps/ctrlProp444.xml><?xml version="1.0" encoding="utf-8"?>
<formControlPr xmlns="http://schemas.microsoft.com/office/spreadsheetml/2009/9/main" objectType="Button" lockText="1"/>
</file>

<file path=xl/ctrlProps/ctrlProp445.xml><?xml version="1.0" encoding="utf-8"?>
<formControlPr xmlns="http://schemas.microsoft.com/office/spreadsheetml/2009/9/main" objectType="Button" lockText="1"/>
</file>

<file path=xl/ctrlProps/ctrlProp446.xml><?xml version="1.0" encoding="utf-8"?>
<formControlPr xmlns="http://schemas.microsoft.com/office/spreadsheetml/2009/9/main" objectType="Button" lockText="1"/>
</file>

<file path=xl/ctrlProps/ctrlProp447.xml><?xml version="1.0" encoding="utf-8"?>
<formControlPr xmlns="http://schemas.microsoft.com/office/spreadsheetml/2009/9/main" objectType="Button" lockText="1"/>
</file>

<file path=xl/ctrlProps/ctrlProp448.xml><?xml version="1.0" encoding="utf-8"?>
<formControlPr xmlns="http://schemas.microsoft.com/office/spreadsheetml/2009/9/main" objectType="Button" lockText="1"/>
</file>

<file path=xl/ctrlProps/ctrlProp449.xml><?xml version="1.0" encoding="utf-8"?>
<formControlPr xmlns="http://schemas.microsoft.com/office/spreadsheetml/2009/9/main" objectType="Button" lockText="1"/>
</file>

<file path=xl/ctrlProps/ctrlProp450.xml><?xml version="1.0" encoding="utf-8"?>
<formControlPr xmlns="http://schemas.microsoft.com/office/spreadsheetml/2009/9/main" objectType="Button" lockText="1"/>
</file>

<file path=xl/ctrlProps/ctrlProp451.xml><?xml version="1.0" encoding="utf-8"?>
<formControlPr xmlns="http://schemas.microsoft.com/office/spreadsheetml/2009/9/main" objectType="Button" lockText="1"/>
</file>

<file path=xl/ctrlProps/ctrlProp452.xml><?xml version="1.0" encoding="utf-8"?>
<formControlPr xmlns="http://schemas.microsoft.com/office/spreadsheetml/2009/9/main" objectType="Button" lockText="1"/>
</file>

<file path=xl/ctrlProps/ctrlProp453.xml><?xml version="1.0" encoding="utf-8"?>
<formControlPr xmlns="http://schemas.microsoft.com/office/spreadsheetml/2009/9/main" objectType="Button" lockText="1"/>
</file>

<file path=xl/ctrlProps/ctrlProp454.xml><?xml version="1.0" encoding="utf-8"?>
<formControlPr xmlns="http://schemas.microsoft.com/office/spreadsheetml/2009/9/main" objectType="Button" lockText="1"/>
</file>

<file path=xl/ctrlProps/ctrlProp455.xml><?xml version="1.0" encoding="utf-8"?>
<formControlPr xmlns="http://schemas.microsoft.com/office/spreadsheetml/2009/9/main" objectType="Button" lockText="1"/>
</file>

<file path=xl/ctrlProps/ctrlProp456.xml><?xml version="1.0" encoding="utf-8"?>
<formControlPr xmlns="http://schemas.microsoft.com/office/spreadsheetml/2009/9/main" objectType="Button" lockText="1"/>
</file>

<file path=xl/ctrlProps/ctrlProp457.xml><?xml version="1.0" encoding="utf-8"?>
<formControlPr xmlns="http://schemas.microsoft.com/office/spreadsheetml/2009/9/main" objectType="Button" lockText="1"/>
</file>

<file path=xl/ctrlProps/ctrlProp458.xml><?xml version="1.0" encoding="utf-8"?>
<formControlPr xmlns="http://schemas.microsoft.com/office/spreadsheetml/2009/9/main" objectType="Button" lockText="1"/>
</file>

<file path=xl/ctrlProps/ctrlProp459.xml><?xml version="1.0" encoding="utf-8"?>
<formControlPr xmlns="http://schemas.microsoft.com/office/spreadsheetml/2009/9/main" objectType="Button" lockText="1"/>
</file>

<file path=xl/ctrlProps/ctrlProp460.xml><?xml version="1.0" encoding="utf-8"?>
<formControlPr xmlns="http://schemas.microsoft.com/office/spreadsheetml/2009/9/main" objectType="Button" lockText="1"/>
</file>

<file path=xl/ctrlProps/ctrlProp461.xml><?xml version="1.0" encoding="utf-8"?>
<formControlPr xmlns="http://schemas.microsoft.com/office/spreadsheetml/2009/9/main" objectType="Button" lockText="1"/>
</file>

<file path=xl/ctrlProps/ctrlProp462.xml><?xml version="1.0" encoding="utf-8"?>
<formControlPr xmlns="http://schemas.microsoft.com/office/spreadsheetml/2009/9/main" objectType="Button" lockText="1"/>
</file>

<file path=xl/ctrlProps/ctrlProp463.xml><?xml version="1.0" encoding="utf-8"?>
<formControlPr xmlns="http://schemas.microsoft.com/office/spreadsheetml/2009/9/main" objectType="Button" lockText="1"/>
</file>

<file path=xl/ctrlProps/ctrlProp464.xml><?xml version="1.0" encoding="utf-8"?>
<formControlPr xmlns="http://schemas.microsoft.com/office/spreadsheetml/2009/9/main" objectType="Button" lockText="1"/>
</file>

<file path=xl/ctrlProps/ctrlProp465.xml><?xml version="1.0" encoding="utf-8"?>
<formControlPr xmlns="http://schemas.microsoft.com/office/spreadsheetml/2009/9/main" objectType="Button" lockText="1"/>
</file>

<file path=xl/ctrlProps/ctrlProp466.xml><?xml version="1.0" encoding="utf-8"?>
<formControlPr xmlns="http://schemas.microsoft.com/office/spreadsheetml/2009/9/main" objectType="Button" lockText="1"/>
</file>

<file path=xl/ctrlProps/ctrlProp467.xml><?xml version="1.0" encoding="utf-8"?>
<formControlPr xmlns="http://schemas.microsoft.com/office/spreadsheetml/2009/9/main" objectType="Button" lockText="1"/>
</file>

<file path=xl/ctrlProps/ctrlProp468.xml><?xml version="1.0" encoding="utf-8"?>
<formControlPr xmlns="http://schemas.microsoft.com/office/spreadsheetml/2009/9/main" objectType="Button" lockText="1"/>
</file>

<file path=xl/ctrlProps/ctrlProp469.xml><?xml version="1.0" encoding="utf-8"?>
<formControlPr xmlns="http://schemas.microsoft.com/office/spreadsheetml/2009/9/main" objectType="Button" lockText="1"/>
</file>

<file path=xl/ctrlProps/ctrlProp470.xml><?xml version="1.0" encoding="utf-8"?>
<formControlPr xmlns="http://schemas.microsoft.com/office/spreadsheetml/2009/9/main" objectType="Button" lockText="1"/>
</file>

<file path=xl/ctrlProps/ctrlProp471.xml><?xml version="1.0" encoding="utf-8"?>
<formControlPr xmlns="http://schemas.microsoft.com/office/spreadsheetml/2009/9/main" objectType="Button" lockText="1"/>
</file>

<file path=xl/ctrlProps/ctrlProp472.xml><?xml version="1.0" encoding="utf-8"?>
<formControlPr xmlns="http://schemas.microsoft.com/office/spreadsheetml/2009/9/main" objectType="Button" lockText="1"/>
</file>

<file path=xl/ctrlProps/ctrlProp473.xml><?xml version="1.0" encoding="utf-8"?>
<formControlPr xmlns="http://schemas.microsoft.com/office/spreadsheetml/2009/9/main" objectType="Button" lockText="1"/>
</file>

<file path=xl/ctrlProps/ctrlProp474.xml><?xml version="1.0" encoding="utf-8"?>
<formControlPr xmlns="http://schemas.microsoft.com/office/spreadsheetml/2009/9/main" objectType="Button" lockText="1"/>
</file>

<file path=xl/ctrlProps/ctrlProp475.xml><?xml version="1.0" encoding="utf-8"?>
<formControlPr xmlns="http://schemas.microsoft.com/office/spreadsheetml/2009/9/main" objectType="Button" lockText="1"/>
</file>

<file path=xl/ctrlProps/ctrlProp476.xml><?xml version="1.0" encoding="utf-8"?>
<formControlPr xmlns="http://schemas.microsoft.com/office/spreadsheetml/2009/9/main" objectType="Button" lockText="1"/>
</file>

<file path=xl/ctrlProps/ctrlProp477.xml><?xml version="1.0" encoding="utf-8"?>
<formControlPr xmlns="http://schemas.microsoft.com/office/spreadsheetml/2009/9/main" objectType="Button" lockText="1"/>
</file>

<file path=xl/ctrlProps/ctrlProp478.xml><?xml version="1.0" encoding="utf-8"?>
<formControlPr xmlns="http://schemas.microsoft.com/office/spreadsheetml/2009/9/main" objectType="Button" lockText="1"/>
</file>

<file path=xl/ctrlProps/ctrlProp479.xml><?xml version="1.0" encoding="utf-8"?>
<formControlPr xmlns="http://schemas.microsoft.com/office/spreadsheetml/2009/9/main" objectType="Button" lockText="1"/>
</file>

<file path=xl/ctrlProps/ctrlProp480.xml><?xml version="1.0" encoding="utf-8"?>
<formControlPr xmlns="http://schemas.microsoft.com/office/spreadsheetml/2009/9/main" objectType="Button" lockText="1"/>
</file>

<file path=xl/ctrlProps/ctrlProp481.xml><?xml version="1.0" encoding="utf-8"?>
<formControlPr xmlns="http://schemas.microsoft.com/office/spreadsheetml/2009/9/main" objectType="Button" lockText="1"/>
</file>

<file path=xl/ctrlProps/ctrlProp482.xml><?xml version="1.0" encoding="utf-8"?>
<formControlPr xmlns="http://schemas.microsoft.com/office/spreadsheetml/2009/9/main" objectType="Button" lockText="1"/>
</file>

<file path=xl/ctrlProps/ctrlProp483.xml><?xml version="1.0" encoding="utf-8"?>
<formControlPr xmlns="http://schemas.microsoft.com/office/spreadsheetml/2009/9/main" objectType="Button" lockText="1"/>
</file>

<file path=xl/ctrlProps/ctrlProp484.xml><?xml version="1.0" encoding="utf-8"?>
<formControlPr xmlns="http://schemas.microsoft.com/office/spreadsheetml/2009/9/main" objectType="Button" lockText="1"/>
</file>

<file path=xl/ctrlProps/ctrlProp485.xml><?xml version="1.0" encoding="utf-8"?>
<formControlPr xmlns="http://schemas.microsoft.com/office/spreadsheetml/2009/9/main" objectType="Button" lockText="1"/>
</file>

<file path=xl/ctrlProps/ctrlProp486.xml><?xml version="1.0" encoding="utf-8"?>
<formControlPr xmlns="http://schemas.microsoft.com/office/spreadsheetml/2009/9/main" objectType="Button" lockText="1"/>
</file>

<file path=xl/ctrlProps/ctrlProp487.xml><?xml version="1.0" encoding="utf-8"?>
<formControlPr xmlns="http://schemas.microsoft.com/office/spreadsheetml/2009/9/main" objectType="Button" lockText="1"/>
</file>

<file path=xl/ctrlProps/ctrlProp488.xml><?xml version="1.0" encoding="utf-8"?>
<formControlPr xmlns="http://schemas.microsoft.com/office/spreadsheetml/2009/9/main" objectType="Button" lockText="1"/>
</file>

<file path=xl/ctrlProps/ctrlProp489.xml><?xml version="1.0" encoding="utf-8"?>
<formControlPr xmlns="http://schemas.microsoft.com/office/spreadsheetml/2009/9/main" objectType="Button" lockText="1"/>
</file>

<file path=xl/ctrlProps/ctrlProp490.xml><?xml version="1.0" encoding="utf-8"?>
<formControlPr xmlns="http://schemas.microsoft.com/office/spreadsheetml/2009/9/main" objectType="Button" lockText="1"/>
</file>

<file path=xl/ctrlProps/ctrlProp491.xml><?xml version="1.0" encoding="utf-8"?>
<formControlPr xmlns="http://schemas.microsoft.com/office/spreadsheetml/2009/9/main" objectType="Button" lockText="1"/>
</file>

<file path=xl/ctrlProps/ctrlProp492.xml><?xml version="1.0" encoding="utf-8"?>
<formControlPr xmlns="http://schemas.microsoft.com/office/spreadsheetml/2009/9/main" objectType="Button" lockText="1"/>
</file>

<file path=xl/ctrlProps/ctrlProp493.xml><?xml version="1.0" encoding="utf-8"?>
<formControlPr xmlns="http://schemas.microsoft.com/office/spreadsheetml/2009/9/main" objectType="Button" lockText="1"/>
</file>

<file path=xl/ctrlProps/ctrlProp494.xml><?xml version="1.0" encoding="utf-8"?>
<formControlPr xmlns="http://schemas.microsoft.com/office/spreadsheetml/2009/9/main" objectType="Button" lockText="1"/>
</file>

<file path=xl/ctrlProps/ctrlProp495.xml><?xml version="1.0" encoding="utf-8"?>
<formControlPr xmlns="http://schemas.microsoft.com/office/spreadsheetml/2009/9/main" objectType="Button" lockText="1"/>
</file>

<file path=xl/ctrlProps/ctrlProp496.xml><?xml version="1.0" encoding="utf-8"?>
<formControlPr xmlns="http://schemas.microsoft.com/office/spreadsheetml/2009/9/main" objectType="Button" lockText="1"/>
</file>

<file path=xl/ctrlProps/ctrlProp497.xml><?xml version="1.0" encoding="utf-8"?>
<formControlPr xmlns="http://schemas.microsoft.com/office/spreadsheetml/2009/9/main" objectType="Button" lockText="1"/>
</file>

<file path=xl/ctrlProps/ctrlProp498.xml><?xml version="1.0" encoding="utf-8"?>
<formControlPr xmlns="http://schemas.microsoft.com/office/spreadsheetml/2009/9/main" objectType="Button" lockText="1"/>
</file>

<file path=xl/ctrlProps/ctrlProp499.xml><?xml version="1.0" encoding="utf-8"?>
<formControlPr xmlns="http://schemas.microsoft.com/office/spreadsheetml/2009/9/main" objectType="Button" lockText="1"/>
</file>

<file path=xl/ctrlProps/ctrlProp500.xml><?xml version="1.0" encoding="utf-8"?>
<formControlPr xmlns="http://schemas.microsoft.com/office/spreadsheetml/2009/9/main" objectType="Button" lockText="1"/>
</file>

<file path=xl/ctrlProps/ctrlProp501.xml><?xml version="1.0" encoding="utf-8"?>
<formControlPr xmlns="http://schemas.microsoft.com/office/spreadsheetml/2009/9/main" objectType="Button" lockText="1"/>
</file>

<file path=xl/ctrlProps/ctrlProp502.xml><?xml version="1.0" encoding="utf-8"?>
<formControlPr xmlns="http://schemas.microsoft.com/office/spreadsheetml/2009/9/main" objectType="Button" lockText="1"/>
</file>

<file path=xl/ctrlProps/ctrlProp503.xml><?xml version="1.0" encoding="utf-8"?>
<formControlPr xmlns="http://schemas.microsoft.com/office/spreadsheetml/2009/9/main" objectType="Button" lockText="1"/>
</file>

<file path=xl/ctrlProps/ctrlProp504.xml><?xml version="1.0" encoding="utf-8"?>
<formControlPr xmlns="http://schemas.microsoft.com/office/spreadsheetml/2009/9/main" objectType="Button" lockText="1"/>
</file>

<file path=xl/ctrlProps/ctrlProp505.xml><?xml version="1.0" encoding="utf-8"?>
<formControlPr xmlns="http://schemas.microsoft.com/office/spreadsheetml/2009/9/main" objectType="Button" lockText="1"/>
</file>

<file path=xl/ctrlProps/ctrlProp506.xml><?xml version="1.0" encoding="utf-8"?>
<formControlPr xmlns="http://schemas.microsoft.com/office/spreadsheetml/2009/9/main" objectType="Button" lockText="1"/>
</file>

<file path=xl/ctrlProps/ctrlProp507.xml><?xml version="1.0" encoding="utf-8"?>
<formControlPr xmlns="http://schemas.microsoft.com/office/spreadsheetml/2009/9/main" objectType="Button" lockText="1"/>
</file>

<file path=xl/ctrlProps/ctrlProp508.xml><?xml version="1.0" encoding="utf-8"?>
<formControlPr xmlns="http://schemas.microsoft.com/office/spreadsheetml/2009/9/main" objectType="Button" lockText="1"/>
</file>

<file path=xl/ctrlProps/ctrlProp509.xml><?xml version="1.0" encoding="utf-8"?>
<formControlPr xmlns="http://schemas.microsoft.com/office/spreadsheetml/2009/9/main" objectType="Button" lockText="1"/>
</file>

<file path=xl/ctrlProps/ctrlProp510.xml><?xml version="1.0" encoding="utf-8"?>
<formControlPr xmlns="http://schemas.microsoft.com/office/spreadsheetml/2009/9/main" objectType="Button" lockText="1"/>
</file>

<file path=xl/ctrlProps/ctrlProp511.xml><?xml version="1.0" encoding="utf-8"?>
<formControlPr xmlns="http://schemas.microsoft.com/office/spreadsheetml/2009/9/main" objectType="Button" lockText="1"/>
</file>

<file path=xl/ctrlProps/ctrlProp512.xml><?xml version="1.0" encoding="utf-8"?>
<formControlPr xmlns="http://schemas.microsoft.com/office/spreadsheetml/2009/9/main" objectType="Button" lockText="1"/>
</file>

<file path=xl/ctrlProps/ctrlProp513.xml><?xml version="1.0" encoding="utf-8"?>
<formControlPr xmlns="http://schemas.microsoft.com/office/spreadsheetml/2009/9/main" objectType="Button" lockText="1"/>
</file>

<file path=xl/ctrlProps/ctrlProp514.xml><?xml version="1.0" encoding="utf-8"?>
<formControlPr xmlns="http://schemas.microsoft.com/office/spreadsheetml/2009/9/main" objectType="Button" lockText="1"/>
</file>

<file path=xl/ctrlProps/ctrlProp515.xml><?xml version="1.0" encoding="utf-8"?>
<formControlPr xmlns="http://schemas.microsoft.com/office/spreadsheetml/2009/9/main" objectType="Button" lockText="1"/>
</file>

<file path=xl/ctrlProps/ctrlProp516.xml><?xml version="1.0" encoding="utf-8"?>
<formControlPr xmlns="http://schemas.microsoft.com/office/spreadsheetml/2009/9/main" objectType="Button" lockText="1"/>
</file>

<file path=xl/ctrlProps/ctrlProp517.xml><?xml version="1.0" encoding="utf-8"?>
<formControlPr xmlns="http://schemas.microsoft.com/office/spreadsheetml/2009/9/main" objectType="Button" lockText="1"/>
</file>

<file path=xl/ctrlProps/ctrlProp518.xml><?xml version="1.0" encoding="utf-8"?>
<formControlPr xmlns="http://schemas.microsoft.com/office/spreadsheetml/2009/9/main" objectType="Button" lockText="1"/>
</file>

<file path=xl/ctrlProps/ctrlProp519.xml><?xml version="1.0" encoding="utf-8"?>
<formControlPr xmlns="http://schemas.microsoft.com/office/spreadsheetml/2009/9/main" objectType="Button" lockText="1"/>
</file>

<file path=xl/ctrlProps/ctrlProp520.xml><?xml version="1.0" encoding="utf-8"?>
<formControlPr xmlns="http://schemas.microsoft.com/office/spreadsheetml/2009/9/main" objectType="Button" lockText="1"/>
</file>

<file path=xl/ctrlProps/ctrlProp521.xml><?xml version="1.0" encoding="utf-8"?>
<formControlPr xmlns="http://schemas.microsoft.com/office/spreadsheetml/2009/9/main" objectType="Button" lockText="1"/>
</file>

<file path=xl/ctrlProps/ctrlProp522.xml><?xml version="1.0" encoding="utf-8"?>
<formControlPr xmlns="http://schemas.microsoft.com/office/spreadsheetml/2009/9/main" objectType="Button" lockText="1"/>
</file>

<file path=xl/ctrlProps/ctrlProp523.xml><?xml version="1.0" encoding="utf-8"?>
<formControlPr xmlns="http://schemas.microsoft.com/office/spreadsheetml/2009/9/main" objectType="Button" lockText="1"/>
</file>

<file path=xl/ctrlProps/ctrlProp524.xml><?xml version="1.0" encoding="utf-8"?>
<formControlPr xmlns="http://schemas.microsoft.com/office/spreadsheetml/2009/9/main" objectType="Button" lockText="1"/>
</file>

<file path=xl/ctrlProps/ctrlProp525.xml><?xml version="1.0" encoding="utf-8"?>
<formControlPr xmlns="http://schemas.microsoft.com/office/spreadsheetml/2009/9/main" objectType="Button" lockText="1"/>
</file>

<file path=xl/ctrlProps/ctrlProp526.xml><?xml version="1.0" encoding="utf-8"?>
<formControlPr xmlns="http://schemas.microsoft.com/office/spreadsheetml/2009/9/main" objectType="Button" lockText="1"/>
</file>

<file path=xl/ctrlProps/ctrlProp527.xml><?xml version="1.0" encoding="utf-8"?>
<formControlPr xmlns="http://schemas.microsoft.com/office/spreadsheetml/2009/9/main" objectType="Button" lockText="1"/>
</file>

<file path=xl/ctrlProps/ctrlProp528.xml><?xml version="1.0" encoding="utf-8"?>
<formControlPr xmlns="http://schemas.microsoft.com/office/spreadsheetml/2009/9/main" objectType="Button" lockText="1"/>
</file>

<file path=xl/ctrlProps/ctrlProp529.xml><?xml version="1.0" encoding="utf-8"?>
<formControlPr xmlns="http://schemas.microsoft.com/office/spreadsheetml/2009/9/main" objectType="Button" lockText="1"/>
</file>

<file path=xl/ctrlProps/ctrlProp530.xml><?xml version="1.0" encoding="utf-8"?>
<formControlPr xmlns="http://schemas.microsoft.com/office/spreadsheetml/2009/9/main" objectType="Button" lockText="1"/>
</file>

<file path=xl/ctrlProps/ctrlProp531.xml><?xml version="1.0" encoding="utf-8"?>
<formControlPr xmlns="http://schemas.microsoft.com/office/spreadsheetml/2009/9/main" objectType="Button" lockText="1"/>
</file>

<file path=xl/ctrlProps/ctrlProp532.xml><?xml version="1.0" encoding="utf-8"?>
<formControlPr xmlns="http://schemas.microsoft.com/office/spreadsheetml/2009/9/main" objectType="Button" lockText="1"/>
</file>

<file path=xl/ctrlProps/ctrlProp533.xml><?xml version="1.0" encoding="utf-8"?>
<formControlPr xmlns="http://schemas.microsoft.com/office/spreadsheetml/2009/9/main" objectType="Button" lockText="1"/>
</file>

<file path=xl/ctrlProps/ctrlProp534.xml><?xml version="1.0" encoding="utf-8"?>
<formControlPr xmlns="http://schemas.microsoft.com/office/spreadsheetml/2009/9/main" objectType="Button" lockText="1"/>
</file>

<file path=xl/ctrlProps/ctrlProp535.xml><?xml version="1.0" encoding="utf-8"?>
<formControlPr xmlns="http://schemas.microsoft.com/office/spreadsheetml/2009/9/main" objectType="Button" lockText="1"/>
</file>

<file path=xl/ctrlProps/ctrlProp536.xml><?xml version="1.0" encoding="utf-8"?>
<formControlPr xmlns="http://schemas.microsoft.com/office/spreadsheetml/2009/9/main" objectType="Button" lockText="1"/>
</file>

<file path=xl/ctrlProps/ctrlProp537.xml><?xml version="1.0" encoding="utf-8"?>
<formControlPr xmlns="http://schemas.microsoft.com/office/spreadsheetml/2009/9/main" objectType="Button" lockText="1"/>
</file>

<file path=xl/ctrlProps/ctrlProp538.xml><?xml version="1.0" encoding="utf-8"?>
<formControlPr xmlns="http://schemas.microsoft.com/office/spreadsheetml/2009/9/main" objectType="Button" lockText="1"/>
</file>

<file path=xl/ctrlProps/ctrlProp539.xml><?xml version="1.0" encoding="utf-8"?>
<formControlPr xmlns="http://schemas.microsoft.com/office/spreadsheetml/2009/9/main" objectType="Button" lockText="1"/>
</file>

<file path=xl/ctrlProps/ctrlProp540.xml><?xml version="1.0" encoding="utf-8"?>
<formControlPr xmlns="http://schemas.microsoft.com/office/spreadsheetml/2009/9/main" objectType="Button" lockText="1"/>
</file>

<file path=xl/ctrlProps/ctrlProp541.xml><?xml version="1.0" encoding="utf-8"?>
<formControlPr xmlns="http://schemas.microsoft.com/office/spreadsheetml/2009/9/main" objectType="Button" lockText="1"/>
</file>

<file path=xl/ctrlProps/ctrlProp542.xml><?xml version="1.0" encoding="utf-8"?>
<formControlPr xmlns="http://schemas.microsoft.com/office/spreadsheetml/2009/9/main" objectType="Button" lockText="1"/>
</file>

<file path=xl/ctrlProps/ctrlProp543.xml><?xml version="1.0" encoding="utf-8"?>
<formControlPr xmlns="http://schemas.microsoft.com/office/spreadsheetml/2009/9/main" objectType="Button" lockText="1"/>
</file>

<file path=xl/ctrlProps/ctrlProp544.xml><?xml version="1.0" encoding="utf-8"?>
<formControlPr xmlns="http://schemas.microsoft.com/office/spreadsheetml/2009/9/main" objectType="Button" lockText="1"/>
</file>

<file path=xl/ctrlProps/ctrlProp545.xml><?xml version="1.0" encoding="utf-8"?>
<formControlPr xmlns="http://schemas.microsoft.com/office/spreadsheetml/2009/9/main" objectType="Button" lockText="1"/>
</file>

<file path=xl/ctrlProps/ctrlProp546.xml><?xml version="1.0" encoding="utf-8"?>
<formControlPr xmlns="http://schemas.microsoft.com/office/spreadsheetml/2009/9/main" objectType="Button" lockText="1"/>
</file>

<file path=xl/ctrlProps/ctrlProp547.xml><?xml version="1.0" encoding="utf-8"?>
<formControlPr xmlns="http://schemas.microsoft.com/office/spreadsheetml/2009/9/main" objectType="Button" lockText="1"/>
</file>

<file path=xl/ctrlProps/ctrlProp548.xml><?xml version="1.0" encoding="utf-8"?>
<formControlPr xmlns="http://schemas.microsoft.com/office/spreadsheetml/2009/9/main" objectType="Button" lockText="1"/>
</file>

<file path=xl/ctrlProps/ctrlProp549.xml><?xml version="1.0" encoding="utf-8"?>
<formControlPr xmlns="http://schemas.microsoft.com/office/spreadsheetml/2009/9/main" objectType="Button" lockText="1"/>
</file>

<file path=xl/ctrlProps/ctrlProp550.xml><?xml version="1.0" encoding="utf-8"?>
<formControlPr xmlns="http://schemas.microsoft.com/office/spreadsheetml/2009/9/main" objectType="Button" lockText="1"/>
</file>

<file path=xl/ctrlProps/ctrlProp551.xml><?xml version="1.0" encoding="utf-8"?>
<formControlPr xmlns="http://schemas.microsoft.com/office/spreadsheetml/2009/9/main" objectType="Button" lockText="1"/>
</file>

<file path=xl/ctrlProps/ctrlProp552.xml><?xml version="1.0" encoding="utf-8"?>
<formControlPr xmlns="http://schemas.microsoft.com/office/spreadsheetml/2009/9/main" objectType="Button" lockText="1"/>
</file>

<file path=xl/ctrlProps/ctrlProp553.xml><?xml version="1.0" encoding="utf-8"?>
<formControlPr xmlns="http://schemas.microsoft.com/office/spreadsheetml/2009/9/main" objectType="Button" lockText="1"/>
</file>

<file path=xl/ctrlProps/ctrlProp554.xml><?xml version="1.0" encoding="utf-8"?>
<formControlPr xmlns="http://schemas.microsoft.com/office/spreadsheetml/2009/9/main" objectType="Button" lockText="1"/>
</file>

<file path=xl/ctrlProps/ctrlProp555.xml><?xml version="1.0" encoding="utf-8"?>
<formControlPr xmlns="http://schemas.microsoft.com/office/spreadsheetml/2009/9/main" objectType="Button" lockText="1"/>
</file>

<file path=xl/ctrlProps/ctrlProp556.xml><?xml version="1.0" encoding="utf-8"?>
<formControlPr xmlns="http://schemas.microsoft.com/office/spreadsheetml/2009/9/main" objectType="Button" lockText="1"/>
</file>

<file path=xl/ctrlProps/ctrlProp557.xml><?xml version="1.0" encoding="utf-8"?>
<formControlPr xmlns="http://schemas.microsoft.com/office/spreadsheetml/2009/9/main" objectType="Button" lockText="1"/>
</file>

<file path=xl/ctrlProps/ctrlProp558.xml><?xml version="1.0" encoding="utf-8"?>
<formControlPr xmlns="http://schemas.microsoft.com/office/spreadsheetml/2009/9/main" objectType="Button" lockText="1"/>
</file>

<file path=xl/ctrlProps/ctrlProp559.xml><?xml version="1.0" encoding="utf-8"?>
<formControlPr xmlns="http://schemas.microsoft.com/office/spreadsheetml/2009/9/main" objectType="Button" lockText="1"/>
</file>

<file path=xl/ctrlProps/ctrlProp560.xml><?xml version="1.0" encoding="utf-8"?>
<formControlPr xmlns="http://schemas.microsoft.com/office/spreadsheetml/2009/9/main" objectType="Button" lockText="1"/>
</file>

<file path=xl/ctrlProps/ctrlProp561.xml><?xml version="1.0" encoding="utf-8"?>
<formControlPr xmlns="http://schemas.microsoft.com/office/spreadsheetml/2009/9/main" objectType="Button" lockText="1"/>
</file>

<file path=xl/ctrlProps/ctrlProp562.xml><?xml version="1.0" encoding="utf-8"?>
<formControlPr xmlns="http://schemas.microsoft.com/office/spreadsheetml/2009/9/main" objectType="Button" lockText="1"/>
</file>

<file path=xl/ctrlProps/ctrlProp563.xml><?xml version="1.0" encoding="utf-8"?>
<formControlPr xmlns="http://schemas.microsoft.com/office/spreadsheetml/2009/9/main" objectType="Button" lockText="1"/>
</file>

<file path=xl/ctrlProps/ctrlProp564.xml><?xml version="1.0" encoding="utf-8"?>
<formControlPr xmlns="http://schemas.microsoft.com/office/spreadsheetml/2009/9/main" objectType="Button" lockText="1"/>
</file>

<file path=xl/ctrlProps/ctrlProp565.xml><?xml version="1.0" encoding="utf-8"?>
<formControlPr xmlns="http://schemas.microsoft.com/office/spreadsheetml/2009/9/main" objectType="Button" lockText="1"/>
</file>

<file path=xl/ctrlProps/ctrlProp566.xml><?xml version="1.0" encoding="utf-8"?>
<formControlPr xmlns="http://schemas.microsoft.com/office/spreadsheetml/2009/9/main" objectType="Button" lockText="1"/>
</file>

<file path=xl/ctrlProps/ctrlProp567.xml><?xml version="1.0" encoding="utf-8"?>
<formControlPr xmlns="http://schemas.microsoft.com/office/spreadsheetml/2009/9/main" objectType="Button" lockText="1"/>
</file>

<file path=xl/ctrlProps/ctrlProp568.xml><?xml version="1.0" encoding="utf-8"?>
<formControlPr xmlns="http://schemas.microsoft.com/office/spreadsheetml/2009/9/main" objectType="Button" lockText="1"/>
</file>

<file path=xl/ctrlProps/ctrlProp569.xml><?xml version="1.0" encoding="utf-8"?>
<formControlPr xmlns="http://schemas.microsoft.com/office/spreadsheetml/2009/9/main" objectType="Button" lockText="1"/>
</file>

<file path=xl/ctrlProps/ctrlProp570.xml><?xml version="1.0" encoding="utf-8"?>
<formControlPr xmlns="http://schemas.microsoft.com/office/spreadsheetml/2009/9/main" objectType="Button" lockText="1"/>
</file>

<file path=xl/ctrlProps/ctrlProp571.xml><?xml version="1.0" encoding="utf-8"?>
<formControlPr xmlns="http://schemas.microsoft.com/office/spreadsheetml/2009/9/main" objectType="Button" lockText="1"/>
</file>

<file path=xl/ctrlProps/ctrlProp572.xml><?xml version="1.0" encoding="utf-8"?>
<formControlPr xmlns="http://schemas.microsoft.com/office/spreadsheetml/2009/9/main" objectType="Button" lockText="1"/>
</file>

<file path=xl/ctrlProps/ctrlProp573.xml><?xml version="1.0" encoding="utf-8"?>
<formControlPr xmlns="http://schemas.microsoft.com/office/spreadsheetml/2009/9/main" objectType="Button" lockText="1"/>
</file>

<file path=xl/ctrlProps/ctrlProp574.xml><?xml version="1.0" encoding="utf-8"?>
<formControlPr xmlns="http://schemas.microsoft.com/office/spreadsheetml/2009/9/main" objectType="Button" lockText="1"/>
</file>

<file path=xl/ctrlProps/ctrlProp575.xml><?xml version="1.0" encoding="utf-8"?>
<formControlPr xmlns="http://schemas.microsoft.com/office/spreadsheetml/2009/9/main" objectType="Button" lockText="1"/>
</file>

<file path=xl/ctrlProps/ctrlProp576.xml><?xml version="1.0" encoding="utf-8"?>
<formControlPr xmlns="http://schemas.microsoft.com/office/spreadsheetml/2009/9/main" objectType="Button" lockText="1"/>
</file>

<file path=xl/ctrlProps/ctrlProp577.xml><?xml version="1.0" encoding="utf-8"?>
<formControlPr xmlns="http://schemas.microsoft.com/office/spreadsheetml/2009/9/main" objectType="Button" lockText="1"/>
</file>

<file path=xl/ctrlProps/ctrlProp578.xml><?xml version="1.0" encoding="utf-8"?>
<formControlPr xmlns="http://schemas.microsoft.com/office/spreadsheetml/2009/9/main" objectType="Button" lockText="1"/>
</file>

<file path=xl/ctrlProps/ctrlProp579.xml><?xml version="1.0" encoding="utf-8"?>
<formControlPr xmlns="http://schemas.microsoft.com/office/spreadsheetml/2009/9/main" objectType="Button" lockText="1"/>
</file>

<file path=xl/ctrlProps/ctrlProp580.xml><?xml version="1.0" encoding="utf-8"?>
<formControlPr xmlns="http://schemas.microsoft.com/office/spreadsheetml/2009/9/main" objectType="Button" lockText="1"/>
</file>

<file path=xl/ctrlProps/ctrlProp581.xml><?xml version="1.0" encoding="utf-8"?>
<formControlPr xmlns="http://schemas.microsoft.com/office/spreadsheetml/2009/9/main" objectType="Button" lockText="1"/>
</file>

<file path=xl/ctrlProps/ctrlProp582.xml><?xml version="1.0" encoding="utf-8"?>
<formControlPr xmlns="http://schemas.microsoft.com/office/spreadsheetml/2009/9/main" objectType="Button" lockText="1"/>
</file>

<file path=xl/ctrlProps/ctrlProp583.xml><?xml version="1.0" encoding="utf-8"?>
<formControlPr xmlns="http://schemas.microsoft.com/office/spreadsheetml/2009/9/main" objectType="Button" lockText="1"/>
</file>

<file path=xl/ctrlProps/ctrlProp584.xml><?xml version="1.0" encoding="utf-8"?>
<formControlPr xmlns="http://schemas.microsoft.com/office/spreadsheetml/2009/9/main" objectType="Button" lockText="1"/>
</file>

<file path=xl/ctrlProps/ctrlProp585.xml><?xml version="1.0" encoding="utf-8"?>
<formControlPr xmlns="http://schemas.microsoft.com/office/spreadsheetml/2009/9/main" objectType="Button" lockText="1"/>
</file>

<file path=xl/ctrlProps/ctrlProp586.xml><?xml version="1.0" encoding="utf-8"?>
<formControlPr xmlns="http://schemas.microsoft.com/office/spreadsheetml/2009/9/main" objectType="Button" lockText="1"/>
</file>

<file path=xl/ctrlProps/ctrlProp587.xml><?xml version="1.0" encoding="utf-8"?>
<formControlPr xmlns="http://schemas.microsoft.com/office/spreadsheetml/2009/9/main" objectType="Button" lockText="1"/>
</file>

<file path=xl/ctrlProps/ctrlProp588.xml><?xml version="1.0" encoding="utf-8"?>
<formControlPr xmlns="http://schemas.microsoft.com/office/spreadsheetml/2009/9/main" objectType="Button" lockText="1"/>
</file>

<file path=xl/ctrlProps/ctrlProp589.xml><?xml version="1.0" encoding="utf-8"?>
<formControlPr xmlns="http://schemas.microsoft.com/office/spreadsheetml/2009/9/main" objectType="Button" lockText="1"/>
</file>

<file path=xl/ctrlProps/ctrlProp590.xml><?xml version="1.0" encoding="utf-8"?>
<formControlPr xmlns="http://schemas.microsoft.com/office/spreadsheetml/2009/9/main" objectType="Button" lockText="1"/>
</file>

<file path=xl/ctrlProps/ctrlProp591.xml><?xml version="1.0" encoding="utf-8"?>
<formControlPr xmlns="http://schemas.microsoft.com/office/spreadsheetml/2009/9/main" objectType="Button" lockText="1"/>
</file>

<file path=xl/ctrlProps/ctrlProp592.xml><?xml version="1.0" encoding="utf-8"?>
<formControlPr xmlns="http://schemas.microsoft.com/office/spreadsheetml/2009/9/main" objectType="Button" lockText="1"/>
</file>

<file path=xl/ctrlProps/ctrlProp593.xml><?xml version="1.0" encoding="utf-8"?>
<formControlPr xmlns="http://schemas.microsoft.com/office/spreadsheetml/2009/9/main" objectType="Button" lockText="1"/>
</file>

<file path=xl/ctrlProps/ctrlProp594.xml><?xml version="1.0" encoding="utf-8"?>
<formControlPr xmlns="http://schemas.microsoft.com/office/spreadsheetml/2009/9/main" objectType="Button" lockText="1"/>
</file>

<file path=xl/ctrlProps/ctrlProp595.xml><?xml version="1.0" encoding="utf-8"?>
<formControlPr xmlns="http://schemas.microsoft.com/office/spreadsheetml/2009/9/main" objectType="Button" lockText="1"/>
</file>

<file path=xl/ctrlProps/ctrlProp596.xml><?xml version="1.0" encoding="utf-8"?>
<formControlPr xmlns="http://schemas.microsoft.com/office/spreadsheetml/2009/9/main" objectType="Button" lockText="1"/>
</file>

<file path=xl/ctrlProps/ctrlProp597.xml><?xml version="1.0" encoding="utf-8"?>
<formControlPr xmlns="http://schemas.microsoft.com/office/spreadsheetml/2009/9/main" objectType="Button" lockText="1"/>
</file>

<file path=xl/ctrlProps/ctrlProp598.xml><?xml version="1.0" encoding="utf-8"?>
<formControlPr xmlns="http://schemas.microsoft.com/office/spreadsheetml/2009/9/main" objectType="Button" lockText="1"/>
</file>

<file path=xl/ctrlProps/ctrlProp599.xml><?xml version="1.0" encoding="utf-8"?>
<formControlPr xmlns="http://schemas.microsoft.com/office/spreadsheetml/2009/9/main" objectType="Button" lockText="1"/>
</file>

<file path=xl/ctrlProps/ctrlProp600.xml><?xml version="1.0" encoding="utf-8"?>
<formControlPr xmlns="http://schemas.microsoft.com/office/spreadsheetml/2009/9/main" objectType="Button" lockText="1"/>
</file>

<file path=xl/ctrlProps/ctrlProp601.xml><?xml version="1.0" encoding="utf-8"?>
<formControlPr xmlns="http://schemas.microsoft.com/office/spreadsheetml/2009/9/main" objectType="Button" lockText="1"/>
</file>

<file path=xl/ctrlProps/ctrlProp602.xml><?xml version="1.0" encoding="utf-8"?>
<formControlPr xmlns="http://schemas.microsoft.com/office/spreadsheetml/2009/9/main" objectType="Button" lockText="1"/>
</file>

<file path=xl/ctrlProps/ctrlProp603.xml><?xml version="1.0" encoding="utf-8"?>
<formControlPr xmlns="http://schemas.microsoft.com/office/spreadsheetml/2009/9/main" objectType="Button" lockText="1"/>
</file>

<file path=xl/ctrlProps/ctrlProp604.xml><?xml version="1.0" encoding="utf-8"?>
<formControlPr xmlns="http://schemas.microsoft.com/office/spreadsheetml/2009/9/main" objectType="Button" lockText="1"/>
</file>

<file path=xl/ctrlProps/ctrlProp605.xml><?xml version="1.0" encoding="utf-8"?>
<formControlPr xmlns="http://schemas.microsoft.com/office/spreadsheetml/2009/9/main" objectType="Button" lockText="1"/>
</file>

<file path=xl/ctrlProps/ctrlProp606.xml><?xml version="1.0" encoding="utf-8"?>
<formControlPr xmlns="http://schemas.microsoft.com/office/spreadsheetml/2009/9/main" objectType="Button" lockText="1"/>
</file>

<file path=xl/ctrlProps/ctrlProp607.xml><?xml version="1.0" encoding="utf-8"?>
<formControlPr xmlns="http://schemas.microsoft.com/office/spreadsheetml/2009/9/main" objectType="Button" lockText="1"/>
</file>

<file path=xl/ctrlProps/ctrlProp608.xml><?xml version="1.0" encoding="utf-8"?>
<formControlPr xmlns="http://schemas.microsoft.com/office/spreadsheetml/2009/9/main" objectType="Button" lockText="1"/>
</file>

<file path=xl/ctrlProps/ctrlProp609.xml><?xml version="1.0" encoding="utf-8"?>
<formControlPr xmlns="http://schemas.microsoft.com/office/spreadsheetml/2009/9/main" objectType="Button" lockText="1"/>
</file>

<file path=xl/ctrlProps/ctrlProp610.xml><?xml version="1.0" encoding="utf-8"?>
<formControlPr xmlns="http://schemas.microsoft.com/office/spreadsheetml/2009/9/main" objectType="Button" lockText="1"/>
</file>

<file path=xl/ctrlProps/ctrlProp611.xml><?xml version="1.0" encoding="utf-8"?>
<formControlPr xmlns="http://schemas.microsoft.com/office/spreadsheetml/2009/9/main" objectType="Button" lockText="1"/>
</file>

<file path=xl/ctrlProps/ctrlProp612.xml><?xml version="1.0" encoding="utf-8"?>
<formControlPr xmlns="http://schemas.microsoft.com/office/spreadsheetml/2009/9/main" objectType="Button" lockText="1"/>
</file>

<file path=xl/ctrlProps/ctrlProp613.xml><?xml version="1.0" encoding="utf-8"?>
<formControlPr xmlns="http://schemas.microsoft.com/office/spreadsheetml/2009/9/main" objectType="Button" lockText="1"/>
</file>

<file path=xl/ctrlProps/ctrlProp614.xml><?xml version="1.0" encoding="utf-8"?>
<formControlPr xmlns="http://schemas.microsoft.com/office/spreadsheetml/2009/9/main" objectType="Button" lockText="1"/>
</file>

<file path=xl/ctrlProps/ctrlProp615.xml><?xml version="1.0" encoding="utf-8"?>
<formControlPr xmlns="http://schemas.microsoft.com/office/spreadsheetml/2009/9/main" objectType="Button" lockText="1"/>
</file>

<file path=xl/ctrlProps/ctrlProp616.xml><?xml version="1.0" encoding="utf-8"?>
<formControlPr xmlns="http://schemas.microsoft.com/office/spreadsheetml/2009/9/main" objectType="Button" lockText="1"/>
</file>

<file path=xl/ctrlProps/ctrlProp617.xml><?xml version="1.0" encoding="utf-8"?>
<formControlPr xmlns="http://schemas.microsoft.com/office/spreadsheetml/2009/9/main" objectType="Button" lockText="1"/>
</file>

<file path=xl/ctrlProps/ctrlProp618.xml><?xml version="1.0" encoding="utf-8"?>
<formControlPr xmlns="http://schemas.microsoft.com/office/spreadsheetml/2009/9/main" objectType="Button" lockText="1"/>
</file>

<file path=xl/ctrlProps/ctrlProp619.xml><?xml version="1.0" encoding="utf-8"?>
<formControlPr xmlns="http://schemas.microsoft.com/office/spreadsheetml/2009/9/main" objectType="Button" lockText="1"/>
</file>

<file path=xl/ctrlProps/ctrlProp620.xml><?xml version="1.0" encoding="utf-8"?>
<formControlPr xmlns="http://schemas.microsoft.com/office/spreadsheetml/2009/9/main" objectType="Button" lockText="1"/>
</file>

<file path=xl/ctrlProps/ctrlProp621.xml><?xml version="1.0" encoding="utf-8"?>
<formControlPr xmlns="http://schemas.microsoft.com/office/spreadsheetml/2009/9/main" objectType="Button" lockText="1"/>
</file>

<file path=xl/ctrlProps/ctrlProp622.xml><?xml version="1.0" encoding="utf-8"?>
<formControlPr xmlns="http://schemas.microsoft.com/office/spreadsheetml/2009/9/main" objectType="Button" lockText="1"/>
</file>

<file path=xl/ctrlProps/ctrlProp623.xml><?xml version="1.0" encoding="utf-8"?>
<formControlPr xmlns="http://schemas.microsoft.com/office/spreadsheetml/2009/9/main" objectType="Button" lockText="1"/>
</file>

<file path=xl/ctrlProps/ctrlProp624.xml><?xml version="1.0" encoding="utf-8"?>
<formControlPr xmlns="http://schemas.microsoft.com/office/spreadsheetml/2009/9/main" objectType="Button" lockText="1"/>
</file>

<file path=xl/ctrlProps/ctrlProp625.xml><?xml version="1.0" encoding="utf-8"?>
<formControlPr xmlns="http://schemas.microsoft.com/office/spreadsheetml/2009/9/main" objectType="Button" lockText="1"/>
</file>

<file path=xl/ctrlProps/ctrlProp626.xml><?xml version="1.0" encoding="utf-8"?>
<formControlPr xmlns="http://schemas.microsoft.com/office/spreadsheetml/2009/9/main" objectType="Button" lockText="1"/>
</file>

<file path=xl/ctrlProps/ctrlProp627.xml><?xml version="1.0" encoding="utf-8"?>
<formControlPr xmlns="http://schemas.microsoft.com/office/spreadsheetml/2009/9/main" objectType="Button" lockText="1"/>
</file>

<file path=xl/ctrlProps/ctrlProp628.xml><?xml version="1.0" encoding="utf-8"?>
<formControlPr xmlns="http://schemas.microsoft.com/office/spreadsheetml/2009/9/main" objectType="Button" lockText="1"/>
</file>

<file path=xl/ctrlProps/ctrlProp629.xml><?xml version="1.0" encoding="utf-8"?>
<formControlPr xmlns="http://schemas.microsoft.com/office/spreadsheetml/2009/9/main" objectType="Button" lockText="1"/>
</file>

<file path=xl/ctrlProps/ctrlProp630.xml><?xml version="1.0" encoding="utf-8"?>
<formControlPr xmlns="http://schemas.microsoft.com/office/spreadsheetml/2009/9/main" objectType="Button" lockText="1"/>
</file>

<file path=xl/ctrlProps/ctrlProp631.xml><?xml version="1.0" encoding="utf-8"?>
<formControlPr xmlns="http://schemas.microsoft.com/office/spreadsheetml/2009/9/main" objectType="Button" lockText="1"/>
</file>

<file path=xl/ctrlProps/ctrlProp632.xml><?xml version="1.0" encoding="utf-8"?>
<formControlPr xmlns="http://schemas.microsoft.com/office/spreadsheetml/2009/9/main" objectType="Button" lockText="1"/>
</file>

<file path=xl/ctrlProps/ctrlProp633.xml><?xml version="1.0" encoding="utf-8"?>
<formControlPr xmlns="http://schemas.microsoft.com/office/spreadsheetml/2009/9/main" objectType="Button" lockText="1"/>
</file>

<file path=xl/ctrlProps/ctrlProp634.xml><?xml version="1.0" encoding="utf-8"?>
<formControlPr xmlns="http://schemas.microsoft.com/office/spreadsheetml/2009/9/main" objectType="Button" lockText="1"/>
</file>

<file path=xl/ctrlProps/ctrlProp635.xml><?xml version="1.0" encoding="utf-8"?>
<formControlPr xmlns="http://schemas.microsoft.com/office/spreadsheetml/2009/9/main" objectType="Button" lockText="1"/>
</file>

<file path=xl/ctrlProps/ctrlProp636.xml><?xml version="1.0" encoding="utf-8"?>
<formControlPr xmlns="http://schemas.microsoft.com/office/spreadsheetml/2009/9/main" objectType="Button" lockText="1"/>
</file>

<file path=xl/ctrlProps/ctrlProp637.xml><?xml version="1.0" encoding="utf-8"?>
<formControlPr xmlns="http://schemas.microsoft.com/office/spreadsheetml/2009/9/main" objectType="Button" lockText="1"/>
</file>

<file path=xl/ctrlProps/ctrlProp638.xml><?xml version="1.0" encoding="utf-8"?>
<formControlPr xmlns="http://schemas.microsoft.com/office/spreadsheetml/2009/9/main" objectType="Button" lockText="1"/>
</file>

<file path=xl/ctrlProps/ctrlProp639.xml><?xml version="1.0" encoding="utf-8"?>
<formControlPr xmlns="http://schemas.microsoft.com/office/spreadsheetml/2009/9/main" objectType="Button" lockText="1"/>
</file>

<file path=xl/ctrlProps/ctrlProp640.xml><?xml version="1.0" encoding="utf-8"?>
<formControlPr xmlns="http://schemas.microsoft.com/office/spreadsheetml/2009/9/main" objectType="Button" lockText="1"/>
</file>

<file path=xl/ctrlProps/ctrlProp641.xml><?xml version="1.0" encoding="utf-8"?>
<formControlPr xmlns="http://schemas.microsoft.com/office/spreadsheetml/2009/9/main" objectType="Button" lockText="1"/>
</file>

<file path=xl/ctrlProps/ctrlProp642.xml><?xml version="1.0" encoding="utf-8"?>
<formControlPr xmlns="http://schemas.microsoft.com/office/spreadsheetml/2009/9/main" objectType="Button" lockText="1"/>
</file>

<file path=xl/ctrlProps/ctrlProp643.xml><?xml version="1.0" encoding="utf-8"?>
<formControlPr xmlns="http://schemas.microsoft.com/office/spreadsheetml/2009/9/main" objectType="Button" lockText="1"/>
</file>

<file path=xl/ctrlProps/ctrlProp644.xml><?xml version="1.0" encoding="utf-8"?>
<formControlPr xmlns="http://schemas.microsoft.com/office/spreadsheetml/2009/9/main" objectType="Button" lockText="1"/>
</file>

<file path=xl/ctrlProps/ctrlProp645.xml><?xml version="1.0" encoding="utf-8"?>
<formControlPr xmlns="http://schemas.microsoft.com/office/spreadsheetml/2009/9/main" objectType="Button" lockText="1"/>
</file>

<file path=xl/ctrlProps/ctrlProp646.xml><?xml version="1.0" encoding="utf-8"?>
<formControlPr xmlns="http://schemas.microsoft.com/office/spreadsheetml/2009/9/main" objectType="Button" lockText="1"/>
</file>

<file path=xl/ctrlProps/ctrlProp647.xml><?xml version="1.0" encoding="utf-8"?>
<formControlPr xmlns="http://schemas.microsoft.com/office/spreadsheetml/2009/9/main" objectType="Button" lockText="1"/>
</file>

<file path=xl/ctrlProps/ctrlProp648.xml><?xml version="1.0" encoding="utf-8"?>
<formControlPr xmlns="http://schemas.microsoft.com/office/spreadsheetml/2009/9/main" objectType="Button" lockText="1"/>
</file>

<file path=xl/ctrlProps/ctrlProp649.xml><?xml version="1.0" encoding="utf-8"?>
<formControlPr xmlns="http://schemas.microsoft.com/office/spreadsheetml/2009/9/main" objectType="Button" lockText="1"/>
</file>

<file path=xl/ctrlProps/ctrlProp650.xml><?xml version="1.0" encoding="utf-8"?>
<formControlPr xmlns="http://schemas.microsoft.com/office/spreadsheetml/2009/9/main" objectType="Button" lockText="1"/>
</file>

<file path=xl/ctrlProps/ctrlProp651.xml><?xml version="1.0" encoding="utf-8"?>
<formControlPr xmlns="http://schemas.microsoft.com/office/spreadsheetml/2009/9/main" objectType="Button" lockText="1"/>
</file>

<file path=xl/ctrlProps/ctrlProp652.xml><?xml version="1.0" encoding="utf-8"?>
<formControlPr xmlns="http://schemas.microsoft.com/office/spreadsheetml/2009/9/main" objectType="Button" lockText="1"/>
</file>

<file path=xl/ctrlProps/ctrlProp653.xml><?xml version="1.0" encoding="utf-8"?>
<formControlPr xmlns="http://schemas.microsoft.com/office/spreadsheetml/2009/9/main" objectType="Button" lockText="1"/>
</file>

<file path=xl/ctrlProps/ctrlProp654.xml><?xml version="1.0" encoding="utf-8"?>
<formControlPr xmlns="http://schemas.microsoft.com/office/spreadsheetml/2009/9/main" objectType="Button" lockText="1"/>
</file>

<file path=xl/ctrlProps/ctrlProp655.xml><?xml version="1.0" encoding="utf-8"?>
<formControlPr xmlns="http://schemas.microsoft.com/office/spreadsheetml/2009/9/main" objectType="Button" lockText="1"/>
</file>

<file path=xl/ctrlProps/ctrlProp656.xml><?xml version="1.0" encoding="utf-8"?>
<formControlPr xmlns="http://schemas.microsoft.com/office/spreadsheetml/2009/9/main" objectType="Button" lockText="1"/>
</file>

<file path=xl/ctrlProps/ctrlProp657.xml><?xml version="1.0" encoding="utf-8"?>
<formControlPr xmlns="http://schemas.microsoft.com/office/spreadsheetml/2009/9/main" objectType="Button" lockText="1"/>
</file>

<file path=xl/ctrlProps/ctrlProp658.xml><?xml version="1.0" encoding="utf-8"?>
<formControlPr xmlns="http://schemas.microsoft.com/office/spreadsheetml/2009/9/main" objectType="Button" lockText="1"/>
</file>

<file path=xl/ctrlProps/ctrlProp659.xml><?xml version="1.0" encoding="utf-8"?>
<formControlPr xmlns="http://schemas.microsoft.com/office/spreadsheetml/2009/9/main" objectType="Button" lockText="1"/>
</file>

<file path=xl/ctrlProps/ctrlProp660.xml><?xml version="1.0" encoding="utf-8"?>
<formControlPr xmlns="http://schemas.microsoft.com/office/spreadsheetml/2009/9/main" objectType="Button" lockText="1"/>
</file>

<file path=xl/ctrlProps/ctrlProp661.xml><?xml version="1.0" encoding="utf-8"?>
<formControlPr xmlns="http://schemas.microsoft.com/office/spreadsheetml/2009/9/main" objectType="Button" lockText="1"/>
</file>

<file path=xl/ctrlProps/ctrlProp662.xml><?xml version="1.0" encoding="utf-8"?>
<formControlPr xmlns="http://schemas.microsoft.com/office/spreadsheetml/2009/9/main" objectType="Button" lockText="1"/>
</file>

<file path=xl/ctrlProps/ctrlProp663.xml><?xml version="1.0" encoding="utf-8"?>
<formControlPr xmlns="http://schemas.microsoft.com/office/spreadsheetml/2009/9/main" objectType="Button" lockText="1"/>
</file>

<file path=xl/ctrlProps/ctrlProp664.xml><?xml version="1.0" encoding="utf-8"?>
<formControlPr xmlns="http://schemas.microsoft.com/office/spreadsheetml/2009/9/main" objectType="Button" lockText="1"/>
</file>

<file path=xl/ctrlProps/ctrlProp665.xml><?xml version="1.0" encoding="utf-8"?>
<formControlPr xmlns="http://schemas.microsoft.com/office/spreadsheetml/2009/9/main" objectType="Button" lockText="1"/>
</file>

<file path=xl/ctrlProps/ctrlProp666.xml><?xml version="1.0" encoding="utf-8"?>
<formControlPr xmlns="http://schemas.microsoft.com/office/spreadsheetml/2009/9/main" objectType="Button" lockText="1"/>
</file>

<file path=xl/ctrlProps/ctrlProp667.xml><?xml version="1.0" encoding="utf-8"?>
<formControlPr xmlns="http://schemas.microsoft.com/office/spreadsheetml/2009/9/main" objectType="Button" lockText="1"/>
</file>

<file path=xl/ctrlProps/ctrlProp668.xml><?xml version="1.0" encoding="utf-8"?>
<formControlPr xmlns="http://schemas.microsoft.com/office/spreadsheetml/2009/9/main" objectType="Button" lockText="1"/>
</file>

<file path=xl/ctrlProps/ctrlProp669.xml><?xml version="1.0" encoding="utf-8"?>
<formControlPr xmlns="http://schemas.microsoft.com/office/spreadsheetml/2009/9/main" objectType="Button" lockText="1"/>
</file>

<file path=xl/ctrlProps/ctrlProp670.xml><?xml version="1.0" encoding="utf-8"?>
<formControlPr xmlns="http://schemas.microsoft.com/office/spreadsheetml/2009/9/main" objectType="Button" lockText="1"/>
</file>

<file path=xl/ctrlProps/ctrlProp671.xml><?xml version="1.0" encoding="utf-8"?>
<formControlPr xmlns="http://schemas.microsoft.com/office/spreadsheetml/2009/9/main" objectType="Button" lockText="1"/>
</file>

<file path=xl/ctrlProps/ctrlProp672.xml><?xml version="1.0" encoding="utf-8"?>
<formControlPr xmlns="http://schemas.microsoft.com/office/spreadsheetml/2009/9/main" objectType="Button" lockText="1"/>
</file>

<file path=xl/ctrlProps/ctrlProp673.xml><?xml version="1.0" encoding="utf-8"?>
<formControlPr xmlns="http://schemas.microsoft.com/office/spreadsheetml/2009/9/main" objectType="Button" lockText="1"/>
</file>

<file path=xl/ctrlProps/ctrlProp674.xml><?xml version="1.0" encoding="utf-8"?>
<formControlPr xmlns="http://schemas.microsoft.com/office/spreadsheetml/2009/9/main" objectType="Button" lockText="1"/>
</file>

<file path=xl/ctrlProps/ctrlProp675.xml><?xml version="1.0" encoding="utf-8"?>
<formControlPr xmlns="http://schemas.microsoft.com/office/spreadsheetml/2009/9/main" objectType="Button" lockText="1"/>
</file>

<file path=xl/ctrlProps/ctrlProp676.xml><?xml version="1.0" encoding="utf-8"?>
<formControlPr xmlns="http://schemas.microsoft.com/office/spreadsheetml/2009/9/main" objectType="Button" lockText="1"/>
</file>

<file path=xl/ctrlProps/ctrlProp677.xml><?xml version="1.0" encoding="utf-8"?>
<formControlPr xmlns="http://schemas.microsoft.com/office/spreadsheetml/2009/9/main" objectType="Button" lockText="1"/>
</file>

<file path=xl/ctrlProps/ctrlProp678.xml><?xml version="1.0" encoding="utf-8"?>
<formControlPr xmlns="http://schemas.microsoft.com/office/spreadsheetml/2009/9/main" objectType="Button" lockText="1"/>
</file>

<file path=xl/ctrlProps/ctrlProp679.xml><?xml version="1.0" encoding="utf-8"?>
<formControlPr xmlns="http://schemas.microsoft.com/office/spreadsheetml/2009/9/main" objectType="Button" lockText="1"/>
</file>

<file path=xl/ctrlProps/ctrlProp680.xml><?xml version="1.0" encoding="utf-8"?>
<formControlPr xmlns="http://schemas.microsoft.com/office/spreadsheetml/2009/9/main" objectType="Button" lockText="1"/>
</file>

<file path=xl/ctrlProps/ctrlProp681.xml><?xml version="1.0" encoding="utf-8"?>
<formControlPr xmlns="http://schemas.microsoft.com/office/spreadsheetml/2009/9/main" objectType="Button" lockText="1"/>
</file>

<file path=xl/ctrlProps/ctrlProp682.xml><?xml version="1.0" encoding="utf-8"?>
<formControlPr xmlns="http://schemas.microsoft.com/office/spreadsheetml/2009/9/main" objectType="Button" lockText="1"/>
</file>

<file path=xl/ctrlProps/ctrlProp683.xml><?xml version="1.0" encoding="utf-8"?>
<formControlPr xmlns="http://schemas.microsoft.com/office/spreadsheetml/2009/9/main" objectType="Button" lockText="1"/>
</file>

<file path=xl/ctrlProps/ctrlProp684.xml><?xml version="1.0" encoding="utf-8"?>
<formControlPr xmlns="http://schemas.microsoft.com/office/spreadsheetml/2009/9/main" objectType="Button" lockText="1"/>
</file>

<file path=xl/ctrlProps/ctrlProp685.xml><?xml version="1.0" encoding="utf-8"?>
<formControlPr xmlns="http://schemas.microsoft.com/office/spreadsheetml/2009/9/main" objectType="Button" lockText="1"/>
</file>

<file path=xl/ctrlProps/ctrlProp686.xml><?xml version="1.0" encoding="utf-8"?>
<formControlPr xmlns="http://schemas.microsoft.com/office/spreadsheetml/2009/9/main" objectType="Button" lockText="1"/>
</file>

<file path=xl/ctrlProps/ctrlProp687.xml><?xml version="1.0" encoding="utf-8"?>
<formControlPr xmlns="http://schemas.microsoft.com/office/spreadsheetml/2009/9/main" objectType="Button" lockText="1"/>
</file>

<file path=xl/ctrlProps/ctrlProp688.xml><?xml version="1.0" encoding="utf-8"?>
<formControlPr xmlns="http://schemas.microsoft.com/office/spreadsheetml/2009/9/main" objectType="Button" lockText="1"/>
</file>

<file path=xl/ctrlProps/ctrlProp689.xml><?xml version="1.0" encoding="utf-8"?>
<formControlPr xmlns="http://schemas.microsoft.com/office/spreadsheetml/2009/9/main" objectType="Button" lockText="1"/>
</file>

<file path=xl/ctrlProps/ctrlProp690.xml><?xml version="1.0" encoding="utf-8"?>
<formControlPr xmlns="http://schemas.microsoft.com/office/spreadsheetml/2009/9/main" objectType="Button" lockText="1"/>
</file>

<file path=xl/ctrlProps/ctrlProp691.xml><?xml version="1.0" encoding="utf-8"?>
<formControlPr xmlns="http://schemas.microsoft.com/office/spreadsheetml/2009/9/main" objectType="Button" lockText="1"/>
</file>

<file path=xl/ctrlProps/ctrlProp692.xml><?xml version="1.0" encoding="utf-8"?>
<formControlPr xmlns="http://schemas.microsoft.com/office/spreadsheetml/2009/9/main" objectType="Button" lockText="1"/>
</file>

<file path=xl/ctrlProps/ctrlProp693.xml><?xml version="1.0" encoding="utf-8"?>
<formControlPr xmlns="http://schemas.microsoft.com/office/spreadsheetml/2009/9/main" objectType="Button" lockText="1"/>
</file>

<file path=xl/ctrlProps/ctrlProp694.xml><?xml version="1.0" encoding="utf-8"?>
<formControlPr xmlns="http://schemas.microsoft.com/office/spreadsheetml/2009/9/main" objectType="Button" lockText="1"/>
</file>

<file path=xl/ctrlProps/ctrlProp695.xml><?xml version="1.0" encoding="utf-8"?>
<formControlPr xmlns="http://schemas.microsoft.com/office/spreadsheetml/2009/9/main" objectType="Button" lockText="1"/>
</file>

<file path=xl/ctrlProps/ctrlProp696.xml><?xml version="1.0" encoding="utf-8"?>
<formControlPr xmlns="http://schemas.microsoft.com/office/spreadsheetml/2009/9/main" objectType="Button" lockText="1"/>
</file>

<file path=xl/ctrlProps/ctrlProp697.xml><?xml version="1.0" encoding="utf-8"?>
<formControlPr xmlns="http://schemas.microsoft.com/office/spreadsheetml/2009/9/main" objectType="Button" lockText="1"/>
</file>

<file path=xl/ctrlProps/ctrlProp698.xml><?xml version="1.0" encoding="utf-8"?>
<formControlPr xmlns="http://schemas.microsoft.com/office/spreadsheetml/2009/9/main" objectType="Button" lockText="1"/>
</file>

<file path=xl/ctrlProps/ctrlProp699.xml><?xml version="1.0" encoding="utf-8"?>
<formControlPr xmlns="http://schemas.microsoft.com/office/spreadsheetml/2009/9/main" objectType="Button" lockText="1"/>
</file>

<file path=xl/ctrlProps/ctrlProp700.xml><?xml version="1.0" encoding="utf-8"?>
<formControlPr xmlns="http://schemas.microsoft.com/office/spreadsheetml/2009/9/main" objectType="Button" lockText="1"/>
</file>

<file path=xl/ctrlProps/ctrlProp701.xml><?xml version="1.0" encoding="utf-8"?>
<formControlPr xmlns="http://schemas.microsoft.com/office/spreadsheetml/2009/9/main" objectType="Button" lockText="1"/>
</file>

<file path=xl/ctrlProps/ctrlProp702.xml><?xml version="1.0" encoding="utf-8"?>
<formControlPr xmlns="http://schemas.microsoft.com/office/spreadsheetml/2009/9/main" objectType="Button" lockText="1"/>
</file>

<file path=xl/ctrlProps/ctrlProp703.xml><?xml version="1.0" encoding="utf-8"?>
<formControlPr xmlns="http://schemas.microsoft.com/office/spreadsheetml/2009/9/main" objectType="Button" lockText="1"/>
</file>

<file path=xl/ctrlProps/ctrlProp704.xml><?xml version="1.0" encoding="utf-8"?>
<formControlPr xmlns="http://schemas.microsoft.com/office/spreadsheetml/2009/9/main" objectType="Button" lockText="1"/>
</file>

<file path=xl/ctrlProps/ctrlProp705.xml><?xml version="1.0" encoding="utf-8"?>
<formControlPr xmlns="http://schemas.microsoft.com/office/spreadsheetml/2009/9/main" objectType="Button" lockText="1"/>
</file>

<file path=xl/ctrlProps/ctrlProp706.xml><?xml version="1.0" encoding="utf-8"?>
<formControlPr xmlns="http://schemas.microsoft.com/office/spreadsheetml/2009/9/main" objectType="Button" lockText="1"/>
</file>

<file path=xl/ctrlProps/ctrlProp707.xml><?xml version="1.0" encoding="utf-8"?>
<formControlPr xmlns="http://schemas.microsoft.com/office/spreadsheetml/2009/9/main" objectType="Button" lockText="1"/>
</file>

<file path=xl/ctrlProps/ctrlProp708.xml><?xml version="1.0" encoding="utf-8"?>
<formControlPr xmlns="http://schemas.microsoft.com/office/spreadsheetml/2009/9/main" objectType="Button" lockText="1"/>
</file>

<file path=xl/ctrlProps/ctrlProp709.xml><?xml version="1.0" encoding="utf-8"?>
<formControlPr xmlns="http://schemas.microsoft.com/office/spreadsheetml/2009/9/main" objectType="Button" lockText="1"/>
</file>

<file path=xl/ctrlProps/ctrlProp710.xml><?xml version="1.0" encoding="utf-8"?>
<formControlPr xmlns="http://schemas.microsoft.com/office/spreadsheetml/2009/9/main" objectType="Button" lockText="1"/>
</file>

<file path=xl/ctrlProps/ctrlProp711.xml><?xml version="1.0" encoding="utf-8"?>
<formControlPr xmlns="http://schemas.microsoft.com/office/spreadsheetml/2009/9/main" objectType="Button" lockText="1"/>
</file>

<file path=xl/ctrlProps/ctrlProp712.xml><?xml version="1.0" encoding="utf-8"?>
<formControlPr xmlns="http://schemas.microsoft.com/office/spreadsheetml/2009/9/main" objectType="Button" lockText="1"/>
</file>

<file path=xl/ctrlProps/ctrlProp713.xml><?xml version="1.0" encoding="utf-8"?>
<formControlPr xmlns="http://schemas.microsoft.com/office/spreadsheetml/2009/9/main" objectType="Button" lockText="1"/>
</file>

<file path=xl/ctrlProps/ctrlProp714.xml><?xml version="1.0" encoding="utf-8"?>
<formControlPr xmlns="http://schemas.microsoft.com/office/spreadsheetml/2009/9/main" objectType="Button" lockText="1"/>
</file>

<file path=xl/ctrlProps/ctrlProp715.xml><?xml version="1.0" encoding="utf-8"?>
<formControlPr xmlns="http://schemas.microsoft.com/office/spreadsheetml/2009/9/main" objectType="Button" lockText="1"/>
</file>

<file path=xl/ctrlProps/ctrlProp716.xml><?xml version="1.0" encoding="utf-8"?>
<formControlPr xmlns="http://schemas.microsoft.com/office/spreadsheetml/2009/9/main" objectType="Button" lockText="1"/>
</file>

<file path=xl/ctrlProps/ctrlProp717.xml><?xml version="1.0" encoding="utf-8"?>
<formControlPr xmlns="http://schemas.microsoft.com/office/spreadsheetml/2009/9/main" objectType="Button" lockText="1"/>
</file>

<file path=xl/ctrlProps/ctrlProp718.xml><?xml version="1.0" encoding="utf-8"?>
<formControlPr xmlns="http://schemas.microsoft.com/office/spreadsheetml/2009/9/main" objectType="Button" lockText="1"/>
</file>

<file path=xl/ctrlProps/ctrlProp719.xml><?xml version="1.0" encoding="utf-8"?>
<formControlPr xmlns="http://schemas.microsoft.com/office/spreadsheetml/2009/9/main" objectType="Button" lockText="1"/>
</file>

<file path=xl/ctrlProps/ctrlProp720.xml><?xml version="1.0" encoding="utf-8"?>
<formControlPr xmlns="http://schemas.microsoft.com/office/spreadsheetml/2009/9/main" objectType="Button" lockText="1"/>
</file>

<file path=xl/ctrlProps/ctrlProp721.xml><?xml version="1.0" encoding="utf-8"?>
<formControlPr xmlns="http://schemas.microsoft.com/office/spreadsheetml/2009/9/main" objectType="Button" lockText="1"/>
</file>

<file path=xl/ctrlProps/ctrlProp722.xml><?xml version="1.0" encoding="utf-8"?>
<formControlPr xmlns="http://schemas.microsoft.com/office/spreadsheetml/2009/9/main" objectType="Button" lockText="1"/>
</file>

<file path=xl/ctrlProps/ctrlProp723.xml><?xml version="1.0" encoding="utf-8"?>
<formControlPr xmlns="http://schemas.microsoft.com/office/spreadsheetml/2009/9/main" objectType="Button" lockText="1"/>
</file>

<file path=xl/ctrlProps/ctrlProp724.xml><?xml version="1.0" encoding="utf-8"?>
<formControlPr xmlns="http://schemas.microsoft.com/office/spreadsheetml/2009/9/main" objectType="Button" lockText="1"/>
</file>

<file path=xl/ctrlProps/ctrlProp725.xml><?xml version="1.0" encoding="utf-8"?>
<formControlPr xmlns="http://schemas.microsoft.com/office/spreadsheetml/2009/9/main" objectType="Button" lockText="1"/>
</file>

<file path=xl/ctrlProps/ctrlProp726.xml><?xml version="1.0" encoding="utf-8"?>
<formControlPr xmlns="http://schemas.microsoft.com/office/spreadsheetml/2009/9/main" objectType="Button" lockText="1"/>
</file>

<file path=xl/ctrlProps/ctrlProp727.xml><?xml version="1.0" encoding="utf-8"?>
<formControlPr xmlns="http://schemas.microsoft.com/office/spreadsheetml/2009/9/main" objectType="Button" lockText="1"/>
</file>

<file path=xl/ctrlProps/ctrlProp728.xml><?xml version="1.0" encoding="utf-8"?>
<formControlPr xmlns="http://schemas.microsoft.com/office/spreadsheetml/2009/9/main" objectType="Button" lockText="1"/>
</file>

<file path=xl/ctrlProps/ctrlProp729.xml><?xml version="1.0" encoding="utf-8"?>
<formControlPr xmlns="http://schemas.microsoft.com/office/spreadsheetml/2009/9/main" objectType="Button" lockText="1"/>
</file>

<file path=xl/ctrlProps/ctrlProp730.xml><?xml version="1.0" encoding="utf-8"?>
<formControlPr xmlns="http://schemas.microsoft.com/office/spreadsheetml/2009/9/main" objectType="Button" lockText="1"/>
</file>

<file path=xl/ctrlProps/ctrlProp731.xml><?xml version="1.0" encoding="utf-8"?>
<formControlPr xmlns="http://schemas.microsoft.com/office/spreadsheetml/2009/9/main" objectType="Button" lockText="1"/>
</file>

<file path=xl/ctrlProps/ctrlProp732.xml><?xml version="1.0" encoding="utf-8"?>
<formControlPr xmlns="http://schemas.microsoft.com/office/spreadsheetml/2009/9/main" objectType="Button" lockText="1"/>
</file>

<file path=xl/ctrlProps/ctrlProp733.xml><?xml version="1.0" encoding="utf-8"?>
<formControlPr xmlns="http://schemas.microsoft.com/office/spreadsheetml/2009/9/main" objectType="Button" lockText="1"/>
</file>

<file path=xl/ctrlProps/ctrlProp734.xml><?xml version="1.0" encoding="utf-8"?>
<formControlPr xmlns="http://schemas.microsoft.com/office/spreadsheetml/2009/9/main" objectType="Button" lockText="1"/>
</file>

<file path=xl/ctrlProps/ctrlProp735.xml><?xml version="1.0" encoding="utf-8"?>
<formControlPr xmlns="http://schemas.microsoft.com/office/spreadsheetml/2009/9/main" objectType="Button" lockText="1"/>
</file>

<file path=xl/ctrlProps/ctrlProp736.xml><?xml version="1.0" encoding="utf-8"?>
<formControlPr xmlns="http://schemas.microsoft.com/office/spreadsheetml/2009/9/main" objectType="Button" lockText="1"/>
</file>

<file path=xl/ctrlProps/ctrlProp737.xml><?xml version="1.0" encoding="utf-8"?>
<formControlPr xmlns="http://schemas.microsoft.com/office/spreadsheetml/2009/9/main" objectType="Button" lockText="1"/>
</file>

<file path=xl/ctrlProps/ctrlProp738.xml><?xml version="1.0" encoding="utf-8"?>
<formControlPr xmlns="http://schemas.microsoft.com/office/spreadsheetml/2009/9/main" objectType="Button" lockText="1"/>
</file>

<file path=xl/ctrlProps/ctrlProp739.xml><?xml version="1.0" encoding="utf-8"?>
<formControlPr xmlns="http://schemas.microsoft.com/office/spreadsheetml/2009/9/main" objectType="Button" lockText="1"/>
</file>

<file path=xl/ctrlProps/ctrlProp740.xml><?xml version="1.0" encoding="utf-8"?>
<formControlPr xmlns="http://schemas.microsoft.com/office/spreadsheetml/2009/9/main" objectType="Button" lockText="1"/>
</file>

<file path=xl/ctrlProps/ctrlProp741.xml><?xml version="1.0" encoding="utf-8"?>
<formControlPr xmlns="http://schemas.microsoft.com/office/spreadsheetml/2009/9/main" objectType="Button" lockText="1"/>
</file>

<file path=xl/ctrlProps/ctrlProp742.xml><?xml version="1.0" encoding="utf-8"?>
<formControlPr xmlns="http://schemas.microsoft.com/office/spreadsheetml/2009/9/main" objectType="Button" lockText="1"/>
</file>

<file path=xl/ctrlProps/ctrlProp743.xml><?xml version="1.0" encoding="utf-8"?>
<formControlPr xmlns="http://schemas.microsoft.com/office/spreadsheetml/2009/9/main" objectType="Button" lockText="1"/>
</file>

<file path=xl/ctrlProps/ctrlProp744.xml><?xml version="1.0" encoding="utf-8"?>
<formControlPr xmlns="http://schemas.microsoft.com/office/spreadsheetml/2009/9/main" objectType="Button" lockText="1"/>
</file>

<file path=xl/ctrlProps/ctrlProp745.xml><?xml version="1.0" encoding="utf-8"?>
<formControlPr xmlns="http://schemas.microsoft.com/office/spreadsheetml/2009/9/main" objectType="Button" lockText="1"/>
</file>

<file path=xl/ctrlProps/ctrlProp746.xml><?xml version="1.0" encoding="utf-8"?>
<formControlPr xmlns="http://schemas.microsoft.com/office/spreadsheetml/2009/9/main" objectType="Button" lockText="1"/>
</file>

<file path=xl/ctrlProps/ctrlProp747.xml><?xml version="1.0" encoding="utf-8"?>
<formControlPr xmlns="http://schemas.microsoft.com/office/spreadsheetml/2009/9/main" objectType="Button" lockText="1"/>
</file>

<file path=xl/ctrlProps/ctrlProp748.xml><?xml version="1.0" encoding="utf-8"?>
<formControlPr xmlns="http://schemas.microsoft.com/office/spreadsheetml/2009/9/main" objectType="Button" lockText="1"/>
</file>

<file path=xl/ctrlProps/ctrlProp749.xml><?xml version="1.0" encoding="utf-8"?>
<formControlPr xmlns="http://schemas.microsoft.com/office/spreadsheetml/2009/9/main" objectType="Button" lockText="1"/>
</file>

<file path=xl/ctrlProps/ctrlProp750.xml><?xml version="1.0" encoding="utf-8"?>
<formControlPr xmlns="http://schemas.microsoft.com/office/spreadsheetml/2009/9/main" objectType="Button" lockText="1"/>
</file>

<file path=xl/ctrlProps/ctrlProp751.xml><?xml version="1.0" encoding="utf-8"?>
<formControlPr xmlns="http://schemas.microsoft.com/office/spreadsheetml/2009/9/main" objectType="Button" lockText="1"/>
</file>

<file path=xl/ctrlProps/ctrlProp752.xml><?xml version="1.0" encoding="utf-8"?>
<formControlPr xmlns="http://schemas.microsoft.com/office/spreadsheetml/2009/9/main" objectType="Button" lockText="1"/>
</file>

<file path=xl/ctrlProps/ctrlProp753.xml><?xml version="1.0" encoding="utf-8"?>
<formControlPr xmlns="http://schemas.microsoft.com/office/spreadsheetml/2009/9/main" objectType="Button" lockText="1"/>
</file>

<file path=xl/ctrlProps/ctrlProp754.xml><?xml version="1.0" encoding="utf-8"?>
<formControlPr xmlns="http://schemas.microsoft.com/office/spreadsheetml/2009/9/main" objectType="Button" lockText="1"/>
</file>

<file path=xl/ctrlProps/ctrlProp755.xml><?xml version="1.0" encoding="utf-8"?>
<formControlPr xmlns="http://schemas.microsoft.com/office/spreadsheetml/2009/9/main" objectType="Button" lockText="1"/>
</file>

<file path=xl/ctrlProps/ctrlProp756.xml><?xml version="1.0" encoding="utf-8"?>
<formControlPr xmlns="http://schemas.microsoft.com/office/spreadsheetml/2009/9/main" objectType="Button" lockText="1"/>
</file>

<file path=xl/ctrlProps/ctrlProp757.xml><?xml version="1.0" encoding="utf-8"?>
<formControlPr xmlns="http://schemas.microsoft.com/office/spreadsheetml/2009/9/main" objectType="Button" lockText="1"/>
</file>

<file path=xl/ctrlProps/ctrlProp758.xml><?xml version="1.0" encoding="utf-8"?>
<formControlPr xmlns="http://schemas.microsoft.com/office/spreadsheetml/2009/9/main" objectType="Button" lockText="1"/>
</file>

<file path=xl/ctrlProps/ctrlProp759.xml><?xml version="1.0" encoding="utf-8"?>
<formControlPr xmlns="http://schemas.microsoft.com/office/spreadsheetml/2009/9/main" objectType="Button" lockText="1"/>
</file>

<file path=xl/ctrlProps/ctrlProp760.xml><?xml version="1.0" encoding="utf-8"?>
<formControlPr xmlns="http://schemas.microsoft.com/office/spreadsheetml/2009/9/main" objectType="Button" lockText="1"/>
</file>

<file path=xl/ctrlProps/ctrlProp761.xml><?xml version="1.0" encoding="utf-8"?>
<formControlPr xmlns="http://schemas.microsoft.com/office/spreadsheetml/2009/9/main" objectType="Button" lockText="1"/>
</file>

<file path=xl/ctrlProps/ctrlProp762.xml><?xml version="1.0" encoding="utf-8"?>
<formControlPr xmlns="http://schemas.microsoft.com/office/spreadsheetml/2009/9/main" objectType="Button" lockText="1"/>
</file>

<file path=xl/ctrlProps/ctrlProp763.xml><?xml version="1.0" encoding="utf-8"?>
<formControlPr xmlns="http://schemas.microsoft.com/office/spreadsheetml/2009/9/main" objectType="Button" lockText="1"/>
</file>

<file path=xl/ctrlProps/ctrlProp764.xml><?xml version="1.0" encoding="utf-8"?>
<formControlPr xmlns="http://schemas.microsoft.com/office/spreadsheetml/2009/9/main" objectType="Button" lockText="1"/>
</file>

<file path=xl/ctrlProps/ctrlProp765.xml><?xml version="1.0" encoding="utf-8"?>
<formControlPr xmlns="http://schemas.microsoft.com/office/spreadsheetml/2009/9/main" objectType="Button" lockText="1"/>
</file>

<file path=xl/ctrlProps/ctrlProp766.xml><?xml version="1.0" encoding="utf-8"?>
<formControlPr xmlns="http://schemas.microsoft.com/office/spreadsheetml/2009/9/main" objectType="Button" lockText="1"/>
</file>

<file path=xl/ctrlProps/ctrlProp767.xml><?xml version="1.0" encoding="utf-8"?>
<formControlPr xmlns="http://schemas.microsoft.com/office/spreadsheetml/2009/9/main" objectType="Button" lockText="1"/>
</file>

<file path=xl/ctrlProps/ctrlProp768.xml><?xml version="1.0" encoding="utf-8"?>
<formControlPr xmlns="http://schemas.microsoft.com/office/spreadsheetml/2009/9/main" objectType="Button" lockText="1"/>
</file>

<file path=xl/ctrlProps/ctrlProp769.xml><?xml version="1.0" encoding="utf-8"?>
<formControlPr xmlns="http://schemas.microsoft.com/office/spreadsheetml/2009/9/main" objectType="Button" lockText="1"/>
</file>

<file path=xl/ctrlProps/ctrlProp770.xml><?xml version="1.0" encoding="utf-8"?>
<formControlPr xmlns="http://schemas.microsoft.com/office/spreadsheetml/2009/9/main" objectType="Button" lockText="1"/>
</file>

<file path=xl/ctrlProps/ctrlProp771.xml><?xml version="1.0" encoding="utf-8"?>
<formControlPr xmlns="http://schemas.microsoft.com/office/spreadsheetml/2009/9/main" objectType="Button" lockText="1"/>
</file>

<file path=xl/ctrlProps/ctrlProp772.xml><?xml version="1.0" encoding="utf-8"?>
<formControlPr xmlns="http://schemas.microsoft.com/office/spreadsheetml/2009/9/main" objectType="Button" lockText="1"/>
</file>

<file path=xl/ctrlProps/ctrlProp773.xml><?xml version="1.0" encoding="utf-8"?>
<formControlPr xmlns="http://schemas.microsoft.com/office/spreadsheetml/2009/9/main" objectType="Button" lockText="1"/>
</file>

<file path=xl/ctrlProps/ctrlProp774.xml><?xml version="1.0" encoding="utf-8"?>
<formControlPr xmlns="http://schemas.microsoft.com/office/spreadsheetml/2009/9/main" objectType="Button" lockText="1"/>
</file>

<file path=xl/ctrlProps/ctrlProp775.xml><?xml version="1.0" encoding="utf-8"?>
<formControlPr xmlns="http://schemas.microsoft.com/office/spreadsheetml/2009/9/main" objectType="Button" lockText="1"/>
</file>

<file path=xl/ctrlProps/ctrlProp776.xml><?xml version="1.0" encoding="utf-8"?>
<formControlPr xmlns="http://schemas.microsoft.com/office/spreadsheetml/2009/9/main" objectType="Button" lockText="1"/>
</file>

<file path=xl/ctrlProps/ctrlProp777.xml><?xml version="1.0" encoding="utf-8"?>
<formControlPr xmlns="http://schemas.microsoft.com/office/spreadsheetml/2009/9/main" objectType="Button" lockText="1"/>
</file>

<file path=xl/ctrlProps/ctrlProp778.xml><?xml version="1.0" encoding="utf-8"?>
<formControlPr xmlns="http://schemas.microsoft.com/office/spreadsheetml/2009/9/main" objectType="Button" lockText="1"/>
</file>

<file path=xl/ctrlProps/ctrlProp779.xml><?xml version="1.0" encoding="utf-8"?>
<formControlPr xmlns="http://schemas.microsoft.com/office/spreadsheetml/2009/9/main" objectType="Button" lockText="1"/>
</file>

<file path=xl/ctrlProps/ctrlProp780.xml><?xml version="1.0" encoding="utf-8"?>
<formControlPr xmlns="http://schemas.microsoft.com/office/spreadsheetml/2009/9/main" objectType="Button" lockText="1"/>
</file>

<file path=xl/ctrlProps/ctrlProp781.xml><?xml version="1.0" encoding="utf-8"?>
<formControlPr xmlns="http://schemas.microsoft.com/office/spreadsheetml/2009/9/main" objectType="Button" lockText="1"/>
</file>

<file path=xl/ctrlProps/ctrlProp782.xml><?xml version="1.0" encoding="utf-8"?>
<formControlPr xmlns="http://schemas.microsoft.com/office/spreadsheetml/2009/9/main" objectType="Button" lockText="1"/>
</file>

<file path=xl/ctrlProps/ctrlProp783.xml><?xml version="1.0" encoding="utf-8"?>
<formControlPr xmlns="http://schemas.microsoft.com/office/spreadsheetml/2009/9/main" objectType="Button" lockText="1"/>
</file>

<file path=xl/ctrlProps/ctrlProp784.xml><?xml version="1.0" encoding="utf-8"?>
<formControlPr xmlns="http://schemas.microsoft.com/office/spreadsheetml/2009/9/main" objectType="Button" lockText="1"/>
</file>

<file path=xl/ctrlProps/ctrlProp785.xml><?xml version="1.0" encoding="utf-8"?>
<formControlPr xmlns="http://schemas.microsoft.com/office/spreadsheetml/2009/9/main" objectType="Button" lockText="1"/>
</file>

<file path=xl/ctrlProps/ctrlProp786.xml><?xml version="1.0" encoding="utf-8"?>
<formControlPr xmlns="http://schemas.microsoft.com/office/spreadsheetml/2009/9/main" objectType="Button" lockText="1"/>
</file>

<file path=xl/ctrlProps/ctrlProp787.xml><?xml version="1.0" encoding="utf-8"?>
<formControlPr xmlns="http://schemas.microsoft.com/office/spreadsheetml/2009/9/main" objectType="Button" lockText="1"/>
</file>

<file path=xl/ctrlProps/ctrlProp788.xml><?xml version="1.0" encoding="utf-8"?>
<formControlPr xmlns="http://schemas.microsoft.com/office/spreadsheetml/2009/9/main" objectType="Button" lockText="1"/>
</file>

<file path=xl/ctrlProps/ctrlProp789.xml><?xml version="1.0" encoding="utf-8"?>
<formControlPr xmlns="http://schemas.microsoft.com/office/spreadsheetml/2009/9/main" objectType="Button" lockText="1"/>
</file>

<file path=xl/ctrlProps/ctrlProp790.xml><?xml version="1.0" encoding="utf-8"?>
<formControlPr xmlns="http://schemas.microsoft.com/office/spreadsheetml/2009/9/main" objectType="Button" lockText="1"/>
</file>

<file path=xl/ctrlProps/ctrlProp791.xml><?xml version="1.0" encoding="utf-8"?>
<formControlPr xmlns="http://schemas.microsoft.com/office/spreadsheetml/2009/9/main" objectType="Button" lockText="1"/>
</file>

<file path=xl/ctrlProps/ctrlProp792.xml><?xml version="1.0" encoding="utf-8"?>
<formControlPr xmlns="http://schemas.microsoft.com/office/spreadsheetml/2009/9/main" objectType="Button" lockText="1"/>
</file>

<file path=xl/ctrlProps/ctrlProp793.xml><?xml version="1.0" encoding="utf-8"?>
<formControlPr xmlns="http://schemas.microsoft.com/office/spreadsheetml/2009/9/main" objectType="Button" lockText="1"/>
</file>

<file path=xl/ctrlProps/ctrlProp794.xml><?xml version="1.0" encoding="utf-8"?>
<formControlPr xmlns="http://schemas.microsoft.com/office/spreadsheetml/2009/9/main" objectType="Button" lockText="1"/>
</file>

<file path=xl/ctrlProps/ctrlProp795.xml><?xml version="1.0" encoding="utf-8"?>
<formControlPr xmlns="http://schemas.microsoft.com/office/spreadsheetml/2009/9/main" objectType="Button" lockText="1"/>
</file>

<file path=xl/ctrlProps/ctrlProp796.xml><?xml version="1.0" encoding="utf-8"?>
<formControlPr xmlns="http://schemas.microsoft.com/office/spreadsheetml/2009/9/main" objectType="Button" lockText="1"/>
</file>

<file path=xl/ctrlProps/ctrlProp797.xml><?xml version="1.0" encoding="utf-8"?>
<formControlPr xmlns="http://schemas.microsoft.com/office/spreadsheetml/2009/9/main" objectType="Button" lockText="1"/>
</file>

<file path=xl/ctrlProps/ctrlProp798.xml><?xml version="1.0" encoding="utf-8"?>
<formControlPr xmlns="http://schemas.microsoft.com/office/spreadsheetml/2009/9/main" objectType="Button" lockText="1"/>
</file>

<file path=xl/ctrlProps/ctrlProp799.xml><?xml version="1.0" encoding="utf-8"?>
<formControlPr xmlns="http://schemas.microsoft.com/office/spreadsheetml/2009/9/main" objectType="Button" lockText="1"/>
</file>

<file path=xl/ctrlProps/ctrlProp800.xml><?xml version="1.0" encoding="utf-8"?>
<formControlPr xmlns="http://schemas.microsoft.com/office/spreadsheetml/2009/9/main" objectType="Button" lockText="1"/>
</file>

<file path=xl/ctrlProps/ctrlProp801.xml><?xml version="1.0" encoding="utf-8"?>
<formControlPr xmlns="http://schemas.microsoft.com/office/spreadsheetml/2009/9/main" objectType="Button" lockText="1"/>
</file>

<file path=xl/ctrlProps/ctrlProp802.xml><?xml version="1.0" encoding="utf-8"?>
<formControlPr xmlns="http://schemas.microsoft.com/office/spreadsheetml/2009/9/main" objectType="Button" lockText="1"/>
</file>

<file path=xl/ctrlProps/ctrlProp803.xml><?xml version="1.0" encoding="utf-8"?>
<formControlPr xmlns="http://schemas.microsoft.com/office/spreadsheetml/2009/9/main" objectType="Button" lockText="1"/>
</file>

<file path=xl/ctrlProps/ctrlProp804.xml><?xml version="1.0" encoding="utf-8"?>
<formControlPr xmlns="http://schemas.microsoft.com/office/spreadsheetml/2009/9/main" objectType="Button" lockText="1"/>
</file>

<file path=xl/ctrlProps/ctrlProp805.xml><?xml version="1.0" encoding="utf-8"?>
<formControlPr xmlns="http://schemas.microsoft.com/office/spreadsheetml/2009/9/main" objectType="Button" lockText="1"/>
</file>

<file path=xl/ctrlProps/ctrlProp806.xml><?xml version="1.0" encoding="utf-8"?>
<formControlPr xmlns="http://schemas.microsoft.com/office/spreadsheetml/2009/9/main" objectType="Button" lockText="1"/>
</file>

<file path=xl/ctrlProps/ctrlProp807.xml><?xml version="1.0" encoding="utf-8"?>
<formControlPr xmlns="http://schemas.microsoft.com/office/spreadsheetml/2009/9/main" objectType="Button" lockText="1"/>
</file>

<file path=xl/ctrlProps/ctrlProp808.xml><?xml version="1.0" encoding="utf-8"?>
<formControlPr xmlns="http://schemas.microsoft.com/office/spreadsheetml/2009/9/main" objectType="Button" lockText="1"/>
</file>

<file path=xl/ctrlProps/ctrlProp809.xml><?xml version="1.0" encoding="utf-8"?>
<formControlPr xmlns="http://schemas.microsoft.com/office/spreadsheetml/2009/9/main" objectType="Button" lockText="1"/>
</file>

<file path=xl/ctrlProps/ctrlProp810.xml><?xml version="1.0" encoding="utf-8"?>
<formControlPr xmlns="http://schemas.microsoft.com/office/spreadsheetml/2009/9/main" objectType="Button" lockText="1"/>
</file>

<file path=xl/ctrlProps/ctrlProp811.xml><?xml version="1.0" encoding="utf-8"?>
<formControlPr xmlns="http://schemas.microsoft.com/office/spreadsheetml/2009/9/main" objectType="Button" lockText="1"/>
</file>

<file path=xl/ctrlProps/ctrlProp812.xml><?xml version="1.0" encoding="utf-8"?>
<formControlPr xmlns="http://schemas.microsoft.com/office/spreadsheetml/2009/9/main" objectType="Button" lockText="1"/>
</file>

<file path=xl/ctrlProps/ctrlProp813.xml><?xml version="1.0" encoding="utf-8"?>
<formControlPr xmlns="http://schemas.microsoft.com/office/spreadsheetml/2009/9/main" objectType="Button" lockText="1"/>
</file>

<file path=xl/ctrlProps/ctrlProp814.xml><?xml version="1.0" encoding="utf-8"?>
<formControlPr xmlns="http://schemas.microsoft.com/office/spreadsheetml/2009/9/main" objectType="Button" lockText="1"/>
</file>

<file path=xl/ctrlProps/ctrlProp815.xml><?xml version="1.0" encoding="utf-8"?>
<formControlPr xmlns="http://schemas.microsoft.com/office/spreadsheetml/2009/9/main" objectType="Button" lockText="1"/>
</file>

<file path=xl/ctrlProps/ctrlProp816.xml><?xml version="1.0" encoding="utf-8"?>
<formControlPr xmlns="http://schemas.microsoft.com/office/spreadsheetml/2009/9/main" objectType="Button" lockText="1"/>
</file>

<file path=xl/ctrlProps/ctrlProp817.xml><?xml version="1.0" encoding="utf-8"?>
<formControlPr xmlns="http://schemas.microsoft.com/office/spreadsheetml/2009/9/main" objectType="Button" lockText="1"/>
</file>

<file path=xl/ctrlProps/ctrlProp818.xml><?xml version="1.0" encoding="utf-8"?>
<formControlPr xmlns="http://schemas.microsoft.com/office/spreadsheetml/2009/9/main" objectType="Button" lockText="1"/>
</file>

<file path=xl/ctrlProps/ctrlProp819.xml><?xml version="1.0" encoding="utf-8"?>
<formControlPr xmlns="http://schemas.microsoft.com/office/spreadsheetml/2009/9/main" objectType="Button" lockText="1"/>
</file>

<file path=xl/ctrlProps/ctrlProp820.xml><?xml version="1.0" encoding="utf-8"?>
<formControlPr xmlns="http://schemas.microsoft.com/office/spreadsheetml/2009/9/main" objectType="Button" lockText="1"/>
</file>

<file path=xl/ctrlProps/ctrlProp821.xml><?xml version="1.0" encoding="utf-8"?>
<formControlPr xmlns="http://schemas.microsoft.com/office/spreadsheetml/2009/9/main" objectType="Button" lockText="1"/>
</file>

<file path=xl/ctrlProps/ctrlProp822.xml><?xml version="1.0" encoding="utf-8"?>
<formControlPr xmlns="http://schemas.microsoft.com/office/spreadsheetml/2009/9/main" objectType="Button" lockText="1"/>
</file>

<file path=xl/ctrlProps/ctrlProp823.xml><?xml version="1.0" encoding="utf-8"?>
<formControlPr xmlns="http://schemas.microsoft.com/office/spreadsheetml/2009/9/main" objectType="Button" lockText="1"/>
</file>

<file path=xl/ctrlProps/ctrlProp824.xml><?xml version="1.0" encoding="utf-8"?>
<formControlPr xmlns="http://schemas.microsoft.com/office/spreadsheetml/2009/9/main" objectType="Button" lockText="1"/>
</file>

<file path=xl/ctrlProps/ctrlProp825.xml><?xml version="1.0" encoding="utf-8"?>
<formControlPr xmlns="http://schemas.microsoft.com/office/spreadsheetml/2009/9/main" objectType="Button" lockText="1"/>
</file>

<file path=xl/ctrlProps/ctrlProp826.xml><?xml version="1.0" encoding="utf-8"?>
<formControlPr xmlns="http://schemas.microsoft.com/office/spreadsheetml/2009/9/main" objectType="Button" lockText="1"/>
</file>

<file path=xl/ctrlProps/ctrlProp827.xml><?xml version="1.0" encoding="utf-8"?>
<formControlPr xmlns="http://schemas.microsoft.com/office/spreadsheetml/2009/9/main" objectType="Button" lockText="1"/>
</file>

<file path=xl/ctrlProps/ctrlProp828.xml><?xml version="1.0" encoding="utf-8"?>
<formControlPr xmlns="http://schemas.microsoft.com/office/spreadsheetml/2009/9/main" objectType="Button" lockText="1"/>
</file>

<file path=xl/ctrlProps/ctrlProp829.xml><?xml version="1.0" encoding="utf-8"?>
<formControlPr xmlns="http://schemas.microsoft.com/office/spreadsheetml/2009/9/main" objectType="Button" lockText="1"/>
</file>

<file path=xl/ctrlProps/ctrlProp830.xml><?xml version="1.0" encoding="utf-8"?>
<formControlPr xmlns="http://schemas.microsoft.com/office/spreadsheetml/2009/9/main" objectType="Button" lockText="1"/>
</file>

<file path=xl/ctrlProps/ctrlProp831.xml><?xml version="1.0" encoding="utf-8"?>
<formControlPr xmlns="http://schemas.microsoft.com/office/spreadsheetml/2009/9/main" objectType="Button" lockText="1"/>
</file>

<file path=xl/ctrlProps/ctrlProp832.xml><?xml version="1.0" encoding="utf-8"?>
<formControlPr xmlns="http://schemas.microsoft.com/office/spreadsheetml/2009/9/main" objectType="Button" lockText="1"/>
</file>

<file path=xl/ctrlProps/ctrlProp833.xml><?xml version="1.0" encoding="utf-8"?>
<formControlPr xmlns="http://schemas.microsoft.com/office/spreadsheetml/2009/9/main" objectType="Button" lockText="1"/>
</file>

<file path=xl/ctrlProps/ctrlProp834.xml><?xml version="1.0" encoding="utf-8"?>
<formControlPr xmlns="http://schemas.microsoft.com/office/spreadsheetml/2009/9/main" objectType="Button" lockText="1"/>
</file>

<file path=xl/ctrlProps/ctrlProp835.xml><?xml version="1.0" encoding="utf-8"?>
<formControlPr xmlns="http://schemas.microsoft.com/office/spreadsheetml/2009/9/main" objectType="Button" lockText="1"/>
</file>

<file path=xl/ctrlProps/ctrlProp836.xml><?xml version="1.0" encoding="utf-8"?>
<formControlPr xmlns="http://schemas.microsoft.com/office/spreadsheetml/2009/9/main" objectType="Button" lockText="1"/>
</file>

<file path=xl/ctrlProps/ctrlProp837.xml><?xml version="1.0" encoding="utf-8"?>
<formControlPr xmlns="http://schemas.microsoft.com/office/spreadsheetml/2009/9/main" objectType="Button" lockText="1"/>
</file>

<file path=xl/ctrlProps/ctrlProp838.xml><?xml version="1.0" encoding="utf-8"?>
<formControlPr xmlns="http://schemas.microsoft.com/office/spreadsheetml/2009/9/main" objectType="Button" lockText="1"/>
</file>

<file path=xl/ctrlProps/ctrlProp839.xml><?xml version="1.0" encoding="utf-8"?>
<formControlPr xmlns="http://schemas.microsoft.com/office/spreadsheetml/2009/9/main" objectType="Button" lockText="1"/>
</file>

<file path=xl/ctrlProps/ctrlProp840.xml><?xml version="1.0" encoding="utf-8"?>
<formControlPr xmlns="http://schemas.microsoft.com/office/spreadsheetml/2009/9/main" objectType="Button" lockText="1"/>
</file>

<file path=xl/ctrlProps/ctrlProp841.xml><?xml version="1.0" encoding="utf-8"?>
<formControlPr xmlns="http://schemas.microsoft.com/office/spreadsheetml/2009/9/main" objectType="Button" lockText="1"/>
</file>

<file path=xl/ctrlProps/ctrlProp842.xml><?xml version="1.0" encoding="utf-8"?>
<formControlPr xmlns="http://schemas.microsoft.com/office/spreadsheetml/2009/9/main" objectType="Button" lockText="1"/>
</file>

<file path=xl/ctrlProps/ctrlProp843.xml><?xml version="1.0" encoding="utf-8"?>
<formControlPr xmlns="http://schemas.microsoft.com/office/spreadsheetml/2009/9/main" objectType="Button" lockText="1"/>
</file>

<file path=xl/ctrlProps/ctrlProp844.xml><?xml version="1.0" encoding="utf-8"?>
<formControlPr xmlns="http://schemas.microsoft.com/office/spreadsheetml/2009/9/main" objectType="Button" lockText="1"/>
</file>

<file path=xl/ctrlProps/ctrlProp845.xml><?xml version="1.0" encoding="utf-8"?>
<formControlPr xmlns="http://schemas.microsoft.com/office/spreadsheetml/2009/9/main" objectType="Button" lockText="1"/>
</file>

<file path=xl/ctrlProps/ctrlProp846.xml><?xml version="1.0" encoding="utf-8"?>
<formControlPr xmlns="http://schemas.microsoft.com/office/spreadsheetml/2009/9/main" objectType="Button" lockText="1"/>
</file>

<file path=xl/ctrlProps/ctrlProp847.xml><?xml version="1.0" encoding="utf-8"?>
<formControlPr xmlns="http://schemas.microsoft.com/office/spreadsheetml/2009/9/main" objectType="Button" lockText="1"/>
</file>

<file path=xl/ctrlProps/ctrlProp848.xml><?xml version="1.0" encoding="utf-8"?>
<formControlPr xmlns="http://schemas.microsoft.com/office/spreadsheetml/2009/9/main" objectType="Button" lockText="1"/>
</file>

<file path=xl/ctrlProps/ctrlProp849.xml><?xml version="1.0" encoding="utf-8"?>
<formControlPr xmlns="http://schemas.microsoft.com/office/spreadsheetml/2009/9/main" objectType="Button" lockText="1"/>
</file>

<file path=xl/ctrlProps/ctrlProp850.xml><?xml version="1.0" encoding="utf-8"?>
<formControlPr xmlns="http://schemas.microsoft.com/office/spreadsheetml/2009/9/main" objectType="Button" lockText="1"/>
</file>

<file path=xl/ctrlProps/ctrlProp851.xml><?xml version="1.0" encoding="utf-8"?>
<formControlPr xmlns="http://schemas.microsoft.com/office/spreadsheetml/2009/9/main" objectType="Button" lockText="1"/>
</file>

<file path=xl/ctrlProps/ctrlProp852.xml><?xml version="1.0" encoding="utf-8"?>
<formControlPr xmlns="http://schemas.microsoft.com/office/spreadsheetml/2009/9/main" objectType="Button" lockText="1"/>
</file>

<file path=xl/ctrlProps/ctrlProp853.xml><?xml version="1.0" encoding="utf-8"?>
<formControlPr xmlns="http://schemas.microsoft.com/office/spreadsheetml/2009/9/main" objectType="Button" lockText="1"/>
</file>

<file path=xl/ctrlProps/ctrlProp854.xml><?xml version="1.0" encoding="utf-8"?>
<formControlPr xmlns="http://schemas.microsoft.com/office/spreadsheetml/2009/9/main" objectType="Button" lockText="1"/>
</file>

<file path=xl/ctrlProps/ctrlProp855.xml><?xml version="1.0" encoding="utf-8"?>
<formControlPr xmlns="http://schemas.microsoft.com/office/spreadsheetml/2009/9/main" objectType="Button" lockText="1"/>
</file>

<file path=xl/ctrlProps/ctrlProp856.xml><?xml version="1.0" encoding="utf-8"?>
<formControlPr xmlns="http://schemas.microsoft.com/office/spreadsheetml/2009/9/main" objectType="Button" lockText="1"/>
</file>

<file path=xl/ctrlProps/ctrlProp857.xml><?xml version="1.0" encoding="utf-8"?>
<formControlPr xmlns="http://schemas.microsoft.com/office/spreadsheetml/2009/9/main" objectType="Button" lockText="1"/>
</file>

<file path=xl/ctrlProps/ctrlProp858.xml><?xml version="1.0" encoding="utf-8"?>
<formControlPr xmlns="http://schemas.microsoft.com/office/spreadsheetml/2009/9/main" objectType="Button" lockText="1"/>
</file>

<file path=xl/ctrlProps/ctrlProp859.xml><?xml version="1.0" encoding="utf-8"?>
<formControlPr xmlns="http://schemas.microsoft.com/office/spreadsheetml/2009/9/main" objectType="Button" lockText="1"/>
</file>

<file path=xl/ctrlProps/ctrlProp860.xml><?xml version="1.0" encoding="utf-8"?>
<formControlPr xmlns="http://schemas.microsoft.com/office/spreadsheetml/2009/9/main" objectType="Button" lockText="1"/>
</file>

<file path=xl/ctrlProps/ctrlProp861.xml><?xml version="1.0" encoding="utf-8"?>
<formControlPr xmlns="http://schemas.microsoft.com/office/spreadsheetml/2009/9/main" objectType="Button" lockText="1"/>
</file>

<file path=xl/ctrlProps/ctrlProp862.xml><?xml version="1.0" encoding="utf-8"?>
<formControlPr xmlns="http://schemas.microsoft.com/office/spreadsheetml/2009/9/main" objectType="Button" lockText="1"/>
</file>

<file path=xl/ctrlProps/ctrlProp863.xml><?xml version="1.0" encoding="utf-8"?>
<formControlPr xmlns="http://schemas.microsoft.com/office/spreadsheetml/2009/9/main" objectType="Button" lockText="1"/>
</file>

<file path=xl/ctrlProps/ctrlProp864.xml><?xml version="1.0" encoding="utf-8"?>
<formControlPr xmlns="http://schemas.microsoft.com/office/spreadsheetml/2009/9/main" objectType="Button" lockText="1"/>
</file>

<file path=xl/ctrlProps/ctrlProp865.xml><?xml version="1.0" encoding="utf-8"?>
<formControlPr xmlns="http://schemas.microsoft.com/office/spreadsheetml/2009/9/main" objectType="Button" lockText="1"/>
</file>

<file path=xl/ctrlProps/ctrlProp866.xml><?xml version="1.0" encoding="utf-8"?>
<formControlPr xmlns="http://schemas.microsoft.com/office/spreadsheetml/2009/9/main" objectType="Button" lockText="1"/>
</file>

<file path=xl/ctrlProps/ctrlProp867.xml><?xml version="1.0" encoding="utf-8"?>
<formControlPr xmlns="http://schemas.microsoft.com/office/spreadsheetml/2009/9/main" objectType="Button" lockText="1"/>
</file>

<file path=xl/ctrlProps/ctrlProp868.xml><?xml version="1.0" encoding="utf-8"?>
<formControlPr xmlns="http://schemas.microsoft.com/office/spreadsheetml/2009/9/main" objectType="Button" lockText="1"/>
</file>

<file path=xl/ctrlProps/ctrlProp869.xml><?xml version="1.0" encoding="utf-8"?>
<formControlPr xmlns="http://schemas.microsoft.com/office/spreadsheetml/2009/9/main" objectType="Button" lockText="1"/>
</file>

<file path=xl/ctrlProps/ctrlProp870.xml><?xml version="1.0" encoding="utf-8"?>
<formControlPr xmlns="http://schemas.microsoft.com/office/spreadsheetml/2009/9/main" objectType="Button" lockText="1"/>
</file>

<file path=xl/ctrlProps/ctrlProp871.xml><?xml version="1.0" encoding="utf-8"?>
<formControlPr xmlns="http://schemas.microsoft.com/office/spreadsheetml/2009/9/main" objectType="Button" lockText="1"/>
</file>

<file path=xl/ctrlProps/ctrlProp872.xml><?xml version="1.0" encoding="utf-8"?>
<formControlPr xmlns="http://schemas.microsoft.com/office/spreadsheetml/2009/9/main" objectType="Button" lockText="1"/>
</file>

<file path=xl/ctrlProps/ctrlProp873.xml><?xml version="1.0" encoding="utf-8"?>
<formControlPr xmlns="http://schemas.microsoft.com/office/spreadsheetml/2009/9/main" objectType="Button" lockText="1"/>
</file>

<file path=xl/ctrlProps/ctrlProp874.xml><?xml version="1.0" encoding="utf-8"?>
<formControlPr xmlns="http://schemas.microsoft.com/office/spreadsheetml/2009/9/main" objectType="Button" lockText="1"/>
</file>

<file path=xl/ctrlProps/ctrlProp875.xml><?xml version="1.0" encoding="utf-8"?>
<formControlPr xmlns="http://schemas.microsoft.com/office/spreadsheetml/2009/9/main" objectType="Button" lockText="1"/>
</file>

<file path=xl/ctrlProps/ctrlProp876.xml><?xml version="1.0" encoding="utf-8"?>
<formControlPr xmlns="http://schemas.microsoft.com/office/spreadsheetml/2009/9/main" objectType="Button" lockText="1"/>
</file>

<file path=xl/ctrlProps/ctrlProp877.xml><?xml version="1.0" encoding="utf-8"?>
<formControlPr xmlns="http://schemas.microsoft.com/office/spreadsheetml/2009/9/main" objectType="Button" lockText="1"/>
</file>

<file path=xl/ctrlProps/ctrlProp878.xml><?xml version="1.0" encoding="utf-8"?>
<formControlPr xmlns="http://schemas.microsoft.com/office/spreadsheetml/2009/9/main" objectType="Button" lockText="1"/>
</file>

<file path=xl/ctrlProps/ctrlProp879.xml><?xml version="1.0" encoding="utf-8"?>
<formControlPr xmlns="http://schemas.microsoft.com/office/spreadsheetml/2009/9/main" objectType="Button" lockText="1"/>
</file>

<file path=xl/ctrlProps/ctrlProp880.xml><?xml version="1.0" encoding="utf-8"?>
<formControlPr xmlns="http://schemas.microsoft.com/office/spreadsheetml/2009/9/main" objectType="Button" lockText="1"/>
</file>

<file path=xl/ctrlProps/ctrlProp881.xml><?xml version="1.0" encoding="utf-8"?>
<formControlPr xmlns="http://schemas.microsoft.com/office/spreadsheetml/2009/9/main" objectType="Button" lockText="1"/>
</file>

<file path=xl/ctrlProps/ctrlProp882.xml><?xml version="1.0" encoding="utf-8"?>
<formControlPr xmlns="http://schemas.microsoft.com/office/spreadsheetml/2009/9/main" objectType="Button" lockText="1"/>
</file>

<file path=xl/ctrlProps/ctrlProp883.xml><?xml version="1.0" encoding="utf-8"?>
<formControlPr xmlns="http://schemas.microsoft.com/office/spreadsheetml/2009/9/main" objectType="Button" lockText="1"/>
</file>

<file path=xl/ctrlProps/ctrlProp884.xml><?xml version="1.0" encoding="utf-8"?>
<formControlPr xmlns="http://schemas.microsoft.com/office/spreadsheetml/2009/9/main" objectType="Button" lockText="1"/>
</file>

<file path=xl/ctrlProps/ctrlProp885.xml><?xml version="1.0" encoding="utf-8"?>
<formControlPr xmlns="http://schemas.microsoft.com/office/spreadsheetml/2009/9/main" objectType="Button" lockText="1"/>
</file>

<file path=xl/ctrlProps/ctrlProp886.xml><?xml version="1.0" encoding="utf-8"?>
<formControlPr xmlns="http://schemas.microsoft.com/office/spreadsheetml/2009/9/main" objectType="Button" lockText="1"/>
</file>

<file path=xl/ctrlProps/ctrlProp887.xml><?xml version="1.0" encoding="utf-8"?>
<formControlPr xmlns="http://schemas.microsoft.com/office/spreadsheetml/2009/9/main" objectType="Button" lockText="1"/>
</file>

<file path=xl/ctrlProps/ctrlProp888.xml><?xml version="1.0" encoding="utf-8"?>
<formControlPr xmlns="http://schemas.microsoft.com/office/spreadsheetml/2009/9/main" objectType="Button" lockText="1"/>
</file>

<file path=xl/ctrlProps/ctrlProp889.xml><?xml version="1.0" encoding="utf-8"?>
<formControlPr xmlns="http://schemas.microsoft.com/office/spreadsheetml/2009/9/main" objectType="Button" lockText="1"/>
</file>

<file path=xl/ctrlProps/ctrlProp890.xml><?xml version="1.0" encoding="utf-8"?>
<formControlPr xmlns="http://schemas.microsoft.com/office/spreadsheetml/2009/9/main" objectType="Button" lockText="1"/>
</file>

<file path=xl/ctrlProps/ctrlProp891.xml><?xml version="1.0" encoding="utf-8"?>
<formControlPr xmlns="http://schemas.microsoft.com/office/spreadsheetml/2009/9/main" objectType="Button" lockText="1"/>
</file>

<file path=xl/ctrlProps/ctrlProp892.xml><?xml version="1.0" encoding="utf-8"?>
<formControlPr xmlns="http://schemas.microsoft.com/office/spreadsheetml/2009/9/main" objectType="Button" lockText="1"/>
</file>

<file path=xl/ctrlProps/ctrlProp893.xml><?xml version="1.0" encoding="utf-8"?>
<formControlPr xmlns="http://schemas.microsoft.com/office/spreadsheetml/2009/9/main" objectType="Button" lockText="1"/>
</file>

<file path=xl/ctrlProps/ctrlProp894.xml><?xml version="1.0" encoding="utf-8"?>
<formControlPr xmlns="http://schemas.microsoft.com/office/spreadsheetml/2009/9/main" objectType="Button" lockText="1"/>
</file>

<file path=xl/ctrlProps/ctrlProp895.xml><?xml version="1.0" encoding="utf-8"?>
<formControlPr xmlns="http://schemas.microsoft.com/office/spreadsheetml/2009/9/main" objectType="Button" lockText="1"/>
</file>

<file path=xl/ctrlProps/ctrlProp896.xml><?xml version="1.0" encoding="utf-8"?>
<formControlPr xmlns="http://schemas.microsoft.com/office/spreadsheetml/2009/9/main" objectType="Button" lockText="1"/>
</file>

<file path=xl/ctrlProps/ctrlProp897.xml><?xml version="1.0" encoding="utf-8"?>
<formControlPr xmlns="http://schemas.microsoft.com/office/spreadsheetml/2009/9/main" objectType="Button" lockText="1"/>
</file>

<file path=xl/ctrlProps/ctrlProp898.xml><?xml version="1.0" encoding="utf-8"?>
<formControlPr xmlns="http://schemas.microsoft.com/office/spreadsheetml/2009/9/main" objectType="Button" lockText="1"/>
</file>

<file path=xl/ctrlProps/ctrlProp899.xml><?xml version="1.0" encoding="utf-8"?>
<formControlPr xmlns="http://schemas.microsoft.com/office/spreadsheetml/2009/9/main" objectType="Button" lockText="1"/>
</file>

<file path=xl/ctrlProps/ctrlProp900.xml><?xml version="1.0" encoding="utf-8"?>
<formControlPr xmlns="http://schemas.microsoft.com/office/spreadsheetml/2009/9/main" objectType="Button" lockText="1"/>
</file>

<file path=xl/ctrlProps/ctrlProp901.xml><?xml version="1.0" encoding="utf-8"?>
<formControlPr xmlns="http://schemas.microsoft.com/office/spreadsheetml/2009/9/main" objectType="Button" lockText="1"/>
</file>

<file path=xl/ctrlProps/ctrlProp902.xml><?xml version="1.0" encoding="utf-8"?>
<formControlPr xmlns="http://schemas.microsoft.com/office/spreadsheetml/2009/9/main" objectType="Button" lockText="1"/>
</file>

<file path=xl/ctrlProps/ctrlProp903.xml><?xml version="1.0" encoding="utf-8"?>
<formControlPr xmlns="http://schemas.microsoft.com/office/spreadsheetml/2009/9/main" objectType="Button" lockText="1"/>
</file>

<file path=xl/ctrlProps/ctrlProp904.xml><?xml version="1.0" encoding="utf-8"?>
<formControlPr xmlns="http://schemas.microsoft.com/office/spreadsheetml/2009/9/main" objectType="Button" lockText="1"/>
</file>

<file path=xl/ctrlProps/ctrlProp905.xml><?xml version="1.0" encoding="utf-8"?>
<formControlPr xmlns="http://schemas.microsoft.com/office/spreadsheetml/2009/9/main" objectType="Button" lockText="1"/>
</file>

<file path=xl/ctrlProps/ctrlProp906.xml><?xml version="1.0" encoding="utf-8"?>
<formControlPr xmlns="http://schemas.microsoft.com/office/spreadsheetml/2009/9/main" objectType="Button" lockText="1"/>
</file>

<file path=xl/ctrlProps/ctrlProp907.xml><?xml version="1.0" encoding="utf-8"?>
<formControlPr xmlns="http://schemas.microsoft.com/office/spreadsheetml/2009/9/main" objectType="Button" lockText="1"/>
</file>

<file path=xl/ctrlProps/ctrlProp908.xml><?xml version="1.0" encoding="utf-8"?>
<formControlPr xmlns="http://schemas.microsoft.com/office/spreadsheetml/2009/9/main" objectType="Button" lockText="1"/>
</file>

<file path=xl/ctrlProps/ctrlProp909.xml><?xml version="1.0" encoding="utf-8"?>
<formControlPr xmlns="http://schemas.microsoft.com/office/spreadsheetml/2009/9/main" objectType="Button" lockText="1"/>
</file>

<file path=xl/ctrlProps/ctrlProp910.xml><?xml version="1.0" encoding="utf-8"?>
<formControlPr xmlns="http://schemas.microsoft.com/office/spreadsheetml/2009/9/main" objectType="Button" lockText="1"/>
</file>

<file path=xl/ctrlProps/ctrlProp911.xml><?xml version="1.0" encoding="utf-8"?>
<formControlPr xmlns="http://schemas.microsoft.com/office/spreadsheetml/2009/9/main" objectType="Button" lockText="1"/>
</file>

<file path=xl/ctrlProps/ctrlProp912.xml><?xml version="1.0" encoding="utf-8"?>
<formControlPr xmlns="http://schemas.microsoft.com/office/spreadsheetml/2009/9/main" objectType="Button" lockText="1"/>
</file>

<file path=xl/ctrlProps/ctrlProp913.xml><?xml version="1.0" encoding="utf-8"?>
<formControlPr xmlns="http://schemas.microsoft.com/office/spreadsheetml/2009/9/main" objectType="Button" lockText="1"/>
</file>

<file path=xl/ctrlProps/ctrlProp914.xml><?xml version="1.0" encoding="utf-8"?>
<formControlPr xmlns="http://schemas.microsoft.com/office/spreadsheetml/2009/9/main" objectType="Button" lockText="1"/>
</file>

<file path=xl/ctrlProps/ctrlProp915.xml><?xml version="1.0" encoding="utf-8"?>
<formControlPr xmlns="http://schemas.microsoft.com/office/spreadsheetml/2009/9/main" objectType="Button" lockText="1"/>
</file>

<file path=xl/ctrlProps/ctrlProp916.xml><?xml version="1.0" encoding="utf-8"?>
<formControlPr xmlns="http://schemas.microsoft.com/office/spreadsheetml/2009/9/main" objectType="Button" lockText="1"/>
</file>

<file path=xl/ctrlProps/ctrlProp917.xml><?xml version="1.0" encoding="utf-8"?>
<formControlPr xmlns="http://schemas.microsoft.com/office/spreadsheetml/2009/9/main" objectType="Button" lockText="1"/>
</file>

<file path=xl/ctrlProps/ctrlProp918.xml><?xml version="1.0" encoding="utf-8"?>
<formControlPr xmlns="http://schemas.microsoft.com/office/spreadsheetml/2009/9/main" objectType="Button" lockText="1"/>
</file>

<file path=xl/ctrlProps/ctrlProp919.xml><?xml version="1.0" encoding="utf-8"?>
<formControlPr xmlns="http://schemas.microsoft.com/office/spreadsheetml/2009/9/main" objectType="Button" lockText="1"/>
</file>

<file path=xl/ctrlProps/ctrlProp920.xml><?xml version="1.0" encoding="utf-8"?>
<formControlPr xmlns="http://schemas.microsoft.com/office/spreadsheetml/2009/9/main" objectType="Button" lockText="1"/>
</file>

<file path=xl/ctrlProps/ctrlProp921.xml><?xml version="1.0" encoding="utf-8"?>
<formControlPr xmlns="http://schemas.microsoft.com/office/spreadsheetml/2009/9/main" objectType="Button" lockText="1"/>
</file>

<file path=xl/ctrlProps/ctrlProp922.xml><?xml version="1.0" encoding="utf-8"?>
<formControlPr xmlns="http://schemas.microsoft.com/office/spreadsheetml/2009/9/main" objectType="Button" lockText="1"/>
</file>

<file path=xl/ctrlProps/ctrlProp923.xml><?xml version="1.0" encoding="utf-8"?>
<formControlPr xmlns="http://schemas.microsoft.com/office/spreadsheetml/2009/9/main" objectType="Button" lockText="1"/>
</file>

<file path=xl/ctrlProps/ctrlProp924.xml><?xml version="1.0" encoding="utf-8"?>
<formControlPr xmlns="http://schemas.microsoft.com/office/spreadsheetml/2009/9/main" objectType="Button" lockText="1"/>
</file>

<file path=xl/ctrlProps/ctrlProp925.xml><?xml version="1.0" encoding="utf-8"?>
<formControlPr xmlns="http://schemas.microsoft.com/office/spreadsheetml/2009/9/main" objectType="Button" lockText="1"/>
</file>

<file path=xl/ctrlProps/ctrlProp926.xml><?xml version="1.0" encoding="utf-8"?>
<formControlPr xmlns="http://schemas.microsoft.com/office/spreadsheetml/2009/9/main" objectType="Button" lockText="1"/>
</file>

<file path=xl/ctrlProps/ctrlProp927.xml><?xml version="1.0" encoding="utf-8"?>
<formControlPr xmlns="http://schemas.microsoft.com/office/spreadsheetml/2009/9/main" objectType="Button" lockText="1"/>
</file>

<file path=xl/ctrlProps/ctrlProp928.xml><?xml version="1.0" encoding="utf-8"?>
<formControlPr xmlns="http://schemas.microsoft.com/office/spreadsheetml/2009/9/main" objectType="Button" lockText="1"/>
</file>

<file path=xl/ctrlProps/ctrlProp929.xml><?xml version="1.0" encoding="utf-8"?>
<formControlPr xmlns="http://schemas.microsoft.com/office/spreadsheetml/2009/9/main" objectType="Button" lockText="1"/>
</file>

<file path=xl/ctrlProps/ctrlProp930.xml><?xml version="1.0" encoding="utf-8"?>
<formControlPr xmlns="http://schemas.microsoft.com/office/spreadsheetml/2009/9/main" objectType="Button" lockText="1"/>
</file>

<file path=xl/ctrlProps/ctrlProp931.xml><?xml version="1.0" encoding="utf-8"?>
<formControlPr xmlns="http://schemas.microsoft.com/office/spreadsheetml/2009/9/main" objectType="Button" lockText="1"/>
</file>

<file path=xl/ctrlProps/ctrlProp932.xml><?xml version="1.0" encoding="utf-8"?>
<formControlPr xmlns="http://schemas.microsoft.com/office/spreadsheetml/2009/9/main" objectType="Button" lockText="1"/>
</file>

<file path=xl/ctrlProps/ctrlProp933.xml><?xml version="1.0" encoding="utf-8"?>
<formControlPr xmlns="http://schemas.microsoft.com/office/spreadsheetml/2009/9/main" objectType="Button" lockText="1"/>
</file>

<file path=xl/ctrlProps/ctrlProp934.xml><?xml version="1.0" encoding="utf-8"?>
<formControlPr xmlns="http://schemas.microsoft.com/office/spreadsheetml/2009/9/main" objectType="Button" lockText="1"/>
</file>

<file path=xl/ctrlProps/ctrlProp935.xml><?xml version="1.0" encoding="utf-8"?>
<formControlPr xmlns="http://schemas.microsoft.com/office/spreadsheetml/2009/9/main" objectType="Button" lockText="1"/>
</file>

<file path=xl/ctrlProps/ctrlProp936.xml><?xml version="1.0" encoding="utf-8"?>
<formControlPr xmlns="http://schemas.microsoft.com/office/spreadsheetml/2009/9/main" objectType="Button" lockText="1"/>
</file>

<file path=xl/ctrlProps/ctrlProp937.xml><?xml version="1.0" encoding="utf-8"?>
<formControlPr xmlns="http://schemas.microsoft.com/office/spreadsheetml/2009/9/main" objectType="Button" lockText="1"/>
</file>

<file path=xl/ctrlProps/ctrlProp938.xml><?xml version="1.0" encoding="utf-8"?>
<formControlPr xmlns="http://schemas.microsoft.com/office/spreadsheetml/2009/9/main" objectType="Button" lockText="1"/>
</file>

<file path=xl/ctrlProps/ctrlProp939.xml><?xml version="1.0" encoding="utf-8"?>
<formControlPr xmlns="http://schemas.microsoft.com/office/spreadsheetml/2009/9/main" objectType="Button" lockText="1"/>
</file>

<file path=xl/ctrlProps/ctrlProp940.xml><?xml version="1.0" encoding="utf-8"?>
<formControlPr xmlns="http://schemas.microsoft.com/office/spreadsheetml/2009/9/main" objectType="Button" lockText="1"/>
</file>

<file path=xl/ctrlProps/ctrlProp941.xml><?xml version="1.0" encoding="utf-8"?>
<formControlPr xmlns="http://schemas.microsoft.com/office/spreadsheetml/2009/9/main" objectType="Button" lockText="1"/>
</file>

<file path=xl/ctrlProps/ctrlProp942.xml><?xml version="1.0" encoding="utf-8"?>
<formControlPr xmlns="http://schemas.microsoft.com/office/spreadsheetml/2009/9/main" objectType="Button" lockText="1"/>
</file>

<file path=xl/ctrlProps/ctrlProp943.xml><?xml version="1.0" encoding="utf-8"?>
<formControlPr xmlns="http://schemas.microsoft.com/office/spreadsheetml/2009/9/main" objectType="Button" lockText="1"/>
</file>

<file path=xl/ctrlProps/ctrlProp944.xml><?xml version="1.0" encoding="utf-8"?>
<formControlPr xmlns="http://schemas.microsoft.com/office/spreadsheetml/2009/9/main" objectType="Button" lockText="1"/>
</file>

<file path=xl/ctrlProps/ctrlProp945.xml><?xml version="1.0" encoding="utf-8"?>
<formControlPr xmlns="http://schemas.microsoft.com/office/spreadsheetml/2009/9/main" objectType="Button" lockText="1"/>
</file>

<file path=xl/ctrlProps/ctrlProp946.xml><?xml version="1.0" encoding="utf-8"?>
<formControlPr xmlns="http://schemas.microsoft.com/office/spreadsheetml/2009/9/main" objectType="Button" lockText="1"/>
</file>

<file path=xl/ctrlProps/ctrlProp947.xml><?xml version="1.0" encoding="utf-8"?>
<formControlPr xmlns="http://schemas.microsoft.com/office/spreadsheetml/2009/9/main" objectType="Button" lockText="1"/>
</file>

<file path=xl/ctrlProps/ctrlProp948.xml><?xml version="1.0" encoding="utf-8"?>
<formControlPr xmlns="http://schemas.microsoft.com/office/spreadsheetml/2009/9/main" objectType="Button" lockText="1"/>
</file>

<file path=xl/ctrlProps/ctrlProp949.xml><?xml version="1.0" encoding="utf-8"?>
<formControlPr xmlns="http://schemas.microsoft.com/office/spreadsheetml/2009/9/main" objectType="Button" lockText="1"/>
</file>

<file path=xl/ctrlProps/ctrlProp950.xml><?xml version="1.0" encoding="utf-8"?>
<formControlPr xmlns="http://schemas.microsoft.com/office/spreadsheetml/2009/9/main" objectType="Button" lockText="1"/>
</file>

<file path=xl/ctrlProps/ctrlProp951.xml><?xml version="1.0" encoding="utf-8"?>
<formControlPr xmlns="http://schemas.microsoft.com/office/spreadsheetml/2009/9/main" objectType="Button" lockText="1"/>
</file>

<file path=xl/ctrlProps/ctrlProp952.xml><?xml version="1.0" encoding="utf-8"?>
<formControlPr xmlns="http://schemas.microsoft.com/office/spreadsheetml/2009/9/main" objectType="Button" lockText="1"/>
</file>

<file path=xl/ctrlProps/ctrlProp953.xml><?xml version="1.0" encoding="utf-8"?>
<formControlPr xmlns="http://schemas.microsoft.com/office/spreadsheetml/2009/9/main" objectType="Button" lockText="1"/>
</file>

<file path=xl/ctrlProps/ctrlProp954.xml><?xml version="1.0" encoding="utf-8"?>
<formControlPr xmlns="http://schemas.microsoft.com/office/spreadsheetml/2009/9/main" objectType="Button" lockText="1"/>
</file>

<file path=xl/ctrlProps/ctrlProp955.xml><?xml version="1.0" encoding="utf-8"?>
<formControlPr xmlns="http://schemas.microsoft.com/office/spreadsheetml/2009/9/main" objectType="Button" lockText="1"/>
</file>

<file path=xl/ctrlProps/ctrlProp956.xml><?xml version="1.0" encoding="utf-8"?>
<formControlPr xmlns="http://schemas.microsoft.com/office/spreadsheetml/2009/9/main" objectType="Button" lockText="1"/>
</file>

<file path=xl/ctrlProps/ctrlProp957.xml><?xml version="1.0" encoding="utf-8"?>
<formControlPr xmlns="http://schemas.microsoft.com/office/spreadsheetml/2009/9/main" objectType="Button" lockText="1"/>
</file>

<file path=xl/ctrlProps/ctrlProp958.xml><?xml version="1.0" encoding="utf-8"?>
<formControlPr xmlns="http://schemas.microsoft.com/office/spreadsheetml/2009/9/main" objectType="Button" lockText="1"/>
</file>

<file path=xl/ctrlProps/ctrlProp959.xml><?xml version="1.0" encoding="utf-8"?>
<formControlPr xmlns="http://schemas.microsoft.com/office/spreadsheetml/2009/9/main" objectType="Button" lockText="1"/>
</file>

<file path=xl/ctrlProps/ctrlProp960.xml><?xml version="1.0" encoding="utf-8"?>
<formControlPr xmlns="http://schemas.microsoft.com/office/spreadsheetml/2009/9/main" objectType="Button" lockText="1"/>
</file>

<file path=xl/ctrlProps/ctrlProp961.xml><?xml version="1.0" encoding="utf-8"?>
<formControlPr xmlns="http://schemas.microsoft.com/office/spreadsheetml/2009/9/main" objectType="Button" lockText="1"/>
</file>

<file path=xl/ctrlProps/ctrlProp962.xml><?xml version="1.0" encoding="utf-8"?>
<formControlPr xmlns="http://schemas.microsoft.com/office/spreadsheetml/2009/9/main" objectType="Button" lockText="1"/>
</file>

<file path=xl/ctrlProps/ctrlProp963.xml><?xml version="1.0" encoding="utf-8"?>
<formControlPr xmlns="http://schemas.microsoft.com/office/spreadsheetml/2009/9/main" objectType="Button" lockText="1"/>
</file>

<file path=xl/ctrlProps/ctrlProp964.xml><?xml version="1.0" encoding="utf-8"?>
<formControlPr xmlns="http://schemas.microsoft.com/office/spreadsheetml/2009/9/main" objectType="Button" lockText="1"/>
</file>

<file path=xl/ctrlProps/ctrlProp965.xml><?xml version="1.0" encoding="utf-8"?>
<formControlPr xmlns="http://schemas.microsoft.com/office/spreadsheetml/2009/9/main" objectType="Button" lockText="1"/>
</file>

<file path=xl/ctrlProps/ctrlProp966.xml><?xml version="1.0" encoding="utf-8"?>
<formControlPr xmlns="http://schemas.microsoft.com/office/spreadsheetml/2009/9/main" objectType="Button" lockText="1"/>
</file>

<file path=xl/ctrlProps/ctrlProp967.xml><?xml version="1.0" encoding="utf-8"?>
<formControlPr xmlns="http://schemas.microsoft.com/office/spreadsheetml/2009/9/main" objectType="Button" lockText="1"/>
</file>

<file path=xl/ctrlProps/ctrlProp968.xml><?xml version="1.0" encoding="utf-8"?>
<formControlPr xmlns="http://schemas.microsoft.com/office/spreadsheetml/2009/9/main" objectType="Button" lockText="1"/>
</file>

<file path=xl/ctrlProps/ctrlProp969.xml><?xml version="1.0" encoding="utf-8"?>
<formControlPr xmlns="http://schemas.microsoft.com/office/spreadsheetml/2009/9/main" objectType="Button" lockText="1"/>
</file>

<file path=xl/ctrlProps/ctrlProp970.xml><?xml version="1.0" encoding="utf-8"?>
<formControlPr xmlns="http://schemas.microsoft.com/office/spreadsheetml/2009/9/main" objectType="Button" lockText="1"/>
</file>

<file path=xl/ctrlProps/ctrlProp971.xml><?xml version="1.0" encoding="utf-8"?>
<formControlPr xmlns="http://schemas.microsoft.com/office/spreadsheetml/2009/9/main" objectType="Button" lockText="1"/>
</file>

<file path=xl/ctrlProps/ctrlProp972.xml><?xml version="1.0" encoding="utf-8"?>
<formControlPr xmlns="http://schemas.microsoft.com/office/spreadsheetml/2009/9/main" objectType="Button" lockText="1"/>
</file>

<file path=xl/ctrlProps/ctrlProp973.xml><?xml version="1.0" encoding="utf-8"?>
<formControlPr xmlns="http://schemas.microsoft.com/office/spreadsheetml/2009/9/main" objectType="Button" lockText="1"/>
</file>

<file path=xl/ctrlProps/ctrlProp974.xml><?xml version="1.0" encoding="utf-8"?>
<formControlPr xmlns="http://schemas.microsoft.com/office/spreadsheetml/2009/9/main" objectType="Button" lockText="1"/>
</file>

<file path=xl/ctrlProps/ctrlProp975.xml><?xml version="1.0" encoding="utf-8"?>
<formControlPr xmlns="http://schemas.microsoft.com/office/spreadsheetml/2009/9/main" objectType="Button" lockText="1"/>
</file>

<file path=xl/ctrlProps/ctrlProp976.xml><?xml version="1.0" encoding="utf-8"?>
<formControlPr xmlns="http://schemas.microsoft.com/office/spreadsheetml/2009/9/main" objectType="Button" lockText="1"/>
</file>

<file path=xl/ctrlProps/ctrlProp977.xml><?xml version="1.0" encoding="utf-8"?>
<formControlPr xmlns="http://schemas.microsoft.com/office/spreadsheetml/2009/9/main" objectType="Button" lockText="1"/>
</file>

<file path=xl/ctrlProps/ctrlProp978.xml><?xml version="1.0" encoding="utf-8"?>
<formControlPr xmlns="http://schemas.microsoft.com/office/spreadsheetml/2009/9/main" objectType="Button" lockText="1"/>
</file>

<file path=xl/ctrlProps/ctrlProp979.xml><?xml version="1.0" encoding="utf-8"?>
<formControlPr xmlns="http://schemas.microsoft.com/office/spreadsheetml/2009/9/main" objectType="Button" lockText="1"/>
</file>

<file path=xl/ctrlProps/ctrlProp980.xml><?xml version="1.0" encoding="utf-8"?>
<formControlPr xmlns="http://schemas.microsoft.com/office/spreadsheetml/2009/9/main" objectType="Button" lockText="1"/>
</file>

<file path=xl/ctrlProps/ctrlProp981.xml><?xml version="1.0" encoding="utf-8"?>
<formControlPr xmlns="http://schemas.microsoft.com/office/spreadsheetml/2009/9/main" objectType="Button" lockText="1"/>
</file>

<file path=xl/ctrlProps/ctrlProp982.xml><?xml version="1.0" encoding="utf-8"?>
<formControlPr xmlns="http://schemas.microsoft.com/office/spreadsheetml/2009/9/main" objectType="Button" lockText="1"/>
</file>

<file path=xl/ctrlProps/ctrlProp983.xml><?xml version="1.0" encoding="utf-8"?>
<formControlPr xmlns="http://schemas.microsoft.com/office/spreadsheetml/2009/9/main" objectType="Button" lockText="1"/>
</file>

<file path=xl/ctrlProps/ctrlProp984.xml><?xml version="1.0" encoding="utf-8"?>
<formControlPr xmlns="http://schemas.microsoft.com/office/spreadsheetml/2009/9/main" objectType="Button" lockText="1"/>
</file>

<file path=xl/ctrlProps/ctrlProp985.xml><?xml version="1.0" encoding="utf-8"?>
<formControlPr xmlns="http://schemas.microsoft.com/office/spreadsheetml/2009/9/main" objectType="Button" lockText="1"/>
</file>

<file path=xl/ctrlProps/ctrlProp986.xml><?xml version="1.0" encoding="utf-8"?>
<formControlPr xmlns="http://schemas.microsoft.com/office/spreadsheetml/2009/9/main" objectType="Button" lockText="1"/>
</file>

<file path=xl/ctrlProps/ctrlProp987.xml><?xml version="1.0" encoding="utf-8"?>
<formControlPr xmlns="http://schemas.microsoft.com/office/spreadsheetml/2009/9/main" objectType="Button" lockText="1"/>
</file>

<file path=xl/ctrlProps/ctrlProp988.xml><?xml version="1.0" encoding="utf-8"?>
<formControlPr xmlns="http://schemas.microsoft.com/office/spreadsheetml/2009/9/main" objectType="Button" lockText="1"/>
</file>

<file path=xl/ctrlProps/ctrlProp989.xml><?xml version="1.0" encoding="utf-8"?>
<formControlPr xmlns="http://schemas.microsoft.com/office/spreadsheetml/2009/9/main" objectType="Button" lockText="1"/>
</file>

<file path=xl/ctrlProps/ctrlProp990.xml><?xml version="1.0" encoding="utf-8"?>
<formControlPr xmlns="http://schemas.microsoft.com/office/spreadsheetml/2009/9/main" objectType="Button" lockText="1"/>
</file>

<file path=xl/ctrlProps/ctrlProp991.xml><?xml version="1.0" encoding="utf-8"?>
<formControlPr xmlns="http://schemas.microsoft.com/office/spreadsheetml/2009/9/main" objectType="Button" lockText="1"/>
</file>

<file path=xl/ctrlProps/ctrlProp992.xml><?xml version="1.0" encoding="utf-8"?>
<formControlPr xmlns="http://schemas.microsoft.com/office/spreadsheetml/2009/9/main" objectType="Button" lockText="1"/>
</file>

<file path=xl/ctrlProps/ctrlProp993.xml><?xml version="1.0" encoding="utf-8"?>
<formControlPr xmlns="http://schemas.microsoft.com/office/spreadsheetml/2009/9/main" objectType="Button" lockText="1"/>
</file>

<file path=xl/ctrlProps/ctrlProp994.xml><?xml version="1.0" encoding="utf-8"?>
<formControlPr xmlns="http://schemas.microsoft.com/office/spreadsheetml/2009/9/main" objectType="Button" lockText="1"/>
</file>

<file path=xl/ctrlProps/ctrlProp995.xml><?xml version="1.0" encoding="utf-8"?>
<formControlPr xmlns="http://schemas.microsoft.com/office/spreadsheetml/2009/9/main" objectType="Button" lockText="1"/>
</file>

<file path=xl/ctrlProps/ctrlProp996.xml><?xml version="1.0" encoding="utf-8"?>
<formControlPr xmlns="http://schemas.microsoft.com/office/spreadsheetml/2009/9/main" objectType="Button" lockText="1"/>
</file>

<file path=xl/ctrlProps/ctrlProp997.xml><?xml version="1.0" encoding="utf-8"?>
<formControlPr xmlns="http://schemas.microsoft.com/office/spreadsheetml/2009/9/main" objectType="Button" lockText="1"/>
</file>

<file path=xl/ctrlProps/ctrlProp998.xml><?xml version="1.0" encoding="utf-8"?>
<formControlPr xmlns="http://schemas.microsoft.com/office/spreadsheetml/2009/9/main" objectType="Button" lockText="1"/>
</file>

<file path=xl/ctrlProps/ctrlProp999.xml><?xml version="1.0" encoding="utf-8"?>
<formControlPr xmlns="http://schemas.microsoft.com/office/spreadsheetml/2009/9/main" objectType="Button" lockText="1"/>
</file>

<file path=xl/ctrlProps/ctrlProp1000.xml><?xml version="1.0" encoding="utf-8"?>
<formControlPr xmlns="http://schemas.microsoft.com/office/spreadsheetml/2009/9/main" objectType="Button" lockText="1"/>
</file>

<file path=xl/ctrlProps/ctrlProp1001.xml><?xml version="1.0" encoding="utf-8"?>
<formControlPr xmlns="http://schemas.microsoft.com/office/spreadsheetml/2009/9/main" objectType="Button" lockText="1"/>
</file>

<file path=xl/ctrlProps/ctrlProp1002.xml><?xml version="1.0" encoding="utf-8"?>
<formControlPr xmlns="http://schemas.microsoft.com/office/spreadsheetml/2009/9/main" objectType="Button" lockText="1"/>
</file>

<file path=xl/ctrlProps/ctrlProp1003.xml><?xml version="1.0" encoding="utf-8"?>
<formControlPr xmlns="http://schemas.microsoft.com/office/spreadsheetml/2009/9/main" objectType="Button" lockText="1"/>
</file>

<file path=xl/ctrlProps/ctrlProp1004.xml><?xml version="1.0" encoding="utf-8"?>
<formControlPr xmlns="http://schemas.microsoft.com/office/spreadsheetml/2009/9/main" objectType="Button" lockText="1"/>
</file>

<file path=xl/ctrlProps/ctrlProp1005.xml><?xml version="1.0" encoding="utf-8"?>
<formControlPr xmlns="http://schemas.microsoft.com/office/spreadsheetml/2009/9/main" objectType="Button" lockText="1"/>
</file>

<file path=xl/ctrlProps/ctrlProp1006.xml><?xml version="1.0" encoding="utf-8"?>
<formControlPr xmlns="http://schemas.microsoft.com/office/spreadsheetml/2009/9/main" objectType="Button" lockText="1"/>
</file>

<file path=xl/ctrlProps/ctrlProp1007.xml><?xml version="1.0" encoding="utf-8"?>
<formControlPr xmlns="http://schemas.microsoft.com/office/spreadsheetml/2009/9/main" objectType="Button" lockText="1"/>
</file>

<file path=xl/ctrlProps/ctrlProp1008.xml><?xml version="1.0" encoding="utf-8"?>
<formControlPr xmlns="http://schemas.microsoft.com/office/spreadsheetml/2009/9/main" objectType="Button" lockText="1"/>
</file>

<file path=xl/ctrlProps/ctrlProp1009.xml><?xml version="1.0" encoding="utf-8"?>
<formControlPr xmlns="http://schemas.microsoft.com/office/spreadsheetml/2009/9/main" objectType="Button" lockText="1"/>
</file>

<file path=xl/ctrlProps/ctrlProp1010.xml><?xml version="1.0" encoding="utf-8"?>
<formControlPr xmlns="http://schemas.microsoft.com/office/spreadsheetml/2009/9/main" objectType="Button" lockText="1"/>
</file>

<file path=xl/ctrlProps/ctrlProp1011.xml><?xml version="1.0" encoding="utf-8"?>
<formControlPr xmlns="http://schemas.microsoft.com/office/spreadsheetml/2009/9/main" objectType="Button" lockText="1"/>
</file>

<file path=xl/ctrlProps/ctrlProp1012.xml><?xml version="1.0" encoding="utf-8"?>
<formControlPr xmlns="http://schemas.microsoft.com/office/spreadsheetml/2009/9/main" objectType="Button" lockText="1"/>
</file>

<file path=xl/ctrlProps/ctrlProp1013.xml><?xml version="1.0" encoding="utf-8"?>
<formControlPr xmlns="http://schemas.microsoft.com/office/spreadsheetml/2009/9/main" objectType="Button" lockText="1"/>
</file>

<file path=xl/ctrlProps/ctrlProp1014.xml><?xml version="1.0" encoding="utf-8"?>
<formControlPr xmlns="http://schemas.microsoft.com/office/spreadsheetml/2009/9/main" objectType="Button" lockText="1"/>
</file>

<file path=xl/ctrlProps/ctrlProp1015.xml><?xml version="1.0" encoding="utf-8"?>
<formControlPr xmlns="http://schemas.microsoft.com/office/spreadsheetml/2009/9/main" objectType="Button" lockText="1"/>
</file>

<file path=xl/ctrlProps/ctrlProp1016.xml><?xml version="1.0" encoding="utf-8"?>
<formControlPr xmlns="http://schemas.microsoft.com/office/spreadsheetml/2009/9/main" objectType="Button" lockText="1"/>
</file>

<file path=xl/ctrlProps/ctrlProp1017.xml><?xml version="1.0" encoding="utf-8"?>
<formControlPr xmlns="http://schemas.microsoft.com/office/spreadsheetml/2009/9/main" objectType="Button" lockText="1"/>
</file>

<file path=xl/ctrlProps/ctrlProp1018.xml><?xml version="1.0" encoding="utf-8"?>
<formControlPr xmlns="http://schemas.microsoft.com/office/spreadsheetml/2009/9/main" objectType="Button" lockText="1"/>
</file>

<file path=xl/ctrlProps/ctrlProp1019.xml><?xml version="1.0" encoding="utf-8"?>
<formControlPr xmlns="http://schemas.microsoft.com/office/spreadsheetml/2009/9/main" objectType="Button" lockText="1"/>
</file>

<file path=xl/ctrlProps/ctrlProp1020.xml><?xml version="1.0" encoding="utf-8"?>
<formControlPr xmlns="http://schemas.microsoft.com/office/spreadsheetml/2009/9/main" objectType="Button" lockText="1"/>
</file>

<file path=xl/ctrlProps/ctrlProp1021.xml><?xml version="1.0" encoding="utf-8"?>
<formControlPr xmlns="http://schemas.microsoft.com/office/spreadsheetml/2009/9/main" objectType="Button" lockText="1"/>
</file>

<file path=xl/ctrlProps/ctrlProp1022.xml><?xml version="1.0" encoding="utf-8"?>
<formControlPr xmlns="http://schemas.microsoft.com/office/spreadsheetml/2009/9/main" objectType="Button" lockText="1"/>
</file>

<file path=xl/ctrlProps/ctrlProp1023.xml><?xml version="1.0" encoding="utf-8"?>
<formControlPr xmlns="http://schemas.microsoft.com/office/spreadsheetml/2009/9/main" objectType="Button" lockText="1"/>
</file>

<file path=xl/ctrlProps/ctrlProp1024.xml><?xml version="1.0" encoding="utf-8"?>
<formControlPr xmlns="http://schemas.microsoft.com/office/spreadsheetml/2009/9/main" objectType="Button" lockText="1"/>
</file>

<file path=xl/ctrlProps/ctrlProp1025.xml><?xml version="1.0" encoding="utf-8"?>
<formControlPr xmlns="http://schemas.microsoft.com/office/spreadsheetml/2009/9/main" objectType="Button" lockText="1"/>
</file>

<file path=xl/ctrlProps/ctrlProp1026.xml><?xml version="1.0" encoding="utf-8"?>
<formControlPr xmlns="http://schemas.microsoft.com/office/spreadsheetml/2009/9/main" objectType="Button" lockText="1"/>
</file>

<file path=xl/ctrlProps/ctrlProp1027.xml><?xml version="1.0" encoding="utf-8"?>
<formControlPr xmlns="http://schemas.microsoft.com/office/spreadsheetml/2009/9/main" objectType="Button" lockText="1"/>
</file>

<file path=xl/ctrlProps/ctrlProp1028.xml><?xml version="1.0" encoding="utf-8"?>
<formControlPr xmlns="http://schemas.microsoft.com/office/spreadsheetml/2009/9/main" objectType="Button" lockText="1"/>
</file>

<file path=xl/ctrlProps/ctrlProp1029.xml><?xml version="1.0" encoding="utf-8"?>
<formControlPr xmlns="http://schemas.microsoft.com/office/spreadsheetml/2009/9/main" objectType="Button" lockText="1"/>
</file>

<file path=xl/ctrlProps/ctrlProp1030.xml><?xml version="1.0" encoding="utf-8"?>
<formControlPr xmlns="http://schemas.microsoft.com/office/spreadsheetml/2009/9/main" objectType="Button" lockText="1"/>
</file>

<file path=xl/ctrlProps/ctrlProp1031.xml><?xml version="1.0" encoding="utf-8"?>
<formControlPr xmlns="http://schemas.microsoft.com/office/spreadsheetml/2009/9/main" objectType="Button" lockText="1"/>
</file>

<file path=xl/ctrlProps/ctrlProp1032.xml><?xml version="1.0" encoding="utf-8"?>
<formControlPr xmlns="http://schemas.microsoft.com/office/spreadsheetml/2009/9/main" objectType="Button" lockText="1"/>
</file>

<file path=xl/ctrlProps/ctrlProp1033.xml><?xml version="1.0" encoding="utf-8"?>
<formControlPr xmlns="http://schemas.microsoft.com/office/spreadsheetml/2009/9/main" objectType="Button" lockText="1"/>
</file>

<file path=xl/ctrlProps/ctrlProp1034.xml><?xml version="1.0" encoding="utf-8"?>
<formControlPr xmlns="http://schemas.microsoft.com/office/spreadsheetml/2009/9/main" objectType="Button" lockText="1"/>
</file>

<file path=xl/ctrlProps/ctrlProp1035.xml><?xml version="1.0" encoding="utf-8"?>
<formControlPr xmlns="http://schemas.microsoft.com/office/spreadsheetml/2009/9/main" objectType="Button" lockText="1"/>
</file>

<file path=xl/ctrlProps/ctrlProp1036.xml><?xml version="1.0" encoding="utf-8"?>
<formControlPr xmlns="http://schemas.microsoft.com/office/spreadsheetml/2009/9/main" objectType="Button" lockText="1"/>
</file>

<file path=xl/ctrlProps/ctrlProp1037.xml><?xml version="1.0" encoding="utf-8"?>
<formControlPr xmlns="http://schemas.microsoft.com/office/spreadsheetml/2009/9/main" objectType="Button" lockText="1"/>
</file>

<file path=xl/ctrlProps/ctrlProp1038.xml><?xml version="1.0" encoding="utf-8"?>
<formControlPr xmlns="http://schemas.microsoft.com/office/spreadsheetml/2009/9/main" objectType="Button" lockText="1"/>
</file>

<file path=xl/ctrlProps/ctrlProp1039.xml><?xml version="1.0" encoding="utf-8"?>
<formControlPr xmlns="http://schemas.microsoft.com/office/spreadsheetml/2009/9/main" objectType="Button" lockText="1"/>
</file>

<file path=xl/ctrlProps/ctrlProp1040.xml><?xml version="1.0" encoding="utf-8"?>
<formControlPr xmlns="http://schemas.microsoft.com/office/spreadsheetml/2009/9/main" objectType="Button" lockText="1"/>
</file>

<file path=xl/ctrlProps/ctrlProp1041.xml><?xml version="1.0" encoding="utf-8"?>
<formControlPr xmlns="http://schemas.microsoft.com/office/spreadsheetml/2009/9/main" objectType="Button" lockText="1"/>
</file>

<file path=xl/ctrlProps/ctrlProp1042.xml><?xml version="1.0" encoding="utf-8"?>
<formControlPr xmlns="http://schemas.microsoft.com/office/spreadsheetml/2009/9/main" objectType="Button" lockText="1"/>
</file>

<file path=xl/ctrlProps/ctrlProp1043.xml><?xml version="1.0" encoding="utf-8"?>
<formControlPr xmlns="http://schemas.microsoft.com/office/spreadsheetml/2009/9/main" objectType="Button" lockText="1"/>
</file>

<file path=xl/ctrlProps/ctrlProp1044.xml><?xml version="1.0" encoding="utf-8"?>
<formControlPr xmlns="http://schemas.microsoft.com/office/spreadsheetml/2009/9/main" objectType="Button" lockText="1"/>
</file>

<file path=xl/ctrlProps/ctrlProp1045.xml><?xml version="1.0" encoding="utf-8"?>
<formControlPr xmlns="http://schemas.microsoft.com/office/spreadsheetml/2009/9/main" objectType="Button" lockText="1"/>
</file>

<file path=xl/ctrlProps/ctrlProp1046.xml><?xml version="1.0" encoding="utf-8"?>
<formControlPr xmlns="http://schemas.microsoft.com/office/spreadsheetml/2009/9/main" objectType="Button" lockText="1"/>
</file>

<file path=xl/ctrlProps/ctrlProp1047.xml><?xml version="1.0" encoding="utf-8"?>
<formControlPr xmlns="http://schemas.microsoft.com/office/spreadsheetml/2009/9/main" objectType="Button" lockText="1"/>
</file>

<file path=xl/ctrlProps/ctrlProp1048.xml><?xml version="1.0" encoding="utf-8"?>
<formControlPr xmlns="http://schemas.microsoft.com/office/spreadsheetml/2009/9/main" objectType="Button" lockText="1"/>
</file>

<file path=xl/ctrlProps/ctrlProp1049.xml><?xml version="1.0" encoding="utf-8"?>
<formControlPr xmlns="http://schemas.microsoft.com/office/spreadsheetml/2009/9/main" objectType="Button" lockText="1"/>
</file>

<file path=xl/ctrlProps/ctrlProp1050.xml><?xml version="1.0" encoding="utf-8"?>
<formControlPr xmlns="http://schemas.microsoft.com/office/spreadsheetml/2009/9/main" objectType="Button" lockText="1"/>
</file>

<file path=xl/ctrlProps/ctrlProp1051.xml><?xml version="1.0" encoding="utf-8"?>
<formControlPr xmlns="http://schemas.microsoft.com/office/spreadsheetml/2009/9/main" objectType="Button" lockText="1"/>
</file>

<file path=xl/ctrlProps/ctrlProp1052.xml><?xml version="1.0" encoding="utf-8"?>
<formControlPr xmlns="http://schemas.microsoft.com/office/spreadsheetml/2009/9/main" objectType="Button" lockText="1"/>
</file>

<file path=xl/ctrlProps/ctrlProp1053.xml><?xml version="1.0" encoding="utf-8"?>
<formControlPr xmlns="http://schemas.microsoft.com/office/spreadsheetml/2009/9/main" objectType="Button" lockText="1"/>
</file>

<file path=xl/ctrlProps/ctrlProp1054.xml><?xml version="1.0" encoding="utf-8"?>
<formControlPr xmlns="http://schemas.microsoft.com/office/spreadsheetml/2009/9/main" objectType="Button" lockText="1"/>
</file>

<file path=xl/ctrlProps/ctrlProp1055.xml><?xml version="1.0" encoding="utf-8"?>
<formControlPr xmlns="http://schemas.microsoft.com/office/spreadsheetml/2009/9/main" objectType="Button" lockText="1"/>
</file>

<file path=xl/ctrlProps/ctrlProp1056.xml><?xml version="1.0" encoding="utf-8"?>
<formControlPr xmlns="http://schemas.microsoft.com/office/spreadsheetml/2009/9/main" objectType="Button" lockText="1"/>
</file>

<file path=xl/ctrlProps/ctrlProp1057.xml><?xml version="1.0" encoding="utf-8"?>
<formControlPr xmlns="http://schemas.microsoft.com/office/spreadsheetml/2009/9/main" objectType="Button" lockText="1"/>
</file>

<file path=xl/ctrlProps/ctrlProp1058.xml><?xml version="1.0" encoding="utf-8"?>
<formControlPr xmlns="http://schemas.microsoft.com/office/spreadsheetml/2009/9/main" objectType="Button" lockText="1"/>
</file>

<file path=xl/ctrlProps/ctrlProp1059.xml><?xml version="1.0" encoding="utf-8"?>
<formControlPr xmlns="http://schemas.microsoft.com/office/spreadsheetml/2009/9/main" objectType="Button" lockText="1"/>
</file>

<file path=xl/ctrlProps/ctrlProp1060.xml><?xml version="1.0" encoding="utf-8"?>
<formControlPr xmlns="http://schemas.microsoft.com/office/spreadsheetml/2009/9/main" objectType="Button" lockText="1"/>
</file>

<file path=xl/ctrlProps/ctrlProp1061.xml><?xml version="1.0" encoding="utf-8"?>
<formControlPr xmlns="http://schemas.microsoft.com/office/spreadsheetml/2009/9/main" objectType="Button" lockText="1"/>
</file>

<file path=xl/ctrlProps/ctrlProp1062.xml><?xml version="1.0" encoding="utf-8"?>
<formControlPr xmlns="http://schemas.microsoft.com/office/spreadsheetml/2009/9/main" objectType="Button" lockText="1"/>
</file>

<file path=xl/ctrlProps/ctrlProp1063.xml><?xml version="1.0" encoding="utf-8"?>
<formControlPr xmlns="http://schemas.microsoft.com/office/spreadsheetml/2009/9/main" objectType="Button" lockText="1"/>
</file>

<file path=xl/ctrlProps/ctrlProp1064.xml><?xml version="1.0" encoding="utf-8"?>
<formControlPr xmlns="http://schemas.microsoft.com/office/spreadsheetml/2009/9/main" objectType="Button" lockText="1"/>
</file>

<file path=xl/ctrlProps/ctrlProp1065.xml><?xml version="1.0" encoding="utf-8"?>
<formControlPr xmlns="http://schemas.microsoft.com/office/spreadsheetml/2009/9/main" objectType="Button" lockText="1"/>
</file>

<file path=xl/ctrlProps/ctrlProp1066.xml><?xml version="1.0" encoding="utf-8"?>
<formControlPr xmlns="http://schemas.microsoft.com/office/spreadsheetml/2009/9/main" objectType="Button" lockText="1"/>
</file>

<file path=xl/ctrlProps/ctrlProp1067.xml><?xml version="1.0" encoding="utf-8"?>
<formControlPr xmlns="http://schemas.microsoft.com/office/spreadsheetml/2009/9/main" objectType="Button" lockText="1"/>
</file>

<file path=xl/ctrlProps/ctrlProp1068.xml><?xml version="1.0" encoding="utf-8"?>
<formControlPr xmlns="http://schemas.microsoft.com/office/spreadsheetml/2009/9/main" objectType="Button" lockText="1"/>
</file>

<file path=xl/ctrlProps/ctrlProp1069.xml><?xml version="1.0" encoding="utf-8"?>
<formControlPr xmlns="http://schemas.microsoft.com/office/spreadsheetml/2009/9/main" objectType="Button" lockText="1"/>
</file>

<file path=xl/ctrlProps/ctrlProp1070.xml><?xml version="1.0" encoding="utf-8"?>
<formControlPr xmlns="http://schemas.microsoft.com/office/spreadsheetml/2009/9/main" objectType="Button" lockText="1"/>
</file>

<file path=xl/ctrlProps/ctrlProp1071.xml><?xml version="1.0" encoding="utf-8"?>
<formControlPr xmlns="http://schemas.microsoft.com/office/spreadsheetml/2009/9/main" objectType="Button" lockText="1"/>
</file>

<file path=xl/ctrlProps/ctrlProp1072.xml><?xml version="1.0" encoding="utf-8"?>
<formControlPr xmlns="http://schemas.microsoft.com/office/spreadsheetml/2009/9/main" objectType="Button" lockText="1"/>
</file>

<file path=xl/ctrlProps/ctrlProp1073.xml><?xml version="1.0" encoding="utf-8"?>
<formControlPr xmlns="http://schemas.microsoft.com/office/spreadsheetml/2009/9/main" objectType="Button" lockText="1"/>
</file>

<file path=xl/ctrlProps/ctrlProp1074.xml><?xml version="1.0" encoding="utf-8"?>
<formControlPr xmlns="http://schemas.microsoft.com/office/spreadsheetml/2009/9/main" objectType="Button" lockText="1"/>
</file>

<file path=xl/ctrlProps/ctrlProp1075.xml><?xml version="1.0" encoding="utf-8"?>
<formControlPr xmlns="http://schemas.microsoft.com/office/spreadsheetml/2009/9/main" objectType="Button" lockText="1"/>
</file>

<file path=xl/ctrlProps/ctrlProp1076.xml><?xml version="1.0" encoding="utf-8"?>
<formControlPr xmlns="http://schemas.microsoft.com/office/spreadsheetml/2009/9/main" objectType="Button" lockText="1"/>
</file>

<file path=xl/ctrlProps/ctrlProp1077.xml><?xml version="1.0" encoding="utf-8"?>
<formControlPr xmlns="http://schemas.microsoft.com/office/spreadsheetml/2009/9/main" objectType="Button" lockText="1"/>
</file>

<file path=xl/ctrlProps/ctrlProp1078.xml><?xml version="1.0" encoding="utf-8"?>
<formControlPr xmlns="http://schemas.microsoft.com/office/spreadsheetml/2009/9/main" objectType="Button" lockText="1"/>
</file>

<file path=xl/ctrlProps/ctrlProp1079.xml><?xml version="1.0" encoding="utf-8"?>
<formControlPr xmlns="http://schemas.microsoft.com/office/spreadsheetml/2009/9/main" objectType="Button" lockText="1"/>
</file>

<file path=xl/ctrlProps/ctrlProp1080.xml><?xml version="1.0" encoding="utf-8"?>
<formControlPr xmlns="http://schemas.microsoft.com/office/spreadsheetml/2009/9/main" objectType="Button" lockText="1"/>
</file>

<file path=xl/ctrlProps/ctrlProp1081.xml><?xml version="1.0" encoding="utf-8"?>
<formControlPr xmlns="http://schemas.microsoft.com/office/spreadsheetml/2009/9/main" objectType="Button" lockText="1"/>
</file>

<file path=xl/ctrlProps/ctrlProp1082.xml><?xml version="1.0" encoding="utf-8"?>
<formControlPr xmlns="http://schemas.microsoft.com/office/spreadsheetml/2009/9/main" objectType="Button" lockText="1"/>
</file>

<file path=xl/ctrlProps/ctrlProp1083.xml><?xml version="1.0" encoding="utf-8"?>
<formControlPr xmlns="http://schemas.microsoft.com/office/spreadsheetml/2009/9/main" objectType="Button" lockText="1"/>
</file>

<file path=xl/ctrlProps/ctrlProp1084.xml><?xml version="1.0" encoding="utf-8"?>
<formControlPr xmlns="http://schemas.microsoft.com/office/spreadsheetml/2009/9/main" objectType="Button" lockText="1"/>
</file>

<file path=xl/ctrlProps/ctrlProp1085.xml><?xml version="1.0" encoding="utf-8"?>
<formControlPr xmlns="http://schemas.microsoft.com/office/spreadsheetml/2009/9/main" objectType="Button" lockText="1"/>
</file>

<file path=xl/ctrlProps/ctrlProp1086.xml><?xml version="1.0" encoding="utf-8"?>
<formControlPr xmlns="http://schemas.microsoft.com/office/spreadsheetml/2009/9/main" objectType="Button" lockText="1"/>
</file>

<file path=xl/ctrlProps/ctrlProp1087.xml><?xml version="1.0" encoding="utf-8"?>
<formControlPr xmlns="http://schemas.microsoft.com/office/spreadsheetml/2009/9/main" objectType="Button" lockText="1"/>
</file>

<file path=xl/ctrlProps/ctrlProp1088.xml><?xml version="1.0" encoding="utf-8"?>
<formControlPr xmlns="http://schemas.microsoft.com/office/spreadsheetml/2009/9/main" objectType="Button" lockText="1"/>
</file>

<file path=xl/ctrlProps/ctrlProp1089.xml><?xml version="1.0" encoding="utf-8"?>
<formControlPr xmlns="http://schemas.microsoft.com/office/spreadsheetml/2009/9/main" objectType="Button" lockText="1"/>
</file>

<file path=xl/ctrlProps/ctrlProp1090.xml><?xml version="1.0" encoding="utf-8"?>
<formControlPr xmlns="http://schemas.microsoft.com/office/spreadsheetml/2009/9/main" objectType="Button" lockText="1"/>
</file>

<file path=xl/ctrlProps/ctrlProp1091.xml><?xml version="1.0" encoding="utf-8"?>
<formControlPr xmlns="http://schemas.microsoft.com/office/spreadsheetml/2009/9/main" objectType="Button" lockText="1"/>
</file>

<file path=xl/ctrlProps/ctrlProp1092.xml><?xml version="1.0" encoding="utf-8"?>
<formControlPr xmlns="http://schemas.microsoft.com/office/spreadsheetml/2009/9/main" objectType="Button" lockText="1"/>
</file>

<file path=xl/ctrlProps/ctrlProp1093.xml><?xml version="1.0" encoding="utf-8"?>
<formControlPr xmlns="http://schemas.microsoft.com/office/spreadsheetml/2009/9/main" objectType="Button" lockText="1"/>
</file>

<file path=xl/ctrlProps/ctrlProp1094.xml><?xml version="1.0" encoding="utf-8"?>
<formControlPr xmlns="http://schemas.microsoft.com/office/spreadsheetml/2009/9/main" objectType="Button" lockText="1"/>
</file>

<file path=xl/ctrlProps/ctrlProp1095.xml><?xml version="1.0" encoding="utf-8"?>
<formControlPr xmlns="http://schemas.microsoft.com/office/spreadsheetml/2009/9/main" objectType="Button" lockText="1"/>
</file>

<file path=xl/ctrlProps/ctrlProp1096.xml><?xml version="1.0" encoding="utf-8"?>
<formControlPr xmlns="http://schemas.microsoft.com/office/spreadsheetml/2009/9/main" objectType="Button" lockText="1"/>
</file>

<file path=xl/ctrlProps/ctrlProp1097.xml><?xml version="1.0" encoding="utf-8"?>
<formControlPr xmlns="http://schemas.microsoft.com/office/spreadsheetml/2009/9/main" objectType="Button" lockText="1"/>
</file>

<file path=xl/ctrlProps/ctrlProp1098.xml><?xml version="1.0" encoding="utf-8"?>
<formControlPr xmlns="http://schemas.microsoft.com/office/spreadsheetml/2009/9/main" objectType="Button" lockText="1"/>
</file>

<file path=xl/ctrlProps/ctrlProp1099.xml><?xml version="1.0" encoding="utf-8"?>
<formControlPr xmlns="http://schemas.microsoft.com/office/spreadsheetml/2009/9/main" objectType="Button" lockText="1"/>
</file>

<file path=xl/ctrlProps/ctrlProp1100.xml><?xml version="1.0" encoding="utf-8"?>
<formControlPr xmlns="http://schemas.microsoft.com/office/spreadsheetml/2009/9/main" objectType="Button" lockText="1"/>
</file>

<file path=xl/ctrlProps/ctrlProp1101.xml><?xml version="1.0" encoding="utf-8"?>
<formControlPr xmlns="http://schemas.microsoft.com/office/spreadsheetml/2009/9/main" objectType="Button" lockText="1"/>
</file>

<file path=xl/ctrlProps/ctrlProp1102.xml><?xml version="1.0" encoding="utf-8"?>
<formControlPr xmlns="http://schemas.microsoft.com/office/spreadsheetml/2009/9/main" objectType="Button" lockText="1"/>
</file>

<file path=xl/ctrlProps/ctrlProp1103.xml><?xml version="1.0" encoding="utf-8"?>
<formControlPr xmlns="http://schemas.microsoft.com/office/spreadsheetml/2009/9/main" objectType="Button" lockText="1"/>
</file>

<file path=xl/ctrlProps/ctrlProp1104.xml><?xml version="1.0" encoding="utf-8"?>
<formControlPr xmlns="http://schemas.microsoft.com/office/spreadsheetml/2009/9/main" objectType="Button" lockText="1"/>
</file>

<file path=xl/ctrlProps/ctrlProp1105.xml><?xml version="1.0" encoding="utf-8"?>
<formControlPr xmlns="http://schemas.microsoft.com/office/spreadsheetml/2009/9/main" objectType="Button" lockText="1"/>
</file>

<file path=xl/ctrlProps/ctrlProp1106.xml><?xml version="1.0" encoding="utf-8"?>
<formControlPr xmlns="http://schemas.microsoft.com/office/spreadsheetml/2009/9/main" objectType="Button" lockText="1"/>
</file>

<file path=xl/ctrlProps/ctrlProp1107.xml><?xml version="1.0" encoding="utf-8"?>
<formControlPr xmlns="http://schemas.microsoft.com/office/spreadsheetml/2009/9/main" objectType="Button" lockText="1"/>
</file>

<file path=xl/ctrlProps/ctrlProp1108.xml><?xml version="1.0" encoding="utf-8"?>
<formControlPr xmlns="http://schemas.microsoft.com/office/spreadsheetml/2009/9/main" objectType="Button" lockText="1"/>
</file>

<file path=xl/ctrlProps/ctrlProp1109.xml><?xml version="1.0" encoding="utf-8"?>
<formControlPr xmlns="http://schemas.microsoft.com/office/spreadsheetml/2009/9/main" objectType="Button" lockText="1"/>
</file>

<file path=xl/ctrlProps/ctrlProp1110.xml><?xml version="1.0" encoding="utf-8"?>
<formControlPr xmlns="http://schemas.microsoft.com/office/spreadsheetml/2009/9/main" objectType="Button" lockText="1"/>
</file>

<file path=xl/ctrlProps/ctrlProp1111.xml><?xml version="1.0" encoding="utf-8"?>
<formControlPr xmlns="http://schemas.microsoft.com/office/spreadsheetml/2009/9/main" objectType="Button" lockText="1"/>
</file>

<file path=xl/ctrlProps/ctrlProp1112.xml><?xml version="1.0" encoding="utf-8"?>
<formControlPr xmlns="http://schemas.microsoft.com/office/spreadsheetml/2009/9/main" objectType="Button" lockText="1"/>
</file>

<file path=xl/ctrlProps/ctrlProp1113.xml><?xml version="1.0" encoding="utf-8"?>
<formControlPr xmlns="http://schemas.microsoft.com/office/spreadsheetml/2009/9/main" objectType="Button" lockText="1"/>
</file>

<file path=xl/ctrlProps/ctrlProp1114.xml><?xml version="1.0" encoding="utf-8"?>
<formControlPr xmlns="http://schemas.microsoft.com/office/spreadsheetml/2009/9/main" objectType="Button" lockText="1"/>
</file>

<file path=xl/ctrlProps/ctrlProp1115.xml><?xml version="1.0" encoding="utf-8"?>
<formControlPr xmlns="http://schemas.microsoft.com/office/spreadsheetml/2009/9/main" objectType="Button" lockText="1"/>
</file>

<file path=xl/ctrlProps/ctrlProp1116.xml><?xml version="1.0" encoding="utf-8"?>
<formControlPr xmlns="http://schemas.microsoft.com/office/spreadsheetml/2009/9/main" objectType="Button" lockText="1"/>
</file>

<file path=xl/ctrlProps/ctrlProp1117.xml><?xml version="1.0" encoding="utf-8"?>
<formControlPr xmlns="http://schemas.microsoft.com/office/spreadsheetml/2009/9/main" objectType="Button" lockText="1"/>
</file>

<file path=xl/ctrlProps/ctrlProp1118.xml><?xml version="1.0" encoding="utf-8"?>
<formControlPr xmlns="http://schemas.microsoft.com/office/spreadsheetml/2009/9/main" objectType="Button" lockText="1"/>
</file>

<file path=xl/ctrlProps/ctrlProp1119.xml><?xml version="1.0" encoding="utf-8"?>
<formControlPr xmlns="http://schemas.microsoft.com/office/spreadsheetml/2009/9/main" objectType="Button" lockText="1"/>
</file>

<file path=xl/ctrlProps/ctrlProp1120.xml><?xml version="1.0" encoding="utf-8"?>
<formControlPr xmlns="http://schemas.microsoft.com/office/spreadsheetml/2009/9/main" objectType="Button" lockText="1"/>
</file>

<file path=xl/ctrlProps/ctrlProp1121.xml><?xml version="1.0" encoding="utf-8"?>
<formControlPr xmlns="http://schemas.microsoft.com/office/spreadsheetml/2009/9/main" objectType="Button" lockText="1"/>
</file>

<file path=xl/ctrlProps/ctrlProp1122.xml><?xml version="1.0" encoding="utf-8"?>
<formControlPr xmlns="http://schemas.microsoft.com/office/spreadsheetml/2009/9/main" objectType="Button" lockText="1"/>
</file>

<file path=xl/ctrlProps/ctrlProp1123.xml><?xml version="1.0" encoding="utf-8"?>
<formControlPr xmlns="http://schemas.microsoft.com/office/spreadsheetml/2009/9/main" objectType="Button" lockText="1"/>
</file>

<file path=xl/ctrlProps/ctrlProp1124.xml><?xml version="1.0" encoding="utf-8"?>
<formControlPr xmlns="http://schemas.microsoft.com/office/spreadsheetml/2009/9/main" objectType="Button" lockText="1"/>
</file>

<file path=xl/ctrlProps/ctrlProp1125.xml><?xml version="1.0" encoding="utf-8"?>
<formControlPr xmlns="http://schemas.microsoft.com/office/spreadsheetml/2009/9/main" objectType="Button" lockText="1"/>
</file>

<file path=xl/ctrlProps/ctrlProp1126.xml><?xml version="1.0" encoding="utf-8"?>
<formControlPr xmlns="http://schemas.microsoft.com/office/spreadsheetml/2009/9/main" objectType="Button" lockText="1"/>
</file>

<file path=xl/ctrlProps/ctrlProp1127.xml><?xml version="1.0" encoding="utf-8"?>
<formControlPr xmlns="http://schemas.microsoft.com/office/spreadsheetml/2009/9/main" objectType="Button" lockText="1"/>
</file>

<file path=xl/ctrlProps/ctrlProp1128.xml><?xml version="1.0" encoding="utf-8"?>
<formControlPr xmlns="http://schemas.microsoft.com/office/spreadsheetml/2009/9/main" objectType="Button" lockText="1"/>
</file>

<file path=xl/ctrlProps/ctrlProp1129.xml><?xml version="1.0" encoding="utf-8"?>
<formControlPr xmlns="http://schemas.microsoft.com/office/spreadsheetml/2009/9/main" objectType="Button" lockText="1"/>
</file>

<file path=xl/ctrlProps/ctrlProp1130.xml><?xml version="1.0" encoding="utf-8"?>
<formControlPr xmlns="http://schemas.microsoft.com/office/spreadsheetml/2009/9/main" objectType="Button" lockText="1"/>
</file>

<file path=xl/ctrlProps/ctrlProp1131.xml><?xml version="1.0" encoding="utf-8"?>
<formControlPr xmlns="http://schemas.microsoft.com/office/spreadsheetml/2009/9/main" objectType="Button" lockText="1"/>
</file>

<file path=xl/ctrlProps/ctrlProp1132.xml><?xml version="1.0" encoding="utf-8"?>
<formControlPr xmlns="http://schemas.microsoft.com/office/spreadsheetml/2009/9/main" objectType="Button" lockText="1"/>
</file>

<file path=xl/ctrlProps/ctrlProp1133.xml><?xml version="1.0" encoding="utf-8"?>
<formControlPr xmlns="http://schemas.microsoft.com/office/spreadsheetml/2009/9/main" objectType="Button" lockText="1"/>
</file>

<file path=xl/ctrlProps/ctrlProp1134.xml><?xml version="1.0" encoding="utf-8"?>
<formControlPr xmlns="http://schemas.microsoft.com/office/spreadsheetml/2009/9/main" objectType="Button" lockText="1"/>
</file>

<file path=xl/ctrlProps/ctrlProp1135.xml><?xml version="1.0" encoding="utf-8"?>
<formControlPr xmlns="http://schemas.microsoft.com/office/spreadsheetml/2009/9/main" objectType="Button" lockText="1"/>
</file>

<file path=xl/ctrlProps/ctrlProp1136.xml><?xml version="1.0" encoding="utf-8"?>
<formControlPr xmlns="http://schemas.microsoft.com/office/spreadsheetml/2009/9/main" objectType="Button" lockText="1"/>
</file>

<file path=xl/ctrlProps/ctrlProp1137.xml><?xml version="1.0" encoding="utf-8"?>
<formControlPr xmlns="http://schemas.microsoft.com/office/spreadsheetml/2009/9/main" objectType="Button" lockText="1"/>
</file>

<file path=xl/ctrlProps/ctrlProp1138.xml><?xml version="1.0" encoding="utf-8"?>
<formControlPr xmlns="http://schemas.microsoft.com/office/spreadsheetml/2009/9/main" objectType="Button" lockText="1"/>
</file>

<file path=xl/ctrlProps/ctrlProp1139.xml><?xml version="1.0" encoding="utf-8"?>
<formControlPr xmlns="http://schemas.microsoft.com/office/spreadsheetml/2009/9/main" objectType="Button" lockText="1"/>
</file>

<file path=xl/ctrlProps/ctrlProp1140.xml><?xml version="1.0" encoding="utf-8"?>
<formControlPr xmlns="http://schemas.microsoft.com/office/spreadsheetml/2009/9/main" objectType="Button" lockText="1"/>
</file>

<file path=xl/ctrlProps/ctrlProp1141.xml><?xml version="1.0" encoding="utf-8"?>
<formControlPr xmlns="http://schemas.microsoft.com/office/spreadsheetml/2009/9/main" objectType="Button" lockText="1"/>
</file>

<file path=xl/ctrlProps/ctrlProp1142.xml><?xml version="1.0" encoding="utf-8"?>
<formControlPr xmlns="http://schemas.microsoft.com/office/spreadsheetml/2009/9/main" objectType="Button" lockText="1"/>
</file>

<file path=xl/ctrlProps/ctrlProp1143.xml><?xml version="1.0" encoding="utf-8"?>
<formControlPr xmlns="http://schemas.microsoft.com/office/spreadsheetml/2009/9/main" objectType="Button" lockText="1"/>
</file>

<file path=xl/ctrlProps/ctrlProp1144.xml><?xml version="1.0" encoding="utf-8"?>
<formControlPr xmlns="http://schemas.microsoft.com/office/spreadsheetml/2009/9/main" objectType="Button" lockText="1"/>
</file>

<file path=xl/ctrlProps/ctrlProp1145.xml><?xml version="1.0" encoding="utf-8"?>
<formControlPr xmlns="http://schemas.microsoft.com/office/spreadsheetml/2009/9/main" objectType="Button" lockText="1"/>
</file>

<file path=xl/ctrlProps/ctrlProp1146.xml><?xml version="1.0" encoding="utf-8"?>
<formControlPr xmlns="http://schemas.microsoft.com/office/spreadsheetml/2009/9/main" objectType="Button" lockText="1"/>
</file>

<file path=xl/ctrlProps/ctrlProp1147.xml><?xml version="1.0" encoding="utf-8"?>
<formControlPr xmlns="http://schemas.microsoft.com/office/spreadsheetml/2009/9/main" objectType="Button" lockText="1"/>
</file>

<file path=xl/ctrlProps/ctrlProp1148.xml><?xml version="1.0" encoding="utf-8"?>
<formControlPr xmlns="http://schemas.microsoft.com/office/spreadsheetml/2009/9/main" objectType="Button" lockText="1"/>
</file>

<file path=xl/ctrlProps/ctrlProp1149.xml><?xml version="1.0" encoding="utf-8"?>
<formControlPr xmlns="http://schemas.microsoft.com/office/spreadsheetml/2009/9/main" objectType="Button" lockText="1"/>
</file>

<file path=xl/ctrlProps/ctrlProp1150.xml><?xml version="1.0" encoding="utf-8"?>
<formControlPr xmlns="http://schemas.microsoft.com/office/spreadsheetml/2009/9/main" objectType="Button" lockText="1"/>
</file>

<file path=xl/ctrlProps/ctrlProp1151.xml><?xml version="1.0" encoding="utf-8"?>
<formControlPr xmlns="http://schemas.microsoft.com/office/spreadsheetml/2009/9/main" objectType="Button" lockText="1"/>
</file>

<file path=xl/ctrlProps/ctrlProp1152.xml><?xml version="1.0" encoding="utf-8"?>
<formControlPr xmlns="http://schemas.microsoft.com/office/spreadsheetml/2009/9/main" objectType="Button" lockText="1"/>
</file>

<file path=xl/ctrlProps/ctrlProp1153.xml><?xml version="1.0" encoding="utf-8"?>
<formControlPr xmlns="http://schemas.microsoft.com/office/spreadsheetml/2009/9/main" objectType="Button" lockText="1"/>
</file>

<file path=xl/ctrlProps/ctrlProp1154.xml><?xml version="1.0" encoding="utf-8"?>
<formControlPr xmlns="http://schemas.microsoft.com/office/spreadsheetml/2009/9/main" objectType="Button" lockText="1"/>
</file>

<file path=xl/ctrlProps/ctrlProp1155.xml><?xml version="1.0" encoding="utf-8"?>
<formControlPr xmlns="http://schemas.microsoft.com/office/spreadsheetml/2009/9/main" objectType="Button" lockText="1"/>
</file>

<file path=xl/ctrlProps/ctrlProp1156.xml><?xml version="1.0" encoding="utf-8"?>
<formControlPr xmlns="http://schemas.microsoft.com/office/spreadsheetml/2009/9/main" objectType="Button" lockText="1"/>
</file>

<file path=xl/ctrlProps/ctrlProp1157.xml><?xml version="1.0" encoding="utf-8"?>
<formControlPr xmlns="http://schemas.microsoft.com/office/spreadsheetml/2009/9/main" objectType="Button" lockText="1"/>
</file>

<file path=xl/ctrlProps/ctrlProp1158.xml><?xml version="1.0" encoding="utf-8"?>
<formControlPr xmlns="http://schemas.microsoft.com/office/spreadsheetml/2009/9/main" objectType="Button" lockText="1"/>
</file>

<file path=xl/ctrlProps/ctrlProp1159.xml><?xml version="1.0" encoding="utf-8"?>
<formControlPr xmlns="http://schemas.microsoft.com/office/spreadsheetml/2009/9/main" objectType="Button" lockText="1"/>
</file>

<file path=xl/ctrlProps/ctrlProp1160.xml><?xml version="1.0" encoding="utf-8"?>
<formControlPr xmlns="http://schemas.microsoft.com/office/spreadsheetml/2009/9/main" objectType="Button" lockText="1"/>
</file>

<file path=xl/ctrlProps/ctrlProp1161.xml><?xml version="1.0" encoding="utf-8"?>
<formControlPr xmlns="http://schemas.microsoft.com/office/spreadsheetml/2009/9/main" objectType="Button" lockText="1"/>
</file>

<file path=xl/ctrlProps/ctrlProp1162.xml><?xml version="1.0" encoding="utf-8"?>
<formControlPr xmlns="http://schemas.microsoft.com/office/spreadsheetml/2009/9/main" objectType="Button" lockText="1"/>
</file>

<file path=xl/ctrlProps/ctrlProp1163.xml><?xml version="1.0" encoding="utf-8"?>
<formControlPr xmlns="http://schemas.microsoft.com/office/spreadsheetml/2009/9/main" objectType="Button" lockText="1"/>
</file>

<file path=xl/ctrlProps/ctrlProp1164.xml><?xml version="1.0" encoding="utf-8"?>
<formControlPr xmlns="http://schemas.microsoft.com/office/spreadsheetml/2009/9/main" objectType="Button" lockText="1"/>
</file>

<file path=xl/ctrlProps/ctrlProp1165.xml><?xml version="1.0" encoding="utf-8"?>
<formControlPr xmlns="http://schemas.microsoft.com/office/spreadsheetml/2009/9/main" objectType="Button" lockText="1"/>
</file>

<file path=xl/ctrlProps/ctrlProp1166.xml><?xml version="1.0" encoding="utf-8"?>
<formControlPr xmlns="http://schemas.microsoft.com/office/spreadsheetml/2009/9/main" objectType="Button" lockText="1"/>
</file>

<file path=xl/ctrlProps/ctrlProp1167.xml><?xml version="1.0" encoding="utf-8"?>
<formControlPr xmlns="http://schemas.microsoft.com/office/spreadsheetml/2009/9/main" objectType="Button" lockText="1"/>
</file>

<file path=xl/ctrlProps/ctrlProp1168.xml><?xml version="1.0" encoding="utf-8"?>
<formControlPr xmlns="http://schemas.microsoft.com/office/spreadsheetml/2009/9/main" objectType="Button" lockText="1"/>
</file>

<file path=xl/ctrlProps/ctrlProp1169.xml><?xml version="1.0" encoding="utf-8"?>
<formControlPr xmlns="http://schemas.microsoft.com/office/spreadsheetml/2009/9/main" objectType="Button" lockText="1"/>
</file>

<file path=xl/ctrlProps/ctrlProp1170.xml><?xml version="1.0" encoding="utf-8"?>
<formControlPr xmlns="http://schemas.microsoft.com/office/spreadsheetml/2009/9/main" objectType="Button" lockText="1"/>
</file>

<file path=xl/ctrlProps/ctrlProp1171.xml><?xml version="1.0" encoding="utf-8"?>
<formControlPr xmlns="http://schemas.microsoft.com/office/spreadsheetml/2009/9/main" objectType="Button" lockText="1"/>
</file>

<file path=xl/ctrlProps/ctrlProp1172.xml><?xml version="1.0" encoding="utf-8"?>
<formControlPr xmlns="http://schemas.microsoft.com/office/spreadsheetml/2009/9/main" objectType="Button" lockText="1"/>
</file>

<file path=xl/ctrlProps/ctrlProp1173.xml><?xml version="1.0" encoding="utf-8"?>
<formControlPr xmlns="http://schemas.microsoft.com/office/spreadsheetml/2009/9/main" objectType="Button" lockText="1"/>
</file>

<file path=xl/ctrlProps/ctrlProp1174.xml><?xml version="1.0" encoding="utf-8"?>
<formControlPr xmlns="http://schemas.microsoft.com/office/spreadsheetml/2009/9/main" objectType="Button" lockText="1"/>
</file>

<file path=xl/ctrlProps/ctrlProp1175.xml><?xml version="1.0" encoding="utf-8"?>
<formControlPr xmlns="http://schemas.microsoft.com/office/spreadsheetml/2009/9/main" objectType="Button" lockText="1"/>
</file>

<file path=xl/ctrlProps/ctrlProp1176.xml><?xml version="1.0" encoding="utf-8"?>
<formControlPr xmlns="http://schemas.microsoft.com/office/spreadsheetml/2009/9/main" objectType="Button" lockText="1"/>
</file>

<file path=xl/ctrlProps/ctrlProp1177.xml><?xml version="1.0" encoding="utf-8"?>
<formControlPr xmlns="http://schemas.microsoft.com/office/spreadsheetml/2009/9/main" objectType="Button" lockText="1"/>
</file>

<file path=xl/ctrlProps/ctrlProp1178.xml><?xml version="1.0" encoding="utf-8"?>
<formControlPr xmlns="http://schemas.microsoft.com/office/spreadsheetml/2009/9/main" objectType="Button" lockText="1"/>
</file>

<file path=xl/ctrlProps/ctrlProp1179.xml><?xml version="1.0" encoding="utf-8"?>
<formControlPr xmlns="http://schemas.microsoft.com/office/spreadsheetml/2009/9/main" objectType="Button" lockText="1"/>
</file>

<file path=xl/ctrlProps/ctrlProp1180.xml><?xml version="1.0" encoding="utf-8"?>
<formControlPr xmlns="http://schemas.microsoft.com/office/spreadsheetml/2009/9/main" objectType="Button" lockText="1"/>
</file>

<file path=xl/ctrlProps/ctrlProp1181.xml><?xml version="1.0" encoding="utf-8"?>
<formControlPr xmlns="http://schemas.microsoft.com/office/spreadsheetml/2009/9/main" objectType="Button" lockText="1"/>
</file>

<file path=xl/ctrlProps/ctrlProp1182.xml><?xml version="1.0" encoding="utf-8"?>
<formControlPr xmlns="http://schemas.microsoft.com/office/spreadsheetml/2009/9/main" objectType="Button" lockText="1"/>
</file>

<file path=xl/ctrlProps/ctrlProp1183.xml><?xml version="1.0" encoding="utf-8"?>
<formControlPr xmlns="http://schemas.microsoft.com/office/spreadsheetml/2009/9/main" objectType="Button" lockText="1"/>
</file>

<file path=xl/ctrlProps/ctrlProp1184.xml><?xml version="1.0" encoding="utf-8"?>
<formControlPr xmlns="http://schemas.microsoft.com/office/spreadsheetml/2009/9/main" objectType="Button" lockText="1"/>
</file>

<file path=xl/ctrlProps/ctrlProp1185.xml><?xml version="1.0" encoding="utf-8"?>
<formControlPr xmlns="http://schemas.microsoft.com/office/spreadsheetml/2009/9/main" objectType="Button" lockText="1"/>
</file>

<file path=xl/ctrlProps/ctrlProp1186.xml><?xml version="1.0" encoding="utf-8"?>
<formControlPr xmlns="http://schemas.microsoft.com/office/spreadsheetml/2009/9/main" objectType="Button" lockText="1"/>
</file>

<file path=xl/ctrlProps/ctrlProp1187.xml><?xml version="1.0" encoding="utf-8"?>
<formControlPr xmlns="http://schemas.microsoft.com/office/spreadsheetml/2009/9/main" objectType="Button" lockText="1"/>
</file>

<file path=xl/ctrlProps/ctrlProp1188.xml><?xml version="1.0" encoding="utf-8"?>
<formControlPr xmlns="http://schemas.microsoft.com/office/spreadsheetml/2009/9/main" objectType="Button" lockText="1"/>
</file>

<file path=xl/ctrlProps/ctrlProp1189.xml><?xml version="1.0" encoding="utf-8"?>
<formControlPr xmlns="http://schemas.microsoft.com/office/spreadsheetml/2009/9/main" objectType="Button" lockText="1"/>
</file>

<file path=xl/ctrlProps/ctrlProp1190.xml><?xml version="1.0" encoding="utf-8"?>
<formControlPr xmlns="http://schemas.microsoft.com/office/spreadsheetml/2009/9/main" objectType="Button" lockText="1"/>
</file>

<file path=xl/ctrlProps/ctrlProp1191.xml><?xml version="1.0" encoding="utf-8"?>
<formControlPr xmlns="http://schemas.microsoft.com/office/spreadsheetml/2009/9/main" objectType="Button" lockText="1"/>
</file>

<file path=xl/ctrlProps/ctrlProp1192.xml><?xml version="1.0" encoding="utf-8"?>
<formControlPr xmlns="http://schemas.microsoft.com/office/spreadsheetml/2009/9/main" objectType="Button" lockText="1"/>
</file>

<file path=xl/ctrlProps/ctrlProp1193.xml><?xml version="1.0" encoding="utf-8"?>
<formControlPr xmlns="http://schemas.microsoft.com/office/spreadsheetml/2009/9/main" objectType="Button" lockText="1"/>
</file>

<file path=xl/ctrlProps/ctrlProp1194.xml><?xml version="1.0" encoding="utf-8"?>
<formControlPr xmlns="http://schemas.microsoft.com/office/spreadsheetml/2009/9/main" objectType="Button" lockText="1"/>
</file>

<file path=xl/ctrlProps/ctrlProp1195.xml><?xml version="1.0" encoding="utf-8"?>
<formControlPr xmlns="http://schemas.microsoft.com/office/spreadsheetml/2009/9/main" objectType="Button" lockText="1"/>
</file>

<file path=xl/ctrlProps/ctrlProp1196.xml><?xml version="1.0" encoding="utf-8"?>
<formControlPr xmlns="http://schemas.microsoft.com/office/spreadsheetml/2009/9/main" objectType="Button" lockText="1"/>
</file>

<file path=xl/ctrlProps/ctrlProp1197.xml><?xml version="1.0" encoding="utf-8"?>
<formControlPr xmlns="http://schemas.microsoft.com/office/spreadsheetml/2009/9/main" objectType="Button" lockText="1"/>
</file>

<file path=xl/ctrlProps/ctrlProp1198.xml><?xml version="1.0" encoding="utf-8"?>
<formControlPr xmlns="http://schemas.microsoft.com/office/spreadsheetml/2009/9/main" objectType="Button" lockText="1"/>
</file>

<file path=xl/ctrlProps/ctrlProp1199.xml><?xml version="1.0" encoding="utf-8"?>
<formControlPr xmlns="http://schemas.microsoft.com/office/spreadsheetml/2009/9/main" objectType="Button" lockText="1"/>
</file>

<file path=xl/ctrlProps/ctrlProp1200.xml><?xml version="1.0" encoding="utf-8"?>
<formControlPr xmlns="http://schemas.microsoft.com/office/spreadsheetml/2009/9/main" objectType="Button" lockText="1"/>
</file>

<file path=xl/ctrlProps/ctrlProp1201.xml><?xml version="1.0" encoding="utf-8"?>
<formControlPr xmlns="http://schemas.microsoft.com/office/spreadsheetml/2009/9/main" objectType="Button" lockText="1"/>
</file>

<file path=xl/ctrlProps/ctrlProp1202.xml><?xml version="1.0" encoding="utf-8"?>
<formControlPr xmlns="http://schemas.microsoft.com/office/spreadsheetml/2009/9/main" objectType="Button" lockText="1"/>
</file>

<file path=xl/ctrlProps/ctrlProp1203.xml><?xml version="1.0" encoding="utf-8"?>
<formControlPr xmlns="http://schemas.microsoft.com/office/spreadsheetml/2009/9/main" objectType="Button" lockText="1"/>
</file>

<file path=xl/ctrlProps/ctrlProp1204.xml><?xml version="1.0" encoding="utf-8"?>
<formControlPr xmlns="http://schemas.microsoft.com/office/spreadsheetml/2009/9/main" objectType="Button" lockText="1"/>
</file>

<file path=xl/ctrlProps/ctrlProp1205.xml><?xml version="1.0" encoding="utf-8"?>
<formControlPr xmlns="http://schemas.microsoft.com/office/spreadsheetml/2009/9/main" objectType="Button" lockText="1"/>
</file>

<file path=xl/ctrlProps/ctrlProp1206.xml><?xml version="1.0" encoding="utf-8"?>
<formControlPr xmlns="http://schemas.microsoft.com/office/spreadsheetml/2009/9/main" objectType="Button" lockText="1"/>
</file>

<file path=xl/ctrlProps/ctrlProp1207.xml><?xml version="1.0" encoding="utf-8"?>
<formControlPr xmlns="http://schemas.microsoft.com/office/spreadsheetml/2009/9/main" objectType="Button" lockText="1"/>
</file>

<file path=xl/ctrlProps/ctrlProp1208.xml><?xml version="1.0" encoding="utf-8"?>
<formControlPr xmlns="http://schemas.microsoft.com/office/spreadsheetml/2009/9/main" objectType="Button" lockText="1"/>
</file>

<file path=xl/ctrlProps/ctrlProp1209.xml><?xml version="1.0" encoding="utf-8"?>
<formControlPr xmlns="http://schemas.microsoft.com/office/spreadsheetml/2009/9/main" objectType="Button" lockText="1"/>
</file>

<file path=xl/ctrlProps/ctrlProp1210.xml><?xml version="1.0" encoding="utf-8"?>
<formControlPr xmlns="http://schemas.microsoft.com/office/spreadsheetml/2009/9/main" objectType="Button" lockText="1"/>
</file>

<file path=xl/ctrlProps/ctrlProp1211.xml><?xml version="1.0" encoding="utf-8"?>
<formControlPr xmlns="http://schemas.microsoft.com/office/spreadsheetml/2009/9/main" objectType="Button" lockText="1"/>
</file>

<file path=xl/ctrlProps/ctrlProp1212.xml><?xml version="1.0" encoding="utf-8"?>
<formControlPr xmlns="http://schemas.microsoft.com/office/spreadsheetml/2009/9/main" objectType="Button" lockText="1"/>
</file>

<file path=xl/ctrlProps/ctrlProp1213.xml><?xml version="1.0" encoding="utf-8"?>
<formControlPr xmlns="http://schemas.microsoft.com/office/spreadsheetml/2009/9/main" objectType="Button" lockText="1"/>
</file>

<file path=xl/ctrlProps/ctrlProp1214.xml><?xml version="1.0" encoding="utf-8"?>
<formControlPr xmlns="http://schemas.microsoft.com/office/spreadsheetml/2009/9/main" objectType="Button" lockText="1"/>
</file>

<file path=xl/ctrlProps/ctrlProp1215.xml><?xml version="1.0" encoding="utf-8"?>
<formControlPr xmlns="http://schemas.microsoft.com/office/spreadsheetml/2009/9/main" objectType="Button" lockText="1"/>
</file>

<file path=xl/ctrlProps/ctrlProp1216.xml><?xml version="1.0" encoding="utf-8"?>
<formControlPr xmlns="http://schemas.microsoft.com/office/spreadsheetml/2009/9/main" objectType="Button" lockText="1"/>
</file>

<file path=xl/ctrlProps/ctrlProp1217.xml><?xml version="1.0" encoding="utf-8"?>
<formControlPr xmlns="http://schemas.microsoft.com/office/spreadsheetml/2009/9/main" objectType="Button" lockText="1"/>
</file>

<file path=xl/ctrlProps/ctrlProp1218.xml><?xml version="1.0" encoding="utf-8"?>
<formControlPr xmlns="http://schemas.microsoft.com/office/spreadsheetml/2009/9/main" objectType="Button" lockText="1"/>
</file>

<file path=xl/ctrlProps/ctrlProp1219.xml><?xml version="1.0" encoding="utf-8"?>
<formControlPr xmlns="http://schemas.microsoft.com/office/spreadsheetml/2009/9/main" objectType="Button" lockText="1"/>
</file>

<file path=xl/ctrlProps/ctrlProp1220.xml><?xml version="1.0" encoding="utf-8"?>
<formControlPr xmlns="http://schemas.microsoft.com/office/spreadsheetml/2009/9/main" objectType="Button" lockText="1"/>
</file>

<file path=xl/ctrlProps/ctrlProp1221.xml><?xml version="1.0" encoding="utf-8"?>
<formControlPr xmlns="http://schemas.microsoft.com/office/spreadsheetml/2009/9/main" objectType="Button" lockText="1"/>
</file>

<file path=xl/ctrlProps/ctrlProp1222.xml><?xml version="1.0" encoding="utf-8"?>
<formControlPr xmlns="http://schemas.microsoft.com/office/spreadsheetml/2009/9/main" objectType="Button" lockText="1"/>
</file>

<file path=xl/ctrlProps/ctrlProp1223.xml><?xml version="1.0" encoding="utf-8"?>
<formControlPr xmlns="http://schemas.microsoft.com/office/spreadsheetml/2009/9/main" objectType="Button" lockText="1"/>
</file>

<file path=xl/ctrlProps/ctrlProp1224.xml><?xml version="1.0" encoding="utf-8"?>
<formControlPr xmlns="http://schemas.microsoft.com/office/spreadsheetml/2009/9/main" objectType="Button" lockText="1"/>
</file>

<file path=xl/ctrlProps/ctrlProp1225.xml><?xml version="1.0" encoding="utf-8"?>
<formControlPr xmlns="http://schemas.microsoft.com/office/spreadsheetml/2009/9/main" objectType="Button" lockText="1"/>
</file>

<file path=xl/ctrlProps/ctrlProp1226.xml><?xml version="1.0" encoding="utf-8"?>
<formControlPr xmlns="http://schemas.microsoft.com/office/spreadsheetml/2009/9/main" objectType="Button" lockText="1"/>
</file>

<file path=xl/ctrlProps/ctrlProp1227.xml><?xml version="1.0" encoding="utf-8"?>
<formControlPr xmlns="http://schemas.microsoft.com/office/spreadsheetml/2009/9/main" objectType="Button" lockText="1"/>
</file>

<file path=xl/ctrlProps/ctrlProp1228.xml><?xml version="1.0" encoding="utf-8"?>
<formControlPr xmlns="http://schemas.microsoft.com/office/spreadsheetml/2009/9/main" objectType="Button" lockText="1"/>
</file>

<file path=xl/ctrlProps/ctrlProp1229.xml><?xml version="1.0" encoding="utf-8"?>
<formControlPr xmlns="http://schemas.microsoft.com/office/spreadsheetml/2009/9/main" objectType="Button" lockText="1"/>
</file>

<file path=xl/ctrlProps/ctrlProp1230.xml><?xml version="1.0" encoding="utf-8"?>
<formControlPr xmlns="http://schemas.microsoft.com/office/spreadsheetml/2009/9/main" objectType="Button" lockText="1"/>
</file>

<file path=xl/ctrlProps/ctrlProp1231.xml><?xml version="1.0" encoding="utf-8"?>
<formControlPr xmlns="http://schemas.microsoft.com/office/spreadsheetml/2009/9/main" objectType="Button" lockText="1"/>
</file>

<file path=xl/ctrlProps/ctrlProp1232.xml><?xml version="1.0" encoding="utf-8"?>
<formControlPr xmlns="http://schemas.microsoft.com/office/spreadsheetml/2009/9/main" objectType="Button" lockText="1"/>
</file>

<file path=xl/ctrlProps/ctrlProp1233.xml><?xml version="1.0" encoding="utf-8"?>
<formControlPr xmlns="http://schemas.microsoft.com/office/spreadsheetml/2009/9/main" objectType="Button" lockText="1"/>
</file>

<file path=xl/ctrlProps/ctrlProp1234.xml><?xml version="1.0" encoding="utf-8"?>
<formControlPr xmlns="http://schemas.microsoft.com/office/spreadsheetml/2009/9/main" objectType="Button" lockText="1"/>
</file>

<file path=xl/ctrlProps/ctrlProp1235.xml><?xml version="1.0" encoding="utf-8"?>
<formControlPr xmlns="http://schemas.microsoft.com/office/spreadsheetml/2009/9/main" objectType="Button" lockText="1"/>
</file>

<file path=xl/ctrlProps/ctrlProp1236.xml><?xml version="1.0" encoding="utf-8"?>
<formControlPr xmlns="http://schemas.microsoft.com/office/spreadsheetml/2009/9/main" objectType="Button" lockText="1"/>
</file>

<file path=xl/ctrlProps/ctrlProp1237.xml><?xml version="1.0" encoding="utf-8"?>
<formControlPr xmlns="http://schemas.microsoft.com/office/spreadsheetml/2009/9/main" objectType="Button" lockText="1"/>
</file>

<file path=xl/ctrlProps/ctrlProp1238.xml><?xml version="1.0" encoding="utf-8"?>
<formControlPr xmlns="http://schemas.microsoft.com/office/spreadsheetml/2009/9/main" objectType="Button" lockText="1"/>
</file>

<file path=xl/ctrlProps/ctrlProp1239.xml><?xml version="1.0" encoding="utf-8"?>
<formControlPr xmlns="http://schemas.microsoft.com/office/spreadsheetml/2009/9/main" objectType="Button" lockText="1"/>
</file>

<file path=xl/ctrlProps/ctrlProp1240.xml><?xml version="1.0" encoding="utf-8"?>
<formControlPr xmlns="http://schemas.microsoft.com/office/spreadsheetml/2009/9/main" objectType="Button" lockText="1"/>
</file>

<file path=xl/ctrlProps/ctrlProp1241.xml><?xml version="1.0" encoding="utf-8"?>
<formControlPr xmlns="http://schemas.microsoft.com/office/spreadsheetml/2009/9/main" objectType="Button" lockText="1"/>
</file>

<file path=xl/ctrlProps/ctrlProp1242.xml><?xml version="1.0" encoding="utf-8"?>
<formControlPr xmlns="http://schemas.microsoft.com/office/spreadsheetml/2009/9/main" objectType="Button" lockText="1"/>
</file>

<file path=xl/ctrlProps/ctrlProp1243.xml><?xml version="1.0" encoding="utf-8"?>
<formControlPr xmlns="http://schemas.microsoft.com/office/spreadsheetml/2009/9/main" objectType="Button" lockText="1"/>
</file>

<file path=xl/ctrlProps/ctrlProp1244.xml><?xml version="1.0" encoding="utf-8"?>
<formControlPr xmlns="http://schemas.microsoft.com/office/spreadsheetml/2009/9/main" objectType="Button" lockText="1"/>
</file>

<file path=xl/ctrlProps/ctrlProp1245.xml><?xml version="1.0" encoding="utf-8"?>
<formControlPr xmlns="http://schemas.microsoft.com/office/spreadsheetml/2009/9/main" objectType="Button" lockText="1"/>
</file>

<file path=xl/ctrlProps/ctrlProp1246.xml><?xml version="1.0" encoding="utf-8"?>
<formControlPr xmlns="http://schemas.microsoft.com/office/spreadsheetml/2009/9/main" objectType="Button" lockText="1"/>
</file>

<file path=xl/ctrlProps/ctrlProp1247.xml><?xml version="1.0" encoding="utf-8"?>
<formControlPr xmlns="http://schemas.microsoft.com/office/spreadsheetml/2009/9/main" objectType="Button" lockText="1"/>
</file>

<file path=xl/ctrlProps/ctrlProp1248.xml><?xml version="1.0" encoding="utf-8"?>
<formControlPr xmlns="http://schemas.microsoft.com/office/spreadsheetml/2009/9/main" objectType="Button" lockText="1"/>
</file>

<file path=xl/ctrlProps/ctrlProp1249.xml><?xml version="1.0" encoding="utf-8"?>
<formControlPr xmlns="http://schemas.microsoft.com/office/spreadsheetml/2009/9/main" objectType="Button" lockText="1"/>
</file>

<file path=xl/ctrlProps/ctrlProp1250.xml><?xml version="1.0" encoding="utf-8"?>
<formControlPr xmlns="http://schemas.microsoft.com/office/spreadsheetml/2009/9/main" objectType="Button" lockText="1"/>
</file>

<file path=xl/ctrlProps/ctrlProp1251.xml><?xml version="1.0" encoding="utf-8"?>
<formControlPr xmlns="http://schemas.microsoft.com/office/spreadsheetml/2009/9/main" objectType="Button" lockText="1"/>
</file>

<file path=xl/ctrlProps/ctrlProp1252.xml><?xml version="1.0" encoding="utf-8"?>
<formControlPr xmlns="http://schemas.microsoft.com/office/spreadsheetml/2009/9/main" objectType="Button" lockText="1"/>
</file>

<file path=xl/ctrlProps/ctrlProp1253.xml><?xml version="1.0" encoding="utf-8"?>
<formControlPr xmlns="http://schemas.microsoft.com/office/spreadsheetml/2009/9/main" objectType="Button" lockText="1"/>
</file>

<file path=xl/ctrlProps/ctrlProp1254.xml><?xml version="1.0" encoding="utf-8"?>
<formControlPr xmlns="http://schemas.microsoft.com/office/spreadsheetml/2009/9/main" objectType="Button" lockText="1"/>
</file>

<file path=xl/ctrlProps/ctrlProp1255.xml><?xml version="1.0" encoding="utf-8"?>
<formControlPr xmlns="http://schemas.microsoft.com/office/spreadsheetml/2009/9/main" objectType="Button" lockText="1"/>
</file>

<file path=xl/ctrlProps/ctrlProp1256.xml><?xml version="1.0" encoding="utf-8"?>
<formControlPr xmlns="http://schemas.microsoft.com/office/spreadsheetml/2009/9/main" objectType="Button" lockText="1"/>
</file>

<file path=xl/ctrlProps/ctrlProp1257.xml><?xml version="1.0" encoding="utf-8"?>
<formControlPr xmlns="http://schemas.microsoft.com/office/spreadsheetml/2009/9/main" objectType="Button" lockText="1"/>
</file>

<file path=xl/ctrlProps/ctrlProp1258.xml><?xml version="1.0" encoding="utf-8"?>
<formControlPr xmlns="http://schemas.microsoft.com/office/spreadsheetml/2009/9/main" objectType="Button" lockText="1"/>
</file>

<file path=xl/ctrlProps/ctrlProp1259.xml><?xml version="1.0" encoding="utf-8"?>
<formControlPr xmlns="http://schemas.microsoft.com/office/spreadsheetml/2009/9/main" objectType="Button" lockText="1"/>
</file>

<file path=xl/ctrlProps/ctrlProp1260.xml><?xml version="1.0" encoding="utf-8"?>
<formControlPr xmlns="http://schemas.microsoft.com/office/spreadsheetml/2009/9/main" objectType="Button" lockText="1"/>
</file>

<file path=xl/ctrlProps/ctrlProp1261.xml><?xml version="1.0" encoding="utf-8"?>
<formControlPr xmlns="http://schemas.microsoft.com/office/spreadsheetml/2009/9/main" objectType="Button" lockText="1"/>
</file>

<file path=xl/ctrlProps/ctrlProp1262.xml><?xml version="1.0" encoding="utf-8"?>
<formControlPr xmlns="http://schemas.microsoft.com/office/spreadsheetml/2009/9/main" objectType="Button" lockText="1"/>
</file>

<file path=xl/ctrlProps/ctrlProp1263.xml><?xml version="1.0" encoding="utf-8"?>
<formControlPr xmlns="http://schemas.microsoft.com/office/spreadsheetml/2009/9/main" objectType="Button" lockText="1"/>
</file>

<file path=xl/ctrlProps/ctrlProp1264.xml><?xml version="1.0" encoding="utf-8"?>
<formControlPr xmlns="http://schemas.microsoft.com/office/spreadsheetml/2009/9/main" objectType="Button" lockText="1"/>
</file>

<file path=xl/ctrlProps/ctrlProp1265.xml><?xml version="1.0" encoding="utf-8"?>
<formControlPr xmlns="http://schemas.microsoft.com/office/spreadsheetml/2009/9/main" objectType="Button" lockText="1"/>
</file>

<file path=xl/ctrlProps/ctrlProp1266.xml><?xml version="1.0" encoding="utf-8"?>
<formControlPr xmlns="http://schemas.microsoft.com/office/spreadsheetml/2009/9/main" objectType="Button" lockText="1"/>
</file>

<file path=xl/ctrlProps/ctrlProp1267.xml><?xml version="1.0" encoding="utf-8"?>
<formControlPr xmlns="http://schemas.microsoft.com/office/spreadsheetml/2009/9/main" objectType="Button" lockText="1"/>
</file>

<file path=xl/ctrlProps/ctrlProp1268.xml><?xml version="1.0" encoding="utf-8"?>
<formControlPr xmlns="http://schemas.microsoft.com/office/spreadsheetml/2009/9/main" objectType="Button" lockText="1"/>
</file>

<file path=xl/ctrlProps/ctrlProp1269.xml><?xml version="1.0" encoding="utf-8"?>
<formControlPr xmlns="http://schemas.microsoft.com/office/spreadsheetml/2009/9/main" objectType="Button" lockText="1"/>
</file>

<file path=xl/ctrlProps/ctrlProp1270.xml><?xml version="1.0" encoding="utf-8"?>
<formControlPr xmlns="http://schemas.microsoft.com/office/spreadsheetml/2009/9/main" objectType="Button" lockText="1"/>
</file>

<file path=xl/ctrlProps/ctrlProp1271.xml><?xml version="1.0" encoding="utf-8"?>
<formControlPr xmlns="http://schemas.microsoft.com/office/spreadsheetml/2009/9/main" objectType="Button" lockText="1"/>
</file>

<file path=xl/ctrlProps/ctrlProp1272.xml><?xml version="1.0" encoding="utf-8"?>
<formControlPr xmlns="http://schemas.microsoft.com/office/spreadsheetml/2009/9/main" objectType="Button" lockText="1"/>
</file>

<file path=xl/ctrlProps/ctrlProp1273.xml><?xml version="1.0" encoding="utf-8"?>
<formControlPr xmlns="http://schemas.microsoft.com/office/spreadsheetml/2009/9/main" objectType="Button" lockText="1"/>
</file>

<file path=xl/ctrlProps/ctrlProp1274.xml><?xml version="1.0" encoding="utf-8"?>
<formControlPr xmlns="http://schemas.microsoft.com/office/spreadsheetml/2009/9/main" objectType="Button" lockText="1"/>
</file>

<file path=xl/ctrlProps/ctrlProp1275.xml><?xml version="1.0" encoding="utf-8"?>
<formControlPr xmlns="http://schemas.microsoft.com/office/spreadsheetml/2009/9/main" objectType="Button" lockText="1"/>
</file>

<file path=xl/ctrlProps/ctrlProp1276.xml><?xml version="1.0" encoding="utf-8"?>
<formControlPr xmlns="http://schemas.microsoft.com/office/spreadsheetml/2009/9/main" objectType="Button" lockText="1"/>
</file>

<file path=xl/ctrlProps/ctrlProp1277.xml><?xml version="1.0" encoding="utf-8"?>
<formControlPr xmlns="http://schemas.microsoft.com/office/spreadsheetml/2009/9/main" objectType="Button" lockText="1"/>
</file>

<file path=xl/ctrlProps/ctrlProp1278.xml><?xml version="1.0" encoding="utf-8"?>
<formControlPr xmlns="http://schemas.microsoft.com/office/spreadsheetml/2009/9/main" objectType="Button" lockText="1"/>
</file>

<file path=xl/ctrlProps/ctrlProp1279.xml><?xml version="1.0" encoding="utf-8"?>
<formControlPr xmlns="http://schemas.microsoft.com/office/spreadsheetml/2009/9/main" objectType="Button" lockText="1"/>
</file>

<file path=xl/ctrlProps/ctrlProp1280.xml><?xml version="1.0" encoding="utf-8"?>
<formControlPr xmlns="http://schemas.microsoft.com/office/spreadsheetml/2009/9/main" objectType="Button" lockText="1"/>
</file>

<file path=xl/ctrlProps/ctrlProp1281.xml><?xml version="1.0" encoding="utf-8"?>
<formControlPr xmlns="http://schemas.microsoft.com/office/spreadsheetml/2009/9/main" objectType="Button" lockText="1"/>
</file>

<file path=xl/ctrlProps/ctrlProp1282.xml><?xml version="1.0" encoding="utf-8"?>
<formControlPr xmlns="http://schemas.microsoft.com/office/spreadsheetml/2009/9/main" objectType="Button" lockText="1"/>
</file>

<file path=xl/ctrlProps/ctrlProp1283.xml><?xml version="1.0" encoding="utf-8"?>
<formControlPr xmlns="http://schemas.microsoft.com/office/spreadsheetml/2009/9/main" objectType="Button" lockText="1"/>
</file>

<file path=xl/ctrlProps/ctrlProp1284.xml><?xml version="1.0" encoding="utf-8"?>
<formControlPr xmlns="http://schemas.microsoft.com/office/spreadsheetml/2009/9/main" objectType="Button" lockText="1"/>
</file>

<file path=xl/ctrlProps/ctrlProp1285.xml><?xml version="1.0" encoding="utf-8"?>
<formControlPr xmlns="http://schemas.microsoft.com/office/spreadsheetml/2009/9/main" objectType="Button" lockText="1"/>
</file>

<file path=xl/ctrlProps/ctrlProp1286.xml><?xml version="1.0" encoding="utf-8"?>
<formControlPr xmlns="http://schemas.microsoft.com/office/spreadsheetml/2009/9/main" objectType="Button" lockText="1"/>
</file>

<file path=xl/ctrlProps/ctrlProp1287.xml><?xml version="1.0" encoding="utf-8"?>
<formControlPr xmlns="http://schemas.microsoft.com/office/spreadsheetml/2009/9/main" objectType="Button" lockText="1"/>
</file>

<file path=xl/ctrlProps/ctrlProp1288.xml><?xml version="1.0" encoding="utf-8"?>
<formControlPr xmlns="http://schemas.microsoft.com/office/spreadsheetml/2009/9/main" objectType="Button" lockText="1"/>
</file>

<file path=xl/ctrlProps/ctrlProp1289.xml><?xml version="1.0" encoding="utf-8"?>
<formControlPr xmlns="http://schemas.microsoft.com/office/spreadsheetml/2009/9/main" objectType="Button" lockText="1"/>
</file>

<file path=xl/ctrlProps/ctrlProp1290.xml><?xml version="1.0" encoding="utf-8"?>
<formControlPr xmlns="http://schemas.microsoft.com/office/spreadsheetml/2009/9/main" objectType="Button" lockText="1"/>
</file>

<file path=xl/ctrlProps/ctrlProp1291.xml><?xml version="1.0" encoding="utf-8"?>
<formControlPr xmlns="http://schemas.microsoft.com/office/spreadsheetml/2009/9/main" objectType="Button" lockText="1"/>
</file>

<file path=xl/ctrlProps/ctrlProp1292.xml><?xml version="1.0" encoding="utf-8"?>
<formControlPr xmlns="http://schemas.microsoft.com/office/spreadsheetml/2009/9/main" objectType="Button" lockText="1"/>
</file>

<file path=xl/ctrlProps/ctrlProp1293.xml><?xml version="1.0" encoding="utf-8"?>
<formControlPr xmlns="http://schemas.microsoft.com/office/spreadsheetml/2009/9/main" objectType="Button" lockText="1"/>
</file>

<file path=xl/ctrlProps/ctrlProp1294.xml><?xml version="1.0" encoding="utf-8"?>
<formControlPr xmlns="http://schemas.microsoft.com/office/spreadsheetml/2009/9/main" objectType="Button" lockText="1"/>
</file>

<file path=xl/ctrlProps/ctrlProp1295.xml><?xml version="1.0" encoding="utf-8"?>
<formControlPr xmlns="http://schemas.microsoft.com/office/spreadsheetml/2009/9/main" objectType="Button" lockText="1"/>
</file>

<file path=xl/ctrlProps/ctrlProp1296.xml><?xml version="1.0" encoding="utf-8"?>
<formControlPr xmlns="http://schemas.microsoft.com/office/spreadsheetml/2009/9/main" objectType="Button" lockText="1"/>
</file>

<file path=xl/ctrlProps/ctrlProp1297.xml><?xml version="1.0" encoding="utf-8"?>
<formControlPr xmlns="http://schemas.microsoft.com/office/spreadsheetml/2009/9/main" objectType="Button" lockText="1"/>
</file>

<file path=xl/ctrlProps/ctrlProp1298.xml><?xml version="1.0" encoding="utf-8"?>
<formControlPr xmlns="http://schemas.microsoft.com/office/spreadsheetml/2009/9/main" objectType="Button" lockText="1"/>
</file>

<file path=xl/ctrlProps/ctrlProp1299.xml><?xml version="1.0" encoding="utf-8"?>
<formControlPr xmlns="http://schemas.microsoft.com/office/spreadsheetml/2009/9/main" objectType="Button" lockText="1"/>
</file>

<file path=xl/ctrlProps/ctrlProp1300.xml><?xml version="1.0" encoding="utf-8"?>
<formControlPr xmlns="http://schemas.microsoft.com/office/spreadsheetml/2009/9/main" objectType="Button" lockText="1"/>
</file>

<file path=xl/ctrlProps/ctrlProp1301.xml><?xml version="1.0" encoding="utf-8"?>
<formControlPr xmlns="http://schemas.microsoft.com/office/spreadsheetml/2009/9/main" objectType="Button" lockText="1"/>
</file>

<file path=xl/ctrlProps/ctrlProp1302.xml><?xml version="1.0" encoding="utf-8"?>
<formControlPr xmlns="http://schemas.microsoft.com/office/spreadsheetml/2009/9/main" objectType="Button" lockText="1"/>
</file>

<file path=xl/ctrlProps/ctrlProp1303.xml><?xml version="1.0" encoding="utf-8"?>
<formControlPr xmlns="http://schemas.microsoft.com/office/spreadsheetml/2009/9/main" objectType="Button" lockText="1"/>
</file>

<file path=xl/ctrlProps/ctrlProp1304.xml><?xml version="1.0" encoding="utf-8"?>
<formControlPr xmlns="http://schemas.microsoft.com/office/spreadsheetml/2009/9/main" objectType="Button" lockText="1"/>
</file>

<file path=xl/ctrlProps/ctrlProp1305.xml><?xml version="1.0" encoding="utf-8"?>
<formControlPr xmlns="http://schemas.microsoft.com/office/spreadsheetml/2009/9/main" objectType="Button" lockText="1"/>
</file>

<file path=xl/ctrlProps/ctrlProp1306.xml><?xml version="1.0" encoding="utf-8"?>
<formControlPr xmlns="http://schemas.microsoft.com/office/spreadsheetml/2009/9/main" objectType="Button" lockText="1"/>
</file>

<file path=xl/ctrlProps/ctrlProp1307.xml><?xml version="1.0" encoding="utf-8"?>
<formControlPr xmlns="http://schemas.microsoft.com/office/spreadsheetml/2009/9/main" objectType="Button" lockText="1"/>
</file>

<file path=xl/ctrlProps/ctrlProp1308.xml><?xml version="1.0" encoding="utf-8"?>
<formControlPr xmlns="http://schemas.microsoft.com/office/spreadsheetml/2009/9/main" objectType="Button" lockText="1"/>
</file>

<file path=xl/ctrlProps/ctrlProp1309.xml><?xml version="1.0" encoding="utf-8"?>
<formControlPr xmlns="http://schemas.microsoft.com/office/spreadsheetml/2009/9/main" objectType="Button" lockText="1"/>
</file>

<file path=xl/ctrlProps/ctrlProp1310.xml><?xml version="1.0" encoding="utf-8"?>
<formControlPr xmlns="http://schemas.microsoft.com/office/spreadsheetml/2009/9/main" objectType="Button" lockText="1"/>
</file>

<file path=xl/ctrlProps/ctrlProp1311.xml><?xml version="1.0" encoding="utf-8"?>
<formControlPr xmlns="http://schemas.microsoft.com/office/spreadsheetml/2009/9/main" objectType="Button" lockText="1"/>
</file>

<file path=xl/ctrlProps/ctrlProp1312.xml><?xml version="1.0" encoding="utf-8"?>
<formControlPr xmlns="http://schemas.microsoft.com/office/spreadsheetml/2009/9/main" objectType="Button" lockText="1"/>
</file>

<file path=xl/ctrlProps/ctrlProp1313.xml><?xml version="1.0" encoding="utf-8"?>
<formControlPr xmlns="http://schemas.microsoft.com/office/spreadsheetml/2009/9/main" objectType="Button" lockText="1"/>
</file>

<file path=xl/ctrlProps/ctrlProp1314.xml><?xml version="1.0" encoding="utf-8"?>
<formControlPr xmlns="http://schemas.microsoft.com/office/spreadsheetml/2009/9/main" objectType="Button" lockText="1"/>
</file>

<file path=xl/ctrlProps/ctrlProp1315.xml><?xml version="1.0" encoding="utf-8"?>
<formControlPr xmlns="http://schemas.microsoft.com/office/spreadsheetml/2009/9/main" objectType="Button" lockText="1"/>
</file>

<file path=xl/ctrlProps/ctrlProp1316.xml><?xml version="1.0" encoding="utf-8"?>
<formControlPr xmlns="http://schemas.microsoft.com/office/spreadsheetml/2009/9/main" objectType="Button" lockText="1"/>
</file>

<file path=xl/ctrlProps/ctrlProp1317.xml><?xml version="1.0" encoding="utf-8"?>
<formControlPr xmlns="http://schemas.microsoft.com/office/spreadsheetml/2009/9/main" objectType="Button" lockText="1"/>
</file>

<file path=xl/ctrlProps/ctrlProp1318.xml><?xml version="1.0" encoding="utf-8"?>
<formControlPr xmlns="http://schemas.microsoft.com/office/spreadsheetml/2009/9/main" objectType="Button" lockText="1"/>
</file>

<file path=xl/ctrlProps/ctrlProp1319.xml><?xml version="1.0" encoding="utf-8"?>
<formControlPr xmlns="http://schemas.microsoft.com/office/spreadsheetml/2009/9/main" objectType="Button" lockText="1"/>
</file>

<file path=xl/ctrlProps/ctrlProp1320.xml><?xml version="1.0" encoding="utf-8"?>
<formControlPr xmlns="http://schemas.microsoft.com/office/spreadsheetml/2009/9/main" objectType="Button" lockText="1"/>
</file>

<file path=xl/ctrlProps/ctrlProp1321.xml><?xml version="1.0" encoding="utf-8"?>
<formControlPr xmlns="http://schemas.microsoft.com/office/spreadsheetml/2009/9/main" objectType="Button" lockText="1"/>
</file>

<file path=xl/ctrlProps/ctrlProp1322.xml><?xml version="1.0" encoding="utf-8"?>
<formControlPr xmlns="http://schemas.microsoft.com/office/spreadsheetml/2009/9/main" objectType="Button" lockText="1"/>
</file>

<file path=xl/ctrlProps/ctrlProp1323.xml><?xml version="1.0" encoding="utf-8"?>
<formControlPr xmlns="http://schemas.microsoft.com/office/spreadsheetml/2009/9/main" objectType="Button" lockText="1"/>
</file>

<file path=xl/ctrlProps/ctrlProp1324.xml><?xml version="1.0" encoding="utf-8"?>
<formControlPr xmlns="http://schemas.microsoft.com/office/spreadsheetml/2009/9/main" objectType="Button" lockText="1"/>
</file>

<file path=xl/ctrlProps/ctrlProp1325.xml><?xml version="1.0" encoding="utf-8"?>
<formControlPr xmlns="http://schemas.microsoft.com/office/spreadsheetml/2009/9/main" objectType="Button" lockText="1"/>
</file>

<file path=xl/ctrlProps/ctrlProp1326.xml><?xml version="1.0" encoding="utf-8"?>
<formControlPr xmlns="http://schemas.microsoft.com/office/spreadsheetml/2009/9/main" objectType="Button" lockText="1"/>
</file>

<file path=xl/ctrlProps/ctrlProp1327.xml><?xml version="1.0" encoding="utf-8"?>
<formControlPr xmlns="http://schemas.microsoft.com/office/spreadsheetml/2009/9/main" objectType="Button" lockText="1"/>
</file>

<file path=xl/ctrlProps/ctrlProp1328.xml><?xml version="1.0" encoding="utf-8"?>
<formControlPr xmlns="http://schemas.microsoft.com/office/spreadsheetml/2009/9/main" objectType="Button" lockText="1"/>
</file>

<file path=xl/ctrlProps/ctrlProp1329.xml><?xml version="1.0" encoding="utf-8"?>
<formControlPr xmlns="http://schemas.microsoft.com/office/spreadsheetml/2009/9/main" objectType="Button" lockText="1"/>
</file>

<file path=xl/ctrlProps/ctrlProp1330.xml><?xml version="1.0" encoding="utf-8"?>
<formControlPr xmlns="http://schemas.microsoft.com/office/spreadsheetml/2009/9/main" objectType="Button" lockText="1"/>
</file>

<file path=xl/ctrlProps/ctrlProp1331.xml><?xml version="1.0" encoding="utf-8"?>
<formControlPr xmlns="http://schemas.microsoft.com/office/spreadsheetml/2009/9/main" objectType="Button" lockText="1"/>
</file>

<file path=xl/ctrlProps/ctrlProp1332.xml><?xml version="1.0" encoding="utf-8"?>
<formControlPr xmlns="http://schemas.microsoft.com/office/spreadsheetml/2009/9/main" objectType="Button" lockText="1"/>
</file>

<file path=xl/ctrlProps/ctrlProp1333.xml><?xml version="1.0" encoding="utf-8"?>
<formControlPr xmlns="http://schemas.microsoft.com/office/spreadsheetml/2009/9/main" objectType="Button" lockText="1"/>
</file>

<file path=xl/ctrlProps/ctrlProp1334.xml><?xml version="1.0" encoding="utf-8"?>
<formControlPr xmlns="http://schemas.microsoft.com/office/spreadsheetml/2009/9/main" objectType="Button" lockText="1"/>
</file>

<file path=xl/ctrlProps/ctrlProp1335.xml><?xml version="1.0" encoding="utf-8"?>
<formControlPr xmlns="http://schemas.microsoft.com/office/spreadsheetml/2009/9/main" objectType="Button" lockText="1"/>
</file>

<file path=xl/ctrlProps/ctrlProp1336.xml><?xml version="1.0" encoding="utf-8"?>
<formControlPr xmlns="http://schemas.microsoft.com/office/spreadsheetml/2009/9/main" objectType="Button" lockText="1"/>
</file>

<file path=xl/ctrlProps/ctrlProp1337.xml><?xml version="1.0" encoding="utf-8"?>
<formControlPr xmlns="http://schemas.microsoft.com/office/spreadsheetml/2009/9/main" objectType="Button" lockText="1"/>
</file>

<file path=xl/ctrlProps/ctrlProp1338.xml><?xml version="1.0" encoding="utf-8"?>
<formControlPr xmlns="http://schemas.microsoft.com/office/spreadsheetml/2009/9/main" objectType="Button" lockText="1"/>
</file>

<file path=xl/ctrlProps/ctrlProp1339.xml><?xml version="1.0" encoding="utf-8"?>
<formControlPr xmlns="http://schemas.microsoft.com/office/spreadsheetml/2009/9/main" objectType="Button" lockText="1"/>
</file>

<file path=xl/ctrlProps/ctrlProp1340.xml><?xml version="1.0" encoding="utf-8"?>
<formControlPr xmlns="http://schemas.microsoft.com/office/spreadsheetml/2009/9/main" objectType="Button" lockText="1"/>
</file>

<file path=xl/ctrlProps/ctrlProp1341.xml><?xml version="1.0" encoding="utf-8"?>
<formControlPr xmlns="http://schemas.microsoft.com/office/spreadsheetml/2009/9/main" objectType="Button" lockText="1"/>
</file>

<file path=xl/ctrlProps/ctrlProp1342.xml><?xml version="1.0" encoding="utf-8"?>
<formControlPr xmlns="http://schemas.microsoft.com/office/spreadsheetml/2009/9/main" objectType="Button" lockText="1"/>
</file>

<file path=xl/ctrlProps/ctrlProp1343.xml><?xml version="1.0" encoding="utf-8"?>
<formControlPr xmlns="http://schemas.microsoft.com/office/spreadsheetml/2009/9/main" objectType="Button" lockText="1"/>
</file>

<file path=xl/ctrlProps/ctrlProp1344.xml><?xml version="1.0" encoding="utf-8"?>
<formControlPr xmlns="http://schemas.microsoft.com/office/spreadsheetml/2009/9/main" objectType="Button" lockText="1"/>
</file>

<file path=xl/ctrlProps/ctrlProp1345.xml><?xml version="1.0" encoding="utf-8"?>
<formControlPr xmlns="http://schemas.microsoft.com/office/spreadsheetml/2009/9/main" objectType="Button" lockText="1"/>
</file>

<file path=xl/ctrlProps/ctrlProp1346.xml><?xml version="1.0" encoding="utf-8"?>
<formControlPr xmlns="http://schemas.microsoft.com/office/spreadsheetml/2009/9/main" objectType="Button" lockText="1"/>
</file>

<file path=xl/ctrlProps/ctrlProp1347.xml><?xml version="1.0" encoding="utf-8"?>
<formControlPr xmlns="http://schemas.microsoft.com/office/spreadsheetml/2009/9/main" objectType="Button" lockText="1"/>
</file>

<file path=xl/ctrlProps/ctrlProp1348.xml><?xml version="1.0" encoding="utf-8"?>
<formControlPr xmlns="http://schemas.microsoft.com/office/spreadsheetml/2009/9/main" objectType="Button" lockText="1"/>
</file>

<file path=xl/ctrlProps/ctrlProp1349.xml><?xml version="1.0" encoding="utf-8"?>
<formControlPr xmlns="http://schemas.microsoft.com/office/spreadsheetml/2009/9/main" objectType="Button" lockText="1"/>
</file>

<file path=xl/ctrlProps/ctrlProp1350.xml><?xml version="1.0" encoding="utf-8"?>
<formControlPr xmlns="http://schemas.microsoft.com/office/spreadsheetml/2009/9/main" objectType="Button" lockText="1"/>
</file>

<file path=xl/ctrlProps/ctrlProp1351.xml><?xml version="1.0" encoding="utf-8"?>
<formControlPr xmlns="http://schemas.microsoft.com/office/spreadsheetml/2009/9/main" objectType="Button" lockText="1"/>
</file>

<file path=xl/ctrlProps/ctrlProp1352.xml><?xml version="1.0" encoding="utf-8"?>
<formControlPr xmlns="http://schemas.microsoft.com/office/spreadsheetml/2009/9/main" objectType="Button" lockText="1"/>
</file>

<file path=xl/ctrlProps/ctrlProp1353.xml><?xml version="1.0" encoding="utf-8"?>
<formControlPr xmlns="http://schemas.microsoft.com/office/spreadsheetml/2009/9/main" objectType="Button" lockText="1"/>
</file>

<file path=xl/ctrlProps/ctrlProp1354.xml><?xml version="1.0" encoding="utf-8"?>
<formControlPr xmlns="http://schemas.microsoft.com/office/spreadsheetml/2009/9/main" objectType="Button" lockText="1"/>
</file>

<file path=xl/ctrlProps/ctrlProp1355.xml><?xml version="1.0" encoding="utf-8"?>
<formControlPr xmlns="http://schemas.microsoft.com/office/spreadsheetml/2009/9/main" objectType="Button" lockText="1"/>
</file>

<file path=xl/ctrlProps/ctrlProp1356.xml><?xml version="1.0" encoding="utf-8"?>
<formControlPr xmlns="http://schemas.microsoft.com/office/spreadsheetml/2009/9/main" objectType="Button" lockText="1"/>
</file>

<file path=xl/ctrlProps/ctrlProp1357.xml><?xml version="1.0" encoding="utf-8"?>
<formControlPr xmlns="http://schemas.microsoft.com/office/spreadsheetml/2009/9/main" objectType="Button" lockText="1"/>
</file>

<file path=xl/ctrlProps/ctrlProp1358.xml><?xml version="1.0" encoding="utf-8"?>
<formControlPr xmlns="http://schemas.microsoft.com/office/spreadsheetml/2009/9/main" objectType="Button" lockText="1"/>
</file>

<file path=xl/ctrlProps/ctrlProp1359.xml><?xml version="1.0" encoding="utf-8"?>
<formControlPr xmlns="http://schemas.microsoft.com/office/spreadsheetml/2009/9/main" objectType="Button" lockText="1"/>
</file>

<file path=xl/ctrlProps/ctrlProp1360.xml><?xml version="1.0" encoding="utf-8"?>
<formControlPr xmlns="http://schemas.microsoft.com/office/spreadsheetml/2009/9/main" objectType="Button" lockText="1"/>
</file>

<file path=xl/ctrlProps/ctrlProp1361.xml><?xml version="1.0" encoding="utf-8"?>
<formControlPr xmlns="http://schemas.microsoft.com/office/spreadsheetml/2009/9/main" objectType="Button" lockText="1"/>
</file>

<file path=xl/ctrlProps/ctrlProp1362.xml><?xml version="1.0" encoding="utf-8"?>
<formControlPr xmlns="http://schemas.microsoft.com/office/spreadsheetml/2009/9/main" objectType="Button" lockText="1"/>
</file>

<file path=xl/ctrlProps/ctrlProp1363.xml><?xml version="1.0" encoding="utf-8"?>
<formControlPr xmlns="http://schemas.microsoft.com/office/spreadsheetml/2009/9/main" objectType="Button" lockText="1"/>
</file>

<file path=xl/ctrlProps/ctrlProp1364.xml><?xml version="1.0" encoding="utf-8"?>
<formControlPr xmlns="http://schemas.microsoft.com/office/spreadsheetml/2009/9/main" objectType="Button" lockText="1"/>
</file>

<file path=xl/ctrlProps/ctrlProp1365.xml><?xml version="1.0" encoding="utf-8"?>
<formControlPr xmlns="http://schemas.microsoft.com/office/spreadsheetml/2009/9/main" objectType="Button" lockText="1"/>
</file>

<file path=xl/ctrlProps/ctrlProp1366.xml><?xml version="1.0" encoding="utf-8"?>
<formControlPr xmlns="http://schemas.microsoft.com/office/spreadsheetml/2009/9/main" objectType="Button" lockText="1"/>
</file>

<file path=xl/ctrlProps/ctrlProp1367.xml><?xml version="1.0" encoding="utf-8"?>
<formControlPr xmlns="http://schemas.microsoft.com/office/spreadsheetml/2009/9/main" objectType="Button" lockText="1"/>
</file>

<file path=xl/ctrlProps/ctrlProp1368.xml><?xml version="1.0" encoding="utf-8"?>
<formControlPr xmlns="http://schemas.microsoft.com/office/spreadsheetml/2009/9/main" objectType="Button" lockText="1"/>
</file>

<file path=xl/ctrlProps/ctrlProp1369.xml><?xml version="1.0" encoding="utf-8"?>
<formControlPr xmlns="http://schemas.microsoft.com/office/spreadsheetml/2009/9/main" objectType="Button" lockText="1"/>
</file>

<file path=xl/ctrlProps/ctrlProp1370.xml><?xml version="1.0" encoding="utf-8"?>
<formControlPr xmlns="http://schemas.microsoft.com/office/spreadsheetml/2009/9/main" objectType="Button" lockText="1"/>
</file>

<file path=xl/ctrlProps/ctrlProp1371.xml><?xml version="1.0" encoding="utf-8"?>
<formControlPr xmlns="http://schemas.microsoft.com/office/spreadsheetml/2009/9/main" objectType="Button" lockText="1"/>
</file>

<file path=xl/ctrlProps/ctrlProp1372.xml><?xml version="1.0" encoding="utf-8"?>
<formControlPr xmlns="http://schemas.microsoft.com/office/spreadsheetml/2009/9/main" objectType="Button" lockText="1"/>
</file>

<file path=xl/ctrlProps/ctrlProp1373.xml><?xml version="1.0" encoding="utf-8"?>
<formControlPr xmlns="http://schemas.microsoft.com/office/spreadsheetml/2009/9/main" objectType="Button" lockText="1"/>
</file>

<file path=xl/ctrlProps/ctrlProp1374.xml><?xml version="1.0" encoding="utf-8"?>
<formControlPr xmlns="http://schemas.microsoft.com/office/spreadsheetml/2009/9/main" objectType="Button" lockText="1"/>
</file>

<file path=xl/ctrlProps/ctrlProp1375.xml><?xml version="1.0" encoding="utf-8"?>
<formControlPr xmlns="http://schemas.microsoft.com/office/spreadsheetml/2009/9/main" objectType="Button" lockText="1"/>
</file>

<file path=xl/ctrlProps/ctrlProp1376.xml><?xml version="1.0" encoding="utf-8"?>
<formControlPr xmlns="http://schemas.microsoft.com/office/spreadsheetml/2009/9/main" objectType="Button" lockText="1"/>
</file>

<file path=xl/ctrlProps/ctrlProp1377.xml><?xml version="1.0" encoding="utf-8"?>
<formControlPr xmlns="http://schemas.microsoft.com/office/spreadsheetml/2009/9/main" objectType="Button" lockText="1"/>
</file>

<file path=xl/ctrlProps/ctrlProp1378.xml><?xml version="1.0" encoding="utf-8"?>
<formControlPr xmlns="http://schemas.microsoft.com/office/spreadsheetml/2009/9/main" objectType="Button" lockText="1"/>
</file>

<file path=xl/ctrlProps/ctrlProp1379.xml><?xml version="1.0" encoding="utf-8"?>
<formControlPr xmlns="http://schemas.microsoft.com/office/spreadsheetml/2009/9/main" objectType="Button" lockText="1"/>
</file>

<file path=xl/ctrlProps/ctrlProp1380.xml><?xml version="1.0" encoding="utf-8"?>
<formControlPr xmlns="http://schemas.microsoft.com/office/spreadsheetml/2009/9/main" objectType="Button" lockText="1"/>
</file>

<file path=xl/ctrlProps/ctrlProp1381.xml><?xml version="1.0" encoding="utf-8"?>
<formControlPr xmlns="http://schemas.microsoft.com/office/spreadsheetml/2009/9/main" objectType="Button" lockText="1"/>
</file>

<file path=xl/ctrlProps/ctrlProp1382.xml><?xml version="1.0" encoding="utf-8"?>
<formControlPr xmlns="http://schemas.microsoft.com/office/spreadsheetml/2009/9/main" objectType="Button" lockText="1"/>
</file>

<file path=xl/ctrlProps/ctrlProp1383.xml><?xml version="1.0" encoding="utf-8"?>
<formControlPr xmlns="http://schemas.microsoft.com/office/spreadsheetml/2009/9/main" objectType="Button" lockText="1"/>
</file>

<file path=xl/ctrlProps/ctrlProp1384.xml><?xml version="1.0" encoding="utf-8"?>
<formControlPr xmlns="http://schemas.microsoft.com/office/spreadsheetml/2009/9/main" objectType="Button" lockText="1"/>
</file>

<file path=xl/ctrlProps/ctrlProp1385.xml><?xml version="1.0" encoding="utf-8"?>
<formControlPr xmlns="http://schemas.microsoft.com/office/spreadsheetml/2009/9/main" objectType="Button" lockText="1"/>
</file>

<file path=xl/ctrlProps/ctrlProp1386.xml><?xml version="1.0" encoding="utf-8"?>
<formControlPr xmlns="http://schemas.microsoft.com/office/spreadsheetml/2009/9/main" objectType="Button" lockText="1"/>
</file>

<file path=xl/ctrlProps/ctrlProp1387.xml><?xml version="1.0" encoding="utf-8"?>
<formControlPr xmlns="http://schemas.microsoft.com/office/spreadsheetml/2009/9/main" objectType="Button" lockText="1"/>
</file>

<file path=xl/ctrlProps/ctrlProp1388.xml><?xml version="1.0" encoding="utf-8"?>
<formControlPr xmlns="http://schemas.microsoft.com/office/spreadsheetml/2009/9/main" objectType="Button" lockText="1"/>
</file>

<file path=xl/ctrlProps/ctrlProp1389.xml><?xml version="1.0" encoding="utf-8"?>
<formControlPr xmlns="http://schemas.microsoft.com/office/spreadsheetml/2009/9/main" objectType="Button" lockText="1"/>
</file>

<file path=xl/ctrlProps/ctrlProp1390.xml><?xml version="1.0" encoding="utf-8"?>
<formControlPr xmlns="http://schemas.microsoft.com/office/spreadsheetml/2009/9/main" objectType="Button" lockText="1"/>
</file>

<file path=xl/ctrlProps/ctrlProp1391.xml><?xml version="1.0" encoding="utf-8"?>
<formControlPr xmlns="http://schemas.microsoft.com/office/spreadsheetml/2009/9/main" objectType="Button" lockText="1"/>
</file>

<file path=xl/ctrlProps/ctrlProp1392.xml><?xml version="1.0" encoding="utf-8"?>
<formControlPr xmlns="http://schemas.microsoft.com/office/spreadsheetml/2009/9/main" objectType="Button" lockText="1"/>
</file>

<file path=xl/ctrlProps/ctrlProp1393.xml><?xml version="1.0" encoding="utf-8"?>
<formControlPr xmlns="http://schemas.microsoft.com/office/spreadsheetml/2009/9/main" objectType="Button" lockText="1"/>
</file>

<file path=xl/ctrlProps/ctrlProp1394.xml><?xml version="1.0" encoding="utf-8"?>
<formControlPr xmlns="http://schemas.microsoft.com/office/spreadsheetml/2009/9/main" objectType="Button" lockText="1"/>
</file>

<file path=xl/ctrlProps/ctrlProp1395.xml><?xml version="1.0" encoding="utf-8"?>
<formControlPr xmlns="http://schemas.microsoft.com/office/spreadsheetml/2009/9/main" objectType="Button" lockText="1"/>
</file>

<file path=xl/ctrlProps/ctrlProp1396.xml><?xml version="1.0" encoding="utf-8"?>
<formControlPr xmlns="http://schemas.microsoft.com/office/spreadsheetml/2009/9/main" objectType="Button" lockText="1"/>
</file>

<file path=xl/ctrlProps/ctrlProp1397.xml><?xml version="1.0" encoding="utf-8"?>
<formControlPr xmlns="http://schemas.microsoft.com/office/spreadsheetml/2009/9/main" objectType="Button" lockText="1"/>
</file>

<file path=xl/ctrlProps/ctrlProp1398.xml><?xml version="1.0" encoding="utf-8"?>
<formControlPr xmlns="http://schemas.microsoft.com/office/spreadsheetml/2009/9/main" objectType="Button" lockText="1"/>
</file>

<file path=xl/ctrlProps/ctrlProp1399.xml><?xml version="1.0" encoding="utf-8"?>
<formControlPr xmlns="http://schemas.microsoft.com/office/spreadsheetml/2009/9/main" objectType="Button" lockText="1"/>
</file>

<file path=xl/ctrlProps/ctrlProp1400.xml><?xml version="1.0" encoding="utf-8"?>
<formControlPr xmlns="http://schemas.microsoft.com/office/spreadsheetml/2009/9/main" objectType="Button" lockText="1"/>
</file>

<file path=xl/ctrlProps/ctrlProp1401.xml><?xml version="1.0" encoding="utf-8"?>
<formControlPr xmlns="http://schemas.microsoft.com/office/spreadsheetml/2009/9/main" objectType="Button" lockText="1"/>
</file>

<file path=xl/ctrlProps/ctrlProp1402.xml><?xml version="1.0" encoding="utf-8"?>
<formControlPr xmlns="http://schemas.microsoft.com/office/spreadsheetml/2009/9/main" objectType="Button" lockText="1"/>
</file>

<file path=xl/ctrlProps/ctrlProp1403.xml><?xml version="1.0" encoding="utf-8"?>
<formControlPr xmlns="http://schemas.microsoft.com/office/spreadsheetml/2009/9/main" objectType="Button" lockText="1"/>
</file>

<file path=xl/ctrlProps/ctrlProp1404.xml><?xml version="1.0" encoding="utf-8"?>
<formControlPr xmlns="http://schemas.microsoft.com/office/spreadsheetml/2009/9/main" objectType="Button" lockText="1"/>
</file>

<file path=xl/ctrlProps/ctrlProp1405.xml><?xml version="1.0" encoding="utf-8"?>
<formControlPr xmlns="http://schemas.microsoft.com/office/spreadsheetml/2009/9/main" objectType="Button" lockText="1"/>
</file>

<file path=xl/ctrlProps/ctrlProp1406.xml><?xml version="1.0" encoding="utf-8"?>
<formControlPr xmlns="http://schemas.microsoft.com/office/spreadsheetml/2009/9/main" objectType="Button" lockText="1"/>
</file>

<file path=xl/ctrlProps/ctrlProp1407.xml><?xml version="1.0" encoding="utf-8"?>
<formControlPr xmlns="http://schemas.microsoft.com/office/spreadsheetml/2009/9/main" objectType="Button" lockText="1"/>
</file>

<file path=xl/ctrlProps/ctrlProp1408.xml><?xml version="1.0" encoding="utf-8"?>
<formControlPr xmlns="http://schemas.microsoft.com/office/spreadsheetml/2009/9/main" objectType="Button" lockText="1"/>
</file>

<file path=xl/ctrlProps/ctrlProp1409.xml><?xml version="1.0" encoding="utf-8"?>
<formControlPr xmlns="http://schemas.microsoft.com/office/spreadsheetml/2009/9/main" objectType="Button" lockText="1"/>
</file>

<file path=xl/ctrlProps/ctrlProp1410.xml><?xml version="1.0" encoding="utf-8"?>
<formControlPr xmlns="http://schemas.microsoft.com/office/spreadsheetml/2009/9/main" objectType="Button" lockText="1"/>
</file>

<file path=xl/ctrlProps/ctrlProp1411.xml><?xml version="1.0" encoding="utf-8"?>
<formControlPr xmlns="http://schemas.microsoft.com/office/spreadsheetml/2009/9/main" objectType="Button" lockText="1"/>
</file>

<file path=xl/ctrlProps/ctrlProp1412.xml><?xml version="1.0" encoding="utf-8"?>
<formControlPr xmlns="http://schemas.microsoft.com/office/spreadsheetml/2009/9/main" objectType="Button" lockText="1"/>
</file>

<file path=xl/ctrlProps/ctrlProp1413.xml><?xml version="1.0" encoding="utf-8"?>
<formControlPr xmlns="http://schemas.microsoft.com/office/spreadsheetml/2009/9/main" objectType="Button" lockText="1"/>
</file>

<file path=xl/ctrlProps/ctrlProp1414.xml><?xml version="1.0" encoding="utf-8"?>
<formControlPr xmlns="http://schemas.microsoft.com/office/spreadsheetml/2009/9/main" objectType="Button" lockText="1"/>
</file>

<file path=xl/ctrlProps/ctrlProp1415.xml><?xml version="1.0" encoding="utf-8"?>
<formControlPr xmlns="http://schemas.microsoft.com/office/spreadsheetml/2009/9/main" objectType="Button" lockText="1"/>
</file>

<file path=xl/ctrlProps/ctrlProp1416.xml><?xml version="1.0" encoding="utf-8"?>
<formControlPr xmlns="http://schemas.microsoft.com/office/spreadsheetml/2009/9/main" objectType="Button" lockText="1"/>
</file>

<file path=xl/ctrlProps/ctrlProp1417.xml><?xml version="1.0" encoding="utf-8"?>
<formControlPr xmlns="http://schemas.microsoft.com/office/spreadsheetml/2009/9/main" objectType="Button" lockText="1"/>
</file>

<file path=xl/ctrlProps/ctrlProp1418.xml><?xml version="1.0" encoding="utf-8"?>
<formControlPr xmlns="http://schemas.microsoft.com/office/spreadsheetml/2009/9/main" objectType="Button" lockText="1"/>
</file>

<file path=xl/ctrlProps/ctrlProp1419.xml><?xml version="1.0" encoding="utf-8"?>
<formControlPr xmlns="http://schemas.microsoft.com/office/spreadsheetml/2009/9/main" objectType="Button" lockText="1"/>
</file>

<file path=xl/ctrlProps/ctrlProp1420.xml><?xml version="1.0" encoding="utf-8"?>
<formControlPr xmlns="http://schemas.microsoft.com/office/spreadsheetml/2009/9/main" objectType="Button" lockText="1"/>
</file>

<file path=xl/ctrlProps/ctrlProp1421.xml><?xml version="1.0" encoding="utf-8"?>
<formControlPr xmlns="http://schemas.microsoft.com/office/spreadsheetml/2009/9/main" objectType="Button" lockText="1"/>
</file>

<file path=xl/ctrlProps/ctrlProp1422.xml><?xml version="1.0" encoding="utf-8"?>
<formControlPr xmlns="http://schemas.microsoft.com/office/spreadsheetml/2009/9/main" objectType="Button" lockText="1"/>
</file>

<file path=xl/ctrlProps/ctrlProp1423.xml><?xml version="1.0" encoding="utf-8"?>
<formControlPr xmlns="http://schemas.microsoft.com/office/spreadsheetml/2009/9/main" objectType="Button" lockText="1"/>
</file>

<file path=xl/ctrlProps/ctrlProp1424.xml><?xml version="1.0" encoding="utf-8"?>
<formControlPr xmlns="http://schemas.microsoft.com/office/spreadsheetml/2009/9/main" objectType="Button" lockText="1"/>
</file>

<file path=xl/ctrlProps/ctrlProp1425.xml><?xml version="1.0" encoding="utf-8"?>
<formControlPr xmlns="http://schemas.microsoft.com/office/spreadsheetml/2009/9/main" objectType="Button" lockText="1"/>
</file>

<file path=xl/ctrlProps/ctrlProp1426.xml><?xml version="1.0" encoding="utf-8"?>
<formControlPr xmlns="http://schemas.microsoft.com/office/spreadsheetml/2009/9/main" objectType="Button" lockText="1"/>
</file>

<file path=xl/ctrlProps/ctrlProp1427.xml><?xml version="1.0" encoding="utf-8"?>
<formControlPr xmlns="http://schemas.microsoft.com/office/spreadsheetml/2009/9/main" objectType="Button" lockText="1"/>
</file>

<file path=xl/ctrlProps/ctrlProp1428.xml><?xml version="1.0" encoding="utf-8"?>
<formControlPr xmlns="http://schemas.microsoft.com/office/spreadsheetml/2009/9/main" objectType="Button" lockText="1"/>
</file>

<file path=xl/ctrlProps/ctrlProp1429.xml><?xml version="1.0" encoding="utf-8"?>
<formControlPr xmlns="http://schemas.microsoft.com/office/spreadsheetml/2009/9/main" objectType="Button" lockText="1"/>
</file>

<file path=xl/ctrlProps/ctrlProp1430.xml><?xml version="1.0" encoding="utf-8"?>
<formControlPr xmlns="http://schemas.microsoft.com/office/spreadsheetml/2009/9/main" objectType="Button" lockText="1"/>
</file>

<file path=xl/ctrlProps/ctrlProp1431.xml><?xml version="1.0" encoding="utf-8"?>
<formControlPr xmlns="http://schemas.microsoft.com/office/spreadsheetml/2009/9/main" objectType="Button" lockText="1"/>
</file>

<file path=xl/ctrlProps/ctrlProp1432.xml><?xml version="1.0" encoding="utf-8"?>
<formControlPr xmlns="http://schemas.microsoft.com/office/spreadsheetml/2009/9/main" objectType="Button" lockText="1"/>
</file>

<file path=xl/ctrlProps/ctrlProp1433.xml><?xml version="1.0" encoding="utf-8"?>
<formControlPr xmlns="http://schemas.microsoft.com/office/spreadsheetml/2009/9/main" objectType="Button" lockText="1"/>
</file>

<file path=xl/ctrlProps/ctrlProp1434.xml><?xml version="1.0" encoding="utf-8"?>
<formControlPr xmlns="http://schemas.microsoft.com/office/spreadsheetml/2009/9/main" objectType="Button" lockText="1"/>
</file>

<file path=xl/ctrlProps/ctrlProp1435.xml><?xml version="1.0" encoding="utf-8"?>
<formControlPr xmlns="http://schemas.microsoft.com/office/spreadsheetml/2009/9/main" objectType="Button" lockText="1"/>
</file>

<file path=xl/ctrlProps/ctrlProp1436.xml><?xml version="1.0" encoding="utf-8"?>
<formControlPr xmlns="http://schemas.microsoft.com/office/spreadsheetml/2009/9/main" objectType="Button" lockText="1"/>
</file>

<file path=xl/ctrlProps/ctrlProp1437.xml><?xml version="1.0" encoding="utf-8"?>
<formControlPr xmlns="http://schemas.microsoft.com/office/spreadsheetml/2009/9/main" objectType="Button" lockText="1"/>
</file>

<file path=xl/ctrlProps/ctrlProp1438.xml><?xml version="1.0" encoding="utf-8"?>
<formControlPr xmlns="http://schemas.microsoft.com/office/spreadsheetml/2009/9/main" objectType="Button" lockText="1"/>
</file>

<file path=xl/ctrlProps/ctrlProp1439.xml><?xml version="1.0" encoding="utf-8"?>
<formControlPr xmlns="http://schemas.microsoft.com/office/spreadsheetml/2009/9/main" objectType="Button" lockText="1"/>
</file>

<file path=xl/ctrlProps/ctrlProp1440.xml><?xml version="1.0" encoding="utf-8"?>
<formControlPr xmlns="http://schemas.microsoft.com/office/spreadsheetml/2009/9/main" objectType="Button" lockText="1"/>
</file>

<file path=xl/ctrlProps/ctrlProp1441.xml><?xml version="1.0" encoding="utf-8"?>
<formControlPr xmlns="http://schemas.microsoft.com/office/spreadsheetml/2009/9/main" objectType="Button" lockText="1"/>
</file>

<file path=xl/ctrlProps/ctrlProp1442.xml><?xml version="1.0" encoding="utf-8"?>
<formControlPr xmlns="http://schemas.microsoft.com/office/spreadsheetml/2009/9/main" objectType="Button" lockText="1"/>
</file>

<file path=xl/ctrlProps/ctrlProp1443.xml><?xml version="1.0" encoding="utf-8"?>
<formControlPr xmlns="http://schemas.microsoft.com/office/spreadsheetml/2009/9/main" objectType="Button" lockText="1"/>
</file>

<file path=xl/ctrlProps/ctrlProp1444.xml><?xml version="1.0" encoding="utf-8"?>
<formControlPr xmlns="http://schemas.microsoft.com/office/spreadsheetml/2009/9/main" objectType="Button" lockText="1"/>
</file>

<file path=xl/ctrlProps/ctrlProp1445.xml><?xml version="1.0" encoding="utf-8"?>
<formControlPr xmlns="http://schemas.microsoft.com/office/spreadsheetml/2009/9/main" objectType="Button" lockText="1"/>
</file>

<file path=xl/ctrlProps/ctrlProp1446.xml><?xml version="1.0" encoding="utf-8"?>
<formControlPr xmlns="http://schemas.microsoft.com/office/spreadsheetml/2009/9/main" objectType="Button" lockText="1"/>
</file>

<file path=xl/ctrlProps/ctrlProp1447.xml><?xml version="1.0" encoding="utf-8"?>
<formControlPr xmlns="http://schemas.microsoft.com/office/spreadsheetml/2009/9/main" objectType="Button" lockText="1"/>
</file>

<file path=xl/ctrlProps/ctrlProp1448.xml><?xml version="1.0" encoding="utf-8"?>
<formControlPr xmlns="http://schemas.microsoft.com/office/spreadsheetml/2009/9/main" objectType="Button" lockText="1"/>
</file>

<file path=xl/ctrlProps/ctrlProp1449.xml><?xml version="1.0" encoding="utf-8"?>
<formControlPr xmlns="http://schemas.microsoft.com/office/spreadsheetml/2009/9/main" objectType="Button" lockText="1"/>
</file>

<file path=xl/ctrlProps/ctrlProp1450.xml><?xml version="1.0" encoding="utf-8"?>
<formControlPr xmlns="http://schemas.microsoft.com/office/spreadsheetml/2009/9/main" objectType="Button" lockText="1"/>
</file>

<file path=xl/ctrlProps/ctrlProp1451.xml><?xml version="1.0" encoding="utf-8"?>
<formControlPr xmlns="http://schemas.microsoft.com/office/spreadsheetml/2009/9/main" objectType="Button" lockText="1"/>
</file>

<file path=xl/ctrlProps/ctrlProp1452.xml><?xml version="1.0" encoding="utf-8"?>
<formControlPr xmlns="http://schemas.microsoft.com/office/spreadsheetml/2009/9/main" objectType="Button" lockText="1"/>
</file>

<file path=xl/ctrlProps/ctrlProp1453.xml><?xml version="1.0" encoding="utf-8"?>
<formControlPr xmlns="http://schemas.microsoft.com/office/spreadsheetml/2009/9/main" objectType="Button" lockText="1"/>
</file>

<file path=xl/ctrlProps/ctrlProp1454.xml><?xml version="1.0" encoding="utf-8"?>
<formControlPr xmlns="http://schemas.microsoft.com/office/spreadsheetml/2009/9/main" objectType="Button" lockText="1"/>
</file>

<file path=xl/ctrlProps/ctrlProp1455.xml><?xml version="1.0" encoding="utf-8"?>
<formControlPr xmlns="http://schemas.microsoft.com/office/spreadsheetml/2009/9/main" objectType="Button" lockText="1"/>
</file>

<file path=xl/ctrlProps/ctrlProp1456.xml><?xml version="1.0" encoding="utf-8"?>
<formControlPr xmlns="http://schemas.microsoft.com/office/spreadsheetml/2009/9/main" objectType="Button" lockText="1"/>
</file>

<file path=xl/ctrlProps/ctrlProp1457.xml><?xml version="1.0" encoding="utf-8"?>
<formControlPr xmlns="http://schemas.microsoft.com/office/spreadsheetml/2009/9/main" objectType="Button" lockText="1"/>
</file>

<file path=xl/ctrlProps/ctrlProp1458.xml><?xml version="1.0" encoding="utf-8"?>
<formControlPr xmlns="http://schemas.microsoft.com/office/spreadsheetml/2009/9/main" objectType="Button" lockText="1"/>
</file>

<file path=xl/ctrlProps/ctrlProp1459.xml><?xml version="1.0" encoding="utf-8"?>
<formControlPr xmlns="http://schemas.microsoft.com/office/spreadsheetml/2009/9/main" objectType="Button" lockText="1"/>
</file>

<file path=xl/ctrlProps/ctrlProp1460.xml><?xml version="1.0" encoding="utf-8"?>
<formControlPr xmlns="http://schemas.microsoft.com/office/spreadsheetml/2009/9/main" objectType="Button" lockText="1"/>
</file>

<file path=xl/ctrlProps/ctrlProp1461.xml><?xml version="1.0" encoding="utf-8"?>
<formControlPr xmlns="http://schemas.microsoft.com/office/spreadsheetml/2009/9/main" objectType="Button" lockText="1"/>
</file>

<file path=xl/ctrlProps/ctrlProp1462.xml><?xml version="1.0" encoding="utf-8"?>
<formControlPr xmlns="http://schemas.microsoft.com/office/spreadsheetml/2009/9/main" objectType="Button" lockText="1"/>
</file>

<file path=xl/ctrlProps/ctrlProp1463.xml><?xml version="1.0" encoding="utf-8"?>
<formControlPr xmlns="http://schemas.microsoft.com/office/spreadsheetml/2009/9/main" objectType="Button" lockText="1"/>
</file>

<file path=xl/ctrlProps/ctrlProp1464.xml><?xml version="1.0" encoding="utf-8"?>
<formControlPr xmlns="http://schemas.microsoft.com/office/spreadsheetml/2009/9/main" objectType="Button" lockText="1"/>
</file>

<file path=xl/ctrlProps/ctrlProp1465.xml><?xml version="1.0" encoding="utf-8"?>
<formControlPr xmlns="http://schemas.microsoft.com/office/spreadsheetml/2009/9/main" objectType="Button" lockText="1"/>
</file>

<file path=xl/ctrlProps/ctrlProp1466.xml><?xml version="1.0" encoding="utf-8"?>
<formControlPr xmlns="http://schemas.microsoft.com/office/spreadsheetml/2009/9/main" objectType="Button" lockText="1"/>
</file>

<file path=xl/ctrlProps/ctrlProp1467.xml><?xml version="1.0" encoding="utf-8"?>
<formControlPr xmlns="http://schemas.microsoft.com/office/spreadsheetml/2009/9/main" objectType="Button" lockText="1"/>
</file>

<file path=xl/ctrlProps/ctrlProp1468.xml><?xml version="1.0" encoding="utf-8"?>
<formControlPr xmlns="http://schemas.microsoft.com/office/spreadsheetml/2009/9/main" objectType="Button" lockText="1"/>
</file>

<file path=xl/ctrlProps/ctrlProp1469.xml><?xml version="1.0" encoding="utf-8"?>
<formControlPr xmlns="http://schemas.microsoft.com/office/spreadsheetml/2009/9/main" objectType="Button" lockText="1"/>
</file>

<file path=xl/ctrlProps/ctrlProp1470.xml><?xml version="1.0" encoding="utf-8"?>
<formControlPr xmlns="http://schemas.microsoft.com/office/spreadsheetml/2009/9/main" objectType="Button" lockText="1"/>
</file>

<file path=xl/ctrlProps/ctrlProp1471.xml><?xml version="1.0" encoding="utf-8"?>
<formControlPr xmlns="http://schemas.microsoft.com/office/spreadsheetml/2009/9/main" objectType="Button" lockText="1"/>
</file>

<file path=xl/ctrlProps/ctrlProp1472.xml><?xml version="1.0" encoding="utf-8"?>
<formControlPr xmlns="http://schemas.microsoft.com/office/spreadsheetml/2009/9/main" objectType="Button" lockText="1"/>
</file>

<file path=xl/ctrlProps/ctrlProp1473.xml><?xml version="1.0" encoding="utf-8"?>
<formControlPr xmlns="http://schemas.microsoft.com/office/spreadsheetml/2009/9/main" objectType="Button" lockText="1"/>
</file>

<file path=xl/ctrlProps/ctrlProp1474.xml><?xml version="1.0" encoding="utf-8"?>
<formControlPr xmlns="http://schemas.microsoft.com/office/spreadsheetml/2009/9/main" objectType="Button" lockText="1"/>
</file>

<file path=xl/ctrlProps/ctrlProp1475.xml><?xml version="1.0" encoding="utf-8"?>
<formControlPr xmlns="http://schemas.microsoft.com/office/spreadsheetml/2009/9/main" objectType="Button" lockText="1"/>
</file>

<file path=xl/ctrlProps/ctrlProp1476.xml><?xml version="1.0" encoding="utf-8"?>
<formControlPr xmlns="http://schemas.microsoft.com/office/spreadsheetml/2009/9/main" objectType="Button" lockText="1"/>
</file>

<file path=xl/ctrlProps/ctrlProp1477.xml><?xml version="1.0" encoding="utf-8"?>
<formControlPr xmlns="http://schemas.microsoft.com/office/spreadsheetml/2009/9/main" objectType="Button" lockText="1"/>
</file>

<file path=xl/ctrlProps/ctrlProp1478.xml><?xml version="1.0" encoding="utf-8"?>
<formControlPr xmlns="http://schemas.microsoft.com/office/spreadsheetml/2009/9/main" objectType="Button" lockText="1"/>
</file>

<file path=xl/ctrlProps/ctrlProp1479.xml><?xml version="1.0" encoding="utf-8"?>
<formControlPr xmlns="http://schemas.microsoft.com/office/spreadsheetml/2009/9/main" objectType="Button" lockText="1"/>
</file>

<file path=xl/ctrlProps/ctrlProp1480.xml><?xml version="1.0" encoding="utf-8"?>
<formControlPr xmlns="http://schemas.microsoft.com/office/spreadsheetml/2009/9/main" objectType="Button" lockText="1"/>
</file>

<file path=xl/ctrlProps/ctrlProp1481.xml><?xml version="1.0" encoding="utf-8"?>
<formControlPr xmlns="http://schemas.microsoft.com/office/spreadsheetml/2009/9/main" objectType="Button" lockText="1"/>
</file>

<file path=xl/ctrlProps/ctrlProp1482.xml><?xml version="1.0" encoding="utf-8"?>
<formControlPr xmlns="http://schemas.microsoft.com/office/spreadsheetml/2009/9/main" objectType="Button" lockText="1"/>
</file>

<file path=xl/ctrlProps/ctrlProp1483.xml><?xml version="1.0" encoding="utf-8"?>
<formControlPr xmlns="http://schemas.microsoft.com/office/spreadsheetml/2009/9/main" objectType="Button" lockText="1"/>
</file>

<file path=xl/ctrlProps/ctrlProp1484.xml><?xml version="1.0" encoding="utf-8"?>
<formControlPr xmlns="http://schemas.microsoft.com/office/spreadsheetml/2009/9/main" objectType="Button" lockText="1"/>
</file>

<file path=xl/ctrlProps/ctrlProp1485.xml><?xml version="1.0" encoding="utf-8"?>
<formControlPr xmlns="http://schemas.microsoft.com/office/spreadsheetml/2009/9/main" objectType="Button" lockText="1"/>
</file>

<file path=xl/ctrlProps/ctrlProp1486.xml><?xml version="1.0" encoding="utf-8"?>
<formControlPr xmlns="http://schemas.microsoft.com/office/spreadsheetml/2009/9/main" objectType="Button" lockText="1"/>
</file>

<file path=xl/ctrlProps/ctrlProp1487.xml><?xml version="1.0" encoding="utf-8"?>
<formControlPr xmlns="http://schemas.microsoft.com/office/spreadsheetml/2009/9/main" objectType="Button" lockText="1"/>
</file>

<file path=xl/ctrlProps/ctrlProp1488.xml><?xml version="1.0" encoding="utf-8"?>
<formControlPr xmlns="http://schemas.microsoft.com/office/spreadsheetml/2009/9/main" objectType="Button" lockText="1"/>
</file>

<file path=xl/ctrlProps/ctrlProp1489.xml><?xml version="1.0" encoding="utf-8"?>
<formControlPr xmlns="http://schemas.microsoft.com/office/spreadsheetml/2009/9/main" objectType="Button" lockText="1"/>
</file>

<file path=xl/ctrlProps/ctrlProp1490.xml><?xml version="1.0" encoding="utf-8"?>
<formControlPr xmlns="http://schemas.microsoft.com/office/spreadsheetml/2009/9/main" objectType="Button" lockText="1"/>
</file>

<file path=xl/ctrlProps/ctrlProp1491.xml><?xml version="1.0" encoding="utf-8"?>
<formControlPr xmlns="http://schemas.microsoft.com/office/spreadsheetml/2009/9/main" objectType="Button" lockText="1"/>
</file>

<file path=xl/ctrlProps/ctrlProp1492.xml><?xml version="1.0" encoding="utf-8"?>
<formControlPr xmlns="http://schemas.microsoft.com/office/spreadsheetml/2009/9/main" objectType="Button" lockText="1"/>
</file>

<file path=xl/ctrlProps/ctrlProp1493.xml><?xml version="1.0" encoding="utf-8"?>
<formControlPr xmlns="http://schemas.microsoft.com/office/spreadsheetml/2009/9/main" objectType="Button" lockText="1"/>
</file>

<file path=xl/ctrlProps/ctrlProp1494.xml><?xml version="1.0" encoding="utf-8"?>
<formControlPr xmlns="http://schemas.microsoft.com/office/spreadsheetml/2009/9/main" objectType="Button" lockText="1"/>
</file>

<file path=xl/ctrlProps/ctrlProp1495.xml><?xml version="1.0" encoding="utf-8"?>
<formControlPr xmlns="http://schemas.microsoft.com/office/spreadsheetml/2009/9/main" objectType="Button" lockText="1"/>
</file>

<file path=xl/ctrlProps/ctrlProp1496.xml><?xml version="1.0" encoding="utf-8"?>
<formControlPr xmlns="http://schemas.microsoft.com/office/spreadsheetml/2009/9/main" objectType="Button" lockText="1"/>
</file>

<file path=xl/ctrlProps/ctrlProp1497.xml><?xml version="1.0" encoding="utf-8"?>
<formControlPr xmlns="http://schemas.microsoft.com/office/spreadsheetml/2009/9/main" objectType="Button" lockText="1"/>
</file>

<file path=xl/ctrlProps/ctrlProp1498.xml><?xml version="1.0" encoding="utf-8"?>
<formControlPr xmlns="http://schemas.microsoft.com/office/spreadsheetml/2009/9/main" objectType="Button" lockText="1"/>
</file>

<file path=xl/ctrlProps/ctrlProp1499.xml><?xml version="1.0" encoding="utf-8"?>
<formControlPr xmlns="http://schemas.microsoft.com/office/spreadsheetml/2009/9/main" objectType="Button" lockText="1"/>
</file>

<file path=xl/ctrlProps/ctrlProp1500.xml><?xml version="1.0" encoding="utf-8"?>
<formControlPr xmlns="http://schemas.microsoft.com/office/spreadsheetml/2009/9/main" objectType="Button" lockText="1"/>
</file>

<file path=xl/ctrlProps/ctrlProp1501.xml><?xml version="1.0" encoding="utf-8"?>
<formControlPr xmlns="http://schemas.microsoft.com/office/spreadsheetml/2009/9/main" objectType="Button" lockText="1"/>
</file>

<file path=xl/ctrlProps/ctrlProp1502.xml><?xml version="1.0" encoding="utf-8"?>
<formControlPr xmlns="http://schemas.microsoft.com/office/spreadsheetml/2009/9/main" objectType="Button" lockText="1"/>
</file>

<file path=xl/ctrlProps/ctrlProp1503.xml><?xml version="1.0" encoding="utf-8"?>
<formControlPr xmlns="http://schemas.microsoft.com/office/spreadsheetml/2009/9/main" objectType="Button" lockText="1"/>
</file>

<file path=xl/ctrlProps/ctrlProp1504.xml><?xml version="1.0" encoding="utf-8"?>
<formControlPr xmlns="http://schemas.microsoft.com/office/spreadsheetml/2009/9/main" objectType="Button" lockText="1"/>
</file>

<file path=xl/ctrlProps/ctrlProp1505.xml><?xml version="1.0" encoding="utf-8"?>
<formControlPr xmlns="http://schemas.microsoft.com/office/spreadsheetml/2009/9/main" objectType="Button" lockText="1"/>
</file>

<file path=xl/ctrlProps/ctrlProp1506.xml><?xml version="1.0" encoding="utf-8"?>
<formControlPr xmlns="http://schemas.microsoft.com/office/spreadsheetml/2009/9/main" objectType="Button" lockText="1"/>
</file>

<file path=xl/ctrlProps/ctrlProp1507.xml><?xml version="1.0" encoding="utf-8"?>
<formControlPr xmlns="http://schemas.microsoft.com/office/spreadsheetml/2009/9/main" objectType="Button" lockText="1"/>
</file>

<file path=xl/ctrlProps/ctrlProp1508.xml><?xml version="1.0" encoding="utf-8"?>
<formControlPr xmlns="http://schemas.microsoft.com/office/spreadsheetml/2009/9/main" objectType="Button" lockText="1"/>
</file>

<file path=xl/ctrlProps/ctrlProp1509.xml><?xml version="1.0" encoding="utf-8"?>
<formControlPr xmlns="http://schemas.microsoft.com/office/spreadsheetml/2009/9/main" objectType="Button" lockText="1"/>
</file>

<file path=xl/ctrlProps/ctrlProp1510.xml><?xml version="1.0" encoding="utf-8"?>
<formControlPr xmlns="http://schemas.microsoft.com/office/spreadsheetml/2009/9/main" objectType="Button" lockText="1"/>
</file>

<file path=xl/ctrlProps/ctrlProp1511.xml><?xml version="1.0" encoding="utf-8"?>
<formControlPr xmlns="http://schemas.microsoft.com/office/spreadsheetml/2009/9/main" objectType="Button" lockText="1"/>
</file>

<file path=xl/ctrlProps/ctrlProp1512.xml><?xml version="1.0" encoding="utf-8"?>
<formControlPr xmlns="http://schemas.microsoft.com/office/spreadsheetml/2009/9/main" objectType="Button" lockText="1"/>
</file>

<file path=xl/ctrlProps/ctrlProp1513.xml><?xml version="1.0" encoding="utf-8"?>
<formControlPr xmlns="http://schemas.microsoft.com/office/spreadsheetml/2009/9/main" objectType="Button" lockText="1"/>
</file>

<file path=xl/ctrlProps/ctrlProp1514.xml><?xml version="1.0" encoding="utf-8"?>
<formControlPr xmlns="http://schemas.microsoft.com/office/spreadsheetml/2009/9/main" objectType="Button" lockText="1"/>
</file>

<file path=xl/ctrlProps/ctrlProp1515.xml><?xml version="1.0" encoding="utf-8"?>
<formControlPr xmlns="http://schemas.microsoft.com/office/spreadsheetml/2009/9/main" objectType="Button" lockText="1"/>
</file>

<file path=xl/ctrlProps/ctrlProp1516.xml><?xml version="1.0" encoding="utf-8"?>
<formControlPr xmlns="http://schemas.microsoft.com/office/spreadsheetml/2009/9/main" objectType="Button" lockText="1"/>
</file>

<file path=xl/ctrlProps/ctrlProp1517.xml><?xml version="1.0" encoding="utf-8"?>
<formControlPr xmlns="http://schemas.microsoft.com/office/spreadsheetml/2009/9/main" objectType="Button" lockText="1"/>
</file>

<file path=xl/ctrlProps/ctrlProp1518.xml><?xml version="1.0" encoding="utf-8"?>
<formControlPr xmlns="http://schemas.microsoft.com/office/spreadsheetml/2009/9/main" objectType="Button" lockText="1"/>
</file>

<file path=xl/ctrlProps/ctrlProp1519.xml><?xml version="1.0" encoding="utf-8"?>
<formControlPr xmlns="http://schemas.microsoft.com/office/spreadsheetml/2009/9/main" objectType="Button" lockText="1"/>
</file>

<file path=xl/ctrlProps/ctrlProp1520.xml><?xml version="1.0" encoding="utf-8"?>
<formControlPr xmlns="http://schemas.microsoft.com/office/spreadsheetml/2009/9/main" objectType="Button" lockText="1"/>
</file>

<file path=xl/ctrlProps/ctrlProp1521.xml><?xml version="1.0" encoding="utf-8"?>
<formControlPr xmlns="http://schemas.microsoft.com/office/spreadsheetml/2009/9/main" objectType="Button" lockText="1"/>
</file>

<file path=xl/ctrlProps/ctrlProp1522.xml><?xml version="1.0" encoding="utf-8"?>
<formControlPr xmlns="http://schemas.microsoft.com/office/spreadsheetml/2009/9/main" objectType="Button" lockText="1"/>
</file>

<file path=xl/ctrlProps/ctrlProp1523.xml><?xml version="1.0" encoding="utf-8"?>
<formControlPr xmlns="http://schemas.microsoft.com/office/spreadsheetml/2009/9/main" objectType="Button" lockText="1"/>
</file>

<file path=xl/ctrlProps/ctrlProp1524.xml><?xml version="1.0" encoding="utf-8"?>
<formControlPr xmlns="http://schemas.microsoft.com/office/spreadsheetml/2009/9/main" objectType="Button" lockText="1"/>
</file>

<file path=xl/ctrlProps/ctrlProp1525.xml><?xml version="1.0" encoding="utf-8"?>
<formControlPr xmlns="http://schemas.microsoft.com/office/spreadsheetml/2009/9/main" objectType="Button" lockText="1"/>
</file>

<file path=xl/ctrlProps/ctrlProp1526.xml><?xml version="1.0" encoding="utf-8"?>
<formControlPr xmlns="http://schemas.microsoft.com/office/spreadsheetml/2009/9/main" objectType="Button" lockText="1"/>
</file>

<file path=xl/ctrlProps/ctrlProp1527.xml><?xml version="1.0" encoding="utf-8"?>
<formControlPr xmlns="http://schemas.microsoft.com/office/spreadsheetml/2009/9/main" objectType="Button" lockText="1"/>
</file>

<file path=xl/ctrlProps/ctrlProp1528.xml><?xml version="1.0" encoding="utf-8"?>
<formControlPr xmlns="http://schemas.microsoft.com/office/spreadsheetml/2009/9/main" objectType="Button" lockText="1"/>
</file>

<file path=xl/ctrlProps/ctrlProp1529.xml><?xml version="1.0" encoding="utf-8"?>
<formControlPr xmlns="http://schemas.microsoft.com/office/spreadsheetml/2009/9/main" objectType="Button" lockText="1"/>
</file>

<file path=xl/ctrlProps/ctrlProp1530.xml><?xml version="1.0" encoding="utf-8"?>
<formControlPr xmlns="http://schemas.microsoft.com/office/spreadsheetml/2009/9/main" objectType="Button" lockText="1"/>
</file>

<file path=xl/ctrlProps/ctrlProp1531.xml><?xml version="1.0" encoding="utf-8"?>
<formControlPr xmlns="http://schemas.microsoft.com/office/spreadsheetml/2009/9/main" objectType="Button" lockText="1"/>
</file>

<file path=xl/ctrlProps/ctrlProp1532.xml><?xml version="1.0" encoding="utf-8"?>
<formControlPr xmlns="http://schemas.microsoft.com/office/spreadsheetml/2009/9/main" objectType="Button" lockText="1"/>
</file>

<file path=xl/ctrlProps/ctrlProp1533.xml><?xml version="1.0" encoding="utf-8"?>
<formControlPr xmlns="http://schemas.microsoft.com/office/spreadsheetml/2009/9/main" objectType="Button" lockText="1"/>
</file>

<file path=xl/ctrlProps/ctrlProp1534.xml><?xml version="1.0" encoding="utf-8"?>
<formControlPr xmlns="http://schemas.microsoft.com/office/spreadsheetml/2009/9/main" objectType="Button" lockText="1"/>
</file>

<file path=xl/ctrlProps/ctrlProp1535.xml><?xml version="1.0" encoding="utf-8"?>
<formControlPr xmlns="http://schemas.microsoft.com/office/spreadsheetml/2009/9/main" objectType="Button" lockText="1"/>
</file>

<file path=xl/ctrlProps/ctrlProp1536.xml><?xml version="1.0" encoding="utf-8"?>
<formControlPr xmlns="http://schemas.microsoft.com/office/spreadsheetml/2009/9/main" objectType="Button" lockText="1"/>
</file>

<file path=xl/ctrlProps/ctrlProp1537.xml><?xml version="1.0" encoding="utf-8"?>
<formControlPr xmlns="http://schemas.microsoft.com/office/spreadsheetml/2009/9/main" objectType="Button" lockText="1"/>
</file>

<file path=xl/ctrlProps/ctrlProp1538.xml><?xml version="1.0" encoding="utf-8"?>
<formControlPr xmlns="http://schemas.microsoft.com/office/spreadsheetml/2009/9/main" objectType="Button" lockText="1"/>
</file>

<file path=xl/ctrlProps/ctrlProp1539.xml><?xml version="1.0" encoding="utf-8"?>
<formControlPr xmlns="http://schemas.microsoft.com/office/spreadsheetml/2009/9/main" objectType="Button" lockText="1"/>
</file>

<file path=xl/ctrlProps/ctrlProp1540.xml><?xml version="1.0" encoding="utf-8"?>
<formControlPr xmlns="http://schemas.microsoft.com/office/spreadsheetml/2009/9/main" objectType="Button" lockText="1"/>
</file>

<file path=xl/ctrlProps/ctrlProp1541.xml><?xml version="1.0" encoding="utf-8"?>
<formControlPr xmlns="http://schemas.microsoft.com/office/spreadsheetml/2009/9/main" objectType="Button" lockText="1"/>
</file>

<file path=xl/ctrlProps/ctrlProp1542.xml><?xml version="1.0" encoding="utf-8"?>
<formControlPr xmlns="http://schemas.microsoft.com/office/spreadsheetml/2009/9/main" objectType="Button" lockText="1"/>
</file>

<file path=xl/ctrlProps/ctrlProp1543.xml><?xml version="1.0" encoding="utf-8"?>
<formControlPr xmlns="http://schemas.microsoft.com/office/spreadsheetml/2009/9/main" objectType="Button" lockText="1"/>
</file>

<file path=xl/ctrlProps/ctrlProp1544.xml><?xml version="1.0" encoding="utf-8"?>
<formControlPr xmlns="http://schemas.microsoft.com/office/spreadsheetml/2009/9/main" objectType="Button" lockText="1"/>
</file>

<file path=xl/ctrlProps/ctrlProp1545.xml><?xml version="1.0" encoding="utf-8"?>
<formControlPr xmlns="http://schemas.microsoft.com/office/spreadsheetml/2009/9/main" objectType="Button" lockText="1"/>
</file>

<file path=xl/ctrlProps/ctrlProp1546.xml><?xml version="1.0" encoding="utf-8"?>
<formControlPr xmlns="http://schemas.microsoft.com/office/spreadsheetml/2009/9/main" objectType="Button" lockText="1"/>
</file>

<file path=xl/ctrlProps/ctrlProp1547.xml><?xml version="1.0" encoding="utf-8"?>
<formControlPr xmlns="http://schemas.microsoft.com/office/spreadsheetml/2009/9/main" objectType="Button" lockText="1"/>
</file>

<file path=xl/ctrlProps/ctrlProp1548.xml><?xml version="1.0" encoding="utf-8"?>
<formControlPr xmlns="http://schemas.microsoft.com/office/spreadsheetml/2009/9/main" objectType="Button" lockText="1"/>
</file>

<file path=xl/ctrlProps/ctrlProp1549.xml><?xml version="1.0" encoding="utf-8"?>
<formControlPr xmlns="http://schemas.microsoft.com/office/spreadsheetml/2009/9/main" objectType="Button" lockText="1"/>
</file>

<file path=xl/ctrlProps/ctrlProp1550.xml><?xml version="1.0" encoding="utf-8"?>
<formControlPr xmlns="http://schemas.microsoft.com/office/spreadsheetml/2009/9/main" objectType="Button" lockText="1"/>
</file>

<file path=xl/ctrlProps/ctrlProp1551.xml><?xml version="1.0" encoding="utf-8"?>
<formControlPr xmlns="http://schemas.microsoft.com/office/spreadsheetml/2009/9/main" objectType="Button" lockText="1"/>
</file>

<file path=xl/ctrlProps/ctrlProp1552.xml><?xml version="1.0" encoding="utf-8"?>
<formControlPr xmlns="http://schemas.microsoft.com/office/spreadsheetml/2009/9/main" objectType="Button" lockText="1"/>
</file>

<file path=xl/ctrlProps/ctrlProp1553.xml><?xml version="1.0" encoding="utf-8"?>
<formControlPr xmlns="http://schemas.microsoft.com/office/spreadsheetml/2009/9/main" objectType="Button" lockText="1"/>
</file>

<file path=xl/ctrlProps/ctrlProp1554.xml><?xml version="1.0" encoding="utf-8"?>
<formControlPr xmlns="http://schemas.microsoft.com/office/spreadsheetml/2009/9/main" objectType="Button" lockText="1"/>
</file>

<file path=xl/ctrlProps/ctrlProp1555.xml><?xml version="1.0" encoding="utf-8"?>
<formControlPr xmlns="http://schemas.microsoft.com/office/spreadsheetml/2009/9/main" objectType="Button" lockText="1"/>
</file>

<file path=xl/ctrlProps/ctrlProp1556.xml><?xml version="1.0" encoding="utf-8"?>
<formControlPr xmlns="http://schemas.microsoft.com/office/spreadsheetml/2009/9/main" objectType="Button" lockText="1"/>
</file>

<file path=xl/ctrlProps/ctrlProp1557.xml><?xml version="1.0" encoding="utf-8"?>
<formControlPr xmlns="http://schemas.microsoft.com/office/spreadsheetml/2009/9/main" objectType="Button" lockText="1"/>
</file>

<file path=xl/ctrlProps/ctrlProp1558.xml><?xml version="1.0" encoding="utf-8"?>
<formControlPr xmlns="http://schemas.microsoft.com/office/spreadsheetml/2009/9/main" objectType="Button" lockText="1"/>
</file>

<file path=xl/ctrlProps/ctrlProp1559.xml><?xml version="1.0" encoding="utf-8"?>
<formControlPr xmlns="http://schemas.microsoft.com/office/spreadsheetml/2009/9/main" objectType="Button" lockText="1"/>
</file>

<file path=xl/ctrlProps/ctrlProp1560.xml><?xml version="1.0" encoding="utf-8"?>
<formControlPr xmlns="http://schemas.microsoft.com/office/spreadsheetml/2009/9/main" objectType="Button" lockText="1"/>
</file>

<file path=xl/ctrlProps/ctrlProp1561.xml><?xml version="1.0" encoding="utf-8"?>
<formControlPr xmlns="http://schemas.microsoft.com/office/spreadsheetml/2009/9/main" objectType="Button" lockText="1"/>
</file>

<file path=xl/ctrlProps/ctrlProp1562.xml><?xml version="1.0" encoding="utf-8"?>
<formControlPr xmlns="http://schemas.microsoft.com/office/spreadsheetml/2009/9/main" objectType="Button" lockText="1"/>
</file>

<file path=xl/ctrlProps/ctrlProp1563.xml><?xml version="1.0" encoding="utf-8"?>
<formControlPr xmlns="http://schemas.microsoft.com/office/spreadsheetml/2009/9/main" objectType="Button" lockText="1"/>
</file>

<file path=xl/ctrlProps/ctrlProp1564.xml><?xml version="1.0" encoding="utf-8"?>
<formControlPr xmlns="http://schemas.microsoft.com/office/spreadsheetml/2009/9/main" objectType="Button" lockText="1"/>
</file>

<file path=xl/ctrlProps/ctrlProp1565.xml><?xml version="1.0" encoding="utf-8"?>
<formControlPr xmlns="http://schemas.microsoft.com/office/spreadsheetml/2009/9/main" objectType="Button" lockText="1"/>
</file>

<file path=xl/ctrlProps/ctrlProp1566.xml><?xml version="1.0" encoding="utf-8"?>
<formControlPr xmlns="http://schemas.microsoft.com/office/spreadsheetml/2009/9/main" objectType="Button" lockText="1"/>
</file>

<file path=xl/ctrlProps/ctrlProp1567.xml><?xml version="1.0" encoding="utf-8"?>
<formControlPr xmlns="http://schemas.microsoft.com/office/spreadsheetml/2009/9/main" objectType="Button" lockText="1"/>
</file>

<file path=xl/ctrlProps/ctrlProp1568.xml><?xml version="1.0" encoding="utf-8"?>
<formControlPr xmlns="http://schemas.microsoft.com/office/spreadsheetml/2009/9/main" objectType="Button" lockText="1"/>
</file>

<file path=xl/ctrlProps/ctrlProp1569.xml><?xml version="1.0" encoding="utf-8"?>
<formControlPr xmlns="http://schemas.microsoft.com/office/spreadsheetml/2009/9/main" objectType="Button" lockText="1"/>
</file>

<file path=xl/ctrlProps/ctrlProp1570.xml><?xml version="1.0" encoding="utf-8"?>
<formControlPr xmlns="http://schemas.microsoft.com/office/spreadsheetml/2009/9/main" objectType="Button" lockText="1"/>
</file>

<file path=xl/ctrlProps/ctrlProp1571.xml><?xml version="1.0" encoding="utf-8"?>
<formControlPr xmlns="http://schemas.microsoft.com/office/spreadsheetml/2009/9/main" objectType="Button" lockText="1"/>
</file>

<file path=xl/ctrlProps/ctrlProp1572.xml><?xml version="1.0" encoding="utf-8"?>
<formControlPr xmlns="http://schemas.microsoft.com/office/spreadsheetml/2009/9/main" objectType="Button" lockText="1"/>
</file>

<file path=xl/ctrlProps/ctrlProp1573.xml><?xml version="1.0" encoding="utf-8"?>
<formControlPr xmlns="http://schemas.microsoft.com/office/spreadsheetml/2009/9/main" objectType="Button" lockText="1"/>
</file>

<file path=xl/ctrlProps/ctrlProp1574.xml><?xml version="1.0" encoding="utf-8"?>
<formControlPr xmlns="http://schemas.microsoft.com/office/spreadsheetml/2009/9/main" objectType="Button" lockText="1"/>
</file>

<file path=xl/ctrlProps/ctrlProp1575.xml><?xml version="1.0" encoding="utf-8"?>
<formControlPr xmlns="http://schemas.microsoft.com/office/spreadsheetml/2009/9/main" objectType="Button" lockText="1"/>
</file>

<file path=xl/ctrlProps/ctrlProp1576.xml><?xml version="1.0" encoding="utf-8"?>
<formControlPr xmlns="http://schemas.microsoft.com/office/spreadsheetml/2009/9/main" objectType="Button" lockText="1"/>
</file>

<file path=xl/ctrlProps/ctrlProp1577.xml><?xml version="1.0" encoding="utf-8"?>
<formControlPr xmlns="http://schemas.microsoft.com/office/spreadsheetml/2009/9/main" objectType="Button" lockText="1"/>
</file>

<file path=xl/ctrlProps/ctrlProp1578.xml><?xml version="1.0" encoding="utf-8"?>
<formControlPr xmlns="http://schemas.microsoft.com/office/spreadsheetml/2009/9/main" objectType="Button" lockText="1"/>
</file>

<file path=xl/ctrlProps/ctrlProp1579.xml><?xml version="1.0" encoding="utf-8"?>
<formControlPr xmlns="http://schemas.microsoft.com/office/spreadsheetml/2009/9/main" objectType="Button" lockText="1"/>
</file>

<file path=xl/ctrlProps/ctrlProp1580.xml><?xml version="1.0" encoding="utf-8"?>
<formControlPr xmlns="http://schemas.microsoft.com/office/spreadsheetml/2009/9/main" objectType="Button" lockText="1"/>
</file>

<file path=xl/ctrlProps/ctrlProp1581.xml><?xml version="1.0" encoding="utf-8"?>
<formControlPr xmlns="http://schemas.microsoft.com/office/spreadsheetml/2009/9/main" objectType="Button" lockText="1"/>
</file>

<file path=xl/ctrlProps/ctrlProp1582.xml><?xml version="1.0" encoding="utf-8"?>
<formControlPr xmlns="http://schemas.microsoft.com/office/spreadsheetml/2009/9/main" objectType="Button" lockText="1"/>
</file>

<file path=xl/ctrlProps/ctrlProp1583.xml><?xml version="1.0" encoding="utf-8"?>
<formControlPr xmlns="http://schemas.microsoft.com/office/spreadsheetml/2009/9/main" objectType="Button" lockText="1"/>
</file>

<file path=xl/ctrlProps/ctrlProp1584.xml><?xml version="1.0" encoding="utf-8"?>
<formControlPr xmlns="http://schemas.microsoft.com/office/spreadsheetml/2009/9/main" objectType="Button" lockText="1"/>
</file>

<file path=xl/ctrlProps/ctrlProp1585.xml><?xml version="1.0" encoding="utf-8"?>
<formControlPr xmlns="http://schemas.microsoft.com/office/spreadsheetml/2009/9/main" objectType="Button" lockText="1"/>
</file>

<file path=xl/ctrlProps/ctrlProp1586.xml><?xml version="1.0" encoding="utf-8"?>
<formControlPr xmlns="http://schemas.microsoft.com/office/spreadsheetml/2009/9/main" objectType="Button" lockText="1"/>
</file>

<file path=xl/ctrlProps/ctrlProp1587.xml><?xml version="1.0" encoding="utf-8"?>
<formControlPr xmlns="http://schemas.microsoft.com/office/spreadsheetml/2009/9/main" objectType="Button" lockText="1"/>
</file>

<file path=xl/ctrlProps/ctrlProp1588.xml><?xml version="1.0" encoding="utf-8"?>
<formControlPr xmlns="http://schemas.microsoft.com/office/spreadsheetml/2009/9/main" objectType="Button" lockText="1"/>
</file>

<file path=xl/ctrlProps/ctrlProp1589.xml><?xml version="1.0" encoding="utf-8"?>
<formControlPr xmlns="http://schemas.microsoft.com/office/spreadsheetml/2009/9/main" objectType="Button" lockText="1"/>
</file>

<file path=xl/ctrlProps/ctrlProp1590.xml><?xml version="1.0" encoding="utf-8"?>
<formControlPr xmlns="http://schemas.microsoft.com/office/spreadsheetml/2009/9/main" objectType="Button" lockText="1"/>
</file>

<file path=xl/ctrlProps/ctrlProp1591.xml><?xml version="1.0" encoding="utf-8"?>
<formControlPr xmlns="http://schemas.microsoft.com/office/spreadsheetml/2009/9/main" objectType="Button" lockText="1"/>
</file>

<file path=xl/ctrlProps/ctrlProp1592.xml><?xml version="1.0" encoding="utf-8"?>
<formControlPr xmlns="http://schemas.microsoft.com/office/spreadsheetml/2009/9/main" objectType="Button" lockText="1"/>
</file>

<file path=xl/ctrlProps/ctrlProp1593.xml><?xml version="1.0" encoding="utf-8"?>
<formControlPr xmlns="http://schemas.microsoft.com/office/spreadsheetml/2009/9/main" objectType="Button" lockText="1"/>
</file>

<file path=xl/ctrlProps/ctrlProp1594.xml><?xml version="1.0" encoding="utf-8"?>
<formControlPr xmlns="http://schemas.microsoft.com/office/spreadsheetml/2009/9/main" objectType="Button" lockText="1"/>
</file>

<file path=xl/ctrlProps/ctrlProp1595.xml><?xml version="1.0" encoding="utf-8"?>
<formControlPr xmlns="http://schemas.microsoft.com/office/spreadsheetml/2009/9/main" objectType="Button" lockText="1"/>
</file>

<file path=xl/ctrlProps/ctrlProp1596.xml><?xml version="1.0" encoding="utf-8"?>
<formControlPr xmlns="http://schemas.microsoft.com/office/spreadsheetml/2009/9/main" objectType="Button" lockText="1"/>
</file>

<file path=xl/ctrlProps/ctrlProp1597.xml><?xml version="1.0" encoding="utf-8"?>
<formControlPr xmlns="http://schemas.microsoft.com/office/spreadsheetml/2009/9/main" objectType="Button" lockText="1"/>
</file>

<file path=xl/ctrlProps/ctrlProp1598.xml><?xml version="1.0" encoding="utf-8"?>
<formControlPr xmlns="http://schemas.microsoft.com/office/spreadsheetml/2009/9/main" objectType="Button" lockText="1"/>
</file>

<file path=xl/ctrlProps/ctrlProp1599.xml><?xml version="1.0" encoding="utf-8"?>
<formControlPr xmlns="http://schemas.microsoft.com/office/spreadsheetml/2009/9/main" objectType="Button" lockText="1"/>
</file>

<file path=xl/ctrlProps/ctrlProp1600.xml><?xml version="1.0" encoding="utf-8"?>
<formControlPr xmlns="http://schemas.microsoft.com/office/spreadsheetml/2009/9/main" objectType="Button" lockText="1"/>
</file>

<file path=xl/ctrlProps/ctrlProp1601.xml><?xml version="1.0" encoding="utf-8"?>
<formControlPr xmlns="http://schemas.microsoft.com/office/spreadsheetml/2009/9/main" objectType="Button" lockText="1"/>
</file>

<file path=xl/ctrlProps/ctrlProp1602.xml><?xml version="1.0" encoding="utf-8"?>
<formControlPr xmlns="http://schemas.microsoft.com/office/spreadsheetml/2009/9/main" objectType="Button" lockText="1"/>
</file>

<file path=xl/ctrlProps/ctrlProp1603.xml><?xml version="1.0" encoding="utf-8"?>
<formControlPr xmlns="http://schemas.microsoft.com/office/spreadsheetml/2009/9/main" objectType="Button" lockText="1"/>
</file>

<file path=xl/ctrlProps/ctrlProp1604.xml><?xml version="1.0" encoding="utf-8"?>
<formControlPr xmlns="http://schemas.microsoft.com/office/spreadsheetml/2009/9/main" objectType="Button" lockText="1"/>
</file>

<file path=xl/ctrlProps/ctrlProp1605.xml><?xml version="1.0" encoding="utf-8"?>
<formControlPr xmlns="http://schemas.microsoft.com/office/spreadsheetml/2009/9/main" objectType="Button" lockText="1"/>
</file>

<file path=xl/ctrlProps/ctrlProp1606.xml><?xml version="1.0" encoding="utf-8"?>
<formControlPr xmlns="http://schemas.microsoft.com/office/spreadsheetml/2009/9/main" objectType="Button" lockText="1"/>
</file>

<file path=xl/ctrlProps/ctrlProp1607.xml><?xml version="1.0" encoding="utf-8"?>
<formControlPr xmlns="http://schemas.microsoft.com/office/spreadsheetml/2009/9/main" objectType="Button" lockText="1"/>
</file>

<file path=xl/ctrlProps/ctrlProp1608.xml><?xml version="1.0" encoding="utf-8"?>
<formControlPr xmlns="http://schemas.microsoft.com/office/spreadsheetml/2009/9/main" objectType="Button" lockText="1"/>
</file>

<file path=xl/ctrlProps/ctrlProp1609.xml><?xml version="1.0" encoding="utf-8"?>
<formControlPr xmlns="http://schemas.microsoft.com/office/spreadsheetml/2009/9/main" objectType="Button" lockText="1"/>
</file>

<file path=xl/ctrlProps/ctrlProp1610.xml><?xml version="1.0" encoding="utf-8"?>
<formControlPr xmlns="http://schemas.microsoft.com/office/spreadsheetml/2009/9/main" objectType="Button" lockText="1"/>
</file>

<file path=xl/ctrlProps/ctrlProp1611.xml><?xml version="1.0" encoding="utf-8"?>
<formControlPr xmlns="http://schemas.microsoft.com/office/spreadsheetml/2009/9/main" objectType="Button" lockText="1"/>
</file>

<file path=xl/ctrlProps/ctrlProp1612.xml><?xml version="1.0" encoding="utf-8"?>
<formControlPr xmlns="http://schemas.microsoft.com/office/spreadsheetml/2009/9/main" objectType="Button" lockText="1"/>
</file>

<file path=xl/ctrlProps/ctrlProp1613.xml><?xml version="1.0" encoding="utf-8"?>
<formControlPr xmlns="http://schemas.microsoft.com/office/spreadsheetml/2009/9/main" objectType="Button" lockText="1"/>
</file>

<file path=xl/ctrlProps/ctrlProp1614.xml><?xml version="1.0" encoding="utf-8"?>
<formControlPr xmlns="http://schemas.microsoft.com/office/spreadsheetml/2009/9/main" objectType="Button" lockText="1"/>
</file>

<file path=xl/ctrlProps/ctrlProp1615.xml><?xml version="1.0" encoding="utf-8"?>
<formControlPr xmlns="http://schemas.microsoft.com/office/spreadsheetml/2009/9/main" objectType="Button" lockText="1"/>
</file>

<file path=xl/ctrlProps/ctrlProp1616.xml><?xml version="1.0" encoding="utf-8"?>
<formControlPr xmlns="http://schemas.microsoft.com/office/spreadsheetml/2009/9/main" objectType="Button" lockText="1"/>
</file>

<file path=xl/ctrlProps/ctrlProp1617.xml><?xml version="1.0" encoding="utf-8"?>
<formControlPr xmlns="http://schemas.microsoft.com/office/spreadsheetml/2009/9/main" objectType="Button" lockText="1"/>
</file>

<file path=xl/ctrlProps/ctrlProp1618.xml><?xml version="1.0" encoding="utf-8"?>
<formControlPr xmlns="http://schemas.microsoft.com/office/spreadsheetml/2009/9/main" objectType="Button" lockText="1"/>
</file>

<file path=xl/ctrlProps/ctrlProp1619.xml><?xml version="1.0" encoding="utf-8"?>
<formControlPr xmlns="http://schemas.microsoft.com/office/spreadsheetml/2009/9/main" objectType="Button" lockText="1"/>
</file>

<file path=xl/ctrlProps/ctrlProp1620.xml><?xml version="1.0" encoding="utf-8"?>
<formControlPr xmlns="http://schemas.microsoft.com/office/spreadsheetml/2009/9/main" objectType="Button" lockText="1"/>
</file>

<file path=xl/ctrlProps/ctrlProp1621.xml><?xml version="1.0" encoding="utf-8"?>
<formControlPr xmlns="http://schemas.microsoft.com/office/spreadsheetml/2009/9/main" objectType="Button" lockText="1"/>
</file>

<file path=xl/ctrlProps/ctrlProp1622.xml><?xml version="1.0" encoding="utf-8"?>
<formControlPr xmlns="http://schemas.microsoft.com/office/spreadsheetml/2009/9/main" objectType="Button" lockText="1"/>
</file>

<file path=xl/ctrlProps/ctrlProp1623.xml><?xml version="1.0" encoding="utf-8"?>
<formControlPr xmlns="http://schemas.microsoft.com/office/spreadsheetml/2009/9/main" objectType="Button" lockText="1"/>
</file>

<file path=xl/ctrlProps/ctrlProp1624.xml><?xml version="1.0" encoding="utf-8"?>
<formControlPr xmlns="http://schemas.microsoft.com/office/spreadsheetml/2009/9/main" objectType="Button" lockText="1"/>
</file>

<file path=xl/ctrlProps/ctrlProp1625.xml><?xml version="1.0" encoding="utf-8"?>
<formControlPr xmlns="http://schemas.microsoft.com/office/spreadsheetml/2009/9/main" objectType="Button" lockText="1"/>
</file>

<file path=xl/ctrlProps/ctrlProp1626.xml><?xml version="1.0" encoding="utf-8"?>
<formControlPr xmlns="http://schemas.microsoft.com/office/spreadsheetml/2009/9/main" objectType="Button" lockText="1"/>
</file>

<file path=xl/ctrlProps/ctrlProp1627.xml><?xml version="1.0" encoding="utf-8"?>
<formControlPr xmlns="http://schemas.microsoft.com/office/spreadsheetml/2009/9/main" objectType="Button" lockText="1"/>
</file>

<file path=xl/ctrlProps/ctrlProp1628.xml><?xml version="1.0" encoding="utf-8"?>
<formControlPr xmlns="http://schemas.microsoft.com/office/spreadsheetml/2009/9/main" objectType="Button" lockText="1"/>
</file>

<file path=xl/ctrlProps/ctrlProp1629.xml><?xml version="1.0" encoding="utf-8"?>
<formControlPr xmlns="http://schemas.microsoft.com/office/spreadsheetml/2009/9/main" objectType="Button" lockText="1"/>
</file>

<file path=xl/ctrlProps/ctrlProp1630.xml><?xml version="1.0" encoding="utf-8"?>
<formControlPr xmlns="http://schemas.microsoft.com/office/spreadsheetml/2009/9/main" objectType="Button" lockText="1"/>
</file>

<file path=xl/ctrlProps/ctrlProp1631.xml><?xml version="1.0" encoding="utf-8"?>
<formControlPr xmlns="http://schemas.microsoft.com/office/spreadsheetml/2009/9/main" objectType="Button" lockText="1"/>
</file>

<file path=xl/ctrlProps/ctrlProp1632.xml><?xml version="1.0" encoding="utf-8"?>
<formControlPr xmlns="http://schemas.microsoft.com/office/spreadsheetml/2009/9/main" objectType="Button" lockText="1"/>
</file>

<file path=xl/ctrlProps/ctrlProp1633.xml><?xml version="1.0" encoding="utf-8"?>
<formControlPr xmlns="http://schemas.microsoft.com/office/spreadsheetml/2009/9/main" objectType="Button" lockText="1"/>
</file>

<file path=xl/ctrlProps/ctrlProp1634.xml><?xml version="1.0" encoding="utf-8"?>
<formControlPr xmlns="http://schemas.microsoft.com/office/spreadsheetml/2009/9/main" objectType="Button" lockText="1"/>
</file>

<file path=xl/ctrlProps/ctrlProp1635.xml><?xml version="1.0" encoding="utf-8"?>
<formControlPr xmlns="http://schemas.microsoft.com/office/spreadsheetml/2009/9/main" objectType="Button" lockText="1"/>
</file>

<file path=xl/ctrlProps/ctrlProp1636.xml><?xml version="1.0" encoding="utf-8"?>
<formControlPr xmlns="http://schemas.microsoft.com/office/spreadsheetml/2009/9/main" objectType="Button" lockText="1"/>
</file>

<file path=xl/ctrlProps/ctrlProp1637.xml><?xml version="1.0" encoding="utf-8"?>
<formControlPr xmlns="http://schemas.microsoft.com/office/spreadsheetml/2009/9/main" objectType="Button" lockText="1"/>
</file>

<file path=xl/ctrlProps/ctrlProp1638.xml><?xml version="1.0" encoding="utf-8"?>
<formControlPr xmlns="http://schemas.microsoft.com/office/spreadsheetml/2009/9/main" objectType="Button" lockText="1"/>
</file>

<file path=xl/ctrlProps/ctrlProp1639.xml><?xml version="1.0" encoding="utf-8"?>
<formControlPr xmlns="http://schemas.microsoft.com/office/spreadsheetml/2009/9/main" objectType="Button" lockText="1"/>
</file>

<file path=xl/ctrlProps/ctrlProp1640.xml><?xml version="1.0" encoding="utf-8"?>
<formControlPr xmlns="http://schemas.microsoft.com/office/spreadsheetml/2009/9/main" objectType="Button" lockText="1"/>
</file>

<file path=xl/ctrlProps/ctrlProp1641.xml><?xml version="1.0" encoding="utf-8"?>
<formControlPr xmlns="http://schemas.microsoft.com/office/spreadsheetml/2009/9/main" objectType="Button" lockText="1"/>
</file>

<file path=xl/ctrlProps/ctrlProp1642.xml><?xml version="1.0" encoding="utf-8"?>
<formControlPr xmlns="http://schemas.microsoft.com/office/spreadsheetml/2009/9/main" objectType="Button" lockText="1"/>
</file>

<file path=xl/ctrlProps/ctrlProp1643.xml><?xml version="1.0" encoding="utf-8"?>
<formControlPr xmlns="http://schemas.microsoft.com/office/spreadsheetml/2009/9/main" objectType="Button" lockText="1"/>
</file>

<file path=xl/ctrlProps/ctrlProp1644.xml><?xml version="1.0" encoding="utf-8"?>
<formControlPr xmlns="http://schemas.microsoft.com/office/spreadsheetml/2009/9/main" objectType="Button" lockText="1"/>
</file>

<file path=xl/ctrlProps/ctrlProp1645.xml><?xml version="1.0" encoding="utf-8"?>
<formControlPr xmlns="http://schemas.microsoft.com/office/spreadsheetml/2009/9/main" objectType="Button" lockText="1"/>
</file>

<file path=xl/ctrlProps/ctrlProp1646.xml><?xml version="1.0" encoding="utf-8"?>
<formControlPr xmlns="http://schemas.microsoft.com/office/spreadsheetml/2009/9/main" objectType="Button" lockText="1"/>
</file>

<file path=xl/ctrlProps/ctrlProp1647.xml><?xml version="1.0" encoding="utf-8"?>
<formControlPr xmlns="http://schemas.microsoft.com/office/spreadsheetml/2009/9/main" objectType="Button" lockText="1"/>
</file>

<file path=xl/ctrlProps/ctrlProp1648.xml><?xml version="1.0" encoding="utf-8"?>
<formControlPr xmlns="http://schemas.microsoft.com/office/spreadsheetml/2009/9/main" objectType="Button" lockText="1"/>
</file>

<file path=xl/ctrlProps/ctrlProp1649.xml><?xml version="1.0" encoding="utf-8"?>
<formControlPr xmlns="http://schemas.microsoft.com/office/spreadsheetml/2009/9/main" objectType="Button" lockText="1"/>
</file>

<file path=xl/ctrlProps/ctrlProp1650.xml><?xml version="1.0" encoding="utf-8"?>
<formControlPr xmlns="http://schemas.microsoft.com/office/spreadsheetml/2009/9/main" objectType="Button" lockText="1"/>
</file>

<file path=xl/ctrlProps/ctrlProp1651.xml><?xml version="1.0" encoding="utf-8"?>
<formControlPr xmlns="http://schemas.microsoft.com/office/spreadsheetml/2009/9/main" objectType="Button" lockText="1"/>
</file>

<file path=xl/ctrlProps/ctrlProp1652.xml><?xml version="1.0" encoding="utf-8"?>
<formControlPr xmlns="http://schemas.microsoft.com/office/spreadsheetml/2009/9/main" objectType="Button" lockText="1"/>
</file>

<file path=xl/ctrlProps/ctrlProp1653.xml><?xml version="1.0" encoding="utf-8"?>
<formControlPr xmlns="http://schemas.microsoft.com/office/spreadsheetml/2009/9/main" objectType="Button" lockText="1"/>
</file>

<file path=xl/ctrlProps/ctrlProp1654.xml><?xml version="1.0" encoding="utf-8"?>
<formControlPr xmlns="http://schemas.microsoft.com/office/spreadsheetml/2009/9/main" objectType="Button" lockText="1"/>
</file>

<file path=xl/ctrlProps/ctrlProp1655.xml><?xml version="1.0" encoding="utf-8"?>
<formControlPr xmlns="http://schemas.microsoft.com/office/spreadsheetml/2009/9/main" objectType="Button" lockText="1"/>
</file>

<file path=xl/ctrlProps/ctrlProp1656.xml><?xml version="1.0" encoding="utf-8"?>
<formControlPr xmlns="http://schemas.microsoft.com/office/spreadsheetml/2009/9/main" objectType="Button" lockText="1"/>
</file>

<file path=xl/ctrlProps/ctrlProp1657.xml><?xml version="1.0" encoding="utf-8"?>
<formControlPr xmlns="http://schemas.microsoft.com/office/spreadsheetml/2009/9/main" objectType="Button" lockText="1"/>
</file>

<file path=xl/ctrlProps/ctrlProp1658.xml><?xml version="1.0" encoding="utf-8"?>
<formControlPr xmlns="http://schemas.microsoft.com/office/spreadsheetml/2009/9/main" objectType="Button" lockText="1"/>
</file>

<file path=xl/ctrlProps/ctrlProp1659.xml><?xml version="1.0" encoding="utf-8"?>
<formControlPr xmlns="http://schemas.microsoft.com/office/spreadsheetml/2009/9/main" objectType="Button" lockText="1"/>
</file>

<file path=xl/ctrlProps/ctrlProp1660.xml><?xml version="1.0" encoding="utf-8"?>
<formControlPr xmlns="http://schemas.microsoft.com/office/spreadsheetml/2009/9/main" objectType="Button" lockText="1"/>
</file>

<file path=xl/ctrlProps/ctrlProp1661.xml><?xml version="1.0" encoding="utf-8"?>
<formControlPr xmlns="http://schemas.microsoft.com/office/spreadsheetml/2009/9/main" objectType="Button" lockText="1"/>
</file>

<file path=xl/ctrlProps/ctrlProp1662.xml><?xml version="1.0" encoding="utf-8"?>
<formControlPr xmlns="http://schemas.microsoft.com/office/spreadsheetml/2009/9/main" objectType="Button" lockText="1"/>
</file>

<file path=xl/ctrlProps/ctrlProp1663.xml><?xml version="1.0" encoding="utf-8"?>
<formControlPr xmlns="http://schemas.microsoft.com/office/spreadsheetml/2009/9/main" objectType="Button" lockText="1"/>
</file>

<file path=xl/ctrlProps/ctrlProp1664.xml><?xml version="1.0" encoding="utf-8"?>
<formControlPr xmlns="http://schemas.microsoft.com/office/spreadsheetml/2009/9/main" objectType="Button" lockText="1"/>
</file>

<file path=xl/ctrlProps/ctrlProp1665.xml><?xml version="1.0" encoding="utf-8"?>
<formControlPr xmlns="http://schemas.microsoft.com/office/spreadsheetml/2009/9/main" objectType="Button" lockText="1"/>
</file>

<file path=xl/ctrlProps/ctrlProp1666.xml><?xml version="1.0" encoding="utf-8"?>
<formControlPr xmlns="http://schemas.microsoft.com/office/spreadsheetml/2009/9/main" objectType="Button" lockText="1"/>
</file>

<file path=xl/ctrlProps/ctrlProp1667.xml><?xml version="1.0" encoding="utf-8"?>
<formControlPr xmlns="http://schemas.microsoft.com/office/spreadsheetml/2009/9/main" objectType="Button" lockText="1"/>
</file>

<file path=xl/ctrlProps/ctrlProp1668.xml><?xml version="1.0" encoding="utf-8"?>
<formControlPr xmlns="http://schemas.microsoft.com/office/spreadsheetml/2009/9/main" objectType="Button" lockText="1"/>
</file>

<file path=xl/ctrlProps/ctrlProp1669.xml><?xml version="1.0" encoding="utf-8"?>
<formControlPr xmlns="http://schemas.microsoft.com/office/spreadsheetml/2009/9/main" objectType="Button" lockText="1"/>
</file>

<file path=xl/ctrlProps/ctrlProp1670.xml><?xml version="1.0" encoding="utf-8"?>
<formControlPr xmlns="http://schemas.microsoft.com/office/spreadsheetml/2009/9/main" objectType="Button" lockText="1"/>
</file>

<file path=xl/ctrlProps/ctrlProp1671.xml><?xml version="1.0" encoding="utf-8"?>
<formControlPr xmlns="http://schemas.microsoft.com/office/spreadsheetml/2009/9/main" objectType="Button" lockText="1"/>
</file>

<file path=xl/ctrlProps/ctrlProp1672.xml><?xml version="1.0" encoding="utf-8"?>
<formControlPr xmlns="http://schemas.microsoft.com/office/spreadsheetml/2009/9/main" objectType="Button" lockText="1"/>
</file>

<file path=xl/ctrlProps/ctrlProp1673.xml><?xml version="1.0" encoding="utf-8"?>
<formControlPr xmlns="http://schemas.microsoft.com/office/spreadsheetml/2009/9/main" objectType="Button" lockText="1"/>
</file>

<file path=xl/ctrlProps/ctrlProp1674.xml><?xml version="1.0" encoding="utf-8"?>
<formControlPr xmlns="http://schemas.microsoft.com/office/spreadsheetml/2009/9/main" objectType="Button" lockText="1"/>
</file>

<file path=xl/ctrlProps/ctrlProp1675.xml><?xml version="1.0" encoding="utf-8"?>
<formControlPr xmlns="http://schemas.microsoft.com/office/spreadsheetml/2009/9/main" objectType="Button" lockText="1"/>
</file>

<file path=xl/ctrlProps/ctrlProp1676.xml><?xml version="1.0" encoding="utf-8"?>
<formControlPr xmlns="http://schemas.microsoft.com/office/spreadsheetml/2009/9/main" objectType="Button" lockText="1"/>
</file>

<file path=xl/ctrlProps/ctrlProp1677.xml><?xml version="1.0" encoding="utf-8"?>
<formControlPr xmlns="http://schemas.microsoft.com/office/spreadsheetml/2009/9/main" objectType="Button" lockText="1"/>
</file>

<file path=xl/ctrlProps/ctrlProp1678.xml><?xml version="1.0" encoding="utf-8"?>
<formControlPr xmlns="http://schemas.microsoft.com/office/spreadsheetml/2009/9/main" objectType="Button" lockText="1"/>
</file>

<file path=xl/ctrlProps/ctrlProp1679.xml><?xml version="1.0" encoding="utf-8"?>
<formControlPr xmlns="http://schemas.microsoft.com/office/spreadsheetml/2009/9/main" objectType="Button" lockText="1"/>
</file>

<file path=xl/ctrlProps/ctrlProp1680.xml><?xml version="1.0" encoding="utf-8"?>
<formControlPr xmlns="http://schemas.microsoft.com/office/spreadsheetml/2009/9/main" objectType="Button" lockText="1"/>
</file>

<file path=xl/ctrlProps/ctrlProp1681.xml><?xml version="1.0" encoding="utf-8"?>
<formControlPr xmlns="http://schemas.microsoft.com/office/spreadsheetml/2009/9/main" objectType="Button" lockText="1"/>
</file>

<file path=xl/ctrlProps/ctrlProp1682.xml><?xml version="1.0" encoding="utf-8"?>
<formControlPr xmlns="http://schemas.microsoft.com/office/spreadsheetml/2009/9/main" objectType="Button" lockText="1"/>
</file>

<file path=xl/ctrlProps/ctrlProp1683.xml><?xml version="1.0" encoding="utf-8"?>
<formControlPr xmlns="http://schemas.microsoft.com/office/spreadsheetml/2009/9/main" objectType="Button" lockText="1"/>
</file>

<file path=xl/ctrlProps/ctrlProp1684.xml><?xml version="1.0" encoding="utf-8"?>
<formControlPr xmlns="http://schemas.microsoft.com/office/spreadsheetml/2009/9/main" objectType="Button" lockText="1"/>
</file>

<file path=xl/ctrlProps/ctrlProp1685.xml><?xml version="1.0" encoding="utf-8"?>
<formControlPr xmlns="http://schemas.microsoft.com/office/spreadsheetml/2009/9/main" objectType="Button" lockText="1"/>
</file>

<file path=xl/ctrlProps/ctrlProp1686.xml><?xml version="1.0" encoding="utf-8"?>
<formControlPr xmlns="http://schemas.microsoft.com/office/spreadsheetml/2009/9/main" objectType="Button" lockText="1"/>
</file>

<file path=xl/ctrlProps/ctrlProp1687.xml><?xml version="1.0" encoding="utf-8"?>
<formControlPr xmlns="http://schemas.microsoft.com/office/spreadsheetml/2009/9/main" objectType="Button" lockText="1"/>
</file>

<file path=xl/ctrlProps/ctrlProp1688.xml><?xml version="1.0" encoding="utf-8"?>
<formControlPr xmlns="http://schemas.microsoft.com/office/spreadsheetml/2009/9/main" objectType="Button" lockText="1"/>
</file>

<file path=xl/ctrlProps/ctrlProp1689.xml><?xml version="1.0" encoding="utf-8"?>
<formControlPr xmlns="http://schemas.microsoft.com/office/spreadsheetml/2009/9/main" objectType="Button" lockText="1"/>
</file>

<file path=xl/ctrlProps/ctrlProp1690.xml><?xml version="1.0" encoding="utf-8"?>
<formControlPr xmlns="http://schemas.microsoft.com/office/spreadsheetml/2009/9/main" objectType="Button" lockText="1"/>
</file>

<file path=xl/ctrlProps/ctrlProp1691.xml><?xml version="1.0" encoding="utf-8"?>
<formControlPr xmlns="http://schemas.microsoft.com/office/spreadsheetml/2009/9/main" objectType="Button" lockText="1"/>
</file>

<file path=xl/ctrlProps/ctrlProp1692.xml><?xml version="1.0" encoding="utf-8"?>
<formControlPr xmlns="http://schemas.microsoft.com/office/spreadsheetml/2009/9/main" objectType="Button" lockText="1"/>
</file>

<file path=xl/ctrlProps/ctrlProp1693.xml><?xml version="1.0" encoding="utf-8"?>
<formControlPr xmlns="http://schemas.microsoft.com/office/spreadsheetml/2009/9/main" objectType="Button" lockText="1"/>
</file>

<file path=xl/ctrlProps/ctrlProp1694.xml><?xml version="1.0" encoding="utf-8"?>
<formControlPr xmlns="http://schemas.microsoft.com/office/spreadsheetml/2009/9/main" objectType="Button" lockText="1"/>
</file>

<file path=xl/ctrlProps/ctrlProp1695.xml><?xml version="1.0" encoding="utf-8"?>
<formControlPr xmlns="http://schemas.microsoft.com/office/spreadsheetml/2009/9/main" objectType="Button" lockText="1"/>
</file>

<file path=xl/ctrlProps/ctrlProp1696.xml><?xml version="1.0" encoding="utf-8"?>
<formControlPr xmlns="http://schemas.microsoft.com/office/spreadsheetml/2009/9/main" objectType="Button" lockText="1"/>
</file>

<file path=xl/ctrlProps/ctrlProp1697.xml><?xml version="1.0" encoding="utf-8"?>
<formControlPr xmlns="http://schemas.microsoft.com/office/spreadsheetml/2009/9/main" objectType="Button" lockText="1"/>
</file>

<file path=xl/ctrlProps/ctrlProp1698.xml><?xml version="1.0" encoding="utf-8"?>
<formControlPr xmlns="http://schemas.microsoft.com/office/spreadsheetml/2009/9/main" objectType="Button" lockText="1"/>
</file>

<file path=xl/ctrlProps/ctrlProp1699.xml><?xml version="1.0" encoding="utf-8"?>
<formControlPr xmlns="http://schemas.microsoft.com/office/spreadsheetml/2009/9/main" objectType="Button" lockText="1"/>
</file>

<file path=xl/ctrlProps/ctrlProp1700.xml><?xml version="1.0" encoding="utf-8"?>
<formControlPr xmlns="http://schemas.microsoft.com/office/spreadsheetml/2009/9/main" objectType="Button" lockText="1"/>
</file>

<file path=xl/ctrlProps/ctrlProp1701.xml><?xml version="1.0" encoding="utf-8"?>
<formControlPr xmlns="http://schemas.microsoft.com/office/spreadsheetml/2009/9/main" objectType="Button" lockText="1"/>
</file>

<file path=xl/ctrlProps/ctrlProp1702.xml><?xml version="1.0" encoding="utf-8"?>
<formControlPr xmlns="http://schemas.microsoft.com/office/spreadsheetml/2009/9/main" objectType="Button" lockText="1"/>
</file>

<file path=xl/ctrlProps/ctrlProp1703.xml><?xml version="1.0" encoding="utf-8"?>
<formControlPr xmlns="http://schemas.microsoft.com/office/spreadsheetml/2009/9/main" objectType="Button" lockText="1"/>
</file>

<file path=xl/ctrlProps/ctrlProp1704.xml><?xml version="1.0" encoding="utf-8"?>
<formControlPr xmlns="http://schemas.microsoft.com/office/spreadsheetml/2009/9/main" objectType="Button" lockText="1"/>
</file>

<file path=xl/ctrlProps/ctrlProp1705.xml><?xml version="1.0" encoding="utf-8"?>
<formControlPr xmlns="http://schemas.microsoft.com/office/spreadsheetml/2009/9/main" objectType="Button" lockText="1"/>
</file>

<file path=xl/ctrlProps/ctrlProp1706.xml><?xml version="1.0" encoding="utf-8"?>
<formControlPr xmlns="http://schemas.microsoft.com/office/spreadsheetml/2009/9/main" objectType="Button" lockText="1"/>
</file>

<file path=xl/ctrlProps/ctrlProp1707.xml><?xml version="1.0" encoding="utf-8"?>
<formControlPr xmlns="http://schemas.microsoft.com/office/spreadsheetml/2009/9/main" objectType="Button" lockText="1"/>
</file>

<file path=xl/ctrlProps/ctrlProp1708.xml><?xml version="1.0" encoding="utf-8"?>
<formControlPr xmlns="http://schemas.microsoft.com/office/spreadsheetml/2009/9/main" objectType="Button" lockText="1"/>
</file>

<file path=xl/ctrlProps/ctrlProp1709.xml><?xml version="1.0" encoding="utf-8"?>
<formControlPr xmlns="http://schemas.microsoft.com/office/spreadsheetml/2009/9/main" objectType="Button" lockText="1"/>
</file>

<file path=xl/ctrlProps/ctrlProp1710.xml><?xml version="1.0" encoding="utf-8"?>
<formControlPr xmlns="http://schemas.microsoft.com/office/spreadsheetml/2009/9/main" objectType="Button" lockText="1"/>
</file>

<file path=xl/ctrlProps/ctrlProp1711.xml><?xml version="1.0" encoding="utf-8"?>
<formControlPr xmlns="http://schemas.microsoft.com/office/spreadsheetml/2009/9/main" objectType="Button" lockText="1"/>
</file>

<file path=xl/ctrlProps/ctrlProp1712.xml><?xml version="1.0" encoding="utf-8"?>
<formControlPr xmlns="http://schemas.microsoft.com/office/spreadsheetml/2009/9/main" objectType="Button" lockText="1"/>
</file>

<file path=xl/ctrlProps/ctrlProp1713.xml><?xml version="1.0" encoding="utf-8"?>
<formControlPr xmlns="http://schemas.microsoft.com/office/spreadsheetml/2009/9/main" objectType="Button" lockText="1"/>
</file>

<file path=xl/ctrlProps/ctrlProp1714.xml><?xml version="1.0" encoding="utf-8"?>
<formControlPr xmlns="http://schemas.microsoft.com/office/spreadsheetml/2009/9/main" objectType="Button" lockText="1"/>
</file>

<file path=xl/ctrlProps/ctrlProp1715.xml><?xml version="1.0" encoding="utf-8"?>
<formControlPr xmlns="http://schemas.microsoft.com/office/spreadsheetml/2009/9/main" objectType="Button" lockText="1"/>
</file>

<file path=xl/ctrlProps/ctrlProp1716.xml><?xml version="1.0" encoding="utf-8"?>
<formControlPr xmlns="http://schemas.microsoft.com/office/spreadsheetml/2009/9/main" objectType="Button" lockText="1"/>
</file>

<file path=xl/ctrlProps/ctrlProp1717.xml><?xml version="1.0" encoding="utf-8"?>
<formControlPr xmlns="http://schemas.microsoft.com/office/spreadsheetml/2009/9/main" objectType="Button" lockText="1"/>
</file>

<file path=xl/ctrlProps/ctrlProp1718.xml><?xml version="1.0" encoding="utf-8"?>
<formControlPr xmlns="http://schemas.microsoft.com/office/spreadsheetml/2009/9/main" objectType="Button" lockText="1"/>
</file>

<file path=xl/ctrlProps/ctrlProp1719.xml><?xml version="1.0" encoding="utf-8"?>
<formControlPr xmlns="http://schemas.microsoft.com/office/spreadsheetml/2009/9/main" objectType="Button" lockText="1"/>
</file>

<file path=xl/ctrlProps/ctrlProp1720.xml><?xml version="1.0" encoding="utf-8"?>
<formControlPr xmlns="http://schemas.microsoft.com/office/spreadsheetml/2009/9/main" objectType="Button" lockText="1"/>
</file>

<file path=xl/ctrlProps/ctrlProp1721.xml><?xml version="1.0" encoding="utf-8"?>
<formControlPr xmlns="http://schemas.microsoft.com/office/spreadsheetml/2009/9/main" objectType="Button" lockText="1"/>
</file>

<file path=xl/ctrlProps/ctrlProp1722.xml><?xml version="1.0" encoding="utf-8"?>
<formControlPr xmlns="http://schemas.microsoft.com/office/spreadsheetml/2009/9/main" objectType="Button" lockText="1"/>
</file>

<file path=xl/ctrlProps/ctrlProp1723.xml><?xml version="1.0" encoding="utf-8"?>
<formControlPr xmlns="http://schemas.microsoft.com/office/spreadsheetml/2009/9/main" objectType="Button" lockText="1"/>
</file>

<file path=xl/ctrlProps/ctrlProp1724.xml><?xml version="1.0" encoding="utf-8"?>
<formControlPr xmlns="http://schemas.microsoft.com/office/spreadsheetml/2009/9/main" objectType="Button" lockText="1"/>
</file>

<file path=xl/ctrlProps/ctrlProp1725.xml><?xml version="1.0" encoding="utf-8"?>
<formControlPr xmlns="http://schemas.microsoft.com/office/spreadsheetml/2009/9/main" objectType="Button" lockText="1"/>
</file>

<file path=xl/ctrlProps/ctrlProp1726.xml><?xml version="1.0" encoding="utf-8"?>
<formControlPr xmlns="http://schemas.microsoft.com/office/spreadsheetml/2009/9/main" objectType="Button" lockText="1"/>
</file>

<file path=xl/ctrlProps/ctrlProp1727.xml><?xml version="1.0" encoding="utf-8"?>
<formControlPr xmlns="http://schemas.microsoft.com/office/spreadsheetml/2009/9/main" objectType="Button" lockText="1"/>
</file>

<file path=xl/ctrlProps/ctrlProp1728.xml><?xml version="1.0" encoding="utf-8"?>
<formControlPr xmlns="http://schemas.microsoft.com/office/spreadsheetml/2009/9/main" objectType="Button" lockText="1"/>
</file>

<file path=xl/ctrlProps/ctrlProp1729.xml><?xml version="1.0" encoding="utf-8"?>
<formControlPr xmlns="http://schemas.microsoft.com/office/spreadsheetml/2009/9/main" objectType="Button" lockText="1"/>
</file>

<file path=xl/ctrlProps/ctrlProp1730.xml><?xml version="1.0" encoding="utf-8"?>
<formControlPr xmlns="http://schemas.microsoft.com/office/spreadsheetml/2009/9/main" objectType="Button" lockText="1"/>
</file>

<file path=xl/ctrlProps/ctrlProp1731.xml><?xml version="1.0" encoding="utf-8"?>
<formControlPr xmlns="http://schemas.microsoft.com/office/spreadsheetml/2009/9/main" objectType="Button" lockText="1"/>
</file>

<file path=xl/ctrlProps/ctrlProp1732.xml><?xml version="1.0" encoding="utf-8"?>
<formControlPr xmlns="http://schemas.microsoft.com/office/spreadsheetml/2009/9/main" objectType="Button" lockText="1"/>
</file>

<file path=xl/ctrlProps/ctrlProp1733.xml><?xml version="1.0" encoding="utf-8"?>
<formControlPr xmlns="http://schemas.microsoft.com/office/spreadsheetml/2009/9/main" objectType="Button" lockText="1"/>
</file>

<file path=xl/ctrlProps/ctrlProp1734.xml><?xml version="1.0" encoding="utf-8"?>
<formControlPr xmlns="http://schemas.microsoft.com/office/spreadsheetml/2009/9/main" objectType="Button" lockText="1"/>
</file>

<file path=xl/ctrlProps/ctrlProp1735.xml><?xml version="1.0" encoding="utf-8"?>
<formControlPr xmlns="http://schemas.microsoft.com/office/spreadsheetml/2009/9/main" objectType="Button" lockText="1"/>
</file>

<file path=xl/ctrlProps/ctrlProp1736.xml><?xml version="1.0" encoding="utf-8"?>
<formControlPr xmlns="http://schemas.microsoft.com/office/spreadsheetml/2009/9/main" objectType="Button" lockText="1"/>
</file>

<file path=xl/ctrlProps/ctrlProp1737.xml><?xml version="1.0" encoding="utf-8"?>
<formControlPr xmlns="http://schemas.microsoft.com/office/spreadsheetml/2009/9/main" objectType="Button" lockText="1"/>
</file>

<file path=xl/ctrlProps/ctrlProp1738.xml><?xml version="1.0" encoding="utf-8"?>
<formControlPr xmlns="http://schemas.microsoft.com/office/spreadsheetml/2009/9/main" objectType="Button" lockText="1"/>
</file>

<file path=xl/ctrlProps/ctrlProp1739.xml><?xml version="1.0" encoding="utf-8"?>
<formControlPr xmlns="http://schemas.microsoft.com/office/spreadsheetml/2009/9/main" objectType="Button" lockText="1"/>
</file>

<file path=xl/ctrlProps/ctrlProp1740.xml><?xml version="1.0" encoding="utf-8"?>
<formControlPr xmlns="http://schemas.microsoft.com/office/spreadsheetml/2009/9/main" objectType="Button" lockText="1"/>
</file>

<file path=xl/ctrlProps/ctrlProp1741.xml><?xml version="1.0" encoding="utf-8"?>
<formControlPr xmlns="http://schemas.microsoft.com/office/spreadsheetml/2009/9/main" objectType="Button" lockText="1"/>
</file>

<file path=xl/ctrlProps/ctrlProp1742.xml><?xml version="1.0" encoding="utf-8"?>
<formControlPr xmlns="http://schemas.microsoft.com/office/spreadsheetml/2009/9/main" objectType="Button" lockText="1"/>
</file>

<file path=xl/ctrlProps/ctrlProp1743.xml><?xml version="1.0" encoding="utf-8"?>
<formControlPr xmlns="http://schemas.microsoft.com/office/spreadsheetml/2009/9/main" objectType="Button" lockText="1"/>
</file>

<file path=xl/ctrlProps/ctrlProp1744.xml><?xml version="1.0" encoding="utf-8"?>
<formControlPr xmlns="http://schemas.microsoft.com/office/spreadsheetml/2009/9/main" objectType="Button" lockText="1"/>
</file>

<file path=xl/ctrlProps/ctrlProp1745.xml><?xml version="1.0" encoding="utf-8"?>
<formControlPr xmlns="http://schemas.microsoft.com/office/spreadsheetml/2009/9/main" objectType="Button" lockText="1"/>
</file>

<file path=xl/ctrlProps/ctrlProp1746.xml><?xml version="1.0" encoding="utf-8"?>
<formControlPr xmlns="http://schemas.microsoft.com/office/spreadsheetml/2009/9/main" objectType="Button" lockText="1"/>
</file>

<file path=xl/ctrlProps/ctrlProp1747.xml><?xml version="1.0" encoding="utf-8"?>
<formControlPr xmlns="http://schemas.microsoft.com/office/spreadsheetml/2009/9/main" objectType="Button" lockText="1"/>
</file>

<file path=xl/ctrlProps/ctrlProp1748.xml><?xml version="1.0" encoding="utf-8"?>
<formControlPr xmlns="http://schemas.microsoft.com/office/spreadsheetml/2009/9/main" objectType="Button" lockText="1"/>
</file>

<file path=xl/ctrlProps/ctrlProp1749.xml><?xml version="1.0" encoding="utf-8"?>
<formControlPr xmlns="http://schemas.microsoft.com/office/spreadsheetml/2009/9/main" objectType="Button" lockText="1"/>
</file>

<file path=xl/ctrlProps/ctrlProp1750.xml><?xml version="1.0" encoding="utf-8"?>
<formControlPr xmlns="http://schemas.microsoft.com/office/spreadsheetml/2009/9/main" objectType="Button" lockText="1"/>
</file>

<file path=xl/ctrlProps/ctrlProp1751.xml><?xml version="1.0" encoding="utf-8"?>
<formControlPr xmlns="http://schemas.microsoft.com/office/spreadsheetml/2009/9/main" objectType="Button" lockText="1"/>
</file>

<file path=xl/ctrlProps/ctrlProp1752.xml><?xml version="1.0" encoding="utf-8"?>
<formControlPr xmlns="http://schemas.microsoft.com/office/spreadsheetml/2009/9/main" objectType="Button" lockText="1"/>
</file>

<file path=xl/ctrlProps/ctrlProp1753.xml><?xml version="1.0" encoding="utf-8"?>
<formControlPr xmlns="http://schemas.microsoft.com/office/spreadsheetml/2009/9/main" objectType="Button" lockText="1"/>
</file>

<file path=xl/ctrlProps/ctrlProp1754.xml><?xml version="1.0" encoding="utf-8"?>
<formControlPr xmlns="http://schemas.microsoft.com/office/spreadsheetml/2009/9/main" objectType="Button" lockText="1"/>
</file>

<file path=xl/ctrlProps/ctrlProp1755.xml><?xml version="1.0" encoding="utf-8"?>
<formControlPr xmlns="http://schemas.microsoft.com/office/spreadsheetml/2009/9/main" objectType="Button" lockText="1"/>
</file>

<file path=xl/ctrlProps/ctrlProp1756.xml><?xml version="1.0" encoding="utf-8"?>
<formControlPr xmlns="http://schemas.microsoft.com/office/spreadsheetml/2009/9/main" objectType="Button" lockText="1"/>
</file>

<file path=xl/ctrlProps/ctrlProp1757.xml><?xml version="1.0" encoding="utf-8"?>
<formControlPr xmlns="http://schemas.microsoft.com/office/spreadsheetml/2009/9/main" objectType="Button" lockText="1"/>
</file>

<file path=xl/ctrlProps/ctrlProp1758.xml><?xml version="1.0" encoding="utf-8"?>
<formControlPr xmlns="http://schemas.microsoft.com/office/spreadsheetml/2009/9/main" objectType="Button" lockText="1"/>
</file>

<file path=xl/ctrlProps/ctrlProp1759.xml><?xml version="1.0" encoding="utf-8"?>
<formControlPr xmlns="http://schemas.microsoft.com/office/spreadsheetml/2009/9/main" objectType="Button" lockText="1"/>
</file>

<file path=xl/ctrlProps/ctrlProp1760.xml><?xml version="1.0" encoding="utf-8"?>
<formControlPr xmlns="http://schemas.microsoft.com/office/spreadsheetml/2009/9/main" objectType="Button" lockText="1"/>
</file>

<file path=xl/ctrlProps/ctrlProp1761.xml><?xml version="1.0" encoding="utf-8"?>
<formControlPr xmlns="http://schemas.microsoft.com/office/spreadsheetml/2009/9/main" objectType="Button" lockText="1"/>
</file>

<file path=xl/ctrlProps/ctrlProp1762.xml><?xml version="1.0" encoding="utf-8"?>
<formControlPr xmlns="http://schemas.microsoft.com/office/spreadsheetml/2009/9/main" objectType="Button" lockText="1"/>
</file>

<file path=xl/ctrlProps/ctrlProp1763.xml><?xml version="1.0" encoding="utf-8"?>
<formControlPr xmlns="http://schemas.microsoft.com/office/spreadsheetml/2009/9/main" objectType="Button" lockText="1"/>
</file>

<file path=xl/ctrlProps/ctrlProp1764.xml><?xml version="1.0" encoding="utf-8"?>
<formControlPr xmlns="http://schemas.microsoft.com/office/spreadsheetml/2009/9/main" objectType="Button" lockText="1"/>
</file>

<file path=xl/ctrlProps/ctrlProp1765.xml><?xml version="1.0" encoding="utf-8"?>
<formControlPr xmlns="http://schemas.microsoft.com/office/spreadsheetml/2009/9/main" objectType="Button" lockText="1"/>
</file>

<file path=xl/ctrlProps/ctrlProp1766.xml><?xml version="1.0" encoding="utf-8"?>
<formControlPr xmlns="http://schemas.microsoft.com/office/spreadsheetml/2009/9/main" objectType="Button" lockText="1"/>
</file>

<file path=xl/ctrlProps/ctrlProp1767.xml><?xml version="1.0" encoding="utf-8"?>
<formControlPr xmlns="http://schemas.microsoft.com/office/spreadsheetml/2009/9/main" objectType="Button" lockText="1"/>
</file>

<file path=xl/ctrlProps/ctrlProp1768.xml><?xml version="1.0" encoding="utf-8"?>
<formControlPr xmlns="http://schemas.microsoft.com/office/spreadsheetml/2009/9/main" objectType="Button" lockText="1"/>
</file>

<file path=xl/ctrlProps/ctrlProp1769.xml><?xml version="1.0" encoding="utf-8"?>
<formControlPr xmlns="http://schemas.microsoft.com/office/spreadsheetml/2009/9/main" objectType="Button" lockText="1"/>
</file>

<file path=xl/ctrlProps/ctrlProp1770.xml><?xml version="1.0" encoding="utf-8"?>
<formControlPr xmlns="http://schemas.microsoft.com/office/spreadsheetml/2009/9/main" objectType="Button" lockText="1"/>
</file>

<file path=xl/ctrlProps/ctrlProp1771.xml><?xml version="1.0" encoding="utf-8"?>
<formControlPr xmlns="http://schemas.microsoft.com/office/spreadsheetml/2009/9/main" objectType="Button" lockText="1"/>
</file>

<file path=xl/ctrlProps/ctrlProp1772.xml><?xml version="1.0" encoding="utf-8"?>
<formControlPr xmlns="http://schemas.microsoft.com/office/spreadsheetml/2009/9/main" objectType="Button" lockText="1"/>
</file>

<file path=xl/ctrlProps/ctrlProp1773.xml><?xml version="1.0" encoding="utf-8"?>
<formControlPr xmlns="http://schemas.microsoft.com/office/spreadsheetml/2009/9/main" objectType="Button" lockText="1"/>
</file>

<file path=xl/ctrlProps/ctrlProp1774.xml><?xml version="1.0" encoding="utf-8"?>
<formControlPr xmlns="http://schemas.microsoft.com/office/spreadsheetml/2009/9/main" objectType="Button" lockText="1"/>
</file>

<file path=xl/ctrlProps/ctrlProp1775.xml><?xml version="1.0" encoding="utf-8"?>
<formControlPr xmlns="http://schemas.microsoft.com/office/spreadsheetml/2009/9/main" objectType="Button" lockText="1"/>
</file>

<file path=xl/ctrlProps/ctrlProp1776.xml><?xml version="1.0" encoding="utf-8"?>
<formControlPr xmlns="http://schemas.microsoft.com/office/spreadsheetml/2009/9/main" objectType="Button" lockText="1"/>
</file>

<file path=xl/ctrlProps/ctrlProp1777.xml><?xml version="1.0" encoding="utf-8"?>
<formControlPr xmlns="http://schemas.microsoft.com/office/spreadsheetml/2009/9/main" objectType="Button" lockText="1"/>
</file>

<file path=xl/ctrlProps/ctrlProp1778.xml><?xml version="1.0" encoding="utf-8"?>
<formControlPr xmlns="http://schemas.microsoft.com/office/spreadsheetml/2009/9/main" objectType="Button" lockText="1"/>
</file>

<file path=xl/ctrlProps/ctrlProp1779.xml><?xml version="1.0" encoding="utf-8"?>
<formControlPr xmlns="http://schemas.microsoft.com/office/spreadsheetml/2009/9/main" objectType="Button" lockText="1"/>
</file>

<file path=xl/ctrlProps/ctrlProp1780.xml><?xml version="1.0" encoding="utf-8"?>
<formControlPr xmlns="http://schemas.microsoft.com/office/spreadsheetml/2009/9/main" objectType="Button" lockText="1"/>
</file>

<file path=xl/ctrlProps/ctrlProp1781.xml><?xml version="1.0" encoding="utf-8"?>
<formControlPr xmlns="http://schemas.microsoft.com/office/spreadsheetml/2009/9/main" objectType="Button" lockText="1"/>
</file>

<file path=xl/ctrlProps/ctrlProp1782.xml><?xml version="1.0" encoding="utf-8"?>
<formControlPr xmlns="http://schemas.microsoft.com/office/spreadsheetml/2009/9/main" objectType="Button" lockText="1"/>
</file>

<file path=xl/ctrlProps/ctrlProp1783.xml><?xml version="1.0" encoding="utf-8"?>
<formControlPr xmlns="http://schemas.microsoft.com/office/spreadsheetml/2009/9/main" objectType="Button" lockText="1"/>
</file>

<file path=xl/ctrlProps/ctrlProp1784.xml><?xml version="1.0" encoding="utf-8"?>
<formControlPr xmlns="http://schemas.microsoft.com/office/spreadsheetml/2009/9/main" objectType="Button" lockText="1"/>
</file>

<file path=xl/ctrlProps/ctrlProp1785.xml><?xml version="1.0" encoding="utf-8"?>
<formControlPr xmlns="http://schemas.microsoft.com/office/spreadsheetml/2009/9/main" objectType="Button" lockText="1"/>
</file>

<file path=xl/ctrlProps/ctrlProp1786.xml><?xml version="1.0" encoding="utf-8"?>
<formControlPr xmlns="http://schemas.microsoft.com/office/spreadsheetml/2009/9/main" objectType="Button" lockText="1"/>
</file>

<file path=xl/ctrlProps/ctrlProp1787.xml><?xml version="1.0" encoding="utf-8"?>
<formControlPr xmlns="http://schemas.microsoft.com/office/spreadsheetml/2009/9/main" objectType="Button" lockText="1"/>
</file>

<file path=xl/ctrlProps/ctrlProp1788.xml><?xml version="1.0" encoding="utf-8"?>
<formControlPr xmlns="http://schemas.microsoft.com/office/spreadsheetml/2009/9/main" objectType="Button" lockText="1"/>
</file>

<file path=xl/ctrlProps/ctrlProp1789.xml><?xml version="1.0" encoding="utf-8"?>
<formControlPr xmlns="http://schemas.microsoft.com/office/spreadsheetml/2009/9/main" objectType="Button" lockText="1"/>
</file>

<file path=xl/ctrlProps/ctrlProp1790.xml><?xml version="1.0" encoding="utf-8"?>
<formControlPr xmlns="http://schemas.microsoft.com/office/spreadsheetml/2009/9/main" objectType="Button" lockText="1"/>
</file>

<file path=xl/ctrlProps/ctrlProp1791.xml><?xml version="1.0" encoding="utf-8"?>
<formControlPr xmlns="http://schemas.microsoft.com/office/spreadsheetml/2009/9/main" objectType="Button" lockText="1"/>
</file>

<file path=xl/ctrlProps/ctrlProp1792.xml><?xml version="1.0" encoding="utf-8"?>
<formControlPr xmlns="http://schemas.microsoft.com/office/spreadsheetml/2009/9/main" objectType="Button" lockText="1"/>
</file>

<file path=xl/ctrlProps/ctrlProp1793.xml><?xml version="1.0" encoding="utf-8"?>
<formControlPr xmlns="http://schemas.microsoft.com/office/spreadsheetml/2009/9/main" objectType="Button" lockText="1"/>
</file>

<file path=xl/ctrlProps/ctrlProp1794.xml><?xml version="1.0" encoding="utf-8"?>
<formControlPr xmlns="http://schemas.microsoft.com/office/spreadsheetml/2009/9/main" objectType="Button" lockText="1"/>
</file>

<file path=xl/ctrlProps/ctrlProp1795.xml><?xml version="1.0" encoding="utf-8"?>
<formControlPr xmlns="http://schemas.microsoft.com/office/spreadsheetml/2009/9/main" objectType="Button" lockText="1"/>
</file>

<file path=xl/ctrlProps/ctrlProp1796.xml><?xml version="1.0" encoding="utf-8"?>
<formControlPr xmlns="http://schemas.microsoft.com/office/spreadsheetml/2009/9/main" objectType="Button" lockText="1"/>
</file>

<file path=xl/ctrlProps/ctrlProp1797.xml><?xml version="1.0" encoding="utf-8"?>
<formControlPr xmlns="http://schemas.microsoft.com/office/spreadsheetml/2009/9/main" objectType="Button" lockText="1"/>
</file>

<file path=xl/ctrlProps/ctrlProp1798.xml><?xml version="1.0" encoding="utf-8"?>
<formControlPr xmlns="http://schemas.microsoft.com/office/spreadsheetml/2009/9/main" objectType="Button" lockText="1"/>
</file>

<file path=xl/ctrlProps/ctrlProp1799.xml><?xml version="1.0" encoding="utf-8"?>
<formControlPr xmlns="http://schemas.microsoft.com/office/spreadsheetml/2009/9/main" objectType="Button" lockText="1"/>
</file>

<file path=xl/ctrlProps/ctrlProp1800.xml><?xml version="1.0" encoding="utf-8"?>
<formControlPr xmlns="http://schemas.microsoft.com/office/spreadsheetml/2009/9/main" objectType="Button" lockText="1"/>
</file>

<file path=xl/ctrlProps/ctrlProp1801.xml><?xml version="1.0" encoding="utf-8"?>
<formControlPr xmlns="http://schemas.microsoft.com/office/spreadsheetml/2009/9/main" objectType="Button" lockText="1"/>
</file>

<file path=xl/ctrlProps/ctrlProp1802.xml><?xml version="1.0" encoding="utf-8"?>
<formControlPr xmlns="http://schemas.microsoft.com/office/spreadsheetml/2009/9/main" objectType="Button" lockText="1"/>
</file>

<file path=xl/ctrlProps/ctrlProp1803.xml><?xml version="1.0" encoding="utf-8"?>
<formControlPr xmlns="http://schemas.microsoft.com/office/spreadsheetml/2009/9/main" objectType="Button" lockText="1"/>
</file>

<file path=xl/ctrlProps/ctrlProp1804.xml><?xml version="1.0" encoding="utf-8"?>
<formControlPr xmlns="http://schemas.microsoft.com/office/spreadsheetml/2009/9/main" objectType="Button" lockText="1"/>
</file>

<file path=xl/ctrlProps/ctrlProp1805.xml><?xml version="1.0" encoding="utf-8"?>
<formControlPr xmlns="http://schemas.microsoft.com/office/spreadsheetml/2009/9/main" objectType="Button" lockText="1"/>
</file>

<file path=xl/ctrlProps/ctrlProp1806.xml><?xml version="1.0" encoding="utf-8"?>
<formControlPr xmlns="http://schemas.microsoft.com/office/spreadsheetml/2009/9/main" objectType="Button" lockText="1"/>
</file>

<file path=xl/ctrlProps/ctrlProp1807.xml><?xml version="1.0" encoding="utf-8"?>
<formControlPr xmlns="http://schemas.microsoft.com/office/spreadsheetml/2009/9/main" objectType="Button" lockText="1"/>
</file>

<file path=xl/ctrlProps/ctrlProp1808.xml><?xml version="1.0" encoding="utf-8"?>
<formControlPr xmlns="http://schemas.microsoft.com/office/spreadsheetml/2009/9/main" objectType="Button" lockText="1"/>
</file>

<file path=xl/ctrlProps/ctrlProp1809.xml><?xml version="1.0" encoding="utf-8"?>
<formControlPr xmlns="http://schemas.microsoft.com/office/spreadsheetml/2009/9/main" objectType="Button" lockText="1"/>
</file>

<file path=xl/ctrlProps/ctrlProp1810.xml><?xml version="1.0" encoding="utf-8"?>
<formControlPr xmlns="http://schemas.microsoft.com/office/spreadsheetml/2009/9/main" objectType="Button" lockText="1"/>
</file>

<file path=xl/ctrlProps/ctrlProp1811.xml><?xml version="1.0" encoding="utf-8"?>
<formControlPr xmlns="http://schemas.microsoft.com/office/spreadsheetml/2009/9/main" objectType="Button" lockText="1"/>
</file>

<file path=xl/ctrlProps/ctrlProp1812.xml><?xml version="1.0" encoding="utf-8"?>
<formControlPr xmlns="http://schemas.microsoft.com/office/spreadsheetml/2009/9/main" objectType="Button" lockText="1"/>
</file>

<file path=xl/ctrlProps/ctrlProp1813.xml><?xml version="1.0" encoding="utf-8"?>
<formControlPr xmlns="http://schemas.microsoft.com/office/spreadsheetml/2009/9/main" objectType="Button" lockText="1"/>
</file>

<file path=xl/ctrlProps/ctrlProp1814.xml><?xml version="1.0" encoding="utf-8"?>
<formControlPr xmlns="http://schemas.microsoft.com/office/spreadsheetml/2009/9/main" objectType="Button" lockText="1"/>
</file>

<file path=xl/ctrlProps/ctrlProp1815.xml><?xml version="1.0" encoding="utf-8"?>
<formControlPr xmlns="http://schemas.microsoft.com/office/spreadsheetml/2009/9/main" objectType="Button" lockText="1"/>
</file>

<file path=xl/ctrlProps/ctrlProp1816.xml><?xml version="1.0" encoding="utf-8"?>
<formControlPr xmlns="http://schemas.microsoft.com/office/spreadsheetml/2009/9/main" objectType="Button" lockText="1"/>
</file>

<file path=xl/ctrlProps/ctrlProp1817.xml><?xml version="1.0" encoding="utf-8"?>
<formControlPr xmlns="http://schemas.microsoft.com/office/spreadsheetml/2009/9/main" objectType="Button" lockText="1"/>
</file>

<file path=xl/ctrlProps/ctrlProp1818.xml><?xml version="1.0" encoding="utf-8"?>
<formControlPr xmlns="http://schemas.microsoft.com/office/spreadsheetml/2009/9/main" objectType="Button" lockText="1"/>
</file>

<file path=xl/ctrlProps/ctrlProp1819.xml><?xml version="1.0" encoding="utf-8"?>
<formControlPr xmlns="http://schemas.microsoft.com/office/spreadsheetml/2009/9/main" objectType="Button" lockText="1"/>
</file>

<file path=xl/ctrlProps/ctrlProp1820.xml><?xml version="1.0" encoding="utf-8"?>
<formControlPr xmlns="http://schemas.microsoft.com/office/spreadsheetml/2009/9/main" objectType="Button" lockText="1"/>
</file>

<file path=xl/ctrlProps/ctrlProp1821.xml><?xml version="1.0" encoding="utf-8"?>
<formControlPr xmlns="http://schemas.microsoft.com/office/spreadsheetml/2009/9/main" objectType="Button" lockText="1"/>
</file>

<file path=xl/ctrlProps/ctrlProp1822.xml><?xml version="1.0" encoding="utf-8"?>
<formControlPr xmlns="http://schemas.microsoft.com/office/spreadsheetml/2009/9/main" objectType="Button" lockText="1"/>
</file>

<file path=xl/ctrlProps/ctrlProp1823.xml><?xml version="1.0" encoding="utf-8"?>
<formControlPr xmlns="http://schemas.microsoft.com/office/spreadsheetml/2009/9/main" objectType="Button" lockText="1"/>
</file>

<file path=xl/ctrlProps/ctrlProp1824.xml><?xml version="1.0" encoding="utf-8"?>
<formControlPr xmlns="http://schemas.microsoft.com/office/spreadsheetml/2009/9/main" objectType="Button" lockText="1"/>
</file>

<file path=xl/ctrlProps/ctrlProp1825.xml><?xml version="1.0" encoding="utf-8"?>
<formControlPr xmlns="http://schemas.microsoft.com/office/spreadsheetml/2009/9/main" objectType="Button" lockText="1"/>
</file>

<file path=xl/ctrlProps/ctrlProp1826.xml><?xml version="1.0" encoding="utf-8"?>
<formControlPr xmlns="http://schemas.microsoft.com/office/spreadsheetml/2009/9/main" objectType="Button" lockText="1"/>
</file>

<file path=xl/ctrlProps/ctrlProp1827.xml><?xml version="1.0" encoding="utf-8"?>
<formControlPr xmlns="http://schemas.microsoft.com/office/spreadsheetml/2009/9/main" objectType="Button" lockText="1"/>
</file>

<file path=xl/ctrlProps/ctrlProp1828.xml><?xml version="1.0" encoding="utf-8"?>
<formControlPr xmlns="http://schemas.microsoft.com/office/spreadsheetml/2009/9/main" objectType="Button" lockText="1"/>
</file>

<file path=xl/ctrlProps/ctrlProp1829.xml><?xml version="1.0" encoding="utf-8"?>
<formControlPr xmlns="http://schemas.microsoft.com/office/spreadsheetml/2009/9/main" objectType="Button" lockText="1"/>
</file>

<file path=xl/ctrlProps/ctrlProp1830.xml><?xml version="1.0" encoding="utf-8"?>
<formControlPr xmlns="http://schemas.microsoft.com/office/spreadsheetml/2009/9/main" objectType="Button" lockText="1"/>
</file>

<file path=xl/ctrlProps/ctrlProp1831.xml><?xml version="1.0" encoding="utf-8"?>
<formControlPr xmlns="http://schemas.microsoft.com/office/spreadsheetml/2009/9/main" objectType="Button" lockText="1"/>
</file>

<file path=xl/ctrlProps/ctrlProp1832.xml><?xml version="1.0" encoding="utf-8"?>
<formControlPr xmlns="http://schemas.microsoft.com/office/spreadsheetml/2009/9/main" objectType="Button" lockText="1"/>
</file>

<file path=xl/ctrlProps/ctrlProp1833.xml><?xml version="1.0" encoding="utf-8"?>
<formControlPr xmlns="http://schemas.microsoft.com/office/spreadsheetml/2009/9/main" objectType="Button" lockText="1"/>
</file>

<file path=xl/ctrlProps/ctrlProp1834.xml><?xml version="1.0" encoding="utf-8"?>
<formControlPr xmlns="http://schemas.microsoft.com/office/spreadsheetml/2009/9/main" objectType="Button" lockText="1"/>
</file>

<file path=xl/ctrlProps/ctrlProp1835.xml><?xml version="1.0" encoding="utf-8"?>
<formControlPr xmlns="http://schemas.microsoft.com/office/spreadsheetml/2009/9/main" objectType="Button" lockText="1"/>
</file>

<file path=xl/ctrlProps/ctrlProp1836.xml><?xml version="1.0" encoding="utf-8"?>
<formControlPr xmlns="http://schemas.microsoft.com/office/spreadsheetml/2009/9/main" objectType="Button" lockText="1"/>
</file>

<file path=xl/ctrlProps/ctrlProp1837.xml><?xml version="1.0" encoding="utf-8"?>
<formControlPr xmlns="http://schemas.microsoft.com/office/spreadsheetml/2009/9/main" objectType="Button" lockText="1"/>
</file>

<file path=xl/ctrlProps/ctrlProp1838.xml><?xml version="1.0" encoding="utf-8"?>
<formControlPr xmlns="http://schemas.microsoft.com/office/spreadsheetml/2009/9/main" objectType="Button" lockText="1"/>
</file>

<file path=xl/ctrlProps/ctrlProp1839.xml><?xml version="1.0" encoding="utf-8"?>
<formControlPr xmlns="http://schemas.microsoft.com/office/spreadsheetml/2009/9/main" objectType="Button" lockText="1"/>
</file>

<file path=xl/ctrlProps/ctrlProp1840.xml><?xml version="1.0" encoding="utf-8"?>
<formControlPr xmlns="http://schemas.microsoft.com/office/spreadsheetml/2009/9/main" objectType="Button" lockText="1"/>
</file>

<file path=xl/ctrlProps/ctrlProp1841.xml><?xml version="1.0" encoding="utf-8"?>
<formControlPr xmlns="http://schemas.microsoft.com/office/spreadsheetml/2009/9/main" objectType="Button" lockText="1"/>
</file>

<file path=xl/ctrlProps/ctrlProp1842.xml><?xml version="1.0" encoding="utf-8"?>
<formControlPr xmlns="http://schemas.microsoft.com/office/spreadsheetml/2009/9/main" objectType="Button" lockText="1"/>
</file>

<file path=xl/ctrlProps/ctrlProp1843.xml><?xml version="1.0" encoding="utf-8"?>
<formControlPr xmlns="http://schemas.microsoft.com/office/spreadsheetml/2009/9/main" objectType="Button" lockText="1"/>
</file>

<file path=xl/ctrlProps/ctrlProp1844.xml><?xml version="1.0" encoding="utf-8"?>
<formControlPr xmlns="http://schemas.microsoft.com/office/spreadsheetml/2009/9/main" objectType="Button" lockText="1"/>
</file>

<file path=xl/ctrlProps/ctrlProp1845.xml><?xml version="1.0" encoding="utf-8"?>
<formControlPr xmlns="http://schemas.microsoft.com/office/spreadsheetml/2009/9/main" objectType="Button" lockText="1"/>
</file>

<file path=xl/ctrlProps/ctrlProp1846.xml><?xml version="1.0" encoding="utf-8"?>
<formControlPr xmlns="http://schemas.microsoft.com/office/spreadsheetml/2009/9/main" objectType="Button" lockText="1"/>
</file>

<file path=xl/ctrlProps/ctrlProp1847.xml><?xml version="1.0" encoding="utf-8"?>
<formControlPr xmlns="http://schemas.microsoft.com/office/spreadsheetml/2009/9/main" objectType="Button" lockText="1"/>
</file>

<file path=xl/ctrlProps/ctrlProp1848.xml><?xml version="1.0" encoding="utf-8"?>
<formControlPr xmlns="http://schemas.microsoft.com/office/spreadsheetml/2009/9/main" objectType="Button" lockText="1"/>
</file>

<file path=xl/ctrlProps/ctrlProp1849.xml><?xml version="1.0" encoding="utf-8"?>
<formControlPr xmlns="http://schemas.microsoft.com/office/spreadsheetml/2009/9/main" objectType="Button" lockText="1"/>
</file>

<file path=xl/ctrlProps/ctrlProp1850.xml><?xml version="1.0" encoding="utf-8"?>
<formControlPr xmlns="http://schemas.microsoft.com/office/spreadsheetml/2009/9/main" objectType="Button" lockText="1"/>
</file>

<file path=xl/ctrlProps/ctrlProp1851.xml><?xml version="1.0" encoding="utf-8"?>
<formControlPr xmlns="http://schemas.microsoft.com/office/spreadsheetml/2009/9/main" objectType="Button" lockText="1"/>
</file>

<file path=xl/ctrlProps/ctrlProp1852.xml><?xml version="1.0" encoding="utf-8"?>
<formControlPr xmlns="http://schemas.microsoft.com/office/spreadsheetml/2009/9/main" objectType="Button" lockText="1"/>
</file>

<file path=xl/ctrlProps/ctrlProp1853.xml><?xml version="1.0" encoding="utf-8"?>
<formControlPr xmlns="http://schemas.microsoft.com/office/spreadsheetml/2009/9/main" objectType="Button" lockText="1"/>
</file>

<file path=xl/ctrlProps/ctrlProp1854.xml><?xml version="1.0" encoding="utf-8"?>
<formControlPr xmlns="http://schemas.microsoft.com/office/spreadsheetml/2009/9/main" objectType="Button" lockText="1"/>
</file>

<file path=xl/ctrlProps/ctrlProp1855.xml><?xml version="1.0" encoding="utf-8"?>
<formControlPr xmlns="http://schemas.microsoft.com/office/spreadsheetml/2009/9/main" objectType="Button" lockText="1"/>
</file>

<file path=xl/ctrlProps/ctrlProp1856.xml><?xml version="1.0" encoding="utf-8"?>
<formControlPr xmlns="http://schemas.microsoft.com/office/spreadsheetml/2009/9/main" objectType="Button" lockText="1"/>
</file>

<file path=xl/ctrlProps/ctrlProp1857.xml><?xml version="1.0" encoding="utf-8"?>
<formControlPr xmlns="http://schemas.microsoft.com/office/spreadsheetml/2009/9/main" objectType="Button" lockText="1"/>
</file>

<file path=xl/ctrlProps/ctrlProp1858.xml><?xml version="1.0" encoding="utf-8"?>
<formControlPr xmlns="http://schemas.microsoft.com/office/spreadsheetml/2009/9/main" objectType="Button" lockText="1"/>
</file>

<file path=xl/ctrlProps/ctrlProp1859.xml><?xml version="1.0" encoding="utf-8"?>
<formControlPr xmlns="http://schemas.microsoft.com/office/spreadsheetml/2009/9/main" objectType="Button" lockText="1"/>
</file>

<file path=xl/ctrlProps/ctrlProp1860.xml><?xml version="1.0" encoding="utf-8"?>
<formControlPr xmlns="http://schemas.microsoft.com/office/spreadsheetml/2009/9/main" objectType="Button" lockText="1"/>
</file>

<file path=xl/ctrlProps/ctrlProp1861.xml><?xml version="1.0" encoding="utf-8"?>
<formControlPr xmlns="http://schemas.microsoft.com/office/spreadsheetml/2009/9/main" objectType="Button" lockText="1"/>
</file>

<file path=xl/ctrlProps/ctrlProp1862.xml><?xml version="1.0" encoding="utf-8"?>
<formControlPr xmlns="http://schemas.microsoft.com/office/spreadsheetml/2009/9/main" objectType="Button" lockText="1"/>
</file>

<file path=xl/ctrlProps/ctrlProp1863.xml><?xml version="1.0" encoding="utf-8"?>
<formControlPr xmlns="http://schemas.microsoft.com/office/spreadsheetml/2009/9/main" objectType="Button" lockText="1"/>
</file>

<file path=xl/ctrlProps/ctrlProp1864.xml><?xml version="1.0" encoding="utf-8"?>
<formControlPr xmlns="http://schemas.microsoft.com/office/spreadsheetml/2009/9/main" objectType="Button" lockText="1"/>
</file>

<file path=xl/ctrlProps/ctrlProp1865.xml><?xml version="1.0" encoding="utf-8"?>
<formControlPr xmlns="http://schemas.microsoft.com/office/spreadsheetml/2009/9/main" objectType="Button" lockText="1"/>
</file>

<file path=xl/ctrlProps/ctrlProp1866.xml><?xml version="1.0" encoding="utf-8"?>
<formControlPr xmlns="http://schemas.microsoft.com/office/spreadsheetml/2009/9/main" objectType="Button" lockText="1"/>
</file>

<file path=xl/ctrlProps/ctrlProp1867.xml><?xml version="1.0" encoding="utf-8"?>
<formControlPr xmlns="http://schemas.microsoft.com/office/spreadsheetml/2009/9/main" objectType="Button" lockText="1"/>
</file>

<file path=xl/ctrlProps/ctrlProp1868.xml><?xml version="1.0" encoding="utf-8"?>
<formControlPr xmlns="http://schemas.microsoft.com/office/spreadsheetml/2009/9/main" objectType="Button" lockText="1"/>
</file>

<file path=xl/ctrlProps/ctrlProp1869.xml><?xml version="1.0" encoding="utf-8"?>
<formControlPr xmlns="http://schemas.microsoft.com/office/spreadsheetml/2009/9/main" objectType="Button" lockText="1"/>
</file>

<file path=xl/ctrlProps/ctrlProp1870.xml><?xml version="1.0" encoding="utf-8"?>
<formControlPr xmlns="http://schemas.microsoft.com/office/spreadsheetml/2009/9/main" objectType="Button" lockText="1"/>
</file>

<file path=xl/ctrlProps/ctrlProp1871.xml><?xml version="1.0" encoding="utf-8"?>
<formControlPr xmlns="http://schemas.microsoft.com/office/spreadsheetml/2009/9/main" objectType="Button" lockText="1"/>
</file>

<file path=xl/ctrlProps/ctrlProp1872.xml><?xml version="1.0" encoding="utf-8"?>
<formControlPr xmlns="http://schemas.microsoft.com/office/spreadsheetml/2009/9/main" objectType="Button" lockText="1"/>
</file>

<file path=xl/ctrlProps/ctrlProp1873.xml><?xml version="1.0" encoding="utf-8"?>
<formControlPr xmlns="http://schemas.microsoft.com/office/spreadsheetml/2009/9/main" objectType="Button" lockText="1"/>
</file>

<file path=xl/ctrlProps/ctrlProp1874.xml><?xml version="1.0" encoding="utf-8"?>
<formControlPr xmlns="http://schemas.microsoft.com/office/spreadsheetml/2009/9/main" objectType="Button" lockText="1"/>
</file>

<file path=xl/ctrlProps/ctrlProp1875.xml><?xml version="1.0" encoding="utf-8"?>
<formControlPr xmlns="http://schemas.microsoft.com/office/spreadsheetml/2009/9/main" objectType="Button" lockText="1"/>
</file>

<file path=xl/ctrlProps/ctrlProp1876.xml><?xml version="1.0" encoding="utf-8"?>
<formControlPr xmlns="http://schemas.microsoft.com/office/spreadsheetml/2009/9/main" objectType="Button" lockText="1"/>
</file>

<file path=xl/ctrlProps/ctrlProp1877.xml><?xml version="1.0" encoding="utf-8"?>
<formControlPr xmlns="http://schemas.microsoft.com/office/spreadsheetml/2009/9/main" objectType="Button" lockText="1"/>
</file>

<file path=xl/ctrlProps/ctrlProp1878.xml><?xml version="1.0" encoding="utf-8"?>
<formControlPr xmlns="http://schemas.microsoft.com/office/spreadsheetml/2009/9/main" objectType="Button" lockText="1"/>
</file>

<file path=xl/ctrlProps/ctrlProp1879.xml><?xml version="1.0" encoding="utf-8"?>
<formControlPr xmlns="http://schemas.microsoft.com/office/spreadsheetml/2009/9/main" objectType="Button" lockText="1"/>
</file>

<file path=xl/ctrlProps/ctrlProp1880.xml><?xml version="1.0" encoding="utf-8"?>
<formControlPr xmlns="http://schemas.microsoft.com/office/spreadsheetml/2009/9/main" objectType="Button" lockText="1"/>
</file>

<file path=xl/ctrlProps/ctrlProp1881.xml><?xml version="1.0" encoding="utf-8"?>
<formControlPr xmlns="http://schemas.microsoft.com/office/spreadsheetml/2009/9/main" objectType="Button" lockText="1"/>
</file>

<file path=xl/ctrlProps/ctrlProp1882.xml><?xml version="1.0" encoding="utf-8"?>
<formControlPr xmlns="http://schemas.microsoft.com/office/spreadsheetml/2009/9/main" objectType="Button" lockText="1"/>
</file>

<file path=xl/ctrlProps/ctrlProp1883.xml><?xml version="1.0" encoding="utf-8"?>
<formControlPr xmlns="http://schemas.microsoft.com/office/spreadsheetml/2009/9/main" objectType="Button" lockText="1"/>
</file>

<file path=xl/ctrlProps/ctrlProp1884.xml><?xml version="1.0" encoding="utf-8"?>
<formControlPr xmlns="http://schemas.microsoft.com/office/spreadsheetml/2009/9/main" objectType="Button" lockText="1"/>
</file>

<file path=xl/ctrlProps/ctrlProp1885.xml><?xml version="1.0" encoding="utf-8"?>
<formControlPr xmlns="http://schemas.microsoft.com/office/spreadsheetml/2009/9/main" objectType="Button" lockText="1"/>
</file>

<file path=xl/ctrlProps/ctrlProp1886.xml><?xml version="1.0" encoding="utf-8"?>
<formControlPr xmlns="http://schemas.microsoft.com/office/spreadsheetml/2009/9/main" objectType="Button" lockText="1"/>
</file>

<file path=xl/ctrlProps/ctrlProp1887.xml><?xml version="1.0" encoding="utf-8"?>
<formControlPr xmlns="http://schemas.microsoft.com/office/spreadsheetml/2009/9/main" objectType="Button" lockText="1"/>
</file>

<file path=xl/ctrlProps/ctrlProp1888.xml><?xml version="1.0" encoding="utf-8"?>
<formControlPr xmlns="http://schemas.microsoft.com/office/spreadsheetml/2009/9/main" objectType="Button" lockText="1"/>
</file>

<file path=xl/ctrlProps/ctrlProp1889.xml><?xml version="1.0" encoding="utf-8"?>
<formControlPr xmlns="http://schemas.microsoft.com/office/spreadsheetml/2009/9/main" objectType="Button" lockText="1"/>
</file>

<file path=xl/ctrlProps/ctrlProp1890.xml><?xml version="1.0" encoding="utf-8"?>
<formControlPr xmlns="http://schemas.microsoft.com/office/spreadsheetml/2009/9/main" objectType="Button" lockText="1"/>
</file>

<file path=xl/ctrlProps/ctrlProp1891.xml><?xml version="1.0" encoding="utf-8"?>
<formControlPr xmlns="http://schemas.microsoft.com/office/spreadsheetml/2009/9/main" objectType="Button" lockText="1"/>
</file>

<file path=xl/ctrlProps/ctrlProp1892.xml><?xml version="1.0" encoding="utf-8"?>
<formControlPr xmlns="http://schemas.microsoft.com/office/spreadsheetml/2009/9/main" objectType="Button" lockText="1"/>
</file>

<file path=xl/ctrlProps/ctrlProp1893.xml><?xml version="1.0" encoding="utf-8"?>
<formControlPr xmlns="http://schemas.microsoft.com/office/spreadsheetml/2009/9/main" objectType="Button" lockText="1"/>
</file>

<file path=xl/ctrlProps/ctrlProp1894.xml><?xml version="1.0" encoding="utf-8"?>
<formControlPr xmlns="http://schemas.microsoft.com/office/spreadsheetml/2009/9/main" objectType="Button" lockText="1"/>
</file>

<file path=xl/ctrlProps/ctrlProp1895.xml><?xml version="1.0" encoding="utf-8"?>
<formControlPr xmlns="http://schemas.microsoft.com/office/spreadsheetml/2009/9/main" objectType="Button" lockText="1"/>
</file>

<file path=xl/ctrlProps/ctrlProp1896.xml><?xml version="1.0" encoding="utf-8"?>
<formControlPr xmlns="http://schemas.microsoft.com/office/spreadsheetml/2009/9/main" objectType="Button" lockText="1"/>
</file>

<file path=xl/ctrlProps/ctrlProp1897.xml><?xml version="1.0" encoding="utf-8"?>
<formControlPr xmlns="http://schemas.microsoft.com/office/spreadsheetml/2009/9/main" objectType="Button" lockText="1"/>
</file>

<file path=xl/ctrlProps/ctrlProp1898.xml><?xml version="1.0" encoding="utf-8"?>
<formControlPr xmlns="http://schemas.microsoft.com/office/spreadsheetml/2009/9/main" objectType="Button" lockText="1"/>
</file>

<file path=xl/ctrlProps/ctrlProp1899.xml><?xml version="1.0" encoding="utf-8"?>
<formControlPr xmlns="http://schemas.microsoft.com/office/spreadsheetml/2009/9/main" objectType="Button" lockText="1"/>
</file>

<file path=xl/ctrlProps/ctrlProp1900.xml><?xml version="1.0" encoding="utf-8"?>
<formControlPr xmlns="http://schemas.microsoft.com/office/spreadsheetml/2009/9/main" objectType="Button" lockText="1"/>
</file>

<file path=xl/ctrlProps/ctrlProp1901.xml><?xml version="1.0" encoding="utf-8"?>
<formControlPr xmlns="http://schemas.microsoft.com/office/spreadsheetml/2009/9/main" objectType="Button" lockText="1"/>
</file>

<file path=xl/ctrlProps/ctrlProp1902.xml><?xml version="1.0" encoding="utf-8"?>
<formControlPr xmlns="http://schemas.microsoft.com/office/spreadsheetml/2009/9/main" objectType="Button" lockText="1"/>
</file>

<file path=xl/ctrlProps/ctrlProp1903.xml><?xml version="1.0" encoding="utf-8"?>
<formControlPr xmlns="http://schemas.microsoft.com/office/spreadsheetml/2009/9/main" objectType="Button" lockText="1"/>
</file>

<file path=xl/ctrlProps/ctrlProp1904.xml><?xml version="1.0" encoding="utf-8"?>
<formControlPr xmlns="http://schemas.microsoft.com/office/spreadsheetml/2009/9/main" objectType="Button" lockText="1"/>
</file>

<file path=xl/ctrlProps/ctrlProp1905.xml><?xml version="1.0" encoding="utf-8"?>
<formControlPr xmlns="http://schemas.microsoft.com/office/spreadsheetml/2009/9/main" objectType="Button" lockText="1"/>
</file>

<file path=xl/ctrlProps/ctrlProp1906.xml><?xml version="1.0" encoding="utf-8"?>
<formControlPr xmlns="http://schemas.microsoft.com/office/spreadsheetml/2009/9/main" objectType="Button" lockText="1"/>
</file>

<file path=xl/ctrlProps/ctrlProp1907.xml><?xml version="1.0" encoding="utf-8"?>
<formControlPr xmlns="http://schemas.microsoft.com/office/spreadsheetml/2009/9/main" objectType="Button" lockText="1"/>
</file>

<file path=xl/ctrlProps/ctrlProp1908.xml><?xml version="1.0" encoding="utf-8"?>
<formControlPr xmlns="http://schemas.microsoft.com/office/spreadsheetml/2009/9/main" objectType="Button" lockText="1"/>
</file>

<file path=xl/ctrlProps/ctrlProp1909.xml><?xml version="1.0" encoding="utf-8"?>
<formControlPr xmlns="http://schemas.microsoft.com/office/spreadsheetml/2009/9/main" objectType="Button" lockText="1"/>
</file>

<file path=xl/ctrlProps/ctrlProp1910.xml><?xml version="1.0" encoding="utf-8"?>
<formControlPr xmlns="http://schemas.microsoft.com/office/spreadsheetml/2009/9/main" objectType="Button" lockText="1"/>
</file>

<file path=xl/ctrlProps/ctrlProp1911.xml><?xml version="1.0" encoding="utf-8"?>
<formControlPr xmlns="http://schemas.microsoft.com/office/spreadsheetml/2009/9/main" objectType="Button" lockText="1"/>
</file>

<file path=xl/ctrlProps/ctrlProp1912.xml><?xml version="1.0" encoding="utf-8"?>
<formControlPr xmlns="http://schemas.microsoft.com/office/spreadsheetml/2009/9/main" objectType="Button" lockText="1"/>
</file>

<file path=xl/ctrlProps/ctrlProp1913.xml><?xml version="1.0" encoding="utf-8"?>
<formControlPr xmlns="http://schemas.microsoft.com/office/spreadsheetml/2009/9/main" objectType="Button" lockText="1"/>
</file>

<file path=xl/ctrlProps/ctrlProp1914.xml><?xml version="1.0" encoding="utf-8"?>
<formControlPr xmlns="http://schemas.microsoft.com/office/spreadsheetml/2009/9/main" objectType="Button" lockText="1"/>
</file>

<file path=xl/ctrlProps/ctrlProp1915.xml><?xml version="1.0" encoding="utf-8"?>
<formControlPr xmlns="http://schemas.microsoft.com/office/spreadsheetml/2009/9/main" objectType="Button" lockText="1"/>
</file>

<file path=xl/ctrlProps/ctrlProp1916.xml><?xml version="1.0" encoding="utf-8"?>
<formControlPr xmlns="http://schemas.microsoft.com/office/spreadsheetml/2009/9/main" objectType="Button" lockText="1"/>
</file>

<file path=xl/ctrlProps/ctrlProp1917.xml><?xml version="1.0" encoding="utf-8"?>
<formControlPr xmlns="http://schemas.microsoft.com/office/spreadsheetml/2009/9/main" objectType="Button" lockText="1"/>
</file>

<file path=xl/ctrlProps/ctrlProp1918.xml><?xml version="1.0" encoding="utf-8"?>
<formControlPr xmlns="http://schemas.microsoft.com/office/spreadsheetml/2009/9/main" objectType="Button" lockText="1"/>
</file>

<file path=xl/ctrlProps/ctrlProp1919.xml><?xml version="1.0" encoding="utf-8"?>
<formControlPr xmlns="http://schemas.microsoft.com/office/spreadsheetml/2009/9/main" objectType="Button" lockText="1"/>
</file>

<file path=xl/ctrlProps/ctrlProp1920.xml><?xml version="1.0" encoding="utf-8"?>
<formControlPr xmlns="http://schemas.microsoft.com/office/spreadsheetml/2009/9/main" objectType="Button" lockText="1"/>
</file>

<file path=xl/ctrlProps/ctrlProp1921.xml><?xml version="1.0" encoding="utf-8"?>
<formControlPr xmlns="http://schemas.microsoft.com/office/spreadsheetml/2009/9/main" objectType="Button" lockText="1"/>
</file>

<file path=xl/ctrlProps/ctrlProp1922.xml><?xml version="1.0" encoding="utf-8"?>
<formControlPr xmlns="http://schemas.microsoft.com/office/spreadsheetml/2009/9/main" objectType="Button" lockText="1"/>
</file>

<file path=xl/ctrlProps/ctrlProp1923.xml><?xml version="1.0" encoding="utf-8"?>
<formControlPr xmlns="http://schemas.microsoft.com/office/spreadsheetml/2009/9/main" objectType="Button" lockText="1"/>
</file>

<file path=xl/ctrlProps/ctrlProp1924.xml><?xml version="1.0" encoding="utf-8"?>
<formControlPr xmlns="http://schemas.microsoft.com/office/spreadsheetml/2009/9/main" objectType="Button" lockText="1"/>
</file>

<file path=xl/ctrlProps/ctrlProp1925.xml><?xml version="1.0" encoding="utf-8"?>
<formControlPr xmlns="http://schemas.microsoft.com/office/spreadsheetml/2009/9/main" objectType="Button" lockText="1"/>
</file>

<file path=xl/ctrlProps/ctrlProp1926.xml><?xml version="1.0" encoding="utf-8"?>
<formControlPr xmlns="http://schemas.microsoft.com/office/spreadsheetml/2009/9/main" objectType="Button" lockText="1"/>
</file>

<file path=xl/ctrlProps/ctrlProp1927.xml><?xml version="1.0" encoding="utf-8"?>
<formControlPr xmlns="http://schemas.microsoft.com/office/spreadsheetml/2009/9/main" objectType="Button" lockText="1"/>
</file>

<file path=xl/ctrlProps/ctrlProp1928.xml><?xml version="1.0" encoding="utf-8"?>
<formControlPr xmlns="http://schemas.microsoft.com/office/spreadsheetml/2009/9/main" objectType="Button" lockText="1"/>
</file>

<file path=xl/ctrlProps/ctrlProp1929.xml><?xml version="1.0" encoding="utf-8"?>
<formControlPr xmlns="http://schemas.microsoft.com/office/spreadsheetml/2009/9/main" objectType="Button" lockText="1"/>
</file>

<file path=xl/ctrlProps/ctrlProp1930.xml><?xml version="1.0" encoding="utf-8"?>
<formControlPr xmlns="http://schemas.microsoft.com/office/spreadsheetml/2009/9/main" objectType="Button" lockText="1"/>
</file>

<file path=xl/ctrlProps/ctrlProp1931.xml><?xml version="1.0" encoding="utf-8"?>
<formControlPr xmlns="http://schemas.microsoft.com/office/spreadsheetml/2009/9/main" objectType="Button" lockText="1"/>
</file>

<file path=xl/ctrlProps/ctrlProp1932.xml><?xml version="1.0" encoding="utf-8"?>
<formControlPr xmlns="http://schemas.microsoft.com/office/spreadsheetml/2009/9/main" objectType="Button" lockText="1"/>
</file>

<file path=xl/ctrlProps/ctrlProp1933.xml><?xml version="1.0" encoding="utf-8"?>
<formControlPr xmlns="http://schemas.microsoft.com/office/spreadsheetml/2009/9/main" objectType="Button" lockText="1"/>
</file>

<file path=xl/ctrlProps/ctrlProp1934.xml><?xml version="1.0" encoding="utf-8"?>
<formControlPr xmlns="http://schemas.microsoft.com/office/spreadsheetml/2009/9/main" objectType="Button" lockText="1"/>
</file>

<file path=xl/ctrlProps/ctrlProp1935.xml><?xml version="1.0" encoding="utf-8"?>
<formControlPr xmlns="http://schemas.microsoft.com/office/spreadsheetml/2009/9/main" objectType="Button" lockText="1"/>
</file>

<file path=xl/ctrlProps/ctrlProp1936.xml><?xml version="1.0" encoding="utf-8"?>
<formControlPr xmlns="http://schemas.microsoft.com/office/spreadsheetml/2009/9/main" objectType="Button" lockText="1"/>
</file>

<file path=xl/ctrlProps/ctrlProp1937.xml><?xml version="1.0" encoding="utf-8"?>
<formControlPr xmlns="http://schemas.microsoft.com/office/spreadsheetml/2009/9/main" objectType="Button" lockText="1"/>
</file>

<file path=xl/ctrlProps/ctrlProp1938.xml><?xml version="1.0" encoding="utf-8"?>
<formControlPr xmlns="http://schemas.microsoft.com/office/spreadsheetml/2009/9/main" objectType="Button" lockText="1"/>
</file>

<file path=xl/ctrlProps/ctrlProp1939.xml><?xml version="1.0" encoding="utf-8"?>
<formControlPr xmlns="http://schemas.microsoft.com/office/spreadsheetml/2009/9/main" objectType="Button" lockText="1"/>
</file>

<file path=xl/ctrlProps/ctrlProp1940.xml><?xml version="1.0" encoding="utf-8"?>
<formControlPr xmlns="http://schemas.microsoft.com/office/spreadsheetml/2009/9/main" objectType="Button" lockText="1"/>
</file>

<file path=xl/ctrlProps/ctrlProp1941.xml><?xml version="1.0" encoding="utf-8"?>
<formControlPr xmlns="http://schemas.microsoft.com/office/spreadsheetml/2009/9/main" objectType="Button" lockText="1"/>
</file>

<file path=xl/ctrlProps/ctrlProp1942.xml><?xml version="1.0" encoding="utf-8"?>
<formControlPr xmlns="http://schemas.microsoft.com/office/spreadsheetml/2009/9/main" objectType="Button" lockText="1"/>
</file>

<file path=xl/ctrlProps/ctrlProp1943.xml><?xml version="1.0" encoding="utf-8"?>
<formControlPr xmlns="http://schemas.microsoft.com/office/spreadsheetml/2009/9/main" objectType="Button" lockText="1"/>
</file>

<file path=xl/ctrlProps/ctrlProp1944.xml><?xml version="1.0" encoding="utf-8"?>
<formControlPr xmlns="http://schemas.microsoft.com/office/spreadsheetml/2009/9/main" objectType="Button" lockText="1"/>
</file>

<file path=xl/ctrlProps/ctrlProp1945.xml><?xml version="1.0" encoding="utf-8"?>
<formControlPr xmlns="http://schemas.microsoft.com/office/spreadsheetml/2009/9/main" objectType="Button" lockText="1"/>
</file>

<file path=xl/ctrlProps/ctrlProp1946.xml><?xml version="1.0" encoding="utf-8"?>
<formControlPr xmlns="http://schemas.microsoft.com/office/spreadsheetml/2009/9/main" objectType="Button" lockText="1"/>
</file>

<file path=xl/ctrlProps/ctrlProp1947.xml><?xml version="1.0" encoding="utf-8"?>
<formControlPr xmlns="http://schemas.microsoft.com/office/spreadsheetml/2009/9/main" objectType="Button" lockText="1"/>
</file>

<file path=xl/ctrlProps/ctrlProp1948.xml><?xml version="1.0" encoding="utf-8"?>
<formControlPr xmlns="http://schemas.microsoft.com/office/spreadsheetml/2009/9/main" objectType="Button" lockText="1"/>
</file>

<file path=xl/ctrlProps/ctrlProp1949.xml><?xml version="1.0" encoding="utf-8"?>
<formControlPr xmlns="http://schemas.microsoft.com/office/spreadsheetml/2009/9/main" objectType="Button" lockText="1"/>
</file>

<file path=xl/ctrlProps/ctrlProp1950.xml><?xml version="1.0" encoding="utf-8"?>
<formControlPr xmlns="http://schemas.microsoft.com/office/spreadsheetml/2009/9/main" objectType="Button" lockText="1"/>
</file>

<file path=xl/ctrlProps/ctrlProp1951.xml><?xml version="1.0" encoding="utf-8"?>
<formControlPr xmlns="http://schemas.microsoft.com/office/spreadsheetml/2009/9/main" objectType="Button" lockText="1"/>
</file>

<file path=xl/ctrlProps/ctrlProp1952.xml><?xml version="1.0" encoding="utf-8"?>
<formControlPr xmlns="http://schemas.microsoft.com/office/spreadsheetml/2009/9/main" objectType="Button" lockText="1"/>
</file>

<file path=xl/ctrlProps/ctrlProp1953.xml><?xml version="1.0" encoding="utf-8"?>
<formControlPr xmlns="http://schemas.microsoft.com/office/spreadsheetml/2009/9/main" objectType="Button" lockText="1"/>
</file>

<file path=xl/ctrlProps/ctrlProp1954.xml><?xml version="1.0" encoding="utf-8"?>
<formControlPr xmlns="http://schemas.microsoft.com/office/spreadsheetml/2009/9/main" objectType="Button" lockText="1"/>
</file>

<file path=xl/ctrlProps/ctrlProp1955.xml><?xml version="1.0" encoding="utf-8"?>
<formControlPr xmlns="http://schemas.microsoft.com/office/spreadsheetml/2009/9/main" objectType="Button" lockText="1"/>
</file>

<file path=xl/ctrlProps/ctrlProp1956.xml><?xml version="1.0" encoding="utf-8"?>
<formControlPr xmlns="http://schemas.microsoft.com/office/spreadsheetml/2009/9/main" objectType="Button" lockText="1"/>
</file>

<file path=xl/ctrlProps/ctrlProp1957.xml><?xml version="1.0" encoding="utf-8"?>
<formControlPr xmlns="http://schemas.microsoft.com/office/spreadsheetml/2009/9/main" objectType="Button" lockText="1"/>
</file>

<file path=xl/ctrlProps/ctrlProp1958.xml><?xml version="1.0" encoding="utf-8"?>
<formControlPr xmlns="http://schemas.microsoft.com/office/spreadsheetml/2009/9/main" objectType="Button" lockText="1"/>
</file>

<file path=xl/ctrlProps/ctrlProp1959.xml><?xml version="1.0" encoding="utf-8"?>
<formControlPr xmlns="http://schemas.microsoft.com/office/spreadsheetml/2009/9/main" objectType="Button" lockText="1"/>
</file>

<file path=xl/ctrlProps/ctrlProp1960.xml><?xml version="1.0" encoding="utf-8"?>
<formControlPr xmlns="http://schemas.microsoft.com/office/spreadsheetml/2009/9/main" objectType="Button" lockText="1"/>
</file>

<file path=xl/ctrlProps/ctrlProp1961.xml><?xml version="1.0" encoding="utf-8"?>
<formControlPr xmlns="http://schemas.microsoft.com/office/spreadsheetml/2009/9/main" objectType="Button" lockText="1"/>
</file>

<file path=xl/ctrlProps/ctrlProp1962.xml><?xml version="1.0" encoding="utf-8"?>
<formControlPr xmlns="http://schemas.microsoft.com/office/spreadsheetml/2009/9/main" objectType="Button" lockText="1"/>
</file>

<file path=xl/ctrlProps/ctrlProp1963.xml><?xml version="1.0" encoding="utf-8"?>
<formControlPr xmlns="http://schemas.microsoft.com/office/spreadsheetml/2009/9/main" objectType="Button" lockText="1"/>
</file>

<file path=xl/ctrlProps/ctrlProp1964.xml><?xml version="1.0" encoding="utf-8"?>
<formControlPr xmlns="http://schemas.microsoft.com/office/spreadsheetml/2009/9/main" objectType="Button" lockText="1"/>
</file>

<file path=xl/ctrlProps/ctrlProp1965.xml><?xml version="1.0" encoding="utf-8"?>
<formControlPr xmlns="http://schemas.microsoft.com/office/spreadsheetml/2009/9/main" objectType="Button" lockText="1"/>
</file>

<file path=xl/ctrlProps/ctrlProp1966.xml><?xml version="1.0" encoding="utf-8"?>
<formControlPr xmlns="http://schemas.microsoft.com/office/spreadsheetml/2009/9/main" objectType="Button" lockText="1"/>
</file>

<file path=xl/ctrlProps/ctrlProp1967.xml><?xml version="1.0" encoding="utf-8"?>
<formControlPr xmlns="http://schemas.microsoft.com/office/spreadsheetml/2009/9/main" objectType="Button" lockText="1"/>
</file>

<file path=xl/ctrlProps/ctrlProp1968.xml><?xml version="1.0" encoding="utf-8"?>
<formControlPr xmlns="http://schemas.microsoft.com/office/spreadsheetml/2009/9/main" objectType="Button" lockText="1"/>
</file>

<file path=xl/ctrlProps/ctrlProp1969.xml><?xml version="1.0" encoding="utf-8"?>
<formControlPr xmlns="http://schemas.microsoft.com/office/spreadsheetml/2009/9/main" objectType="Button" lockText="1"/>
</file>

<file path=xl/ctrlProps/ctrlProp1970.xml><?xml version="1.0" encoding="utf-8"?>
<formControlPr xmlns="http://schemas.microsoft.com/office/spreadsheetml/2009/9/main" objectType="Button" lockText="1"/>
</file>

<file path=xl/ctrlProps/ctrlProp1971.xml><?xml version="1.0" encoding="utf-8"?>
<formControlPr xmlns="http://schemas.microsoft.com/office/spreadsheetml/2009/9/main" objectType="Button" lockText="1"/>
</file>

<file path=xl/ctrlProps/ctrlProp1972.xml><?xml version="1.0" encoding="utf-8"?>
<formControlPr xmlns="http://schemas.microsoft.com/office/spreadsheetml/2009/9/main" objectType="Button" lockText="1"/>
</file>

<file path=xl/ctrlProps/ctrlProp1973.xml><?xml version="1.0" encoding="utf-8"?>
<formControlPr xmlns="http://schemas.microsoft.com/office/spreadsheetml/2009/9/main" objectType="Button" lockText="1"/>
</file>

<file path=xl/ctrlProps/ctrlProp1974.xml><?xml version="1.0" encoding="utf-8"?>
<formControlPr xmlns="http://schemas.microsoft.com/office/spreadsheetml/2009/9/main" objectType="Button" lockText="1"/>
</file>

<file path=xl/ctrlProps/ctrlProp1975.xml><?xml version="1.0" encoding="utf-8"?>
<formControlPr xmlns="http://schemas.microsoft.com/office/spreadsheetml/2009/9/main" objectType="Button" lockText="1"/>
</file>

<file path=xl/ctrlProps/ctrlProp1976.xml><?xml version="1.0" encoding="utf-8"?>
<formControlPr xmlns="http://schemas.microsoft.com/office/spreadsheetml/2009/9/main" objectType="Button" lockText="1"/>
</file>

<file path=xl/ctrlProps/ctrlProp1977.xml><?xml version="1.0" encoding="utf-8"?>
<formControlPr xmlns="http://schemas.microsoft.com/office/spreadsheetml/2009/9/main" objectType="Button" lockText="1"/>
</file>

<file path=xl/ctrlProps/ctrlProp1978.xml><?xml version="1.0" encoding="utf-8"?>
<formControlPr xmlns="http://schemas.microsoft.com/office/spreadsheetml/2009/9/main" objectType="Button" lockText="1"/>
</file>

<file path=xl/ctrlProps/ctrlProp1979.xml><?xml version="1.0" encoding="utf-8"?>
<formControlPr xmlns="http://schemas.microsoft.com/office/spreadsheetml/2009/9/main" objectType="Button" lockText="1"/>
</file>

<file path=xl/ctrlProps/ctrlProp1980.xml><?xml version="1.0" encoding="utf-8"?>
<formControlPr xmlns="http://schemas.microsoft.com/office/spreadsheetml/2009/9/main" objectType="Button" lockText="1"/>
</file>

<file path=xl/ctrlProps/ctrlProp1981.xml><?xml version="1.0" encoding="utf-8"?>
<formControlPr xmlns="http://schemas.microsoft.com/office/spreadsheetml/2009/9/main" objectType="Button" lockText="1"/>
</file>

<file path=xl/ctrlProps/ctrlProp1982.xml><?xml version="1.0" encoding="utf-8"?>
<formControlPr xmlns="http://schemas.microsoft.com/office/spreadsheetml/2009/9/main" objectType="Button" lockText="1"/>
</file>

<file path=xl/ctrlProps/ctrlProp1983.xml><?xml version="1.0" encoding="utf-8"?>
<formControlPr xmlns="http://schemas.microsoft.com/office/spreadsheetml/2009/9/main" objectType="Button" lockText="1"/>
</file>

<file path=xl/ctrlProps/ctrlProp1984.xml><?xml version="1.0" encoding="utf-8"?>
<formControlPr xmlns="http://schemas.microsoft.com/office/spreadsheetml/2009/9/main" objectType="Button" lockText="1"/>
</file>

<file path=xl/ctrlProps/ctrlProp1985.xml><?xml version="1.0" encoding="utf-8"?>
<formControlPr xmlns="http://schemas.microsoft.com/office/spreadsheetml/2009/9/main" objectType="Button" lockText="1"/>
</file>

<file path=xl/ctrlProps/ctrlProp1986.xml><?xml version="1.0" encoding="utf-8"?>
<formControlPr xmlns="http://schemas.microsoft.com/office/spreadsheetml/2009/9/main" objectType="Button" lockText="1"/>
</file>

<file path=xl/ctrlProps/ctrlProp1987.xml><?xml version="1.0" encoding="utf-8"?>
<formControlPr xmlns="http://schemas.microsoft.com/office/spreadsheetml/2009/9/main" objectType="Button" lockText="1"/>
</file>

<file path=xl/ctrlProps/ctrlProp1988.xml><?xml version="1.0" encoding="utf-8"?>
<formControlPr xmlns="http://schemas.microsoft.com/office/spreadsheetml/2009/9/main" objectType="Button" lockText="1"/>
</file>

<file path=xl/ctrlProps/ctrlProp1989.xml><?xml version="1.0" encoding="utf-8"?>
<formControlPr xmlns="http://schemas.microsoft.com/office/spreadsheetml/2009/9/main" objectType="Button" lockText="1"/>
</file>

<file path=xl/ctrlProps/ctrlProp1990.xml><?xml version="1.0" encoding="utf-8"?>
<formControlPr xmlns="http://schemas.microsoft.com/office/spreadsheetml/2009/9/main" objectType="Button" lockText="1"/>
</file>

<file path=xl/ctrlProps/ctrlProp1991.xml><?xml version="1.0" encoding="utf-8"?>
<formControlPr xmlns="http://schemas.microsoft.com/office/spreadsheetml/2009/9/main" objectType="Button" lockText="1"/>
</file>

<file path=xl/ctrlProps/ctrlProp1992.xml><?xml version="1.0" encoding="utf-8"?>
<formControlPr xmlns="http://schemas.microsoft.com/office/spreadsheetml/2009/9/main" objectType="Button" lockText="1"/>
</file>

<file path=xl/ctrlProps/ctrlProp1993.xml><?xml version="1.0" encoding="utf-8"?>
<formControlPr xmlns="http://schemas.microsoft.com/office/spreadsheetml/2009/9/main" objectType="Button" lockText="1"/>
</file>

<file path=xl/ctrlProps/ctrlProp1994.xml><?xml version="1.0" encoding="utf-8"?>
<formControlPr xmlns="http://schemas.microsoft.com/office/spreadsheetml/2009/9/main" objectType="Button" lockText="1"/>
</file>

<file path=xl/ctrlProps/ctrlProp1995.xml><?xml version="1.0" encoding="utf-8"?>
<formControlPr xmlns="http://schemas.microsoft.com/office/spreadsheetml/2009/9/main" objectType="Button" lockText="1"/>
</file>

<file path=xl/ctrlProps/ctrlProp1996.xml><?xml version="1.0" encoding="utf-8"?>
<formControlPr xmlns="http://schemas.microsoft.com/office/spreadsheetml/2009/9/main" objectType="Button" lockText="1"/>
</file>

<file path=xl/ctrlProps/ctrlProp1997.xml><?xml version="1.0" encoding="utf-8"?>
<formControlPr xmlns="http://schemas.microsoft.com/office/spreadsheetml/2009/9/main" objectType="Button" lockText="1"/>
</file>

<file path=xl/ctrlProps/ctrlProp1998.xml><?xml version="1.0" encoding="utf-8"?>
<formControlPr xmlns="http://schemas.microsoft.com/office/spreadsheetml/2009/9/main" objectType="Button" lockText="1"/>
</file>

<file path=xl/ctrlProps/ctrlProp1999.xml><?xml version="1.0" encoding="utf-8"?>
<formControlPr xmlns="http://schemas.microsoft.com/office/spreadsheetml/2009/9/main" objectType="Button" lockText="1"/>
</file>

<file path=xl/ctrlProps/ctrlProp2000.xml><?xml version="1.0" encoding="utf-8"?>
<formControlPr xmlns="http://schemas.microsoft.com/office/spreadsheetml/2009/9/main" objectType="Button" lockText="1"/>
</file>

<file path=xl/ctrlProps/ctrlProp2001.xml><?xml version="1.0" encoding="utf-8"?>
<formControlPr xmlns="http://schemas.microsoft.com/office/spreadsheetml/2009/9/main" objectType="Button" lockText="1"/>
</file>

<file path=xl/ctrlProps/ctrlProp2002.xml><?xml version="1.0" encoding="utf-8"?>
<formControlPr xmlns="http://schemas.microsoft.com/office/spreadsheetml/2009/9/main" objectType="Button" lockText="1"/>
</file>

<file path=xl/ctrlProps/ctrlProp2003.xml><?xml version="1.0" encoding="utf-8"?>
<formControlPr xmlns="http://schemas.microsoft.com/office/spreadsheetml/2009/9/main" objectType="Button" lockText="1"/>
</file>

<file path=xl/ctrlProps/ctrlProp2004.xml><?xml version="1.0" encoding="utf-8"?>
<formControlPr xmlns="http://schemas.microsoft.com/office/spreadsheetml/2009/9/main" objectType="Button" lockText="1"/>
</file>

<file path=xl/ctrlProps/ctrlProp2005.xml><?xml version="1.0" encoding="utf-8"?>
<formControlPr xmlns="http://schemas.microsoft.com/office/spreadsheetml/2009/9/main" objectType="Button" lockText="1"/>
</file>

<file path=xl/ctrlProps/ctrlProp2006.xml><?xml version="1.0" encoding="utf-8"?>
<formControlPr xmlns="http://schemas.microsoft.com/office/spreadsheetml/2009/9/main" objectType="Button" lockText="1"/>
</file>

<file path=xl/ctrlProps/ctrlProp2007.xml><?xml version="1.0" encoding="utf-8"?>
<formControlPr xmlns="http://schemas.microsoft.com/office/spreadsheetml/2009/9/main" objectType="Button" lockText="1"/>
</file>

<file path=xl/ctrlProps/ctrlProp2008.xml><?xml version="1.0" encoding="utf-8"?>
<formControlPr xmlns="http://schemas.microsoft.com/office/spreadsheetml/2009/9/main" objectType="Button" lockText="1"/>
</file>

<file path=xl/ctrlProps/ctrlProp2009.xml><?xml version="1.0" encoding="utf-8"?>
<formControlPr xmlns="http://schemas.microsoft.com/office/spreadsheetml/2009/9/main" objectType="Button" lockText="1"/>
</file>

<file path=xl/ctrlProps/ctrlProp2010.xml><?xml version="1.0" encoding="utf-8"?>
<formControlPr xmlns="http://schemas.microsoft.com/office/spreadsheetml/2009/9/main" objectType="Button" lockText="1"/>
</file>

<file path=xl/ctrlProps/ctrlProp2011.xml><?xml version="1.0" encoding="utf-8"?>
<formControlPr xmlns="http://schemas.microsoft.com/office/spreadsheetml/2009/9/main" objectType="Button" lockText="1"/>
</file>

<file path=xl/ctrlProps/ctrlProp2012.xml><?xml version="1.0" encoding="utf-8"?>
<formControlPr xmlns="http://schemas.microsoft.com/office/spreadsheetml/2009/9/main" objectType="Button" lockText="1"/>
</file>

<file path=xl/ctrlProps/ctrlProp2013.xml><?xml version="1.0" encoding="utf-8"?>
<formControlPr xmlns="http://schemas.microsoft.com/office/spreadsheetml/2009/9/main" objectType="Button" lockText="1"/>
</file>

<file path=xl/ctrlProps/ctrlProp2014.xml><?xml version="1.0" encoding="utf-8"?>
<formControlPr xmlns="http://schemas.microsoft.com/office/spreadsheetml/2009/9/main" objectType="Button" lockText="1"/>
</file>

<file path=xl/ctrlProps/ctrlProp2015.xml><?xml version="1.0" encoding="utf-8"?>
<formControlPr xmlns="http://schemas.microsoft.com/office/spreadsheetml/2009/9/main" objectType="Button" lockText="1"/>
</file>

<file path=xl/ctrlProps/ctrlProp2016.xml><?xml version="1.0" encoding="utf-8"?>
<formControlPr xmlns="http://schemas.microsoft.com/office/spreadsheetml/2009/9/main" objectType="Button" lockText="1"/>
</file>

<file path=xl/ctrlProps/ctrlProp2017.xml><?xml version="1.0" encoding="utf-8"?>
<formControlPr xmlns="http://schemas.microsoft.com/office/spreadsheetml/2009/9/main" objectType="Button" lockText="1"/>
</file>

<file path=xl/ctrlProps/ctrlProp2018.xml><?xml version="1.0" encoding="utf-8"?>
<formControlPr xmlns="http://schemas.microsoft.com/office/spreadsheetml/2009/9/main" objectType="Button" lockText="1"/>
</file>

<file path=xl/ctrlProps/ctrlProp2019.xml><?xml version="1.0" encoding="utf-8"?>
<formControlPr xmlns="http://schemas.microsoft.com/office/spreadsheetml/2009/9/main" objectType="Button" lockText="1"/>
</file>

<file path=xl/ctrlProps/ctrlProp2020.xml><?xml version="1.0" encoding="utf-8"?>
<formControlPr xmlns="http://schemas.microsoft.com/office/spreadsheetml/2009/9/main" objectType="Button" lockText="1"/>
</file>

<file path=xl/ctrlProps/ctrlProp2021.xml><?xml version="1.0" encoding="utf-8"?>
<formControlPr xmlns="http://schemas.microsoft.com/office/spreadsheetml/2009/9/main" objectType="Button" lockText="1"/>
</file>

<file path=xl/ctrlProps/ctrlProp2022.xml><?xml version="1.0" encoding="utf-8"?>
<formControlPr xmlns="http://schemas.microsoft.com/office/spreadsheetml/2009/9/main" objectType="Button" lockText="1"/>
</file>

<file path=xl/ctrlProps/ctrlProp2023.xml><?xml version="1.0" encoding="utf-8"?>
<formControlPr xmlns="http://schemas.microsoft.com/office/spreadsheetml/2009/9/main" objectType="Button" lockText="1"/>
</file>

<file path=xl/ctrlProps/ctrlProp2024.xml><?xml version="1.0" encoding="utf-8"?>
<formControlPr xmlns="http://schemas.microsoft.com/office/spreadsheetml/2009/9/main" objectType="Button" lockText="1"/>
</file>

<file path=xl/ctrlProps/ctrlProp2025.xml><?xml version="1.0" encoding="utf-8"?>
<formControlPr xmlns="http://schemas.microsoft.com/office/spreadsheetml/2009/9/main" objectType="Button" lockText="1"/>
</file>

<file path=xl/ctrlProps/ctrlProp2026.xml><?xml version="1.0" encoding="utf-8"?>
<formControlPr xmlns="http://schemas.microsoft.com/office/spreadsheetml/2009/9/main" objectType="Button" lockText="1"/>
</file>

<file path=xl/ctrlProps/ctrlProp2027.xml><?xml version="1.0" encoding="utf-8"?>
<formControlPr xmlns="http://schemas.microsoft.com/office/spreadsheetml/2009/9/main" objectType="Button" lockText="1"/>
</file>

<file path=xl/ctrlProps/ctrlProp2028.xml><?xml version="1.0" encoding="utf-8"?>
<formControlPr xmlns="http://schemas.microsoft.com/office/spreadsheetml/2009/9/main" objectType="Button" lockText="1"/>
</file>

<file path=xl/ctrlProps/ctrlProp2029.xml><?xml version="1.0" encoding="utf-8"?>
<formControlPr xmlns="http://schemas.microsoft.com/office/spreadsheetml/2009/9/main" objectType="Button" lockText="1"/>
</file>

<file path=xl/ctrlProps/ctrlProp2030.xml><?xml version="1.0" encoding="utf-8"?>
<formControlPr xmlns="http://schemas.microsoft.com/office/spreadsheetml/2009/9/main" objectType="Button" lockText="1"/>
</file>

<file path=xl/ctrlProps/ctrlProp2031.xml><?xml version="1.0" encoding="utf-8"?>
<formControlPr xmlns="http://schemas.microsoft.com/office/spreadsheetml/2009/9/main" objectType="Button" lockText="1"/>
</file>

<file path=xl/ctrlProps/ctrlProp2032.xml><?xml version="1.0" encoding="utf-8"?>
<formControlPr xmlns="http://schemas.microsoft.com/office/spreadsheetml/2009/9/main" objectType="Button" lockText="1"/>
</file>

<file path=xl/ctrlProps/ctrlProp2033.xml><?xml version="1.0" encoding="utf-8"?>
<formControlPr xmlns="http://schemas.microsoft.com/office/spreadsheetml/2009/9/main" objectType="Button" lockText="1"/>
</file>

<file path=xl/ctrlProps/ctrlProp2034.xml><?xml version="1.0" encoding="utf-8"?>
<formControlPr xmlns="http://schemas.microsoft.com/office/spreadsheetml/2009/9/main" objectType="Button" lockText="1"/>
</file>

<file path=xl/ctrlProps/ctrlProp2035.xml><?xml version="1.0" encoding="utf-8"?>
<formControlPr xmlns="http://schemas.microsoft.com/office/spreadsheetml/2009/9/main" objectType="Button" lockText="1"/>
</file>

<file path=xl/ctrlProps/ctrlProp2036.xml><?xml version="1.0" encoding="utf-8"?>
<formControlPr xmlns="http://schemas.microsoft.com/office/spreadsheetml/2009/9/main" objectType="Button" lockText="1"/>
</file>

<file path=xl/ctrlProps/ctrlProp2037.xml><?xml version="1.0" encoding="utf-8"?>
<formControlPr xmlns="http://schemas.microsoft.com/office/spreadsheetml/2009/9/main" objectType="Button" lockText="1"/>
</file>

<file path=xl/ctrlProps/ctrlProp2038.xml><?xml version="1.0" encoding="utf-8"?>
<formControlPr xmlns="http://schemas.microsoft.com/office/spreadsheetml/2009/9/main" objectType="Button" lockText="1"/>
</file>

<file path=xl/ctrlProps/ctrlProp2039.xml><?xml version="1.0" encoding="utf-8"?>
<formControlPr xmlns="http://schemas.microsoft.com/office/spreadsheetml/2009/9/main" objectType="Button" lockText="1"/>
</file>

<file path=xl/ctrlProps/ctrlProp2040.xml><?xml version="1.0" encoding="utf-8"?>
<formControlPr xmlns="http://schemas.microsoft.com/office/spreadsheetml/2009/9/main" objectType="Button" lockText="1"/>
</file>

<file path=xl/ctrlProps/ctrlProp2041.xml><?xml version="1.0" encoding="utf-8"?>
<formControlPr xmlns="http://schemas.microsoft.com/office/spreadsheetml/2009/9/main" objectType="Button" lockText="1"/>
</file>

<file path=xl/ctrlProps/ctrlProp2042.xml><?xml version="1.0" encoding="utf-8"?>
<formControlPr xmlns="http://schemas.microsoft.com/office/spreadsheetml/2009/9/main" objectType="Button" lockText="1"/>
</file>

<file path=xl/ctrlProps/ctrlProp2043.xml><?xml version="1.0" encoding="utf-8"?>
<formControlPr xmlns="http://schemas.microsoft.com/office/spreadsheetml/2009/9/main" objectType="Button" lockText="1"/>
</file>

<file path=xl/ctrlProps/ctrlProp2044.xml><?xml version="1.0" encoding="utf-8"?>
<formControlPr xmlns="http://schemas.microsoft.com/office/spreadsheetml/2009/9/main" objectType="Button" lockText="1"/>
</file>

<file path=xl/ctrlProps/ctrlProp2045.xml><?xml version="1.0" encoding="utf-8"?>
<formControlPr xmlns="http://schemas.microsoft.com/office/spreadsheetml/2009/9/main" objectType="Button" lockText="1"/>
</file>

<file path=xl/ctrlProps/ctrlProp2046.xml><?xml version="1.0" encoding="utf-8"?>
<formControlPr xmlns="http://schemas.microsoft.com/office/spreadsheetml/2009/9/main" objectType="Button" lockText="1"/>
</file>

<file path=xl/ctrlProps/ctrlProp2047.xml><?xml version="1.0" encoding="utf-8"?>
<formControlPr xmlns="http://schemas.microsoft.com/office/spreadsheetml/2009/9/main" objectType="Button" lockText="1"/>
</file>

<file path=xl/ctrlProps/ctrlProp2048.xml><?xml version="1.0" encoding="utf-8"?>
<formControlPr xmlns="http://schemas.microsoft.com/office/spreadsheetml/2009/9/main" objectType="Button" lockText="1"/>
</file>

<file path=xl/ctrlProps/ctrlProp2049.xml><?xml version="1.0" encoding="utf-8"?>
<formControlPr xmlns="http://schemas.microsoft.com/office/spreadsheetml/2009/9/main" objectType="Button" lockText="1"/>
</file>

<file path=xl/ctrlProps/ctrlProp2050.xml><?xml version="1.0" encoding="utf-8"?>
<formControlPr xmlns="http://schemas.microsoft.com/office/spreadsheetml/2009/9/main" objectType="Button" lockText="1"/>
</file>

<file path=xl/ctrlProps/ctrlProp2051.xml><?xml version="1.0" encoding="utf-8"?>
<formControlPr xmlns="http://schemas.microsoft.com/office/spreadsheetml/2009/9/main" objectType="Button" lockText="1"/>
</file>

<file path=xl/ctrlProps/ctrlProp2052.xml><?xml version="1.0" encoding="utf-8"?>
<formControlPr xmlns="http://schemas.microsoft.com/office/spreadsheetml/2009/9/main" objectType="Button" lockText="1"/>
</file>

<file path=xl/ctrlProps/ctrlProp2053.xml><?xml version="1.0" encoding="utf-8"?>
<formControlPr xmlns="http://schemas.microsoft.com/office/spreadsheetml/2009/9/main" objectType="Button" lockText="1"/>
</file>

<file path=xl/ctrlProps/ctrlProp2054.xml><?xml version="1.0" encoding="utf-8"?>
<formControlPr xmlns="http://schemas.microsoft.com/office/spreadsheetml/2009/9/main" objectType="Button" lockText="1"/>
</file>

<file path=xl/ctrlProps/ctrlProp2055.xml><?xml version="1.0" encoding="utf-8"?>
<formControlPr xmlns="http://schemas.microsoft.com/office/spreadsheetml/2009/9/main" objectType="Button" lockText="1"/>
</file>

<file path=xl/ctrlProps/ctrlProp2056.xml><?xml version="1.0" encoding="utf-8"?>
<formControlPr xmlns="http://schemas.microsoft.com/office/spreadsheetml/2009/9/main" objectType="Button" lockText="1"/>
</file>

<file path=xl/ctrlProps/ctrlProp2057.xml><?xml version="1.0" encoding="utf-8"?>
<formControlPr xmlns="http://schemas.microsoft.com/office/spreadsheetml/2009/9/main" objectType="Button" lockText="1"/>
</file>

<file path=xl/ctrlProps/ctrlProp2058.xml><?xml version="1.0" encoding="utf-8"?>
<formControlPr xmlns="http://schemas.microsoft.com/office/spreadsheetml/2009/9/main" objectType="Button" lockText="1"/>
</file>

<file path=xl/ctrlProps/ctrlProp2059.xml><?xml version="1.0" encoding="utf-8"?>
<formControlPr xmlns="http://schemas.microsoft.com/office/spreadsheetml/2009/9/main" objectType="Button" lockText="1"/>
</file>

<file path=xl/ctrlProps/ctrlProp2060.xml><?xml version="1.0" encoding="utf-8"?>
<formControlPr xmlns="http://schemas.microsoft.com/office/spreadsheetml/2009/9/main" objectType="Button" lockText="1"/>
</file>

<file path=xl/ctrlProps/ctrlProp2061.xml><?xml version="1.0" encoding="utf-8"?>
<formControlPr xmlns="http://schemas.microsoft.com/office/spreadsheetml/2009/9/main" objectType="Button" lockText="1"/>
</file>

<file path=xl/ctrlProps/ctrlProp2062.xml><?xml version="1.0" encoding="utf-8"?>
<formControlPr xmlns="http://schemas.microsoft.com/office/spreadsheetml/2009/9/main" objectType="Button" lockText="1"/>
</file>

<file path=xl/ctrlProps/ctrlProp2063.xml><?xml version="1.0" encoding="utf-8"?>
<formControlPr xmlns="http://schemas.microsoft.com/office/spreadsheetml/2009/9/main" objectType="Button" lockText="1"/>
</file>

<file path=xl/ctrlProps/ctrlProp2064.xml><?xml version="1.0" encoding="utf-8"?>
<formControlPr xmlns="http://schemas.microsoft.com/office/spreadsheetml/2009/9/main" objectType="Button" lockText="1"/>
</file>

<file path=xl/ctrlProps/ctrlProp2065.xml><?xml version="1.0" encoding="utf-8"?>
<formControlPr xmlns="http://schemas.microsoft.com/office/spreadsheetml/2009/9/main" objectType="Button" lockText="1"/>
</file>

<file path=xl/ctrlProps/ctrlProp2066.xml><?xml version="1.0" encoding="utf-8"?>
<formControlPr xmlns="http://schemas.microsoft.com/office/spreadsheetml/2009/9/main" objectType="Button" lockText="1"/>
</file>

<file path=xl/ctrlProps/ctrlProp2067.xml><?xml version="1.0" encoding="utf-8"?>
<formControlPr xmlns="http://schemas.microsoft.com/office/spreadsheetml/2009/9/main" objectType="Button" lockText="1"/>
</file>

<file path=xl/ctrlProps/ctrlProp2068.xml><?xml version="1.0" encoding="utf-8"?>
<formControlPr xmlns="http://schemas.microsoft.com/office/spreadsheetml/2009/9/main" objectType="Button" lockText="1"/>
</file>

<file path=xl/ctrlProps/ctrlProp2069.xml><?xml version="1.0" encoding="utf-8"?>
<formControlPr xmlns="http://schemas.microsoft.com/office/spreadsheetml/2009/9/main" objectType="Button" lockText="1"/>
</file>

<file path=xl/ctrlProps/ctrlProp2070.xml><?xml version="1.0" encoding="utf-8"?>
<formControlPr xmlns="http://schemas.microsoft.com/office/spreadsheetml/2009/9/main" objectType="Button" lockText="1"/>
</file>

<file path=xl/ctrlProps/ctrlProp2071.xml><?xml version="1.0" encoding="utf-8"?>
<formControlPr xmlns="http://schemas.microsoft.com/office/spreadsheetml/2009/9/main" objectType="Button" lockText="1"/>
</file>

<file path=xl/ctrlProps/ctrlProp2072.xml><?xml version="1.0" encoding="utf-8"?>
<formControlPr xmlns="http://schemas.microsoft.com/office/spreadsheetml/2009/9/main" objectType="Button" lockText="1"/>
</file>

<file path=xl/ctrlProps/ctrlProp2073.xml><?xml version="1.0" encoding="utf-8"?>
<formControlPr xmlns="http://schemas.microsoft.com/office/spreadsheetml/2009/9/main" objectType="Button" lockText="1"/>
</file>

<file path=xl/ctrlProps/ctrlProp2074.xml><?xml version="1.0" encoding="utf-8"?>
<formControlPr xmlns="http://schemas.microsoft.com/office/spreadsheetml/2009/9/main" objectType="Button" lockText="1"/>
</file>

<file path=xl/ctrlProps/ctrlProp2075.xml><?xml version="1.0" encoding="utf-8"?>
<formControlPr xmlns="http://schemas.microsoft.com/office/spreadsheetml/2009/9/main" objectType="Button" lockText="1"/>
</file>

<file path=xl/ctrlProps/ctrlProp2076.xml><?xml version="1.0" encoding="utf-8"?>
<formControlPr xmlns="http://schemas.microsoft.com/office/spreadsheetml/2009/9/main" objectType="Button" lockText="1"/>
</file>

<file path=xl/ctrlProps/ctrlProp2077.xml><?xml version="1.0" encoding="utf-8"?>
<formControlPr xmlns="http://schemas.microsoft.com/office/spreadsheetml/2009/9/main" objectType="Button" lockText="1"/>
</file>

<file path=xl/ctrlProps/ctrlProp2078.xml><?xml version="1.0" encoding="utf-8"?>
<formControlPr xmlns="http://schemas.microsoft.com/office/spreadsheetml/2009/9/main" objectType="Button" lockText="1"/>
</file>

<file path=xl/ctrlProps/ctrlProp2079.xml><?xml version="1.0" encoding="utf-8"?>
<formControlPr xmlns="http://schemas.microsoft.com/office/spreadsheetml/2009/9/main" objectType="Button" lockText="1"/>
</file>

<file path=xl/ctrlProps/ctrlProp2080.xml><?xml version="1.0" encoding="utf-8"?>
<formControlPr xmlns="http://schemas.microsoft.com/office/spreadsheetml/2009/9/main" objectType="Button" lockText="1"/>
</file>

<file path=xl/ctrlProps/ctrlProp2081.xml><?xml version="1.0" encoding="utf-8"?>
<formControlPr xmlns="http://schemas.microsoft.com/office/spreadsheetml/2009/9/main" objectType="Button" lockText="1"/>
</file>

<file path=xl/ctrlProps/ctrlProp2082.xml><?xml version="1.0" encoding="utf-8"?>
<formControlPr xmlns="http://schemas.microsoft.com/office/spreadsheetml/2009/9/main" objectType="Button" lockText="1"/>
</file>

<file path=xl/ctrlProps/ctrlProp2083.xml><?xml version="1.0" encoding="utf-8"?>
<formControlPr xmlns="http://schemas.microsoft.com/office/spreadsheetml/2009/9/main" objectType="Button" lockText="1"/>
</file>

<file path=xl/ctrlProps/ctrlProp2084.xml><?xml version="1.0" encoding="utf-8"?>
<formControlPr xmlns="http://schemas.microsoft.com/office/spreadsheetml/2009/9/main" objectType="Button" lockText="1"/>
</file>

<file path=xl/ctrlProps/ctrlProp2085.xml><?xml version="1.0" encoding="utf-8"?>
<formControlPr xmlns="http://schemas.microsoft.com/office/spreadsheetml/2009/9/main" objectType="Button" lockText="1"/>
</file>

<file path=xl/ctrlProps/ctrlProp2086.xml><?xml version="1.0" encoding="utf-8"?>
<formControlPr xmlns="http://schemas.microsoft.com/office/spreadsheetml/2009/9/main" objectType="Button" lockText="1"/>
</file>

<file path=xl/ctrlProps/ctrlProp2087.xml><?xml version="1.0" encoding="utf-8"?>
<formControlPr xmlns="http://schemas.microsoft.com/office/spreadsheetml/2009/9/main" objectType="Button" lockText="1"/>
</file>

<file path=xl/ctrlProps/ctrlProp2088.xml><?xml version="1.0" encoding="utf-8"?>
<formControlPr xmlns="http://schemas.microsoft.com/office/spreadsheetml/2009/9/main" objectType="Button" lockText="1"/>
</file>

<file path=xl/ctrlProps/ctrlProp2089.xml><?xml version="1.0" encoding="utf-8"?>
<formControlPr xmlns="http://schemas.microsoft.com/office/spreadsheetml/2009/9/main" objectType="Button" lockText="1"/>
</file>

<file path=xl/ctrlProps/ctrlProp2090.xml><?xml version="1.0" encoding="utf-8"?>
<formControlPr xmlns="http://schemas.microsoft.com/office/spreadsheetml/2009/9/main" objectType="Button" lockText="1"/>
</file>

<file path=xl/ctrlProps/ctrlProp2091.xml><?xml version="1.0" encoding="utf-8"?>
<formControlPr xmlns="http://schemas.microsoft.com/office/spreadsheetml/2009/9/main" objectType="Button" lockText="1"/>
</file>

<file path=xl/ctrlProps/ctrlProp2092.xml><?xml version="1.0" encoding="utf-8"?>
<formControlPr xmlns="http://schemas.microsoft.com/office/spreadsheetml/2009/9/main" objectType="Button" lockText="1"/>
</file>

<file path=xl/ctrlProps/ctrlProp2093.xml><?xml version="1.0" encoding="utf-8"?>
<formControlPr xmlns="http://schemas.microsoft.com/office/spreadsheetml/2009/9/main" objectType="Button" lockText="1"/>
</file>

<file path=xl/ctrlProps/ctrlProp2094.xml><?xml version="1.0" encoding="utf-8"?>
<formControlPr xmlns="http://schemas.microsoft.com/office/spreadsheetml/2009/9/main" objectType="Button" lockText="1"/>
</file>

<file path=xl/ctrlProps/ctrlProp2095.xml><?xml version="1.0" encoding="utf-8"?>
<formControlPr xmlns="http://schemas.microsoft.com/office/spreadsheetml/2009/9/main" objectType="Button" lockText="1"/>
</file>

<file path=xl/ctrlProps/ctrlProp2096.xml><?xml version="1.0" encoding="utf-8"?>
<formControlPr xmlns="http://schemas.microsoft.com/office/spreadsheetml/2009/9/main" objectType="Button" lockText="1"/>
</file>

<file path=xl/ctrlProps/ctrlProp2097.xml><?xml version="1.0" encoding="utf-8"?>
<formControlPr xmlns="http://schemas.microsoft.com/office/spreadsheetml/2009/9/main" objectType="Button" lockText="1"/>
</file>

<file path=xl/ctrlProps/ctrlProp2098.xml><?xml version="1.0" encoding="utf-8"?>
<formControlPr xmlns="http://schemas.microsoft.com/office/spreadsheetml/2009/9/main" objectType="Button" lockText="1"/>
</file>

<file path=xl/ctrlProps/ctrlProp2099.xml><?xml version="1.0" encoding="utf-8"?>
<formControlPr xmlns="http://schemas.microsoft.com/office/spreadsheetml/2009/9/main" objectType="Button" lockText="1"/>
</file>

<file path=xl/ctrlProps/ctrlProp2100.xml><?xml version="1.0" encoding="utf-8"?>
<formControlPr xmlns="http://schemas.microsoft.com/office/spreadsheetml/2009/9/main" objectType="Button" lockText="1"/>
</file>

<file path=xl/ctrlProps/ctrlProp2101.xml><?xml version="1.0" encoding="utf-8"?>
<formControlPr xmlns="http://schemas.microsoft.com/office/spreadsheetml/2009/9/main" objectType="Button" lockText="1"/>
</file>

<file path=xl/ctrlProps/ctrlProp2102.xml><?xml version="1.0" encoding="utf-8"?>
<formControlPr xmlns="http://schemas.microsoft.com/office/spreadsheetml/2009/9/main" objectType="Button" lockText="1"/>
</file>

<file path=xl/ctrlProps/ctrlProp2103.xml><?xml version="1.0" encoding="utf-8"?>
<formControlPr xmlns="http://schemas.microsoft.com/office/spreadsheetml/2009/9/main" objectType="Button" lockText="1"/>
</file>

<file path=xl/ctrlProps/ctrlProp2104.xml><?xml version="1.0" encoding="utf-8"?>
<formControlPr xmlns="http://schemas.microsoft.com/office/spreadsheetml/2009/9/main" objectType="Button" lockText="1"/>
</file>

<file path=xl/ctrlProps/ctrlProp2105.xml><?xml version="1.0" encoding="utf-8"?>
<formControlPr xmlns="http://schemas.microsoft.com/office/spreadsheetml/2009/9/main" objectType="Button" lockText="1"/>
</file>

<file path=xl/ctrlProps/ctrlProp2106.xml><?xml version="1.0" encoding="utf-8"?>
<formControlPr xmlns="http://schemas.microsoft.com/office/spreadsheetml/2009/9/main" objectType="Button" lockText="1"/>
</file>

<file path=xl/ctrlProps/ctrlProp2107.xml><?xml version="1.0" encoding="utf-8"?>
<formControlPr xmlns="http://schemas.microsoft.com/office/spreadsheetml/2009/9/main" objectType="Button" lockText="1"/>
</file>

<file path=xl/ctrlProps/ctrlProp2108.xml><?xml version="1.0" encoding="utf-8"?>
<formControlPr xmlns="http://schemas.microsoft.com/office/spreadsheetml/2009/9/main" objectType="Button" lockText="1"/>
</file>

<file path=xl/ctrlProps/ctrlProp2109.xml><?xml version="1.0" encoding="utf-8"?>
<formControlPr xmlns="http://schemas.microsoft.com/office/spreadsheetml/2009/9/main" objectType="Button" lockText="1"/>
</file>

<file path=xl/ctrlProps/ctrlProp2110.xml><?xml version="1.0" encoding="utf-8"?>
<formControlPr xmlns="http://schemas.microsoft.com/office/spreadsheetml/2009/9/main" objectType="Button" lockText="1"/>
</file>

<file path=xl/ctrlProps/ctrlProp2111.xml><?xml version="1.0" encoding="utf-8"?>
<formControlPr xmlns="http://schemas.microsoft.com/office/spreadsheetml/2009/9/main" objectType="Button" lockText="1"/>
</file>

<file path=xl/ctrlProps/ctrlProp2112.xml><?xml version="1.0" encoding="utf-8"?>
<formControlPr xmlns="http://schemas.microsoft.com/office/spreadsheetml/2009/9/main" objectType="Button" lockText="1"/>
</file>

<file path=xl/ctrlProps/ctrlProp2113.xml><?xml version="1.0" encoding="utf-8"?>
<formControlPr xmlns="http://schemas.microsoft.com/office/spreadsheetml/2009/9/main" objectType="Button" lockText="1"/>
</file>

<file path=xl/ctrlProps/ctrlProp2114.xml><?xml version="1.0" encoding="utf-8"?>
<formControlPr xmlns="http://schemas.microsoft.com/office/spreadsheetml/2009/9/main" objectType="Button" lockText="1"/>
</file>

<file path=xl/ctrlProps/ctrlProp2115.xml><?xml version="1.0" encoding="utf-8"?>
<formControlPr xmlns="http://schemas.microsoft.com/office/spreadsheetml/2009/9/main" objectType="Button" lockText="1"/>
</file>

<file path=xl/ctrlProps/ctrlProp2116.xml><?xml version="1.0" encoding="utf-8"?>
<formControlPr xmlns="http://schemas.microsoft.com/office/spreadsheetml/2009/9/main" objectType="Button" lockText="1"/>
</file>

<file path=xl/ctrlProps/ctrlProp2117.xml><?xml version="1.0" encoding="utf-8"?>
<formControlPr xmlns="http://schemas.microsoft.com/office/spreadsheetml/2009/9/main" objectType="Button" lockText="1"/>
</file>

<file path=xl/ctrlProps/ctrlProp2118.xml><?xml version="1.0" encoding="utf-8"?>
<formControlPr xmlns="http://schemas.microsoft.com/office/spreadsheetml/2009/9/main" objectType="Button" lockText="1"/>
</file>

<file path=xl/ctrlProps/ctrlProp2119.xml><?xml version="1.0" encoding="utf-8"?>
<formControlPr xmlns="http://schemas.microsoft.com/office/spreadsheetml/2009/9/main" objectType="Button" lockText="1"/>
</file>

<file path=xl/ctrlProps/ctrlProp2120.xml><?xml version="1.0" encoding="utf-8"?>
<formControlPr xmlns="http://schemas.microsoft.com/office/spreadsheetml/2009/9/main" objectType="Button" lockText="1"/>
</file>

<file path=xl/ctrlProps/ctrlProp2121.xml><?xml version="1.0" encoding="utf-8"?>
<formControlPr xmlns="http://schemas.microsoft.com/office/spreadsheetml/2009/9/main" objectType="Button" lockText="1"/>
</file>

<file path=xl/ctrlProps/ctrlProp2122.xml><?xml version="1.0" encoding="utf-8"?>
<formControlPr xmlns="http://schemas.microsoft.com/office/spreadsheetml/2009/9/main" objectType="Button" lockText="1"/>
</file>

<file path=xl/ctrlProps/ctrlProp2123.xml><?xml version="1.0" encoding="utf-8"?>
<formControlPr xmlns="http://schemas.microsoft.com/office/spreadsheetml/2009/9/main" objectType="Button" lockText="1"/>
</file>

<file path=xl/ctrlProps/ctrlProp2124.xml><?xml version="1.0" encoding="utf-8"?>
<formControlPr xmlns="http://schemas.microsoft.com/office/spreadsheetml/2009/9/main" objectType="Button" lockText="1"/>
</file>

<file path=xl/ctrlProps/ctrlProp2125.xml><?xml version="1.0" encoding="utf-8"?>
<formControlPr xmlns="http://schemas.microsoft.com/office/spreadsheetml/2009/9/main" objectType="Button" lockText="1"/>
</file>

<file path=xl/ctrlProps/ctrlProp2126.xml><?xml version="1.0" encoding="utf-8"?>
<formControlPr xmlns="http://schemas.microsoft.com/office/spreadsheetml/2009/9/main" objectType="Button" lockText="1"/>
</file>

<file path=xl/ctrlProps/ctrlProp2127.xml><?xml version="1.0" encoding="utf-8"?>
<formControlPr xmlns="http://schemas.microsoft.com/office/spreadsheetml/2009/9/main" objectType="Button" lockText="1"/>
</file>

<file path=xl/ctrlProps/ctrlProp2128.xml><?xml version="1.0" encoding="utf-8"?>
<formControlPr xmlns="http://schemas.microsoft.com/office/spreadsheetml/2009/9/main" objectType="Button" lockText="1"/>
</file>

<file path=xl/ctrlProps/ctrlProp2129.xml><?xml version="1.0" encoding="utf-8"?>
<formControlPr xmlns="http://schemas.microsoft.com/office/spreadsheetml/2009/9/main" objectType="Button" lockText="1"/>
</file>

<file path=xl/ctrlProps/ctrlProp2130.xml><?xml version="1.0" encoding="utf-8"?>
<formControlPr xmlns="http://schemas.microsoft.com/office/spreadsheetml/2009/9/main" objectType="Button" lockText="1"/>
</file>

<file path=xl/ctrlProps/ctrlProp2131.xml><?xml version="1.0" encoding="utf-8"?>
<formControlPr xmlns="http://schemas.microsoft.com/office/spreadsheetml/2009/9/main" objectType="Button" lockText="1"/>
</file>

<file path=xl/ctrlProps/ctrlProp2132.xml><?xml version="1.0" encoding="utf-8"?>
<formControlPr xmlns="http://schemas.microsoft.com/office/spreadsheetml/2009/9/main" objectType="Button" lockText="1"/>
</file>

<file path=xl/ctrlProps/ctrlProp2133.xml><?xml version="1.0" encoding="utf-8"?>
<formControlPr xmlns="http://schemas.microsoft.com/office/spreadsheetml/2009/9/main" objectType="Button" lockText="1"/>
</file>

<file path=xl/ctrlProps/ctrlProp2134.xml><?xml version="1.0" encoding="utf-8"?>
<formControlPr xmlns="http://schemas.microsoft.com/office/spreadsheetml/2009/9/main" objectType="Button" lockText="1"/>
</file>

<file path=xl/ctrlProps/ctrlProp2135.xml><?xml version="1.0" encoding="utf-8"?>
<formControlPr xmlns="http://schemas.microsoft.com/office/spreadsheetml/2009/9/main" objectType="Button" lockText="1"/>
</file>

<file path=xl/ctrlProps/ctrlProp2136.xml><?xml version="1.0" encoding="utf-8"?>
<formControlPr xmlns="http://schemas.microsoft.com/office/spreadsheetml/2009/9/main" objectType="Button" lockText="1"/>
</file>

<file path=xl/ctrlProps/ctrlProp2137.xml><?xml version="1.0" encoding="utf-8"?>
<formControlPr xmlns="http://schemas.microsoft.com/office/spreadsheetml/2009/9/main" objectType="Button" lockText="1"/>
</file>

<file path=xl/ctrlProps/ctrlProp2138.xml><?xml version="1.0" encoding="utf-8"?>
<formControlPr xmlns="http://schemas.microsoft.com/office/spreadsheetml/2009/9/main" objectType="Button" lockText="1"/>
</file>

<file path=xl/ctrlProps/ctrlProp2139.xml><?xml version="1.0" encoding="utf-8"?>
<formControlPr xmlns="http://schemas.microsoft.com/office/spreadsheetml/2009/9/main" objectType="Button" lockText="1"/>
</file>

<file path=xl/ctrlProps/ctrlProp2140.xml><?xml version="1.0" encoding="utf-8"?>
<formControlPr xmlns="http://schemas.microsoft.com/office/spreadsheetml/2009/9/main" objectType="Button" lockText="1"/>
</file>

<file path=xl/ctrlProps/ctrlProp2141.xml><?xml version="1.0" encoding="utf-8"?>
<formControlPr xmlns="http://schemas.microsoft.com/office/spreadsheetml/2009/9/main" objectType="Button" lockText="1"/>
</file>

<file path=xl/ctrlProps/ctrlProp2142.xml><?xml version="1.0" encoding="utf-8"?>
<formControlPr xmlns="http://schemas.microsoft.com/office/spreadsheetml/2009/9/main" objectType="Button" lockText="1"/>
</file>

<file path=xl/ctrlProps/ctrlProp2143.xml><?xml version="1.0" encoding="utf-8"?>
<formControlPr xmlns="http://schemas.microsoft.com/office/spreadsheetml/2009/9/main" objectType="Button" lockText="1"/>
</file>

<file path=xl/ctrlProps/ctrlProp2144.xml><?xml version="1.0" encoding="utf-8"?>
<formControlPr xmlns="http://schemas.microsoft.com/office/spreadsheetml/2009/9/main" objectType="Button" lockText="1"/>
</file>

<file path=xl/ctrlProps/ctrlProp2145.xml><?xml version="1.0" encoding="utf-8"?>
<formControlPr xmlns="http://schemas.microsoft.com/office/spreadsheetml/2009/9/main" objectType="Button" lockText="1"/>
</file>

<file path=xl/ctrlProps/ctrlProp2146.xml><?xml version="1.0" encoding="utf-8"?>
<formControlPr xmlns="http://schemas.microsoft.com/office/spreadsheetml/2009/9/main" objectType="Button" lockText="1"/>
</file>

<file path=xl/ctrlProps/ctrlProp2147.xml><?xml version="1.0" encoding="utf-8"?>
<formControlPr xmlns="http://schemas.microsoft.com/office/spreadsheetml/2009/9/main" objectType="Button" lockText="1"/>
</file>

<file path=xl/ctrlProps/ctrlProp2148.xml><?xml version="1.0" encoding="utf-8"?>
<formControlPr xmlns="http://schemas.microsoft.com/office/spreadsheetml/2009/9/main" objectType="Button" lockText="1"/>
</file>

<file path=xl/ctrlProps/ctrlProp2149.xml><?xml version="1.0" encoding="utf-8"?>
<formControlPr xmlns="http://schemas.microsoft.com/office/spreadsheetml/2009/9/main" objectType="Button" lockText="1"/>
</file>

<file path=xl/ctrlProps/ctrlProp2150.xml><?xml version="1.0" encoding="utf-8"?>
<formControlPr xmlns="http://schemas.microsoft.com/office/spreadsheetml/2009/9/main" objectType="Button" lockText="1"/>
</file>

<file path=xl/ctrlProps/ctrlProp2151.xml><?xml version="1.0" encoding="utf-8"?>
<formControlPr xmlns="http://schemas.microsoft.com/office/spreadsheetml/2009/9/main" objectType="Button" lockText="1"/>
</file>

<file path=xl/ctrlProps/ctrlProp2152.xml><?xml version="1.0" encoding="utf-8"?>
<formControlPr xmlns="http://schemas.microsoft.com/office/spreadsheetml/2009/9/main" objectType="Button" lockText="1"/>
</file>

<file path=xl/ctrlProps/ctrlProp2153.xml><?xml version="1.0" encoding="utf-8"?>
<formControlPr xmlns="http://schemas.microsoft.com/office/spreadsheetml/2009/9/main" objectType="Button" lockText="1"/>
</file>

<file path=xl/ctrlProps/ctrlProp2154.xml><?xml version="1.0" encoding="utf-8"?>
<formControlPr xmlns="http://schemas.microsoft.com/office/spreadsheetml/2009/9/main" objectType="Button" lockText="1"/>
</file>

<file path=xl/ctrlProps/ctrlProp2155.xml><?xml version="1.0" encoding="utf-8"?>
<formControlPr xmlns="http://schemas.microsoft.com/office/spreadsheetml/2009/9/main" objectType="Button" lockText="1"/>
</file>

<file path=xl/ctrlProps/ctrlProp2156.xml><?xml version="1.0" encoding="utf-8"?>
<formControlPr xmlns="http://schemas.microsoft.com/office/spreadsheetml/2009/9/main" objectType="Button" lockText="1"/>
</file>

<file path=xl/ctrlProps/ctrlProp2157.xml><?xml version="1.0" encoding="utf-8"?>
<formControlPr xmlns="http://schemas.microsoft.com/office/spreadsheetml/2009/9/main" objectType="Button" lockText="1"/>
</file>

<file path=xl/ctrlProps/ctrlProp2158.xml><?xml version="1.0" encoding="utf-8"?>
<formControlPr xmlns="http://schemas.microsoft.com/office/spreadsheetml/2009/9/main" objectType="Button" lockText="1"/>
</file>

<file path=xl/ctrlProps/ctrlProp2159.xml><?xml version="1.0" encoding="utf-8"?>
<formControlPr xmlns="http://schemas.microsoft.com/office/spreadsheetml/2009/9/main" objectType="Button" lockText="1"/>
</file>

<file path=xl/ctrlProps/ctrlProp2160.xml><?xml version="1.0" encoding="utf-8"?>
<formControlPr xmlns="http://schemas.microsoft.com/office/spreadsheetml/2009/9/main" objectType="Button" lockText="1"/>
</file>

<file path=xl/ctrlProps/ctrlProp2161.xml><?xml version="1.0" encoding="utf-8"?>
<formControlPr xmlns="http://schemas.microsoft.com/office/spreadsheetml/2009/9/main" objectType="Button" lockText="1"/>
</file>

<file path=xl/ctrlProps/ctrlProp2162.xml><?xml version="1.0" encoding="utf-8"?>
<formControlPr xmlns="http://schemas.microsoft.com/office/spreadsheetml/2009/9/main" objectType="Button" lockText="1"/>
</file>

<file path=xl/ctrlProps/ctrlProp2163.xml><?xml version="1.0" encoding="utf-8"?>
<formControlPr xmlns="http://schemas.microsoft.com/office/spreadsheetml/2009/9/main" objectType="Button" lockText="1"/>
</file>

<file path=xl/ctrlProps/ctrlProp2164.xml><?xml version="1.0" encoding="utf-8"?>
<formControlPr xmlns="http://schemas.microsoft.com/office/spreadsheetml/2009/9/main" objectType="Button" lockText="1"/>
</file>

<file path=xl/ctrlProps/ctrlProp2165.xml><?xml version="1.0" encoding="utf-8"?>
<formControlPr xmlns="http://schemas.microsoft.com/office/spreadsheetml/2009/9/main" objectType="Button" lockText="1"/>
</file>

<file path=xl/ctrlProps/ctrlProp2166.xml><?xml version="1.0" encoding="utf-8"?>
<formControlPr xmlns="http://schemas.microsoft.com/office/spreadsheetml/2009/9/main" objectType="Button" lockText="1"/>
</file>

<file path=xl/ctrlProps/ctrlProp2167.xml><?xml version="1.0" encoding="utf-8"?>
<formControlPr xmlns="http://schemas.microsoft.com/office/spreadsheetml/2009/9/main" objectType="Button" lockText="1"/>
</file>

<file path=xl/ctrlProps/ctrlProp2168.xml><?xml version="1.0" encoding="utf-8"?>
<formControlPr xmlns="http://schemas.microsoft.com/office/spreadsheetml/2009/9/main" objectType="Button" lockText="1"/>
</file>

<file path=xl/ctrlProps/ctrlProp2169.xml><?xml version="1.0" encoding="utf-8"?>
<formControlPr xmlns="http://schemas.microsoft.com/office/spreadsheetml/2009/9/main" objectType="Button" lockText="1"/>
</file>

<file path=xl/ctrlProps/ctrlProp2170.xml><?xml version="1.0" encoding="utf-8"?>
<formControlPr xmlns="http://schemas.microsoft.com/office/spreadsheetml/2009/9/main" objectType="Button" lockText="1"/>
</file>

<file path=xl/ctrlProps/ctrlProp2171.xml><?xml version="1.0" encoding="utf-8"?>
<formControlPr xmlns="http://schemas.microsoft.com/office/spreadsheetml/2009/9/main" objectType="Button" lockText="1"/>
</file>

<file path=xl/ctrlProps/ctrlProp2172.xml><?xml version="1.0" encoding="utf-8"?>
<formControlPr xmlns="http://schemas.microsoft.com/office/spreadsheetml/2009/9/main" objectType="Button" lockText="1"/>
</file>

<file path=xl/ctrlProps/ctrlProp2173.xml><?xml version="1.0" encoding="utf-8"?>
<formControlPr xmlns="http://schemas.microsoft.com/office/spreadsheetml/2009/9/main" objectType="Button" lockText="1"/>
</file>

<file path=xl/ctrlProps/ctrlProp2174.xml><?xml version="1.0" encoding="utf-8"?>
<formControlPr xmlns="http://schemas.microsoft.com/office/spreadsheetml/2009/9/main" objectType="Button" lockText="1"/>
</file>

<file path=xl/ctrlProps/ctrlProp2175.xml><?xml version="1.0" encoding="utf-8"?>
<formControlPr xmlns="http://schemas.microsoft.com/office/spreadsheetml/2009/9/main" objectType="Button" lockText="1"/>
</file>

<file path=xl/ctrlProps/ctrlProp2176.xml><?xml version="1.0" encoding="utf-8"?>
<formControlPr xmlns="http://schemas.microsoft.com/office/spreadsheetml/2009/9/main" objectType="Button" lockText="1"/>
</file>

<file path=xl/ctrlProps/ctrlProp2177.xml><?xml version="1.0" encoding="utf-8"?>
<formControlPr xmlns="http://schemas.microsoft.com/office/spreadsheetml/2009/9/main" objectType="Button" lockText="1"/>
</file>

<file path=xl/ctrlProps/ctrlProp2178.xml><?xml version="1.0" encoding="utf-8"?>
<formControlPr xmlns="http://schemas.microsoft.com/office/spreadsheetml/2009/9/main" objectType="Button" lockText="1"/>
</file>

<file path=xl/ctrlProps/ctrlProp2179.xml><?xml version="1.0" encoding="utf-8"?>
<formControlPr xmlns="http://schemas.microsoft.com/office/spreadsheetml/2009/9/main" objectType="Button" lockText="1"/>
</file>

<file path=xl/ctrlProps/ctrlProp2180.xml><?xml version="1.0" encoding="utf-8"?>
<formControlPr xmlns="http://schemas.microsoft.com/office/spreadsheetml/2009/9/main" objectType="Button" lockText="1"/>
</file>

<file path=xl/ctrlProps/ctrlProp2181.xml><?xml version="1.0" encoding="utf-8"?>
<formControlPr xmlns="http://schemas.microsoft.com/office/spreadsheetml/2009/9/main" objectType="Button" lockText="1"/>
</file>

<file path=xl/ctrlProps/ctrlProp2182.xml><?xml version="1.0" encoding="utf-8"?>
<formControlPr xmlns="http://schemas.microsoft.com/office/spreadsheetml/2009/9/main" objectType="Button" lockText="1"/>
</file>

<file path=xl/ctrlProps/ctrlProp2183.xml><?xml version="1.0" encoding="utf-8"?>
<formControlPr xmlns="http://schemas.microsoft.com/office/spreadsheetml/2009/9/main" objectType="Button" lockText="1"/>
</file>

<file path=xl/ctrlProps/ctrlProp2184.xml><?xml version="1.0" encoding="utf-8"?>
<formControlPr xmlns="http://schemas.microsoft.com/office/spreadsheetml/2009/9/main" objectType="Button" lockText="1"/>
</file>

<file path=xl/ctrlProps/ctrlProp2185.xml><?xml version="1.0" encoding="utf-8"?>
<formControlPr xmlns="http://schemas.microsoft.com/office/spreadsheetml/2009/9/main" objectType="Button" lockText="1"/>
</file>

<file path=xl/ctrlProps/ctrlProp2186.xml><?xml version="1.0" encoding="utf-8"?>
<formControlPr xmlns="http://schemas.microsoft.com/office/spreadsheetml/2009/9/main" objectType="Button" lockText="1"/>
</file>

<file path=xl/ctrlProps/ctrlProp2187.xml><?xml version="1.0" encoding="utf-8"?>
<formControlPr xmlns="http://schemas.microsoft.com/office/spreadsheetml/2009/9/main" objectType="Button" lockText="1"/>
</file>

<file path=xl/ctrlProps/ctrlProp2188.xml><?xml version="1.0" encoding="utf-8"?>
<formControlPr xmlns="http://schemas.microsoft.com/office/spreadsheetml/2009/9/main" objectType="Button" lockText="1"/>
</file>

<file path=xl/ctrlProps/ctrlProp2189.xml><?xml version="1.0" encoding="utf-8"?>
<formControlPr xmlns="http://schemas.microsoft.com/office/spreadsheetml/2009/9/main" objectType="Button" lockText="1"/>
</file>

<file path=xl/ctrlProps/ctrlProp2190.xml><?xml version="1.0" encoding="utf-8"?>
<formControlPr xmlns="http://schemas.microsoft.com/office/spreadsheetml/2009/9/main" objectType="Button" lockText="1"/>
</file>

<file path=xl/ctrlProps/ctrlProp2191.xml><?xml version="1.0" encoding="utf-8"?>
<formControlPr xmlns="http://schemas.microsoft.com/office/spreadsheetml/2009/9/main" objectType="Button" lockText="1"/>
</file>

<file path=xl/ctrlProps/ctrlProp2192.xml><?xml version="1.0" encoding="utf-8"?>
<formControlPr xmlns="http://schemas.microsoft.com/office/spreadsheetml/2009/9/main" objectType="Button" lockText="1"/>
</file>

<file path=xl/ctrlProps/ctrlProp2193.xml><?xml version="1.0" encoding="utf-8"?>
<formControlPr xmlns="http://schemas.microsoft.com/office/spreadsheetml/2009/9/main" objectType="Button" lockText="1"/>
</file>

<file path=xl/ctrlProps/ctrlProp2194.xml><?xml version="1.0" encoding="utf-8"?>
<formControlPr xmlns="http://schemas.microsoft.com/office/spreadsheetml/2009/9/main" objectType="Button" lockText="1"/>
</file>

<file path=xl/ctrlProps/ctrlProp2195.xml><?xml version="1.0" encoding="utf-8"?>
<formControlPr xmlns="http://schemas.microsoft.com/office/spreadsheetml/2009/9/main" objectType="Button" lockText="1"/>
</file>

<file path=xl/ctrlProps/ctrlProp2196.xml><?xml version="1.0" encoding="utf-8"?>
<formControlPr xmlns="http://schemas.microsoft.com/office/spreadsheetml/2009/9/main" objectType="Button" lockText="1"/>
</file>

<file path=xl/ctrlProps/ctrlProp2197.xml><?xml version="1.0" encoding="utf-8"?>
<formControlPr xmlns="http://schemas.microsoft.com/office/spreadsheetml/2009/9/main" objectType="Button" lockText="1"/>
</file>

<file path=xl/ctrlProps/ctrlProp2198.xml><?xml version="1.0" encoding="utf-8"?>
<formControlPr xmlns="http://schemas.microsoft.com/office/spreadsheetml/2009/9/main" objectType="Button" lockText="1"/>
</file>

<file path=xl/ctrlProps/ctrlProp2199.xml><?xml version="1.0" encoding="utf-8"?>
<formControlPr xmlns="http://schemas.microsoft.com/office/spreadsheetml/2009/9/main" objectType="Button" lockText="1"/>
</file>

<file path=xl/ctrlProps/ctrlProp2200.xml><?xml version="1.0" encoding="utf-8"?>
<formControlPr xmlns="http://schemas.microsoft.com/office/spreadsheetml/2009/9/main" objectType="Button" lockText="1"/>
</file>

<file path=xl/ctrlProps/ctrlProp2201.xml><?xml version="1.0" encoding="utf-8"?>
<formControlPr xmlns="http://schemas.microsoft.com/office/spreadsheetml/2009/9/main" objectType="Button" lockText="1"/>
</file>

<file path=xl/ctrlProps/ctrlProp2202.xml><?xml version="1.0" encoding="utf-8"?>
<formControlPr xmlns="http://schemas.microsoft.com/office/spreadsheetml/2009/9/main" objectType="Button" lockText="1"/>
</file>

<file path=xl/ctrlProps/ctrlProp2203.xml><?xml version="1.0" encoding="utf-8"?>
<formControlPr xmlns="http://schemas.microsoft.com/office/spreadsheetml/2009/9/main" objectType="Button" lockText="1"/>
</file>

<file path=xl/ctrlProps/ctrlProp2204.xml><?xml version="1.0" encoding="utf-8"?>
<formControlPr xmlns="http://schemas.microsoft.com/office/spreadsheetml/2009/9/main" objectType="Button" lockText="1"/>
</file>

<file path=xl/ctrlProps/ctrlProp2205.xml><?xml version="1.0" encoding="utf-8"?>
<formControlPr xmlns="http://schemas.microsoft.com/office/spreadsheetml/2009/9/main" objectType="Button" lockText="1"/>
</file>

<file path=xl/ctrlProps/ctrlProp2206.xml><?xml version="1.0" encoding="utf-8"?>
<formControlPr xmlns="http://schemas.microsoft.com/office/spreadsheetml/2009/9/main" objectType="Button" lockText="1"/>
</file>

<file path=xl/ctrlProps/ctrlProp2207.xml><?xml version="1.0" encoding="utf-8"?>
<formControlPr xmlns="http://schemas.microsoft.com/office/spreadsheetml/2009/9/main" objectType="Button" lockText="1"/>
</file>

<file path=xl/ctrlProps/ctrlProp2208.xml><?xml version="1.0" encoding="utf-8"?>
<formControlPr xmlns="http://schemas.microsoft.com/office/spreadsheetml/2009/9/main" objectType="Button" lockText="1"/>
</file>

<file path=xl/ctrlProps/ctrlProp2209.xml><?xml version="1.0" encoding="utf-8"?>
<formControlPr xmlns="http://schemas.microsoft.com/office/spreadsheetml/2009/9/main" objectType="Button" lockText="1"/>
</file>

<file path=xl/ctrlProps/ctrlProp2210.xml><?xml version="1.0" encoding="utf-8"?>
<formControlPr xmlns="http://schemas.microsoft.com/office/spreadsheetml/2009/9/main" objectType="Button" lockText="1"/>
</file>

<file path=xl/ctrlProps/ctrlProp2211.xml><?xml version="1.0" encoding="utf-8"?>
<formControlPr xmlns="http://schemas.microsoft.com/office/spreadsheetml/2009/9/main" objectType="Button" lockText="1"/>
</file>

<file path=xl/ctrlProps/ctrlProp2212.xml><?xml version="1.0" encoding="utf-8"?>
<formControlPr xmlns="http://schemas.microsoft.com/office/spreadsheetml/2009/9/main" objectType="Button" lockText="1"/>
</file>

<file path=xl/ctrlProps/ctrlProp2213.xml><?xml version="1.0" encoding="utf-8"?>
<formControlPr xmlns="http://schemas.microsoft.com/office/spreadsheetml/2009/9/main" objectType="Button" lockText="1"/>
</file>

<file path=xl/ctrlProps/ctrlProp2214.xml><?xml version="1.0" encoding="utf-8"?>
<formControlPr xmlns="http://schemas.microsoft.com/office/spreadsheetml/2009/9/main" objectType="Button" lockText="1"/>
</file>

<file path=xl/ctrlProps/ctrlProp2215.xml><?xml version="1.0" encoding="utf-8"?>
<formControlPr xmlns="http://schemas.microsoft.com/office/spreadsheetml/2009/9/main" objectType="Button" lockText="1"/>
</file>

<file path=xl/ctrlProps/ctrlProp2216.xml><?xml version="1.0" encoding="utf-8"?>
<formControlPr xmlns="http://schemas.microsoft.com/office/spreadsheetml/2009/9/main" objectType="Button" lockText="1"/>
</file>

<file path=xl/ctrlProps/ctrlProp2217.xml><?xml version="1.0" encoding="utf-8"?>
<formControlPr xmlns="http://schemas.microsoft.com/office/spreadsheetml/2009/9/main" objectType="Button" lockText="1"/>
</file>

<file path=xl/ctrlProps/ctrlProp2218.xml><?xml version="1.0" encoding="utf-8"?>
<formControlPr xmlns="http://schemas.microsoft.com/office/spreadsheetml/2009/9/main" objectType="Button" lockText="1"/>
</file>

<file path=xl/ctrlProps/ctrlProp2219.xml><?xml version="1.0" encoding="utf-8"?>
<formControlPr xmlns="http://schemas.microsoft.com/office/spreadsheetml/2009/9/main" objectType="Button" lockText="1"/>
</file>

<file path=xl/ctrlProps/ctrlProp2220.xml><?xml version="1.0" encoding="utf-8"?>
<formControlPr xmlns="http://schemas.microsoft.com/office/spreadsheetml/2009/9/main" objectType="Button" lockText="1"/>
</file>

<file path=xl/ctrlProps/ctrlProp2221.xml><?xml version="1.0" encoding="utf-8"?>
<formControlPr xmlns="http://schemas.microsoft.com/office/spreadsheetml/2009/9/main" objectType="Button" lockText="1"/>
</file>

<file path=xl/ctrlProps/ctrlProp2222.xml><?xml version="1.0" encoding="utf-8"?>
<formControlPr xmlns="http://schemas.microsoft.com/office/spreadsheetml/2009/9/main" objectType="Button" lockText="1"/>
</file>

<file path=xl/ctrlProps/ctrlProp2223.xml><?xml version="1.0" encoding="utf-8"?>
<formControlPr xmlns="http://schemas.microsoft.com/office/spreadsheetml/2009/9/main" objectType="Button" lockText="1"/>
</file>

<file path=xl/ctrlProps/ctrlProp2224.xml><?xml version="1.0" encoding="utf-8"?>
<formControlPr xmlns="http://schemas.microsoft.com/office/spreadsheetml/2009/9/main" objectType="Button" lockText="1"/>
</file>

<file path=xl/ctrlProps/ctrlProp2225.xml><?xml version="1.0" encoding="utf-8"?>
<formControlPr xmlns="http://schemas.microsoft.com/office/spreadsheetml/2009/9/main" objectType="Button" lockText="1"/>
</file>

<file path=xl/ctrlProps/ctrlProp2226.xml><?xml version="1.0" encoding="utf-8"?>
<formControlPr xmlns="http://schemas.microsoft.com/office/spreadsheetml/2009/9/main" objectType="Button" lockText="1"/>
</file>

<file path=xl/ctrlProps/ctrlProp2227.xml><?xml version="1.0" encoding="utf-8"?>
<formControlPr xmlns="http://schemas.microsoft.com/office/spreadsheetml/2009/9/main" objectType="Button" lockText="1"/>
</file>

<file path=xl/ctrlProps/ctrlProp2228.xml><?xml version="1.0" encoding="utf-8"?>
<formControlPr xmlns="http://schemas.microsoft.com/office/spreadsheetml/2009/9/main" objectType="Button" lockText="1"/>
</file>

<file path=xl/ctrlProps/ctrlProp2229.xml><?xml version="1.0" encoding="utf-8"?>
<formControlPr xmlns="http://schemas.microsoft.com/office/spreadsheetml/2009/9/main" objectType="Button" lockText="1"/>
</file>

<file path=xl/ctrlProps/ctrlProp2230.xml><?xml version="1.0" encoding="utf-8"?>
<formControlPr xmlns="http://schemas.microsoft.com/office/spreadsheetml/2009/9/main" objectType="Button" lockText="1"/>
</file>

<file path=xl/ctrlProps/ctrlProp2231.xml><?xml version="1.0" encoding="utf-8"?>
<formControlPr xmlns="http://schemas.microsoft.com/office/spreadsheetml/2009/9/main" objectType="Button" lockText="1"/>
</file>

<file path=xl/ctrlProps/ctrlProp2232.xml><?xml version="1.0" encoding="utf-8"?>
<formControlPr xmlns="http://schemas.microsoft.com/office/spreadsheetml/2009/9/main" objectType="Button" lockText="1"/>
</file>

<file path=xl/ctrlProps/ctrlProp2233.xml><?xml version="1.0" encoding="utf-8"?>
<formControlPr xmlns="http://schemas.microsoft.com/office/spreadsheetml/2009/9/main" objectType="Button" lockText="1"/>
</file>

<file path=xl/ctrlProps/ctrlProp2234.xml><?xml version="1.0" encoding="utf-8"?>
<formControlPr xmlns="http://schemas.microsoft.com/office/spreadsheetml/2009/9/main" objectType="Button" lockText="1"/>
</file>

<file path=xl/ctrlProps/ctrlProp2235.xml><?xml version="1.0" encoding="utf-8"?>
<formControlPr xmlns="http://schemas.microsoft.com/office/spreadsheetml/2009/9/main" objectType="Button" lockText="1"/>
</file>

<file path=xl/ctrlProps/ctrlProp2236.xml><?xml version="1.0" encoding="utf-8"?>
<formControlPr xmlns="http://schemas.microsoft.com/office/spreadsheetml/2009/9/main" objectType="Button" lockText="1"/>
</file>

<file path=xl/ctrlProps/ctrlProp2237.xml><?xml version="1.0" encoding="utf-8"?>
<formControlPr xmlns="http://schemas.microsoft.com/office/spreadsheetml/2009/9/main" objectType="Button" lockText="1"/>
</file>

<file path=xl/ctrlProps/ctrlProp2238.xml><?xml version="1.0" encoding="utf-8"?>
<formControlPr xmlns="http://schemas.microsoft.com/office/spreadsheetml/2009/9/main" objectType="Button" lockText="1"/>
</file>

<file path=xl/ctrlProps/ctrlProp2239.xml><?xml version="1.0" encoding="utf-8"?>
<formControlPr xmlns="http://schemas.microsoft.com/office/spreadsheetml/2009/9/main" objectType="Button" lockText="1"/>
</file>

<file path=xl/ctrlProps/ctrlProp2240.xml><?xml version="1.0" encoding="utf-8"?>
<formControlPr xmlns="http://schemas.microsoft.com/office/spreadsheetml/2009/9/main" objectType="Button" lockText="1"/>
</file>

<file path=xl/ctrlProps/ctrlProp2241.xml><?xml version="1.0" encoding="utf-8"?>
<formControlPr xmlns="http://schemas.microsoft.com/office/spreadsheetml/2009/9/main" objectType="Button" lockText="1"/>
</file>

<file path=xl/ctrlProps/ctrlProp2242.xml><?xml version="1.0" encoding="utf-8"?>
<formControlPr xmlns="http://schemas.microsoft.com/office/spreadsheetml/2009/9/main" objectType="Button" lockText="1"/>
</file>

<file path=xl/ctrlProps/ctrlProp2243.xml><?xml version="1.0" encoding="utf-8"?>
<formControlPr xmlns="http://schemas.microsoft.com/office/spreadsheetml/2009/9/main" objectType="Button" lockText="1"/>
</file>

<file path=xl/ctrlProps/ctrlProp2244.xml><?xml version="1.0" encoding="utf-8"?>
<formControlPr xmlns="http://schemas.microsoft.com/office/spreadsheetml/2009/9/main" objectType="Button" lockText="1"/>
</file>

<file path=xl/ctrlProps/ctrlProp2245.xml><?xml version="1.0" encoding="utf-8"?>
<formControlPr xmlns="http://schemas.microsoft.com/office/spreadsheetml/2009/9/main" objectType="Button" lockText="1"/>
</file>

<file path=xl/ctrlProps/ctrlProp2246.xml><?xml version="1.0" encoding="utf-8"?>
<formControlPr xmlns="http://schemas.microsoft.com/office/spreadsheetml/2009/9/main" objectType="Button" lockText="1"/>
</file>

<file path=xl/ctrlProps/ctrlProp2247.xml><?xml version="1.0" encoding="utf-8"?>
<formControlPr xmlns="http://schemas.microsoft.com/office/spreadsheetml/2009/9/main" objectType="Button" lockText="1"/>
</file>

<file path=xl/ctrlProps/ctrlProp2248.xml><?xml version="1.0" encoding="utf-8"?>
<formControlPr xmlns="http://schemas.microsoft.com/office/spreadsheetml/2009/9/main" objectType="Button" lockText="1"/>
</file>

<file path=xl/ctrlProps/ctrlProp2249.xml><?xml version="1.0" encoding="utf-8"?>
<formControlPr xmlns="http://schemas.microsoft.com/office/spreadsheetml/2009/9/main" objectType="Button" lockText="1"/>
</file>

<file path=xl/ctrlProps/ctrlProp2250.xml><?xml version="1.0" encoding="utf-8"?>
<formControlPr xmlns="http://schemas.microsoft.com/office/spreadsheetml/2009/9/main" objectType="Button" lockText="1"/>
</file>

<file path=xl/ctrlProps/ctrlProp2251.xml><?xml version="1.0" encoding="utf-8"?>
<formControlPr xmlns="http://schemas.microsoft.com/office/spreadsheetml/2009/9/main" objectType="Button" lockText="1"/>
</file>

<file path=xl/ctrlProps/ctrlProp2252.xml><?xml version="1.0" encoding="utf-8"?>
<formControlPr xmlns="http://schemas.microsoft.com/office/spreadsheetml/2009/9/main" objectType="Button" lockText="1"/>
</file>

<file path=xl/ctrlProps/ctrlProp2253.xml><?xml version="1.0" encoding="utf-8"?>
<formControlPr xmlns="http://schemas.microsoft.com/office/spreadsheetml/2009/9/main" objectType="Button" lockText="1"/>
</file>

<file path=xl/ctrlProps/ctrlProp2254.xml><?xml version="1.0" encoding="utf-8"?>
<formControlPr xmlns="http://schemas.microsoft.com/office/spreadsheetml/2009/9/main" objectType="Button" lockText="1"/>
</file>

<file path=xl/ctrlProps/ctrlProp2255.xml><?xml version="1.0" encoding="utf-8"?>
<formControlPr xmlns="http://schemas.microsoft.com/office/spreadsheetml/2009/9/main" objectType="Button" lockText="1"/>
</file>

<file path=xl/ctrlProps/ctrlProp2256.xml><?xml version="1.0" encoding="utf-8"?>
<formControlPr xmlns="http://schemas.microsoft.com/office/spreadsheetml/2009/9/main" objectType="Button" lockText="1"/>
</file>

<file path=xl/ctrlProps/ctrlProp2257.xml><?xml version="1.0" encoding="utf-8"?>
<formControlPr xmlns="http://schemas.microsoft.com/office/spreadsheetml/2009/9/main" objectType="Button" lockText="1"/>
</file>

<file path=xl/ctrlProps/ctrlProp2258.xml><?xml version="1.0" encoding="utf-8"?>
<formControlPr xmlns="http://schemas.microsoft.com/office/spreadsheetml/2009/9/main" objectType="Button" lockText="1"/>
</file>

<file path=xl/ctrlProps/ctrlProp2259.xml><?xml version="1.0" encoding="utf-8"?>
<formControlPr xmlns="http://schemas.microsoft.com/office/spreadsheetml/2009/9/main" objectType="Button" lockText="1"/>
</file>

<file path=xl/ctrlProps/ctrlProp2260.xml><?xml version="1.0" encoding="utf-8"?>
<formControlPr xmlns="http://schemas.microsoft.com/office/spreadsheetml/2009/9/main" objectType="Button" lockText="1"/>
</file>

<file path=xl/ctrlProps/ctrlProp2261.xml><?xml version="1.0" encoding="utf-8"?>
<formControlPr xmlns="http://schemas.microsoft.com/office/spreadsheetml/2009/9/main" objectType="Button" lockText="1"/>
</file>

<file path=xl/ctrlProps/ctrlProp2262.xml><?xml version="1.0" encoding="utf-8"?>
<formControlPr xmlns="http://schemas.microsoft.com/office/spreadsheetml/2009/9/main" objectType="Button" lockText="1"/>
</file>

<file path=xl/ctrlProps/ctrlProp2263.xml><?xml version="1.0" encoding="utf-8"?>
<formControlPr xmlns="http://schemas.microsoft.com/office/spreadsheetml/2009/9/main" objectType="Button" lockText="1"/>
</file>

<file path=xl/ctrlProps/ctrlProp2264.xml><?xml version="1.0" encoding="utf-8"?>
<formControlPr xmlns="http://schemas.microsoft.com/office/spreadsheetml/2009/9/main" objectType="Button" lockText="1"/>
</file>

<file path=xl/ctrlProps/ctrlProp2265.xml><?xml version="1.0" encoding="utf-8"?>
<formControlPr xmlns="http://schemas.microsoft.com/office/spreadsheetml/2009/9/main" objectType="Button" lockText="1"/>
</file>

<file path=xl/ctrlProps/ctrlProp2266.xml><?xml version="1.0" encoding="utf-8"?>
<formControlPr xmlns="http://schemas.microsoft.com/office/spreadsheetml/2009/9/main" objectType="Button" lockText="1"/>
</file>

<file path=xl/ctrlProps/ctrlProp2267.xml><?xml version="1.0" encoding="utf-8"?>
<formControlPr xmlns="http://schemas.microsoft.com/office/spreadsheetml/2009/9/main" objectType="Button" lockText="1"/>
</file>

<file path=xl/ctrlProps/ctrlProp2268.xml><?xml version="1.0" encoding="utf-8"?>
<formControlPr xmlns="http://schemas.microsoft.com/office/spreadsheetml/2009/9/main" objectType="Button" lockText="1"/>
</file>

<file path=xl/ctrlProps/ctrlProp2269.xml><?xml version="1.0" encoding="utf-8"?>
<formControlPr xmlns="http://schemas.microsoft.com/office/spreadsheetml/2009/9/main" objectType="Button" lockText="1"/>
</file>

<file path=xl/ctrlProps/ctrlProp2270.xml><?xml version="1.0" encoding="utf-8"?>
<formControlPr xmlns="http://schemas.microsoft.com/office/spreadsheetml/2009/9/main" objectType="Button" lockText="1"/>
</file>

<file path=xl/ctrlProps/ctrlProp2271.xml><?xml version="1.0" encoding="utf-8"?>
<formControlPr xmlns="http://schemas.microsoft.com/office/spreadsheetml/2009/9/main" objectType="Button" lockText="1"/>
</file>

<file path=xl/ctrlProps/ctrlProp2272.xml><?xml version="1.0" encoding="utf-8"?>
<formControlPr xmlns="http://schemas.microsoft.com/office/spreadsheetml/2009/9/main" objectType="Button" lockText="1"/>
</file>

<file path=xl/ctrlProps/ctrlProp2273.xml><?xml version="1.0" encoding="utf-8"?>
<formControlPr xmlns="http://schemas.microsoft.com/office/spreadsheetml/2009/9/main" objectType="Button" lockText="1"/>
</file>

<file path=xl/ctrlProps/ctrlProp2274.xml><?xml version="1.0" encoding="utf-8"?>
<formControlPr xmlns="http://schemas.microsoft.com/office/spreadsheetml/2009/9/main" objectType="Button" lockText="1"/>
</file>

<file path=xl/ctrlProps/ctrlProp2275.xml><?xml version="1.0" encoding="utf-8"?>
<formControlPr xmlns="http://schemas.microsoft.com/office/spreadsheetml/2009/9/main" objectType="Button" lockText="1"/>
</file>

<file path=xl/ctrlProps/ctrlProp2276.xml><?xml version="1.0" encoding="utf-8"?>
<formControlPr xmlns="http://schemas.microsoft.com/office/spreadsheetml/2009/9/main" objectType="Button" lockText="1"/>
</file>

<file path=xl/ctrlProps/ctrlProp2277.xml><?xml version="1.0" encoding="utf-8"?>
<formControlPr xmlns="http://schemas.microsoft.com/office/spreadsheetml/2009/9/main" objectType="Button" lockText="1"/>
</file>

<file path=xl/ctrlProps/ctrlProp2278.xml><?xml version="1.0" encoding="utf-8"?>
<formControlPr xmlns="http://schemas.microsoft.com/office/spreadsheetml/2009/9/main" objectType="Button" lockText="1"/>
</file>

<file path=xl/ctrlProps/ctrlProp2279.xml><?xml version="1.0" encoding="utf-8"?>
<formControlPr xmlns="http://schemas.microsoft.com/office/spreadsheetml/2009/9/main" objectType="Button" lockText="1"/>
</file>

<file path=xl/ctrlProps/ctrlProp2280.xml><?xml version="1.0" encoding="utf-8"?>
<formControlPr xmlns="http://schemas.microsoft.com/office/spreadsheetml/2009/9/main" objectType="Button" lockText="1"/>
</file>

<file path=xl/ctrlProps/ctrlProp2281.xml><?xml version="1.0" encoding="utf-8"?>
<formControlPr xmlns="http://schemas.microsoft.com/office/spreadsheetml/2009/9/main" objectType="Button" lockText="1"/>
</file>

<file path=xl/ctrlProps/ctrlProp2282.xml><?xml version="1.0" encoding="utf-8"?>
<formControlPr xmlns="http://schemas.microsoft.com/office/spreadsheetml/2009/9/main" objectType="Button" lockText="1"/>
</file>

<file path=xl/ctrlProps/ctrlProp2283.xml><?xml version="1.0" encoding="utf-8"?>
<formControlPr xmlns="http://schemas.microsoft.com/office/spreadsheetml/2009/9/main" objectType="Button" lockText="1"/>
</file>

<file path=xl/ctrlProps/ctrlProp2284.xml><?xml version="1.0" encoding="utf-8"?>
<formControlPr xmlns="http://schemas.microsoft.com/office/spreadsheetml/2009/9/main" objectType="Button" lockText="1"/>
</file>

<file path=xl/ctrlProps/ctrlProp2285.xml><?xml version="1.0" encoding="utf-8"?>
<formControlPr xmlns="http://schemas.microsoft.com/office/spreadsheetml/2009/9/main" objectType="Button" lockText="1"/>
</file>

<file path=xl/ctrlProps/ctrlProp2286.xml><?xml version="1.0" encoding="utf-8"?>
<formControlPr xmlns="http://schemas.microsoft.com/office/spreadsheetml/2009/9/main" objectType="Button" lockText="1"/>
</file>

<file path=xl/ctrlProps/ctrlProp2287.xml><?xml version="1.0" encoding="utf-8"?>
<formControlPr xmlns="http://schemas.microsoft.com/office/spreadsheetml/2009/9/main" objectType="Button" lockText="1"/>
</file>

<file path=xl/ctrlProps/ctrlProp2288.xml><?xml version="1.0" encoding="utf-8"?>
<formControlPr xmlns="http://schemas.microsoft.com/office/spreadsheetml/2009/9/main" objectType="Button" lockText="1"/>
</file>

<file path=xl/ctrlProps/ctrlProp2289.xml><?xml version="1.0" encoding="utf-8"?>
<formControlPr xmlns="http://schemas.microsoft.com/office/spreadsheetml/2009/9/main" objectType="Button" lockText="1"/>
</file>

<file path=xl/ctrlProps/ctrlProp2290.xml><?xml version="1.0" encoding="utf-8"?>
<formControlPr xmlns="http://schemas.microsoft.com/office/spreadsheetml/2009/9/main" objectType="Button" lockText="1"/>
</file>

<file path=xl/ctrlProps/ctrlProp2291.xml><?xml version="1.0" encoding="utf-8"?>
<formControlPr xmlns="http://schemas.microsoft.com/office/spreadsheetml/2009/9/main" objectType="Button" lockText="1"/>
</file>

<file path=xl/ctrlProps/ctrlProp2292.xml><?xml version="1.0" encoding="utf-8"?>
<formControlPr xmlns="http://schemas.microsoft.com/office/spreadsheetml/2009/9/main" objectType="Button" lockText="1"/>
</file>

<file path=xl/ctrlProps/ctrlProp2293.xml><?xml version="1.0" encoding="utf-8"?>
<formControlPr xmlns="http://schemas.microsoft.com/office/spreadsheetml/2009/9/main" objectType="Button" lockText="1"/>
</file>

<file path=xl/ctrlProps/ctrlProp2294.xml><?xml version="1.0" encoding="utf-8"?>
<formControlPr xmlns="http://schemas.microsoft.com/office/spreadsheetml/2009/9/main" objectType="Button" lockText="1"/>
</file>

<file path=xl/ctrlProps/ctrlProp2295.xml><?xml version="1.0" encoding="utf-8"?>
<formControlPr xmlns="http://schemas.microsoft.com/office/spreadsheetml/2009/9/main" objectType="Button" lockText="1"/>
</file>

<file path=xl/ctrlProps/ctrlProp2296.xml><?xml version="1.0" encoding="utf-8"?>
<formControlPr xmlns="http://schemas.microsoft.com/office/spreadsheetml/2009/9/main" objectType="Button" lockText="1"/>
</file>

<file path=xl/ctrlProps/ctrlProp2297.xml><?xml version="1.0" encoding="utf-8"?>
<formControlPr xmlns="http://schemas.microsoft.com/office/spreadsheetml/2009/9/main" objectType="Button" lockText="1"/>
</file>

<file path=xl/ctrlProps/ctrlProp2298.xml><?xml version="1.0" encoding="utf-8"?>
<formControlPr xmlns="http://schemas.microsoft.com/office/spreadsheetml/2009/9/main" objectType="Button" lockText="1"/>
</file>

<file path=xl/ctrlProps/ctrlProp2299.xml><?xml version="1.0" encoding="utf-8"?>
<formControlPr xmlns="http://schemas.microsoft.com/office/spreadsheetml/2009/9/main" objectType="Button" lockText="1"/>
</file>

<file path=xl/ctrlProps/ctrlProp2300.xml><?xml version="1.0" encoding="utf-8"?>
<formControlPr xmlns="http://schemas.microsoft.com/office/spreadsheetml/2009/9/main" objectType="Button" lockText="1"/>
</file>

<file path=xl/ctrlProps/ctrlProp2301.xml><?xml version="1.0" encoding="utf-8"?>
<formControlPr xmlns="http://schemas.microsoft.com/office/spreadsheetml/2009/9/main" objectType="Button" lockText="1"/>
</file>

<file path=xl/ctrlProps/ctrlProp2302.xml><?xml version="1.0" encoding="utf-8"?>
<formControlPr xmlns="http://schemas.microsoft.com/office/spreadsheetml/2009/9/main" objectType="Button" lockText="1"/>
</file>

<file path=xl/ctrlProps/ctrlProp2303.xml><?xml version="1.0" encoding="utf-8"?>
<formControlPr xmlns="http://schemas.microsoft.com/office/spreadsheetml/2009/9/main" objectType="Button" lockText="1"/>
</file>

<file path=xl/ctrlProps/ctrlProp2304.xml><?xml version="1.0" encoding="utf-8"?>
<formControlPr xmlns="http://schemas.microsoft.com/office/spreadsheetml/2009/9/main" objectType="Button" lockText="1"/>
</file>

<file path=xl/ctrlProps/ctrlProp2305.xml><?xml version="1.0" encoding="utf-8"?>
<formControlPr xmlns="http://schemas.microsoft.com/office/spreadsheetml/2009/9/main" objectType="Button" lockText="1"/>
</file>

<file path=xl/ctrlProps/ctrlProp2306.xml><?xml version="1.0" encoding="utf-8"?>
<formControlPr xmlns="http://schemas.microsoft.com/office/spreadsheetml/2009/9/main" objectType="Button" lockText="1"/>
</file>

<file path=xl/ctrlProps/ctrlProp2307.xml><?xml version="1.0" encoding="utf-8"?>
<formControlPr xmlns="http://schemas.microsoft.com/office/spreadsheetml/2009/9/main" objectType="Button" lockText="1"/>
</file>

<file path=xl/ctrlProps/ctrlProp2308.xml><?xml version="1.0" encoding="utf-8"?>
<formControlPr xmlns="http://schemas.microsoft.com/office/spreadsheetml/2009/9/main" objectType="Button" lockText="1"/>
</file>

<file path=xl/ctrlProps/ctrlProp2309.xml><?xml version="1.0" encoding="utf-8"?>
<formControlPr xmlns="http://schemas.microsoft.com/office/spreadsheetml/2009/9/main" objectType="Button" lockText="1"/>
</file>

<file path=xl/ctrlProps/ctrlProp2310.xml><?xml version="1.0" encoding="utf-8"?>
<formControlPr xmlns="http://schemas.microsoft.com/office/spreadsheetml/2009/9/main" objectType="Button" lockText="1"/>
</file>

<file path=xl/ctrlProps/ctrlProp2311.xml><?xml version="1.0" encoding="utf-8"?>
<formControlPr xmlns="http://schemas.microsoft.com/office/spreadsheetml/2009/9/main" objectType="Button" lockText="1"/>
</file>

<file path=xl/ctrlProps/ctrlProp2312.xml><?xml version="1.0" encoding="utf-8"?>
<formControlPr xmlns="http://schemas.microsoft.com/office/spreadsheetml/2009/9/main" objectType="Button" lockText="1"/>
</file>

<file path=xl/ctrlProps/ctrlProp2313.xml><?xml version="1.0" encoding="utf-8"?>
<formControlPr xmlns="http://schemas.microsoft.com/office/spreadsheetml/2009/9/main" objectType="Button" lockText="1"/>
</file>

<file path=xl/ctrlProps/ctrlProp2314.xml><?xml version="1.0" encoding="utf-8"?>
<formControlPr xmlns="http://schemas.microsoft.com/office/spreadsheetml/2009/9/main" objectType="Button" lockText="1"/>
</file>

<file path=xl/ctrlProps/ctrlProp2315.xml><?xml version="1.0" encoding="utf-8"?>
<formControlPr xmlns="http://schemas.microsoft.com/office/spreadsheetml/2009/9/main" objectType="Button" lockText="1"/>
</file>

<file path=xl/ctrlProps/ctrlProp2316.xml><?xml version="1.0" encoding="utf-8"?>
<formControlPr xmlns="http://schemas.microsoft.com/office/spreadsheetml/2009/9/main" objectType="Button" lockText="1"/>
</file>

<file path=xl/ctrlProps/ctrlProp2317.xml><?xml version="1.0" encoding="utf-8"?>
<formControlPr xmlns="http://schemas.microsoft.com/office/spreadsheetml/2009/9/main" objectType="Button" lockText="1"/>
</file>

<file path=xl/ctrlProps/ctrlProp2318.xml><?xml version="1.0" encoding="utf-8"?>
<formControlPr xmlns="http://schemas.microsoft.com/office/spreadsheetml/2009/9/main" objectType="Button" lockText="1"/>
</file>

<file path=xl/ctrlProps/ctrlProp2319.xml><?xml version="1.0" encoding="utf-8"?>
<formControlPr xmlns="http://schemas.microsoft.com/office/spreadsheetml/2009/9/main" objectType="Button" lockText="1"/>
</file>

<file path=xl/ctrlProps/ctrlProp2320.xml><?xml version="1.0" encoding="utf-8"?>
<formControlPr xmlns="http://schemas.microsoft.com/office/spreadsheetml/2009/9/main" objectType="Button" lockText="1"/>
</file>

<file path=xl/ctrlProps/ctrlProp2321.xml><?xml version="1.0" encoding="utf-8"?>
<formControlPr xmlns="http://schemas.microsoft.com/office/spreadsheetml/2009/9/main" objectType="Button" lockText="1"/>
</file>

<file path=xl/ctrlProps/ctrlProp2322.xml><?xml version="1.0" encoding="utf-8"?>
<formControlPr xmlns="http://schemas.microsoft.com/office/spreadsheetml/2009/9/main" objectType="Button" lockText="1"/>
</file>

<file path=xl/ctrlProps/ctrlProp2323.xml><?xml version="1.0" encoding="utf-8"?>
<formControlPr xmlns="http://schemas.microsoft.com/office/spreadsheetml/2009/9/main" objectType="Button" lockText="1"/>
</file>

<file path=xl/ctrlProps/ctrlProp2324.xml><?xml version="1.0" encoding="utf-8"?>
<formControlPr xmlns="http://schemas.microsoft.com/office/spreadsheetml/2009/9/main" objectType="Button" lockText="1"/>
</file>

<file path=xl/ctrlProps/ctrlProp2325.xml><?xml version="1.0" encoding="utf-8"?>
<formControlPr xmlns="http://schemas.microsoft.com/office/spreadsheetml/2009/9/main" objectType="Button" lockText="1"/>
</file>

<file path=xl/ctrlProps/ctrlProp2326.xml><?xml version="1.0" encoding="utf-8"?>
<formControlPr xmlns="http://schemas.microsoft.com/office/spreadsheetml/2009/9/main" objectType="Button" lockText="1"/>
</file>

<file path=xl/ctrlProps/ctrlProp2327.xml><?xml version="1.0" encoding="utf-8"?>
<formControlPr xmlns="http://schemas.microsoft.com/office/spreadsheetml/2009/9/main" objectType="Button" lockText="1"/>
</file>

<file path=xl/ctrlProps/ctrlProp2328.xml><?xml version="1.0" encoding="utf-8"?>
<formControlPr xmlns="http://schemas.microsoft.com/office/spreadsheetml/2009/9/main" objectType="Button" lockText="1"/>
</file>

<file path=xl/ctrlProps/ctrlProp2329.xml><?xml version="1.0" encoding="utf-8"?>
<formControlPr xmlns="http://schemas.microsoft.com/office/spreadsheetml/2009/9/main" objectType="Button" lockText="1"/>
</file>

<file path=xl/ctrlProps/ctrlProp2330.xml><?xml version="1.0" encoding="utf-8"?>
<formControlPr xmlns="http://schemas.microsoft.com/office/spreadsheetml/2009/9/main" objectType="Button" lockText="1"/>
</file>

<file path=xl/ctrlProps/ctrlProp2331.xml><?xml version="1.0" encoding="utf-8"?>
<formControlPr xmlns="http://schemas.microsoft.com/office/spreadsheetml/2009/9/main" objectType="Button" lockText="1"/>
</file>

<file path=xl/ctrlProps/ctrlProp2332.xml><?xml version="1.0" encoding="utf-8"?>
<formControlPr xmlns="http://schemas.microsoft.com/office/spreadsheetml/2009/9/main" objectType="Button" lockText="1"/>
</file>

<file path=xl/ctrlProps/ctrlProp2333.xml><?xml version="1.0" encoding="utf-8"?>
<formControlPr xmlns="http://schemas.microsoft.com/office/spreadsheetml/2009/9/main" objectType="Button" lockText="1"/>
</file>

<file path=xl/ctrlProps/ctrlProp2334.xml><?xml version="1.0" encoding="utf-8"?>
<formControlPr xmlns="http://schemas.microsoft.com/office/spreadsheetml/2009/9/main" objectType="Button" lockText="1"/>
</file>

<file path=xl/ctrlProps/ctrlProp2335.xml><?xml version="1.0" encoding="utf-8"?>
<formControlPr xmlns="http://schemas.microsoft.com/office/spreadsheetml/2009/9/main" objectType="Button" lockText="1"/>
</file>

<file path=xl/ctrlProps/ctrlProp2336.xml><?xml version="1.0" encoding="utf-8"?>
<formControlPr xmlns="http://schemas.microsoft.com/office/spreadsheetml/2009/9/main" objectType="Button" lockText="1"/>
</file>

<file path=xl/ctrlProps/ctrlProp2337.xml><?xml version="1.0" encoding="utf-8"?>
<formControlPr xmlns="http://schemas.microsoft.com/office/spreadsheetml/2009/9/main" objectType="Button" lockText="1"/>
</file>

<file path=xl/ctrlProps/ctrlProp2338.xml><?xml version="1.0" encoding="utf-8"?>
<formControlPr xmlns="http://schemas.microsoft.com/office/spreadsheetml/2009/9/main" objectType="Button" lockText="1"/>
</file>

<file path=xl/ctrlProps/ctrlProp2339.xml><?xml version="1.0" encoding="utf-8"?>
<formControlPr xmlns="http://schemas.microsoft.com/office/spreadsheetml/2009/9/main" objectType="Button" lockText="1"/>
</file>

<file path=xl/ctrlProps/ctrlProp2340.xml><?xml version="1.0" encoding="utf-8"?>
<formControlPr xmlns="http://schemas.microsoft.com/office/spreadsheetml/2009/9/main" objectType="Button" lockText="1"/>
</file>

<file path=xl/ctrlProps/ctrlProp2341.xml><?xml version="1.0" encoding="utf-8"?>
<formControlPr xmlns="http://schemas.microsoft.com/office/spreadsheetml/2009/9/main" objectType="Button" lockText="1"/>
</file>

<file path=xl/ctrlProps/ctrlProp2342.xml><?xml version="1.0" encoding="utf-8"?>
<formControlPr xmlns="http://schemas.microsoft.com/office/spreadsheetml/2009/9/main" objectType="Button" lockText="1"/>
</file>

<file path=xl/ctrlProps/ctrlProp2343.xml><?xml version="1.0" encoding="utf-8"?>
<formControlPr xmlns="http://schemas.microsoft.com/office/spreadsheetml/2009/9/main" objectType="Button" lockText="1"/>
</file>

<file path=xl/ctrlProps/ctrlProp2344.xml><?xml version="1.0" encoding="utf-8"?>
<formControlPr xmlns="http://schemas.microsoft.com/office/spreadsheetml/2009/9/main" objectType="Button" lockText="1"/>
</file>

<file path=xl/ctrlProps/ctrlProp2345.xml><?xml version="1.0" encoding="utf-8"?>
<formControlPr xmlns="http://schemas.microsoft.com/office/spreadsheetml/2009/9/main" objectType="Button" lockText="1"/>
</file>

<file path=xl/ctrlProps/ctrlProp2346.xml><?xml version="1.0" encoding="utf-8"?>
<formControlPr xmlns="http://schemas.microsoft.com/office/spreadsheetml/2009/9/main" objectType="Button" lockText="1"/>
</file>

<file path=xl/ctrlProps/ctrlProp2347.xml><?xml version="1.0" encoding="utf-8"?>
<formControlPr xmlns="http://schemas.microsoft.com/office/spreadsheetml/2009/9/main" objectType="Button" lockText="1"/>
</file>

<file path=xl/ctrlProps/ctrlProp2348.xml><?xml version="1.0" encoding="utf-8"?>
<formControlPr xmlns="http://schemas.microsoft.com/office/spreadsheetml/2009/9/main" objectType="Button" lockText="1"/>
</file>

<file path=xl/ctrlProps/ctrlProp2349.xml><?xml version="1.0" encoding="utf-8"?>
<formControlPr xmlns="http://schemas.microsoft.com/office/spreadsheetml/2009/9/main" objectType="Button" lockText="1"/>
</file>

<file path=xl/ctrlProps/ctrlProp2350.xml><?xml version="1.0" encoding="utf-8"?>
<formControlPr xmlns="http://schemas.microsoft.com/office/spreadsheetml/2009/9/main" objectType="Button" lockText="1"/>
</file>

<file path=xl/ctrlProps/ctrlProp2351.xml><?xml version="1.0" encoding="utf-8"?>
<formControlPr xmlns="http://schemas.microsoft.com/office/spreadsheetml/2009/9/main" objectType="Button" lockText="1"/>
</file>

<file path=xl/ctrlProps/ctrlProp2352.xml><?xml version="1.0" encoding="utf-8"?>
<formControlPr xmlns="http://schemas.microsoft.com/office/spreadsheetml/2009/9/main" objectType="Button" lockText="1"/>
</file>

<file path=xl/ctrlProps/ctrlProp2353.xml><?xml version="1.0" encoding="utf-8"?>
<formControlPr xmlns="http://schemas.microsoft.com/office/spreadsheetml/2009/9/main" objectType="Button" lockText="1"/>
</file>

<file path=xl/ctrlProps/ctrlProp2354.xml><?xml version="1.0" encoding="utf-8"?>
<formControlPr xmlns="http://schemas.microsoft.com/office/spreadsheetml/2009/9/main" objectType="Button" lockText="1"/>
</file>

<file path=xl/ctrlProps/ctrlProp2355.xml><?xml version="1.0" encoding="utf-8"?>
<formControlPr xmlns="http://schemas.microsoft.com/office/spreadsheetml/2009/9/main" objectType="Button" lockText="1"/>
</file>

<file path=xl/ctrlProps/ctrlProp2356.xml><?xml version="1.0" encoding="utf-8"?>
<formControlPr xmlns="http://schemas.microsoft.com/office/spreadsheetml/2009/9/main" objectType="Button" lockText="1"/>
</file>

<file path=xl/ctrlProps/ctrlProp2357.xml><?xml version="1.0" encoding="utf-8"?>
<formControlPr xmlns="http://schemas.microsoft.com/office/spreadsheetml/2009/9/main" objectType="Button" lockText="1"/>
</file>

<file path=xl/ctrlProps/ctrlProp2358.xml><?xml version="1.0" encoding="utf-8"?>
<formControlPr xmlns="http://schemas.microsoft.com/office/spreadsheetml/2009/9/main" objectType="Button" lockText="1"/>
</file>

<file path=xl/ctrlProps/ctrlProp2359.xml><?xml version="1.0" encoding="utf-8"?>
<formControlPr xmlns="http://schemas.microsoft.com/office/spreadsheetml/2009/9/main" objectType="Button" lockText="1"/>
</file>

<file path=xl/ctrlProps/ctrlProp2360.xml><?xml version="1.0" encoding="utf-8"?>
<formControlPr xmlns="http://schemas.microsoft.com/office/spreadsheetml/2009/9/main" objectType="Button" lockText="1"/>
</file>

<file path=xl/ctrlProps/ctrlProp2361.xml><?xml version="1.0" encoding="utf-8"?>
<formControlPr xmlns="http://schemas.microsoft.com/office/spreadsheetml/2009/9/main" objectType="Button" lockText="1"/>
</file>

<file path=xl/ctrlProps/ctrlProp2362.xml><?xml version="1.0" encoding="utf-8"?>
<formControlPr xmlns="http://schemas.microsoft.com/office/spreadsheetml/2009/9/main" objectType="Button" lockText="1"/>
</file>

<file path=xl/ctrlProps/ctrlProp2363.xml><?xml version="1.0" encoding="utf-8"?>
<formControlPr xmlns="http://schemas.microsoft.com/office/spreadsheetml/2009/9/main" objectType="Button" lockText="1"/>
</file>

<file path=xl/ctrlProps/ctrlProp2364.xml><?xml version="1.0" encoding="utf-8"?>
<formControlPr xmlns="http://schemas.microsoft.com/office/spreadsheetml/2009/9/main" objectType="Button" lockText="1"/>
</file>

<file path=xl/ctrlProps/ctrlProp2365.xml><?xml version="1.0" encoding="utf-8"?>
<formControlPr xmlns="http://schemas.microsoft.com/office/spreadsheetml/2009/9/main" objectType="Button" lockText="1"/>
</file>

<file path=xl/ctrlProps/ctrlProp2366.xml><?xml version="1.0" encoding="utf-8"?>
<formControlPr xmlns="http://schemas.microsoft.com/office/spreadsheetml/2009/9/main" objectType="Button" lockText="1"/>
</file>

<file path=xl/ctrlProps/ctrlProp2367.xml><?xml version="1.0" encoding="utf-8"?>
<formControlPr xmlns="http://schemas.microsoft.com/office/spreadsheetml/2009/9/main" objectType="Button" lockText="1"/>
</file>

<file path=xl/ctrlProps/ctrlProp2368.xml><?xml version="1.0" encoding="utf-8"?>
<formControlPr xmlns="http://schemas.microsoft.com/office/spreadsheetml/2009/9/main" objectType="Button" lockText="1"/>
</file>

<file path=xl/ctrlProps/ctrlProp2369.xml><?xml version="1.0" encoding="utf-8"?>
<formControlPr xmlns="http://schemas.microsoft.com/office/spreadsheetml/2009/9/main" objectType="Button" lockText="1"/>
</file>

<file path=xl/ctrlProps/ctrlProp2370.xml><?xml version="1.0" encoding="utf-8"?>
<formControlPr xmlns="http://schemas.microsoft.com/office/spreadsheetml/2009/9/main" objectType="Button" lockText="1"/>
</file>

<file path=xl/ctrlProps/ctrlProp2371.xml><?xml version="1.0" encoding="utf-8"?>
<formControlPr xmlns="http://schemas.microsoft.com/office/spreadsheetml/2009/9/main" objectType="Button" lockText="1"/>
</file>

<file path=xl/ctrlProps/ctrlProp2372.xml><?xml version="1.0" encoding="utf-8"?>
<formControlPr xmlns="http://schemas.microsoft.com/office/spreadsheetml/2009/9/main" objectType="Button" lockText="1"/>
</file>

<file path=xl/ctrlProps/ctrlProp2373.xml><?xml version="1.0" encoding="utf-8"?>
<formControlPr xmlns="http://schemas.microsoft.com/office/spreadsheetml/2009/9/main" objectType="Button" lockText="1"/>
</file>

<file path=xl/ctrlProps/ctrlProp2374.xml><?xml version="1.0" encoding="utf-8"?>
<formControlPr xmlns="http://schemas.microsoft.com/office/spreadsheetml/2009/9/main" objectType="Button" lockText="1"/>
</file>

<file path=xl/ctrlProps/ctrlProp2375.xml><?xml version="1.0" encoding="utf-8"?>
<formControlPr xmlns="http://schemas.microsoft.com/office/spreadsheetml/2009/9/main" objectType="Button" lockText="1"/>
</file>

<file path=xl/ctrlProps/ctrlProp2376.xml><?xml version="1.0" encoding="utf-8"?>
<formControlPr xmlns="http://schemas.microsoft.com/office/spreadsheetml/2009/9/main" objectType="Button" lockText="1"/>
</file>

<file path=xl/ctrlProps/ctrlProp2377.xml><?xml version="1.0" encoding="utf-8"?>
<formControlPr xmlns="http://schemas.microsoft.com/office/spreadsheetml/2009/9/main" objectType="Button" lockText="1"/>
</file>

<file path=xl/ctrlProps/ctrlProp2378.xml><?xml version="1.0" encoding="utf-8"?>
<formControlPr xmlns="http://schemas.microsoft.com/office/spreadsheetml/2009/9/main" objectType="Button" lockText="1"/>
</file>

<file path=xl/ctrlProps/ctrlProp2379.xml><?xml version="1.0" encoding="utf-8"?>
<formControlPr xmlns="http://schemas.microsoft.com/office/spreadsheetml/2009/9/main" objectType="Button" lockText="1"/>
</file>

<file path=xl/ctrlProps/ctrlProp2380.xml><?xml version="1.0" encoding="utf-8"?>
<formControlPr xmlns="http://schemas.microsoft.com/office/spreadsheetml/2009/9/main" objectType="Button" lockText="1"/>
</file>

<file path=xl/ctrlProps/ctrlProp2381.xml><?xml version="1.0" encoding="utf-8"?>
<formControlPr xmlns="http://schemas.microsoft.com/office/spreadsheetml/2009/9/main" objectType="Button" lockText="1"/>
</file>

<file path=xl/ctrlProps/ctrlProp2382.xml><?xml version="1.0" encoding="utf-8"?>
<formControlPr xmlns="http://schemas.microsoft.com/office/spreadsheetml/2009/9/main" objectType="Button" lockText="1"/>
</file>

<file path=xl/ctrlProps/ctrlProp2383.xml><?xml version="1.0" encoding="utf-8"?>
<formControlPr xmlns="http://schemas.microsoft.com/office/spreadsheetml/2009/9/main" objectType="Button" lockText="1"/>
</file>

<file path=xl/ctrlProps/ctrlProp2384.xml><?xml version="1.0" encoding="utf-8"?>
<formControlPr xmlns="http://schemas.microsoft.com/office/spreadsheetml/2009/9/main" objectType="Button" lockText="1"/>
</file>

<file path=xl/ctrlProps/ctrlProp2385.xml><?xml version="1.0" encoding="utf-8"?>
<formControlPr xmlns="http://schemas.microsoft.com/office/spreadsheetml/2009/9/main" objectType="Button" lockText="1"/>
</file>

<file path=xl/ctrlProps/ctrlProp2386.xml><?xml version="1.0" encoding="utf-8"?>
<formControlPr xmlns="http://schemas.microsoft.com/office/spreadsheetml/2009/9/main" objectType="Button" lockText="1"/>
</file>

<file path=xl/ctrlProps/ctrlProp2387.xml><?xml version="1.0" encoding="utf-8"?>
<formControlPr xmlns="http://schemas.microsoft.com/office/spreadsheetml/2009/9/main" objectType="Button" lockText="1"/>
</file>

<file path=xl/ctrlProps/ctrlProp2388.xml><?xml version="1.0" encoding="utf-8"?>
<formControlPr xmlns="http://schemas.microsoft.com/office/spreadsheetml/2009/9/main" objectType="Button" lockText="1"/>
</file>

<file path=xl/ctrlProps/ctrlProp2389.xml><?xml version="1.0" encoding="utf-8"?>
<formControlPr xmlns="http://schemas.microsoft.com/office/spreadsheetml/2009/9/main" objectType="Button" lockText="1"/>
</file>

<file path=xl/ctrlProps/ctrlProp2390.xml><?xml version="1.0" encoding="utf-8"?>
<formControlPr xmlns="http://schemas.microsoft.com/office/spreadsheetml/2009/9/main" objectType="Button" lockText="1"/>
</file>

<file path=xl/ctrlProps/ctrlProp2391.xml><?xml version="1.0" encoding="utf-8"?>
<formControlPr xmlns="http://schemas.microsoft.com/office/spreadsheetml/2009/9/main" objectType="Button" lockText="1"/>
</file>

<file path=xl/ctrlProps/ctrlProp2392.xml><?xml version="1.0" encoding="utf-8"?>
<formControlPr xmlns="http://schemas.microsoft.com/office/spreadsheetml/2009/9/main" objectType="Button" lockText="1"/>
</file>

<file path=xl/ctrlProps/ctrlProp2393.xml><?xml version="1.0" encoding="utf-8"?>
<formControlPr xmlns="http://schemas.microsoft.com/office/spreadsheetml/2009/9/main" objectType="Button" lockText="1"/>
</file>

<file path=xl/ctrlProps/ctrlProp2394.xml><?xml version="1.0" encoding="utf-8"?>
<formControlPr xmlns="http://schemas.microsoft.com/office/spreadsheetml/2009/9/main" objectType="Button" lockText="1"/>
</file>

<file path=xl/ctrlProps/ctrlProp2395.xml><?xml version="1.0" encoding="utf-8"?>
<formControlPr xmlns="http://schemas.microsoft.com/office/spreadsheetml/2009/9/main" objectType="Button" lockText="1"/>
</file>

<file path=xl/ctrlProps/ctrlProp2396.xml><?xml version="1.0" encoding="utf-8"?>
<formControlPr xmlns="http://schemas.microsoft.com/office/spreadsheetml/2009/9/main" objectType="Button" lockText="1"/>
</file>

<file path=xl/ctrlProps/ctrlProp2397.xml><?xml version="1.0" encoding="utf-8"?>
<formControlPr xmlns="http://schemas.microsoft.com/office/spreadsheetml/2009/9/main" objectType="Button" lockText="1"/>
</file>

<file path=xl/ctrlProps/ctrlProp2398.xml><?xml version="1.0" encoding="utf-8"?>
<formControlPr xmlns="http://schemas.microsoft.com/office/spreadsheetml/2009/9/main" objectType="Button" lockText="1"/>
</file>

<file path=xl/ctrlProps/ctrlProp2399.xml><?xml version="1.0" encoding="utf-8"?>
<formControlPr xmlns="http://schemas.microsoft.com/office/spreadsheetml/2009/9/main" objectType="Button" lockText="1"/>
</file>

<file path=xl/ctrlProps/ctrlProp2400.xml><?xml version="1.0" encoding="utf-8"?>
<formControlPr xmlns="http://schemas.microsoft.com/office/spreadsheetml/2009/9/main" objectType="Button" lockText="1"/>
</file>

<file path=xl/ctrlProps/ctrlProp2401.xml><?xml version="1.0" encoding="utf-8"?>
<formControlPr xmlns="http://schemas.microsoft.com/office/spreadsheetml/2009/9/main" objectType="Button" lockText="1"/>
</file>

<file path=xl/ctrlProps/ctrlProp2402.xml><?xml version="1.0" encoding="utf-8"?>
<formControlPr xmlns="http://schemas.microsoft.com/office/spreadsheetml/2009/9/main" objectType="Button" lockText="1"/>
</file>

<file path=xl/ctrlProps/ctrlProp2403.xml><?xml version="1.0" encoding="utf-8"?>
<formControlPr xmlns="http://schemas.microsoft.com/office/spreadsheetml/2009/9/main" objectType="Button" lockText="1"/>
</file>

<file path=xl/ctrlProps/ctrlProp2404.xml><?xml version="1.0" encoding="utf-8"?>
<formControlPr xmlns="http://schemas.microsoft.com/office/spreadsheetml/2009/9/main" objectType="Button" lockText="1"/>
</file>

<file path=xl/ctrlProps/ctrlProp2405.xml><?xml version="1.0" encoding="utf-8"?>
<formControlPr xmlns="http://schemas.microsoft.com/office/spreadsheetml/2009/9/main" objectType="Button" lockText="1"/>
</file>

<file path=xl/ctrlProps/ctrlProp2406.xml><?xml version="1.0" encoding="utf-8"?>
<formControlPr xmlns="http://schemas.microsoft.com/office/spreadsheetml/2009/9/main" objectType="Button" lockText="1"/>
</file>

<file path=xl/ctrlProps/ctrlProp2407.xml><?xml version="1.0" encoding="utf-8"?>
<formControlPr xmlns="http://schemas.microsoft.com/office/spreadsheetml/2009/9/main" objectType="Button" lockText="1"/>
</file>

<file path=xl/ctrlProps/ctrlProp2408.xml><?xml version="1.0" encoding="utf-8"?>
<formControlPr xmlns="http://schemas.microsoft.com/office/spreadsheetml/2009/9/main" objectType="Button" lockText="1"/>
</file>

<file path=xl/ctrlProps/ctrlProp2409.xml><?xml version="1.0" encoding="utf-8"?>
<formControlPr xmlns="http://schemas.microsoft.com/office/spreadsheetml/2009/9/main" objectType="Button" lockText="1"/>
</file>

<file path=xl/ctrlProps/ctrlProp2410.xml><?xml version="1.0" encoding="utf-8"?>
<formControlPr xmlns="http://schemas.microsoft.com/office/spreadsheetml/2009/9/main" objectType="Button" lockText="1"/>
</file>

<file path=xl/ctrlProps/ctrlProp2411.xml><?xml version="1.0" encoding="utf-8"?>
<formControlPr xmlns="http://schemas.microsoft.com/office/spreadsheetml/2009/9/main" objectType="Button" lockText="1"/>
</file>

<file path=xl/ctrlProps/ctrlProp2412.xml><?xml version="1.0" encoding="utf-8"?>
<formControlPr xmlns="http://schemas.microsoft.com/office/spreadsheetml/2009/9/main" objectType="Button" lockText="1"/>
</file>

<file path=xl/ctrlProps/ctrlProp2413.xml><?xml version="1.0" encoding="utf-8"?>
<formControlPr xmlns="http://schemas.microsoft.com/office/spreadsheetml/2009/9/main" objectType="Button" lockText="1"/>
</file>

<file path=xl/ctrlProps/ctrlProp2414.xml><?xml version="1.0" encoding="utf-8"?>
<formControlPr xmlns="http://schemas.microsoft.com/office/spreadsheetml/2009/9/main" objectType="Button" lockText="1"/>
</file>

<file path=xl/ctrlProps/ctrlProp2415.xml><?xml version="1.0" encoding="utf-8"?>
<formControlPr xmlns="http://schemas.microsoft.com/office/spreadsheetml/2009/9/main" objectType="Button" lockText="1"/>
</file>

<file path=xl/ctrlProps/ctrlProp2416.xml><?xml version="1.0" encoding="utf-8"?>
<formControlPr xmlns="http://schemas.microsoft.com/office/spreadsheetml/2009/9/main" objectType="Button" lockText="1"/>
</file>

<file path=xl/ctrlProps/ctrlProp2417.xml><?xml version="1.0" encoding="utf-8"?>
<formControlPr xmlns="http://schemas.microsoft.com/office/spreadsheetml/2009/9/main" objectType="Button" lockText="1"/>
</file>

<file path=xl/ctrlProps/ctrlProp2418.xml><?xml version="1.0" encoding="utf-8"?>
<formControlPr xmlns="http://schemas.microsoft.com/office/spreadsheetml/2009/9/main" objectType="Button" lockText="1"/>
</file>

<file path=xl/ctrlProps/ctrlProp2419.xml><?xml version="1.0" encoding="utf-8"?>
<formControlPr xmlns="http://schemas.microsoft.com/office/spreadsheetml/2009/9/main" objectType="Button" lockText="1"/>
</file>

<file path=xl/ctrlProps/ctrlProp2420.xml><?xml version="1.0" encoding="utf-8"?>
<formControlPr xmlns="http://schemas.microsoft.com/office/spreadsheetml/2009/9/main" objectType="Button" lockText="1"/>
</file>

<file path=xl/ctrlProps/ctrlProp2421.xml><?xml version="1.0" encoding="utf-8"?>
<formControlPr xmlns="http://schemas.microsoft.com/office/spreadsheetml/2009/9/main" objectType="Button" lockText="1"/>
</file>

<file path=xl/ctrlProps/ctrlProp2422.xml><?xml version="1.0" encoding="utf-8"?>
<formControlPr xmlns="http://schemas.microsoft.com/office/spreadsheetml/2009/9/main" objectType="Button" lockText="1"/>
</file>

<file path=xl/ctrlProps/ctrlProp2423.xml><?xml version="1.0" encoding="utf-8"?>
<formControlPr xmlns="http://schemas.microsoft.com/office/spreadsheetml/2009/9/main" objectType="Button" lockText="1"/>
</file>

<file path=xl/ctrlProps/ctrlProp2424.xml><?xml version="1.0" encoding="utf-8"?>
<formControlPr xmlns="http://schemas.microsoft.com/office/spreadsheetml/2009/9/main" objectType="Button" lockText="1"/>
</file>

<file path=xl/ctrlProps/ctrlProp2425.xml><?xml version="1.0" encoding="utf-8"?>
<formControlPr xmlns="http://schemas.microsoft.com/office/spreadsheetml/2009/9/main" objectType="Button" lockText="1"/>
</file>

<file path=xl/ctrlProps/ctrlProp2426.xml><?xml version="1.0" encoding="utf-8"?>
<formControlPr xmlns="http://schemas.microsoft.com/office/spreadsheetml/2009/9/main" objectType="Button" lockText="1"/>
</file>

<file path=xl/ctrlProps/ctrlProp2427.xml><?xml version="1.0" encoding="utf-8"?>
<formControlPr xmlns="http://schemas.microsoft.com/office/spreadsheetml/2009/9/main" objectType="Button" lockText="1"/>
</file>

<file path=xl/ctrlProps/ctrlProp2428.xml><?xml version="1.0" encoding="utf-8"?>
<formControlPr xmlns="http://schemas.microsoft.com/office/spreadsheetml/2009/9/main" objectType="Button" lockText="1"/>
</file>

<file path=xl/ctrlProps/ctrlProp2429.xml><?xml version="1.0" encoding="utf-8"?>
<formControlPr xmlns="http://schemas.microsoft.com/office/spreadsheetml/2009/9/main" objectType="Button" lockText="1"/>
</file>

<file path=xl/ctrlProps/ctrlProp2430.xml><?xml version="1.0" encoding="utf-8"?>
<formControlPr xmlns="http://schemas.microsoft.com/office/spreadsheetml/2009/9/main" objectType="Button" lockText="1"/>
</file>

<file path=xl/ctrlProps/ctrlProp2431.xml><?xml version="1.0" encoding="utf-8"?>
<formControlPr xmlns="http://schemas.microsoft.com/office/spreadsheetml/2009/9/main" objectType="Button" lockText="1"/>
</file>

<file path=xl/ctrlProps/ctrlProp2432.xml><?xml version="1.0" encoding="utf-8"?>
<formControlPr xmlns="http://schemas.microsoft.com/office/spreadsheetml/2009/9/main" objectType="Button" lockText="1"/>
</file>

<file path=xl/ctrlProps/ctrlProp2433.xml><?xml version="1.0" encoding="utf-8"?>
<formControlPr xmlns="http://schemas.microsoft.com/office/spreadsheetml/2009/9/main" objectType="Button" lockText="1"/>
</file>

<file path=xl/ctrlProps/ctrlProp2434.xml><?xml version="1.0" encoding="utf-8"?>
<formControlPr xmlns="http://schemas.microsoft.com/office/spreadsheetml/2009/9/main" objectType="Button" lockText="1"/>
</file>

<file path=xl/ctrlProps/ctrlProp2435.xml><?xml version="1.0" encoding="utf-8"?>
<formControlPr xmlns="http://schemas.microsoft.com/office/spreadsheetml/2009/9/main" objectType="Button" lockText="1"/>
</file>

<file path=xl/ctrlProps/ctrlProp2436.xml><?xml version="1.0" encoding="utf-8"?>
<formControlPr xmlns="http://schemas.microsoft.com/office/spreadsheetml/2009/9/main" objectType="Button" lockText="1"/>
</file>

<file path=xl/ctrlProps/ctrlProp2437.xml><?xml version="1.0" encoding="utf-8"?>
<formControlPr xmlns="http://schemas.microsoft.com/office/spreadsheetml/2009/9/main" objectType="Button" lockText="1"/>
</file>

<file path=xl/ctrlProps/ctrlProp2438.xml><?xml version="1.0" encoding="utf-8"?>
<formControlPr xmlns="http://schemas.microsoft.com/office/spreadsheetml/2009/9/main" objectType="Button" lockText="1"/>
</file>

<file path=xl/ctrlProps/ctrlProp2439.xml><?xml version="1.0" encoding="utf-8"?>
<formControlPr xmlns="http://schemas.microsoft.com/office/spreadsheetml/2009/9/main" objectType="Button" lockText="1"/>
</file>

<file path=xl/ctrlProps/ctrlProp2440.xml><?xml version="1.0" encoding="utf-8"?>
<formControlPr xmlns="http://schemas.microsoft.com/office/spreadsheetml/2009/9/main" objectType="Button" lockText="1"/>
</file>

<file path=xl/ctrlProps/ctrlProp2441.xml><?xml version="1.0" encoding="utf-8"?>
<formControlPr xmlns="http://schemas.microsoft.com/office/spreadsheetml/2009/9/main" objectType="Button" lockText="1"/>
</file>

<file path=xl/ctrlProps/ctrlProp2442.xml><?xml version="1.0" encoding="utf-8"?>
<formControlPr xmlns="http://schemas.microsoft.com/office/spreadsheetml/2009/9/main" objectType="Button" lockText="1"/>
</file>

<file path=xl/ctrlProps/ctrlProp2443.xml><?xml version="1.0" encoding="utf-8"?>
<formControlPr xmlns="http://schemas.microsoft.com/office/spreadsheetml/2009/9/main" objectType="Button" lockText="1"/>
</file>

<file path=xl/ctrlProps/ctrlProp2444.xml><?xml version="1.0" encoding="utf-8"?>
<formControlPr xmlns="http://schemas.microsoft.com/office/spreadsheetml/2009/9/main" objectType="Button" lockText="1"/>
</file>

<file path=xl/ctrlProps/ctrlProp2445.xml><?xml version="1.0" encoding="utf-8"?>
<formControlPr xmlns="http://schemas.microsoft.com/office/spreadsheetml/2009/9/main" objectType="Button" lockText="1"/>
</file>

<file path=xl/ctrlProps/ctrlProp2446.xml><?xml version="1.0" encoding="utf-8"?>
<formControlPr xmlns="http://schemas.microsoft.com/office/spreadsheetml/2009/9/main" objectType="Button" lockText="1"/>
</file>

<file path=xl/ctrlProps/ctrlProp2447.xml><?xml version="1.0" encoding="utf-8"?>
<formControlPr xmlns="http://schemas.microsoft.com/office/spreadsheetml/2009/9/main" objectType="Button" lockText="1"/>
</file>

<file path=xl/ctrlProps/ctrlProp2448.xml><?xml version="1.0" encoding="utf-8"?>
<formControlPr xmlns="http://schemas.microsoft.com/office/spreadsheetml/2009/9/main" objectType="Button" lockText="1"/>
</file>

<file path=xl/ctrlProps/ctrlProp2449.xml><?xml version="1.0" encoding="utf-8"?>
<formControlPr xmlns="http://schemas.microsoft.com/office/spreadsheetml/2009/9/main" objectType="Button" lockText="1"/>
</file>

<file path=xl/ctrlProps/ctrlProp2450.xml><?xml version="1.0" encoding="utf-8"?>
<formControlPr xmlns="http://schemas.microsoft.com/office/spreadsheetml/2009/9/main" objectType="Button" lockText="1"/>
</file>

<file path=xl/ctrlProps/ctrlProp2451.xml><?xml version="1.0" encoding="utf-8"?>
<formControlPr xmlns="http://schemas.microsoft.com/office/spreadsheetml/2009/9/main" objectType="Button" lockText="1"/>
</file>

<file path=xl/ctrlProps/ctrlProp2452.xml><?xml version="1.0" encoding="utf-8"?>
<formControlPr xmlns="http://schemas.microsoft.com/office/spreadsheetml/2009/9/main" objectType="Button" lockText="1"/>
</file>

<file path=xl/ctrlProps/ctrlProp2453.xml><?xml version="1.0" encoding="utf-8"?>
<formControlPr xmlns="http://schemas.microsoft.com/office/spreadsheetml/2009/9/main" objectType="Button" lockText="1"/>
</file>

<file path=xl/ctrlProps/ctrlProp2454.xml><?xml version="1.0" encoding="utf-8"?>
<formControlPr xmlns="http://schemas.microsoft.com/office/spreadsheetml/2009/9/main" objectType="Button" lockText="1"/>
</file>

<file path=xl/ctrlProps/ctrlProp2455.xml><?xml version="1.0" encoding="utf-8"?>
<formControlPr xmlns="http://schemas.microsoft.com/office/spreadsheetml/2009/9/main" objectType="Button" lockText="1"/>
</file>

<file path=xl/ctrlProps/ctrlProp2456.xml><?xml version="1.0" encoding="utf-8"?>
<formControlPr xmlns="http://schemas.microsoft.com/office/spreadsheetml/2009/9/main" objectType="Button" lockText="1"/>
</file>

<file path=xl/ctrlProps/ctrlProp2457.xml><?xml version="1.0" encoding="utf-8"?>
<formControlPr xmlns="http://schemas.microsoft.com/office/spreadsheetml/2009/9/main" objectType="Button" lockText="1"/>
</file>

<file path=xl/ctrlProps/ctrlProp2458.xml><?xml version="1.0" encoding="utf-8"?>
<formControlPr xmlns="http://schemas.microsoft.com/office/spreadsheetml/2009/9/main" objectType="Button" lockText="1"/>
</file>

<file path=xl/ctrlProps/ctrlProp2459.xml><?xml version="1.0" encoding="utf-8"?>
<formControlPr xmlns="http://schemas.microsoft.com/office/spreadsheetml/2009/9/main" objectType="Button" lockText="1"/>
</file>

<file path=xl/ctrlProps/ctrlProp2460.xml><?xml version="1.0" encoding="utf-8"?>
<formControlPr xmlns="http://schemas.microsoft.com/office/spreadsheetml/2009/9/main" objectType="Button" lockText="1"/>
</file>

<file path=xl/ctrlProps/ctrlProp2461.xml><?xml version="1.0" encoding="utf-8"?>
<formControlPr xmlns="http://schemas.microsoft.com/office/spreadsheetml/2009/9/main" objectType="Button" lockText="1"/>
</file>

<file path=xl/ctrlProps/ctrlProp2462.xml><?xml version="1.0" encoding="utf-8"?>
<formControlPr xmlns="http://schemas.microsoft.com/office/spreadsheetml/2009/9/main" objectType="Button" lockText="1"/>
</file>

<file path=xl/ctrlProps/ctrlProp2463.xml><?xml version="1.0" encoding="utf-8"?>
<formControlPr xmlns="http://schemas.microsoft.com/office/spreadsheetml/2009/9/main" objectType="Button" lockText="1"/>
</file>

<file path=xl/ctrlProps/ctrlProp2464.xml><?xml version="1.0" encoding="utf-8"?>
<formControlPr xmlns="http://schemas.microsoft.com/office/spreadsheetml/2009/9/main" objectType="Button" lockText="1"/>
</file>

<file path=xl/ctrlProps/ctrlProp2465.xml><?xml version="1.0" encoding="utf-8"?>
<formControlPr xmlns="http://schemas.microsoft.com/office/spreadsheetml/2009/9/main" objectType="Button" lockText="1"/>
</file>

<file path=xl/ctrlProps/ctrlProp2466.xml><?xml version="1.0" encoding="utf-8"?>
<formControlPr xmlns="http://schemas.microsoft.com/office/spreadsheetml/2009/9/main" objectType="Button" lockText="1"/>
</file>

<file path=xl/ctrlProps/ctrlProp2467.xml><?xml version="1.0" encoding="utf-8"?>
<formControlPr xmlns="http://schemas.microsoft.com/office/spreadsheetml/2009/9/main" objectType="Button" lockText="1"/>
</file>

<file path=xl/ctrlProps/ctrlProp2468.xml><?xml version="1.0" encoding="utf-8"?>
<formControlPr xmlns="http://schemas.microsoft.com/office/spreadsheetml/2009/9/main" objectType="Button" lockText="1"/>
</file>

<file path=xl/ctrlProps/ctrlProp2469.xml><?xml version="1.0" encoding="utf-8"?>
<formControlPr xmlns="http://schemas.microsoft.com/office/spreadsheetml/2009/9/main" objectType="Button" lockText="1"/>
</file>

<file path=xl/ctrlProps/ctrlProp2470.xml><?xml version="1.0" encoding="utf-8"?>
<formControlPr xmlns="http://schemas.microsoft.com/office/spreadsheetml/2009/9/main" objectType="Button" lockText="1"/>
</file>

<file path=xl/ctrlProps/ctrlProp2471.xml><?xml version="1.0" encoding="utf-8"?>
<formControlPr xmlns="http://schemas.microsoft.com/office/spreadsheetml/2009/9/main" objectType="Button" lockText="1"/>
</file>

<file path=xl/ctrlProps/ctrlProp2472.xml><?xml version="1.0" encoding="utf-8"?>
<formControlPr xmlns="http://schemas.microsoft.com/office/spreadsheetml/2009/9/main" objectType="Button" lockText="1"/>
</file>

<file path=xl/ctrlProps/ctrlProp2473.xml><?xml version="1.0" encoding="utf-8"?>
<formControlPr xmlns="http://schemas.microsoft.com/office/spreadsheetml/2009/9/main" objectType="Button" lockText="1"/>
</file>

<file path=xl/ctrlProps/ctrlProp2474.xml><?xml version="1.0" encoding="utf-8"?>
<formControlPr xmlns="http://schemas.microsoft.com/office/spreadsheetml/2009/9/main" objectType="Button" lockText="1"/>
</file>

<file path=xl/ctrlProps/ctrlProp2475.xml><?xml version="1.0" encoding="utf-8"?>
<formControlPr xmlns="http://schemas.microsoft.com/office/spreadsheetml/2009/9/main" objectType="Button" lockText="1"/>
</file>

<file path=xl/ctrlProps/ctrlProp2476.xml><?xml version="1.0" encoding="utf-8"?>
<formControlPr xmlns="http://schemas.microsoft.com/office/spreadsheetml/2009/9/main" objectType="Button" lockText="1"/>
</file>

<file path=xl/ctrlProps/ctrlProp2477.xml><?xml version="1.0" encoding="utf-8"?>
<formControlPr xmlns="http://schemas.microsoft.com/office/spreadsheetml/2009/9/main" objectType="Button" lockText="1"/>
</file>

<file path=xl/ctrlProps/ctrlProp2478.xml><?xml version="1.0" encoding="utf-8"?>
<formControlPr xmlns="http://schemas.microsoft.com/office/spreadsheetml/2009/9/main" objectType="Button" lockText="1"/>
</file>

<file path=xl/ctrlProps/ctrlProp2479.xml><?xml version="1.0" encoding="utf-8"?>
<formControlPr xmlns="http://schemas.microsoft.com/office/spreadsheetml/2009/9/main" objectType="Button" lockText="1"/>
</file>

<file path=xl/ctrlProps/ctrlProp2480.xml><?xml version="1.0" encoding="utf-8"?>
<formControlPr xmlns="http://schemas.microsoft.com/office/spreadsheetml/2009/9/main" objectType="Button" lockText="1"/>
</file>

<file path=xl/ctrlProps/ctrlProp2481.xml><?xml version="1.0" encoding="utf-8"?>
<formControlPr xmlns="http://schemas.microsoft.com/office/spreadsheetml/2009/9/main" objectType="Button" lockText="1"/>
</file>

<file path=xl/ctrlProps/ctrlProp2482.xml><?xml version="1.0" encoding="utf-8"?>
<formControlPr xmlns="http://schemas.microsoft.com/office/spreadsheetml/2009/9/main" objectType="Button" lockText="1"/>
</file>

<file path=xl/ctrlProps/ctrlProp2483.xml><?xml version="1.0" encoding="utf-8"?>
<formControlPr xmlns="http://schemas.microsoft.com/office/spreadsheetml/2009/9/main" objectType="Button" lockText="1"/>
</file>

<file path=xl/ctrlProps/ctrlProp2484.xml><?xml version="1.0" encoding="utf-8"?>
<formControlPr xmlns="http://schemas.microsoft.com/office/spreadsheetml/2009/9/main" objectType="Button" lockText="1"/>
</file>

<file path=xl/ctrlProps/ctrlProp2485.xml><?xml version="1.0" encoding="utf-8"?>
<formControlPr xmlns="http://schemas.microsoft.com/office/spreadsheetml/2009/9/main" objectType="Button" lockText="1"/>
</file>

<file path=xl/ctrlProps/ctrlProp2486.xml><?xml version="1.0" encoding="utf-8"?>
<formControlPr xmlns="http://schemas.microsoft.com/office/spreadsheetml/2009/9/main" objectType="Button" lockText="1"/>
</file>

<file path=xl/ctrlProps/ctrlProp2487.xml><?xml version="1.0" encoding="utf-8"?>
<formControlPr xmlns="http://schemas.microsoft.com/office/spreadsheetml/2009/9/main" objectType="Button" lockText="1"/>
</file>

<file path=xl/ctrlProps/ctrlProp2488.xml><?xml version="1.0" encoding="utf-8"?>
<formControlPr xmlns="http://schemas.microsoft.com/office/spreadsheetml/2009/9/main" objectType="Button" lockText="1"/>
</file>

<file path=xl/ctrlProps/ctrlProp2489.xml><?xml version="1.0" encoding="utf-8"?>
<formControlPr xmlns="http://schemas.microsoft.com/office/spreadsheetml/2009/9/main" objectType="Button" lockText="1"/>
</file>

<file path=xl/ctrlProps/ctrlProp2490.xml><?xml version="1.0" encoding="utf-8"?>
<formControlPr xmlns="http://schemas.microsoft.com/office/spreadsheetml/2009/9/main" objectType="Button" lockText="1"/>
</file>

<file path=xl/ctrlProps/ctrlProp2491.xml><?xml version="1.0" encoding="utf-8"?>
<formControlPr xmlns="http://schemas.microsoft.com/office/spreadsheetml/2009/9/main" objectType="Button" lockText="1"/>
</file>

<file path=xl/ctrlProps/ctrlProp2492.xml><?xml version="1.0" encoding="utf-8"?>
<formControlPr xmlns="http://schemas.microsoft.com/office/spreadsheetml/2009/9/main" objectType="Button" lockText="1"/>
</file>

<file path=xl/ctrlProps/ctrlProp2493.xml><?xml version="1.0" encoding="utf-8"?>
<formControlPr xmlns="http://schemas.microsoft.com/office/spreadsheetml/2009/9/main" objectType="Button" lockText="1"/>
</file>

<file path=xl/ctrlProps/ctrlProp2494.xml><?xml version="1.0" encoding="utf-8"?>
<formControlPr xmlns="http://schemas.microsoft.com/office/spreadsheetml/2009/9/main" objectType="Button" lockText="1"/>
</file>

<file path=xl/ctrlProps/ctrlProp2495.xml><?xml version="1.0" encoding="utf-8"?>
<formControlPr xmlns="http://schemas.microsoft.com/office/spreadsheetml/2009/9/main" objectType="Button" lockText="1"/>
</file>

<file path=xl/ctrlProps/ctrlProp2496.xml><?xml version="1.0" encoding="utf-8"?>
<formControlPr xmlns="http://schemas.microsoft.com/office/spreadsheetml/2009/9/main" objectType="Button" lockText="1"/>
</file>

<file path=xl/ctrlProps/ctrlProp2497.xml><?xml version="1.0" encoding="utf-8"?>
<formControlPr xmlns="http://schemas.microsoft.com/office/spreadsheetml/2009/9/main" objectType="Button" lockText="1"/>
</file>

<file path=xl/ctrlProps/ctrlProp2498.xml><?xml version="1.0" encoding="utf-8"?>
<formControlPr xmlns="http://schemas.microsoft.com/office/spreadsheetml/2009/9/main" objectType="Button" lockText="1"/>
</file>

<file path=xl/ctrlProps/ctrlProp2499.xml><?xml version="1.0" encoding="utf-8"?>
<formControlPr xmlns="http://schemas.microsoft.com/office/spreadsheetml/2009/9/main" objectType="Button" lockText="1"/>
</file>

<file path=xl/ctrlProps/ctrlProp2500.xml><?xml version="1.0" encoding="utf-8"?>
<formControlPr xmlns="http://schemas.microsoft.com/office/spreadsheetml/2009/9/main" objectType="Button" lockText="1"/>
</file>

<file path=xl/ctrlProps/ctrlProp2501.xml><?xml version="1.0" encoding="utf-8"?>
<formControlPr xmlns="http://schemas.microsoft.com/office/spreadsheetml/2009/9/main" objectType="Button" lockText="1"/>
</file>

<file path=xl/ctrlProps/ctrlProp2502.xml><?xml version="1.0" encoding="utf-8"?>
<formControlPr xmlns="http://schemas.microsoft.com/office/spreadsheetml/2009/9/main" objectType="Button" lockText="1"/>
</file>

<file path=xl/ctrlProps/ctrlProp2503.xml><?xml version="1.0" encoding="utf-8"?>
<formControlPr xmlns="http://schemas.microsoft.com/office/spreadsheetml/2009/9/main" objectType="Button" lockText="1"/>
</file>

<file path=xl/ctrlProps/ctrlProp2504.xml><?xml version="1.0" encoding="utf-8"?>
<formControlPr xmlns="http://schemas.microsoft.com/office/spreadsheetml/2009/9/main" objectType="Button" lockText="1"/>
</file>

<file path=xl/ctrlProps/ctrlProp2505.xml><?xml version="1.0" encoding="utf-8"?>
<formControlPr xmlns="http://schemas.microsoft.com/office/spreadsheetml/2009/9/main" objectType="Button" lockText="1"/>
</file>

<file path=xl/ctrlProps/ctrlProp2506.xml><?xml version="1.0" encoding="utf-8"?>
<formControlPr xmlns="http://schemas.microsoft.com/office/spreadsheetml/2009/9/main" objectType="Button" lockText="1"/>
</file>

<file path=xl/ctrlProps/ctrlProp2507.xml><?xml version="1.0" encoding="utf-8"?>
<formControlPr xmlns="http://schemas.microsoft.com/office/spreadsheetml/2009/9/main" objectType="Button" lockText="1"/>
</file>

<file path=xl/ctrlProps/ctrlProp2508.xml><?xml version="1.0" encoding="utf-8"?>
<formControlPr xmlns="http://schemas.microsoft.com/office/spreadsheetml/2009/9/main" objectType="Button" lockText="1"/>
</file>

<file path=xl/ctrlProps/ctrlProp2509.xml><?xml version="1.0" encoding="utf-8"?>
<formControlPr xmlns="http://schemas.microsoft.com/office/spreadsheetml/2009/9/main" objectType="Button" lockText="1"/>
</file>

<file path=xl/ctrlProps/ctrlProp2510.xml><?xml version="1.0" encoding="utf-8"?>
<formControlPr xmlns="http://schemas.microsoft.com/office/spreadsheetml/2009/9/main" objectType="Button" lockText="1"/>
</file>

<file path=xl/ctrlProps/ctrlProp2511.xml><?xml version="1.0" encoding="utf-8"?>
<formControlPr xmlns="http://schemas.microsoft.com/office/spreadsheetml/2009/9/main" objectType="Button" lockText="1"/>
</file>

<file path=xl/ctrlProps/ctrlProp2512.xml><?xml version="1.0" encoding="utf-8"?>
<formControlPr xmlns="http://schemas.microsoft.com/office/spreadsheetml/2009/9/main" objectType="Button" lockText="1"/>
</file>

<file path=xl/ctrlProps/ctrlProp2513.xml><?xml version="1.0" encoding="utf-8"?>
<formControlPr xmlns="http://schemas.microsoft.com/office/spreadsheetml/2009/9/main" objectType="Button" lockText="1"/>
</file>

<file path=xl/ctrlProps/ctrlProp2514.xml><?xml version="1.0" encoding="utf-8"?>
<formControlPr xmlns="http://schemas.microsoft.com/office/spreadsheetml/2009/9/main" objectType="Button" lockText="1"/>
</file>

<file path=xl/ctrlProps/ctrlProp2515.xml><?xml version="1.0" encoding="utf-8"?>
<formControlPr xmlns="http://schemas.microsoft.com/office/spreadsheetml/2009/9/main" objectType="Button" lockText="1"/>
</file>

<file path=xl/ctrlProps/ctrlProp2516.xml><?xml version="1.0" encoding="utf-8"?>
<formControlPr xmlns="http://schemas.microsoft.com/office/spreadsheetml/2009/9/main" objectType="Button" lockText="1"/>
</file>

<file path=xl/ctrlProps/ctrlProp2517.xml><?xml version="1.0" encoding="utf-8"?>
<formControlPr xmlns="http://schemas.microsoft.com/office/spreadsheetml/2009/9/main" objectType="Button" lockText="1"/>
</file>

<file path=xl/ctrlProps/ctrlProp2518.xml><?xml version="1.0" encoding="utf-8"?>
<formControlPr xmlns="http://schemas.microsoft.com/office/spreadsheetml/2009/9/main" objectType="Button" lockText="1"/>
</file>

<file path=xl/ctrlProps/ctrlProp2519.xml><?xml version="1.0" encoding="utf-8"?>
<formControlPr xmlns="http://schemas.microsoft.com/office/spreadsheetml/2009/9/main" objectType="Button" lockText="1"/>
</file>

<file path=xl/ctrlProps/ctrlProp2520.xml><?xml version="1.0" encoding="utf-8"?>
<formControlPr xmlns="http://schemas.microsoft.com/office/spreadsheetml/2009/9/main" objectType="Button" lockText="1"/>
</file>

<file path=xl/ctrlProps/ctrlProp2521.xml><?xml version="1.0" encoding="utf-8"?>
<formControlPr xmlns="http://schemas.microsoft.com/office/spreadsheetml/2009/9/main" objectType="Button" lockText="1"/>
</file>

<file path=xl/ctrlProps/ctrlProp2522.xml><?xml version="1.0" encoding="utf-8"?>
<formControlPr xmlns="http://schemas.microsoft.com/office/spreadsheetml/2009/9/main" objectType="Button" lockText="1"/>
</file>

<file path=xl/ctrlProps/ctrlProp2523.xml><?xml version="1.0" encoding="utf-8"?>
<formControlPr xmlns="http://schemas.microsoft.com/office/spreadsheetml/2009/9/main" objectType="Button" lockText="1"/>
</file>

<file path=xl/ctrlProps/ctrlProp2524.xml><?xml version="1.0" encoding="utf-8"?>
<formControlPr xmlns="http://schemas.microsoft.com/office/spreadsheetml/2009/9/main" objectType="Button" lockText="1"/>
</file>

<file path=xl/ctrlProps/ctrlProp2525.xml><?xml version="1.0" encoding="utf-8"?>
<formControlPr xmlns="http://schemas.microsoft.com/office/spreadsheetml/2009/9/main" objectType="Button" lockText="1"/>
</file>

<file path=xl/ctrlProps/ctrlProp2526.xml><?xml version="1.0" encoding="utf-8"?>
<formControlPr xmlns="http://schemas.microsoft.com/office/spreadsheetml/2009/9/main" objectType="Button" lockText="1"/>
</file>

<file path=xl/ctrlProps/ctrlProp2527.xml><?xml version="1.0" encoding="utf-8"?>
<formControlPr xmlns="http://schemas.microsoft.com/office/spreadsheetml/2009/9/main" objectType="Button" lockText="1"/>
</file>

<file path=xl/ctrlProps/ctrlProp2528.xml><?xml version="1.0" encoding="utf-8"?>
<formControlPr xmlns="http://schemas.microsoft.com/office/spreadsheetml/2009/9/main" objectType="Button" lockText="1"/>
</file>

<file path=xl/ctrlProps/ctrlProp2529.xml><?xml version="1.0" encoding="utf-8"?>
<formControlPr xmlns="http://schemas.microsoft.com/office/spreadsheetml/2009/9/main" objectType="Button" lockText="1"/>
</file>

<file path=xl/ctrlProps/ctrlProp2530.xml><?xml version="1.0" encoding="utf-8"?>
<formControlPr xmlns="http://schemas.microsoft.com/office/spreadsheetml/2009/9/main" objectType="Button" lockText="1"/>
</file>

<file path=xl/ctrlProps/ctrlProp2531.xml><?xml version="1.0" encoding="utf-8"?>
<formControlPr xmlns="http://schemas.microsoft.com/office/spreadsheetml/2009/9/main" objectType="Button" lockText="1"/>
</file>

<file path=xl/ctrlProps/ctrlProp2532.xml><?xml version="1.0" encoding="utf-8"?>
<formControlPr xmlns="http://schemas.microsoft.com/office/spreadsheetml/2009/9/main" objectType="Button" lockText="1"/>
</file>

<file path=xl/ctrlProps/ctrlProp2533.xml><?xml version="1.0" encoding="utf-8"?>
<formControlPr xmlns="http://schemas.microsoft.com/office/spreadsheetml/2009/9/main" objectType="Button" lockText="1"/>
</file>

<file path=xl/ctrlProps/ctrlProp2534.xml><?xml version="1.0" encoding="utf-8"?>
<formControlPr xmlns="http://schemas.microsoft.com/office/spreadsheetml/2009/9/main" objectType="Button" lockText="1"/>
</file>

<file path=xl/ctrlProps/ctrlProp2535.xml><?xml version="1.0" encoding="utf-8"?>
<formControlPr xmlns="http://schemas.microsoft.com/office/spreadsheetml/2009/9/main" objectType="Button" lockText="1"/>
</file>

<file path=xl/ctrlProps/ctrlProp2536.xml><?xml version="1.0" encoding="utf-8"?>
<formControlPr xmlns="http://schemas.microsoft.com/office/spreadsheetml/2009/9/main" objectType="Button" lockText="1"/>
</file>

<file path=xl/ctrlProps/ctrlProp2537.xml><?xml version="1.0" encoding="utf-8"?>
<formControlPr xmlns="http://schemas.microsoft.com/office/spreadsheetml/2009/9/main" objectType="Button" lockText="1"/>
</file>

<file path=xl/ctrlProps/ctrlProp2538.xml><?xml version="1.0" encoding="utf-8"?>
<formControlPr xmlns="http://schemas.microsoft.com/office/spreadsheetml/2009/9/main" objectType="Button" lockText="1"/>
</file>

<file path=xl/ctrlProps/ctrlProp2539.xml><?xml version="1.0" encoding="utf-8"?>
<formControlPr xmlns="http://schemas.microsoft.com/office/spreadsheetml/2009/9/main" objectType="Button" lockText="1"/>
</file>

<file path=xl/ctrlProps/ctrlProp2540.xml><?xml version="1.0" encoding="utf-8"?>
<formControlPr xmlns="http://schemas.microsoft.com/office/spreadsheetml/2009/9/main" objectType="Button" lockText="1"/>
</file>

<file path=xl/ctrlProps/ctrlProp2541.xml><?xml version="1.0" encoding="utf-8"?>
<formControlPr xmlns="http://schemas.microsoft.com/office/spreadsheetml/2009/9/main" objectType="Button" lockText="1"/>
</file>

<file path=xl/ctrlProps/ctrlProp2542.xml><?xml version="1.0" encoding="utf-8"?>
<formControlPr xmlns="http://schemas.microsoft.com/office/spreadsheetml/2009/9/main" objectType="Button" lockText="1"/>
</file>

<file path=xl/ctrlProps/ctrlProp2543.xml><?xml version="1.0" encoding="utf-8"?>
<formControlPr xmlns="http://schemas.microsoft.com/office/spreadsheetml/2009/9/main" objectType="Button" lockText="1"/>
</file>

<file path=xl/ctrlProps/ctrlProp2544.xml><?xml version="1.0" encoding="utf-8"?>
<formControlPr xmlns="http://schemas.microsoft.com/office/spreadsheetml/2009/9/main" objectType="Button" lockText="1"/>
</file>

<file path=xl/ctrlProps/ctrlProp2545.xml><?xml version="1.0" encoding="utf-8"?>
<formControlPr xmlns="http://schemas.microsoft.com/office/spreadsheetml/2009/9/main" objectType="Button" lockText="1"/>
</file>

<file path=xl/ctrlProps/ctrlProp2546.xml><?xml version="1.0" encoding="utf-8"?>
<formControlPr xmlns="http://schemas.microsoft.com/office/spreadsheetml/2009/9/main" objectType="Button" lockText="1"/>
</file>

<file path=xl/ctrlProps/ctrlProp2547.xml><?xml version="1.0" encoding="utf-8"?>
<formControlPr xmlns="http://schemas.microsoft.com/office/spreadsheetml/2009/9/main" objectType="Button" lockText="1"/>
</file>

<file path=xl/ctrlProps/ctrlProp2548.xml><?xml version="1.0" encoding="utf-8"?>
<formControlPr xmlns="http://schemas.microsoft.com/office/spreadsheetml/2009/9/main" objectType="Button" lockText="1"/>
</file>

<file path=xl/ctrlProps/ctrlProp2549.xml><?xml version="1.0" encoding="utf-8"?>
<formControlPr xmlns="http://schemas.microsoft.com/office/spreadsheetml/2009/9/main" objectType="Button" lockText="1"/>
</file>

<file path=xl/ctrlProps/ctrlProp2550.xml><?xml version="1.0" encoding="utf-8"?>
<formControlPr xmlns="http://schemas.microsoft.com/office/spreadsheetml/2009/9/main" objectType="Button" lockText="1"/>
</file>

<file path=xl/ctrlProps/ctrlProp2551.xml><?xml version="1.0" encoding="utf-8"?>
<formControlPr xmlns="http://schemas.microsoft.com/office/spreadsheetml/2009/9/main" objectType="Button" lockText="1"/>
</file>

<file path=xl/ctrlProps/ctrlProp2552.xml><?xml version="1.0" encoding="utf-8"?>
<formControlPr xmlns="http://schemas.microsoft.com/office/spreadsheetml/2009/9/main" objectType="Button" lockText="1"/>
</file>

<file path=xl/ctrlProps/ctrlProp2553.xml><?xml version="1.0" encoding="utf-8"?>
<formControlPr xmlns="http://schemas.microsoft.com/office/spreadsheetml/2009/9/main" objectType="Button" lockText="1"/>
</file>

<file path=xl/ctrlProps/ctrlProp2554.xml><?xml version="1.0" encoding="utf-8"?>
<formControlPr xmlns="http://schemas.microsoft.com/office/spreadsheetml/2009/9/main" objectType="Button" lockText="1"/>
</file>

<file path=xl/ctrlProps/ctrlProp2555.xml><?xml version="1.0" encoding="utf-8"?>
<formControlPr xmlns="http://schemas.microsoft.com/office/spreadsheetml/2009/9/main" objectType="Button" lockText="1"/>
</file>

<file path=xl/ctrlProps/ctrlProp2556.xml><?xml version="1.0" encoding="utf-8"?>
<formControlPr xmlns="http://schemas.microsoft.com/office/spreadsheetml/2009/9/main" objectType="Button" lockText="1"/>
</file>

<file path=xl/ctrlProps/ctrlProp2557.xml><?xml version="1.0" encoding="utf-8"?>
<formControlPr xmlns="http://schemas.microsoft.com/office/spreadsheetml/2009/9/main" objectType="Button" lockText="1"/>
</file>

<file path=xl/ctrlProps/ctrlProp2558.xml><?xml version="1.0" encoding="utf-8"?>
<formControlPr xmlns="http://schemas.microsoft.com/office/spreadsheetml/2009/9/main" objectType="Button" lockText="1"/>
</file>

<file path=xl/ctrlProps/ctrlProp2559.xml><?xml version="1.0" encoding="utf-8"?>
<formControlPr xmlns="http://schemas.microsoft.com/office/spreadsheetml/2009/9/main" objectType="Button" lockText="1"/>
</file>

<file path=xl/ctrlProps/ctrlProp2560.xml><?xml version="1.0" encoding="utf-8"?>
<formControlPr xmlns="http://schemas.microsoft.com/office/spreadsheetml/2009/9/main" objectType="Button" lockText="1"/>
</file>

<file path=xl/ctrlProps/ctrlProp2561.xml><?xml version="1.0" encoding="utf-8"?>
<formControlPr xmlns="http://schemas.microsoft.com/office/spreadsheetml/2009/9/main" objectType="Button" lockText="1"/>
</file>

<file path=xl/ctrlProps/ctrlProp2562.xml><?xml version="1.0" encoding="utf-8"?>
<formControlPr xmlns="http://schemas.microsoft.com/office/spreadsheetml/2009/9/main" objectType="Button" lockText="1"/>
</file>

<file path=xl/ctrlProps/ctrlProp2563.xml><?xml version="1.0" encoding="utf-8"?>
<formControlPr xmlns="http://schemas.microsoft.com/office/spreadsheetml/2009/9/main" objectType="Button" lockText="1"/>
</file>

<file path=xl/ctrlProps/ctrlProp2564.xml><?xml version="1.0" encoding="utf-8"?>
<formControlPr xmlns="http://schemas.microsoft.com/office/spreadsheetml/2009/9/main" objectType="Button" lockText="1"/>
</file>

<file path=xl/ctrlProps/ctrlProp2565.xml><?xml version="1.0" encoding="utf-8"?>
<formControlPr xmlns="http://schemas.microsoft.com/office/spreadsheetml/2009/9/main" objectType="Button" lockText="1"/>
</file>

<file path=xl/ctrlProps/ctrlProp2566.xml><?xml version="1.0" encoding="utf-8"?>
<formControlPr xmlns="http://schemas.microsoft.com/office/spreadsheetml/2009/9/main" objectType="Button" lockText="1"/>
</file>

<file path=xl/ctrlProps/ctrlProp2567.xml><?xml version="1.0" encoding="utf-8"?>
<formControlPr xmlns="http://schemas.microsoft.com/office/spreadsheetml/2009/9/main" objectType="Button" lockText="1"/>
</file>

<file path=xl/ctrlProps/ctrlProp2568.xml><?xml version="1.0" encoding="utf-8"?>
<formControlPr xmlns="http://schemas.microsoft.com/office/spreadsheetml/2009/9/main" objectType="Button" lockText="1"/>
</file>

<file path=xl/ctrlProps/ctrlProp2569.xml><?xml version="1.0" encoding="utf-8"?>
<formControlPr xmlns="http://schemas.microsoft.com/office/spreadsheetml/2009/9/main" objectType="Button" lockText="1"/>
</file>

<file path=xl/ctrlProps/ctrlProp2570.xml><?xml version="1.0" encoding="utf-8"?>
<formControlPr xmlns="http://schemas.microsoft.com/office/spreadsheetml/2009/9/main" objectType="Button" lockText="1"/>
</file>

<file path=xl/ctrlProps/ctrlProp2571.xml><?xml version="1.0" encoding="utf-8"?>
<formControlPr xmlns="http://schemas.microsoft.com/office/spreadsheetml/2009/9/main" objectType="Button" lockText="1"/>
</file>

<file path=xl/ctrlProps/ctrlProp2572.xml><?xml version="1.0" encoding="utf-8"?>
<formControlPr xmlns="http://schemas.microsoft.com/office/spreadsheetml/2009/9/main" objectType="Button" lockText="1"/>
</file>

<file path=xl/ctrlProps/ctrlProp2573.xml><?xml version="1.0" encoding="utf-8"?>
<formControlPr xmlns="http://schemas.microsoft.com/office/spreadsheetml/2009/9/main" objectType="Button" lockText="1"/>
</file>

<file path=xl/ctrlProps/ctrlProp2574.xml><?xml version="1.0" encoding="utf-8"?>
<formControlPr xmlns="http://schemas.microsoft.com/office/spreadsheetml/2009/9/main" objectType="Button" lockText="1"/>
</file>

<file path=xl/ctrlProps/ctrlProp2575.xml><?xml version="1.0" encoding="utf-8"?>
<formControlPr xmlns="http://schemas.microsoft.com/office/spreadsheetml/2009/9/main" objectType="Button" lockText="1"/>
</file>

<file path=xl/ctrlProps/ctrlProp2576.xml><?xml version="1.0" encoding="utf-8"?>
<formControlPr xmlns="http://schemas.microsoft.com/office/spreadsheetml/2009/9/main" objectType="Button" lockText="1"/>
</file>

<file path=xl/ctrlProps/ctrlProp2577.xml><?xml version="1.0" encoding="utf-8"?>
<formControlPr xmlns="http://schemas.microsoft.com/office/spreadsheetml/2009/9/main" objectType="Button" lockText="1"/>
</file>

<file path=xl/ctrlProps/ctrlProp2578.xml><?xml version="1.0" encoding="utf-8"?>
<formControlPr xmlns="http://schemas.microsoft.com/office/spreadsheetml/2009/9/main" objectType="Button" lockText="1"/>
</file>

<file path=xl/ctrlProps/ctrlProp2579.xml><?xml version="1.0" encoding="utf-8"?>
<formControlPr xmlns="http://schemas.microsoft.com/office/spreadsheetml/2009/9/main" objectType="Button" lockText="1"/>
</file>

<file path=xl/ctrlProps/ctrlProp2580.xml><?xml version="1.0" encoding="utf-8"?>
<formControlPr xmlns="http://schemas.microsoft.com/office/spreadsheetml/2009/9/main" objectType="Button" lockText="1"/>
</file>

<file path=xl/ctrlProps/ctrlProp2581.xml><?xml version="1.0" encoding="utf-8"?>
<formControlPr xmlns="http://schemas.microsoft.com/office/spreadsheetml/2009/9/main" objectType="Button" lockText="1"/>
</file>

<file path=xl/ctrlProps/ctrlProp2582.xml><?xml version="1.0" encoding="utf-8"?>
<formControlPr xmlns="http://schemas.microsoft.com/office/spreadsheetml/2009/9/main" objectType="Button" lockText="1"/>
</file>

<file path=xl/ctrlProps/ctrlProp2583.xml><?xml version="1.0" encoding="utf-8"?>
<formControlPr xmlns="http://schemas.microsoft.com/office/spreadsheetml/2009/9/main" objectType="Button" lockText="1"/>
</file>

<file path=xl/ctrlProps/ctrlProp2584.xml><?xml version="1.0" encoding="utf-8"?>
<formControlPr xmlns="http://schemas.microsoft.com/office/spreadsheetml/2009/9/main" objectType="Button" lockText="1"/>
</file>

<file path=xl/ctrlProps/ctrlProp2585.xml><?xml version="1.0" encoding="utf-8"?>
<formControlPr xmlns="http://schemas.microsoft.com/office/spreadsheetml/2009/9/main" objectType="Button" lockText="1"/>
</file>

<file path=xl/ctrlProps/ctrlProp2586.xml><?xml version="1.0" encoding="utf-8"?>
<formControlPr xmlns="http://schemas.microsoft.com/office/spreadsheetml/2009/9/main" objectType="Button" lockText="1"/>
</file>

<file path=xl/ctrlProps/ctrlProp2587.xml><?xml version="1.0" encoding="utf-8"?>
<formControlPr xmlns="http://schemas.microsoft.com/office/spreadsheetml/2009/9/main" objectType="Button" lockText="1"/>
</file>

<file path=xl/ctrlProps/ctrlProp2588.xml><?xml version="1.0" encoding="utf-8"?>
<formControlPr xmlns="http://schemas.microsoft.com/office/spreadsheetml/2009/9/main" objectType="Button" lockText="1"/>
</file>

<file path=xl/ctrlProps/ctrlProp2589.xml><?xml version="1.0" encoding="utf-8"?>
<formControlPr xmlns="http://schemas.microsoft.com/office/spreadsheetml/2009/9/main" objectType="Button" lockText="1"/>
</file>

<file path=xl/ctrlProps/ctrlProp2590.xml><?xml version="1.0" encoding="utf-8"?>
<formControlPr xmlns="http://schemas.microsoft.com/office/spreadsheetml/2009/9/main" objectType="Button" lockText="1"/>
</file>

<file path=xl/ctrlProps/ctrlProp2591.xml><?xml version="1.0" encoding="utf-8"?>
<formControlPr xmlns="http://schemas.microsoft.com/office/spreadsheetml/2009/9/main" objectType="Button" lockText="1"/>
</file>

<file path=xl/ctrlProps/ctrlProp2592.xml><?xml version="1.0" encoding="utf-8"?>
<formControlPr xmlns="http://schemas.microsoft.com/office/spreadsheetml/2009/9/main" objectType="Button" lockText="1"/>
</file>

<file path=xl/ctrlProps/ctrlProp2593.xml><?xml version="1.0" encoding="utf-8"?>
<formControlPr xmlns="http://schemas.microsoft.com/office/spreadsheetml/2009/9/main" objectType="Button" lockText="1"/>
</file>

<file path=xl/ctrlProps/ctrlProp2594.xml><?xml version="1.0" encoding="utf-8"?>
<formControlPr xmlns="http://schemas.microsoft.com/office/spreadsheetml/2009/9/main" objectType="Button" lockText="1"/>
</file>

<file path=xl/ctrlProps/ctrlProp2595.xml><?xml version="1.0" encoding="utf-8"?>
<formControlPr xmlns="http://schemas.microsoft.com/office/spreadsheetml/2009/9/main" objectType="Button" lockText="1"/>
</file>

<file path=xl/ctrlProps/ctrlProp2596.xml><?xml version="1.0" encoding="utf-8"?>
<formControlPr xmlns="http://schemas.microsoft.com/office/spreadsheetml/2009/9/main" objectType="Button" lockText="1"/>
</file>

<file path=xl/ctrlProps/ctrlProp2597.xml><?xml version="1.0" encoding="utf-8"?>
<formControlPr xmlns="http://schemas.microsoft.com/office/spreadsheetml/2009/9/main" objectType="Button" lockText="1"/>
</file>

<file path=xl/ctrlProps/ctrlProp2598.xml><?xml version="1.0" encoding="utf-8"?>
<formControlPr xmlns="http://schemas.microsoft.com/office/spreadsheetml/2009/9/main" objectType="Button" lockText="1"/>
</file>

<file path=xl/ctrlProps/ctrlProp2599.xml><?xml version="1.0" encoding="utf-8"?>
<formControlPr xmlns="http://schemas.microsoft.com/office/spreadsheetml/2009/9/main" objectType="Button" lockText="1"/>
</file>

<file path=xl/ctrlProps/ctrlProp2600.xml><?xml version="1.0" encoding="utf-8"?>
<formControlPr xmlns="http://schemas.microsoft.com/office/spreadsheetml/2009/9/main" objectType="Button" lockText="1"/>
</file>

<file path=xl/ctrlProps/ctrlProp2601.xml><?xml version="1.0" encoding="utf-8"?>
<formControlPr xmlns="http://schemas.microsoft.com/office/spreadsheetml/2009/9/main" objectType="Button" lockText="1"/>
</file>

<file path=xl/ctrlProps/ctrlProp2602.xml><?xml version="1.0" encoding="utf-8"?>
<formControlPr xmlns="http://schemas.microsoft.com/office/spreadsheetml/2009/9/main" objectType="Button" lockText="1"/>
</file>

<file path=xl/ctrlProps/ctrlProp2603.xml><?xml version="1.0" encoding="utf-8"?>
<formControlPr xmlns="http://schemas.microsoft.com/office/spreadsheetml/2009/9/main" objectType="Button" lockText="1"/>
</file>

<file path=xl/ctrlProps/ctrlProp2604.xml><?xml version="1.0" encoding="utf-8"?>
<formControlPr xmlns="http://schemas.microsoft.com/office/spreadsheetml/2009/9/main" objectType="Button" lockText="1"/>
</file>

<file path=xl/ctrlProps/ctrlProp2605.xml><?xml version="1.0" encoding="utf-8"?>
<formControlPr xmlns="http://schemas.microsoft.com/office/spreadsheetml/2009/9/main" objectType="Button" lockText="1"/>
</file>

<file path=xl/ctrlProps/ctrlProp2606.xml><?xml version="1.0" encoding="utf-8"?>
<formControlPr xmlns="http://schemas.microsoft.com/office/spreadsheetml/2009/9/main" objectType="Button" lockText="1"/>
</file>

<file path=xl/ctrlProps/ctrlProp2607.xml><?xml version="1.0" encoding="utf-8"?>
<formControlPr xmlns="http://schemas.microsoft.com/office/spreadsheetml/2009/9/main" objectType="Button" lockText="1"/>
</file>

<file path=xl/ctrlProps/ctrlProp2608.xml><?xml version="1.0" encoding="utf-8"?>
<formControlPr xmlns="http://schemas.microsoft.com/office/spreadsheetml/2009/9/main" objectType="Button" lockText="1"/>
</file>

<file path=xl/ctrlProps/ctrlProp2609.xml><?xml version="1.0" encoding="utf-8"?>
<formControlPr xmlns="http://schemas.microsoft.com/office/spreadsheetml/2009/9/main" objectType="Button" lockText="1"/>
</file>

<file path=xl/ctrlProps/ctrlProp2610.xml><?xml version="1.0" encoding="utf-8"?>
<formControlPr xmlns="http://schemas.microsoft.com/office/spreadsheetml/2009/9/main" objectType="Button" lockText="1"/>
</file>

<file path=xl/ctrlProps/ctrlProp2611.xml><?xml version="1.0" encoding="utf-8"?>
<formControlPr xmlns="http://schemas.microsoft.com/office/spreadsheetml/2009/9/main" objectType="Button" lockText="1"/>
</file>

<file path=xl/ctrlProps/ctrlProp2612.xml><?xml version="1.0" encoding="utf-8"?>
<formControlPr xmlns="http://schemas.microsoft.com/office/spreadsheetml/2009/9/main" objectType="Button" lockText="1"/>
</file>

<file path=xl/ctrlProps/ctrlProp2613.xml><?xml version="1.0" encoding="utf-8"?>
<formControlPr xmlns="http://schemas.microsoft.com/office/spreadsheetml/2009/9/main" objectType="Button" lockText="1"/>
</file>

<file path=xl/ctrlProps/ctrlProp2614.xml><?xml version="1.0" encoding="utf-8"?>
<formControlPr xmlns="http://schemas.microsoft.com/office/spreadsheetml/2009/9/main" objectType="Button" lockText="1"/>
</file>

<file path=xl/ctrlProps/ctrlProp2615.xml><?xml version="1.0" encoding="utf-8"?>
<formControlPr xmlns="http://schemas.microsoft.com/office/spreadsheetml/2009/9/main" objectType="Button" lockText="1"/>
</file>

<file path=xl/ctrlProps/ctrlProp2616.xml><?xml version="1.0" encoding="utf-8"?>
<formControlPr xmlns="http://schemas.microsoft.com/office/spreadsheetml/2009/9/main" objectType="Button" lockText="1"/>
</file>

<file path=xl/ctrlProps/ctrlProp2617.xml><?xml version="1.0" encoding="utf-8"?>
<formControlPr xmlns="http://schemas.microsoft.com/office/spreadsheetml/2009/9/main" objectType="Button" lockText="1"/>
</file>

<file path=xl/ctrlProps/ctrlProp2618.xml><?xml version="1.0" encoding="utf-8"?>
<formControlPr xmlns="http://schemas.microsoft.com/office/spreadsheetml/2009/9/main" objectType="Button" lockText="1"/>
</file>

<file path=xl/ctrlProps/ctrlProp2619.xml><?xml version="1.0" encoding="utf-8"?>
<formControlPr xmlns="http://schemas.microsoft.com/office/spreadsheetml/2009/9/main" objectType="Button" lockText="1"/>
</file>

<file path=xl/ctrlProps/ctrlProp2620.xml><?xml version="1.0" encoding="utf-8"?>
<formControlPr xmlns="http://schemas.microsoft.com/office/spreadsheetml/2009/9/main" objectType="Button" lockText="1"/>
</file>

<file path=xl/ctrlProps/ctrlProp2621.xml><?xml version="1.0" encoding="utf-8"?>
<formControlPr xmlns="http://schemas.microsoft.com/office/spreadsheetml/2009/9/main" objectType="Button" lockText="1"/>
</file>

<file path=xl/ctrlProps/ctrlProp2622.xml><?xml version="1.0" encoding="utf-8"?>
<formControlPr xmlns="http://schemas.microsoft.com/office/spreadsheetml/2009/9/main" objectType="Button" lockText="1"/>
</file>

<file path=xl/ctrlProps/ctrlProp2623.xml><?xml version="1.0" encoding="utf-8"?>
<formControlPr xmlns="http://schemas.microsoft.com/office/spreadsheetml/2009/9/main" objectType="Button" lockText="1"/>
</file>

<file path=xl/ctrlProps/ctrlProp2624.xml><?xml version="1.0" encoding="utf-8"?>
<formControlPr xmlns="http://schemas.microsoft.com/office/spreadsheetml/2009/9/main" objectType="Button" lockText="1"/>
</file>

<file path=xl/ctrlProps/ctrlProp2625.xml><?xml version="1.0" encoding="utf-8"?>
<formControlPr xmlns="http://schemas.microsoft.com/office/spreadsheetml/2009/9/main" objectType="Button" lockText="1"/>
</file>

<file path=xl/ctrlProps/ctrlProp2626.xml><?xml version="1.0" encoding="utf-8"?>
<formControlPr xmlns="http://schemas.microsoft.com/office/spreadsheetml/2009/9/main" objectType="Button" lockText="1"/>
</file>

<file path=xl/ctrlProps/ctrlProp2627.xml><?xml version="1.0" encoding="utf-8"?>
<formControlPr xmlns="http://schemas.microsoft.com/office/spreadsheetml/2009/9/main" objectType="Button" lockText="1"/>
</file>

<file path=xl/ctrlProps/ctrlProp2628.xml><?xml version="1.0" encoding="utf-8"?>
<formControlPr xmlns="http://schemas.microsoft.com/office/spreadsheetml/2009/9/main" objectType="Button" lockText="1"/>
</file>

<file path=xl/ctrlProps/ctrlProp2629.xml><?xml version="1.0" encoding="utf-8"?>
<formControlPr xmlns="http://schemas.microsoft.com/office/spreadsheetml/2009/9/main" objectType="Button" lockText="1"/>
</file>

<file path=xl/ctrlProps/ctrlProp2630.xml><?xml version="1.0" encoding="utf-8"?>
<formControlPr xmlns="http://schemas.microsoft.com/office/spreadsheetml/2009/9/main" objectType="Button" lockText="1"/>
</file>

<file path=xl/ctrlProps/ctrlProp2631.xml><?xml version="1.0" encoding="utf-8"?>
<formControlPr xmlns="http://schemas.microsoft.com/office/spreadsheetml/2009/9/main" objectType="Button" lockText="1"/>
</file>

<file path=xl/ctrlProps/ctrlProp2632.xml><?xml version="1.0" encoding="utf-8"?>
<formControlPr xmlns="http://schemas.microsoft.com/office/spreadsheetml/2009/9/main" objectType="Button" lockText="1"/>
</file>

<file path=xl/ctrlProps/ctrlProp2633.xml><?xml version="1.0" encoding="utf-8"?>
<formControlPr xmlns="http://schemas.microsoft.com/office/spreadsheetml/2009/9/main" objectType="Button" lockText="1"/>
</file>

<file path=xl/ctrlProps/ctrlProp2634.xml><?xml version="1.0" encoding="utf-8"?>
<formControlPr xmlns="http://schemas.microsoft.com/office/spreadsheetml/2009/9/main" objectType="Button" lockText="1"/>
</file>

<file path=xl/ctrlProps/ctrlProp2635.xml><?xml version="1.0" encoding="utf-8"?>
<formControlPr xmlns="http://schemas.microsoft.com/office/spreadsheetml/2009/9/main" objectType="Button" lockText="1"/>
</file>

<file path=xl/ctrlProps/ctrlProp2636.xml><?xml version="1.0" encoding="utf-8"?>
<formControlPr xmlns="http://schemas.microsoft.com/office/spreadsheetml/2009/9/main" objectType="Button" lockText="1"/>
</file>

<file path=xl/ctrlProps/ctrlProp2637.xml><?xml version="1.0" encoding="utf-8"?>
<formControlPr xmlns="http://schemas.microsoft.com/office/spreadsheetml/2009/9/main" objectType="Button" lockText="1"/>
</file>

<file path=xl/ctrlProps/ctrlProp2638.xml><?xml version="1.0" encoding="utf-8"?>
<formControlPr xmlns="http://schemas.microsoft.com/office/spreadsheetml/2009/9/main" objectType="Button" lockText="1"/>
</file>

<file path=xl/ctrlProps/ctrlProp2639.xml><?xml version="1.0" encoding="utf-8"?>
<formControlPr xmlns="http://schemas.microsoft.com/office/spreadsheetml/2009/9/main" objectType="Button" lockText="1"/>
</file>

<file path=xl/ctrlProps/ctrlProp2640.xml><?xml version="1.0" encoding="utf-8"?>
<formControlPr xmlns="http://schemas.microsoft.com/office/spreadsheetml/2009/9/main" objectType="Button" lockText="1"/>
</file>

<file path=xl/ctrlProps/ctrlProp2641.xml><?xml version="1.0" encoding="utf-8"?>
<formControlPr xmlns="http://schemas.microsoft.com/office/spreadsheetml/2009/9/main" objectType="Button" lockText="1"/>
</file>

<file path=xl/ctrlProps/ctrlProp2642.xml><?xml version="1.0" encoding="utf-8"?>
<formControlPr xmlns="http://schemas.microsoft.com/office/spreadsheetml/2009/9/main" objectType="Button" lockText="1"/>
</file>

<file path=xl/ctrlProps/ctrlProp2643.xml><?xml version="1.0" encoding="utf-8"?>
<formControlPr xmlns="http://schemas.microsoft.com/office/spreadsheetml/2009/9/main" objectType="Button" lockText="1"/>
</file>

<file path=xl/ctrlProps/ctrlProp2644.xml><?xml version="1.0" encoding="utf-8"?>
<formControlPr xmlns="http://schemas.microsoft.com/office/spreadsheetml/2009/9/main" objectType="Button" lockText="1"/>
</file>

<file path=xl/ctrlProps/ctrlProp2645.xml><?xml version="1.0" encoding="utf-8"?>
<formControlPr xmlns="http://schemas.microsoft.com/office/spreadsheetml/2009/9/main" objectType="Button" lockText="1"/>
</file>

<file path=xl/ctrlProps/ctrlProp2646.xml><?xml version="1.0" encoding="utf-8"?>
<formControlPr xmlns="http://schemas.microsoft.com/office/spreadsheetml/2009/9/main" objectType="Button" lockText="1"/>
</file>

<file path=xl/ctrlProps/ctrlProp2647.xml><?xml version="1.0" encoding="utf-8"?>
<formControlPr xmlns="http://schemas.microsoft.com/office/spreadsheetml/2009/9/main" objectType="Button" lockText="1"/>
</file>

<file path=xl/ctrlProps/ctrlProp2648.xml><?xml version="1.0" encoding="utf-8"?>
<formControlPr xmlns="http://schemas.microsoft.com/office/spreadsheetml/2009/9/main" objectType="Button" lockText="1"/>
</file>

<file path=xl/ctrlProps/ctrlProp2649.xml><?xml version="1.0" encoding="utf-8"?>
<formControlPr xmlns="http://schemas.microsoft.com/office/spreadsheetml/2009/9/main" objectType="Button" lockText="1"/>
</file>

<file path=xl/ctrlProps/ctrlProp2650.xml><?xml version="1.0" encoding="utf-8"?>
<formControlPr xmlns="http://schemas.microsoft.com/office/spreadsheetml/2009/9/main" objectType="Button" lockText="1"/>
</file>

<file path=xl/ctrlProps/ctrlProp2651.xml><?xml version="1.0" encoding="utf-8"?>
<formControlPr xmlns="http://schemas.microsoft.com/office/spreadsheetml/2009/9/main" objectType="Button" lockText="1"/>
</file>

<file path=xl/ctrlProps/ctrlProp2652.xml><?xml version="1.0" encoding="utf-8"?>
<formControlPr xmlns="http://schemas.microsoft.com/office/spreadsheetml/2009/9/main" objectType="Button" lockText="1"/>
</file>

<file path=xl/ctrlProps/ctrlProp2653.xml><?xml version="1.0" encoding="utf-8"?>
<formControlPr xmlns="http://schemas.microsoft.com/office/spreadsheetml/2009/9/main" objectType="Button" lockText="1"/>
</file>

<file path=xl/ctrlProps/ctrlProp2654.xml><?xml version="1.0" encoding="utf-8"?>
<formControlPr xmlns="http://schemas.microsoft.com/office/spreadsheetml/2009/9/main" objectType="Button" lockText="1"/>
</file>

<file path=xl/ctrlProps/ctrlProp2655.xml><?xml version="1.0" encoding="utf-8"?>
<formControlPr xmlns="http://schemas.microsoft.com/office/spreadsheetml/2009/9/main" objectType="Button" lockText="1"/>
</file>

<file path=xl/ctrlProps/ctrlProp2656.xml><?xml version="1.0" encoding="utf-8"?>
<formControlPr xmlns="http://schemas.microsoft.com/office/spreadsheetml/2009/9/main" objectType="Button" lockText="1"/>
</file>

<file path=xl/ctrlProps/ctrlProp2657.xml><?xml version="1.0" encoding="utf-8"?>
<formControlPr xmlns="http://schemas.microsoft.com/office/spreadsheetml/2009/9/main" objectType="Button" lockText="1"/>
</file>

<file path=xl/ctrlProps/ctrlProp2658.xml><?xml version="1.0" encoding="utf-8"?>
<formControlPr xmlns="http://schemas.microsoft.com/office/spreadsheetml/2009/9/main" objectType="Button" lockText="1"/>
</file>

<file path=xl/ctrlProps/ctrlProp2659.xml><?xml version="1.0" encoding="utf-8"?>
<formControlPr xmlns="http://schemas.microsoft.com/office/spreadsheetml/2009/9/main" objectType="Button" lockText="1"/>
</file>

<file path=xl/ctrlProps/ctrlProp2660.xml><?xml version="1.0" encoding="utf-8"?>
<formControlPr xmlns="http://schemas.microsoft.com/office/spreadsheetml/2009/9/main" objectType="Button" lockText="1"/>
</file>

<file path=xl/ctrlProps/ctrlProp2661.xml><?xml version="1.0" encoding="utf-8"?>
<formControlPr xmlns="http://schemas.microsoft.com/office/spreadsheetml/2009/9/main" objectType="Button" lockText="1"/>
</file>

<file path=xl/ctrlProps/ctrlProp2662.xml><?xml version="1.0" encoding="utf-8"?>
<formControlPr xmlns="http://schemas.microsoft.com/office/spreadsheetml/2009/9/main" objectType="Button" lockText="1"/>
</file>

<file path=xl/ctrlProps/ctrlProp2663.xml><?xml version="1.0" encoding="utf-8"?>
<formControlPr xmlns="http://schemas.microsoft.com/office/spreadsheetml/2009/9/main" objectType="Button" lockText="1"/>
</file>

<file path=xl/ctrlProps/ctrlProp2664.xml><?xml version="1.0" encoding="utf-8"?>
<formControlPr xmlns="http://schemas.microsoft.com/office/spreadsheetml/2009/9/main" objectType="Button" lockText="1"/>
</file>

<file path=xl/ctrlProps/ctrlProp2665.xml><?xml version="1.0" encoding="utf-8"?>
<formControlPr xmlns="http://schemas.microsoft.com/office/spreadsheetml/2009/9/main" objectType="Button" lockText="1"/>
</file>

<file path=xl/ctrlProps/ctrlProp2666.xml><?xml version="1.0" encoding="utf-8"?>
<formControlPr xmlns="http://schemas.microsoft.com/office/spreadsheetml/2009/9/main" objectType="Button" lockText="1"/>
</file>

<file path=xl/ctrlProps/ctrlProp2667.xml><?xml version="1.0" encoding="utf-8"?>
<formControlPr xmlns="http://schemas.microsoft.com/office/spreadsheetml/2009/9/main" objectType="Button" lockText="1"/>
</file>

<file path=xl/ctrlProps/ctrlProp2668.xml><?xml version="1.0" encoding="utf-8"?>
<formControlPr xmlns="http://schemas.microsoft.com/office/spreadsheetml/2009/9/main" objectType="Button" lockText="1"/>
</file>

<file path=xl/ctrlProps/ctrlProp2669.xml><?xml version="1.0" encoding="utf-8"?>
<formControlPr xmlns="http://schemas.microsoft.com/office/spreadsheetml/2009/9/main" objectType="Button" lockText="1"/>
</file>

<file path=xl/ctrlProps/ctrlProp2670.xml><?xml version="1.0" encoding="utf-8"?>
<formControlPr xmlns="http://schemas.microsoft.com/office/spreadsheetml/2009/9/main" objectType="Button" lockText="1"/>
</file>

<file path=xl/ctrlProps/ctrlProp2671.xml><?xml version="1.0" encoding="utf-8"?>
<formControlPr xmlns="http://schemas.microsoft.com/office/spreadsheetml/2009/9/main" objectType="Button" lockText="1"/>
</file>

<file path=xl/ctrlProps/ctrlProp2672.xml><?xml version="1.0" encoding="utf-8"?>
<formControlPr xmlns="http://schemas.microsoft.com/office/spreadsheetml/2009/9/main" objectType="Button" lockText="1"/>
</file>

<file path=xl/ctrlProps/ctrlProp2673.xml><?xml version="1.0" encoding="utf-8"?>
<formControlPr xmlns="http://schemas.microsoft.com/office/spreadsheetml/2009/9/main" objectType="Button" lockText="1"/>
</file>

<file path=xl/ctrlProps/ctrlProp2674.xml><?xml version="1.0" encoding="utf-8"?>
<formControlPr xmlns="http://schemas.microsoft.com/office/spreadsheetml/2009/9/main" objectType="Button" lockText="1"/>
</file>

<file path=xl/ctrlProps/ctrlProp2675.xml><?xml version="1.0" encoding="utf-8"?>
<formControlPr xmlns="http://schemas.microsoft.com/office/spreadsheetml/2009/9/main" objectType="Button" lockText="1"/>
</file>

<file path=xl/ctrlProps/ctrlProp2676.xml><?xml version="1.0" encoding="utf-8"?>
<formControlPr xmlns="http://schemas.microsoft.com/office/spreadsheetml/2009/9/main" objectType="Button" lockText="1"/>
</file>

<file path=xl/ctrlProps/ctrlProp2677.xml><?xml version="1.0" encoding="utf-8"?>
<formControlPr xmlns="http://schemas.microsoft.com/office/spreadsheetml/2009/9/main" objectType="Button" lockText="1"/>
</file>

<file path=xl/ctrlProps/ctrlProp2678.xml><?xml version="1.0" encoding="utf-8"?>
<formControlPr xmlns="http://schemas.microsoft.com/office/spreadsheetml/2009/9/main" objectType="Button" lockText="1"/>
</file>

<file path=xl/ctrlProps/ctrlProp2679.xml><?xml version="1.0" encoding="utf-8"?>
<formControlPr xmlns="http://schemas.microsoft.com/office/spreadsheetml/2009/9/main" objectType="Button" lockText="1"/>
</file>

<file path=xl/ctrlProps/ctrlProp2680.xml><?xml version="1.0" encoding="utf-8"?>
<formControlPr xmlns="http://schemas.microsoft.com/office/spreadsheetml/2009/9/main" objectType="Button" lockText="1"/>
</file>

<file path=xl/ctrlProps/ctrlProp2681.xml><?xml version="1.0" encoding="utf-8"?>
<formControlPr xmlns="http://schemas.microsoft.com/office/spreadsheetml/2009/9/main" objectType="Button" lockText="1"/>
</file>

<file path=xl/ctrlProps/ctrlProp2682.xml><?xml version="1.0" encoding="utf-8"?>
<formControlPr xmlns="http://schemas.microsoft.com/office/spreadsheetml/2009/9/main" objectType="Button" lockText="1"/>
</file>

<file path=xl/ctrlProps/ctrlProp2683.xml><?xml version="1.0" encoding="utf-8"?>
<formControlPr xmlns="http://schemas.microsoft.com/office/spreadsheetml/2009/9/main" objectType="Button" lockText="1"/>
</file>

<file path=xl/ctrlProps/ctrlProp2684.xml><?xml version="1.0" encoding="utf-8"?>
<formControlPr xmlns="http://schemas.microsoft.com/office/spreadsheetml/2009/9/main" objectType="Button" lockText="1"/>
</file>

<file path=xl/ctrlProps/ctrlProp2685.xml><?xml version="1.0" encoding="utf-8"?>
<formControlPr xmlns="http://schemas.microsoft.com/office/spreadsheetml/2009/9/main" objectType="Button" lockText="1"/>
</file>

<file path=xl/ctrlProps/ctrlProp2686.xml><?xml version="1.0" encoding="utf-8"?>
<formControlPr xmlns="http://schemas.microsoft.com/office/spreadsheetml/2009/9/main" objectType="Button" lockText="1"/>
</file>

<file path=xl/ctrlProps/ctrlProp2687.xml><?xml version="1.0" encoding="utf-8"?>
<formControlPr xmlns="http://schemas.microsoft.com/office/spreadsheetml/2009/9/main" objectType="Button" lockText="1"/>
</file>

<file path=xl/ctrlProps/ctrlProp2688.xml><?xml version="1.0" encoding="utf-8"?>
<formControlPr xmlns="http://schemas.microsoft.com/office/spreadsheetml/2009/9/main" objectType="Button" lockText="1"/>
</file>

<file path=xl/ctrlProps/ctrlProp2689.xml><?xml version="1.0" encoding="utf-8"?>
<formControlPr xmlns="http://schemas.microsoft.com/office/spreadsheetml/2009/9/main" objectType="Button" lockText="1"/>
</file>

<file path=xl/ctrlProps/ctrlProp2690.xml><?xml version="1.0" encoding="utf-8"?>
<formControlPr xmlns="http://schemas.microsoft.com/office/spreadsheetml/2009/9/main" objectType="Button" lockText="1"/>
</file>

<file path=xl/ctrlProps/ctrlProp2691.xml><?xml version="1.0" encoding="utf-8"?>
<formControlPr xmlns="http://schemas.microsoft.com/office/spreadsheetml/2009/9/main" objectType="Button" lockText="1"/>
</file>

<file path=xl/ctrlProps/ctrlProp2692.xml><?xml version="1.0" encoding="utf-8"?>
<formControlPr xmlns="http://schemas.microsoft.com/office/spreadsheetml/2009/9/main" objectType="Button" lockText="1"/>
</file>

<file path=xl/ctrlProps/ctrlProp2693.xml><?xml version="1.0" encoding="utf-8"?>
<formControlPr xmlns="http://schemas.microsoft.com/office/spreadsheetml/2009/9/main" objectType="Button" lockText="1"/>
</file>

<file path=xl/ctrlProps/ctrlProp2694.xml><?xml version="1.0" encoding="utf-8"?>
<formControlPr xmlns="http://schemas.microsoft.com/office/spreadsheetml/2009/9/main" objectType="Button" lockText="1"/>
</file>

<file path=xl/ctrlProps/ctrlProp2695.xml><?xml version="1.0" encoding="utf-8"?>
<formControlPr xmlns="http://schemas.microsoft.com/office/spreadsheetml/2009/9/main" objectType="Button" lockText="1"/>
</file>

<file path=xl/ctrlProps/ctrlProp2696.xml><?xml version="1.0" encoding="utf-8"?>
<formControlPr xmlns="http://schemas.microsoft.com/office/spreadsheetml/2009/9/main" objectType="Button" lockText="1"/>
</file>

<file path=xl/ctrlProps/ctrlProp2697.xml><?xml version="1.0" encoding="utf-8"?>
<formControlPr xmlns="http://schemas.microsoft.com/office/spreadsheetml/2009/9/main" objectType="Button" lockText="1"/>
</file>

<file path=xl/ctrlProps/ctrlProp2698.xml><?xml version="1.0" encoding="utf-8"?>
<formControlPr xmlns="http://schemas.microsoft.com/office/spreadsheetml/2009/9/main" objectType="Button" lockText="1"/>
</file>

<file path=xl/ctrlProps/ctrlProp2699.xml><?xml version="1.0" encoding="utf-8"?>
<formControlPr xmlns="http://schemas.microsoft.com/office/spreadsheetml/2009/9/main" objectType="Button" lockText="1"/>
</file>

<file path=xl/ctrlProps/ctrlProp2700.xml><?xml version="1.0" encoding="utf-8"?>
<formControlPr xmlns="http://schemas.microsoft.com/office/spreadsheetml/2009/9/main" objectType="Button" lockText="1"/>
</file>

<file path=xl/ctrlProps/ctrlProp2701.xml><?xml version="1.0" encoding="utf-8"?>
<formControlPr xmlns="http://schemas.microsoft.com/office/spreadsheetml/2009/9/main" objectType="Button" lockText="1"/>
</file>

<file path=xl/ctrlProps/ctrlProp2702.xml><?xml version="1.0" encoding="utf-8"?>
<formControlPr xmlns="http://schemas.microsoft.com/office/spreadsheetml/2009/9/main" objectType="Button" lockText="1"/>
</file>

<file path=xl/ctrlProps/ctrlProp2703.xml><?xml version="1.0" encoding="utf-8"?>
<formControlPr xmlns="http://schemas.microsoft.com/office/spreadsheetml/2009/9/main" objectType="Button" lockText="1"/>
</file>

<file path=xl/ctrlProps/ctrlProp2704.xml><?xml version="1.0" encoding="utf-8"?>
<formControlPr xmlns="http://schemas.microsoft.com/office/spreadsheetml/2009/9/main" objectType="Button" lockText="1"/>
</file>

<file path=xl/ctrlProps/ctrlProp2705.xml><?xml version="1.0" encoding="utf-8"?>
<formControlPr xmlns="http://schemas.microsoft.com/office/spreadsheetml/2009/9/main" objectType="Button" lockText="1"/>
</file>

<file path=xl/ctrlProps/ctrlProp2706.xml><?xml version="1.0" encoding="utf-8"?>
<formControlPr xmlns="http://schemas.microsoft.com/office/spreadsheetml/2009/9/main" objectType="Button" lockText="1"/>
</file>

<file path=xl/ctrlProps/ctrlProp2707.xml><?xml version="1.0" encoding="utf-8"?>
<formControlPr xmlns="http://schemas.microsoft.com/office/spreadsheetml/2009/9/main" objectType="Button" lockText="1"/>
</file>

<file path=xl/ctrlProps/ctrlProp2708.xml><?xml version="1.0" encoding="utf-8"?>
<formControlPr xmlns="http://schemas.microsoft.com/office/spreadsheetml/2009/9/main" objectType="Button" lockText="1"/>
</file>

<file path=xl/ctrlProps/ctrlProp2709.xml><?xml version="1.0" encoding="utf-8"?>
<formControlPr xmlns="http://schemas.microsoft.com/office/spreadsheetml/2009/9/main" objectType="Button" lockText="1"/>
</file>

<file path=xl/ctrlProps/ctrlProp2710.xml><?xml version="1.0" encoding="utf-8"?>
<formControlPr xmlns="http://schemas.microsoft.com/office/spreadsheetml/2009/9/main" objectType="Button" lockText="1"/>
</file>

<file path=xl/ctrlProps/ctrlProp2711.xml><?xml version="1.0" encoding="utf-8"?>
<formControlPr xmlns="http://schemas.microsoft.com/office/spreadsheetml/2009/9/main" objectType="Button" lockText="1"/>
</file>

<file path=xl/ctrlProps/ctrlProp2712.xml><?xml version="1.0" encoding="utf-8"?>
<formControlPr xmlns="http://schemas.microsoft.com/office/spreadsheetml/2009/9/main" objectType="Button" lockText="1"/>
</file>

<file path=xl/ctrlProps/ctrlProp2713.xml><?xml version="1.0" encoding="utf-8"?>
<formControlPr xmlns="http://schemas.microsoft.com/office/spreadsheetml/2009/9/main" objectType="Button" lockText="1"/>
</file>

<file path=xl/ctrlProps/ctrlProp2714.xml><?xml version="1.0" encoding="utf-8"?>
<formControlPr xmlns="http://schemas.microsoft.com/office/spreadsheetml/2009/9/main" objectType="Button" lockText="1"/>
</file>

<file path=xl/ctrlProps/ctrlProp2715.xml><?xml version="1.0" encoding="utf-8"?>
<formControlPr xmlns="http://schemas.microsoft.com/office/spreadsheetml/2009/9/main" objectType="Button" lockText="1"/>
</file>

<file path=xl/ctrlProps/ctrlProp2716.xml><?xml version="1.0" encoding="utf-8"?>
<formControlPr xmlns="http://schemas.microsoft.com/office/spreadsheetml/2009/9/main" objectType="Button" lockText="1"/>
</file>

<file path=xl/ctrlProps/ctrlProp2717.xml><?xml version="1.0" encoding="utf-8"?>
<formControlPr xmlns="http://schemas.microsoft.com/office/spreadsheetml/2009/9/main" objectType="Button" lockText="1"/>
</file>

<file path=xl/ctrlProps/ctrlProp2718.xml><?xml version="1.0" encoding="utf-8"?>
<formControlPr xmlns="http://schemas.microsoft.com/office/spreadsheetml/2009/9/main" objectType="Button" lockText="1"/>
</file>

<file path=xl/ctrlProps/ctrlProp2719.xml><?xml version="1.0" encoding="utf-8"?>
<formControlPr xmlns="http://schemas.microsoft.com/office/spreadsheetml/2009/9/main" objectType="Button" lockText="1"/>
</file>

<file path=xl/ctrlProps/ctrlProp2720.xml><?xml version="1.0" encoding="utf-8"?>
<formControlPr xmlns="http://schemas.microsoft.com/office/spreadsheetml/2009/9/main" objectType="Button" lockText="1"/>
</file>

<file path=xl/ctrlProps/ctrlProp2721.xml><?xml version="1.0" encoding="utf-8"?>
<formControlPr xmlns="http://schemas.microsoft.com/office/spreadsheetml/2009/9/main" objectType="Button" lockText="1"/>
</file>

<file path=xl/ctrlProps/ctrlProp2722.xml><?xml version="1.0" encoding="utf-8"?>
<formControlPr xmlns="http://schemas.microsoft.com/office/spreadsheetml/2009/9/main" objectType="Button" lockText="1"/>
</file>

<file path=xl/ctrlProps/ctrlProp2723.xml><?xml version="1.0" encoding="utf-8"?>
<formControlPr xmlns="http://schemas.microsoft.com/office/spreadsheetml/2009/9/main" objectType="Button" lockText="1"/>
</file>

<file path=xl/ctrlProps/ctrlProp2724.xml><?xml version="1.0" encoding="utf-8"?>
<formControlPr xmlns="http://schemas.microsoft.com/office/spreadsheetml/2009/9/main" objectType="Button" lockText="1"/>
</file>

<file path=xl/ctrlProps/ctrlProp2725.xml><?xml version="1.0" encoding="utf-8"?>
<formControlPr xmlns="http://schemas.microsoft.com/office/spreadsheetml/2009/9/main" objectType="Button" lockText="1"/>
</file>

<file path=xl/ctrlProps/ctrlProp2726.xml><?xml version="1.0" encoding="utf-8"?>
<formControlPr xmlns="http://schemas.microsoft.com/office/spreadsheetml/2009/9/main" objectType="Button" lockText="1"/>
</file>

<file path=xl/ctrlProps/ctrlProp2727.xml><?xml version="1.0" encoding="utf-8"?>
<formControlPr xmlns="http://schemas.microsoft.com/office/spreadsheetml/2009/9/main" objectType="Button" lockText="1"/>
</file>

<file path=xl/ctrlProps/ctrlProp2728.xml><?xml version="1.0" encoding="utf-8"?>
<formControlPr xmlns="http://schemas.microsoft.com/office/spreadsheetml/2009/9/main" objectType="Button" lockText="1"/>
</file>

<file path=xl/ctrlProps/ctrlProp2729.xml><?xml version="1.0" encoding="utf-8"?>
<formControlPr xmlns="http://schemas.microsoft.com/office/spreadsheetml/2009/9/main" objectType="Button" lockText="1"/>
</file>

<file path=xl/ctrlProps/ctrlProp2730.xml><?xml version="1.0" encoding="utf-8"?>
<formControlPr xmlns="http://schemas.microsoft.com/office/spreadsheetml/2009/9/main" objectType="Button" lockText="1"/>
</file>

<file path=xl/ctrlProps/ctrlProp2731.xml><?xml version="1.0" encoding="utf-8"?>
<formControlPr xmlns="http://schemas.microsoft.com/office/spreadsheetml/2009/9/main" objectType="Button" lockText="1"/>
</file>

<file path=xl/ctrlProps/ctrlProp2732.xml><?xml version="1.0" encoding="utf-8"?>
<formControlPr xmlns="http://schemas.microsoft.com/office/spreadsheetml/2009/9/main" objectType="Button" lockText="1"/>
</file>

<file path=xl/ctrlProps/ctrlProp2733.xml><?xml version="1.0" encoding="utf-8"?>
<formControlPr xmlns="http://schemas.microsoft.com/office/spreadsheetml/2009/9/main" objectType="Button" lockText="1"/>
</file>

<file path=xl/ctrlProps/ctrlProp2734.xml><?xml version="1.0" encoding="utf-8"?>
<formControlPr xmlns="http://schemas.microsoft.com/office/spreadsheetml/2009/9/main" objectType="Button" lockText="1"/>
</file>

<file path=xl/ctrlProps/ctrlProp2735.xml><?xml version="1.0" encoding="utf-8"?>
<formControlPr xmlns="http://schemas.microsoft.com/office/spreadsheetml/2009/9/main" objectType="Button" lockText="1"/>
</file>

<file path=xl/ctrlProps/ctrlProp2736.xml><?xml version="1.0" encoding="utf-8"?>
<formControlPr xmlns="http://schemas.microsoft.com/office/spreadsheetml/2009/9/main" objectType="Button" lockText="1"/>
</file>

<file path=xl/ctrlProps/ctrlProp2737.xml><?xml version="1.0" encoding="utf-8"?>
<formControlPr xmlns="http://schemas.microsoft.com/office/spreadsheetml/2009/9/main" objectType="Button" lockText="1"/>
</file>

<file path=xl/ctrlProps/ctrlProp2738.xml><?xml version="1.0" encoding="utf-8"?>
<formControlPr xmlns="http://schemas.microsoft.com/office/spreadsheetml/2009/9/main" objectType="Button" lockText="1"/>
</file>

<file path=xl/ctrlProps/ctrlProp2739.xml><?xml version="1.0" encoding="utf-8"?>
<formControlPr xmlns="http://schemas.microsoft.com/office/spreadsheetml/2009/9/main" objectType="Button" lockText="1"/>
</file>

<file path=xl/ctrlProps/ctrlProp2740.xml><?xml version="1.0" encoding="utf-8"?>
<formControlPr xmlns="http://schemas.microsoft.com/office/spreadsheetml/2009/9/main" objectType="Button" lockText="1"/>
</file>

<file path=xl/ctrlProps/ctrlProp2741.xml><?xml version="1.0" encoding="utf-8"?>
<formControlPr xmlns="http://schemas.microsoft.com/office/spreadsheetml/2009/9/main" objectType="Button" lockText="1"/>
</file>

<file path=xl/ctrlProps/ctrlProp2742.xml><?xml version="1.0" encoding="utf-8"?>
<formControlPr xmlns="http://schemas.microsoft.com/office/spreadsheetml/2009/9/main" objectType="Button" lockText="1"/>
</file>

<file path=xl/ctrlProps/ctrlProp2743.xml><?xml version="1.0" encoding="utf-8"?>
<formControlPr xmlns="http://schemas.microsoft.com/office/spreadsheetml/2009/9/main" objectType="Button" lockText="1"/>
</file>

<file path=xl/ctrlProps/ctrlProp2744.xml><?xml version="1.0" encoding="utf-8"?>
<formControlPr xmlns="http://schemas.microsoft.com/office/spreadsheetml/2009/9/main" objectType="Button" lockText="1"/>
</file>

<file path=xl/ctrlProps/ctrlProp2745.xml><?xml version="1.0" encoding="utf-8"?>
<formControlPr xmlns="http://schemas.microsoft.com/office/spreadsheetml/2009/9/main" objectType="Button" lockText="1"/>
</file>

<file path=xl/ctrlProps/ctrlProp2746.xml><?xml version="1.0" encoding="utf-8"?>
<formControlPr xmlns="http://schemas.microsoft.com/office/spreadsheetml/2009/9/main" objectType="Button" lockText="1"/>
</file>

<file path=xl/ctrlProps/ctrlProp2747.xml><?xml version="1.0" encoding="utf-8"?>
<formControlPr xmlns="http://schemas.microsoft.com/office/spreadsheetml/2009/9/main" objectType="Button" lockText="1"/>
</file>

<file path=xl/ctrlProps/ctrlProp2748.xml><?xml version="1.0" encoding="utf-8"?>
<formControlPr xmlns="http://schemas.microsoft.com/office/spreadsheetml/2009/9/main" objectType="Button" lockText="1"/>
</file>

<file path=xl/ctrlProps/ctrlProp2749.xml><?xml version="1.0" encoding="utf-8"?>
<formControlPr xmlns="http://schemas.microsoft.com/office/spreadsheetml/2009/9/main" objectType="Button" lockText="1"/>
</file>

<file path=xl/ctrlProps/ctrlProp2750.xml><?xml version="1.0" encoding="utf-8"?>
<formControlPr xmlns="http://schemas.microsoft.com/office/spreadsheetml/2009/9/main" objectType="Button" lockText="1"/>
</file>

<file path=xl/ctrlProps/ctrlProp2751.xml><?xml version="1.0" encoding="utf-8"?>
<formControlPr xmlns="http://schemas.microsoft.com/office/spreadsheetml/2009/9/main" objectType="Button" lockText="1"/>
</file>

<file path=xl/ctrlProps/ctrlProp2752.xml><?xml version="1.0" encoding="utf-8"?>
<formControlPr xmlns="http://schemas.microsoft.com/office/spreadsheetml/2009/9/main" objectType="Button" lockText="1"/>
</file>

<file path=xl/ctrlProps/ctrlProp2753.xml><?xml version="1.0" encoding="utf-8"?>
<formControlPr xmlns="http://schemas.microsoft.com/office/spreadsheetml/2009/9/main" objectType="Button" lockText="1"/>
</file>

<file path=xl/ctrlProps/ctrlProp2754.xml><?xml version="1.0" encoding="utf-8"?>
<formControlPr xmlns="http://schemas.microsoft.com/office/spreadsheetml/2009/9/main" objectType="Button" lockText="1"/>
</file>

<file path=xl/ctrlProps/ctrlProp2755.xml><?xml version="1.0" encoding="utf-8"?>
<formControlPr xmlns="http://schemas.microsoft.com/office/spreadsheetml/2009/9/main" objectType="Button" lockText="1"/>
</file>

<file path=xl/ctrlProps/ctrlProp2756.xml><?xml version="1.0" encoding="utf-8"?>
<formControlPr xmlns="http://schemas.microsoft.com/office/spreadsheetml/2009/9/main" objectType="Button" lockText="1"/>
</file>

<file path=xl/ctrlProps/ctrlProp2757.xml><?xml version="1.0" encoding="utf-8"?>
<formControlPr xmlns="http://schemas.microsoft.com/office/spreadsheetml/2009/9/main" objectType="Button" lockText="1"/>
</file>

<file path=xl/ctrlProps/ctrlProp2758.xml><?xml version="1.0" encoding="utf-8"?>
<formControlPr xmlns="http://schemas.microsoft.com/office/spreadsheetml/2009/9/main" objectType="Button" lockText="1"/>
</file>

<file path=xl/ctrlProps/ctrlProp2759.xml><?xml version="1.0" encoding="utf-8"?>
<formControlPr xmlns="http://schemas.microsoft.com/office/spreadsheetml/2009/9/main" objectType="Button" lockText="1"/>
</file>

<file path=xl/ctrlProps/ctrlProp2760.xml><?xml version="1.0" encoding="utf-8"?>
<formControlPr xmlns="http://schemas.microsoft.com/office/spreadsheetml/2009/9/main" objectType="Button" lockText="1"/>
</file>

<file path=xl/ctrlProps/ctrlProp2761.xml><?xml version="1.0" encoding="utf-8"?>
<formControlPr xmlns="http://schemas.microsoft.com/office/spreadsheetml/2009/9/main" objectType="Button" lockText="1"/>
</file>

<file path=xl/ctrlProps/ctrlProp2762.xml><?xml version="1.0" encoding="utf-8"?>
<formControlPr xmlns="http://schemas.microsoft.com/office/spreadsheetml/2009/9/main" objectType="Button" lockText="1"/>
</file>

<file path=xl/ctrlProps/ctrlProp2763.xml><?xml version="1.0" encoding="utf-8"?>
<formControlPr xmlns="http://schemas.microsoft.com/office/spreadsheetml/2009/9/main" objectType="Button" lockText="1"/>
</file>

<file path=xl/ctrlProps/ctrlProp2764.xml><?xml version="1.0" encoding="utf-8"?>
<formControlPr xmlns="http://schemas.microsoft.com/office/spreadsheetml/2009/9/main" objectType="Button" lockText="1"/>
</file>

<file path=xl/ctrlProps/ctrlProp2765.xml><?xml version="1.0" encoding="utf-8"?>
<formControlPr xmlns="http://schemas.microsoft.com/office/spreadsheetml/2009/9/main" objectType="Button" lockText="1"/>
</file>

<file path=xl/ctrlProps/ctrlProp2766.xml><?xml version="1.0" encoding="utf-8"?>
<formControlPr xmlns="http://schemas.microsoft.com/office/spreadsheetml/2009/9/main" objectType="Button" lockText="1"/>
</file>

<file path=xl/ctrlProps/ctrlProp2767.xml><?xml version="1.0" encoding="utf-8"?>
<formControlPr xmlns="http://schemas.microsoft.com/office/spreadsheetml/2009/9/main" objectType="Button" lockText="1"/>
</file>

<file path=xl/ctrlProps/ctrlProp2768.xml><?xml version="1.0" encoding="utf-8"?>
<formControlPr xmlns="http://schemas.microsoft.com/office/spreadsheetml/2009/9/main" objectType="Button" lockText="1"/>
</file>

<file path=xl/ctrlProps/ctrlProp2769.xml><?xml version="1.0" encoding="utf-8"?>
<formControlPr xmlns="http://schemas.microsoft.com/office/spreadsheetml/2009/9/main" objectType="Button" lockText="1"/>
</file>

<file path=xl/ctrlProps/ctrlProp2770.xml><?xml version="1.0" encoding="utf-8"?>
<formControlPr xmlns="http://schemas.microsoft.com/office/spreadsheetml/2009/9/main" objectType="Button" lockText="1"/>
</file>

<file path=xl/ctrlProps/ctrlProp2771.xml><?xml version="1.0" encoding="utf-8"?>
<formControlPr xmlns="http://schemas.microsoft.com/office/spreadsheetml/2009/9/main" objectType="Button" lockText="1"/>
</file>

<file path=xl/ctrlProps/ctrlProp2772.xml><?xml version="1.0" encoding="utf-8"?>
<formControlPr xmlns="http://schemas.microsoft.com/office/spreadsheetml/2009/9/main" objectType="Button" lockText="1"/>
</file>

<file path=xl/ctrlProps/ctrlProp2773.xml><?xml version="1.0" encoding="utf-8"?>
<formControlPr xmlns="http://schemas.microsoft.com/office/spreadsheetml/2009/9/main" objectType="Button" lockText="1"/>
</file>

<file path=xl/ctrlProps/ctrlProp2774.xml><?xml version="1.0" encoding="utf-8"?>
<formControlPr xmlns="http://schemas.microsoft.com/office/spreadsheetml/2009/9/main" objectType="Button" lockText="1"/>
</file>

<file path=xl/ctrlProps/ctrlProp2775.xml><?xml version="1.0" encoding="utf-8"?>
<formControlPr xmlns="http://schemas.microsoft.com/office/spreadsheetml/2009/9/main" objectType="Button" lockText="1"/>
</file>

<file path=xl/ctrlProps/ctrlProp2776.xml><?xml version="1.0" encoding="utf-8"?>
<formControlPr xmlns="http://schemas.microsoft.com/office/spreadsheetml/2009/9/main" objectType="Button" lockText="1"/>
</file>

<file path=xl/ctrlProps/ctrlProp2777.xml><?xml version="1.0" encoding="utf-8"?>
<formControlPr xmlns="http://schemas.microsoft.com/office/spreadsheetml/2009/9/main" objectType="Button" lockText="1"/>
</file>

<file path=xl/ctrlProps/ctrlProp2778.xml><?xml version="1.0" encoding="utf-8"?>
<formControlPr xmlns="http://schemas.microsoft.com/office/spreadsheetml/2009/9/main" objectType="Button" lockText="1"/>
</file>

<file path=xl/ctrlProps/ctrlProp2779.xml><?xml version="1.0" encoding="utf-8"?>
<formControlPr xmlns="http://schemas.microsoft.com/office/spreadsheetml/2009/9/main" objectType="Button" lockText="1"/>
</file>

<file path=xl/ctrlProps/ctrlProp2780.xml><?xml version="1.0" encoding="utf-8"?>
<formControlPr xmlns="http://schemas.microsoft.com/office/spreadsheetml/2009/9/main" objectType="Button" lockText="1"/>
</file>

<file path=xl/ctrlProps/ctrlProp2781.xml><?xml version="1.0" encoding="utf-8"?>
<formControlPr xmlns="http://schemas.microsoft.com/office/spreadsheetml/2009/9/main" objectType="Button" lockText="1"/>
</file>

<file path=xl/ctrlProps/ctrlProp2782.xml><?xml version="1.0" encoding="utf-8"?>
<formControlPr xmlns="http://schemas.microsoft.com/office/spreadsheetml/2009/9/main" objectType="Button" lockText="1"/>
</file>

<file path=xl/ctrlProps/ctrlProp2783.xml><?xml version="1.0" encoding="utf-8"?>
<formControlPr xmlns="http://schemas.microsoft.com/office/spreadsheetml/2009/9/main" objectType="Button" lockText="1"/>
</file>

<file path=xl/ctrlProps/ctrlProp2784.xml><?xml version="1.0" encoding="utf-8"?>
<formControlPr xmlns="http://schemas.microsoft.com/office/spreadsheetml/2009/9/main" objectType="Button" lockText="1"/>
</file>

<file path=xl/ctrlProps/ctrlProp2785.xml><?xml version="1.0" encoding="utf-8"?>
<formControlPr xmlns="http://schemas.microsoft.com/office/spreadsheetml/2009/9/main" objectType="Button" lockText="1"/>
</file>

<file path=xl/ctrlProps/ctrlProp2786.xml><?xml version="1.0" encoding="utf-8"?>
<formControlPr xmlns="http://schemas.microsoft.com/office/spreadsheetml/2009/9/main" objectType="Button" lockText="1"/>
</file>

<file path=xl/ctrlProps/ctrlProp2787.xml><?xml version="1.0" encoding="utf-8"?>
<formControlPr xmlns="http://schemas.microsoft.com/office/spreadsheetml/2009/9/main" objectType="Button" lockText="1"/>
</file>

<file path=xl/ctrlProps/ctrlProp2788.xml><?xml version="1.0" encoding="utf-8"?>
<formControlPr xmlns="http://schemas.microsoft.com/office/spreadsheetml/2009/9/main" objectType="Button" lockText="1"/>
</file>

<file path=xl/ctrlProps/ctrlProp2789.xml><?xml version="1.0" encoding="utf-8"?>
<formControlPr xmlns="http://schemas.microsoft.com/office/spreadsheetml/2009/9/main" objectType="Button" lockText="1"/>
</file>

<file path=xl/ctrlProps/ctrlProp2790.xml><?xml version="1.0" encoding="utf-8"?>
<formControlPr xmlns="http://schemas.microsoft.com/office/spreadsheetml/2009/9/main" objectType="Button" lockText="1"/>
</file>

<file path=xl/ctrlProps/ctrlProp2791.xml><?xml version="1.0" encoding="utf-8"?>
<formControlPr xmlns="http://schemas.microsoft.com/office/spreadsheetml/2009/9/main" objectType="Button" lockText="1"/>
</file>

<file path=xl/ctrlProps/ctrlProp2792.xml><?xml version="1.0" encoding="utf-8"?>
<formControlPr xmlns="http://schemas.microsoft.com/office/spreadsheetml/2009/9/main" objectType="Button" lockText="1"/>
</file>

<file path=xl/ctrlProps/ctrlProp2793.xml><?xml version="1.0" encoding="utf-8"?>
<formControlPr xmlns="http://schemas.microsoft.com/office/spreadsheetml/2009/9/main" objectType="Button" lockText="1"/>
</file>

<file path=xl/ctrlProps/ctrlProp2794.xml><?xml version="1.0" encoding="utf-8"?>
<formControlPr xmlns="http://schemas.microsoft.com/office/spreadsheetml/2009/9/main" objectType="Button" lockText="1"/>
</file>

<file path=xl/ctrlProps/ctrlProp2795.xml><?xml version="1.0" encoding="utf-8"?>
<formControlPr xmlns="http://schemas.microsoft.com/office/spreadsheetml/2009/9/main" objectType="Button" lockText="1"/>
</file>

<file path=xl/ctrlProps/ctrlProp2796.xml><?xml version="1.0" encoding="utf-8"?>
<formControlPr xmlns="http://schemas.microsoft.com/office/spreadsheetml/2009/9/main" objectType="Button" lockText="1"/>
</file>

<file path=xl/ctrlProps/ctrlProp2797.xml><?xml version="1.0" encoding="utf-8"?>
<formControlPr xmlns="http://schemas.microsoft.com/office/spreadsheetml/2009/9/main" objectType="Button" lockText="1"/>
</file>

<file path=xl/ctrlProps/ctrlProp2798.xml><?xml version="1.0" encoding="utf-8"?>
<formControlPr xmlns="http://schemas.microsoft.com/office/spreadsheetml/2009/9/main" objectType="Button" lockText="1"/>
</file>

<file path=xl/ctrlProps/ctrlProp2799.xml><?xml version="1.0" encoding="utf-8"?>
<formControlPr xmlns="http://schemas.microsoft.com/office/spreadsheetml/2009/9/main" objectType="Button" lockText="1"/>
</file>

<file path=xl/ctrlProps/ctrlProp2800.xml><?xml version="1.0" encoding="utf-8"?>
<formControlPr xmlns="http://schemas.microsoft.com/office/spreadsheetml/2009/9/main" objectType="Button" lockText="1"/>
</file>

<file path=xl/ctrlProps/ctrlProp2801.xml><?xml version="1.0" encoding="utf-8"?>
<formControlPr xmlns="http://schemas.microsoft.com/office/spreadsheetml/2009/9/main" objectType="Button" lockText="1"/>
</file>

<file path=xl/ctrlProps/ctrlProp2802.xml><?xml version="1.0" encoding="utf-8"?>
<formControlPr xmlns="http://schemas.microsoft.com/office/spreadsheetml/2009/9/main" objectType="Button" lockText="1"/>
</file>

<file path=xl/ctrlProps/ctrlProp2803.xml><?xml version="1.0" encoding="utf-8"?>
<formControlPr xmlns="http://schemas.microsoft.com/office/spreadsheetml/2009/9/main" objectType="Button" lockText="1"/>
</file>

<file path=xl/ctrlProps/ctrlProp2804.xml><?xml version="1.0" encoding="utf-8"?>
<formControlPr xmlns="http://schemas.microsoft.com/office/spreadsheetml/2009/9/main" objectType="Button" lockText="1"/>
</file>

<file path=xl/ctrlProps/ctrlProp2805.xml><?xml version="1.0" encoding="utf-8"?>
<formControlPr xmlns="http://schemas.microsoft.com/office/spreadsheetml/2009/9/main" objectType="Button" lockText="1"/>
</file>

<file path=xl/ctrlProps/ctrlProp2806.xml><?xml version="1.0" encoding="utf-8"?>
<formControlPr xmlns="http://schemas.microsoft.com/office/spreadsheetml/2009/9/main" objectType="Button" lockText="1"/>
</file>

<file path=xl/ctrlProps/ctrlProp2807.xml><?xml version="1.0" encoding="utf-8"?>
<formControlPr xmlns="http://schemas.microsoft.com/office/spreadsheetml/2009/9/main" objectType="Button" lockText="1"/>
</file>

<file path=xl/ctrlProps/ctrlProp2808.xml><?xml version="1.0" encoding="utf-8"?>
<formControlPr xmlns="http://schemas.microsoft.com/office/spreadsheetml/2009/9/main" objectType="Button" lockText="1"/>
</file>

<file path=xl/ctrlProps/ctrlProp2809.xml><?xml version="1.0" encoding="utf-8"?>
<formControlPr xmlns="http://schemas.microsoft.com/office/spreadsheetml/2009/9/main" objectType="Button" lockText="1"/>
</file>

<file path=xl/ctrlProps/ctrlProp2810.xml><?xml version="1.0" encoding="utf-8"?>
<formControlPr xmlns="http://schemas.microsoft.com/office/spreadsheetml/2009/9/main" objectType="Button" lockText="1"/>
</file>

<file path=xl/ctrlProps/ctrlProp2811.xml><?xml version="1.0" encoding="utf-8"?>
<formControlPr xmlns="http://schemas.microsoft.com/office/spreadsheetml/2009/9/main" objectType="Button" lockText="1"/>
</file>

<file path=xl/ctrlProps/ctrlProp2812.xml><?xml version="1.0" encoding="utf-8"?>
<formControlPr xmlns="http://schemas.microsoft.com/office/spreadsheetml/2009/9/main" objectType="Button" lockText="1"/>
</file>

<file path=xl/ctrlProps/ctrlProp2813.xml><?xml version="1.0" encoding="utf-8"?>
<formControlPr xmlns="http://schemas.microsoft.com/office/spreadsheetml/2009/9/main" objectType="Button" lockText="1"/>
</file>

<file path=xl/ctrlProps/ctrlProp2814.xml><?xml version="1.0" encoding="utf-8"?>
<formControlPr xmlns="http://schemas.microsoft.com/office/spreadsheetml/2009/9/main" objectType="Button" lockText="1"/>
</file>

<file path=xl/ctrlProps/ctrlProp2815.xml><?xml version="1.0" encoding="utf-8"?>
<formControlPr xmlns="http://schemas.microsoft.com/office/spreadsheetml/2009/9/main" objectType="Button" lockText="1"/>
</file>

<file path=xl/ctrlProps/ctrlProp2816.xml><?xml version="1.0" encoding="utf-8"?>
<formControlPr xmlns="http://schemas.microsoft.com/office/spreadsheetml/2009/9/main" objectType="Button" lockText="1"/>
</file>

<file path=xl/ctrlProps/ctrlProp2817.xml><?xml version="1.0" encoding="utf-8"?>
<formControlPr xmlns="http://schemas.microsoft.com/office/spreadsheetml/2009/9/main" objectType="Button" lockText="1"/>
</file>

<file path=xl/ctrlProps/ctrlProp2818.xml><?xml version="1.0" encoding="utf-8"?>
<formControlPr xmlns="http://schemas.microsoft.com/office/spreadsheetml/2009/9/main" objectType="Button" lockText="1"/>
</file>

<file path=xl/ctrlProps/ctrlProp2819.xml><?xml version="1.0" encoding="utf-8"?>
<formControlPr xmlns="http://schemas.microsoft.com/office/spreadsheetml/2009/9/main" objectType="Button" lockText="1"/>
</file>

<file path=xl/ctrlProps/ctrlProp2820.xml><?xml version="1.0" encoding="utf-8"?>
<formControlPr xmlns="http://schemas.microsoft.com/office/spreadsheetml/2009/9/main" objectType="Button" lockText="1"/>
</file>

<file path=xl/ctrlProps/ctrlProp2821.xml><?xml version="1.0" encoding="utf-8"?>
<formControlPr xmlns="http://schemas.microsoft.com/office/spreadsheetml/2009/9/main" objectType="Button" lockText="1"/>
</file>

<file path=xl/ctrlProps/ctrlProp2822.xml><?xml version="1.0" encoding="utf-8"?>
<formControlPr xmlns="http://schemas.microsoft.com/office/spreadsheetml/2009/9/main" objectType="Button" lockText="1"/>
</file>

<file path=xl/ctrlProps/ctrlProp2823.xml><?xml version="1.0" encoding="utf-8"?>
<formControlPr xmlns="http://schemas.microsoft.com/office/spreadsheetml/2009/9/main" objectType="Button" lockText="1"/>
</file>

<file path=xl/ctrlProps/ctrlProp2824.xml><?xml version="1.0" encoding="utf-8"?>
<formControlPr xmlns="http://schemas.microsoft.com/office/spreadsheetml/2009/9/main" objectType="Button" lockText="1"/>
</file>

<file path=xl/ctrlProps/ctrlProp2825.xml><?xml version="1.0" encoding="utf-8"?>
<formControlPr xmlns="http://schemas.microsoft.com/office/spreadsheetml/2009/9/main" objectType="Button" lockText="1"/>
</file>

<file path=xl/ctrlProps/ctrlProp2826.xml><?xml version="1.0" encoding="utf-8"?>
<formControlPr xmlns="http://schemas.microsoft.com/office/spreadsheetml/2009/9/main" objectType="Button" lockText="1"/>
</file>

<file path=xl/ctrlProps/ctrlProp2827.xml><?xml version="1.0" encoding="utf-8"?>
<formControlPr xmlns="http://schemas.microsoft.com/office/spreadsheetml/2009/9/main" objectType="Button" lockText="1"/>
</file>

<file path=xl/ctrlProps/ctrlProp2828.xml><?xml version="1.0" encoding="utf-8"?>
<formControlPr xmlns="http://schemas.microsoft.com/office/spreadsheetml/2009/9/main" objectType="Button" lockText="1"/>
</file>

<file path=xl/ctrlProps/ctrlProp2829.xml><?xml version="1.0" encoding="utf-8"?>
<formControlPr xmlns="http://schemas.microsoft.com/office/spreadsheetml/2009/9/main" objectType="Button" lockText="1"/>
</file>

<file path=xl/ctrlProps/ctrlProp2830.xml><?xml version="1.0" encoding="utf-8"?>
<formControlPr xmlns="http://schemas.microsoft.com/office/spreadsheetml/2009/9/main" objectType="Button" lockText="1"/>
</file>

<file path=xl/ctrlProps/ctrlProp2831.xml><?xml version="1.0" encoding="utf-8"?>
<formControlPr xmlns="http://schemas.microsoft.com/office/spreadsheetml/2009/9/main" objectType="Button" lockText="1"/>
</file>

<file path=xl/ctrlProps/ctrlProp2832.xml><?xml version="1.0" encoding="utf-8"?>
<formControlPr xmlns="http://schemas.microsoft.com/office/spreadsheetml/2009/9/main" objectType="Button" lockText="1"/>
</file>

<file path=xl/ctrlProps/ctrlProp2833.xml><?xml version="1.0" encoding="utf-8"?>
<formControlPr xmlns="http://schemas.microsoft.com/office/spreadsheetml/2009/9/main" objectType="Button" lockText="1"/>
</file>

<file path=xl/ctrlProps/ctrlProp2834.xml><?xml version="1.0" encoding="utf-8"?>
<formControlPr xmlns="http://schemas.microsoft.com/office/spreadsheetml/2009/9/main" objectType="Button" lockText="1"/>
</file>

<file path=xl/ctrlProps/ctrlProp2835.xml><?xml version="1.0" encoding="utf-8"?>
<formControlPr xmlns="http://schemas.microsoft.com/office/spreadsheetml/2009/9/main" objectType="Button" lockText="1"/>
</file>

<file path=xl/ctrlProps/ctrlProp2836.xml><?xml version="1.0" encoding="utf-8"?>
<formControlPr xmlns="http://schemas.microsoft.com/office/spreadsheetml/2009/9/main" objectType="Button" lockText="1"/>
</file>

<file path=xl/ctrlProps/ctrlProp2837.xml><?xml version="1.0" encoding="utf-8"?>
<formControlPr xmlns="http://schemas.microsoft.com/office/spreadsheetml/2009/9/main" objectType="Button" lockText="1"/>
</file>

<file path=xl/ctrlProps/ctrlProp2838.xml><?xml version="1.0" encoding="utf-8"?>
<formControlPr xmlns="http://schemas.microsoft.com/office/spreadsheetml/2009/9/main" objectType="Button" lockText="1"/>
</file>

<file path=xl/ctrlProps/ctrlProp2839.xml><?xml version="1.0" encoding="utf-8"?>
<formControlPr xmlns="http://schemas.microsoft.com/office/spreadsheetml/2009/9/main" objectType="Button" lockText="1"/>
</file>

<file path=xl/ctrlProps/ctrlProp2840.xml><?xml version="1.0" encoding="utf-8"?>
<formControlPr xmlns="http://schemas.microsoft.com/office/spreadsheetml/2009/9/main" objectType="Button" lockText="1"/>
</file>

<file path=xl/ctrlProps/ctrlProp2841.xml><?xml version="1.0" encoding="utf-8"?>
<formControlPr xmlns="http://schemas.microsoft.com/office/spreadsheetml/2009/9/main" objectType="Button" lockText="1"/>
</file>

<file path=xl/ctrlProps/ctrlProp2842.xml><?xml version="1.0" encoding="utf-8"?>
<formControlPr xmlns="http://schemas.microsoft.com/office/spreadsheetml/2009/9/main" objectType="Button" lockText="1"/>
</file>

<file path=xl/ctrlProps/ctrlProp2843.xml><?xml version="1.0" encoding="utf-8"?>
<formControlPr xmlns="http://schemas.microsoft.com/office/spreadsheetml/2009/9/main" objectType="Button" lockText="1"/>
</file>

<file path=xl/ctrlProps/ctrlProp2844.xml><?xml version="1.0" encoding="utf-8"?>
<formControlPr xmlns="http://schemas.microsoft.com/office/spreadsheetml/2009/9/main" objectType="Button" lockText="1"/>
</file>

<file path=xl/ctrlProps/ctrlProp2845.xml><?xml version="1.0" encoding="utf-8"?>
<formControlPr xmlns="http://schemas.microsoft.com/office/spreadsheetml/2009/9/main" objectType="Button" lockText="1"/>
</file>

<file path=xl/ctrlProps/ctrlProp2846.xml><?xml version="1.0" encoding="utf-8"?>
<formControlPr xmlns="http://schemas.microsoft.com/office/spreadsheetml/2009/9/main" objectType="Button" lockText="1"/>
</file>

<file path=xl/ctrlProps/ctrlProp2847.xml><?xml version="1.0" encoding="utf-8"?>
<formControlPr xmlns="http://schemas.microsoft.com/office/spreadsheetml/2009/9/main" objectType="Button" lockText="1"/>
</file>

<file path=xl/ctrlProps/ctrlProp2848.xml><?xml version="1.0" encoding="utf-8"?>
<formControlPr xmlns="http://schemas.microsoft.com/office/spreadsheetml/2009/9/main" objectType="Button" lockText="1"/>
</file>

<file path=xl/ctrlProps/ctrlProp2849.xml><?xml version="1.0" encoding="utf-8"?>
<formControlPr xmlns="http://schemas.microsoft.com/office/spreadsheetml/2009/9/main" objectType="Button" lockText="1"/>
</file>

<file path=xl/ctrlProps/ctrlProp2850.xml><?xml version="1.0" encoding="utf-8"?>
<formControlPr xmlns="http://schemas.microsoft.com/office/spreadsheetml/2009/9/main" objectType="Button" lockText="1"/>
</file>

<file path=xl/ctrlProps/ctrlProp2851.xml><?xml version="1.0" encoding="utf-8"?>
<formControlPr xmlns="http://schemas.microsoft.com/office/spreadsheetml/2009/9/main" objectType="Button" lockText="1"/>
</file>

<file path=xl/ctrlProps/ctrlProp2852.xml><?xml version="1.0" encoding="utf-8"?>
<formControlPr xmlns="http://schemas.microsoft.com/office/spreadsheetml/2009/9/main" objectType="Button" lockText="1"/>
</file>

<file path=xl/ctrlProps/ctrlProp2853.xml><?xml version="1.0" encoding="utf-8"?>
<formControlPr xmlns="http://schemas.microsoft.com/office/spreadsheetml/2009/9/main" objectType="Button" lockText="1"/>
</file>

<file path=xl/ctrlProps/ctrlProp2854.xml><?xml version="1.0" encoding="utf-8"?>
<formControlPr xmlns="http://schemas.microsoft.com/office/spreadsheetml/2009/9/main" objectType="Button" lockText="1"/>
</file>

<file path=xl/ctrlProps/ctrlProp2855.xml><?xml version="1.0" encoding="utf-8"?>
<formControlPr xmlns="http://schemas.microsoft.com/office/spreadsheetml/2009/9/main" objectType="Button" lockText="1"/>
</file>

<file path=xl/ctrlProps/ctrlProp2856.xml><?xml version="1.0" encoding="utf-8"?>
<formControlPr xmlns="http://schemas.microsoft.com/office/spreadsheetml/2009/9/main" objectType="Button" lockText="1"/>
</file>

<file path=xl/ctrlProps/ctrlProp2857.xml><?xml version="1.0" encoding="utf-8"?>
<formControlPr xmlns="http://schemas.microsoft.com/office/spreadsheetml/2009/9/main" objectType="Button" lockText="1"/>
</file>

<file path=xl/ctrlProps/ctrlProp2858.xml><?xml version="1.0" encoding="utf-8"?>
<formControlPr xmlns="http://schemas.microsoft.com/office/spreadsheetml/2009/9/main" objectType="Button" lockText="1"/>
</file>

<file path=xl/ctrlProps/ctrlProp2859.xml><?xml version="1.0" encoding="utf-8"?>
<formControlPr xmlns="http://schemas.microsoft.com/office/spreadsheetml/2009/9/main" objectType="Button" lockText="1"/>
</file>

<file path=xl/ctrlProps/ctrlProp2860.xml><?xml version="1.0" encoding="utf-8"?>
<formControlPr xmlns="http://schemas.microsoft.com/office/spreadsheetml/2009/9/main" objectType="Button" lockText="1"/>
</file>

<file path=xl/ctrlProps/ctrlProp2861.xml><?xml version="1.0" encoding="utf-8"?>
<formControlPr xmlns="http://schemas.microsoft.com/office/spreadsheetml/2009/9/main" objectType="Button" lockText="1"/>
</file>

<file path=xl/ctrlProps/ctrlProp2862.xml><?xml version="1.0" encoding="utf-8"?>
<formControlPr xmlns="http://schemas.microsoft.com/office/spreadsheetml/2009/9/main" objectType="Button" lockText="1"/>
</file>

<file path=xl/ctrlProps/ctrlProp2863.xml><?xml version="1.0" encoding="utf-8"?>
<formControlPr xmlns="http://schemas.microsoft.com/office/spreadsheetml/2009/9/main" objectType="Button" lockText="1"/>
</file>

<file path=xl/ctrlProps/ctrlProp2864.xml><?xml version="1.0" encoding="utf-8"?>
<formControlPr xmlns="http://schemas.microsoft.com/office/spreadsheetml/2009/9/main" objectType="Button" lockText="1"/>
</file>

<file path=xl/ctrlProps/ctrlProp2865.xml><?xml version="1.0" encoding="utf-8"?>
<formControlPr xmlns="http://schemas.microsoft.com/office/spreadsheetml/2009/9/main" objectType="Button" lockText="1"/>
</file>

<file path=xl/ctrlProps/ctrlProp2866.xml><?xml version="1.0" encoding="utf-8"?>
<formControlPr xmlns="http://schemas.microsoft.com/office/spreadsheetml/2009/9/main" objectType="Button" lockText="1"/>
</file>

<file path=xl/ctrlProps/ctrlProp2867.xml><?xml version="1.0" encoding="utf-8"?>
<formControlPr xmlns="http://schemas.microsoft.com/office/spreadsheetml/2009/9/main" objectType="Button" lockText="1"/>
</file>

<file path=xl/ctrlProps/ctrlProp2868.xml><?xml version="1.0" encoding="utf-8"?>
<formControlPr xmlns="http://schemas.microsoft.com/office/spreadsheetml/2009/9/main" objectType="Button" lockText="1"/>
</file>

<file path=xl/ctrlProps/ctrlProp2869.xml><?xml version="1.0" encoding="utf-8"?>
<formControlPr xmlns="http://schemas.microsoft.com/office/spreadsheetml/2009/9/main" objectType="Button" lockText="1"/>
</file>

<file path=xl/ctrlProps/ctrlProp2870.xml><?xml version="1.0" encoding="utf-8"?>
<formControlPr xmlns="http://schemas.microsoft.com/office/spreadsheetml/2009/9/main" objectType="Button" lockText="1"/>
</file>

<file path=xl/ctrlProps/ctrlProp2871.xml><?xml version="1.0" encoding="utf-8"?>
<formControlPr xmlns="http://schemas.microsoft.com/office/spreadsheetml/2009/9/main" objectType="Button" lockText="1"/>
</file>

<file path=xl/ctrlProps/ctrlProp2872.xml><?xml version="1.0" encoding="utf-8"?>
<formControlPr xmlns="http://schemas.microsoft.com/office/spreadsheetml/2009/9/main" objectType="Button" lockText="1"/>
</file>

<file path=xl/ctrlProps/ctrlProp2873.xml><?xml version="1.0" encoding="utf-8"?>
<formControlPr xmlns="http://schemas.microsoft.com/office/spreadsheetml/2009/9/main" objectType="Button" lockText="1"/>
</file>

<file path=xl/ctrlProps/ctrlProp2874.xml><?xml version="1.0" encoding="utf-8"?>
<formControlPr xmlns="http://schemas.microsoft.com/office/spreadsheetml/2009/9/main" objectType="Button" lockText="1"/>
</file>

<file path=xl/ctrlProps/ctrlProp2875.xml><?xml version="1.0" encoding="utf-8"?>
<formControlPr xmlns="http://schemas.microsoft.com/office/spreadsheetml/2009/9/main" objectType="Button" lockText="1"/>
</file>

<file path=xl/ctrlProps/ctrlProp2876.xml><?xml version="1.0" encoding="utf-8"?>
<formControlPr xmlns="http://schemas.microsoft.com/office/spreadsheetml/2009/9/main" objectType="Button" lockText="1"/>
</file>

<file path=xl/ctrlProps/ctrlProp2877.xml><?xml version="1.0" encoding="utf-8"?>
<formControlPr xmlns="http://schemas.microsoft.com/office/spreadsheetml/2009/9/main" objectType="Button" lockText="1"/>
</file>

<file path=xl/ctrlProps/ctrlProp2878.xml><?xml version="1.0" encoding="utf-8"?>
<formControlPr xmlns="http://schemas.microsoft.com/office/spreadsheetml/2009/9/main" objectType="Button" lockText="1"/>
</file>

<file path=xl/ctrlProps/ctrlProp2879.xml><?xml version="1.0" encoding="utf-8"?>
<formControlPr xmlns="http://schemas.microsoft.com/office/spreadsheetml/2009/9/main" objectType="Button" lockText="1"/>
</file>

<file path=xl/ctrlProps/ctrlProp2880.xml><?xml version="1.0" encoding="utf-8"?>
<formControlPr xmlns="http://schemas.microsoft.com/office/spreadsheetml/2009/9/main" objectType="Button" lockText="1"/>
</file>

<file path=xl/ctrlProps/ctrlProp2881.xml><?xml version="1.0" encoding="utf-8"?>
<formControlPr xmlns="http://schemas.microsoft.com/office/spreadsheetml/2009/9/main" objectType="Button" lockText="1"/>
</file>

<file path=xl/ctrlProps/ctrlProp2882.xml><?xml version="1.0" encoding="utf-8"?>
<formControlPr xmlns="http://schemas.microsoft.com/office/spreadsheetml/2009/9/main" objectType="Button" lockText="1"/>
</file>

<file path=xl/ctrlProps/ctrlProp2883.xml><?xml version="1.0" encoding="utf-8"?>
<formControlPr xmlns="http://schemas.microsoft.com/office/spreadsheetml/2009/9/main" objectType="Button" lockText="1"/>
</file>

<file path=xl/ctrlProps/ctrlProp2884.xml><?xml version="1.0" encoding="utf-8"?>
<formControlPr xmlns="http://schemas.microsoft.com/office/spreadsheetml/2009/9/main" objectType="Button" lockText="1"/>
</file>

<file path=xl/ctrlProps/ctrlProp2885.xml><?xml version="1.0" encoding="utf-8"?>
<formControlPr xmlns="http://schemas.microsoft.com/office/spreadsheetml/2009/9/main" objectType="Button" lockText="1"/>
</file>

<file path=xl/ctrlProps/ctrlProp2886.xml><?xml version="1.0" encoding="utf-8"?>
<formControlPr xmlns="http://schemas.microsoft.com/office/spreadsheetml/2009/9/main" objectType="Button" lockText="1"/>
</file>

<file path=xl/ctrlProps/ctrlProp2887.xml><?xml version="1.0" encoding="utf-8"?>
<formControlPr xmlns="http://schemas.microsoft.com/office/spreadsheetml/2009/9/main" objectType="Button" lockText="1"/>
</file>

<file path=xl/ctrlProps/ctrlProp2888.xml><?xml version="1.0" encoding="utf-8"?>
<formControlPr xmlns="http://schemas.microsoft.com/office/spreadsheetml/2009/9/main" objectType="Button" lockText="1"/>
</file>

<file path=xl/ctrlProps/ctrlProp2889.xml><?xml version="1.0" encoding="utf-8"?>
<formControlPr xmlns="http://schemas.microsoft.com/office/spreadsheetml/2009/9/main" objectType="Button" lockText="1"/>
</file>

<file path=xl/ctrlProps/ctrlProp2890.xml><?xml version="1.0" encoding="utf-8"?>
<formControlPr xmlns="http://schemas.microsoft.com/office/spreadsheetml/2009/9/main" objectType="Button" lockText="1"/>
</file>

<file path=xl/ctrlProps/ctrlProp2891.xml><?xml version="1.0" encoding="utf-8"?>
<formControlPr xmlns="http://schemas.microsoft.com/office/spreadsheetml/2009/9/main" objectType="Button" lockText="1"/>
</file>

<file path=xl/ctrlProps/ctrlProp2892.xml><?xml version="1.0" encoding="utf-8"?>
<formControlPr xmlns="http://schemas.microsoft.com/office/spreadsheetml/2009/9/main" objectType="Button" lockText="1"/>
</file>

<file path=xl/ctrlProps/ctrlProp2893.xml><?xml version="1.0" encoding="utf-8"?>
<formControlPr xmlns="http://schemas.microsoft.com/office/spreadsheetml/2009/9/main" objectType="Button" lockText="1"/>
</file>

<file path=xl/ctrlProps/ctrlProp2894.xml><?xml version="1.0" encoding="utf-8"?>
<formControlPr xmlns="http://schemas.microsoft.com/office/spreadsheetml/2009/9/main" objectType="Button" lockText="1"/>
</file>

<file path=xl/ctrlProps/ctrlProp2895.xml><?xml version="1.0" encoding="utf-8"?>
<formControlPr xmlns="http://schemas.microsoft.com/office/spreadsheetml/2009/9/main" objectType="Button" lockText="1"/>
</file>

<file path=xl/ctrlProps/ctrlProp2896.xml><?xml version="1.0" encoding="utf-8"?>
<formControlPr xmlns="http://schemas.microsoft.com/office/spreadsheetml/2009/9/main" objectType="Button" lockText="1"/>
</file>

<file path=xl/ctrlProps/ctrlProp2897.xml><?xml version="1.0" encoding="utf-8"?>
<formControlPr xmlns="http://schemas.microsoft.com/office/spreadsheetml/2009/9/main" objectType="Button" lockText="1"/>
</file>

<file path=xl/ctrlProps/ctrlProp2898.xml><?xml version="1.0" encoding="utf-8"?>
<formControlPr xmlns="http://schemas.microsoft.com/office/spreadsheetml/2009/9/main" objectType="Button" lockText="1"/>
</file>

<file path=xl/ctrlProps/ctrlProp2899.xml><?xml version="1.0" encoding="utf-8"?>
<formControlPr xmlns="http://schemas.microsoft.com/office/spreadsheetml/2009/9/main" objectType="Button" lockText="1"/>
</file>

<file path=xl/ctrlProps/ctrlProp2900.xml><?xml version="1.0" encoding="utf-8"?>
<formControlPr xmlns="http://schemas.microsoft.com/office/spreadsheetml/2009/9/main" objectType="Button" lockText="1"/>
</file>

<file path=xl/ctrlProps/ctrlProp2901.xml><?xml version="1.0" encoding="utf-8"?>
<formControlPr xmlns="http://schemas.microsoft.com/office/spreadsheetml/2009/9/main" objectType="Button" lockText="1"/>
</file>

<file path=xl/ctrlProps/ctrlProp2902.xml><?xml version="1.0" encoding="utf-8"?>
<formControlPr xmlns="http://schemas.microsoft.com/office/spreadsheetml/2009/9/main" objectType="Button" lockText="1"/>
</file>

<file path=xl/ctrlProps/ctrlProp2903.xml><?xml version="1.0" encoding="utf-8"?>
<formControlPr xmlns="http://schemas.microsoft.com/office/spreadsheetml/2009/9/main" objectType="Button" lockText="1"/>
</file>

<file path=xl/ctrlProps/ctrlProp2904.xml><?xml version="1.0" encoding="utf-8"?>
<formControlPr xmlns="http://schemas.microsoft.com/office/spreadsheetml/2009/9/main" objectType="Button" lockText="1"/>
</file>

<file path=xl/ctrlProps/ctrlProp2905.xml><?xml version="1.0" encoding="utf-8"?>
<formControlPr xmlns="http://schemas.microsoft.com/office/spreadsheetml/2009/9/main" objectType="Button" lockText="1"/>
</file>

<file path=xl/ctrlProps/ctrlProp2906.xml><?xml version="1.0" encoding="utf-8"?>
<formControlPr xmlns="http://schemas.microsoft.com/office/spreadsheetml/2009/9/main" objectType="Button" lockText="1"/>
</file>

<file path=xl/ctrlProps/ctrlProp2907.xml><?xml version="1.0" encoding="utf-8"?>
<formControlPr xmlns="http://schemas.microsoft.com/office/spreadsheetml/2009/9/main" objectType="Button" lockText="1"/>
</file>

<file path=xl/ctrlProps/ctrlProp2908.xml><?xml version="1.0" encoding="utf-8"?>
<formControlPr xmlns="http://schemas.microsoft.com/office/spreadsheetml/2009/9/main" objectType="Button" lockText="1"/>
</file>

<file path=xl/ctrlProps/ctrlProp2909.xml><?xml version="1.0" encoding="utf-8"?>
<formControlPr xmlns="http://schemas.microsoft.com/office/spreadsheetml/2009/9/main" objectType="Button" lockText="1"/>
</file>

<file path=xl/ctrlProps/ctrlProp2910.xml><?xml version="1.0" encoding="utf-8"?>
<formControlPr xmlns="http://schemas.microsoft.com/office/spreadsheetml/2009/9/main" objectType="Button" lockText="1"/>
</file>

<file path=xl/ctrlProps/ctrlProp2911.xml><?xml version="1.0" encoding="utf-8"?>
<formControlPr xmlns="http://schemas.microsoft.com/office/spreadsheetml/2009/9/main" objectType="Button" lockText="1"/>
</file>

<file path=xl/ctrlProps/ctrlProp2912.xml><?xml version="1.0" encoding="utf-8"?>
<formControlPr xmlns="http://schemas.microsoft.com/office/spreadsheetml/2009/9/main" objectType="Button" lockText="1"/>
</file>

<file path=xl/ctrlProps/ctrlProp2913.xml><?xml version="1.0" encoding="utf-8"?>
<formControlPr xmlns="http://schemas.microsoft.com/office/spreadsheetml/2009/9/main" objectType="Button" lockText="1"/>
</file>

<file path=xl/ctrlProps/ctrlProp2914.xml><?xml version="1.0" encoding="utf-8"?>
<formControlPr xmlns="http://schemas.microsoft.com/office/spreadsheetml/2009/9/main" objectType="Button" lockText="1"/>
</file>

<file path=xl/ctrlProps/ctrlProp2915.xml><?xml version="1.0" encoding="utf-8"?>
<formControlPr xmlns="http://schemas.microsoft.com/office/spreadsheetml/2009/9/main" objectType="Button" lockText="1"/>
</file>

<file path=xl/ctrlProps/ctrlProp2916.xml><?xml version="1.0" encoding="utf-8"?>
<formControlPr xmlns="http://schemas.microsoft.com/office/spreadsheetml/2009/9/main" objectType="Button" lockText="1"/>
</file>

<file path=xl/ctrlProps/ctrlProp2917.xml><?xml version="1.0" encoding="utf-8"?>
<formControlPr xmlns="http://schemas.microsoft.com/office/spreadsheetml/2009/9/main" objectType="Button" lockText="1"/>
</file>

<file path=xl/ctrlProps/ctrlProp2918.xml><?xml version="1.0" encoding="utf-8"?>
<formControlPr xmlns="http://schemas.microsoft.com/office/spreadsheetml/2009/9/main" objectType="Button" lockText="1"/>
</file>

<file path=xl/ctrlProps/ctrlProp2919.xml><?xml version="1.0" encoding="utf-8"?>
<formControlPr xmlns="http://schemas.microsoft.com/office/spreadsheetml/2009/9/main" objectType="Button" lockText="1"/>
</file>

<file path=xl/ctrlProps/ctrlProp2920.xml><?xml version="1.0" encoding="utf-8"?>
<formControlPr xmlns="http://schemas.microsoft.com/office/spreadsheetml/2009/9/main" objectType="Button" lockText="1"/>
</file>

<file path=xl/ctrlProps/ctrlProp2921.xml><?xml version="1.0" encoding="utf-8"?>
<formControlPr xmlns="http://schemas.microsoft.com/office/spreadsheetml/2009/9/main" objectType="Button" lockText="1"/>
</file>

<file path=xl/ctrlProps/ctrlProp2922.xml><?xml version="1.0" encoding="utf-8"?>
<formControlPr xmlns="http://schemas.microsoft.com/office/spreadsheetml/2009/9/main" objectType="Button" lockText="1"/>
</file>

<file path=xl/ctrlProps/ctrlProp2923.xml><?xml version="1.0" encoding="utf-8"?>
<formControlPr xmlns="http://schemas.microsoft.com/office/spreadsheetml/2009/9/main" objectType="Button" lockText="1"/>
</file>

<file path=xl/ctrlProps/ctrlProp2924.xml><?xml version="1.0" encoding="utf-8"?>
<formControlPr xmlns="http://schemas.microsoft.com/office/spreadsheetml/2009/9/main" objectType="Button" lockText="1"/>
</file>

<file path=xl/ctrlProps/ctrlProp2925.xml><?xml version="1.0" encoding="utf-8"?>
<formControlPr xmlns="http://schemas.microsoft.com/office/spreadsheetml/2009/9/main" objectType="Button" lockText="1"/>
</file>

<file path=xl/ctrlProps/ctrlProp2926.xml><?xml version="1.0" encoding="utf-8"?>
<formControlPr xmlns="http://schemas.microsoft.com/office/spreadsheetml/2009/9/main" objectType="Button" lockText="1"/>
</file>

<file path=xl/ctrlProps/ctrlProp2927.xml><?xml version="1.0" encoding="utf-8"?>
<formControlPr xmlns="http://schemas.microsoft.com/office/spreadsheetml/2009/9/main" objectType="Button" lockText="1"/>
</file>

<file path=xl/ctrlProps/ctrlProp2928.xml><?xml version="1.0" encoding="utf-8"?>
<formControlPr xmlns="http://schemas.microsoft.com/office/spreadsheetml/2009/9/main" objectType="Button" lockText="1"/>
</file>

<file path=xl/ctrlProps/ctrlProp2929.xml><?xml version="1.0" encoding="utf-8"?>
<formControlPr xmlns="http://schemas.microsoft.com/office/spreadsheetml/2009/9/main" objectType="Button" lockText="1"/>
</file>

<file path=xl/ctrlProps/ctrlProp2930.xml><?xml version="1.0" encoding="utf-8"?>
<formControlPr xmlns="http://schemas.microsoft.com/office/spreadsheetml/2009/9/main" objectType="Button" lockText="1"/>
</file>

<file path=xl/ctrlProps/ctrlProp2931.xml><?xml version="1.0" encoding="utf-8"?>
<formControlPr xmlns="http://schemas.microsoft.com/office/spreadsheetml/2009/9/main" objectType="Button" lockText="1"/>
</file>

<file path=xl/ctrlProps/ctrlProp2932.xml><?xml version="1.0" encoding="utf-8"?>
<formControlPr xmlns="http://schemas.microsoft.com/office/spreadsheetml/2009/9/main" objectType="Button" lockText="1"/>
</file>

<file path=xl/ctrlProps/ctrlProp2933.xml><?xml version="1.0" encoding="utf-8"?>
<formControlPr xmlns="http://schemas.microsoft.com/office/spreadsheetml/2009/9/main" objectType="Button" lockText="1"/>
</file>

<file path=xl/ctrlProps/ctrlProp2934.xml><?xml version="1.0" encoding="utf-8"?>
<formControlPr xmlns="http://schemas.microsoft.com/office/spreadsheetml/2009/9/main" objectType="Button" lockText="1"/>
</file>

<file path=xl/ctrlProps/ctrlProp2935.xml><?xml version="1.0" encoding="utf-8"?>
<formControlPr xmlns="http://schemas.microsoft.com/office/spreadsheetml/2009/9/main" objectType="Button" lockText="1"/>
</file>

<file path=xl/ctrlProps/ctrlProp2936.xml><?xml version="1.0" encoding="utf-8"?>
<formControlPr xmlns="http://schemas.microsoft.com/office/spreadsheetml/2009/9/main" objectType="Button" lockText="1"/>
</file>

<file path=xl/ctrlProps/ctrlProp2937.xml><?xml version="1.0" encoding="utf-8"?>
<formControlPr xmlns="http://schemas.microsoft.com/office/spreadsheetml/2009/9/main" objectType="Button" lockText="1"/>
</file>

<file path=xl/ctrlProps/ctrlProp2938.xml><?xml version="1.0" encoding="utf-8"?>
<formControlPr xmlns="http://schemas.microsoft.com/office/spreadsheetml/2009/9/main" objectType="Button" lockText="1"/>
</file>

<file path=xl/ctrlProps/ctrlProp2939.xml><?xml version="1.0" encoding="utf-8"?>
<formControlPr xmlns="http://schemas.microsoft.com/office/spreadsheetml/2009/9/main" objectType="Button" lockText="1"/>
</file>

<file path=xl/ctrlProps/ctrlProp2940.xml><?xml version="1.0" encoding="utf-8"?>
<formControlPr xmlns="http://schemas.microsoft.com/office/spreadsheetml/2009/9/main" objectType="Button" lockText="1"/>
</file>

<file path=xl/ctrlProps/ctrlProp2941.xml><?xml version="1.0" encoding="utf-8"?>
<formControlPr xmlns="http://schemas.microsoft.com/office/spreadsheetml/2009/9/main" objectType="Button" lockText="1"/>
</file>

<file path=xl/ctrlProps/ctrlProp2942.xml><?xml version="1.0" encoding="utf-8"?>
<formControlPr xmlns="http://schemas.microsoft.com/office/spreadsheetml/2009/9/main" objectType="Button" lockText="1"/>
</file>

<file path=xl/ctrlProps/ctrlProp2943.xml><?xml version="1.0" encoding="utf-8"?>
<formControlPr xmlns="http://schemas.microsoft.com/office/spreadsheetml/2009/9/main" objectType="Button" lockText="1"/>
</file>

<file path=xl/ctrlProps/ctrlProp2944.xml><?xml version="1.0" encoding="utf-8"?>
<formControlPr xmlns="http://schemas.microsoft.com/office/spreadsheetml/2009/9/main" objectType="Button" lockText="1"/>
</file>

<file path=xl/ctrlProps/ctrlProp2945.xml><?xml version="1.0" encoding="utf-8"?>
<formControlPr xmlns="http://schemas.microsoft.com/office/spreadsheetml/2009/9/main" objectType="Button" lockText="1"/>
</file>

<file path=xl/ctrlProps/ctrlProp2946.xml><?xml version="1.0" encoding="utf-8"?>
<formControlPr xmlns="http://schemas.microsoft.com/office/spreadsheetml/2009/9/main" objectType="Button" lockText="1"/>
</file>

<file path=xl/ctrlProps/ctrlProp2947.xml><?xml version="1.0" encoding="utf-8"?>
<formControlPr xmlns="http://schemas.microsoft.com/office/spreadsheetml/2009/9/main" objectType="Button" lockText="1"/>
</file>

<file path=xl/ctrlProps/ctrlProp2948.xml><?xml version="1.0" encoding="utf-8"?>
<formControlPr xmlns="http://schemas.microsoft.com/office/spreadsheetml/2009/9/main" objectType="Button" lockText="1"/>
</file>

<file path=xl/ctrlProps/ctrlProp2949.xml><?xml version="1.0" encoding="utf-8"?>
<formControlPr xmlns="http://schemas.microsoft.com/office/spreadsheetml/2009/9/main" objectType="Button" lockText="1"/>
</file>

<file path=xl/ctrlProps/ctrlProp2950.xml><?xml version="1.0" encoding="utf-8"?>
<formControlPr xmlns="http://schemas.microsoft.com/office/spreadsheetml/2009/9/main" objectType="Button" lockText="1"/>
</file>

<file path=xl/ctrlProps/ctrlProp2951.xml><?xml version="1.0" encoding="utf-8"?>
<formControlPr xmlns="http://schemas.microsoft.com/office/spreadsheetml/2009/9/main" objectType="Button" lockText="1"/>
</file>

<file path=xl/ctrlProps/ctrlProp2952.xml><?xml version="1.0" encoding="utf-8"?>
<formControlPr xmlns="http://schemas.microsoft.com/office/spreadsheetml/2009/9/main" objectType="Button" lockText="1"/>
</file>

<file path=xl/ctrlProps/ctrlProp2953.xml><?xml version="1.0" encoding="utf-8"?>
<formControlPr xmlns="http://schemas.microsoft.com/office/spreadsheetml/2009/9/main" objectType="Button" lockText="1"/>
</file>

<file path=xl/ctrlProps/ctrlProp2954.xml><?xml version="1.0" encoding="utf-8"?>
<formControlPr xmlns="http://schemas.microsoft.com/office/spreadsheetml/2009/9/main" objectType="Button" lockText="1"/>
</file>

<file path=xl/ctrlProps/ctrlProp2955.xml><?xml version="1.0" encoding="utf-8"?>
<formControlPr xmlns="http://schemas.microsoft.com/office/spreadsheetml/2009/9/main" objectType="Button" lockText="1"/>
</file>

<file path=xl/ctrlProps/ctrlProp2956.xml><?xml version="1.0" encoding="utf-8"?>
<formControlPr xmlns="http://schemas.microsoft.com/office/spreadsheetml/2009/9/main" objectType="Button" lockText="1"/>
</file>

<file path=xl/ctrlProps/ctrlProp2957.xml><?xml version="1.0" encoding="utf-8"?>
<formControlPr xmlns="http://schemas.microsoft.com/office/spreadsheetml/2009/9/main" objectType="Button" lockText="1"/>
</file>

<file path=xl/ctrlProps/ctrlProp2958.xml><?xml version="1.0" encoding="utf-8"?>
<formControlPr xmlns="http://schemas.microsoft.com/office/spreadsheetml/2009/9/main" objectType="Button" lockText="1"/>
</file>

<file path=xl/ctrlProps/ctrlProp2959.xml><?xml version="1.0" encoding="utf-8"?>
<formControlPr xmlns="http://schemas.microsoft.com/office/spreadsheetml/2009/9/main" objectType="Button" lockText="1"/>
</file>

<file path=xl/ctrlProps/ctrlProp2960.xml><?xml version="1.0" encoding="utf-8"?>
<formControlPr xmlns="http://schemas.microsoft.com/office/spreadsheetml/2009/9/main" objectType="Button" lockText="1"/>
</file>

<file path=xl/ctrlProps/ctrlProp2961.xml><?xml version="1.0" encoding="utf-8"?>
<formControlPr xmlns="http://schemas.microsoft.com/office/spreadsheetml/2009/9/main" objectType="Button" lockText="1"/>
</file>

<file path=xl/ctrlProps/ctrlProp2962.xml><?xml version="1.0" encoding="utf-8"?>
<formControlPr xmlns="http://schemas.microsoft.com/office/spreadsheetml/2009/9/main" objectType="Button" lockText="1"/>
</file>

<file path=xl/ctrlProps/ctrlProp2963.xml><?xml version="1.0" encoding="utf-8"?>
<formControlPr xmlns="http://schemas.microsoft.com/office/spreadsheetml/2009/9/main" objectType="Button" lockText="1"/>
</file>

<file path=xl/ctrlProps/ctrlProp2964.xml><?xml version="1.0" encoding="utf-8"?>
<formControlPr xmlns="http://schemas.microsoft.com/office/spreadsheetml/2009/9/main" objectType="Button" lockText="1"/>
</file>

<file path=xl/ctrlProps/ctrlProp2965.xml><?xml version="1.0" encoding="utf-8"?>
<formControlPr xmlns="http://schemas.microsoft.com/office/spreadsheetml/2009/9/main" objectType="Button" lockText="1"/>
</file>

<file path=xl/ctrlProps/ctrlProp2966.xml><?xml version="1.0" encoding="utf-8"?>
<formControlPr xmlns="http://schemas.microsoft.com/office/spreadsheetml/2009/9/main" objectType="Button" lockText="1"/>
</file>

<file path=xl/ctrlProps/ctrlProp2967.xml><?xml version="1.0" encoding="utf-8"?>
<formControlPr xmlns="http://schemas.microsoft.com/office/spreadsheetml/2009/9/main" objectType="Button" lockText="1"/>
</file>

<file path=xl/ctrlProps/ctrlProp2968.xml><?xml version="1.0" encoding="utf-8"?>
<formControlPr xmlns="http://schemas.microsoft.com/office/spreadsheetml/2009/9/main" objectType="Button" lockText="1"/>
</file>

<file path=xl/ctrlProps/ctrlProp2969.xml><?xml version="1.0" encoding="utf-8"?>
<formControlPr xmlns="http://schemas.microsoft.com/office/spreadsheetml/2009/9/main" objectType="Button" lockText="1"/>
</file>

<file path=xl/ctrlProps/ctrlProp2970.xml><?xml version="1.0" encoding="utf-8"?>
<formControlPr xmlns="http://schemas.microsoft.com/office/spreadsheetml/2009/9/main" objectType="Button" lockText="1"/>
</file>

<file path=xl/ctrlProps/ctrlProp2971.xml><?xml version="1.0" encoding="utf-8"?>
<formControlPr xmlns="http://schemas.microsoft.com/office/spreadsheetml/2009/9/main" objectType="Button" lockText="1"/>
</file>

<file path=xl/ctrlProps/ctrlProp2972.xml><?xml version="1.0" encoding="utf-8"?>
<formControlPr xmlns="http://schemas.microsoft.com/office/spreadsheetml/2009/9/main" objectType="Button" lockText="1"/>
</file>

<file path=xl/ctrlProps/ctrlProp2973.xml><?xml version="1.0" encoding="utf-8"?>
<formControlPr xmlns="http://schemas.microsoft.com/office/spreadsheetml/2009/9/main" objectType="Button" lockText="1"/>
</file>

<file path=xl/ctrlProps/ctrlProp2974.xml><?xml version="1.0" encoding="utf-8"?>
<formControlPr xmlns="http://schemas.microsoft.com/office/spreadsheetml/2009/9/main" objectType="Button" lockText="1"/>
</file>

<file path=xl/ctrlProps/ctrlProp2975.xml><?xml version="1.0" encoding="utf-8"?>
<formControlPr xmlns="http://schemas.microsoft.com/office/spreadsheetml/2009/9/main" objectType="Button" lockText="1"/>
</file>

<file path=xl/ctrlProps/ctrlProp2976.xml><?xml version="1.0" encoding="utf-8"?>
<formControlPr xmlns="http://schemas.microsoft.com/office/spreadsheetml/2009/9/main" objectType="Button" lockText="1"/>
</file>

<file path=xl/ctrlProps/ctrlProp2977.xml><?xml version="1.0" encoding="utf-8"?>
<formControlPr xmlns="http://schemas.microsoft.com/office/spreadsheetml/2009/9/main" objectType="Button" lockText="1"/>
</file>

<file path=xl/ctrlProps/ctrlProp2978.xml><?xml version="1.0" encoding="utf-8"?>
<formControlPr xmlns="http://schemas.microsoft.com/office/spreadsheetml/2009/9/main" objectType="Button" lockText="1"/>
</file>

<file path=xl/ctrlProps/ctrlProp2979.xml><?xml version="1.0" encoding="utf-8"?>
<formControlPr xmlns="http://schemas.microsoft.com/office/spreadsheetml/2009/9/main" objectType="Button" lockText="1"/>
</file>

<file path=xl/ctrlProps/ctrlProp2980.xml><?xml version="1.0" encoding="utf-8"?>
<formControlPr xmlns="http://schemas.microsoft.com/office/spreadsheetml/2009/9/main" objectType="Button" lockText="1"/>
</file>

<file path=xl/ctrlProps/ctrlProp2981.xml><?xml version="1.0" encoding="utf-8"?>
<formControlPr xmlns="http://schemas.microsoft.com/office/spreadsheetml/2009/9/main" objectType="Button" lockText="1"/>
</file>

<file path=xl/ctrlProps/ctrlProp2982.xml><?xml version="1.0" encoding="utf-8"?>
<formControlPr xmlns="http://schemas.microsoft.com/office/spreadsheetml/2009/9/main" objectType="Button" lockText="1"/>
</file>

<file path=xl/ctrlProps/ctrlProp2983.xml><?xml version="1.0" encoding="utf-8"?>
<formControlPr xmlns="http://schemas.microsoft.com/office/spreadsheetml/2009/9/main" objectType="Button" lockText="1"/>
</file>

<file path=xl/ctrlProps/ctrlProp2984.xml><?xml version="1.0" encoding="utf-8"?>
<formControlPr xmlns="http://schemas.microsoft.com/office/spreadsheetml/2009/9/main" objectType="Button" lockText="1"/>
</file>

<file path=xl/ctrlProps/ctrlProp2985.xml><?xml version="1.0" encoding="utf-8"?>
<formControlPr xmlns="http://schemas.microsoft.com/office/spreadsheetml/2009/9/main" objectType="Button" lockText="1"/>
</file>

<file path=xl/ctrlProps/ctrlProp2986.xml><?xml version="1.0" encoding="utf-8"?>
<formControlPr xmlns="http://schemas.microsoft.com/office/spreadsheetml/2009/9/main" objectType="Button" lockText="1"/>
</file>

<file path=xl/ctrlProps/ctrlProp2987.xml><?xml version="1.0" encoding="utf-8"?>
<formControlPr xmlns="http://schemas.microsoft.com/office/spreadsheetml/2009/9/main" objectType="Button" lockText="1"/>
</file>

<file path=xl/ctrlProps/ctrlProp2988.xml><?xml version="1.0" encoding="utf-8"?>
<formControlPr xmlns="http://schemas.microsoft.com/office/spreadsheetml/2009/9/main" objectType="Button" lockText="1"/>
</file>

<file path=xl/ctrlProps/ctrlProp2989.xml><?xml version="1.0" encoding="utf-8"?>
<formControlPr xmlns="http://schemas.microsoft.com/office/spreadsheetml/2009/9/main" objectType="Button" lockText="1"/>
</file>

<file path=xl/ctrlProps/ctrlProp2990.xml><?xml version="1.0" encoding="utf-8"?>
<formControlPr xmlns="http://schemas.microsoft.com/office/spreadsheetml/2009/9/main" objectType="Button" lockText="1"/>
</file>

<file path=xl/ctrlProps/ctrlProp2991.xml><?xml version="1.0" encoding="utf-8"?>
<formControlPr xmlns="http://schemas.microsoft.com/office/spreadsheetml/2009/9/main" objectType="Button" lockText="1"/>
</file>

<file path=xl/ctrlProps/ctrlProp2992.xml><?xml version="1.0" encoding="utf-8"?>
<formControlPr xmlns="http://schemas.microsoft.com/office/spreadsheetml/2009/9/main" objectType="Button" lockText="1"/>
</file>

<file path=xl/ctrlProps/ctrlProp2993.xml><?xml version="1.0" encoding="utf-8"?>
<formControlPr xmlns="http://schemas.microsoft.com/office/spreadsheetml/2009/9/main" objectType="Button" lockText="1"/>
</file>

<file path=xl/ctrlProps/ctrlProp2994.xml><?xml version="1.0" encoding="utf-8"?>
<formControlPr xmlns="http://schemas.microsoft.com/office/spreadsheetml/2009/9/main" objectType="Button" lockText="1"/>
</file>

<file path=xl/ctrlProps/ctrlProp2995.xml><?xml version="1.0" encoding="utf-8"?>
<formControlPr xmlns="http://schemas.microsoft.com/office/spreadsheetml/2009/9/main" objectType="Button" lockText="1"/>
</file>

<file path=xl/ctrlProps/ctrlProp2996.xml><?xml version="1.0" encoding="utf-8"?>
<formControlPr xmlns="http://schemas.microsoft.com/office/spreadsheetml/2009/9/main" objectType="Button" lockText="1"/>
</file>

<file path=xl/ctrlProps/ctrlProp2997.xml><?xml version="1.0" encoding="utf-8"?>
<formControlPr xmlns="http://schemas.microsoft.com/office/spreadsheetml/2009/9/main" objectType="Button" lockText="1"/>
</file>

<file path=xl/ctrlProps/ctrlProp2998.xml><?xml version="1.0" encoding="utf-8"?>
<formControlPr xmlns="http://schemas.microsoft.com/office/spreadsheetml/2009/9/main" objectType="Button" lockText="1"/>
</file>

<file path=xl/ctrlProps/ctrlProp2999.xml><?xml version="1.0" encoding="utf-8"?>
<formControlPr xmlns="http://schemas.microsoft.com/office/spreadsheetml/2009/9/main" objectType="Button" lockText="1"/>
</file>

<file path=xl/ctrlProps/ctrlProp3000.xml><?xml version="1.0" encoding="utf-8"?>
<formControlPr xmlns="http://schemas.microsoft.com/office/spreadsheetml/2009/9/main" objectType="Button" lockText="1"/>
</file>

<file path=xl/ctrlProps/ctrlProp3001.xml><?xml version="1.0" encoding="utf-8"?>
<formControlPr xmlns="http://schemas.microsoft.com/office/spreadsheetml/2009/9/main" objectType="Button" lockText="1"/>
</file>

<file path=xl/ctrlProps/ctrlProp3002.xml><?xml version="1.0" encoding="utf-8"?>
<formControlPr xmlns="http://schemas.microsoft.com/office/spreadsheetml/2009/9/main" objectType="Button" lockText="1"/>
</file>

<file path=xl/ctrlProps/ctrlProp3003.xml><?xml version="1.0" encoding="utf-8"?>
<formControlPr xmlns="http://schemas.microsoft.com/office/spreadsheetml/2009/9/main" objectType="Button" lockText="1"/>
</file>

<file path=xl/ctrlProps/ctrlProp3004.xml><?xml version="1.0" encoding="utf-8"?>
<formControlPr xmlns="http://schemas.microsoft.com/office/spreadsheetml/2009/9/main" objectType="Button" lockText="1"/>
</file>

<file path=xl/ctrlProps/ctrlProp3005.xml><?xml version="1.0" encoding="utf-8"?>
<formControlPr xmlns="http://schemas.microsoft.com/office/spreadsheetml/2009/9/main" objectType="Button" lockText="1"/>
</file>

<file path=xl/ctrlProps/ctrlProp3006.xml><?xml version="1.0" encoding="utf-8"?>
<formControlPr xmlns="http://schemas.microsoft.com/office/spreadsheetml/2009/9/main" objectType="Button" lockText="1"/>
</file>

<file path=xl/ctrlProps/ctrlProp3007.xml><?xml version="1.0" encoding="utf-8"?>
<formControlPr xmlns="http://schemas.microsoft.com/office/spreadsheetml/2009/9/main" objectType="Button" lockText="1"/>
</file>

<file path=xl/ctrlProps/ctrlProp3008.xml><?xml version="1.0" encoding="utf-8"?>
<formControlPr xmlns="http://schemas.microsoft.com/office/spreadsheetml/2009/9/main" objectType="Button" lockText="1"/>
</file>

<file path=xl/ctrlProps/ctrlProp3009.xml><?xml version="1.0" encoding="utf-8"?>
<formControlPr xmlns="http://schemas.microsoft.com/office/spreadsheetml/2009/9/main" objectType="Button" lockText="1"/>
</file>

<file path=xl/ctrlProps/ctrlProp3010.xml><?xml version="1.0" encoding="utf-8"?>
<formControlPr xmlns="http://schemas.microsoft.com/office/spreadsheetml/2009/9/main" objectType="Button" lockText="1"/>
</file>

<file path=xl/ctrlProps/ctrlProp3011.xml><?xml version="1.0" encoding="utf-8"?>
<formControlPr xmlns="http://schemas.microsoft.com/office/spreadsheetml/2009/9/main" objectType="Button" lockText="1"/>
</file>

<file path=xl/ctrlProps/ctrlProp3012.xml><?xml version="1.0" encoding="utf-8"?>
<formControlPr xmlns="http://schemas.microsoft.com/office/spreadsheetml/2009/9/main" objectType="Button" lockText="1"/>
</file>

<file path=xl/ctrlProps/ctrlProp3013.xml><?xml version="1.0" encoding="utf-8"?>
<formControlPr xmlns="http://schemas.microsoft.com/office/spreadsheetml/2009/9/main" objectType="Button" lockText="1"/>
</file>

<file path=xl/ctrlProps/ctrlProp3014.xml><?xml version="1.0" encoding="utf-8"?>
<formControlPr xmlns="http://schemas.microsoft.com/office/spreadsheetml/2009/9/main" objectType="Button" lockText="1"/>
</file>

<file path=xl/ctrlProps/ctrlProp3015.xml><?xml version="1.0" encoding="utf-8"?>
<formControlPr xmlns="http://schemas.microsoft.com/office/spreadsheetml/2009/9/main" objectType="Button" lockText="1"/>
</file>

<file path=xl/ctrlProps/ctrlProp3016.xml><?xml version="1.0" encoding="utf-8"?>
<formControlPr xmlns="http://schemas.microsoft.com/office/spreadsheetml/2009/9/main" objectType="Button" lockText="1"/>
</file>

<file path=xl/ctrlProps/ctrlProp3017.xml><?xml version="1.0" encoding="utf-8"?>
<formControlPr xmlns="http://schemas.microsoft.com/office/spreadsheetml/2009/9/main" objectType="Button" lockText="1"/>
</file>

<file path=xl/ctrlProps/ctrlProp3018.xml><?xml version="1.0" encoding="utf-8"?>
<formControlPr xmlns="http://schemas.microsoft.com/office/spreadsheetml/2009/9/main" objectType="Button" lockText="1"/>
</file>

<file path=xl/ctrlProps/ctrlProp3019.xml><?xml version="1.0" encoding="utf-8"?>
<formControlPr xmlns="http://schemas.microsoft.com/office/spreadsheetml/2009/9/main" objectType="Button" lockText="1"/>
</file>

<file path=xl/ctrlProps/ctrlProp3020.xml><?xml version="1.0" encoding="utf-8"?>
<formControlPr xmlns="http://schemas.microsoft.com/office/spreadsheetml/2009/9/main" objectType="Button" lockText="1"/>
</file>

<file path=xl/ctrlProps/ctrlProp3021.xml><?xml version="1.0" encoding="utf-8"?>
<formControlPr xmlns="http://schemas.microsoft.com/office/spreadsheetml/2009/9/main" objectType="Button" lockText="1"/>
</file>

<file path=xl/ctrlProps/ctrlProp3022.xml><?xml version="1.0" encoding="utf-8"?>
<formControlPr xmlns="http://schemas.microsoft.com/office/spreadsheetml/2009/9/main" objectType="Button" lockText="1"/>
</file>

<file path=xl/ctrlProps/ctrlProp3023.xml><?xml version="1.0" encoding="utf-8"?>
<formControlPr xmlns="http://schemas.microsoft.com/office/spreadsheetml/2009/9/main" objectType="Button" lockText="1"/>
</file>

<file path=xl/ctrlProps/ctrlProp3024.xml><?xml version="1.0" encoding="utf-8"?>
<formControlPr xmlns="http://schemas.microsoft.com/office/spreadsheetml/2009/9/main" objectType="Button" lockText="1"/>
</file>

<file path=xl/ctrlProps/ctrlProp3025.xml><?xml version="1.0" encoding="utf-8"?>
<formControlPr xmlns="http://schemas.microsoft.com/office/spreadsheetml/2009/9/main" objectType="Button" lockText="1"/>
</file>

<file path=xl/ctrlProps/ctrlProp3026.xml><?xml version="1.0" encoding="utf-8"?>
<formControlPr xmlns="http://schemas.microsoft.com/office/spreadsheetml/2009/9/main" objectType="Button" lockText="1"/>
</file>

<file path=xl/ctrlProps/ctrlProp3027.xml><?xml version="1.0" encoding="utf-8"?>
<formControlPr xmlns="http://schemas.microsoft.com/office/spreadsheetml/2009/9/main" objectType="Button" lockText="1"/>
</file>

<file path=xl/ctrlProps/ctrlProp3028.xml><?xml version="1.0" encoding="utf-8"?>
<formControlPr xmlns="http://schemas.microsoft.com/office/spreadsheetml/2009/9/main" objectType="Button" lockText="1"/>
</file>

<file path=xl/ctrlProps/ctrlProp3029.xml><?xml version="1.0" encoding="utf-8"?>
<formControlPr xmlns="http://schemas.microsoft.com/office/spreadsheetml/2009/9/main" objectType="Button" lockText="1"/>
</file>

<file path=xl/ctrlProps/ctrlProp3030.xml><?xml version="1.0" encoding="utf-8"?>
<formControlPr xmlns="http://schemas.microsoft.com/office/spreadsheetml/2009/9/main" objectType="Button" lockText="1"/>
</file>

<file path=xl/ctrlProps/ctrlProp3031.xml><?xml version="1.0" encoding="utf-8"?>
<formControlPr xmlns="http://schemas.microsoft.com/office/spreadsheetml/2009/9/main" objectType="Button" lockText="1"/>
</file>

<file path=xl/ctrlProps/ctrlProp3032.xml><?xml version="1.0" encoding="utf-8"?>
<formControlPr xmlns="http://schemas.microsoft.com/office/spreadsheetml/2009/9/main" objectType="Button" lockText="1"/>
</file>

<file path=xl/ctrlProps/ctrlProp3033.xml><?xml version="1.0" encoding="utf-8"?>
<formControlPr xmlns="http://schemas.microsoft.com/office/spreadsheetml/2009/9/main" objectType="Button" lockText="1"/>
</file>

<file path=xl/ctrlProps/ctrlProp3034.xml><?xml version="1.0" encoding="utf-8"?>
<formControlPr xmlns="http://schemas.microsoft.com/office/spreadsheetml/2009/9/main" objectType="Button" lockText="1"/>
</file>

<file path=xl/ctrlProps/ctrlProp3035.xml><?xml version="1.0" encoding="utf-8"?>
<formControlPr xmlns="http://schemas.microsoft.com/office/spreadsheetml/2009/9/main" objectType="Button" lockText="1"/>
</file>

<file path=xl/ctrlProps/ctrlProp3036.xml><?xml version="1.0" encoding="utf-8"?>
<formControlPr xmlns="http://schemas.microsoft.com/office/spreadsheetml/2009/9/main" objectType="Button" lockText="1"/>
</file>

<file path=xl/ctrlProps/ctrlProp3037.xml><?xml version="1.0" encoding="utf-8"?>
<formControlPr xmlns="http://schemas.microsoft.com/office/spreadsheetml/2009/9/main" objectType="Button" lockText="1"/>
</file>

<file path=xl/ctrlProps/ctrlProp3038.xml><?xml version="1.0" encoding="utf-8"?>
<formControlPr xmlns="http://schemas.microsoft.com/office/spreadsheetml/2009/9/main" objectType="Button" lockText="1"/>
</file>

<file path=xl/ctrlProps/ctrlProp3039.xml><?xml version="1.0" encoding="utf-8"?>
<formControlPr xmlns="http://schemas.microsoft.com/office/spreadsheetml/2009/9/main" objectType="Button" lockText="1"/>
</file>

<file path=xl/ctrlProps/ctrlProp3040.xml><?xml version="1.0" encoding="utf-8"?>
<formControlPr xmlns="http://schemas.microsoft.com/office/spreadsheetml/2009/9/main" objectType="Button" lockText="1"/>
</file>

<file path=xl/ctrlProps/ctrlProp3041.xml><?xml version="1.0" encoding="utf-8"?>
<formControlPr xmlns="http://schemas.microsoft.com/office/spreadsheetml/2009/9/main" objectType="Button" lockText="1"/>
</file>

<file path=xl/ctrlProps/ctrlProp3042.xml><?xml version="1.0" encoding="utf-8"?>
<formControlPr xmlns="http://schemas.microsoft.com/office/spreadsheetml/2009/9/main" objectType="Button" lockText="1"/>
</file>

<file path=xl/ctrlProps/ctrlProp3043.xml><?xml version="1.0" encoding="utf-8"?>
<formControlPr xmlns="http://schemas.microsoft.com/office/spreadsheetml/2009/9/main" objectType="Button" lockText="1"/>
</file>

<file path=xl/ctrlProps/ctrlProp3044.xml><?xml version="1.0" encoding="utf-8"?>
<formControlPr xmlns="http://schemas.microsoft.com/office/spreadsheetml/2009/9/main" objectType="Button" lockText="1"/>
</file>

<file path=xl/ctrlProps/ctrlProp3045.xml><?xml version="1.0" encoding="utf-8"?>
<formControlPr xmlns="http://schemas.microsoft.com/office/spreadsheetml/2009/9/main" objectType="Button" lockText="1"/>
</file>

<file path=xl/ctrlProps/ctrlProp3046.xml><?xml version="1.0" encoding="utf-8"?>
<formControlPr xmlns="http://schemas.microsoft.com/office/spreadsheetml/2009/9/main" objectType="Button" lockText="1"/>
</file>

<file path=xl/ctrlProps/ctrlProp3047.xml><?xml version="1.0" encoding="utf-8"?>
<formControlPr xmlns="http://schemas.microsoft.com/office/spreadsheetml/2009/9/main" objectType="Button" lockText="1"/>
</file>

<file path=xl/ctrlProps/ctrlProp3048.xml><?xml version="1.0" encoding="utf-8"?>
<formControlPr xmlns="http://schemas.microsoft.com/office/spreadsheetml/2009/9/main" objectType="Button" lockText="1"/>
</file>

<file path=xl/ctrlProps/ctrlProp3049.xml><?xml version="1.0" encoding="utf-8"?>
<formControlPr xmlns="http://schemas.microsoft.com/office/spreadsheetml/2009/9/main" objectType="Button" lockText="1"/>
</file>

<file path=xl/ctrlProps/ctrlProp3050.xml><?xml version="1.0" encoding="utf-8"?>
<formControlPr xmlns="http://schemas.microsoft.com/office/spreadsheetml/2009/9/main" objectType="Button" lockText="1"/>
</file>

<file path=xl/ctrlProps/ctrlProp3051.xml><?xml version="1.0" encoding="utf-8"?>
<formControlPr xmlns="http://schemas.microsoft.com/office/spreadsheetml/2009/9/main" objectType="Button" lockText="1"/>
</file>

<file path=xl/ctrlProps/ctrlProp3052.xml><?xml version="1.0" encoding="utf-8"?>
<formControlPr xmlns="http://schemas.microsoft.com/office/spreadsheetml/2009/9/main" objectType="Button" lockText="1"/>
</file>

<file path=xl/ctrlProps/ctrlProp3053.xml><?xml version="1.0" encoding="utf-8"?>
<formControlPr xmlns="http://schemas.microsoft.com/office/spreadsheetml/2009/9/main" objectType="Button" lockText="1"/>
</file>

<file path=xl/ctrlProps/ctrlProp3054.xml><?xml version="1.0" encoding="utf-8"?>
<formControlPr xmlns="http://schemas.microsoft.com/office/spreadsheetml/2009/9/main" objectType="Button" lockText="1"/>
</file>

<file path=xl/ctrlProps/ctrlProp3055.xml><?xml version="1.0" encoding="utf-8"?>
<formControlPr xmlns="http://schemas.microsoft.com/office/spreadsheetml/2009/9/main" objectType="Button" lockText="1"/>
</file>

<file path=xl/ctrlProps/ctrlProp3056.xml><?xml version="1.0" encoding="utf-8"?>
<formControlPr xmlns="http://schemas.microsoft.com/office/spreadsheetml/2009/9/main" objectType="Button" lockText="1"/>
</file>

<file path=xl/ctrlProps/ctrlProp3057.xml><?xml version="1.0" encoding="utf-8"?>
<formControlPr xmlns="http://schemas.microsoft.com/office/spreadsheetml/2009/9/main" objectType="Button" lockText="1"/>
</file>

<file path=xl/ctrlProps/ctrlProp3058.xml><?xml version="1.0" encoding="utf-8"?>
<formControlPr xmlns="http://schemas.microsoft.com/office/spreadsheetml/2009/9/main" objectType="Button" lockText="1"/>
</file>

<file path=xl/ctrlProps/ctrlProp3059.xml><?xml version="1.0" encoding="utf-8"?>
<formControlPr xmlns="http://schemas.microsoft.com/office/spreadsheetml/2009/9/main" objectType="Button" lockText="1"/>
</file>

<file path=xl/ctrlProps/ctrlProp3060.xml><?xml version="1.0" encoding="utf-8"?>
<formControlPr xmlns="http://schemas.microsoft.com/office/spreadsheetml/2009/9/main" objectType="Button" lockText="1"/>
</file>

<file path=xl/ctrlProps/ctrlProp3061.xml><?xml version="1.0" encoding="utf-8"?>
<formControlPr xmlns="http://schemas.microsoft.com/office/spreadsheetml/2009/9/main" objectType="Button" lockText="1"/>
</file>

<file path=xl/ctrlProps/ctrlProp3062.xml><?xml version="1.0" encoding="utf-8"?>
<formControlPr xmlns="http://schemas.microsoft.com/office/spreadsheetml/2009/9/main" objectType="Button" lockText="1"/>
</file>

<file path=xl/ctrlProps/ctrlProp3063.xml><?xml version="1.0" encoding="utf-8"?>
<formControlPr xmlns="http://schemas.microsoft.com/office/spreadsheetml/2009/9/main" objectType="Button" lockText="1"/>
</file>

<file path=xl/ctrlProps/ctrlProp3064.xml><?xml version="1.0" encoding="utf-8"?>
<formControlPr xmlns="http://schemas.microsoft.com/office/spreadsheetml/2009/9/main" objectType="Button" lockText="1"/>
</file>

<file path=xl/ctrlProps/ctrlProp3065.xml><?xml version="1.0" encoding="utf-8"?>
<formControlPr xmlns="http://schemas.microsoft.com/office/spreadsheetml/2009/9/main" objectType="Button" lockText="1"/>
</file>

<file path=xl/ctrlProps/ctrlProp3066.xml><?xml version="1.0" encoding="utf-8"?>
<formControlPr xmlns="http://schemas.microsoft.com/office/spreadsheetml/2009/9/main" objectType="Button" lockText="1"/>
</file>

<file path=xl/ctrlProps/ctrlProp3067.xml><?xml version="1.0" encoding="utf-8"?>
<formControlPr xmlns="http://schemas.microsoft.com/office/spreadsheetml/2009/9/main" objectType="Button" lockText="1"/>
</file>

<file path=xl/ctrlProps/ctrlProp3068.xml><?xml version="1.0" encoding="utf-8"?>
<formControlPr xmlns="http://schemas.microsoft.com/office/spreadsheetml/2009/9/main" objectType="Button" lockText="1"/>
</file>

<file path=xl/ctrlProps/ctrlProp3069.xml><?xml version="1.0" encoding="utf-8"?>
<formControlPr xmlns="http://schemas.microsoft.com/office/spreadsheetml/2009/9/main" objectType="Button" lockText="1"/>
</file>

<file path=xl/ctrlProps/ctrlProp3070.xml><?xml version="1.0" encoding="utf-8"?>
<formControlPr xmlns="http://schemas.microsoft.com/office/spreadsheetml/2009/9/main" objectType="Button" lockText="1"/>
</file>

<file path=xl/ctrlProps/ctrlProp3071.xml><?xml version="1.0" encoding="utf-8"?>
<formControlPr xmlns="http://schemas.microsoft.com/office/spreadsheetml/2009/9/main" objectType="Button" lockText="1"/>
</file>

<file path=xl/ctrlProps/ctrlProp3072.xml><?xml version="1.0" encoding="utf-8"?>
<formControlPr xmlns="http://schemas.microsoft.com/office/spreadsheetml/2009/9/main" objectType="Button" lockText="1"/>
</file>

<file path=xl/ctrlProps/ctrlProp3073.xml><?xml version="1.0" encoding="utf-8"?>
<formControlPr xmlns="http://schemas.microsoft.com/office/spreadsheetml/2009/9/main" objectType="Button" lockText="1"/>
</file>

<file path=xl/ctrlProps/ctrlProp3074.xml><?xml version="1.0" encoding="utf-8"?>
<formControlPr xmlns="http://schemas.microsoft.com/office/spreadsheetml/2009/9/main" objectType="Button" lockText="1"/>
</file>

<file path=xl/ctrlProps/ctrlProp3075.xml><?xml version="1.0" encoding="utf-8"?>
<formControlPr xmlns="http://schemas.microsoft.com/office/spreadsheetml/2009/9/main" objectType="Button" lockText="1"/>
</file>

<file path=xl/ctrlProps/ctrlProp3076.xml><?xml version="1.0" encoding="utf-8"?>
<formControlPr xmlns="http://schemas.microsoft.com/office/spreadsheetml/2009/9/main" objectType="Button" lockText="1"/>
</file>

<file path=xl/ctrlProps/ctrlProp3077.xml><?xml version="1.0" encoding="utf-8"?>
<formControlPr xmlns="http://schemas.microsoft.com/office/spreadsheetml/2009/9/main" objectType="Button" lockText="1"/>
</file>

<file path=xl/ctrlProps/ctrlProp3078.xml><?xml version="1.0" encoding="utf-8"?>
<formControlPr xmlns="http://schemas.microsoft.com/office/spreadsheetml/2009/9/main" objectType="Button" lockText="1"/>
</file>

<file path=xl/ctrlProps/ctrlProp3079.xml><?xml version="1.0" encoding="utf-8"?>
<formControlPr xmlns="http://schemas.microsoft.com/office/spreadsheetml/2009/9/main" objectType="Button" lockText="1"/>
</file>

<file path=xl/ctrlProps/ctrlProp3080.xml><?xml version="1.0" encoding="utf-8"?>
<formControlPr xmlns="http://schemas.microsoft.com/office/spreadsheetml/2009/9/main" objectType="Button" lockText="1"/>
</file>

<file path=xl/ctrlProps/ctrlProp3081.xml><?xml version="1.0" encoding="utf-8"?>
<formControlPr xmlns="http://schemas.microsoft.com/office/spreadsheetml/2009/9/main" objectType="Button" lockText="1"/>
</file>

<file path=xl/ctrlProps/ctrlProp3082.xml><?xml version="1.0" encoding="utf-8"?>
<formControlPr xmlns="http://schemas.microsoft.com/office/spreadsheetml/2009/9/main" objectType="Button" lockText="1"/>
</file>

<file path=xl/ctrlProps/ctrlProp3083.xml><?xml version="1.0" encoding="utf-8"?>
<formControlPr xmlns="http://schemas.microsoft.com/office/spreadsheetml/2009/9/main" objectType="Button" lockText="1"/>
</file>

<file path=xl/ctrlProps/ctrlProp3084.xml><?xml version="1.0" encoding="utf-8"?>
<formControlPr xmlns="http://schemas.microsoft.com/office/spreadsheetml/2009/9/main" objectType="Button" lockText="1"/>
</file>

<file path=xl/ctrlProps/ctrlProp3085.xml><?xml version="1.0" encoding="utf-8"?>
<formControlPr xmlns="http://schemas.microsoft.com/office/spreadsheetml/2009/9/main" objectType="Button" lockText="1"/>
</file>

<file path=xl/ctrlProps/ctrlProp3086.xml><?xml version="1.0" encoding="utf-8"?>
<formControlPr xmlns="http://schemas.microsoft.com/office/spreadsheetml/2009/9/main" objectType="Button" lockText="1"/>
</file>

<file path=xl/ctrlProps/ctrlProp3087.xml><?xml version="1.0" encoding="utf-8"?>
<formControlPr xmlns="http://schemas.microsoft.com/office/spreadsheetml/2009/9/main" objectType="Button" lockText="1"/>
</file>

<file path=xl/ctrlProps/ctrlProp3088.xml><?xml version="1.0" encoding="utf-8"?>
<formControlPr xmlns="http://schemas.microsoft.com/office/spreadsheetml/2009/9/main" objectType="Button" lockText="1"/>
</file>

<file path=xl/ctrlProps/ctrlProp3089.xml><?xml version="1.0" encoding="utf-8"?>
<formControlPr xmlns="http://schemas.microsoft.com/office/spreadsheetml/2009/9/main" objectType="Button" lockText="1"/>
</file>

<file path=xl/ctrlProps/ctrlProp3090.xml><?xml version="1.0" encoding="utf-8"?>
<formControlPr xmlns="http://schemas.microsoft.com/office/spreadsheetml/2009/9/main" objectType="Button" lockText="1"/>
</file>

<file path=xl/ctrlProps/ctrlProp3091.xml><?xml version="1.0" encoding="utf-8"?>
<formControlPr xmlns="http://schemas.microsoft.com/office/spreadsheetml/2009/9/main" objectType="Button" lockText="1"/>
</file>

<file path=xl/ctrlProps/ctrlProp3092.xml><?xml version="1.0" encoding="utf-8"?>
<formControlPr xmlns="http://schemas.microsoft.com/office/spreadsheetml/2009/9/main" objectType="Button" lockText="1"/>
</file>

<file path=xl/ctrlProps/ctrlProp3093.xml><?xml version="1.0" encoding="utf-8"?>
<formControlPr xmlns="http://schemas.microsoft.com/office/spreadsheetml/2009/9/main" objectType="Button" lockText="1"/>
</file>

<file path=xl/ctrlProps/ctrlProp3094.xml><?xml version="1.0" encoding="utf-8"?>
<formControlPr xmlns="http://schemas.microsoft.com/office/spreadsheetml/2009/9/main" objectType="Button" lockText="1"/>
</file>

<file path=xl/ctrlProps/ctrlProp3095.xml><?xml version="1.0" encoding="utf-8"?>
<formControlPr xmlns="http://schemas.microsoft.com/office/spreadsheetml/2009/9/main" objectType="Button" lockText="1"/>
</file>

<file path=xl/ctrlProps/ctrlProp3096.xml><?xml version="1.0" encoding="utf-8"?>
<formControlPr xmlns="http://schemas.microsoft.com/office/spreadsheetml/2009/9/main" objectType="Button" lockText="1"/>
</file>

<file path=xl/ctrlProps/ctrlProp3097.xml><?xml version="1.0" encoding="utf-8"?>
<formControlPr xmlns="http://schemas.microsoft.com/office/spreadsheetml/2009/9/main" objectType="Button" lockText="1"/>
</file>

<file path=xl/ctrlProps/ctrlProp3098.xml><?xml version="1.0" encoding="utf-8"?>
<formControlPr xmlns="http://schemas.microsoft.com/office/spreadsheetml/2009/9/main" objectType="Button" lockText="1"/>
</file>

<file path=xl/ctrlProps/ctrlProp3099.xml><?xml version="1.0" encoding="utf-8"?>
<formControlPr xmlns="http://schemas.microsoft.com/office/spreadsheetml/2009/9/main" objectType="Button" lockText="1"/>
</file>

<file path=xl/ctrlProps/ctrlProp3100.xml><?xml version="1.0" encoding="utf-8"?>
<formControlPr xmlns="http://schemas.microsoft.com/office/spreadsheetml/2009/9/main" objectType="Button" lockText="1"/>
</file>

<file path=xl/ctrlProps/ctrlProp3101.xml><?xml version="1.0" encoding="utf-8"?>
<formControlPr xmlns="http://schemas.microsoft.com/office/spreadsheetml/2009/9/main" objectType="Button" lockText="1"/>
</file>

<file path=xl/ctrlProps/ctrlProp3102.xml><?xml version="1.0" encoding="utf-8"?>
<formControlPr xmlns="http://schemas.microsoft.com/office/spreadsheetml/2009/9/main" objectType="Button" lockText="1"/>
</file>

<file path=xl/ctrlProps/ctrlProp3103.xml><?xml version="1.0" encoding="utf-8"?>
<formControlPr xmlns="http://schemas.microsoft.com/office/spreadsheetml/2009/9/main" objectType="Button" lockText="1"/>
</file>

<file path=xl/ctrlProps/ctrlProp3104.xml><?xml version="1.0" encoding="utf-8"?>
<formControlPr xmlns="http://schemas.microsoft.com/office/spreadsheetml/2009/9/main" objectType="Button" lockText="1"/>
</file>

<file path=xl/ctrlProps/ctrlProp3105.xml><?xml version="1.0" encoding="utf-8"?>
<formControlPr xmlns="http://schemas.microsoft.com/office/spreadsheetml/2009/9/main" objectType="Button" lockText="1"/>
</file>

<file path=xl/ctrlProps/ctrlProp3106.xml><?xml version="1.0" encoding="utf-8"?>
<formControlPr xmlns="http://schemas.microsoft.com/office/spreadsheetml/2009/9/main" objectType="Button" lockText="1"/>
</file>

<file path=xl/ctrlProps/ctrlProp3107.xml><?xml version="1.0" encoding="utf-8"?>
<formControlPr xmlns="http://schemas.microsoft.com/office/spreadsheetml/2009/9/main" objectType="Button" lockText="1"/>
</file>

<file path=xl/ctrlProps/ctrlProp3108.xml><?xml version="1.0" encoding="utf-8"?>
<formControlPr xmlns="http://schemas.microsoft.com/office/spreadsheetml/2009/9/main" objectType="Button" lockText="1"/>
</file>

<file path=xl/ctrlProps/ctrlProp3109.xml><?xml version="1.0" encoding="utf-8"?>
<formControlPr xmlns="http://schemas.microsoft.com/office/spreadsheetml/2009/9/main" objectType="Button" lockText="1"/>
</file>

<file path=xl/ctrlProps/ctrlProp3110.xml><?xml version="1.0" encoding="utf-8"?>
<formControlPr xmlns="http://schemas.microsoft.com/office/spreadsheetml/2009/9/main" objectType="Button" lockText="1"/>
</file>

<file path=xl/ctrlProps/ctrlProp3111.xml><?xml version="1.0" encoding="utf-8"?>
<formControlPr xmlns="http://schemas.microsoft.com/office/spreadsheetml/2009/9/main" objectType="Button" lockText="1"/>
</file>

<file path=xl/ctrlProps/ctrlProp3112.xml><?xml version="1.0" encoding="utf-8"?>
<formControlPr xmlns="http://schemas.microsoft.com/office/spreadsheetml/2009/9/main" objectType="Button" lockText="1"/>
</file>

<file path=xl/ctrlProps/ctrlProp3113.xml><?xml version="1.0" encoding="utf-8"?>
<formControlPr xmlns="http://schemas.microsoft.com/office/spreadsheetml/2009/9/main" objectType="Button" lockText="1"/>
</file>

<file path=xl/ctrlProps/ctrlProp3114.xml><?xml version="1.0" encoding="utf-8"?>
<formControlPr xmlns="http://schemas.microsoft.com/office/spreadsheetml/2009/9/main" objectType="Button" lockText="1"/>
</file>

<file path=xl/ctrlProps/ctrlProp3115.xml><?xml version="1.0" encoding="utf-8"?>
<formControlPr xmlns="http://schemas.microsoft.com/office/spreadsheetml/2009/9/main" objectType="Button" lockText="1"/>
</file>

<file path=xl/ctrlProps/ctrlProp3116.xml><?xml version="1.0" encoding="utf-8"?>
<formControlPr xmlns="http://schemas.microsoft.com/office/spreadsheetml/2009/9/main" objectType="Button" lockText="1"/>
</file>

<file path=xl/ctrlProps/ctrlProp3117.xml><?xml version="1.0" encoding="utf-8"?>
<formControlPr xmlns="http://schemas.microsoft.com/office/spreadsheetml/2009/9/main" objectType="Button" lockText="1"/>
</file>

<file path=xl/ctrlProps/ctrlProp3118.xml><?xml version="1.0" encoding="utf-8"?>
<formControlPr xmlns="http://schemas.microsoft.com/office/spreadsheetml/2009/9/main" objectType="Button" lockText="1"/>
</file>

<file path=xl/ctrlProps/ctrlProp3119.xml><?xml version="1.0" encoding="utf-8"?>
<formControlPr xmlns="http://schemas.microsoft.com/office/spreadsheetml/2009/9/main" objectType="Button" lockText="1"/>
</file>

<file path=xl/ctrlProps/ctrlProp3120.xml><?xml version="1.0" encoding="utf-8"?>
<formControlPr xmlns="http://schemas.microsoft.com/office/spreadsheetml/2009/9/main" objectType="Button" lockText="1"/>
</file>

<file path=xl/ctrlProps/ctrlProp3121.xml><?xml version="1.0" encoding="utf-8"?>
<formControlPr xmlns="http://schemas.microsoft.com/office/spreadsheetml/2009/9/main" objectType="Button" lockText="1"/>
</file>

<file path=xl/ctrlProps/ctrlProp3122.xml><?xml version="1.0" encoding="utf-8"?>
<formControlPr xmlns="http://schemas.microsoft.com/office/spreadsheetml/2009/9/main" objectType="Button" lockText="1"/>
</file>

<file path=xl/ctrlProps/ctrlProp3123.xml><?xml version="1.0" encoding="utf-8"?>
<formControlPr xmlns="http://schemas.microsoft.com/office/spreadsheetml/2009/9/main" objectType="Button" lockText="1"/>
</file>

<file path=xl/ctrlProps/ctrlProp3124.xml><?xml version="1.0" encoding="utf-8"?>
<formControlPr xmlns="http://schemas.microsoft.com/office/spreadsheetml/2009/9/main" objectType="Button" lockText="1"/>
</file>

<file path=xl/ctrlProps/ctrlProp3125.xml><?xml version="1.0" encoding="utf-8"?>
<formControlPr xmlns="http://schemas.microsoft.com/office/spreadsheetml/2009/9/main" objectType="Button" lockText="1"/>
</file>

<file path=xl/ctrlProps/ctrlProp3126.xml><?xml version="1.0" encoding="utf-8"?>
<formControlPr xmlns="http://schemas.microsoft.com/office/spreadsheetml/2009/9/main" objectType="Button" lockText="1"/>
</file>

<file path=xl/ctrlProps/ctrlProp3127.xml><?xml version="1.0" encoding="utf-8"?>
<formControlPr xmlns="http://schemas.microsoft.com/office/spreadsheetml/2009/9/main" objectType="Button" lockText="1"/>
</file>

<file path=xl/ctrlProps/ctrlProp3128.xml><?xml version="1.0" encoding="utf-8"?>
<formControlPr xmlns="http://schemas.microsoft.com/office/spreadsheetml/2009/9/main" objectType="Button" lockText="1"/>
</file>

<file path=xl/ctrlProps/ctrlProp3129.xml><?xml version="1.0" encoding="utf-8"?>
<formControlPr xmlns="http://schemas.microsoft.com/office/spreadsheetml/2009/9/main" objectType="Button" lockText="1"/>
</file>

<file path=xl/ctrlProps/ctrlProp3130.xml><?xml version="1.0" encoding="utf-8"?>
<formControlPr xmlns="http://schemas.microsoft.com/office/spreadsheetml/2009/9/main" objectType="Button" lockText="1"/>
</file>

<file path=xl/ctrlProps/ctrlProp3131.xml><?xml version="1.0" encoding="utf-8"?>
<formControlPr xmlns="http://schemas.microsoft.com/office/spreadsheetml/2009/9/main" objectType="Button" lockText="1"/>
</file>

<file path=xl/ctrlProps/ctrlProp3132.xml><?xml version="1.0" encoding="utf-8"?>
<formControlPr xmlns="http://schemas.microsoft.com/office/spreadsheetml/2009/9/main" objectType="Button" lockText="1"/>
</file>

<file path=xl/ctrlProps/ctrlProp3133.xml><?xml version="1.0" encoding="utf-8"?>
<formControlPr xmlns="http://schemas.microsoft.com/office/spreadsheetml/2009/9/main" objectType="Button" lockText="1"/>
</file>

<file path=xl/ctrlProps/ctrlProp3134.xml><?xml version="1.0" encoding="utf-8"?>
<formControlPr xmlns="http://schemas.microsoft.com/office/spreadsheetml/2009/9/main" objectType="Button" lockText="1"/>
</file>

<file path=xl/ctrlProps/ctrlProp3135.xml><?xml version="1.0" encoding="utf-8"?>
<formControlPr xmlns="http://schemas.microsoft.com/office/spreadsheetml/2009/9/main" objectType="Button" lockText="1"/>
</file>

<file path=xl/ctrlProps/ctrlProp3136.xml><?xml version="1.0" encoding="utf-8"?>
<formControlPr xmlns="http://schemas.microsoft.com/office/spreadsheetml/2009/9/main" objectType="Button" lockText="1"/>
</file>

<file path=xl/ctrlProps/ctrlProp3137.xml><?xml version="1.0" encoding="utf-8"?>
<formControlPr xmlns="http://schemas.microsoft.com/office/spreadsheetml/2009/9/main" objectType="Button" lockText="1"/>
</file>

<file path=xl/ctrlProps/ctrlProp3138.xml><?xml version="1.0" encoding="utf-8"?>
<formControlPr xmlns="http://schemas.microsoft.com/office/spreadsheetml/2009/9/main" objectType="Button" lockText="1"/>
</file>

<file path=xl/ctrlProps/ctrlProp3139.xml><?xml version="1.0" encoding="utf-8"?>
<formControlPr xmlns="http://schemas.microsoft.com/office/spreadsheetml/2009/9/main" objectType="Button" lockText="1"/>
</file>

<file path=xl/ctrlProps/ctrlProp3140.xml><?xml version="1.0" encoding="utf-8"?>
<formControlPr xmlns="http://schemas.microsoft.com/office/spreadsheetml/2009/9/main" objectType="Button" lockText="1"/>
</file>

<file path=xl/ctrlProps/ctrlProp3141.xml><?xml version="1.0" encoding="utf-8"?>
<formControlPr xmlns="http://schemas.microsoft.com/office/spreadsheetml/2009/9/main" objectType="Button" lockText="1"/>
</file>

<file path=xl/ctrlProps/ctrlProp3142.xml><?xml version="1.0" encoding="utf-8"?>
<formControlPr xmlns="http://schemas.microsoft.com/office/spreadsheetml/2009/9/main" objectType="Button" lockText="1"/>
</file>

<file path=xl/ctrlProps/ctrlProp3143.xml><?xml version="1.0" encoding="utf-8"?>
<formControlPr xmlns="http://schemas.microsoft.com/office/spreadsheetml/2009/9/main" objectType="Button" lockText="1"/>
</file>

<file path=xl/ctrlProps/ctrlProp3144.xml><?xml version="1.0" encoding="utf-8"?>
<formControlPr xmlns="http://schemas.microsoft.com/office/spreadsheetml/2009/9/main" objectType="Button" lockText="1"/>
</file>

<file path=xl/ctrlProps/ctrlProp3145.xml><?xml version="1.0" encoding="utf-8"?>
<formControlPr xmlns="http://schemas.microsoft.com/office/spreadsheetml/2009/9/main" objectType="Button" lockText="1"/>
</file>

<file path=xl/ctrlProps/ctrlProp3146.xml><?xml version="1.0" encoding="utf-8"?>
<formControlPr xmlns="http://schemas.microsoft.com/office/spreadsheetml/2009/9/main" objectType="Button" lockText="1"/>
</file>

<file path=xl/ctrlProps/ctrlProp3147.xml><?xml version="1.0" encoding="utf-8"?>
<formControlPr xmlns="http://schemas.microsoft.com/office/spreadsheetml/2009/9/main" objectType="Button" lockText="1"/>
</file>

<file path=xl/ctrlProps/ctrlProp3148.xml><?xml version="1.0" encoding="utf-8"?>
<formControlPr xmlns="http://schemas.microsoft.com/office/spreadsheetml/2009/9/main" objectType="Button" lockText="1"/>
</file>

<file path=xl/ctrlProps/ctrlProp3149.xml><?xml version="1.0" encoding="utf-8"?>
<formControlPr xmlns="http://schemas.microsoft.com/office/spreadsheetml/2009/9/main" objectType="Button" lockText="1"/>
</file>

<file path=xl/ctrlProps/ctrlProp3150.xml><?xml version="1.0" encoding="utf-8"?>
<formControlPr xmlns="http://schemas.microsoft.com/office/spreadsheetml/2009/9/main" objectType="Button" lockText="1"/>
</file>

<file path=xl/ctrlProps/ctrlProp3151.xml><?xml version="1.0" encoding="utf-8"?>
<formControlPr xmlns="http://schemas.microsoft.com/office/spreadsheetml/2009/9/main" objectType="Button" lockText="1"/>
</file>

<file path=xl/ctrlProps/ctrlProp3152.xml><?xml version="1.0" encoding="utf-8"?>
<formControlPr xmlns="http://schemas.microsoft.com/office/spreadsheetml/2009/9/main" objectType="Button" lockText="1"/>
</file>

<file path=xl/ctrlProps/ctrlProp3153.xml><?xml version="1.0" encoding="utf-8"?>
<formControlPr xmlns="http://schemas.microsoft.com/office/spreadsheetml/2009/9/main" objectType="Button" lockText="1"/>
</file>

<file path=xl/ctrlProps/ctrlProp3154.xml><?xml version="1.0" encoding="utf-8"?>
<formControlPr xmlns="http://schemas.microsoft.com/office/spreadsheetml/2009/9/main" objectType="Button" lockText="1"/>
</file>

<file path=xl/ctrlProps/ctrlProp3155.xml><?xml version="1.0" encoding="utf-8"?>
<formControlPr xmlns="http://schemas.microsoft.com/office/spreadsheetml/2009/9/main" objectType="Button" lockText="1"/>
</file>

<file path=xl/ctrlProps/ctrlProp3156.xml><?xml version="1.0" encoding="utf-8"?>
<formControlPr xmlns="http://schemas.microsoft.com/office/spreadsheetml/2009/9/main" objectType="Button" lockText="1"/>
</file>

<file path=xl/ctrlProps/ctrlProp3157.xml><?xml version="1.0" encoding="utf-8"?>
<formControlPr xmlns="http://schemas.microsoft.com/office/spreadsheetml/2009/9/main" objectType="Button" lockText="1"/>
</file>

<file path=xl/ctrlProps/ctrlProp3158.xml><?xml version="1.0" encoding="utf-8"?>
<formControlPr xmlns="http://schemas.microsoft.com/office/spreadsheetml/2009/9/main" objectType="Button" lockText="1"/>
</file>

<file path=xl/ctrlProps/ctrlProp3159.xml><?xml version="1.0" encoding="utf-8"?>
<formControlPr xmlns="http://schemas.microsoft.com/office/spreadsheetml/2009/9/main" objectType="Button" lockText="1"/>
</file>

<file path=xl/ctrlProps/ctrlProp3160.xml><?xml version="1.0" encoding="utf-8"?>
<formControlPr xmlns="http://schemas.microsoft.com/office/spreadsheetml/2009/9/main" objectType="Button" lockText="1"/>
</file>

<file path=xl/ctrlProps/ctrlProp3161.xml><?xml version="1.0" encoding="utf-8"?>
<formControlPr xmlns="http://schemas.microsoft.com/office/spreadsheetml/2009/9/main" objectType="Button" lockText="1"/>
</file>

<file path=xl/ctrlProps/ctrlProp3162.xml><?xml version="1.0" encoding="utf-8"?>
<formControlPr xmlns="http://schemas.microsoft.com/office/spreadsheetml/2009/9/main" objectType="Button" lockText="1"/>
</file>

<file path=xl/ctrlProps/ctrlProp3163.xml><?xml version="1.0" encoding="utf-8"?>
<formControlPr xmlns="http://schemas.microsoft.com/office/spreadsheetml/2009/9/main" objectType="Button" lockText="1"/>
</file>

<file path=xl/ctrlProps/ctrlProp3164.xml><?xml version="1.0" encoding="utf-8"?>
<formControlPr xmlns="http://schemas.microsoft.com/office/spreadsheetml/2009/9/main" objectType="Button" lockText="1"/>
</file>

<file path=xl/ctrlProps/ctrlProp3165.xml><?xml version="1.0" encoding="utf-8"?>
<formControlPr xmlns="http://schemas.microsoft.com/office/spreadsheetml/2009/9/main" objectType="Button" lockText="1"/>
</file>

<file path=xl/ctrlProps/ctrlProp3166.xml><?xml version="1.0" encoding="utf-8"?>
<formControlPr xmlns="http://schemas.microsoft.com/office/spreadsheetml/2009/9/main" objectType="Button" lockText="1"/>
</file>

<file path=xl/ctrlProps/ctrlProp3167.xml><?xml version="1.0" encoding="utf-8"?>
<formControlPr xmlns="http://schemas.microsoft.com/office/spreadsheetml/2009/9/main" objectType="Button" lockText="1"/>
</file>

<file path=xl/ctrlProps/ctrlProp3168.xml><?xml version="1.0" encoding="utf-8"?>
<formControlPr xmlns="http://schemas.microsoft.com/office/spreadsheetml/2009/9/main" objectType="Button" lockText="1"/>
</file>

<file path=xl/ctrlProps/ctrlProp3169.xml><?xml version="1.0" encoding="utf-8"?>
<formControlPr xmlns="http://schemas.microsoft.com/office/spreadsheetml/2009/9/main" objectType="Button" lockText="1"/>
</file>

<file path=xl/ctrlProps/ctrlProp3170.xml><?xml version="1.0" encoding="utf-8"?>
<formControlPr xmlns="http://schemas.microsoft.com/office/spreadsheetml/2009/9/main" objectType="Button" lockText="1"/>
</file>

<file path=xl/ctrlProps/ctrlProp3171.xml><?xml version="1.0" encoding="utf-8"?>
<formControlPr xmlns="http://schemas.microsoft.com/office/spreadsheetml/2009/9/main" objectType="Button" lockText="1"/>
</file>

<file path=xl/ctrlProps/ctrlProp3172.xml><?xml version="1.0" encoding="utf-8"?>
<formControlPr xmlns="http://schemas.microsoft.com/office/spreadsheetml/2009/9/main" objectType="Button" lockText="1"/>
</file>

<file path=xl/ctrlProps/ctrlProp3173.xml><?xml version="1.0" encoding="utf-8"?>
<formControlPr xmlns="http://schemas.microsoft.com/office/spreadsheetml/2009/9/main" objectType="Button" lockText="1"/>
</file>

<file path=xl/ctrlProps/ctrlProp3174.xml><?xml version="1.0" encoding="utf-8"?>
<formControlPr xmlns="http://schemas.microsoft.com/office/spreadsheetml/2009/9/main" objectType="Button" lockText="1"/>
</file>

<file path=xl/ctrlProps/ctrlProp3175.xml><?xml version="1.0" encoding="utf-8"?>
<formControlPr xmlns="http://schemas.microsoft.com/office/spreadsheetml/2009/9/main" objectType="Button" lockText="1"/>
</file>

<file path=xl/ctrlProps/ctrlProp3176.xml><?xml version="1.0" encoding="utf-8"?>
<formControlPr xmlns="http://schemas.microsoft.com/office/spreadsheetml/2009/9/main" objectType="Button" lockText="1"/>
</file>

<file path=xl/ctrlProps/ctrlProp3177.xml><?xml version="1.0" encoding="utf-8"?>
<formControlPr xmlns="http://schemas.microsoft.com/office/spreadsheetml/2009/9/main" objectType="Button" lockText="1"/>
</file>

<file path=xl/ctrlProps/ctrlProp3178.xml><?xml version="1.0" encoding="utf-8"?>
<formControlPr xmlns="http://schemas.microsoft.com/office/spreadsheetml/2009/9/main" objectType="Button" lockText="1"/>
</file>

<file path=xl/ctrlProps/ctrlProp3179.xml><?xml version="1.0" encoding="utf-8"?>
<formControlPr xmlns="http://schemas.microsoft.com/office/spreadsheetml/2009/9/main" objectType="Button" lockText="1"/>
</file>

<file path=xl/ctrlProps/ctrlProp3180.xml><?xml version="1.0" encoding="utf-8"?>
<formControlPr xmlns="http://schemas.microsoft.com/office/spreadsheetml/2009/9/main" objectType="Button" lockText="1"/>
</file>

<file path=xl/ctrlProps/ctrlProp3181.xml><?xml version="1.0" encoding="utf-8"?>
<formControlPr xmlns="http://schemas.microsoft.com/office/spreadsheetml/2009/9/main" objectType="Button" lockText="1"/>
</file>

<file path=xl/ctrlProps/ctrlProp3182.xml><?xml version="1.0" encoding="utf-8"?>
<formControlPr xmlns="http://schemas.microsoft.com/office/spreadsheetml/2009/9/main" objectType="Button" lockText="1"/>
</file>

<file path=xl/ctrlProps/ctrlProp3183.xml><?xml version="1.0" encoding="utf-8"?>
<formControlPr xmlns="http://schemas.microsoft.com/office/spreadsheetml/2009/9/main" objectType="Button" lockText="1"/>
</file>

<file path=xl/ctrlProps/ctrlProp3184.xml><?xml version="1.0" encoding="utf-8"?>
<formControlPr xmlns="http://schemas.microsoft.com/office/spreadsheetml/2009/9/main" objectType="Button" lockText="1"/>
</file>

<file path=xl/ctrlProps/ctrlProp3185.xml><?xml version="1.0" encoding="utf-8"?>
<formControlPr xmlns="http://schemas.microsoft.com/office/spreadsheetml/2009/9/main" objectType="Button" lockText="1"/>
</file>

<file path=xl/ctrlProps/ctrlProp3186.xml><?xml version="1.0" encoding="utf-8"?>
<formControlPr xmlns="http://schemas.microsoft.com/office/spreadsheetml/2009/9/main" objectType="Button" lockText="1"/>
</file>

<file path=xl/ctrlProps/ctrlProp3187.xml><?xml version="1.0" encoding="utf-8"?>
<formControlPr xmlns="http://schemas.microsoft.com/office/spreadsheetml/2009/9/main" objectType="Button" lockText="1"/>
</file>

<file path=xl/ctrlProps/ctrlProp3188.xml><?xml version="1.0" encoding="utf-8"?>
<formControlPr xmlns="http://schemas.microsoft.com/office/spreadsheetml/2009/9/main" objectType="Button" lockText="1"/>
</file>

<file path=xl/ctrlProps/ctrlProp3189.xml><?xml version="1.0" encoding="utf-8"?>
<formControlPr xmlns="http://schemas.microsoft.com/office/spreadsheetml/2009/9/main" objectType="Button" lockText="1"/>
</file>

<file path=xl/ctrlProps/ctrlProp3190.xml><?xml version="1.0" encoding="utf-8"?>
<formControlPr xmlns="http://schemas.microsoft.com/office/spreadsheetml/2009/9/main" objectType="Button" lockText="1"/>
</file>

<file path=xl/ctrlProps/ctrlProp3191.xml><?xml version="1.0" encoding="utf-8"?>
<formControlPr xmlns="http://schemas.microsoft.com/office/spreadsheetml/2009/9/main" objectType="Button" lockText="1"/>
</file>

<file path=xl/ctrlProps/ctrlProp3192.xml><?xml version="1.0" encoding="utf-8"?>
<formControlPr xmlns="http://schemas.microsoft.com/office/spreadsheetml/2009/9/main" objectType="Button" lockText="1"/>
</file>

<file path=xl/ctrlProps/ctrlProp3193.xml><?xml version="1.0" encoding="utf-8"?>
<formControlPr xmlns="http://schemas.microsoft.com/office/spreadsheetml/2009/9/main" objectType="Button" lockText="1"/>
</file>

<file path=xl/ctrlProps/ctrlProp3194.xml><?xml version="1.0" encoding="utf-8"?>
<formControlPr xmlns="http://schemas.microsoft.com/office/spreadsheetml/2009/9/main" objectType="Button" lockText="1"/>
</file>

<file path=xl/ctrlProps/ctrlProp3195.xml><?xml version="1.0" encoding="utf-8"?>
<formControlPr xmlns="http://schemas.microsoft.com/office/spreadsheetml/2009/9/main" objectType="Button" lockText="1"/>
</file>

<file path=xl/ctrlProps/ctrlProp3196.xml><?xml version="1.0" encoding="utf-8"?>
<formControlPr xmlns="http://schemas.microsoft.com/office/spreadsheetml/2009/9/main" objectType="Button" lockText="1"/>
</file>

<file path=xl/ctrlProps/ctrlProp3197.xml><?xml version="1.0" encoding="utf-8"?>
<formControlPr xmlns="http://schemas.microsoft.com/office/spreadsheetml/2009/9/main" objectType="Button" lockText="1"/>
</file>

<file path=xl/ctrlProps/ctrlProp3198.xml><?xml version="1.0" encoding="utf-8"?>
<formControlPr xmlns="http://schemas.microsoft.com/office/spreadsheetml/2009/9/main" objectType="Button" lockText="1"/>
</file>

<file path=xl/ctrlProps/ctrlProp3199.xml><?xml version="1.0" encoding="utf-8"?>
<formControlPr xmlns="http://schemas.microsoft.com/office/spreadsheetml/2009/9/main" objectType="Button" lockText="1"/>
</file>

<file path=xl/ctrlProps/ctrlProp3200.xml><?xml version="1.0" encoding="utf-8"?>
<formControlPr xmlns="http://schemas.microsoft.com/office/spreadsheetml/2009/9/main" objectType="Button" lockText="1"/>
</file>

<file path=xl/ctrlProps/ctrlProp3201.xml><?xml version="1.0" encoding="utf-8"?>
<formControlPr xmlns="http://schemas.microsoft.com/office/spreadsheetml/2009/9/main" objectType="Button" lockText="1"/>
</file>

<file path=xl/ctrlProps/ctrlProp3202.xml><?xml version="1.0" encoding="utf-8"?>
<formControlPr xmlns="http://schemas.microsoft.com/office/spreadsheetml/2009/9/main" objectType="Button" lockText="1"/>
</file>

<file path=xl/ctrlProps/ctrlProp3203.xml><?xml version="1.0" encoding="utf-8"?>
<formControlPr xmlns="http://schemas.microsoft.com/office/spreadsheetml/2009/9/main" objectType="Button" lockText="1"/>
</file>

<file path=xl/ctrlProps/ctrlProp3204.xml><?xml version="1.0" encoding="utf-8"?>
<formControlPr xmlns="http://schemas.microsoft.com/office/spreadsheetml/2009/9/main" objectType="Button" lockText="1"/>
</file>

<file path=xl/ctrlProps/ctrlProp3205.xml><?xml version="1.0" encoding="utf-8"?>
<formControlPr xmlns="http://schemas.microsoft.com/office/spreadsheetml/2009/9/main" objectType="Button" lockText="1"/>
</file>

<file path=xl/ctrlProps/ctrlProp3206.xml><?xml version="1.0" encoding="utf-8"?>
<formControlPr xmlns="http://schemas.microsoft.com/office/spreadsheetml/2009/9/main" objectType="Button" lockText="1"/>
</file>

<file path=xl/ctrlProps/ctrlProp3207.xml><?xml version="1.0" encoding="utf-8"?>
<formControlPr xmlns="http://schemas.microsoft.com/office/spreadsheetml/2009/9/main" objectType="Button" lockText="1"/>
</file>

<file path=xl/ctrlProps/ctrlProp3208.xml><?xml version="1.0" encoding="utf-8"?>
<formControlPr xmlns="http://schemas.microsoft.com/office/spreadsheetml/2009/9/main" objectType="Button" lockText="1"/>
</file>

<file path=xl/ctrlProps/ctrlProp3209.xml><?xml version="1.0" encoding="utf-8"?>
<formControlPr xmlns="http://schemas.microsoft.com/office/spreadsheetml/2009/9/main" objectType="Button" lockText="1"/>
</file>

<file path=xl/ctrlProps/ctrlProp3210.xml><?xml version="1.0" encoding="utf-8"?>
<formControlPr xmlns="http://schemas.microsoft.com/office/spreadsheetml/2009/9/main" objectType="Button" lockText="1"/>
</file>

<file path=xl/ctrlProps/ctrlProp3211.xml><?xml version="1.0" encoding="utf-8"?>
<formControlPr xmlns="http://schemas.microsoft.com/office/spreadsheetml/2009/9/main" objectType="Button" lockText="1"/>
</file>

<file path=xl/ctrlProps/ctrlProp3212.xml><?xml version="1.0" encoding="utf-8"?>
<formControlPr xmlns="http://schemas.microsoft.com/office/spreadsheetml/2009/9/main" objectType="Button" lockText="1"/>
</file>

<file path=xl/ctrlProps/ctrlProp3213.xml><?xml version="1.0" encoding="utf-8"?>
<formControlPr xmlns="http://schemas.microsoft.com/office/spreadsheetml/2009/9/main" objectType="Button" lockText="1"/>
</file>

<file path=xl/ctrlProps/ctrlProp3214.xml><?xml version="1.0" encoding="utf-8"?>
<formControlPr xmlns="http://schemas.microsoft.com/office/spreadsheetml/2009/9/main" objectType="Button" lockText="1"/>
</file>

<file path=xl/ctrlProps/ctrlProp3215.xml><?xml version="1.0" encoding="utf-8"?>
<formControlPr xmlns="http://schemas.microsoft.com/office/spreadsheetml/2009/9/main" objectType="Button" lockText="1"/>
</file>

<file path=xl/ctrlProps/ctrlProp3216.xml><?xml version="1.0" encoding="utf-8"?>
<formControlPr xmlns="http://schemas.microsoft.com/office/spreadsheetml/2009/9/main" objectType="Button" lockText="1"/>
</file>

<file path=xl/ctrlProps/ctrlProp3217.xml><?xml version="1.0" encoding="utf-8"?>
<formControlPr xmlns="http://schemas.microsoft.com/office/spreadsheetml/2009/9/main" objectType="Button" lockText="1"/>
</file>

<file path=xl/ctrlProps/ctrlProp3218.xml><?xml version="1.0" encoding="utf-8"?>
<formControlPr xmlns="http://schemas.microsoft.com/office/spreadsheetml/2009/9/main" objectType="Button" lockText="1"/>
</file>

<file path=xl/ctrlProps/ctrlProp3219.xml><?xml version="1.0" encoding="utf-8"?>
<formControlPr xmlns="http://schemas.microsoft.com/office/spreadsheetml/2009/9/main" objectType="Button" lockText="1"/>
</file>

<file path=xl/ctrlProps/ctrlProp3220.xml><?xml version="1.0" encoding="utf-8"?>
<formControlPr xmlns="http://schemas.microsoft.com/office/spreadsheetml/2009/9/main" objectType="Button" lockText="1"/>
</file>

<file path=xl/ctrlProps/ctrlProp3221.xml><?xml version="1.0" encoding="utf-8"?>
<formControlPr xmlns="http://schemas.microsoft.com/office/spreadsheetml/2009/9/main" objectType="Button" lockText="1"/>
</file>

<file path=xl/ctrlProps/ctrlProp3222.xml><?xml version="1.0" encoding="utf-8"?>
<formControlPr xmlns="http://schemas.microsoft.com/office/spreadsheetml/2009/9/main" objectType="Button" lockText="1"/>
</file>

<file path=xl/ctrlProps/ctrlProp3223.xml><?xml version="1.0" encoding="utf-8"?>
<formControlPr xmlns="http://schemas.microsoft.com/office/spreadsheetml/2009/9/main" objectType="Button" lockText="1"/>
</file>

<file path=xl/ctrlProps/ctrlProp3224.xml><?xml version="1.0" encoding="utf-8"?>
<formControlPr xmlns="http://schemas.microsoft.com/office/spreadsheetml/2009/9/main" objectType="Button" lockText="1"/>
</file>

<file path=xl/ctrlProps/ctrlProp3225.xml><?xml version="1.0" encoding="utf-8"?>
<formControlPr xmlns="http://schemas.microsoft.com/office/spreadsheetml/2009/9/main" objectType="Button" lockText="1"/>
</file>

<file path=xl/ctrlProps/ctrlProp3226.xml><?xml version="1.0" encoding="utf-8"?>
<formControlPr xmlns="http://schemas.microsoft.com/office/spreadsheetml/2009/9/main" objectType="Button" lockText="1"/>
</file>

<file path=xl/ctrlProps/ctrlProp3227.xml><?xml version="1.0" encoding="utf-8"?>
<formControlPr xmlns="http://schemas.microsoft.com/office/spreadsheetml/2009/9/main" objectType="Button" lockText="1"/>
</file>

<file path=xl/ctrlProps/ctrlProp3228.xml><?xml version="1.0" encoding="utf-8"?>
<formControlPr xmlns="http://schemas.microsoft.com/office/spreadsheetml/2009/9/main" objectType="Button" lockText="1"/>
</file>

<file path=xl/ctrlProps/ctrlProp3229.xml><?xml version="1.0" encoding="utf-8"?>
<formControlPr xmlns="http://schemas.microsoft.com/office/spreadsheetml/2009/9/main" objectType="Button" lockText="1"/>
</file>

<file path=xl/ctrlProps/ctrlProp3230.xml><?xml version="1.0" encoding="utf-8"?>
<formControlPr xmlns="http://schemas.microsoft.com/office/spreadsheetml/2009/9/main" objectType="Button" lockText="1"/>
</file>

<file path=xl/ctrlProps/ctrlProp3231.xml><?xml version="1.0" encoding="utf-8"?>
<formControlPr xmlns="http://schemas.microsoft.com/office/spreadsheetml/2009/9/main" objectType="Button" lockText="1"/>
</file>

<file path=xl/ctrlProps/ctrlProp3232.xml><?xml version="1.0" encoding="utf-8"?>
<formControlPr xmlns="http://schemas.microsoft.com/office/spreadsheetml/2009/9/main" objectType="Button" lockText="1"/>
</file>

<file path=xl/ctrlProps/ctrlProp3233.xml><?xml version="1.0" encoding="utf-8"?>
<formControlPr xmlns="http://schemas.microsoft.com/office/spreadsheetml/2009/9/main" objectType="Button" lockText="1"/>
</file>

<file path=xl/ctrlProps/ctrlProp3234.xml><?xml version="1.0" encoding="utf-8"?>
<formControlPr xmlns="http://schemas.microsoft.com/office/spreadsheetml/2009/9/main" objectType="Button" lockText="1"/>
</file>

<file path=xl/ctrlProps/ctrlProp3235.xml><?xml version="1.0" encoding="utf-8"?>
<formControlPr xmlns="http://schemas.microsoft.com/office/spreadsheetml/2009/9/main" objectType="Button" lockText="1"/>
</file>

<file path=xl/ctrlProps/ctrlProp3236.xml><?xml version="1.0" encoding="utf-8"?>
<formControlPr xmlns="http://schemas.microsoft.com/office/spreadsheetml/2009/9/main" objectType="Button" lockText="1"/>
</file>

<file path=xl/ctrlProps/ctrlProp3237.xml><?xml version="1.0" encoding="utf-8"?>
<formControlPr xmlns="http://schemas.microsoft.com/office/spreadsheetml/2009/9/main" objectType="Button" lockText="1"/>
</file>

<file path=xl/ctrlProps/ctrlProp3238.xml><?xml version="1.0" encoding="utf-8"?>
<formControlPr xmlns="http://schemas.microsoft.com/office/spreadsheetml/2009/9/main" objectType="Button" lockText="1"/>
</file>

<file path=xl/ctrlProps/ctrlProp3239.xml><?xml version="1.0" encoding="utf-8"?>
<formControlPr xmlns="http://schemas.microsoft.com/office/spreadsheetml/2009/9/main" objectType="Button" lockText="1"/>
</file>

<file path=xl/ctrlProps/ctrlProp3240.xml><?xml version="1.0" encoding="utf-8"?>
<formControlPr xmlns="http://schemas.microsoft.com/office/spreadsheetml/2009/9/main" objectType="Button" lockText="1"/>
</file>

<file path=xl/ctrlProps/ctrlProp3241.xml><?xml version="1.0" encoding="utf-8"?>
<formControlPr xmlns="http://schemas.microsoft.com/office/spreadsheetml/2009/9/main" objectType="Button" lockText="1"/>
</file>

<file path=xl/ctrlProps/ctrlProp3242.xml><?xml version="1.0" encoding="utf-8"?>
<formControlPr xmlns="http://schemas.microsoft.com/office/spreadsheetml/2009/9/main" objectType="Button" lockText="1"/>
</file>

<file path=xl/ctrlProps/ctrlProp3243.xml><?xml version="1.0" encoding="utf-8"?>
<formControlPr xmlns="http://schemas.microsoft.com/office/spreadsheetml/2009/9/main" objectType="Button" lockText="1"/>
</file>

<file path=xl/ctrlProps/ctrlProp3244.xml><?xml version="1.0" encoding="utf-8"?>
<formControlPr xmlns="http://schemas.microsoft.com/office/spreadsheetml/2009/9/main" objectType="Button" lockText="1"/>
</file>

<file path=xl/ctrlProps/ctrlProp3245.xml><?xml version="1.0" encoding="utf-8"?>
<formControlPr xmlns="http://schemas.microsoft.com/office/spreadsheetml/2009/9/main" objectType="Button" lockText="1"/>
</file>

<file path=xl/ctrlProps/ctrlProp3246.xml><?xml version="1.0" encoding="utf-8"?>
<formControlPr xmlns="http://schemas.microsoft.com/office/spreadsheetml/2009/9/main" objectType="Button" lockText="1"/>
</file>

<file path=xl/ctrlProps/ctrlProp3247.xml><?xml version="1.0" encoding="utf-8"?>
<formControlPr xmlns="http://schemas.microsoft.com/office/spreadsheetml/2009/9/main" objectType="Button" lockText="1"/>
</file>

<file path=xl/ctrlProps/ctrlProp3248.xml><?xml version="1.0" encoding="utf-8"?>
<formControlPr xmlns="http://schemas.microsoft.com/office/spreadsheetml/2009/9/main" objectType="Button" lockText="1"/>
</file>

<file path=xl/ctrlProps/ctrlProp3249.xml><?xml version="1.0" encoding="utf-8"?>
<formControlPr xmlns="http://schemas.microsoft.com/office/spreadsheetml/2009/9/main" objectType="Button" lockText="1"/>
</file>

<file path=xl/ctrlProps/ctrlProp3250.xml><?xml version="1.0" encoding="utf-8"?>
<formControlPr xmlns="http://schemas.microsoft.com/office/spreadsheetml/2009/9/main" objectType="Button" lockText="1"/>
</file>

<file path=xl/ctrlProps/ctrlProp3251.xml><?xml version="1.0" encoding="utf-8"?>
<formControlPr xmlns="http://schemas.microsoft.com/office/spreadsheetml/2009/9/main" objectType="Button" lockText="1"/>
</file>

<file path=xl/ctrlProps/ctrlProp3252.xml><?xml version="1.0" encoding="utf-8"?>
<formControlPr xmlns="http://schemas.microsoft.com/office/spreadsheetml/2009/9/main" objectType="Button" lockText="1"/>
</file>

<file path=xl/ctrlProps/ctrlProp3253.xml><?xml version="1.0" encoding="utf-8"?>
<formControlPr xmlns="http://schemas.microsoft.com/office/spreadsheetml/2009/9/main" objectType="Button" lockText="1"/>
</file>

<file path=xl/ctrlProps/ctrlProp3254.xml><?xml version="1.0" encoding="utf-8"?>
<formControlPr xmlns="http://schemas.microsoft.com/office/spreadsheetml/2009/9/main" objectType="Button" lockText="1"/>
</file>

<file path=xl/ctrlProps/ctrlProp3255.xml><?xml version="1.0" encoding="utf-8"?>
<formControlPr xmlns="http://schemas.microsoft.com/office/spreadsheetml/2009/9/main" objectType="Button" lockText="1"/>
</file>

<file path=xl/ctrlProps/ctrlProp3256.xml><?xml version="1.0" encoding="utf-8"?>
<formControlPr xmlns="http://schemas.microsoft.com/office/spreadsheetml/2009/9/main" objectType="Button" lockText="1"/>
</file>

<file path=xl/ctrlProps/ctrlProp3257.xml><?xml version="1.0" encoding="utf-8"?>
<formControlPr xmlns="http://schemas.microsoft.com/office/spreadsheetml/2009/9/main" objectType="Button" lockText="1"/>
</file>

<file path=xl/ctrlProps/ctrlProp3258.xml><?xml version="1.0" encoding="utf-8"?>
<formControlPr xmlns="http://schemas.microsoft.com/office/spreadsheetml/2009/9/main" objectType="Button" lockText="1"/>
</file>

<file path=xl/ctrlProps/ctrlProp3259.xml><?xml version="1.0" encoding="utf-8"?>
<formControlPr xmlns="http://schemas.microsoft.com/office/spreadsheetml/2009/9/main" objectType="Button" lockText="1"/>
</file>

<file path=xl/ctrlProps/ctrlProp3260.xml><?xml version="1.0" encoding="utf-8"?>
<formControlPr xmlns="http://schemas.microsoft.com/office/spreadsheetml/2009/9/main" objectType="Button" lockText="1"/>
</file>

<file path=xl/ctrlProps/ctrlProp3261.xml><?xml version="1.0" encoding="utf-8"?>
<formControlPr xmlns="http://schemas.microsoft.com/office/spreadsheetml/2009/9/main" objectType="Button" lockText="1"/>
</file>

<file path=xl/ctrlProps/ctrlProp3262.xml><?xml version="1.0" encoding="utf-8"?>
<formControlPr xmlns="http://schemas.microsoft.com/office/spreadsheetml/2009/9/main" objectType="Button" lockText="1"/>
</file>

<file path=xl/ctrlProps/ctrlProp3263.xml><?xml version="1.0" encoding="utf-8"?>
<formControlPr xmlns="http://schemas.microsoft.com/office/spreadsheetml/2009/9/main" objectType="Button" lockText="1"/>
</file>

<file path=xl/ctrlProps/ctrlProp3264.xml><?xml version="1.0" encoding="utf-8"?>
<formControlPr xmlns="http://schemas.microsoft.com/office/spreadsheetml/2009/9/main" objectType="Button" lockText="1"/>
</file>

<file path=xl/ctrlProps/ctrlProp3265.xml><?xml version="1.0" encoding="utf-8"?>
<formControlPr xmlns="http://schemas.microsoft.com/office/spreadsheetml/2009/9/main" objectType="Button" lockText="1"/>
</file>

<file path=xl/ctrlProps/ctrlProp3266.xml><?xml version="1.0" encoding="utf-8"?>
<formControlPr xmlns="http://schemas.microsoft.com/office/spreadsheetml/2009/9/main" objectType="Button" lockText="1"/>
</file>

<file path=xl/ctrlProps/ctrlProp3267.xml><?xml version="1.0" encoding="utf-8"?>
<formControlPr xmlns="http://schemas.microsoft.com/office/spreadsheetml/2009/9/main" objectType="Button" lockText="1"/>
</file>

<file path=xl/ctrlProps/ctrlProp3268.xml><?xml version="1.0" encoding="utf-8"?>
<formControlPr xmlns="http://schemas.microsoft.com/office/spreadsheetml/2009/9/main" objectType="Button" lockText="1"/>
</file>

<file path=xl/ctrlProps/ctrlProp3269.xml><?xml version="1.0" encoding="utf-8"?>
<formControlPr xmlns="http://schemas.microsoft.com/office/spreadsheetml/2009/9/main" objectType="Button" lockText="1"/>
</file>

<file path=xl/ctrlProps/ctrlProp3270.xml><?xml version="1.0" encoding="utf-8"?>
<formControlPr xmlns="http://schemas.microsoft.com/office/spreadsheetml/2009/9/main" objectType="Button" lockText="1"/>
</file>

<file path=xl/ctrlProps/ctrlProp3271.xml><?xml version="1.0" encoding="utf-8"?>
<formControlPr xmlns="http://schemas.microsoft.com/office/spreadsheetml/2009/9/main" objectType="Button" lockText="1"/>
</file>

<file path=xl/ctrlProps/ctrlProp3272.xml><?xml version="1.0" encoding="utf-8"?>
<formControlPr xmlns="http://schemas.microsoft.com/office/spreadsheetml/2009/9/main" objectType="Button" lockText="1"/>
</file>

<file path=xl/ctrlProps/ctrlProp3273.xml><?xml version="1.0" encoding="utf-8"?>
<formControlPr xmlns="http://schemas.microsoft.com/office/spreadsheetml/2009/9/main" objectType="Button" lockText="1"/>
</file>

<file path=xl/ctrlProps/ctrlProp3274.xml><?xml version="1.0" encoding="utf-8"?>
<formControlPr xmlns="http://schemas.microsoft.com/office/spreadsheetml/2009/9/main" objectType="Button" lockText="1"/>
</file>

<file path=xl/ctrlProps/ctrlProp3275.xml><?xml version="1.0" encoding="utf-8"?>
<formControlPr xmlns="http://schemas.microsoft.com/office/spreadsheetml/2009/9/main" objectType="Button" lockText="1"/>
</file>

<file path=xl/ctrlProps/ctrlProp3276.xml><?xml version="1.0" encoding="utf-8"?>
<formControlPr xmlns="http://schemas.microsoft.com/office/spreadsheetml/2009/9/main" objectType="Button" lockText="1"/>
</file>

<file path=xl/ctrlProps/ctrlProp3277.xml><?xml version="1.0" encoding="utf-8"?>
<formControlPr xmlns="http://schemas.microsoft.com/office/spreadsheetml/2009/9/main" objectType="Button" lockText="1"/>
</file>

<file path=xl/ctrlProps/ctrlProp3278.xml><?xml version="1.0" encoding="utf-8"?>
<formControlPr xmlns="http://schemas.microsoft.com/office/spreadsheetml/2009/9/main" objectType="Button" lockText="1"/>
</file>

<file path=xl/ctrlProps/ctrlProp3279.xml><?xml version="1.0" encoding="utf-8"?>
<formControlPr xmlns="http://schemas.microsoft.com/office/spreadsheetml/2009/9/main" objectType="Button" lockText="1"/>
</file>

<file path=xl/ctrlProps/ctrlProp3280.xml><?xml version="1.0" encoding="utf-8"?>
<formControlPr xmlns="http://schemas.microsoft.com/office/spreadsheetml/2009/9/main" objectType="Button" lockText="1"/>
</file>

<file path=xl/ctrlProps/ctrlProp3281.xml><?xml version="1.0" encoding="utf-8"?>
<formControlPr xmlns="http://schemas.microsoft.com/office/spreadsheetml/2009/9/main" objectType="Button" lockText="1"/>
</file>

<file path=xl/ctrlProps/ctrlProp3282.xml><?xml version="1.0" encoding="utf-8"?>
<formControlPr xmlns="http://schemas.microsoft.com/office/spreadsheetml/2009/9/main" objectType="Button" lockText="1"/>
</file>

<file path=xl/ctrlProps/ctrlProp3283.xml><?xml version="1.0" encoding="utf-8"?>
<formControlPr xmlns="http://schemas.microsoft.com/office/spreadsheetml/2009/9/main" objectType="Button" lockText="1"/>
</file>

<file path=xl/ctrlProps/ctrlProp3284.xml><?xml version="1.0" encoding="utf-8"?>
<formControlPr xmlns="http://schemas.microsoft.com/office/spreadsheetml/2009/9/main" objectType="Button" lockText="1"/>
</file>

<file path=xl/ctrlProps/ctrlProp3285.xml><?xml version="1.0" encoding="utf-8"?>
<formControlPr xmlns="http://schemas.microsoft.com/office/spreadsheetml/2009/9/main" objectType="Button" lockText="1"/>
</file>

<file path=xl/ctrlProps/ctrlProp3286.xml><?xml version="1.0" encoding="utf-8"?>
<formControlPr xmlns="http://schemas.microsoft.com/office/spreadsheetml/2009/9/main" objectType="Button" lockText="1"/>
</file>

<file path=xl/ctrlProps/ctrlProp3287.xml><?xml version="1.0" encoding="utf-8"?>
<formControlPr xmlns="http://schemas.microsoft.com/office/spreadsheetml/2009/9/main" objectType="Button" lockText="1"/>
</file>

<file path=xl/ctrlProps/ctrlProp3288.xml><?xml version="1.0" encoding="utf-8"?>
<formControlPr xmlns="http://schemas.microsoft.com/office/spreadsheetml/2009/9/main" objectType="Button" lockText="1"/>
</file>

<file path=xl/ctrlProps/ctrlProp3289.xml><?xml version="1.0" encoding="utf-8"?>
<formControlPr xmlns="http://schemas.microsoft.com/office/spreadsheetml/2009/9/main" objectType="Button" lockText="1"/>
</file>

<file path=xl/ctrlProps/ctrlProp3290.xml><?xml version="1.0" encoding="utf-8"?>
<formControlPr xmlns="http://schemas.microsoft.com/office/spreadsheetml/2009/9/main" objectType="Button" lockText="1"/>
</file>

<file path=xl/ctrlProps/ctrlProp3291.xml><?xml version="1.0" encoding="utf-8"?>
<formControlPr xmlns="http://schemas.microsoft.com/office/spreadsheetml/2009/9/main" objectType="Button" lockText="1"/>
</file>

<file path=xl/ctrlProps/ctrlProp3292.xml><?xml version="1.0" encoding="utf-8"?>
<formControlPr xmlns="http://schemas.microsoft.com/office/spreadsheetml/2009/9/main" objectType="Button" lockText="1"/>
</file>

<file path=xl/ctrlProps/ctrlProp3293.xml><?xml version="1.0" encoding="utf-8"?>
<formControlPr xmlns="http://schemas.microsoft.com/office/spreadsheetml/2009/9/main" objectType="Button" lockText="1"/>
</file>

<file path=xl/ctrlProps/ctrlProp3294.xml><?xml version="1.0" encoding="utf-8"?>
<formControlPr xmlns="http://schemas.microsoft.com/office/spreadsheetml/2009/9/main" objectType="Button" lockText="1"/>
</file>

<file path=xl/ctrlProps/ctrlProp3295.xml><?xml version="1.0" encoding="utf-8"?>
<formControlPr xmlns="http://schemas.microsoft.com/office/spreadsheetml/2009/9/main" objectType="Button" lockText="1"/>
</file>

<file path=xl/ctrlProps/ctrlProp3296.xml><?xml version="1.0" encoding="utf-8"?>
<formControlPr xmlns="http://schemas.microsoft.com/office/spreadsheetml/2009/9/main" objectType="Button" lockText="1"/>
</file>

<file path=xl/ctrlProps/ctrlProp3297.xml><?xml version="1.0" encoding="utf-8"?>
<formControlPr xmlns="http://schemas.microsoft.com/office/spreadsheetml/2009/9/main" objectType="Button" lockText="1"/>
</file>

<file path=xl/ctrlProps/ctrlProp3298.xml><?xml version="1.0" encoding="utf-8"?>
<formControlPr xmlns="http://schemas.microsoft.com/office/spreadsheetml/2009/9/main" objectType="Button" lockText="1"/>
</file>

<file path=xl/ctrlProps/ctrlProp3299.xml><?xml version="1.0" encoding="utf-8"?>
<formControlPr xmlns="http://schemas.microsoft.com/office/spreadsheetml/2009/9/main" objectType="Button" lockText="1"/>
</file>

<file path=xl/ctrlProps/ctrlProp3300.xml><?xml version="1.0" encoding="utf-8"?>
<formControlPr xmlns="http://schemas.microsoft.com/office/spreadsheetml/2009/9/main" objectType="Button" lockText="1"/>
</file>

<file path=xl/ctrlProps/ctrlProp3301.xml><?xml version="1.0" encoding="utf-8"?>
<formControlPr xmlns="http://schemas.microsoft.com/office/spreadsheetml/2009/9/main" objectType="Button" lockText="1"/>
</file>

<file path=xl/ctrlProps/ctrlProp3302.xml><?xml version="1.0" encoding="utf-8"?>
<formControlPr xmlns="http://schemas.microsoft.com/office/spreadsheetml/2009/9/main" objectType="Button" lockText="1"/>
</file>

<file path=xl/ctrlProps/ctrlProp3303.xml><?xml version="1.0" encoding="utf-8"?>
<formControlPr xmlns="http://schemas.microsoft.com/office/spreadsheetml/2009/9/main" objectType="Button" lockText="1"/>
</file>

<file path=xl/ctrlProps/ctrlProp3304.xml><?xml version="1.0" encoding="utf-8"?>
<formControlPr xmlns="http://schemas.microsoft.com/office/spreadsheetml/2009/9/main" objectType="Button" lockText="1"/>
</file>

<file path=xl/ctrlProps/ctrlProp3305.xml><?xml version="1.0" encoding="utf-8"?>
<formControlPr xmlns="http://schemas.microsoft.com/office/spreadsheetml/2009/9/main" objectType="Button" lockText="1"/>
</file>

<file path=xl/ctrlProps/ctrlProp3306.xml><?xml version="1.0" encoding="utf-8"?>
<formControlPr xmlns="http://schemas.microsoft.com/office/spreadsheetml/2009/9/main" objectType="Button" lockText="1"/>
</file>

<file path=xl/ctrlProps/ctrlProp3307.xml><?xml version="1.0" encoding="utf-8"?>
<formControlPr xmlns="http://schemas.microsoft.com/office/spreadsheetml/2009/9/main" objectType="Button" lockText="1"/>
</file>

<file path=xl/ctrlProps/ctrlProp3308.xml><?xml version="1.0" encoding="utf-8"?>
<formControlPr xmlns="http://schemas.microsoft.com/office/spreadsheetml/2009/9/main" objectType="Button" lockText="1"/>
</file>

<file path=xl/ctrlProps/ctrlProp3309.xml><?xml version="1.0" encoding="utf-8"?>
<formControlPr xmlns="http://schemas.microsoft.com/office/spreadsheetml/2009/9/main" objectType="Button" lockText="1"/>
</file>

<file path=xl/ctrlProps/ctrlProp3310.xml><?xml version="1.0" encoding="utf-8"?>
<formControlPr xmlns="http://schemas.microsoft.com/office/spreadsheetml/2009/9/main" objectType="Button" lockText="1"/>
</file>

<file path=xl/ctrlProps/ctrlProp3311.xml><?xml version="1.0" encoding="utf-8"?>
<formControlPr xmlns="http://schemas.microsoft.com/office/spreadsheetml/2009/9/main" objectType="Button" lockText="1"/>
</file>

<file path=xl/ctrlProps/ctrlProp3312.xml><?xml version="1.0" encoding="utf-8"?>
<formControlPr xmlns="http://schemas.microsoft.com/office/spreadsheetml/2009/9/main" objectType="Button" lockText="1"/>
</file>

<file path=xl/ctrlProps/ctrlProp3313.xml><?xml version="1.0" encoding="utf-8"?>
<formControlPr xmlns="http://schemas.microsoft.com/office/spreadsheetml/2009/9/main" objectType="Button" lockText="1"/>
</file>

<file path=xl/ctrlProps/ctrlProp3314.xml><?xml version="1.0" encoding="utf-8"?>
<formControlPr xmlns="http://schemas.microsoft.com/office/spreadsheetml/2009/9/main" objectType="Button" lockText="1"/>
</file>

<file path=xl/ctrlProps/ctrlProp3315.xml><?xml version="1.0" encoding="utf-8"?>
<formControlPr xmlns="http://schemas.microsoft.com/office/spreadsheetml/2009/9/main" objectType="Button" lockText="1"/>
</file>

<file path=xl/ctrlProps/ctrlProp3316.xml><?xml version="1.0" encoding="utf-8"?>
<formControlPr xmlns="http://schemas.microsoft.com/office/spreadsheetml/2009/9/main" objectType="Button" lockText="1"/>
</file>

<file path=xl/ctrlProps/ctrlProp3317.xml><?xml version="1.0" encoding="utf-8"?>
<formControlPr xmlns="http://schemas.microsoft.com/office/spreadsheetml/2009/9/main" objectType="Button" lockText="1"/>
</file>

<file path=xl/ctrlProps/ctrlProp3318.xml><?xml version="1.0" encoding="utf-8"?>
<formControlPr xmlns="http://schemas.microsoft.com/office/spreadsheetml/2009/9/main" objectType="Button" lockText="1"/>
</file>

<file path=xl/ctrlProps/ctrlProp3319.xml><?xml version="1.0" encoding="utf-8"?>
<formControlPr xmlns="http://schemas.microsoft.com/office/spreadsheetml/2009/9/main" objectType="Button" lockText="1"/>
</file>

<file path=xl/ctrlProps/ctrlProp3320.xml><?xml version="1.0" encoding="utf-8"?>
<formControlPr xmlns="http://schemas.microsoft.com/office/spreadsheetml/2009/9/main" objectType="Button" lockText="1"/>
</file>

<file path=xl/ctrlProps/ctrlProp3321.xml><?xml version="1.0" encoding="utf-8"?>
<formControlPr xmlns="http://schemas.microsoft.com/office/spreadsheetml/2009/9/main" objectType="Button" lockText="1"/>
</file>

<file path=xl/ctrlProps/ctrlProp3322.xml><?xml version="1.0" encoding="utf-8"?>
<formControlPr xmlns="http://schemas.microsoft.com/office/spreadsheetml/2009/9/main" objectType="Button" lockText="1"/>
</file>

<file path=xl/ctrlProps/ctrlProp3323.xml><?xml version="1.0" encoding="utf-8"?>
<formControlPr xmlns="http://schemas.microsoft.com/office/spreadsheetml/2009/9/main" objectType="Button" lockText="1"/>
</file>

<file path=xl/ctrlProps/ctrlProp3324.xml><?xml version="1.0" encoding="utf-8"?>
<formControlPr xmlns="http://schemas.microsoft.com/office/spreadsheetml/2009/9/main" objectType="Button" lockText="1"/>
</file>

<file path=xl/ctrlProps/ctrlProp3325.xml><?xml version="1.0" encoding="utf-8"?>
<formControlPr xmlns="http://schemas.microsoft.com/office/spreadsheetml/2009/9/main" objectType="Button" lockText="1"/>
</file>

<file path=xl/ctrlProps/ctrlProp3326.xml><?xml version="1.0" encoding="utf-8"?>
<formControlPr xmlns="http://schemas.microsoft.com/office/spreadsheetml/2009/9/main" objectType="Button" lockText="1"/>
</file>

<file path=xl/ctrlProps/ctrlProp3327.xml><?xml version="1.0" encoding="utf-8"?>
<formControlPr xmlns="http://schemas.microsoft.com/office/spreadsheetml/2009/9/main" objectType="Button" lockText="1"/>
</file>

<file path=xl/ctrlProps/ctrlProp3328.xml><?xml version="1.0" encoding="utf-8"?>
<formControlPr xmlns="http://schemas.microsoft.com/office/spreadsheetml/2009/9/main" objectType="Button" lockText="1"/>
</file>

<file path=xl/ctrlProps/ctrlProp3329.xml><?xml version="1.0" encoding="utf-8"?>
<formControlPr xmlns="http://schemas.microsoft.com/office/spreadsheetml/2009/9/main" objectType="Button" lockText="1"/>
</file>

<file path=xl/ctrlProps/ctrlProp3330.xml><?xml version="1.0" encoding="utf-8"?>
<formControlPr xmlns="http://schemas.microsoft.com/office/spreadsheetml/2009/9/main" objectType="Button" lockText="1"/>
</file>

<file path=xl/ctrlProps/ctrlProp3331.xml><?xml version="1.0" encoding="utf-8"?>
<formControlPr xmlns="http://schemas.microsoft.com/office/spreadsheetml/2009/9/main" objectType="Button" lockText="1"/>
</file>

<file path=xl/ctrlProps/ctrlProp3332.xml><?xml version="1.0" encoding="utf-8"?>
<formControlPr xmlns="http://schemas.microsoft.com/office/spreadsheetml/2009/9/main" objectType="Button" lockText="1"/>
</file>

<file path=xl/ctrlProps/ctrlProp3333.xml><?xml version="1.0" encoding="utf-8"?>
<formControlPr xmlns="http://schemas.microsoft.com/office/spreadsheetml/2009/9/main" objectType="Button" lockText="1"/>
</file>

<file path=xl/ctrlProps/ctrlProp3334.xml><?xml version="1.0" encoding="utf-8"?>
<formControlPr xmlns="http://schemas.microsoft.com/office/spreadsheetml/2009/9/main" objectType="Button" lockText="1"/>
</file>

<file path=xl/ctrlProps/ctrlProp3335.xml><?xml version="1.0" encoding="utf-8"?>
<formControlPr xmlns="http://schemas.microsoft.com/office/spreadsheetml/2009/9/main" objectType="Button" lockText="1"/>
</file>

<file path=xl/ctrlProps/ctrlProp3336.xml><?xml version="1.0" encoding="utf-8"?>
<formControlPr xmlns="http://schemas.microsoft.com/office/spreadsheetml/2009/9/main" objectType="Button" lockText="1"/>
</file>

<file path=xl/ctrlProps/ctrlProp3337.xml><?xml version="1.0" encoding="utf-8"?>
<formControlPr xmlns="http://schemas.microsoft.com/office/spreadsheetml/2009/9/main" objectType="Button" lockText="1"/>
</file>

<file path=xl/ctrlProps/ctrlProp3338.xml><?xml version="1.0" encoding="utf-8"?>
<formControlPr xmlns="http://schemas.microsoft.com/office/spreadsheetml/2009/9/main" objectType="Button" lockText="1"/>
</file>

<file path=xl/ctrlProps/ctrlProp3339.xml><?xml version="1.0" encoding="utf-8"?>
<formControlPr xmlns="http://schemas.microsoft.com/office/spreadsheetml/2009/9/main" objectType="Button" lockText="1"/>
</file>

<file path=xl/ctrlProps/ctrlProp3340.xml><?xml version="1.0" encoding="utf-8"?>
<formControlPr xmlns="http://schemas.microsoft.com/office/spreadsheetml/2009/9/main" objectType="Button" lockText="1"/>
</file>

<file path=xl/ctrlProps/ctrlProp3341.xml><?xml version="1.0" encoding="utf-8"?>
<formControlPr xmlns="http://schemas.microsoft.com/office/spreadsheetml/2009/9/main" objectType="Button" lockText="1"/>
</file>

<file path=xl/ctrlProps/ctrlProp3342.xml><?xml version="1.0" encoding="utf-8"?>
<formControlPr xmlns="http://schemas.microsoft.com/office/spreadsheetml/2009/9/main" objectType="Button" lockText="1"/>
</file>

<file path=xl/ctrlProps/ctrlProp3343.xml><?xml version="1.0" encoding="utf-8"?>
<formControlPr xmlns="http://schemas.microsoft.com/office/spreadsheetml/2009/9/main" objectType="Button" lockText="1"/>
</file>

<file path=xl/ctrlProps/ctrlProp3344.xml><?xml version="1.0" encoding="utf-8"?>
<formControlPr xmlns="http://schemas.microsoft.com/office/spreadsheetml/2009/9/main" objectType="Button" lockText="1"/>
</file>

<file path=xl/ctrlProps/ctrlProp3345.xml><?xml version="1.0" encoding="utf-8"?>
<formControlPr xmlns="http://schemas.microsoft.com/office/spreadsheetml/2009/9/main" objectType="Button" lockText="1"/>
</file>

<file path=xl/ctrlProps/ctrlProp3346.xml><?xml version="1.0" encoding="utf-8"?>
<formControlPr xmlns="http://schemas.microsoft.com/office/spreadsheetml/2009/9/main" objectType="Button" lockText="1"/>
</file>

<file path=xl/ctrlProps/ctrlProp3347.xml><?xml version="1.0" encoding="utf-8"?>
<formControlPr xmlns="http://schemas.microsoft.com/office/spreadsheetml/2009/9/main" objectType="Button" lockText="1"/>
</file>

<file path=xl/ctrlProps/ctrlProp3348.xml><?xml version="1.0" encoding="utf-8"?>
<formControlPr xmlns="http://schemas.microsoft.com/office/spreadsheetml/2009/9/main" objectType="Button" lockText="1"/>
</file>

<file path=xl/ctrlProps/ctrlProp3349.xml><?xml version="1.0" encoding="utf-8"?>
<formControlPr xmlns="http://schemas.microsoft.com/office/spreadsheetml/2009/9/main" objectType="Button" lockText="1"/>
</file>

<file path=xl/ctrlProps/ctrlProp3350.xml><?xml version="1.0" encoding="utf-8"?>
<formControlPr xmlns="http://schemas.microsoft.com/office/spreadsheetml/2009/9/main" objectType="Button" lockText="1"/>
</file>

<file path=xl/ctrlProps/ctrlProp3351.xml><?xml version="1.0" encoding="utf-8"?>
<formControlPr xmlns="http://schemas.microsoft.com/office/spreadsheetml/2009/9/main" objectType="Button" lockText="1"/>
</file>

<file path=xl/ctrlProps/ctrlProp3352.xml><?xml version="1.0" encoding="utf-8"?>
<formControlPr xmlns="http://schemas.microsoft.com/office/spreadsheetml/2009/9/main" objectType="Button" lockText="1"/>
</file>

<file path=xl/ctrlProps/ctrlProp3353.xml><?xml version="1.0" encoding="utf-8"?>
<formControlPr xmlns="http://schemas.microsoft.com/office/spreadsheetml/2009/9/main" objectType="Button" lockText="1"/>
</file>

<file path=xl/ctrlProps/ctrlProp3354.xml><?xml version="1.0" encoding="utf-8"?>
<formControlPr xmlns="http://schemas.microsoft.com/office/spreadsheetml/2009/9/main" objectType="Button" lockText="1"/>
</file>

<file path=xl/ctrlProps/ctrlProp3355.xml><?xml version="1.0" encoding="utf-8"?>
<formControlPr xmlns="http://schemas.microsoft.com/office/spreadsheetml/2009/9/main" objectType="Button" lockText="1"/>
</file>

<file path=xl/ctrlProps/ctrlProp3356.xml><?xml version="1.0" encoding="utf-8"?>
<formControlPr xmlns="http://schemas.microsoft.com/office/spreadsheetml/2009/9/main" objectType="Button" lockText="1"/>
</file>

<file path=xl/ctrlProps/ctrlProp3357.xml><?xml version="1.0" encoding="utf-8"?>
<formControlPr xmlns="http://schemas.microsoft.com/office/spreadsheetml/2009/9/main" objectType="Button" lockText="1"/>
</file>

<file path=xl/ctrlProps/ctrlProp3358.xml><?xml version="1.0" encoding="utf-8"?>
<formControlPr xmlns="http://schemas.microsoft.com/office/spreadsheetml/2009/9/main" objectType="Button" lockText="1"/>
</file>

<file path=xl/ctrlProps/ctrlProp3359.xml><?xml version="1.0" encoding="utf-8"?>
<formControlPr xmlns="http://schemas.microsoft.com/office/spreadsheetml/2009/9/main" objectType="Button" lockText="1"/>
</file>

<file path=xl/ctrlProps/ctrlProp3360.xml><?xml version="1.0" encoding="utf-8"?>
<formControlPr xmlns="http://schemas.microsoft.com/office/spreadsheetml/2009/9/main" objectType="Button" lockText="1"/>
</file>

<file path=xl/ctrlProps/ctrlProp3361.xml><?xml version="1.0" encoding="utf-8"?>
<formControlPr xmlns="http://schemas.microsoft.com/office/spreadsheetml/2009/9/main" objectType="Button" lockText="1"/>
</file>

<file path=xl/ctrlProps/ctrlProp3362.xml><?xml version="1.0" encoding="utf-8"?>
<formControlPr xmlns="http://schemas.microsoft.com/office/spreadsheetml/2009/9/main" objectType="Button" lockText="1"/>
</file>

<file path=xl/ctrlProps/ctrlProp3363.xml><?xml version="1.0" encoding="utf-8"?>
<formControlPr xmlns="http://schemas.microsoft.com/office/spreadsheetml/2009/9/main" objectType="Button" lockText="1"/>
</file>

<file path=xl/ctrlProps/ctrlProp3364.xml><?xml version="1.0" encoding="utf-8"?>
<formControlPr xmlns="http://schemas.microsoft.com/office/spreadsheetml/2009/9/main" objectType="Button" lockText="1"/>
</file>

<file path=xl/ctrlProps/ctrlProp3365.xml><?xml version="1.0" encoding="utf-8"?>
<formControlPr xmlns="http://schemas.microsoft.com/office/spreadsheetml/2009/9/main" objectType="Button" lockText="1"/>
</file>

<file path=xl/ctrlProps/ctrlProp3366.xml><?xml version="1.0" encoding="utf-8"?>
<formControlPr xmlns="http://schemas.microsoft.com/office/spreadsheetml/2009/9/main" objectType="Button" lockText="1"/>
</file>

<file path=xl/ctrlProps/ctrlProp3367.xml><?xml version="1.0" encoding="utf-8"?>
<formControlPr xmlns="http://schemas.microsoft.com/office/spreadsheetml/2009/9/main" objectType="Button" lockText="1"/>
</file>

<file path=xl/ctrlProps/ctrlProp3368.xml><?xml version="1.0" encoding="utf-8"?>
<formControlPr xmlns="http://schemas.microsoft.com/office/spreadsheetml/2009/9/main" objectType="Button" lockText="1"/>
</file>

<file path=xl/ctrlProps/ctrlProp3369.xml><?xml version="1.0" encoding="utf-8"?>
<formControlPr xmlns="http://schemas.microsoft.com/office/spreadsheetml/2009/9/main" objectType="Button" lockText="1"/>
</file>

<file path=xl/ctrlProps/ctrlProp3370.xml><?xml version="1.0" encoding="utf-8"?>
<formControlPr xmlns="http://schemas.microsoft.com/office/spreadsheetml/2009/9/main" objectType="Button" lockText="1"/>
</file>

<file path=xl/ctrlProps/ctrlProp3371.xml><?xml version="1.0" encoding="utf-8"?>
<formControlPr xmlns="http://schemas.microsoft.com/office/spreadsheetml/2009/9/main" objectType="Button" lockText="1"/>
</file>

<file path=xl/ctrlProps/ctrlProp3372.xml><?xml version="1.0" encoding="utf-8"?>
<formControlPr xmlns="http://schemas.microsoft.com/office/spreadsheetml/2009/9/main" objectType="Button" lockText="1"/>
</file>

<file path=xl/ctrlProps/ctrlProp3373.xml><?xml version="1.0" encoding="utf-8"?>
<formControlPr xmlns="http://schemas.microsoft.com/office/spreadsheetml/2009/9/main" objectType="Button" lockText="1"/>
</file>

<file path=xl/ctrlProps/ctrlProp3374.xml><?xml version="1.0" encoding="utf-8"?>
<formControlPr xmlns="http://schemas.microsoft.com/office/spreadsheetml/2009/9/main" objectType="Button" lockText="1"/>
</file>

<file path=xl/ctrlProps/ctrlProp3375.xml><?xml version="1.0" encoding="utf-8"?>
<formControlPr xmlns="http://schemas.microsoft.com/office/spreadsheetml/2009/9/main" objectType="Button" lockText="1"/>
</file>

<file path=xl/ctrlProps/ctrlProp3376.xml><?xml version="1.0" encoding="utf-8"?>
<formControlPr xmlns="http://schemas.microsoft.com/office/spreadsheetml/2009/9/main" objectType="Button" lockText="1"/>
</file>

<file path=xl/ctrlProps/ctrlProp3377.xml><?xml version="1.0" encoding="utf-8"?>
<formControlPr xmlns="http://schemas.microsoft.com/office/spreadsheetml/2009/9/main" objectType="Button" lockText="1"/>
</file>

<file path=xl/ctrlProps/ctrlProp3378.xml><?xml version="1.0" encoding="utf-8"?>
<formControlPr xmlns="http://schemas.microsoft.com/office/spreadsheetml/2009/9/main" objectType="Button" lockText="1"/>
</file>

<file path=xl/ctrlProps/ctrlProp3379.xml><?xml version="1.0" encoding="utf-8"?>
<formControlPr xmlns="http://schemas.microsoft.com/office/spreadsheetml/2009/9/main" objectType="Button" lockText="1"/>
</file>

<file path=xl/ctrlProps/ctrlProp3380.xml><?xml version="1.0" encoding="utf-8"?>
<formControlPr xmlns="http://schemas.microsoft.com/office/spreadsheetml/2009/9/main" objectType="Button" lockText="1"/>
</file>

<file path=xl/ctrlProps/ctrlProp3381.xml><?xml version="1.0" encoding="utf-8"?>
<formControlPr xmlns="http://schemas.microsoft.com/office/spreadsheetml/2009/9/main" objectType="Button" lockText="1"/>
</file>

<file path=xl/ctrlProps/ctrlProp3382.xml><?xml version="1.0" encoding="utf-8"?>
<formControlPr xmlns="http://schemas.microsoft.com/office/spreadsheetml/2009/9/main" objectType="Button" lockText="1"/>
</file>

<file path=xl/ctrlProps/ctrlProp3383.xml><?xml version="1.0" encoding="utf-8"?>
<formControlPr xmlns="http://schemas.microsoft.com/office/spreadsheetml/2009/9/main" objectType="Button" lockText="1"/>
</file>

<file path=xl/ctrlProps/ctrlProp3384.xml><?xml version="1.0" encoding="utf-8"?>
<formControlPr xmlns="http://schemas.microsoft.com/office/spreadsheetml/2009/9/main" objectType="Button" lockText="1"/>
</file>

<file path=xl/ctrlProps/ctrlProp3385.xml><?xml version="1.0" encoding="utf-8"?>
<formControlPr xmlns="http://schemas.microsoft.com/office/spreadsheetml/2009/9/main" objectType="Button" lockText="1"/>
</file>

<file path=xl/ctrlProps/ctrlProp3386.xml><?xml version="1.0" encoding="utf-8"?>
<formControlPr xmlns="http://schemas.microsoft.com/office/spreadsheetml/2009/9/main" objectType="Button" lockText="1"/>
</file>

<file path=xl/ctrlProps/ctrlProp3387.xml><?xml version="1.0" encoding="utf-8"?>
<formControlPr xmlns="http://schemas.microsoft.com/office/spreadsheetml/2009/9/main" objectType="Button" lockText="1"/>
</file>

<file path=xl/ctrlProps/ctrlProp3388.xml><?xml version="1.0" encoding="utf-8"?>
<formControlPr xmlns="http://schemas.microsoft.com/office/spreadsheetml/2009/9/main" objectType="Button" lockText="1"/>
</file>

<file path=xl/ctrlProps/ctrlProp3389.xml><?xml version="1.0" encoding="utf-8"?>
<formControlPr xmlns="http://schemas.microsoft.com/office/spreadsheetml/2009/9/main" objectType="Button" lockText="1"/>
</file>

<file path=xl/ctrlProps/ctrlProp3390.xml><?xml version="1.0" encoding="utf-8"?>
<formControlPr xmlns="http://schemas.microsoft.com/office/spreadsheetml/2009/9/main" objectType="Button" lockText="1"/>
</file>

<file path=xl/ctrlProps/ctrlProp3391.xml><?xml version="1.0" encoding="utf-8"?>
<formControlPr xmlns="http://schemas.microsoft.com/office/spreadsheetml/2009/9/main" objectType="Button" lockText="1"/>
</file>

<file path=xl/ctrlProps/ctrlProp3392.xml><?xml version="1.0" encoding="utf-8"?>
<formControlPr xmlns="http://schemas.microsoft.com/office/spreadsheetml/2009/9/main" objectType="Button" lockText="1"/>
</file>

<file path=xl/ctrlProps/ctrlProp3393.xml><?xml version="1.0" encoding="utf-8"?>
<formControlPr xmlns="http://schemas.microsoft.com/office/spreadsheetml/2009/9/main" objectType="Button" lockText="1"/>
</file>

<file path=xl/ctrlProps/ctrlProp3394.xml><?xml version="1.0" encoding="utf-8"?>
<formControlPr xmlns="http://schemas.microsoft.com/office/spreadsheetml/2009/9/main" objectType="Button" lockText="1"/>
</file>

<file path=xl/ctrlProps/ctrlProp3395.xml><?xml version="1.0" encoding="utf-8"?>
<formControlPr xmlns="http://schemas.microsoft.com/office/spreadsheetml/2009/9/main" objectType="Button" lockText="1"/>
</file>

<file path=xl/ctrlProps/ctrlProp3396.xml><?xml version="1.0" encoding="utf-8"?>
<formControlPr xmlns="http://schemas.microsoft.com/office/spreadsheetml/2009/9/main" objectType="Button" lockText="1"/>
</file>

<file path=xl/ctrlProps/ctrlProp3397.xml><?xml version="1.0" encoding="utf-8"?>
<formControlPr xmlns="http://schemas.microsoft.com/office/spreadsheetml/2009/9/main" objectType="Button" lockText="1"/>
</file>

<file path=xl/ctrlProps/ctrlProp3398.xml><?xml version="1.0" encoding="utf-8"?>
<formControlPr xmlns="http://schemas.microsoft.com/office/spreadsheetml/2009/9/main" objectType="Button" lockText="1"/>
</file>

<file path=xl/ctrlProps/ctrlProp3399.xml><?xml version="1.0" encoding="utf-8"?>
<formControlPr xmlns="http://schemas.microsoft.com/office/spreadsheetml/2009/9/main" objectType="Button" lockText="1"/>
</file>

<file path=xl/ctrlProps/ctrlProp3400.xml><?xml version="1.0" encoding="utf-8"?>
<formControlPr xmlns="http://schemas.microsoft.com/office/spreadsheetml/2009/9/main" objectType="Button" lockText="1"/>
</file>

<file path=xl/ctrlProps/ctrlProp3401.xml><?xml version="1.0" encoding="utf-8"?>
<formControlPr xmlns="http://schemas.microsoft.com/office/spreadsheetml/2009/9/main" objectType="Button" lockText="1"/>
</file>

<file path=xl/ctrlProps/ctrlProp3402.xml><?xml version="1.0" encoding="utf-8"?>
<formControlPr xmlns="http://schemas.microsoft.com/office/spreadsheetml/2009/9/main" objectType="Button" lockText="1"/>
</file>

<file path=xl/ctrlProps/ctrlProp3403.xml><?xml version="1.0" encoding="utf-8"?>
<formControlPr xmlns="http://schemas.microsoft.com/office/spreadsheetml/2009/9/main" objectType="Button" lockText="1"/>
</file>

<file path=xl/ctrlProps/ctrlProp3404.xml><?xml version="1.0" encoding="utf-8"?>
<formControlPr xmlns="http://schemas.microsoft.com/office/spreadsheetml/2009/9/main" objectType="Button" lockText="1"/>
</file>

<file path=xl/ctrlProps/ctrlProp3405.xml><?xml version="1.0" encoding="utf-8"?>
<formControlPr xmlns="http://schemas.microsoft.com/office/spreadsheetml/2009/9/main" objectType="Button" lockText="1"/>
</file>

<file path=xl/ctrlProps/ctrlProp3406.xml><?xml version="1.0" encoding="utf-8"?>
<formControlPr xmlns="http://schemas.microsoft.com/office/spreadsheetml/2009/9/main" objectType="Button" lockText="1"/>
</file>

<file path=xl/ctrlProps/ctrlProp3407.xml><?xml version="1.0" encoding="utf-8"?>
<formControlPr xmlns="http://schemas.microsoft.com/office/spreadsheetml/2009/9/main" objectType="Button" lockText="1"/>
</file>

<file path=xl/ctrlProps/ctrlProp3408.xml><?xml version="1.0" encoding="utf-8"?>
<formControlPr xmlns="http://schemas.microsoft.com/office/spreadsheetml/2009/9/main" objectType="Button" lockText="1"/>
</file>

<file path=xl/ctrlProps/ctrlProp3409.xml><?xml version="1.0" encoding="utf-8"?>
<formControlPr xmlns="http://schemas.microsoft.com/office/spreadsheetml/2009/9/main" objectType="Button" lockText="1"/>
</file>

<file path=xl/ctrlProps/ctrlProp3410.xml><?xml version="1.0" encoding="utf-8"?>
<formControlPr xmlns="http://schemas.microsoft.com/office/spreadsheetml/2009/9/main" objectType="Button" lockText="1"/>
</file>

<file path=xl/ctrlProps/ctrlProp3411.xml><?xml version="1.0" encoding="utf-8"?>
<formControlPr xmlns="http://schemas.microsoft.com/office/spreadsheetml/2009/9/main" objectType="Button" lockText="1"/>
</file>

<file path=xl/ctrlProps/ctrlProp3412.xml><?xml version="1.0" encoding="utf-8"?>
<formControlPr xmlns="http://schemas.microsoft.com/office/spreadsheetml/2009/9/main" objectType="Button" lockText="1"/>
</file>

<file path=xl/ctrlProps/ctrlProp3413.xml><?xml version="1.0" encoding="utf-8"?>
<formControlPr xmlns="http://schemas.microsoft.com/office/spreadsheetml/2009/9/main" objectType="Button" lockText="1"/>
</file>

<file path=xl/ctrlProps/ctrlProp3414.xml><?xml version="1.0" encoding="utf-8"?>
<formControlPr xmlns="http://schemas.microsoft.com/office/spreadsheetml/2009/9/main" objectType="Button" lockText="1"/>
</file>

<file path=xl/ctrlProps/ctrlProp3415.xml><?xml version="1.0" encoding="utf-8"?>
<formControlPr xmlns="http://schemas.microsoft.com/office/spreadsheetml/2009/9/main" objectType="Button" lockText="1"/>
</file>

<file path=xl/ctrlProps/ctrlProp3416.xml><?xml version="1.0" encoding="utf-8"?>
<formControlPr xmlns="http://schemas.microsoft.com/office/spreadsheetml/2009/9/main" objectType="Button" lockText="1"/>
</file>

<file path=xl/ctrlProps/ctrlProp3417.xml><?xml version="1.0" encoding="utf-8"?>
<formControlPr xmlns="http://schemas.microsoft.com/office/spreadsheetml/2009/9/main" objectType="Button" lockText="1"/>
</file>

<file path=xl/ctrlProps/ctrlProp3418.xml><?xml version="1.0" encoding="utf-8"?>
<formControlPr xmlns="http://schemas.microsoft.com/office/spreadsheetml/2009/9/main" objectType="Button" lockText="1"/>
</file>

<file path=xl/ctrlProps/ctrlProp3419.xml><?xml version="1.0" encoding="utf-8"?>
<formControlPr xmlns="http://schemas.microsoft.com/office/spreadsheetml/2009/9/main" objectType="Button" lockText="1"/>
</file>

<file path=xl/ctrlProps/ctrlProp3420.xml><?xml version="1.0" encoding="utf-8"?>
<formControlPr xmlns="http://schemas.microsoft.com/office/spreadsheetml/2009/9/main" objectType="Button" lockText="1"/>
</file>

<file path=xl/ctrlProps/ctrlProp3421.xml><?xml version="1.0" encoding="utf-8"?>
<formControlPr xmlns="http://schemas.microsoft.com/office/spreadsheetml/2009/9/main" objectType="Button" lockText="1"/>
</file>

<file path=xl/ctrlProps/ctrlProp3422.xml><?xml version="1.0" encoding="utf-8"?>
<formControlPr xmlns="http://schemas.microsoft.com/office/spreadsheetml/2009/9/main" objectType="Button" lockText="1"/>
</file>

<file path=xl/ctrlProps/ctrlProp3423.xml><?xml version="1.0" encoding="utf-8"?>
<formControlPr xmlns="http://schemas.microsoft.com/office/spreadsheetml/2009/9/main" objectType="Button" lockText="1"/>
</file>

<file path=xl/ctrlProps/ctrlProp3424.xml><?xml version="1.0" encoding="utf-8"?>
<formControlPr xmlns="http://schemas.microsoft.com/office/spreadsheetml/2009/9/main" objectType="Button" lockText="1"/>
</file>

<file path=xl/ctrlProps/ctrlProp3425.xml><?xml version="1.0" encoding="utf-8"?>
<formControlPr xmlns="http://schemas.microsoft.com/office/spreadsheetml/2009/9/main" objectType="Button" lockText="1"/>
</file>

<file path=xl/ctrlProps/ctrlProp3426.xml><?xml version="1.0" encoding="utf-8"?>
<formControlPr xmlns="http://schemas.microsoft.com/office/spreadsheetml/2009/9/main" objectType="Button" lockText="1"/>
</file>

<file path=xl/ctrlProps/ctrlProp3427.xml><?xml version="1.0" encoding="utf-8"?>
<formControlPr xmlns="http://schemas.microsoft.com/office/spreadsheetml/2009/9/main" objectType="Button" lockText="1"/>
</file>

<file path=xl/ctrlProps/ctrlProp3428.xml><?xml version="1.0" encoding="utf-8"?>
<formControlPr xmlns="http://schemas.microsoft.com/office/spreadsheetml/2009/9/main" objectType="Button" lockText="1"/>
</file>

<file path=xl/ctrlProps/ctrlProp3429.xml><?xml version="1.0" encoding="utf-8"?>
<formControlPr xmlns="http://schemas.microsoft.com/office/spreadsheetml/2009/9/main" objectType="Button" lockText="1"/>
</file>

<file path=xl/ctrlProps/ctrlProp3430.xml><?xml version="1.0" encoding="utf-8"?>
<formControlPr xmlns="http://schemas.microsoft.com/office/spreadsheetml/2009/9/main" objectType="Button" lockText="1"/>
</file>

<file path=xl/ctrlProps/ctrlProp3431.xml><?xml version="1.0" encoding="utf-8"?>
<formControlPr xmlns="http://schemas.microsoft.com/office/spreadsheetml/2009/9/main" objectType="Button" lockText="1"/>
</file>

<file path=xl/ctrlProps/ctrlProp3432.xml><?xml version="1.0" encoding="utf-8"?>
<formControlPr xmlns="http://schemas.microsoft.com/office/spreadsheetml/2009/9/main" objectType="Button" lockText="1"/>
</file>

<file path=xl/ctrlProps/ctrlProp3433.xml><?xml version="1.0" encoding="utf-8"?>
<formControlPr xmlns="http://schemas.microsoft.com/office/spreadsheetml/2009/9/main" objectType="Button" lockText="1"/>
</file>

<file path=xl/ctrlProps/ctrlProp3434.xml><?xml version="1.0" encoding="utf-8"?>
<formControlPr xmlns="http://schemas.microsoft.com/office/spreadsheetml/2009/9/main" objectType="Button" lockText="1"/>
</file>

<file path=xl/ctrlProps/ctrlProp3435.xml><?xml version="1.0" encoding="utf-8"?>
<formControlPr xmlns="http://schemas.microsoft.com/office/spreadsheetml/2009/9/main" objectType="Button" lockText="1"/>
</file>

<file path=xl/ctrlProps/ctrlProp3436.xml><?xml version="1.0" encoding="utf-8"?>
<formControlPr xmlns="http://schemas.microsoft.com/office/spreadsheetml/2009/9/main" objectType="Button" lockText="1"/>
</file>

<file path=xl/ctrlProps/ctrlProp3437.xml><?xml version="1.0" encoding="utf-8"?>
<formControlPr xmlns="http://schemas.microsoft.com/office/spreadsheetml/2009/9/main" objectType="Button" lockText="1"/>
</file>

<file path=xl/ctrlProps/ctrlProp3438.xml><?xml version="1.0" encoding="utf-8"?>
<formControlPr xmlns="http://schemas.microsoft.com/office/spreadsheetml/2009/9/main" objectType="Button" lockText="1"/>
</file>

<file path=xl/ctrlProps/ctrlProp3439.xml><?xml version="1.0" encoding="utf-8"?>
<formControlPr xmlns="http://schemas.microsoft.com/office/spreadsheetml/2009/9/main" objectType="Button" lockText="1"/>
</file>

<file path=xl/ctrlProps/ctrlProp3440.xml><?xml version="1.0" encoding="utf-8"?>
<formControlPr xmlns="http://schemas.microsoft.com/office/spreadsheetml/2009/9/main" objectType="Button" lockText="1"/>
</file>

<file path=xl/ctrlProps/ctrlProp3441.xml><?xml version="1.0" encoding="utf-8"?>
<formControlPr xmlns="http://schemas.microsoft.com/office/spreadsheetml/2009/9/main" objectType="Button" lockText="1"/>
</file>

<file path=xl/ctrlProps/ctrlProp3442.xml><?xml version="1.0" encoding="utf-8"?>
<formControlPr xmlns="http://schemas.microsoft.com/office/spreadsheetml/2009/9/main" objectType="Button" lockText="1"/>
</file>

<file path=xl/ctrlProps/ctrlProp3443.xml><?xml version="1.0" encoding="utf-8"?>
<formControlPr xmlns="http://schemas.microsoft.com/office/spreadsheetml/2009/9/main" objectType="Button" lockText="1"/>
</file>

<file path=xl/ctrlProps/ctrlProp3444.xml><?xml version="1.0" encoding="utf-8"?>
<formControlPr xmlns="http://schemas.microsoft.com/office/spreadsheetml/2009/9/main" objectType="Button" lockText="1"/>
</file>

<file path=xl/ctrlProps/ctrlProp3445.xml><?xml version="1.0" encoding="utf-8"?>
<formControlPr xmlns="http://schemas.microsoft.com/office/spreadsheetml/2009/9/main" objectType="Button" lockText="1"/>
</file>

<file path=xl/ctrlProps/ctrlProp3446.xml><?xml version="1.0" encoding="utf-8"?>
<formControlPr xmlns="http://schemas.microsoft.com/office/spreadsheetml/2009/9/main" objectType="Button" lockText="1"/>
</file>

<file path=xl/ctrlProps/ctrlProp3447.xml><?xml version="1.0" encoding="utf-8"?>
<formControlPr xmlns="http://schemas.microsoft.com/office/spreadsheetml/2009/9/main" objectType="Button" lockText="1"/>
</file>

<file path=xl/ctrlProps/ctrlProp3448.xml><?xml version="1.0" encoding="utf-8"?>
<formControlPr xmlns="http://schemas.microsoft.com/office/spreadsheetml/2009/9/main" objectType="Button" lockText="1"/>
</file>

<file path=xl/ctrlProps/ctrlProp3449.xml><?xml version="1.0" encoding="utf-8"?>
<formControlPr xmlns="http://schemas.microsoft.com/office/spreadsheetml/2009/9/main" objectType="Button" lockText="1"/>
</file>

<file path=xl/ctrlProps/ctrlProp3450.xml><?xml version="1.0" encoding="utf-8"?>
<formControlPr xmlns="http://schemas.microsoft.com/office/spreadsheetml/2009/9/main" objectType="Button" lockText="1"/>
</file>

<file path=xl/ctrlProps/ctrlProp3451.xml><?xml version="1.0" encoding="utf-8"?>
<formControlPr xmlns="http://schemas.microsoft.com/office/spreadsheetml/2009/9/main" objectType="Button" lockText="1"/>
</file>

<file path=xl/ctrlProps/ctrlProp3452.xml><?xml version="1.0" encoding="utf-8"?>
<formControlPr xmlns="http://schemas.microsoft.com/office/spreadsheetml/2009/9/main" objectType="Button" lockText="1"/>
</file>

<file path=xl/ctrlProps/ctrlProp3453.xml><?xml version="1.0" encoding="utf-8"?>
<formControlPr xmlns="http://schemas.microsoft.com/office/spreadsheetml/2009/9/main" objectType="Button" lockText="1"/>
</file>

<file path=xl/ctrlProps/ctrlProp3454.xml><?xml version="1.0" encoding="utf-8"?>
<formControlPr xmlns="http://schemas.microsoft.com/office/spreadsheetml/2009/9/main" objectType="Button" lockText="1"/>
</file>

<file path=xl/ctrlProps/ctrlProp3455.xml><?xml version="1.0" encoding="utf-8"?>
<formControlPr xmlns="http://schemas.microsoft.com/office/spreadsheetml/2009/9/main" objectType="Button" lockText="1"/>
</file>

<file path=xl/ctrlProps/ctrlProp3456.xml><?xml version="1.0" encoding="utf-8"?>
<formControlPr xmlns="http://schemas.microsoft.com/office/spreadsheetml/2009/9/main" objectType="Button" lockText="1"/>
</file>

<file path=xl/ctrlProps/ctrlProp3457.xml><?xml version="1.0" encoding="utf-8"?>
<formControlPr xmlns="http://schemas.microsoft.com/office/spreadsheetml/2009/9/main" objectType="Button" lockText="1"/>
</file>

<file path=xl/ctrlProps/ctrlProp3458.xml><?xml version="1.0" encoding="utf-8"?>
<formControlPr xmlns="http://schemas.microsoft.com/office/spreadsheetml/2009/9/main" objectType="Button" lockText="1"/>
</file>

<file path=xl/ctrlProps/ctrlProp3459.xml><?xml version="1.0" encoding="utf-8"?>
<formControlPr xmlns="http://schemas.microsoft.com/office/spreadsheetml/2009/9/main" objectType="Button" lockText="1"/>
</file>

<file path=xl/ctrlProps/ctrlProp3460.xml><?xml version="1.0" encoding="utf-8"?>
<formControlPr xmlns="http://schemas.microsoft.com/office/spreadsheetml/2009/9/main" objectType="Button" lockText="1"/>
</file>

<file path=xl/ctrlProps/ctrlProp3461.xml><?xml version="1.0" encoding="utf-8"?>
<formControlPr xmlns="http://schemas.microsoft.com/office/spreadsheetml/2009/9/main" objectType="Button" lockText="1"/>
</file>

<file path=xl/ctrlProps/ctrlProp3462.xml><?xml version="1.0" encoding="utf-8"?>
<formControlPr xmlns="http://schemas.microsoft.com/office/spreadsheetml/2009/9/main" objectType="Button" lockText="1"/>
</file>

<file path=xl/ctrlProps/ctrlProp3463.xml><?xml version="1.0" encoding="utf-8"?>
<formControlPr xmlns="http://schemas.microsoft.com/office/spreadsheetml/2009/9/main" objectType="Button" lockText="1"/>
</file>

<file path=xl/ctrlProps/ctrlProp3464.xml><?xml version="1.0" encoding="utf-8"?>
<formControlPr xmlns="http://schemas.microsoft.com/office/spreadsheetml/2009/9/main" objectType="Button" lockText="1"/>
</file>

<file path=xl/ctrlProps/ctrlProp3465.xml><?xml version="1.0" encoding="utf-8"?>
<formControlPr xmlns="http://schemas.microsoft.com/office/spreadsheetml/2009/9/main" objectType="Button" lockText="1"/>
</file>

<file path=xl/ctrlProps/ctrlProp3466.xml><?xml version="1.0" encoding="utf-8"?>
<formControlPr xmlns="http://schemas.microsoft.com/office/spreadsheetml/2009/9/main" objectType="Button" lockText="1"/>
</file>

<file path=xl/ctrlProps/ctrlProp3467.xml><?xml version="1.0" encoding="utf-8"?>
<formControlPr xmlns="http://schemas.microsoft.com/office/spreadsheetml/2009/9/main" objectType="Button" lockText="1"/>
</file>

<file path=xl/ctrlProps/ctrlProp3468.xml><?xml version="1.0" encoding="utf-8"?>
<formControlPr xmlns="http://schemas.microsoft.com/office/spreadsheetml/2009/9/main" objectType="Button" lockText="1"/>
</file>

<file path=xl/ctrlProps/ctrlProp3469.xml><?xml version="1.0" encoding="utf-8"?>
<formControlPr xmlns="http://schemas.microsoft.com/office/spreadsheetml/2009/9/main" objectType="Button" lockText="1"/>
</file>

<file path=xl/ctrlProps/ctrlProp3470.xml><?xml version="1.0" encoding="utf-8"?>
<formControlPr xmlns="http://schemas.microsoft.com/office/spreadsheetml/2009/9/main" objectType="Button" lockText="1"/>
</file>

<file path=xl/ctrlProps/ctrlProp3471.xml><?xml version="1.0" encoding="utf-8"?>
<formControlPr xmlns="http://schemas.microsoft.com/office/spreadsheetml/2009/9/main" objectType="Button" lockText="1"/>
</file>

<file path=xl/ctrlProps/ctrlProp3472.xml><?xml version="1.0" encoding="utf-8"?>
<formControlPr xmlns="http://schemas.microsoft.com/office/spreadsheetml/2009/9/main" objectType="Button" lockText="1"/>
</file>

<file path=xl/ctrlProps/ctrlProp3473.xml><?xml version="1.0" encoding="utf-8"?>
<formControlPr xmlns="http://schemas.microsoft.com/office/spreadsheetml/2009/9/main" objectType="Button" lockText="1"/>
</file>

<file path=xl/ctrlProps/ctrlProp3474.xml><?xml version="1.0" encoding="utf-8"?>
<formControlPr xmlns="http://schemas.microsoft.com/office/spreadsheetml/2009/9/main" objectType="Button" lockText="1"/>
</file>

<file path=xl/ctrlProps/ctrlProp3475.xml><?xml version="1.0" encoding="utf-8"?>
<formControlPr xmlns="http://schemas.microsoft.com/office/spreadsheetml/2009/9/main" objectType="Button" lockText="1"/>
</file>

<file path=xl/ctrlProps/ctrlProp3476.xml><?xml version="1.0" encoding="utf-8"?>
<formControlPr xmlns="http://schemas.microsoft.com/office/spreadsheetml/2009/9/main" objectType="Button" lockText="1"/>
</file>

<file path=xl/ctrlProps/ctrlProp3477.xml><?xml version="1.0" encoding="utf-8"?>
<formControlPr xmlns="http://schemas.microsoft.com/office/spreadsheetml/2009/9/main" objectType="Button" lockText="1"/>
</file>

<file path=xl/ctrlProps/ctrlProp3478.xml><?xml version="1.0" encoding="utf-8"?>
<formControlPr xmlns="http://schemas.microsoft.com/office/spreadsheetml/2009/9/main" objectType="Button" lockText="1"/>
</file>

<file path=xl/ctrlProps/ctrlProp3479.xml><?xml version="1.0" encoding="utf-8"?>
<formControlPr xmlns="http://schemas.microsoft.com/office/spreadsheetml/2009/9/main" objectType="Button" lockText="1"/>
</file>

<file path=xl/ctrlProps/ctrlProp3480.xml><?xml version="1.0" encoding="utf-8"?>
<formControlPr xmlns="http://schemas.microsoft.com/office/spreadsheetml/2009/9/main" objectType="Button" lockText="1"/>
</file>

<file path=xl/ctrlProps/ctrlProp3481.xml><?xml version="1.0" encoding="utf-8"?>
<formControlPr xmlns="http://schemas.microsoft.com/office/spreadsheetml/2009/9/main" objectType="Button" lockText="1"/>
</file>

<file path=xl/ctrlProps/ctrlProp3482.xml><?xml version="1.0" encoding="utf-8"?>
<formControlPr xmlns="http://schemas.microsoft.com/office/spreadsheetml/2009/9/main" objectType="Button" lockText="1"/>
</file>

<file path=xl/ctrlProps/ctrlProp3483.xml><?xml version="1.0" encoding="utf-8"?>
<formControlPr xmlns="http://schemas.microsoft.com/office/spreadsheetml/2009/9/main" objectType="Button" lockText="1"/>
</file>

<file path=xl/ctrlProps/ctrlProp3484.xml><?xml version="1.0" encoding="utf-8"?>
<formControlPr xmlns="http://schemas.microsoft.com/office/spreadsheetml/2009/9/main" objectType="Button" lockText="1"/>
</file>

<file path=xl/ctrlProps/ctrlProp3485.xml><?xml version="1.0" encoding="utf-8"?>
<formControlPr xmlns="http://schemas.microsoft.com/office/spreadsheetml/2009/9/main" objectType="Button" lockText="1"/>
</file>

<file path=xl/ctrlProps/ctrlProp3486.xml><?xml version="1.0" encoding="utf-8"?>
<formControlPr xmlns="http://schemas.microsoft.com/office/spreadsheetml/2009/9/main" objectType="Button" lockText="1"/>
</file>

<file path=xl/ctrlProps/ctrlProp3487.xml><?xml version="1.0" encoding="utf-8"?>
<formControlPr xmlns="http://schemas.microsoft.com/office/spreadsheetml/2009/9/main" objectType="Button" lockText="1"/>
</file>

<file path=xl/ctrlProps/ctrlProp3488.xml><?xml version="1.0" encoding="utf-8"?>
<formControlPr xmlns="http://schemas.microsoft.com/office/spreadsheetml/2009/9/main" objectType="Button" lockText="1"/>
</file>

<file path=xl/ctrlProps/ctrlProp3489.xml><?xml version="1.0" encoding="utf-8"?>
<formControlPr xmlns="http://schemas.microsoft.com/office/spreadsheetml/2009/9/main" objectType="Button" lockText="1"/>
</file>

<file path=xl/ctrlProps/ctrlProp3490.xml><?xml version="1.0" encoding="utf-8"?>
<formControlPr xmlns="http://schemas.microsoft.com/office/spreadsheetml/2009/9/main" objectType="Button" lockText="1"/>
</file>

<file path=xl/ctrlProps/ctrlProp3491.xml><?xml version="1.0" encoding="utf-8"?>
<formControlPr xmlns="http://schemas.microsoft.com/office/spreadsheetml/2009/9/main" objectType="Button" lockText="1"/>
</file>

<file path=xl/ctrlProps/ctrlProp3492.xml><?xml version="1.0" encoding="utf-8"?>
<formControlPr xmlns="http://schemas.microsoft.com/office/spreadsheetml/2009/9/main" objectType="Button" lockText="1"/>
</file>

<file path=xl/ctrlProps/ctrlProp3493.xml><?xml version="1.0" encoding="utf-8"?>
<formControlPr xmlns="http://schemas.microsoft.com/office/spreadsheetml/2009/9/main" objectType="Button" lockText="1"/>
</file>

<file path=xl/ctrlProps/ctrlProp3494.xml><?xml version="1.0" encoding="utf-8"?>
<formControlPr xmlns="http://schemas.microsoft.com/office/spreadsheetml/2009/9/main" objectType="Button" lockText="1"/>
</file>

<file path=xl/ctrlProps/ctrlProp3495.xml><?xml version="1.0" encoding="utf-8"?>
<formControlPr xmlns="http://schemas.microsoft.com/office/spreadsheetml/2009/9/main" objectType="Button" lockText="1"/>
</file>

<file path=xl/ctrlProps/ctrlProp3496.xml><?xml version="1.0" encoding="utf-8"?>
<formControlPr xmlns="http://schemas.microsoft.com/office/spreadsheetml/2009/9/main" objectType="Button" lockText="1"/>
</file>

<file path=xl/ctrlProps/ctrlProp3497.xml><?xml version="1.0" encoding="utf-8"?>
<formControlPr xmlns="http://schemas.microsoft.com/office/spreadsheetml/2009/9/main" objectType="Button" lockText="1"/>
</file>

<file path=xl/ctrlProps/ctrlProp3498.xml><?xml version="1.0" encoding="utf-8"?>
<formControlPr xmlns="http://schemas.microsoft.com/office/spreadsheetml/2009/9/main" objectType="Button" lockText="1"/>
</file>

<file path=xl/ctrlProps/ctrlProp3499.xml><?xml version="1.0" encoding="utf-8"?>
<formControlPr xmlns="http://schemas.microsoft.com/office/spreadsheetml/2009/9/main" objectType="Button" lockText="1"/>
</file>

<file path=xl/ctrlProps/ctrlProp3500.xml><?xml version="1.0" encoding="utf-8"?>
<formControlPr xmlns="http://schemas.microsoft.com/office/spreadsheetml/2009/9/main" objectType="Button" lockText="1"/>
</file>

<file path=xl/ctrlProps/ctrlProp3501.xml><?xml version="1.0" encoding="utf-8"?>
<formControlPr xmlns="http://schemas.microsoft.com/office/spreadsheetml/2009/9/main" objectType="Button" lockText="1"/>
</file>

<file path=xl/ctrlProps/ctrlProp3502.xml><?xml version="1.0" encoding="utf-8"?>
<formControlPr xmlns="http://schemas.microsoft.com/office/spreadsheetml/2009/9/main" objectType="Button" lockText="1"/>
</file>

<file path=xl/ctrlProps/ctrlProp3503.xml><?xml version="1.0" encoding="utf-8"?>
<formControlPr xmlns="http://schemas.microsoft.com/office/spreadsheetml/2009/9/main" objectType="Button" lockText="1"/>
</file>

<file path=xl/ctrlProps/ctrlProp3504.xml><?xml version="1.0" encoding="utf-8"?>
<formControlPr xmlns="http://schemas.microsoft.com/office/spreadsheetml/2009/9/main" objectType="Button" lockText="1"/>
</file>

<file path=xl/ctrlProps/ctrlProp3505.xml><?xml version="1.0" encoding="utf-8"?>
<formControlPr xmlns="http://schemas.microsoft.com/office/spreadsheetml/2009/9/main" objectType="Button" lockText="1"/>
</file>

<file path=xl/ctrlProps/ctrlProp3506.xml><?xml version="1.0" encoding="utf-8"?>
<formControlPr xmlns="http://schemas.microsoft.com/office/spreadsheetml/2009/9/main" objectType="Button" lockText="1"/>
</file>

<file path=xl/ctrlProps/ctrlProp3507.xml><?xml version="1.0" encoding="utf-8"?>
<formControlPr xmlns="http://schemas.microsoft.com/office/spreadsheetml/2009/9/main" objectType="Button" lockText="1"/>
</file>

<file path=xl/ctrlProps/ctrlProp3508.xml><?xml version="1.0" encoding="utf-8"?>
<formControlPr xmlns="http://schemas.microsoft.com/office/spreadsheetml/2009/9/main" objectType="Button" lockText="1"/>
</file>

<file path=xl/ctrlProps/ctrlProp3509.xml><?xml version="1.0" encoding="utf-8"?>
<formControlPr xmlns="http://schemas.microsoft.com/office/spreadsheetml/2009/9/main" objectType="Button" lockText="1"/>
</file>

<file path=xl/ctrlProps/ctrlProp3510.xml><?xml version="1.0" encoding="utf-8"?>
<formControlPr xmlns="http://schemas.microsoft.com/office/spreadsheetml/2009/9/main" objectType="Button" lockText="1"/>
</file>

<file path=xl/ctrlProps/ctrlProp3511.xml><?xml version="1.0" encoding="utf-8"?>
<formControlPr xmlns="http://schemas.microsoft.com/office/spreadsheetml/2009/9/main" objectType="Button" lockText="1"/>
</file>

<file path=xl/ctrlProps/ctrlProp3512.xml><?xml version="1.0" encoding="utf-8"?>
<formControlPr xmlns="http://schemas.microsoft.com/office/spreadsheetml/2009/9/main" objectType="Button" lockText="1"/>
</file>

<file path=xl/ctrlProps/ctrlProp3513.xml><?xml version="1.0" encoding="utf-8"?>
<formControlPr xmlns="http://schemas.microsoft.com/office/spreadsheetml/2009/9/main" objectType="Button" lockText="1"/>
</file>

<file path=xl/ctrlProps/ctrlProp3514.xml><?xml version="1.0" encoding="utf-8"?>
<formControlPr xmlns="http://schemas.microsoft.com/office/spreadsheetml/2009/9/main" objectType="Button" lockText="1"/>
</file>

<file path=xl/ctrlProps/ctrlProp3515.xml><?xml version="1.0" encoding="utf-8"?>
<formControlPr xmlns="http://schemas.microsoft.com/office/spreadsheetml/2009/9/main" objectType="Button" lockText="1"/>
</file>

<file path=xl/ctrlProps/ctrlProp3516.xml><?xml version="1.0" encoding="utf-8"?>
<formControlPr xmlns="http://schemas.microsoft.com/office/spreadsheetml/2009/9/main" objectType="Button" lockText="1"/>
</file>

<file path=xl/ctrlProps/ctrlProp3517.xml><?xml version="1.0" encoding="utf-8"?>
<formControlPr xmlns="http://schemas.microsoft.com/office/spreadsheetml/2009/9/main" objectType="Button" lockText="1"/>
</file>

<file path=xl/ctrlProps/ctrlProp3518.xml><?xml version="1.0" encoding="utf-8"?>
<formControlPr xmlns="http://schemas.microsoft.com/office/spreadsheetml/2009/9/main" objectType="Button" lockText="1"/>
</file>

<file path=xl/ctrlProps/ctrlProp3519.xml><?xml version="1.0" encoding="utf-8"?>
<formControlPr xmlns="http://schemas.microsoft.com/office/spreadsheetml/2009/9/main" objectType="Button" lockText="1"/>
</file>

<file path=xl/ctrlProps/ctrlProp3520.xml><?xml version="1.0" encoding="utf-8"?>
<formControlPr xmlns="http://schemas.microsoft.com/office/spreadsheetml/2009/9/main" objectType="Button" lockText="1"/>
</file>

<file path=xl/ctrlProps/ctrlProp3521.xml><?xml version="1.0" encoding="utf-8"?>
<formControlPr xmlns="http://schemas.microsoft.com/office/spreadsheetml/2009/9/main" objectType="Button" lockText="1"/>
</file>

<file path=xl/ctrlProps/ctrlProp3522.xml><?xml version="1.0" encoding="utf-8"?>
<formControlPr xmlns="http://schemas.microsoft.com/office/spreadsheetml/2009/9/main" objectType="Button" lockText="1"/>
</file>

<file path=xl/ctrlProps/ctrlProp3523.xml><?xml version="1.0" encoding="utf-8"?>
<formControlPr xmlns="http://schemas.microsoft.com/office/spreadsheetml/2009/9/main" objectType="Button" lockText="1"/>
</file>

<file path=xl/ctrlProps/ctrlProp3524.xml><?xml version="1.0" encoding="utf-8"?>
<formControlPr xmlns="http://schemas.microsoft.com/office/spreadsheetml/2009/9/main" objectType="Button" lockText="1"/>
</file>

<file path=xl/ctrlProps/ctrlProp3525.xml><?xml version="1.0" encoding="utf-8"?>
<formControlPr xmlns="http://schemas.microsoft.com/office/spreadsheetml/2009/9/main" objectType="Button" lockText="1"/>
</file>

<file path=xl/ctrlProps/ctrlProp3526.xml><?xml version="1.0" encoding="utf-8"?>
<formControlPr xmlns="http://schemas.microsoft.com/office/spreadsheetml/2009/9/main" objectType="Button" lockText="1"/>
</file>

<file path=xl/ctrlProps/ctrlProp3527.xml><?xml version="1.0" encoding="utf-8"?>
<formControlPr xmlns="http://schemas.microsoft.com/office/spreadsheetml/2009/9/main" objectType="Button" lockText="1"/>
</file>

<file path=xl/ctrlProps/ctrlProp3528.xml><?xml version="1.0" encoding="utf-8"?>
<formControlPr xmlns="http://schemas.microsoft.com/office/spreadsheetml/2009/9/main" objectType="Button" lockText="1"/>
</file>

<file path=xl/ctrlProps/ctrlProp3529.xml><?xml version="1.0" encoding="utf-8"?>
<formControlPr xmlns="http://schemas.microsoft.com/office/spreadsheetml/2009/9/main" objectType="Button" lockText="1"/>
</file>

<file path=xl/ctrlProps/ctrlProp3530.xml><?xml version="1.0" encoding="utf-8"?>
<formControlPr xmlns="http://schemas.microsoft.com/office/spreadsheetml/2009/9/main" objectType="Button" lockText="1"/>
</file>

<file path=xl/ctrlProps/ctrlProp3531.xml><?xml version="1.0" encoding="utf-8"?>
<formControlPr xmlns="http://schemas.microsoft.com/office/spreadsheetml/2009/9/main" objectType="Button" lockText="1"/>
</file>

<file path=xl/ctrlProps/ctrlProp3532.xml><?xml version="1.0" encoding="utf-8"?>
<formControlPr xmlns="http://schemas.microsoft.com/office/spreadsheetml/2009/9/main" objectType="Button" lockText="1"/>
</file>

<file path=xl/ctrlProps/ctrlProp3533.xml><?xml version="1.0" encoding="utf-8"?>
<formControlPr xmlns="http://schemas.microsoft.com/office/spreadsheetml/2009/9/main" objectType="Button" lockText="1"/>
</file>

<file path=xl/ctrlProps/ctrlProp3534.xml><?xml version="1.0" encoding="utf-8"?>
<formControlPr xmlns="http://schemas.microsoft.com/office/spreadsheetml/2009/9/main" objectType="Button" lockText="1"/>
</file>

<file path=xl/ctrlProps/ctrlProp3535.xml><?xml version="1.0" encoding="utf-8"?>
<formControlPr xmlns="http://schemas.microsoft.com/office/spreadsheetml/2009/9/main" objectType="Button" lockText="1"/>
</file>

<file path=xl/ctrlProps/ctrlProp3536.xml><?xml version="1.0" encoding="utf-8"?>
<formControlPr xmlns="http://schemas.microsoft.com/office/spreadsheetml/2009/9/main" objectType="Button" lockText="1"/>
</file>

<file path=xl/ctrlProps/ctrlProp3537.xml><?xml version="1.0" encoding="utf-8"?>
<formControlPr xmlns="http://schemas.microsoft.com/office/spreadsheetml/2009/9/main" objectType="Button" lockText="1"/>
</file>

<file path=xl/ctrlProps/ctrlProp3538.xml><?xml version="1.0" encoding="utf-8"?>
<formControlPr xmlns="http://schemas.microsoft.com/office/spreadsheetml/2009/9/main" objectType="Button" lockText="1"/>
</file>

<file path=xl/ctrlProps/ctrlProp3539.xml><?xml version="1.0" encoding="utf-8"?>
<formControlPr xmlns="http://schemas.microsoft.com/office/spreadsheetml/2009/9/main" objectType="Button" lockText="1"/>
</file>

<file path=xl/ctrlProps/ctrlProp3540.xml><?xml version="1.0" encoding="utf-8"?>
<formControlPr xmlns="http://schemas.microsoft.com/office/spreadsheetml/2009/9/main" objectType="Button" lockText="1"/>
</file>

<file path=xl/ctrlProps/ctrlProp3541.xml><?xml version="1.0" encoding="utf-8"?>
<formControlPr xmlns="http://schemas.microsoft.com/office/spreadsheetml/2009/9/main" objectType="Button" lockText="1"/>
</file>

<file path=xl/ctrlProps/ctrlProp3542.xml><?xml version="1.0" encoding="utf-8"?>
<formControlPr xmlns="http://schemas.microsoft.com/office/spreadsheetml/2009/9/main" objectType="Button" lockText="1"/>
</file>

<file path=xl/ctrlProps/ctrlProp3543.xml><?xml version="1.0" encoding="utf-8"?>
<formControlPr xmlns="http://schemas.microsoft.com/office/spreadsheetml/2009/9/main" objectType="Button" lockText="1"/>
</file>

<file path=xl/ctrlProps/ctrlProp3544.xml><?xml version="1.0" encoding="utf-8"?>
<formControlPr xmlns="http://schemas.microsoft.com/office/spreadsheetml/2009/9/main" objectType="Button" lockText="1"/>
</file>

<file path=xl/ctrlProps/ctrlProp3545.xml><?xml version="1.0" encoding="utf-8"?>
<formControlPr xmlns="http://schemas.microsoft.com/office/spreadsheetml/2009/9/main" objectType="Button" lockText="1"/>
</file>

<file path=xl/ctrlProps/ctrlProp3546.xml><?xml version="1.0" encoding="utf-8"?>
<formControlPr xmlns="http://schemas.microsoft.com/office/spreadsheetml/2009/9/main" objectType="Button" lockText="1"/>
</file>

<file path=xl/ctrlProps/ctrlProp3547.xml><?xml version="1.0" encoding="utf-8"?>
<formControlPr xmlns="http://schemas.microsoft.com/office/spreadsheetml/2009/9/main" objectType="Button" lockText="1"/>
</file>

<file path=xl/ctrlProps/ctrlProp3548.xml><?xml version="1.0" encoding="utf-8"?>
<formControlPr xmlns="http://schemas.microsoft.com/office/spreadsheetml/2009/9/main" objectType="Button" lockText="1"/>
</file>

<file path=xl/ctrlProps/ctrlProp3549.xml><?xml version="1.0" encoding="utf-8"?>
<formControlPr xmlns="http://schemas.microsoft.com/office/spreadsheetml/2009/9/main" objectType="Button" lockText="1"/>
</file>

<file path=xl/ctrlProps/ctrlProp3550.xml><?xml version="1.0" encoding="utf-8"?>
<formControlPr xmlns="http://schemas.microsoft.com/office/spreadsheetml/2009/9/main" objectType="Button" lockText="1"/>
</file>

<file path=xl/ctrlProps/ctrlProp3551.xml><?xml version="1.0" encoding="utf-8"?>
<formControlPr xmlns="http://schemas.microsoft.com/office/spreadsheetml/2009/9/main" objectType="Button" lockText="1"/>
</file>

<file path=xl/ctrlProps/ctrlProp3552.xml><?xml version="1.0" encoding="utf-8"?>
<formControlPr xmlns="http://schemas.microsoft.com/office/spreadsheetml/2009/9/main" objectType="Button" lockText="1"/>
</file>

<file path=xl/ctrlProps/ctrlProp3553.xml><?xml version="1.0" encoding="utf-8"?>
<formControlPr xmlns="http://schemas.microsoft.com/office/spreadsheetml/2009/9/main" objectType="Button" lockText="1"/>
</file>

<file path=xl/ctrlProps/ctrlProp3554.xml><?xml version="1.0" encoding="utf-8"?>
<formControlPr xmlns="http://schemas.microsoft.com/office/spreadsheetml/2009/9/main" objectType="Button" lockText="1"/>
</file>

<file path=xl/ctrlProps/ctrlProp3555.xml><?xml version="1.0" encoding="utf-8"?>
<formControlPr xmlns="http://schemas.microsoft.com/office/spreadsheetml/2009/9/main" objectType="Button" lockText="1"/>
</file>

<file path=xl/ctrlProps/ctrlProp3556.xml><?xml version="1.0" encoding="utf-8"?>
<formControlPr xmlns="http://schemas.microsoft.com/office/spreadsheetml/2009/9/main" objectType="Button" lockText="1"/>
</file>

<file path=xl/ctrlProps/ctrlProp3557.xml><?xml version="1.0" encoding="utf-8"?>
<formControlPr xmlns="http://schemas.microsoft.com/office/spreadsheetml/2009/9/main" objectType="Button" lockText="1"/>
</file>

<file path=xl/ctrlProps/ctrlProp3558.xml><?xml version="1.0" encoding="utf-8"?>
<formControlPr xmlns="http://schemas.microsoft.com/office/spreadsheetml/2009/9/main" objectType="Button" lockText="1"/>
</file>

<file path=xl/ctrlProps/ctrlProp3559.xml><?xml version="1.0" encoding="utf-8"?>
<formControlPr xmlns="http://schemas.microsoft.com/office/spreadsheetml/2009/9/main" objectType="Button" lockText="1"/>
</file>

<file path=xl/ctrlProps/ctrlProp3560.xml><?xml version="1.0" encoding="utf-8"?>
<formControlPr xmlns="http://schemas.microsoft.com/office/spreadsheetml/2009/9/main" objectType="Button" lockText="1"/>
</file>

<file path=xl/ctrlProps/ctrlProp3561.xml><?xml version="1.0" encoding="utf-8"?>
<formControlPr xmlns="http://schemas.microsoft.com/office/spreadsheetml/2009/9/main" objectType="Button" lockText="1"/>
</file>

<file path=xl/ctrlProps/ctrlProp3562.xml><?xml version="1.0" encoding="utf-8"?>
<formControlPr xmlns="http://schemas.microsoft.com/office/spreadsheetml/2009/9/main" objectType="Button" lockText="1"/>
</file>

<file path=xl/ctrlProps/ctrlProp3563.xml><?xml version="1.0" encoding="utf-8"?>
<formControlPr xmlns="http://schemas.microsoft.com/office/spreadsheetml/2009/9/main" objectType="Button" lockText="1"/>
</file>

<file path=xl/ctrlProps/ctrlProp3564.xml><?xml version="1.0" encoding="utf-8"?>
<formControlPr xmlns="http://schemas.microsoft.com/office/spreadsheetml/2009/9/main" objectType="Button" lockText="1"/>
</file>

<file path=xl/ctrlProps/ctrlProp3565.xml><?xml version="1.0" encoding="utf-8"?>
<formControlPr xmlns="http://schemas.microsoft.com/office/spreadsheetml/2009/9/main" objectType="Button" lockText="1"/>
</file>

<file path=xl/ctrlProps/ctrlProp3566.xml><?xml version="1.0" encoding="utf-8"?>
<formControlPr xmlns="http://schemas.microsoft.com/office/spreadsheetml/2009/9/main" objectType="Button" lockText="1"/>
</file>

<file path=xl/ctrlProps/ctrlProp3567.xml><?xml version="1.0" encoding="utf-8"?>
<formControlPr xmlns="http://schemas.microsoft.com/office/spreadsheetml/2009/9/main" objectType="Button" lockText="1"/>
</file>

<file path=xl/ctrlProps/ctrlProp3568.xml><?xml version="1.0" encoding="utf-8"?>
<formControlPr xmlns="http://schemas.microsoft.com/office/spreadsheetml/2009/9/main" objectType="Button" lockText="1"/>
</file>

<file path=xl/ctrlProps/ctrlProp3569.xml><?xml version="1.0" encoding="utf-8"?>
<formControlPr xmlns="http://schemas.microsoft.com/office/spreadsheetml/2009/9/main" objectType="Button" lockText="1"/>
</file>

<file path=xl/ctrlProps/ctrlProp3570.xml><?xml version="1.0" encoding="utf-8"?>
<formControlPr xmlns="http://schemas.microsoft.com/office/spreadsheetml/2009/9/main" objectType="Button" lockText="1"/>
</file>

<file path=xl/ctrlProps/ctrlProp3571.xml><?xml version="1.0" encoding="utf-8"?>
<formControlPr xmlns="http://schemas.microsoft.com/office/spreadsheetml/2009/9/main" objectType="Button" lockText="1"/>
</file>

<file path=xl/ctrlProps/ctrlProp3572.xml><?xml version="1.0" encoding="utf-8"?>
<formControlPr xmlns="http://schemas.microsoft.com/office/spreadsheetml/2009/9/main" objectType="Button" lockText="1"/>
</file>

<file path=xl/ctrlProps/ctrlProp3573.xml><?xml version="1.0" encoding="utf-8"?>
<formControlPr xmlns="http://schemas.microsoft.com/office/spreadsheetml/2009/9/main" objectType="Button" lockText="1"/>
</file>

<file path=xl/ctrlProps/ctrlProp3574.xml><?xml version="1.0" encoding="utf-8"?>
<formControlPr xmlns="http://schemas.microsoft.com/office/spreadsheetml/2009/9/main" objectType="Button" lockText="1"/>
</file>

<file path=xl/ctrlProps/ctrlProp3575.xml><?xml version="1.0" encoding="utf-8"?>
<formControlPr xmlns="http://schemas.microsoft.com/office/spreadsheetml/2009/9/main" objectType="Button" lockText="1"/>
</file>

<file path=xl/ctrlProps/ctrlProp3576.xml><?xml version="1.0" encoding="utf-8"?>
<formControlPr xmlns="http://schemas.microsoft.com/office/spreadsheetml/2009/9/main" objectType="Button" lockText="1"/>
</file>

<file path=xl/ctrlProps/ctrlProp3577.xml><?xml version="1.0" encoding="utf-8"?>
<formControlPr xmlns="http://schemas.microsoft.com/office/spreadsheetml/2009/9/main" objectType="Button" lockText="1"/>
</file>

<file path=xl/ctrlProps/ctrlProp3578.xml><?xml version="1.0" encoding="utf-8"?>
<formControlPr xmlns="http://schemas.microsoft.com/office/spreadsheetml/2009/9/main" objectType="Button" lockText="1"/>
</file>

<file path=xl/ctrlProps/ctrlProp3579.xml><?xml version="1.0" encoding="utf-8"?>
<formControlPr xmlns="http://schemas.microsoft.com/office/spreadsheetml/2009/9/main" objectType="Button" lockText="1"/>
</file>

<file path=xl/ctrlProps/ctrlProp3580.xml><?xml version="1.0" encoding="utf-8"?>
<formControlPr xmlns="http://schemas.microsoft.com/office/spreadsheetml/2009/9/main" objectType="Button" lockText="1"/>
</file>

<file path=xl/ctrlProps/ctrlProp3581.xml><?xml version="1.0" encoding="utf-8"?>
<formControlPr xmlns="http://schemas.microsoft.com/office/spreadsheetml/2009/9/main" objectType="Button" lockText="1"/>
</file>

<file path=xl/ctrlProps/ctrlProp3582.xml><?xml version="1.0" encoding="utf-8"?>
<formControlPr xmlns="http://schemas.microsoft.com/office/spreadsheetml/2009/9/main" objectType="Button" lockText="1"/>
</file>

<file path=xl/ctrlProps/ctrlProp3583.xml><?xml version="1.0" encoding="utf-8"?>
<formControlPr xmlns="http://schemas.microsoft.com/office/spreadsheetml/2009/9/main" objectType="Button" lockText="1"/>
</file>

<file path=xl/ctrlProps/ctrlProp3584.xml><?xml version="1.0" encoding="utf-8"?>
<formControlPr xmlns="http://schemas.microsoft.com/office/spreadsheetml/2009/9/main" objectType="Button" lockText="1"/>
</file>

<file path=xl/ctrlProps/ctrlProp3585.xml><?xml version="1.0" encoding="utf-8"?>
<formControlPr xmlns="http://schemas.microsoft.com/office/spreadsheetml/2009/9/main" objectType="Button" lockText="1"/>
</file>

<file path=xl/ctrlProps/ctrlProp3586.xml><?xml version="1.0" encoding="utf-8"?>
<formControlPr xmlns="http://schemas.microsoft.com/office/spreadsheetml/2009/9/main" objectType="Button" lockText="1"/>
</file>

<file path=xl/ctrlProps/ctrlProp3587.xml><?xml version="1.0" encoding="utf-8"?>
<formControlPr xmlns="http://schemas.microsoft.com/office/spreadsheetml/2009/9/main" objectType="Button" lockText="1"/>
</file>

<file path=xl/ctrlProps/ctrlProp3588.xml><?xml version="1.0" encoding="utf-8"?>
<formControlPr xmlns="http://schemas.microsoft.com/office/spreadsheetml/2009/9/main" objectType="Button" lockText="1"/>
</file>

<file path=xl/ctrlProps/ctrlProp3589.xml><?xml version="1.0" encoding="utf-8"?>
<formControlPr xmlns="http://schemas.microsoft.com/office/spreadsheetml/2009/9/main" objectType="Button" lockText="1"/>
</file>

<file path=xl/ctrlProps/ctrlProp3590.xml><?xml version="1.0" encoding="utf-8"?>
<formControlPr xmlns="http://schemas.microsoft.com/office/spreadsheetml/2009/9/main" objectType="Button" lockText="1"/>
</file>

<file path=xl/ctrlProps/ctrlProp3591.xml><?xml version="1.0" encoding="utf-8"?>
<formControlPr xmlns="http://schemas.microsoft.com/office/spreadsheetml/2009/9/main" objectType="Button" lockText="1"/>
</file>

<file path=xl/ctrlProps/ctrlProp3592.xml><?xml version="1.0" encoding="utf-8"?>
<formControlPr xmlns="http://schemas.microsoft.com/office/spreadsheetml/2009/9/main" objectType="Button" lockText="1"/>
</file>

<file path=xl/ctrlProps/ctrlProp3593.xml><?xml version="1.0" encoding="utf-8"?>
<formControlPr xmlns="http://schemas.microsoft.com/office/spreadsheetml/2009/9/main" objectType="Button" lockText="1"/>
</file>

<file path=xl/ctrlProps/ctrlProp3594.xml><?xml version="1.0" encoding="utf-8"?>
<formControlPr xmlns="http://schemas.microsoft.com/office/spreadsheetml/2009/9/main" objectType="Button" lockText="1"/>
</file>

<file path=xl/ctrlProps/ctrlProp3595.xml><?xml version="1.0" encoding="utf-8"?>
<formControlPr xmlns="http://schemas.microsoft.com/office/spreadsheetml/2009/9/main" objectType="Button" lockText="1"/>
</file>

<file path=xl/ctrlProps/ctrlProp3596.xml><?xml version="1.0" encoding="utf-8"?>
<formControlPr xmlns="http://schemas.microsoft.com/office/spreadsheetml/2009/9/main" objectType="Button" lockText="1"/>
</file>

<file path=xl/ctrlProps/ctrlProp3597.xml><?xml version="1.0" encoding="utf-8"?>
<formControlPr xmlns="http://schemas.microsoft.com/office/spreadsheetml/2009/9/main" objectType="Button" lockText="1"/>
</file>

<file path=xl/ctrlProps/ctrlProp3598.xml><?xml version="1.0" encoding="utf-8"?>
<formControlPr xmlns="http://schemas.microsoft.com/office/spreadsheetml/2009/9/main" objectType="Button" lockText="1"/>
</file>

<file path=xl/ctrlProps/ctrlProp3599.xml><?xml version="1.0" encoding="utf-8"?>
<formControlPr xmlns="http://schemas.microsoft.com/office/spreadsheetml/2009/9/main" objectType="Button" lockText="1"/>
</file>

<file path=xl/ctrlProps/ctrlProp3600.xml><?xml version="1.0" encoding="utf-8"?>
<formControlPr xmlns="http://schemas.microsoft.com/office/spreadsheetml/2009/9/main" objectType="Button" lockText="1"/>
</file>

<file path=xl/ctrlProps/ctrlProp3601.xml><?xml version="1.0" encoding="utf-8"?>
<formControlPr xmlns="http://schemas.microsoft.com/office/spreadsheetml/2009/9/main" objectType="Button" lockText="1"/>
</file>

<file path=xl/ctrlProps/ctrlProp3602.xml><?xml version="1.0" encoding="utf-8"?>
<formControlPr xmlns="http://schemas.microsoft.com/office/spreadsheetml/2009/9/main" objectType="Button" lockText="1"/>
</file>

<file path=xl/ctrlProps/ctrlProp3603.xml><?xml version="1.0" encoding="utf-8"?>
<formControlPr xmlns="http://schemas.microsoft.com/office/spreadsheetml/2009/9/main" objectType="Button" lockText="1"/>
</file>

<file path=xl/ctrlProps/ctrlProp3604.xml><?xml version="1.0" encoding="utf-8"?>
<formControlPr xmlns="http://schemas.microsoft.com/office/spreadsheetml/2009/9/main" objectType="Button" lockText="1"/>
</file>

<file path=xl/ctrlProps/ctrlProp3605.xml><?xml version="1.0" encoding="utf-8"?>
<formControlPr xmlns="http://schemas.microsoft.com/office/spreadsheetml/2009/9/main" objectType="Button" lockText="1"/>
</file>

<file path=xl/ctrlProps/ctrlProp3606.xml><?xml version="1.0" encoding="utf-8"?>
<formControlPr xmlns="http://schemas.microsoft.com/office/spreadsheetml/2009/9/main" objectType="Button" lockText="1"/>
</file>

<file path=xl/ctrlProps/ctrlProp3607.xml><?xml version="1.0" encoding="utf-8"?>
<formControlPr xmlns="http://schemas.microsoft.com/office/spreadsheetml/2009/9/main" objectType="Button" lockText="1"/>
</file>

<file path=xl/ctrlProps/ctrlProp3608.xml><?xml version="1.0" encoding="utf-8"?>
<formControlPr xmlns="http://schemas.microsoft.com/office/spreadsheetml/2009/9/main" objectType="Button" lockText="1"/>
</file>

<file path=xl/ctrlProps/ctrlProp3609.xml><?xml version="1.0" encoding="utf-8"?>
<formControlPr xmlns="http://schemas.microsoft.com/office/spreadsheetml/2009/9/main" objectType="Button" lockText="1"/>
</file>

<file path=xl/ctrlProps/ctrlProp3610.xml><?xml version="1.0" encoding="utf-8"?>
<formControlPr xmlns="http://schemas.microsoft.com/office/spreadsheetml/2009/9/main" objectType="Button" lockText="1"/>
</file>

<file path=xl/ctrlProps/ctrlProp3611.xml><?xml version="1.0" encoding="utf-8"?>
<formControlPr xmlns="http://schemas.microsoft.com/office/spreadsheetml/2009/9/main" objectType="Button" lockText="1"/>
</file>

<file path=xl/ctrlProps/ctrlProp3612.xml><?xml version="1.0" encoding="utf-8"?>
<formControlPr xmlns="http://schemas.microsoft.com/office/spreadsheetml/2009/9/main" objectType="Button" lockText="1"/>
</file>

<file path=xl/ctrlProps/ctrlProp3613.xml><?xml version="1.0" encoding="utf-8"?>
<formControlPr xmlns="http://schemas.microsoft.com/office/spreadsheetml/2009/9/main" objectType="Button" lockText="1"/>
</file>

<file path=xl/ctrlProps/ctrlProp3614.xml><?xml version="1.0" encoding="utf-8"?>
<formControlPr xmlns="http://schemas.microsoft.com/office/spreadsheetml/2009/9/main" objectType="Button" lockText="1"/>
</file>

<file path=xl/ctrlProps/ctrlProp3615.xml><?xml version="1.0" encoding="utf-8"?>
<formControlPr xmlns="http://schemas.microsoft.com/office/spreadsheetml/2009/9/main" objectType="Button" lockText="1"/>
</file>

<file path=xl/ctrlProps/ctrlProp3616.xml><?xml version="1.0" encoding="utf-8"?>
<formControlPr xmlns="http://schemas.microsoft.com/office/spreadsheetml/2009/9/main" objectType="Button" lockText="1"/>
</file>

<file path=xl/ctrlProps/ctrlProp3617.xml><?xml version="1.0" encoding="utf-8"?>
<formControlPr xmlns="http://schemas.microsoft.com/office/spreadsheetml/2009/9/main" objectType="Button" lockText="1"/>
</file>

<file path=xl/ctrlProps/ctrlProp3618.xml><?xml version="1.0" encoding="utf-8"?>
<formControlPr xmlns="http://schemas.microsoft.com/office/spreadsheetml/2009/9/main" objectType="Button" lockText="1"/>
</file>

<file path=xl/ctrlProps/ctrlProp3619.xml><?xml version="1.0" encoding="utf-8"?>
<formControlPr xmlns="http://schemas.microsoft.com/office/spreadsheetml/2009/9/main" objectType="Button" lockText="1"/>
</file>

<file path=xl/ctrlProps/ctrlProp3620.xml><?xml version="1.0" encoding="utf-8"?>
<formControlPr xmlns="http://schemas.microsoft.com/office/spreadsheetml/2009/9/main" objectType="Button" lockText="1"/>
</file>

<file path=xl/ctrlProps/ctrlProp3621.xml><?xml version="1.0" encoding="utf-8"?>
<formControlPr xmlns="http://schemas.microsoft.com/office/spreadsheetml/2009/9/main" objectType="Button" lockText="1"/>
</file>

<file path=xl/ctrlProps/ctrlProp3622.xml><?xml version="1.0" encoding="utf-8"?>
<formControlPr xmlns="http://schemas.microsoft.com/office/spreadsheetml/2009/9/main" objectType="Button" lockText="1"/>
</file>

<file path=xl/ctrlProps/ctrlProp3623.xml><?xml version="1.0" encoding="utf-8"?>
<formControlPr xmlns="http://schemas.microsoft.com/office/spreadsheetml/2009/9/main" objectType="Button" lockText="1"/>
</file>

<file path=xl/ctrlProps/ctrlProp3624.xml><?xml version="1.0" encoding="utf-8"?>
<formControlPr xmlns="http://schemas.microsoft.com/office/spreadsheetml/2009/9/main" objectType="Button" lockText="1"/>
</file>

<file path=xl/ctrlProps/ctrlProp3625.xml><?xml version="1.0" encoding="utf-8"?>
<formControlPr xmlns="http://schemas.microsoft.com/office/spreadsheetml/2009/9/main" objectType="Button" lockText="1"/>
</file>

<file path=xl/ctrlProps/ctrlProp3626.xml><?xml version="1.0" encoding="utf-8"?>
<formControlPr xmlns="http://schemas.microsoft.com/office/spreadsheetml/2009/9/main" objectType="Button" lockText="1"/>
</file>

<file path=xl/ctrlProps/ctrlProp3627.xml><?xml version="1.0" encoding="utf-8"?>
<formControlPr xmlns="http://schemas.microsoft.com/office/spreadsheetml/2009/9/main" objectType="Button" lockText="1"/>
</file>

<file path=xl/ctrlProps/ctrlProp3628.xml><?xml version="1.0" encoding="utf-8"?>
<formControlPr xmlns="http://schemas.microsoft.com/office/spreadsheetml/2009/9/main" objectType="Button" lockText="1"/>
</file>

<file path=xl/ctrlProps/ctrlProp3629.xml><?xml version="1.0" encoding="utf-8"?>
<formControlPr xmlns="http://schemas.microsoft.com/office/spreadsheetml/2009/9/main" objectType="Button" lockText="1"/>
</file>

<file path=xl/ctrlProps/ctrlProp3630.xml><?xml version="1.0" encoding="utf-8"?>
<formControlPr xmlns="http://schemas.microsoft.com/office/spreadsheetml/2009/9/main" objectType="Button" lockText="1"/>
</file>

<file path=xl/ctrlProps/ctrlProp3631.xml><?xml version="1.0" encoding="utf-8"?>
<formControlPr xmlns="http://schemas.microsoft.com/office/spreadsheetml/2009/9/main" objectType="Button" lockText="1"/>
</file>

<file path=xl/ctrlProps/ctrlProp3632.xml><?xml version="1.0" encoding="utf-8"?>
<formControlPr xmlns="http://schemas.microsoft.com/office/spreadsheetml/2009/9/main" objectType="Button" lockText="1"/>
</file>

<file path=xl/ctrlProps/ctrlProp3633.xml><?xml version="1.0" encoding="utf-8"?>
<formControlPr xmlns="http://schemas.microsoft.com/office/spreadsheetml/2009/9/main" objectType="Button" lockText="1"/>
</file>

<file path=xl/ctrlProps/ctrlProp3634.xml><?xml version="1.0" encoding="utf-8"?>
<formControlPr xmlns="http://schemas.microsoft.com/office/spreadsheetml/2009/9/main" objectType="Button" lockText="1"/>
</file>

<file path=xl/ctrlProps/ctrlProp3635.xml><?xml version="1.0" encoding="utf-8"?>
<formControlPr xmlns="http://schemas.microsoft.com/office/spreadsheetml/2009/9/main" objectType="Button" lockText="1"/>
</file>

<file path=xl/ctrlProps/ctrlProp3636.xml><?xml version="1.0" encoding="utf-8"?>
<formControlPr xmlns="http://schemas.microsoft.com/office/spreadsheetml/2009/9/main" objectType="Button" lockText="1"/>
</file>

<file path=xl/ctrlProps/ctrlProp3637.xml><?xml version="1.0" encoding="utf-8"?>
<formControlPr xmlns="http://schemas.microsoft.com/office/spreadsheetml/2009/9/main" objectType="Button" lockText="1"/>
</file>

<file path=xl/ctrlProps/ctrlProp3638.xml><?xml version="1.0" encoding="utf-8"?>
<formControlPr xmlns="http://schemas.microsoft.com/office/spreadsheetml/2009/9/main" objectType="Button" lockText="1"/>
</file>

<file path=xl/ctrlProps/ctrlProp3639.xml><?xml version="1.0" encoding="utf-8"?>
<formControlPr xmlns="http://schemas.microsoft.com/office/spreadsheetml/2009/9/main" objectType="Button" lockText="1"/>
</file>

<file path=xl/ctrlProps/ctrlProp3640.xml><?xml version="1.0" encoding="utf-8"?>
<formControlPr xmlns="http://schemas.microsoft.com/office/spreadsheetml/2009/9/main" objectType="Button" lockText="1"/>
</file>

<file path=xl/ctrlProps/ctrlProp3641.xml><?xml version="1.0" encoding="utf-8"?>
<formControlPr xmlns="http://schemas.microsoft.com/office/spreadsheetml/2009/9/main" objectType="Button" lockText="1"/>
</file>

<file path=xl/ctrlProps/ctrlProp3642.xml><?xml version="1.0" encoding="utf-8"?>
<formControlPr xmlns="http://schemas.microsoft.com/office/spreadsheetml/2009/9/main" objectType="Button" lockText="1"/>
</file>

<file path=xl/ctrlProps/ctrlProp3643.xml><?xml version="1.0" encoding="utf-8"?>
<formControlPr xmlns="http://schemas.microsoft.com/office/spreadsheetml/2009/9/main" objectType="Button" lockText="1"/>
</file>

<file path=xl/ctrlProps/ctrlProp3644.xml><?xml version="1.0" encoding="utf-8"?>
<formControlPr xmlns="http://schemas.microsoft.com/office/spreadsheetml/2009/9/main" objectType="Button" lockText="1"/>
</file>

<file path=xl/ctrlProps/ctrlProp3645.xml><?xml version="1.0" encoding="utf-8"?>
<formControlPr xmlns="http://schemas.microsoft.com/office/spreadsheetml/2009/9/main" objectType="Button" lockText="1"/>
</file>

<file path=xl/ctrlProps/ctrlProp3646.xml><?xml version="1.0" encoding="utf-8"?>
<formControlPr xmlns="http://schemas.microsoft.com/office/spreadsheetml/2009/9/main" objectType="Button" lockText="1"/>
</file>

<file path=xl/ctrlProps/ctrlProp3647.xml><?xml version="1.0" encoding="utf-8"?>
<formControlPr xmlns="http://schemas.microsoft.com/office/spreadsheetml/2009/9/main" objectType="Button" lockText="1"/>
</file>

<file path=xl/ctrlProps/ctrlProp3648.xml><?xml version="1.0" encoding="utf-8"?>
<formControlPr xmlns="http://schemas.microsoft.com/office/spreadsheetml/2009/9/main" objectType="Button" lockText="1"/>
</file>

<file path=xl/ctrlProps/ctrlProp3649.xml><?xml version="1.0" encoding="utf-8"?>
<formControlPr xmlns="http://schemas.microsoft.com/office/spreadsheetml/2009/9/main" objectType="Button" lockText="1"/>
</file>

<file path=xl/ctrlProps/ctrlProp3650.xml><?xml version="1.0" encoding="utf-8"?>
<formControlPr xmlns="http://schemas.microsoft.com/office/spreadsheetml/2009/9/main" objectType="Button" lockText="1"/>
</file>

<file path=xl/ctrlProps/ctrlProp3651.xml><?xml version="1.0" encoding="utf-8"?>
<formControlPr xmlns="http://schemas.microsoft.com/office/spreadsheetml/2009/9/main" objectType="Button" lockText="1"/>
</file>

<file path=xl/ctrlProps/ctrlProp3652.xml><?xml version="1.0" encoding="utf-8"?>
<formControlPr xmlns="http://schemas.microsoft.com/office/spreadsheetml/2009/9/main" objectType="Button" lockText="1"/>
</file>

<file path=xl/ctrlProps/ctrlProp3653.xml><?xml version="1.0" encoding="utf-8"?>
<formControlPr xmlns="http://schemas.microsoft.com/office/spreadsheetml/2009/9/main" objectType="Button" lockText="1"/>
</file>

<file path=xl/ctrlProps/ctrlProp3654.xml><?xml version="1.0" encoding="utf-8"?>
<formControlPr xmlns="http://schemas.microsoft.com/office/spreadsheetml/2009/9/main" objectType="Button" lockText="1"/>
</file>

<file path=xl/ctrlProps/ctrlProp3655.xml><?xml version="1.0" encoding="utf-8"?>
<formControlPr xmlns="http://schemas.microsoft.com/office/spreadsheetml/2009/9/main" objectType="Button" lockText="1"/>
</file>

<file path=xl/ctrlProps/ctrlProp3656.xml><?xml version="1.0" encoding="utf-8"?>
<formControlPr xmlns="http://schemas.microsoft.com/office/spreadsheetml/2009/9/main" objectType="Button" lockText="1"/>
</file>

<file path=xl/ctrlProps/ctrlProp3657.xml><?xml version="1.0" encoding="utf-8"?>
<formControlPr xmlns="http://schemas.microsoft.com/office/spreadsheetml/2009/9/main" objectType="Button" lockText="1"/>
</file>

<file path=xl/ctrlProps/ctrlProp3658.xml><?xml version="1.0" encoding="utf-8"?>
<formControlPr xmlns="http://schemas.microsoft.com/office/spreadsheetml/2009/9/main" objectType="Button" lockText="1"/>
</file>

<file path=xl/ctrlProps/ctrlProp3659.xml><?xml version="1.0" encoding="utf-8"?>
<formControlPr xmlns="http://schemas.microsoft.com/office/spreadsheetml/2009/9/main" objectType="Button" lockText="1"/>
</file>

<file path=xl/ctrlProps/ctrlProp3660.xml><?xml version="1.0" encoding="utf-8"?>
<formControlPr xmlns="http://schemas.microsoft.com/office/spreadsheetml/2009/9/main" objectType="Button" lockText="1"/>
</file>

<file path=xl/ctrlProps/ctrlProp3661.xml><?xml version="1.0" encoding="utf-8"?>
<formControlPr xmlns="http://schemas.microsoft.com/office/spreadsheetml/2009/9/main" objectType="Button" lockText="1"/>
</file>

<file path=xl/ctrlProps/ctrlProp3662.xml><?xml version="1.0" encoding="utf-8"?>
<formControlPr xmlns="http://schemas.microsoft.com/office/spreadsheetml/2009/9/main" objectType="Button" lockText="1"/>
</file>

<file path=xl/ctrlProps/ctrlProp3663.xml><?xml version="1.0" encoding="utf-8"?>
<formControlPr xmlns="http://schemas.microsoft.com/office/spreadsheetml/2009/9/main" objectType="Button" lockText="1"/>
</file>

<file path=xl/ctrlProps/ctrlProp3664.xml><?xml version="1.0" encoding="utf-8"?>
<formControlPr xmlns="http://schemas.microsoft.com/office/spreadsheetml/2009/9/main" objectType="Button" lockText="1"/>
</file>

<file path=xl/ctrlProps/ctrlProp3665.xml><?xml version="1.0" encoding="utf-8"?>
<formControlPr xmlns="http://schemas.microsoft.com/office/spreadsheetml/2009/9/main" objectType="Button" lockText="1"/>
</file>

<file path=xl/ctrlProps/ctrlProp3666.xml><?xml version="1.0" encoding="utf-8"?>
<formControlPr xmlns="http://schemas.microsoft.com/office/spreadsheetml/2009/9/main" objectType="Button" lockText="1"/>
</file>

<file path=xl/ctrlProps/ctrlProp3667.xml><?xml version="1.0" encoding="utf-8"?>
<formControlPr xmlns="http://schemas.microsoft.com/office/spreadsheetml/2009/9/main" objectType="Button" lockText="1"/>
</file>

<file path=xl/ctrlProps/ctrlProp3668.xml><?xml version="1.0" encoding="utf-8"?>
<formControlPr xmlns="http://schemas.microsoft.com/office/spreadsheetml/2009/9/main" objectType="Button" lockText="1"/>
</file>

<file path=xl/ctrlProps/ctrlProp3669.xml><?xml version="1.0" encoding="utf-8"?>
<formControlPr xmlns="http://schemas.microsoft.com/office/spreadsheetml/2009/9/main" objectType="Button" lockText="1"/>
</file>

<file path=xl/ctrlProps/ctrlProp3670.xml><?xml version="1.0" encoding="utf-8"?>
<formControlPr xmlns="http://schemas.microsoft.com/office/spreadsheetml/2009/9/main" objectType="Button" lockText="1"/>
</file>

<file path=xl/ctrlProps/ctrlProp3671.xml><?xml version="1.0" encoding="utf-8"?>
<formControlPr xmlns="http://schemas.microsoft.com/office/spreadsheetml/2009/9/main" objectType="Button" lockText="1"/>
</file>

<file path=xl/ctrlProps/ctrlProp3672.xml><?xml version="1.0" encoding="utf-8"?>
<formControlPr xmlns="http://schemas.microsoft.com/office/spreadsheetml/2009/9/main" objectType="Button" lockText="1"/>
</file>

<file path=xl/ctrlProps/ctrlProp3673.xml><?xml version="1.0" encoding="utf-8"?>
<formControlPr xmlns="http://schemas.microsoft.com/office/spreadsheetml/2009/9/main" objectType="Button" lockText="1"/>
</file>

<file path=xl/ctrlProps/ctrlProp3674.xml><?xml version="1.0" encoding="utf-8"?>
<formControlPr xmlns="http://schemas.microsoft.com/office/spreadsheetml/2009/9/main" objectType="Button" lockText="1"/>
</file>

<file path=xl/ctrlProps/ctrlProp3675.xml><?xml version="1.0" encoding="utf-8"?>
<formControlPr xmlns="http://schemas.microsoft.com/office/spreadsheetml/2009/9/main" objectType="Button" lockText="1"/>
</file>

<file path=xl/ctrlProps/ctrlProp3676.xml><?xml version="1.0" encoding="utf-8"?>
<formControlPr xmlns="http://schemas.microsoft.com/office/spreadsheetml/2009/9/main" objectType="Button" lockText="1"/>
</file>

<file path=xl/ctrlProps/ctrlProp3677.xml><?xml version="1.0" encoding="utf-8"?>
<formControlPr xmlns="http://schemas.microsoft.com/office/spreadsheetml/2009/9/main" objectType="Button" lockText="1"/>
</file>

<file path=xl/ctrlProps/ctrlProp3678.xml><?xml version="1.0" encoding="utf-8"?>
<formControlPr xmlns="http://schemas.microsoft.com/office/spreadsheetml/2009/9/main" objectType="Button" lockText="1"/>
</file>

<file path=xl/ctrlProps/ctrlProp3679.xml><?xml version="1.0" encoding="utf-8"?>
<formControlPr xmlns="http://schemas.microsoft.com/office/spreadsheetml/2009/9/main" objectType="Button" lockText="1"/>
</file>

<file path=xl/ctrlProps/ctrlProp3680.xml><?xml version="1.0" encoding="utf-8"?>
<formControlPr xmlns="http://schemas.microsoft.com/office/spreadsheetml/2009/9/main" objectType="Button" lockText="1"/>
</file>

<file path=xl/ctrlProps/ctrlProp3681.xml><?xml version="1.0" encoding="utf-8"?>
<formControlPr xmlns="http://schemas.microsoft.com/office/spreadsheetml/2009/9/main" objectType="Button" lockText="1"/>
</file>

<file path=xl/ctrlProps/ctrlProp3682.xml><?xml version="1.0" encoding="utf-8"?>
<formControlPr xmlns="http://schemas.microsoft.com/office/spreadsheetml/2009/9/main" objectType="Button" lockText="1"/>
</file>

<file path=xl/ctrlProps/ctrlProp3683.xml><?xml version="1.0" encoding="utf-8"?>
<formControlPr xmlns="http://schemas.microsoft.com/office/spreadsheetml/2009/9/main" objectType="Button" lockText="1"/>
</file>

<file path=xl/ctrlProps/ctrlProp3684.xml><?xml version="1.0" encoding="utf-8"?>
<formControlPr xmlns="http://schemas.microsoft.com/office/spreadsheetml/2009/9/main" objectType="Button" lockText="1"/>
</file>

<file path=xl/ctrlProps/ctrlProp3685.xml><?xml version="1.0" encoding="utf-8"?>
<formControlPr xmlns="http://schemas.microsoft.com/office/spreadsheetml/2009/9/main" objectType="Button" lockText="1"/>
</file>

<file path=xl/ctrlProps/ctrlProp3686.xml><?xml version="1.0" encoding="utf-8"?>
<formControlPr xmlns="http://schemas.microsoft.com/office/spreadsheetml/2009/9/main" objectType="Button" lockText="1"/>
</file>

<file path=xl/ctrlProps/ctrlProp3687.xml><?xml version="1.0" encoding="utf-8"?>
<formControlPr xmlns="http://schemas.microsoft.com/office/spreadsheetml/2009/9/main" objectType="Button" lockText="1"/>
</file>

<file path=xl/ctrlProps/ctrlProp3688.xml><?xml version="1.0" encoding="utf-8"?>
<formControlPr xmlns="http://schemas.microsoft.com/office/spreadsheetml/2009/9/main" objectType="Button" lockText="1"/>
</file>

<file path=xl/ctrlProps/ctrlProp3689.xml><?xml version="1.0" encoding="utf-8"?>
<formControlPr xmlns="http://schemas.microsoft.com/office/spreadsheetml/2009/9/main" objectType="Button" lockText="1"/>
</file>

<file path=xl/ctrlProps/ctrlProp3690.xml><?xml version="1.0" encoding="utf-8"?>
<formControlPr xmlns="http://schemas.microsoft.com/office/spreadsheetml/2009/9/main" objectType="Button" lockText="1"/>
</file>

<file path=xl/ctrlProps/ctrlProp3691.xml><?xml version="1.0" encoding="utf-8"?>
<formControlPr xmlns="http://schemas.microsoft.com/office/spreadsheetml/2009/9/main" objectType="Button" lockText="1"/>
</file>

<file path=xl/ctrlProps/ctrlProp3692.xml><?xml version="1.0" encoding="utf-8"?>
<formControlPr xmlns="http://schemas.microsoft.com/office/spreadsheetml/2009/9/main" objectType="Button" lockText="1"/>
</file>

<file path=xl/ctrlProps/ctrlProp3693.xml><?xml version="1.0" encoding="utf-8"?>
<formControlPr xmlns="http://schemas.microsoft.com/office/spreadsheetml/2009/9/main" objectType="Button" lockText="1"/>
</file>

<file path=xl/ctrlProps/ctrlProp3694.xml><?xml version="1.0" encoding="utf-8"?>
<formControlPr xmlns="http://schemas.microsoft.com/office/spreadsheetml/2009/9/main" objectType="Button" lockText="1"/>
</file>

<file path=xl/ctrlProps/ctrlProp3695.xml><?xml version="1.0" encoding="utf-8"?>
<formControlPr xmlns="http://schemas.microsoft.com/office/spreadsheetml/2009/9/main" objectType="Button" lockText="1"/>
</file>

<file path=xl/ctrlProps/ctrlProp3696.xml><?xml version="1.0" encoding="utf-8"?>
<formControlPr xmlns="http://schemas.microsoft.com/office/spreadsheetml/2009/9/main" objectType="Button" lockText="1"/>
</file>

<file path=xl/ctrlProps/ctrlProp3697.xml><?xml version="1.0" encoding="utf-8"?>
<formControlPr xmlns="http://schemas.microsoft.com/office/spreadsheetml/2009/9/main" objectType="Button" lockText="1"/>
</file>

<file path=xl/ctrlProps/ctrlProp3698.xml><?xml version="1.0" encoding="utf-8"?>
<formControlPr xmlns="http://schemas.microsoft.com/office/spreadsheetml/2009/9/main" objectType="Button" lockText="1"/>
</file>

<file path=xl/ctrlProps/ctrlProp3699.xml><?xml version="1.0" encoding="utf-8"?>
<formControlPr xmlns="http://schemas.microsoft.com/office/spreadsheetml/2009/9/main" objectType="Button" lockText="1"/>
</file>

<file path=xl/ctrlProps/ctrlProp3700.xml><?xml version="1.0" encoding="utf-8"?>
<formControlPr xmlns="http://schemas.microsoft.com/office/spreadsheetml/2009/9/main" objectType="Button" lockText="1"/>
</file>

<file path=xl/ctrlProps/ctrlProp3701.xml><?xml version="1.0" encoding="utf-8"?>
<formControlPr xmlns="http://schemas.microsoft.com/office/spreadsheetml/2009/9/main" objectType="Button" lockText="1"/>
</file>

<file path=xl/ctrlProps/ctrlProp3702.xml><?xml version="1.0" encoding="utf-8"?>
<formControlPr xmlns="http://schemas.microsoft.com/office/spreadsheetml/2009/9/main" objectType="Button" lockText="1"/>
</file>

<file path=xl/ctrlProps/ctrlProp3703.xml><?xml version="1.0" encoding="utf-8"?>
<formControlPr xmlns="http://schemas.microsoft.com/office/spreadsheetml/2009/9/main" objectType="Button" lockText="1"/>
</file>

<file path=xl/ctrlProps/ctrlProp3704.xml><?xml version="1.0" encoding="utf-8"?>
<formControlPr xmlns="http://schemas.microsoft.com/office/spreadsheetml/2009/9/main" objectType="Button" lockText="1"/>
</file>

<file path=xl/ctrlProps/ctrlProp3705.xml><?xml version="1.0" encoding="utf-8"?>
<formControlPr xmlns="http://schemas.microsoft.com/office/spreadsheetml/2009/9/main" objectType="Button" lockText="1"/>
</file>

<file path=xl/ctrlProps/ctrlProp3706.xml><?xml version="1.0" encoding="utf-8"?>
<formControlPr xmlns="http://schemas.microsoft.com/office/spreadsheetml/2009/9/main" objectType="Button" lockText="1"/>
</file>

<file path=xl/ctrlProps/ctrlProp3707.xml><?xml version="1.0" encoding="utf-8"?>
<formControlPr xmlns="http://schemas.microsoft.com/office/spreadsheetml/2009/9/main" objectType="Button" lockText="1"/>
</file>

<file path=xl/ctrlProps/ctrlProp3708.xml><?xml version="1.0" encoding="utf-8"?>
<formControlPr xmlns="http://schemas.microsoft.com/office/spreadsheetml/2009/9/main" objectType="Button" lockText="1"/>
</file>

<file path=xl/ctrlProps/ctrlProp3709.xml><?xml version="1.0" encoding="utf-8"?>
<formControlPr xmlns="http://schemas.microsoft.com/office/spreadsheetml/2009/9/main" objectType="Button" lockText="1"/>
</file>

<file path=xl/ctrlProps/ctrlProp3710.xml><?xml version="1.0" encoding="utf-8"?>
<formControlPr xmlns="http://schemas.microsoft.com/office/spreadsheetml/2009/9/main" objectType="Button" lockText="1"/>
</file>

<file path=xl/ctrlProps/ctrlProp3711.xml><?xml version="1.0" encoding="utf-8"?>
<formControlPr xmlns="http://schemas.microsoft.com/office/spreadsheetml/2009/9/main" objectType="Button" lockText="1"/>
</file>

<file path=xl/ctrlProps/ctrlProp3712.xml><?xml version="1.0" encoding="utf-8"?>
<formControlPr xmlns="http://schemas.microsoft.com/office/spreadsheetml/2009/9/main" objectType="Button" lockText="1"/>
</file>

<file path=xl/ctrlProps/ctrlProp3713.xml><?xml version="1.0" encoding="utf-8"?>
<formControlPr xmlns="http://schemas.microsoft.com/office/spreadsheetml/2009/9/main" objectType="Button" lockText="1"/>
</file>

<file path=xl/ctrlProps/ctrlProp3714.xml><?xml version="1.0" encoding="utf-8"?>
<formControlPr xmlns="http://schemas.microsoft.com/office/spreadsheetml/2009/9/main" objectType="Button" lockText="1"/>
</file>

<file path=xl/ctrlProps/ctrlProp3715.xml><?xml version="1.0" encoding="utf-8"?>
<formControlPr xmlns="http://schemas.microsoft.com/office/spreadsheetml/2009/9/main" objectType="Button" lockText="1"/>
</file>

<file path=xl/ctrlProps/ctrlProp3716.xml><?xml version="1.0" encoding="utf-8"?>
<formControlPr xmlns="http://schemas.microsoft.com/office/spreadsheetml/2009/9/main" objectType="Button" lockText="1"/>
</file>

<file path=xl/ctrlProps/ctrlProp3717.xml><?xml version="1.0" encoding="utf-8"?>
<formControlPr xmlns="http://schemas.microsoft.com/office/spreadsheetml/2009/9/main" objectType="Button" lockText="1"/>
</file>

<file path=xl/ctrlProps/ctrlProp3718.xml><?xml version="1.0" encoding="utf-8"?>
<formControlPr xmlns="http://schemas.microsoft.com/office/spreadsheetml/2009/9/main" objectType="Button" lockText="1"/>
</file>

<file path=xl/ctrlProps/ctrlProp3719.xml><?xml version="1.0" encoding="utf-8"?>
<formControlPr xmlns="http://schemas.microsoft.com/office/spreadsheetml/2009/9/main" objectType="Button" lockText="1"/>
</file>

<file path=xl/ctrlProps/ctrlProp3720.xml><?xml version="1.0" encoding="utf-8"?>
<formControlPr xmlns="http://schemas.microsoft.com/office/spreadsheetml/2009/9/main" objectType="Button" lockText="1"/>
</file>

<file path=xl/ctrlProps/ctrlProp3721.xml><?xml version="1.0" encoding="utf-8"?>
<formControlPr xmlns="http://schemas.microsoft.com/office/spreadsheetml/2009/9/main" objectType="Button" lockText="1"/>
</file>

<file path=xl/ctrlProps/ctrlProp3722.xml><?xml version="1.0" encoding="utf-8"?>
<formControlPr xmlns="http://schemas.microsoft.com/office/spreadsheetml/2009/9/main" objectType="Button" lockText="1"/>
</file>

<file path=xl/ctrlProps/ctrlProp3723.xml><?xml version="1.0" encoding="utf-8"?>
<formControlPr xmlns="http://schemas.microsoft.com/office/spreadsheetml/2009/9/main" objectType="Button" lockText="1"/>
</file>

<file path=xl/ctrlProps/ctrlProp3724.xml><?xml version="1.0" encoding="utf-8"?>
<formControlPr xmlns="http://schemas.microsoft.com/office/spreadsheetml/2009/9/main" objectType="Button" lockText="1"/>
</file>

<file path=xl/ctrlProps/ctrlProp3725.xml><?xml version="1.0" encoding="utf-8"?>
<formControlPr xmlns="http://schemas.microsoft.com/office/spreadsheetml/2009/9/main" objectType="Button" lockText="1"/>
</file>

<file path=xl/ctrlProps/ctrlProp3726.xml><?xml version="1.0" encoding="utf-8"?>
<formControlPr xmlns="http://schemas.microsoft.com/office/spreadsheetml/2009/9/main" objectType="Button" lockText="1"/>
</file>

<file path=xl/ctrlProps/ctrlProp3727.xml><?xml version="1.0" encoding="utf-8"?>
<formControlPr xmlns="http://schemas.microsoft.com/office/spreadsheetml/2009/9/main" objectType="Button" lockText="1"/>
</file>

<file path=xl/ctrlProps/ctrlProp3728.xml><?xml version="1.0" encoding="utf-8"?>
<formControlPr xmlns="http://schemas.microsoft.com/office/spreadsheetml/2009/9/main" objectType="Button" lockText="1"/>
</file>

<file path=xl/ctrlProps/ctrlProp3729.xml><?xml version="1.0" encoding="utf-8"?>
<formControlPr xmlns="http://schemas.microsoft.com/office/spreadsheetml/2009/9/main" objectType="Button" lockText="1"/>
</file>

<file path=xl/ctrlProps/ctrlProp3730.xml><?xml version="1.0" encoding="utf-8"?>
<formControlPr xmlns="http://schemas.microsoft.com/office/spreadsheetml/2009/9/main" objectType="Button" lockText="1"/>
</file>

<file path=xl/ctrlProps/ctrlProp3731.xml><?xml version="1.0" encoding="utf-8"?>
<formControlPr xmlns="http://schemas.microsoft.com/office/spreadsheetml/2009/9/main" objectType="Button" lockText="1"/>
</file>

<file path=xl/ctrlProps/ctrlProp3732.xml><?xml version="1.0" encoding="utf-8"?>
<formControlPr xmlns="http://schemas.microsoft.com/office/spreadsheetml/2009/9/main" objectType="Button" lockText="1"/>
</file>

<file path=xl/ctrlProps/ctrlProp3733.xml><?xml version="1.0" encoding="utf-8"?>
<formControlPr xmlns="http://schemas.microsoft.com/office/spreadsheetml/2009/9/main" objectType="Button" lockText="1"/>
</file>

<file path=xl/ctrlProps/ctrlProp3734.xml><?xml version="1.0" encoding="utf-8"?>
<formControlPr xmlns="http://schemas.microsoft.com/office/spreadsheetml/2009/9/main" objectType="Button" lockText="1"/>
</file>

<file path=xl/ctrlProps/ctrlProp3735.xml><?xml version="1.0" encoding="utf-8"?>
<formControlPr xmlns="http://schemas.microsoft.com/office/spreadsheetml/2009/9/main" objectType="Button" lockText="1"/>
</file>

<file path=xl/ctrlProps/ctrlProp3736.xml><?xml version="1.0" encoding="utf-8"?>
<formControlPr xmlns="http://schemas.microsoft.com/office/spreadsheetml/2009/9/main" objectType="Button" lockText="1"/>
</file>

<file path=xl/ctrlProps/ctrlProp3737.xml><?xml version="1.0" encoding="utf-8"?>
<formControlPr xmlns="http://schemas.microsoft.com/office/spreadsheetml/2009/9/main" objectType="Button" lockText="1"/>
</file>

<file path=xl/ctrlProps/ctrlProp3738.xml><?xml version="1.0" encoding="utf-8"?>
<formControlPr xmlns="http://schemas.microsoft.com/office/spreadsheetml/2009/9/main" objectType="Button" lockText="1"/>
</file>

<file path=xl/ctrlProps/ctrlProp3739.xml><?xml version="1.0" encoding="utf-8"?>
<formControlPr xmlns="http://schemas.microsoft.com/office/spreadsheetml/2009/9/main" objectType="Button" lockText="1"/>
</file>

<file path=xl/ctrlProps/ctrlProp3740.xml><?xml version="1.0" encoding="utf-8"?>
<formControlPr xmlns="http://schemas.microsoft.com/office/spreadsheetml/2009/9/main" objectType="Button" lockText="1"/>
</file>

<file path=xl/ctrlProps/ctrlProp3741.xml><?xml version="1.0" encoding="utf-8"?>
<formControlPr xmlns="http://schemas.microsoft.com/office/spreadsheetml/2009/9/main" objectType="Button" lockText="1"/>
</file>

<file path=xl/ctrlProps/ctrlProp3742.xml><?xml version="1.0" encoding="utf-8"?>
<formControlPr xmlns="http://schemas.microsoft.com/office/spreadsheetml/2009/9/main" objectType="Button" lockText="1"/>
</file>

<file path=xl/ctrlProps/ctrlProp3743.xml><?xml version="1.0" encoding="utf-8"?>
<formControlPr xmlns="http://schemas.microsoft.com/office/spreadsheetml/2009/9/main" objectType="Button" lockText="1"/>
</file>

<file path=xl/ctrlProps/ctrlProp3744.xml><?xml version="1.0" encoding="utf-8"?>
<formControlPr xmlns="http://schemas.microsoft.com/office/spreadsheetml/2009/9/main" objectType="Button" lockText="1"/>
</file>

<file path=xl/ctrlProps/ctrlProp374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0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0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24579" name="Button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0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24580" name="Button 4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0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24581" name="Button 5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00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24582" name="Button 6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00000000-0008-0000-00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24583" name="Button 7" hidden="1">
              <a:extLst>
                <a:ext uri="{63B3BB69-23CF-44E3-9099-C40C66FF867C}">
                  <a14:compatExt spid="_x0000_s24583"/>
                </a:ext>
                <a:ext uri="{FF2B5EF4-FFF2-40B4-BE49-F238E27FC236}">
                  <a16:creationId xmlns:a16="http://schemas.microsoft.com/office/drawing/2014/main" id="{00000000-0008-0000-0000-00000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24584" name="Button 8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id="{00000000-0008-0000-00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24585" name="Button 9" hidden="1">
              <a:extLst>
                <a:ext uri="{63B3BB69-23CF-44E3-9099-C40C66FF867C}">
                  <a14:compatExt spid="_x0000_s24585"/>
                </a:ext>
                <a:ext uri="{FF2B5EF4-FFF2-40B4-BE49-F238E27FC236}">
                  <a16:creationId xmlns:a16="http://schemas.microsoft.com/office/drawing/2014/main" id="{00000000-0008-0000-0000-00000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24586" name="Button 10" hidden="1">
              <a:extLst>
                <a:ext uri="{63B3BB69-23CF-44E3-9099-C40C66FF867C}">
                  <a14:compatExt spid="_x0000_s24586"/>
                </a:ext>
                <a:ext uri="{FF2B5EF4-FFF2-40B4-BE49-F238E27FC236}">
                  <a16:creationId xmlns:a16="http://schemas.microsoft.com/office/drawing/2014/main" id="{00000000-0008-0000-0000-00000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24587" name="Button 11" hidden="1">
              <a:extLst>
                <a:ext uri="{63B3BB69-23CF-44E3-9099-C40C66FF867C}">
                  <a14:compatExt spid="_x0000_s24587"/>
                </a:ext>
                <a:ext uri="{FF2B5EF4-FFF2-40B4-BE49-F238E27FC236}">
                  <a16:creationId xmlns:a16="http://schemas.microsoft.com/office/drawing/2014/main" id="{00000000-0008-0000-0000-00000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24588" name="Button 12" hidden="1">
              <a:extLst>
                <a:ext uri="{63B3BB69-23CF-44E3-9099-C40C66FF867C}">
                  <a14:compatExt spid="_x0000_s24588"/>
                </a:ext>
                <a:ext uri="{FF2B5EF4-FFF2-40B4-BE49-F238E27FC236}">
                  <a16:creationId xmlns:a16="http://schemas.microsoft.com/office/drawing/2014/main" id="{00000000-0008-0000-0000-00000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24589" name="Button 13" hidden="1">
              <a:extLst>
                <a:ext uri="{63B3BB69-23CF-44E3-9099-C40C66FF867C}">
                  <a14:compatExt spid="_x0000_s24589"/>
                </a:ext>
                <a:ext uri="{FF2B5EF4-FFF2-40B4-BE49-F238E27FC236}">
                  <a16:creationId xmlns:a16="http://schemas.microsoft.com/office/drawing/2014/main" id="{00000000-0008-0000-0000-00000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24590" name="Button 14" hidden="1">
              <a:extLst>
                <a:ext uri="{63B3BB69-23CF-44E3-9099-C40C66FF867C}">
                  <a14:compatExt spid="_x0000_s24590"/>
                </a:ext>
                <a:ext uri="{FF2B5EF4-FFF2-40B4-BE49-F238E27FC236}">
                  <a16:creationId xmlns:a16="http://schemas.microsoft.com/office/drawing/2014/main" id="{00000000-0008-0000-0000-00000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24591" name="Button 15" hidden="1">
              <a:extLst>
                <a:ext uri="{63B3BB69-23CF-44E3-9099-C40C66FF867C}">
                  <a14:compatExt spid="_x0000_s24591"/>
                </a:ext>
                <a:ext uri="{FF2B5EF4-FFF2-40B4-BE49-F238E27FC236}">
                  <a16:creationId xmlns:a16="http://schemas.microsoft.com/office/drawing/2014/main" id="{00000000-0008-0000-0000-00000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24592" name="Button 16" hidden="1">
              <a:extLst>
                <a:ext uri="{63B3BB69-23CF-44E3-9099-C40C66FF867C}">
                  <a14:compatExt spid="_x0000_s24592"/>
                </a:ext>
                <a:ext uri="{FF2B5EF4-FFF2-40B4-BE49-F238E27FC236}">
                  <a16:creationId xmlns:a16="http://schemas.microsoft.com/office/drawing/2014/main" id="{00000000-0008-0000-0000-00001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24593" name="Button 17" hidden="1">
              <a:extLst>
                <a:ext uri="{63B3BB69-23CF-44E3-9099-C40C66FF867C}">
                  <a14:compatExt spid="_x0000_s24593"/>
                </a:ext>
                <a:ext uri="{FF2B5EF4-FFF2-40B4-BE49-F238E27FC236}">
                  <a16:creationId xmlns:a16="http://schemas.microsoft.com/office/drawing/2014/main" id="{00000000-0008-0000-0000-00001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4594" name="Button 18" hidden="1">
              <a:extLst>
                <a:ext uri="{63B3BB69-23CF-44E3-9099-C40C66FF867C}">
                  <a14:compatExt spid="_x0000_s24594"/>
                </a:ext>
                <a:ext uri="{FF2B5EF4-FFF2-40B4-BE49-F238E27FC236}">
                  <a16:creationId xmlns:a16="http://schemas.microsoft.com/office/drawing/2014/main" id="{00000000-0008-0000-0000-00001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24595" name="Button 19" hidden="1">
              <a:extLst>
                <a:ext uri="{63B3BB69-23CF-44E3-9099-C40C66FF867C}">
                  <a14:compatExt spid="_x0000_s24595"/>
                </a:ext>
                <a:ext uri="{FF2B5EF4-FFF2-40B4-BE49-F238E27FC236}">
                  <a16:creationId xmlns:a16="http://schemas.microsoft.com/office/drawing/2014/main" id="{00000000-0008-0000-0000-00001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24596" name="Button 20" hidden="1">
              <a:extLst>
                <a:ext uri="{63B3BB69-23CF-44E3-9099-C40C66FF867C}">
                  <a14:compatExt spid="_x0000_s24596"/>
                </a:ext>
                <a:ext uri="{FF2B5EF4-FFF2-40B4-BE49-F238E27FC236}">
                  <a16:creationId xmlns:a16="http://schemas.microsoft.com/office/drawing/2014/main" id="{00000000-0008-0000-0000-00001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24597" name="Button 21" hidden="1">
              <a:extLst>
                <a:ext uri="{63B3BB69-23CF-44E3-9099-C40C66FF867C}">
                  <a14:compatExt spid="_x0000_s24597"/>
                </a:ext>
                <a:ext uri="{FF2B5EF4-FFF2-40B4-BE49-F238E27FC236}">
                  <a16:creationId xmlns:a16="http://schemas.microsoft.com/office/drawing/2014/main" id="{00000000-0008-0000-0000-00001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4598" name="Button 22" hidden="1">
              <a:extLst>
                <a:ext uri="{63B3BB69-23CF-44E3-9099-C40C66FF867C}">
                  <a14:compatExt spid="_x0000_s24598"/>
                </a:ext>
                <a:ext uri="{FF2B5EF4-FFF2-40B4-BE49-F238E27FC236}">
                  <a16:creationId xmlns:a16="http://schemas.microsoft.com/office/drawing/2014/main" id="{00000000-0008-0000-0000-00001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4599" name="Button 23" hidden="1">
              <a:extLst>
                <a:ext uri="{63B3BB69-23CF-44E3-9099-C40C66FF867C}">
                  <a14:compatExt spid="_x0000_s24599"/>
                </a:ext>
                <a:ext uri="{FF2B5EF4-FFF2-40B4-BE49-F238E27FC236}">
                  <a16:creationId xmlns:a16="http://schemas.microsoft.com/office/drawing/2014/main" id="{00000000-0008-0000-0000-00001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24600" name="Button 24" hidden="1">
              <a:extLst>
                <a:ext uri="{63B3BB69-23CF-44E3-9099-C40C66FF867C}">
                  <a14:compatExt spid="_x0000_s24600"/>
                </a:ext>
                <a:ext uri="{FF2B5EF4-FFF2-40B4-BE49-F238E27FC236}">
                  <a16:creationId xmlns:a16="http://schemas.microsoft.com/office/drawing/2014/main" id="{00000000-0008-0000-0000-00001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4601" name="Button 25" hidden="1">
              <a:extLst>
                <a:ext uri="{63B3BB69-23CF-44E3-9099-C40C66FF867C}">
                  <a14:compatExt spid="_x0000_s24601"/>
                </a:ext>
                <a:ext uri="{FF2B5EF4-FFF2-40B4-BE49-F238E27FC236}">
                  <a16:creationId xmlns:a16="http://schemas.microsoft.com/office/drawing/2014/main" id="{00000000-0008-0000-0000-00001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24602" name="Button 26" hidden="1">
              <a:extLst>
                <a:ext uri="{63B3BB69-23CF-44E3-9099-C40C66FF867C}">
                  <a14:compatExt spid="_x0000_s24602"/>
                </a:ext>
                <a:ext uri="{FF2B5EF4-FFF2-40B4-BE49-F238E27FC236}">
                  <a16:creationId xmlns:a16="http://schemas.microsoft.com/office/drawing/2014/main" id="{00000000-0008-0000-0000-00001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24603" name="Button 27" hidden="1">
              <a:extLst>
                <a:ext uri="{63B3BB69-23CF-44E3-9099-C40C66FF867C}">
                  <a14:compatExt spid="_x0000_s24603"/>
                </a:ext>
                <a:ext uri="{FF2B5EF4-FFF2-40B4-BE49-F238E27FC236}">
                  <a16:creationId xmlns:a16="http://schemas.microsoft.com/office/drawing/2014/main" id="{00000000-0008-0000-0000-00001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24604" name="Button 28" hidden="1">
              <a:extLst>
                <a:ext uri="{63B3BB69-23CF-44E3-9099-C40C66FF867C}">
                  <a14:compatExt spid="_x0000_s24604"/>
                </a:ext>
                <a:ext uri="{FF2B5EF4-FFF2-40B4-BE49-F238E27FC236}">
                  <a16:creationId xmlns:a16="http://schemas.microsoft.com/office/drawing/2014/main" id="{00000000-0008-0000-0000-00001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24605" name="Button 29" hidden="1">
              <a:extLst>
                <a:ext uri="{63B3BB69-23CF-44E3-9099-C40C66FF867C}">
                  <a14:compatExt spid="_x0000_s24605"/>
                </a:ext>
                <a:ext uri="{FF2B5EF4-FFF2-40B4-BE49-F238E27FC236}">
                  <a16:creationId xmlns:a16="http://schemas.microsoft.com/office/drawing/2014/main" id="{00000000-0008-0000-0000-00001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24606" name="Button 30" hidden="1">
              <a:extLst>
                <a:ext uri="{63B3BB69-23CF-44E3-9099-C40C66FF867C}">
                  <a14:compatExt spid="_x0000_s24606"/>
                </a:ext>
                <a:ext uri="{FF2B5EF4-FFF2-40B4-BE49-F238E27FC236}">
                  <a16:creationId xmlns:a16="http://schemas.microsoft.com/office/drawing/2014/main" id="{00000000-0008-0000-0000-00001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24607" name="Button 31" hidden="1">
              <a:extLst>
                <a:ext uri="{63B3BB69-23CF-44E3-9099-C40C66FF867C}">
                  <a14:compatExt spid="_x0000_s24607"/>
                </a:ext>
                <a:ext uri="{FF2B5EF4-FFF2-40B4-BE49-F238E27FC236}">
                  <a16:creationId xmlns:a16="http://schemas.microsoft.com/office/drawing/2014/main" id="{00000000-0008-0000-0000-00001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24608" name="Button 32" hidden="1">
              <a:extLst>
                <a:ext uri="{63B3BB69-23CF-44E3-9099-C40C66FF867C}">
                  <a14:compatExt spid="_x0000_s24608"/>
                </a:ext>
                <a:ext uri="{FF2B5EF4-FFF2-40B4-BE49-F238E27FC236}">
                  <a16:creationId xmlns:a16="http://schemas.microsoft.com/office/drawing/2014/main" id="{00000000-0008-0000-0000-00002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24609" name="Button 33" hidden="1">
              <a:extLst>
                <a:ext uri="{63B3BB69-23CF-44E3-9099-C40C66FF867C}">
                  <a14:compatExt spid="_x0000_s24609"/>
                </a:ext>
                <a:ext uri="{FF2B5EF4-FFF2-40B4-BE49-F238E27FC236}">
                  <a16:creationId xmlns:a16="http://schemas.microsoft.com/office/drawing/2014/main" id="{00000000-0008-0000-0000-00002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24610" name="Button 34" hidden="1">
              <a:extLst>
                <a:ext uri="{63B3BB69-23CF-44E3-9099-C40C66FF867C}">
                  <a14:compatExt spid="_x0000_s24610"/>
                </a:ext>
                <a:ext uri="{FF2B5EF4-FFF2-40B4-BE49-F238E27FC236}">
                  <a16:creationId xmlns:a16="http://schemas.microsoft.com/office/drawing/2014/main" id="{00000000-0008-0000-0000-00002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24611" name="Button 35" hidden="1">
              <a:extLst>
                <a:ext uri="{63B3BB69-23CF-44E3-9099-C40C66FF867C}">
                  <a14:compatExt spid="_x0000_s24611"/>
                </a:ext>
                <a:ext uri="{FF2B5EF4-FFF2-40B4-BE49-F238E27FC236}">
                  <a16:creationId xmlns:a16="http://schemas.microsoft.com/office/drawing/2014/main" id="{00000000-0008-0000-0000-00002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24612" name="Button 36" hidden="1">
              <a:extLst>
                <a:ext uri="{63B3BB69-23CF-44E3-9099-C40C66FF867C}">
                  <a14:compatExt spid="_x0000_s24612"/>
                </a:ext>
                <a:ext uri="{FF2B5EF4-FFF2-40B4-BE49-F238E27FC236}">
                  <a16:creationId xmlns:a16="http://schemas.microsoft.com/office/drawing/2014/main" id="{00000000-0008-0000-0000-00002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24613" name="Button 37" hidden="1">
              <a:extLst>
                <a:ext uri="{63B3BB69-23CF-44E3-9099-C40C66FF867C}">
                  <a14:compatExt spid="_x0000_s24613"/>
                </a:ext>
                <a:ext uri="{FF2B5EF4-FFF2-40B4-BE49-F238E27FC236}">
                  <a16:creationId xmlns:a16="http://schemas.microsoft.com/office/drawing/2014/main" id="{00000000-0008-0000-0000-00002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24614" name="Button 38" hidden="1">
              <a:extLst>
                <a:ext uri="{63B3BB69-23CF-44E3-9099-C40C66FF867C}">
                  <a14:compatExt spid="_x0000_s24614"/>
                </a:ext>
                <a:ext uri="{FF2B5EF4-FFF2-40B4-BE49-F238E27FC236}">
                  <a16:creationId xmlns:a16="http://schemas.microsoft.com/office/drawing/2014/main" id="{00000000-0008-0000-0000-00002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24615" name="Button 39" hidden="1">
              <a:extLst>
                <a:ext uri="{63B3BB69-23CF-44E3-9099-C40C66FF867C}">
                  <a14:compatExt spid="_x0000_s24615"/>
                </a:ext>
                <a:ext uri="{FF2B5EF4-FFF2-40B4-BE49-F238E27FC236}">
                  <a16:creationId xmlns:a16="http://schemas.microsoft.com/office/drawing/2014/main" id="{00000000-0008-0000-0000-00002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24616" name="Button 40" hidden="1">
              <a:extLst>
                <a:ext uri="{63B3BB69-23CF-44E3-9099-C40C66FF867C}">
                  <a14:compatExt spid="_x0000_s24616"/>
                </a:ext>
                <a:ext uri="{FF2B5EF4-FFF2-40B4-BE49-F238E27FC236}">
                  <a16:creationId xmlns:a16="http://schemas.microsoft.com/office/drawing/2014/main" id="{00000000-0008-0000-0000-00002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24617" name="Button 41" hidden="1">
              <a:extLst>
                <a:ext uri="{63B3BB69-23CF-44E3-9099-C40C66FF867C}">
                  <a14:compatExt spid="_x0000_s24617"/>
                </a:ext>
                <a:ext uri="{FF2B5EF4-FFF2-40B4-BE49-F238E27FC236}">
                  <a16:creationId xmlns:a16="http://schemas.microsoft.com/office/drawing/2014/main" id="{00000000-0008-0000-0000-00002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24618" name="Button 42" hidden="1">
              <a:extLst>
                <a:ext uri="{63B3BB69-23CF-44E3-9099-C40C66FF867C}">
                  <a14:compatExt spid="_x0000_s24618"/>
                </a:ext>
                <a:ext uri="{FF2B5EF4-FFF2-40B4-BE49-F238E27FC236}">
                  <a16:creationId xmlns:a16="http://schemas.microsoft.com/office/drawing/2014/main" id="{00000000-0008-0000-0000-00002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24619" name="Button 43" hidden="1">
              <a:extLst>
                <a:ext uri="{63B3BB69-23CF-44E3-9099-C40C66FF867C}">
                  <a14:compatExt spid="_x0000_s24619"/>
                </a:ext>
                <a:ext uri="{FF2B5EF4-FFF2-40B4-BE49-F238E27FC236}">
                  <a16:creationId xmlns:a16="http://schemas.microsoft.com/office/drawing/2014/main" id="{00000000-0008-0000-0000-00002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24620" name="Button 44" hidden="1">
              <a:extLst>
                <a:ext uri="{63B3BB69-23CF-44E3-9099-C40C66FF867C}">
                  <a14:compatExt spid="_x0000_s24620"/>
                </a:ext>
                <a:ext uri="{FF2B5EF4-FFF2-40B4-BE49-F238E27FC236}">
                  <a16:creationId xmlns:a16="http://schemas.microsoft.com/office/drawing/2014/main" id="{00000000-0008-0000-0000-00002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24621" name="Button 45" hidden="1">
              <a:extLst>
                <a:ext uri="{63B3BB69-23CF-44E3-9099-C40C66FF867C}">
                  <a14:compatExt spid="_x0000_s24621"/>
                </a:ext>
                <a:ext uri="{FF2B5EF4-FFF2-40B4-BE49-F238E27FC236}">
                  <a16:creationId xmlns:a16="http://schemas.microsoft.com/office/drawing/2014/main" id="{00000000-0008-0000-0000-00002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24622" name="Button 46" hidden="1">
              <a:extLst>
                <a:ext uri="{63B3BB69-23CF-44E3-9099-C40C66FF867C}">
                  <a14:compatExt spid="_x0000_s24622"/>
                </a:ext>
                <a:ext uri="{FF2B5EF4-FFF2-40B4-BE49-F238E27FC236}">
                  <a16:creationId xmlns:a16="http://schemas.microsoft.com/office/drawing/2014/main" id="{00000000-0008-0000-0000-00002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24623" name="Button 47" hidden="1">
              <a:extLst>
                <a:ext uri="{63B3BB69-23CF-44E3-9099-C40C66FF867C}">
                  <a14:compatExt spid="_x0000_s24623"/>
                </a:ext>
                <a:ext uri="{FF2B5EF4-FFF2-40B4-BE49-F238E27FC236}">
                  <a16:creationId xmlns:a16="http://schemas.microsoft.com/office/drawing/2014/main" id="{00000000-0008-0000-0000-00002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24624" name="Button 48" hidden="1">
              <a:extLst>
                <a:ext uri="{63B3BB69-23CF-44E3-9099-C40C66FF867C}">
                  <a14:compatExt spid="_x0000_s24624"/>
                </a:ext>
                <a:ext uri="{FF2B5EF4-FFF2-40B4-BE49-F238E27FC236}">
                  <a16:creationId xmlns:a16="http://schemas.microsoft.com/office/drawing/2014/main" id="{00000000-0008-0000-0000-00003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24625" name="Button 49" hidden="1">
              <a:extLst>
                <a:ext uri="{63B3BB69-23CF-44E3-9099-C40C66FF867C}">
                  <a14:compatExt spid="_x0000_s24625"/>
                </a:ext>
                <a:ext uri="{FF2B5EF4-FFF2-40B4-BE49-F238E27FC236}">
                  <a16:creationId xmlns:a16="http://schemas.microsoft.com/office/drawing/2014/main" id="{00000000-0008-0000-0000-00003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24626" name="Button 50" hidden="1">
              <a:extLst>
                <a:ext uri="{63B3BB69-23CF-44E3-9099-C40C66FF867C}">
                  <a14:compatExt spid="_x0000_s24626"/>
                </a:ext>
                <a:ext uri="{FF2B5EF4-FFF2-40B4-BE49-F238E27FC236}">
                  <a16:creationId xmlns:a16="http://schemas.microsoft.com/office/drawing/2014/main" id="{00000000-0008-0000-0000-00003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24627" name="Button 51" hidden="1">
              <a:extLst>
                <a:ext uri="{63B3BB69-23CF-44E3-9099-C40C66FF867C}">
                  <a14:compatExt spid="_x0000_s24627"/>
                </a:ext>
                <a:ext uri="{FF2B5EF4-FFF2-40B4-BE49-F238E27FC236}">
                  <a16:creationId xmlns:a16="http://schemas.microsoft.com/office/drawing/2014/main" id="{00000000-0008-0000-0000-00003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24628" name="Button 52" hidden="1">
              <a:extLst>
                <a:ext uri="{63B3BB69-23CF-44E3-9099-C40C66FF867C}">
                  <a14:compatExt spid="_x0000_s24628"/>
                </a:ext>
                <a:ext uri="{FF2B5EF4-FFF2-40B4-BE49-F238E27FC236}">
                  <a16:creationId xmlns:a16="http://schemas.microsoft.com/office/drawing/2014/main" id="{00000000-0008-0000-0000-00003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24629" name="Button 53" hidden="1">
              <a:extLst>
                <a:ext uri="{63B3BB69-23CF-44E3-9099-C40C66FF867C}">
                  <a14:compatExt spid="_x0000_s24629"/>
                </a:ext>
                <a:ext uri="{FF2B5EF4-FFF2-40B4-BE49-F238E27FC236}">
                  <a16:creationId xmlns:a16="http://schemas.microsoft.com/office/drawing/2014/main" id="{00000000-0008-0000-0000-00003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24630" name="Button 54" hidden="1">
              <a:extLst>
                <a:ext uri="{63B3BB69-23CF-44E3-9099-C40C66FF867C}">
                  <a14:compatExt spid="_x0000_s24630"/>
                </a:ext>
                <a:ext uri="{FF2B5EF4-FFF2-40B4-BE49-F238E27FC236}">
                  <a16:creationId xmlns:a16="http://schemas.microsoft.com/office/drawing/2014/main" id="{00000000-0008-0000-0000-00003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24631" name="Button 55" hidden="1">
              <a:extLst>
                <a:ext uri="{63B3BB69-23CF-44E3-9099-C40C66FF867C}">
                  <a14:compatExt spid="_x0000_s24631"/>
                </a:ext>
                <a:ext uri="{FF2B5EF4-FFF2-40B4-BE49-F238E27FC236}">
                  <a16:creationId xmlns:a16="http://schemas.microsoft.com/office/drawing/2014/main" id="{00000000-0008-0000-0000-00003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24632" name="Button 56" hidden="1">
              <a:extLst>
                <a:ext uri="{63B3BB69-23CF-44E3-9099-C40C66FF867C}">
                  <a14:compatExt spid="_x0000_s24632"/>
                </a:ext>
                <a:ext uri="{FF2B5EF4-FFF2-40B4-BE49-F238E27FC236}">
                  <a16:creationId xmlns:a16="http://schemas.microsoft.com/office/drawing/2014/main" id="{00000000-0008-0000-0000-00003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24633" name="Button 57" hidden="1">
              <a:extLst>
                <a:ext uri="{63B3BB69-23CF-44E3-9099-C40C66FF867C}">
                  <a14:compatExt spid="_x0000_s24633"/>
                </a:ext>
                <a:ext uri="{FF2B5EF4-FFF2-40B4-BE49-F238E27FC236}">
                  <a16:creationId xmlns:a16="http://schemas.microsoft.com/office/drawing/2014/main" id="{00000000-0008-0000-0000-00003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24634" name="Button 58" hidden="1">
              <a:extLst>
                <a:ext uri="{63B3BB69-23CF-44E3-9099-C40C66FF867C}">
                  <a14:compatExt spid="_x0000_s24634"/>
                </a:ext>
                <a:ext uri="{FF2B5EF4-FFF2-40B4-BE49-F238E27FC236}">
                  <a16:creationId xmlns:a16="http://schemas.microsoft.com/office/drawing/2014/main" id="{00000000-0008-0000-0000-00003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24635" name="Button 59" hidden="1">
              <a:extLst>
                <a:ext uri="{63B3BB69-23CF-44E3-9099-C40C66FF867C}">
                  <a14:compatExt spid="_x0000_s24635"/>
                </a:ext>
                <a:ext uri="{FF2B5EF4-FFF2-40B4-BE49-F238E27FC236}">
                  <a16:creationId xmlns:a16="http://schemas.microsoft.com/office/drawing/2014/main" id="{00000000-0008-0000-0000-00003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24636" name="Button 60" hidden="1">
              <a:extLst>
                <a:ext uri="{63B3BB69-23CF-44E3-9099-C40C66FF867C}">
                  <a14:compatExt spid="_x0000_s24636"/>
                </a:ext>
                <a:ext uri="{FF2B5EF4-FFF2-40B4-BE49-F238E27FC236}">
                  <a16:creationId xmlns:a16="http://schemas.microsoft.com/office/drawing/2014/main" id="{00000000-0008-0000-0000-00003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24637" name="Button 61" hidden="1">
              <a:extLst>
                <a:ext uri="{63B3BB69-23CF-44E3-9099-C40C66FF867C}">
                  <a14:compatExt spid="_x0000_s24637"/>
                </a:ext>
                <a:ext uri="{FF2B5EF4-FFF2-40B4-BE49-F238E27FC236}">
                  <a16:creationId xmlns:a16="http://schemas.microsoft.com/office/drawing/2014/main" id="{00000000-0008-0000-0000-00003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24638" name="Button 62" hidden="1">
              <a:extLst>
                <a:ext uri="{63B3BB69-23CF-44E3-9099-C40C66FF867C}">
                  <a14:compatExt spid="_x0000_s24638"/>
                </a:ext>
                <a:ext uri="{FF2B5EF4-FFF2-40B4-BE49-F238E27FC236}">
                  <a16:creationId xmlns:a16="http://schemas.microsoft.com/office/drawing/2014/main" id="{00000000-0008-0000-0000-00003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24639" name="Button 63" hidden="1">
              <a:extLst>
                <a:ext uri="{63B3BB69-23CF-44E3-9099-C40C66FF867C}">
                  <a14:compatExt spid="_x0000_s24639"/>
                </a:ext>
                <a:ext uri="{FF2B5EF4-FFF2-40B4-BE49-F238E27FC236}">
                  <a16:creationId xmlns:a16="http://schemas.microsoft.com/office/drawing/2014/main" id="{00000000-0008-0000-0000-00003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24640" name="Button 64" hidden="1">
              <a:extLst>
                <a:ext uri="{63B3BB69-23CF-44E3-9099-C40C66FF867C}">
                  <a14:compatExt spid="_x0000_s24640"/>
                </a:ext>
                <a:ext uri="{FF2B5EF4-FFF2-40B4-BE49-F238E27FC236}">
                  <a16:creationId xmlns:a16="http://schemas.microsoft.com/office/drawing/2014/main" id="{00000000-0008-0000-0000-00004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24641" name="Button 65" hidden="1">
              <a:extLst>
                <a:ext uri="{63B3BB69-23CF-44E3-9099-C40C66FF867C}">
                  <a14:compatExt spid="_x0000_s24641"/>
                </a:ext>
                <a:ext uri="{FF2B5EF4-FFF2-40B4-BE49-F238E27FC236}">
                  <a16:creationId xmlns:a16="http://schemas.microsoft.com/office/drawing/2014/main" id="{00000000-0008-0000-0000-00004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24642" name="Button 66" hidden="1">
              <a:extLst>
                <a:ext uri="{63B3BB69-23CF-44E3-9099-C40C66FF867C}">
                  <a14:compatExt spid="_x0000_s24642"/>
                </a:ext>
                <a:ext uri="{FF2B5EF4-FFF2-40B4-BE49-F238E27FC236}">
                  <a16:creationId xmlns:a16="http://schemas.microsoft.com/office/drawing/2014/main" id="{00000000-0008-0000-0000-00004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24643" name="Button 67" hidden="1">
              <a:extLst>
                <a:ext uri="{63B3BB69-23CF-44E3-9099-C40C66FF867C}">
                  <a14:compatExt spid="_x0000_s24643"/>
                </a:ext>
                <a:ext uri="{FF2B5EF4-FFF2-40B4-BE49-F238E27FC236}">
                  <a16:creationId xmlns:a16="http://schemas.microsoft.com/office/drawing/2014/main" id="{00000000-0008-0000-0000-00004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24644" name="Button 68" hidden="1">
              <a:extLst>
                <a:ext uri="{63B3BB69-23CF-44E3-9099-C40C66FF867C}">
                  <a14:compatExt spid="_x0000_s24644"/>
                </a:ext>
                <a:ext uri="{FF2B5EF4-FFF2-40B4-BE49-F238E27FC236}">
                  <a16:creationId xmlns:a16="http://schemas.microsoft.com/office/drawing/2014/main" id="{00000000-0008-0000-0000-00004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24645" name="Button 69" hidden="1">
              <a:extLst>
                <a:ext uri="{63B3BB69-23CF-44E3-9099-C40C66FF867C}">
                  <a14:compatExt spid="_x0000_s24645"/>
                </a:ext>
                <a:ext uri="{FF2B5EF4-FFF2-40B4-BE49-F238E27FC236}">
                  <a16:creationId xmlns:a16="http://schemas.microsoft.com/office/drawing/2014/main" id="{00000000-0008-0000-0000-00004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24646" name="Button 70" hidden="1">
              <a:extLst>
                <a:ext uri="{63B3BB69-23CF-44E3-9099-C40C66FF867C}">
                  <a14:compatExt spid="_x0000_s24646"/>
                </a:ext>
                <a:ext uri="{FF2B5EF4-FFF2-40B4-BE49-F238E27FC236}">
                  <a16:creationId xmlns:a16="http://schemas.microsoft.com/office/drawing/2014/main" id="{00000000-0008-0000-0000-00004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24647" name="Button 71" hidden="1">
              <a:extLst>
                <a:ext uri="{63B3BB69-23CF-44E3-9099-C40C66FF867C}">
                  <a14:compatExt spid="_x0000_s24647"/>
                </a:ext>
                <a:ext uri="{FF2B5EF4-FFF2-40B4-BE49-F238E27FC236}">
                  <a16:creationId xmlns:a16="http://schemas.microsoft.com/office/drawing/2014/main" id="{00000000-0008-0000-0000-00004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24648" name="Button 72" hidden="1">
              <a:extLst>
                <a:ext uri="{63B3BB69-23CF-44E3-9099-C40C66FF867C}">
                  <a14:compatExt spid="_x0000_s24648"/>
                </a:ext>
                <a:ext uri="{FF2B5EF4-FFF2-40B4-BE49-F238E27FC236}">
                  <a16:creationId xmlns:a16="http://schemas.microsoft.com/office/drawing/2014/main" id="{00000000-0008-0000-0000-00004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4649" name="Button 73" hidden="1">
              <a:extLst>
                <a:ext uri="{63B3BB69-23CF-44E3-9099-C40C66FF867C}">
                  <a14:compatExt spid="_x0000_s24649"/>
                </a:ext>
                <a:ext uri="{FF2B5EF4-FFF2-40B4-BE49-F238E27FC236}">
                  <a16:creationId xmlns:a16="http://schemas.microsoft.com/office/drawing/2014/main" id="{00000000-0008-0000-0000-00004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4650" name="Button 74" hidden="1">
              <a:extLst>
                <a:ext uri="{63B3BB69-23CF-44E3-9099-C40C66FF867C}">
                  <a14:compatExt spid="_x0000_s24650"/>
                </a:ext>
                <a:ext uri="{FF2B5EF4-FFF2-40B4-BE49-F238E27FC236}">
                  <a16:creationId xmlns:a16="http://schemas.microsoft.com/office/drawing/2014/main" id="{00000000-0008-0000-0000-00004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24651" name="Button 75" hidden="1">
              <a:extLst>
                <a:ext uri="{63B3BB69-23CF-44E3-9099-C40C66FF867C}">
                  <a14:compatExt spid="_x0000_s24651"/>
                </a:ext>
                <a:ext uri="{FF2B5EF4-FFF2-40B4-BE49-F238E27FC236}">
                  <a16:creationId xmlns:a16="http://schemas.microsoft.com/office/drawing/2014/main" id="{00000000-0008-0000-0000-00004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24652" name="Button 76" hidden="1">
              <a:extLst>
                <a:ext uri="{63B3BB69-23CF-44E3-9099-C40C66FF867C}">
                  <a14:compatExt spid="_x0000_s24652"/>
                </a:ext>
                <a:ext uri="{FF2B5EF4-FFF2-40B4-BE49-F238E27FC236}">
                  <a16:creationId xmlns:a16="http://schemas.microsoft.com/office/drawing/2014/main" id="{00000000-0008-0000-0000-00004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4653" name="Button 77" hidden="1">
              <a:extLst>
                <a:ext uri="{63B3BB69-23CF-44E3-9099-C40C66FF867C}">
                  <a14:compatExt spid="_x0000_s24653"/>
                </a:ext>
                <a:ext uri="{FF2B5EF4-FFF2-40B4-BE49-F238E27FC236}">
                  <a16:creationId xmlns:a16="http://schemas.microsoft.com/office/drawing/2014/main" id="{00000000-0008-0000-0000-00004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24654" name="Button 78" hidden="1">
              <a:extLst>
                <a:ext uri="{63B3BB69-23CF-44E3-9099-C40C66FF867C}">
                  <a14:compatExt spid="_x0000_s24654"/>
                </a:ext>
                <a:ext uri="{FF2B5EF4-FFF2-40B4-BE49-F238E27FC236}">
                  <a16:creationId xmlns:a16="http://schemas.microsoft.com/office/drawing/2014/main" id="{00000000-0008-0000-0000-00004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24655" name="Button 79" hidden="1">
              <a:extLst>
                <a:ext uri="{63B3BB69-23CF-44E3-9099-C40C66FF867C}">
                  <a14:compatExt spid="_x0000_s24655"/>
                </a:ext>
                <a:ext uri="{FF2B5EF4-FFF2-40B4-BE49-F238E27FC236}">
                  <a16:creationId xmlns:a16="http://schemas.microsoft.com/office/drawing/2014/main" id="{00000000-0008-0000-0000-00004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24656" name="Button 80" hidden="1">
              <a:extLst>
                <a:ext uri="{63B3BB69-23CF-44E3-9099-C40C66FF867C}">
                  <a14:compatExt spid="_x0000_s24656"/>
                </a:ext>
                <a:ext uri="{FF2B5EF4-FFF2-40B4-BE49-F238E27FC236}">
                  <a16:creationId xmlns:a16="http://schemas.microsoft.com/office/drawing/2014/main" id="{00000000-0008-0000-0000-00005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24657" name="Button 81" hidden="1">
              <a:extLst>
                <a:ext uri="{63B3BB69-23CF-44E3-9099-C40C66FF867C}">
                  <a14:compatExt spid="_x0000_s24657"/>
                </a:ext>
                <a:ext uri="{FF2B5EF4-FFF2-40B4-BE49-F238E27FC236}">
                  <a16:creationId xmlns:a16="http://schemas.microsoft.com/office/drawing/2014/main" id="{00000000-0008-0000-0000-00005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24658" name="Button 82" hidden="1">
              <a:extLst>
                <a:ext uri="{63B3BB69-23CF-44E3-9099-C40C66FF867C}">
                  <a14:compatExt spid="_x0000_s24658"/>
                </a:ext>
                <a:ext uri="{FF2B5EF4-FFF2-40B4-BE49-F238E27FC236}">
                  <a16:creationId xmlns:a16="http://schemas.microsoft.com/office/drawing/2014/main" id="{00000000-0008-0000-0000-00005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24659" name="Button 83" hidden="1">
              <a:extLst>
                <a:ext uri="{63B3BB69-23CF-44E3-9099-C40C66FF867C}">
                  <a14:compatExt spid="_x0000_s24659"/>
                </a:ext>
                <a:ext uri="{FF2B5EF4-FFF2-40B4-BE49-F238E27FC236}">
                  <a16:creationId xmlns:a16="http://schemas.microsoft.com/office/drawing/2014/main" id="{00000000-0008-0000-0000-00005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24660" name="Button 84" hidden="1">
              <a:extLst>
                <a:ext uri="{63B3BB69-23CF-44E3-9099-C40C66FF867C}">
                  <a14:compatExt spid="_x0000_s24660"/>
                </a:ext>
                <a:ext uri="{FF2B5EF4-FFF2-40B4-BE49-F238E27FC236}">
                  <a16:creationId xmlns:a16="http://schemas.microsoft.com/office/drawing/2014/main" id="{00000000-0008-0000-0000-00005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24661" name="Button 85" hidden="1">
              <a:extLst>
                <a:ext uri="{63B3BB69-23CF-44E3-9099-C40C66FF867C}">
                  <a14:compatExt spid="_x0000_s24661"/>
                </a:ext>
                <a:ext uri="{FF2B5EF4-FFF2-40B4-BE49-F238E27FC236}">
                  <a16:creationId xmlns:a16="http://schemas.microsoft.com/office/drawing/2014/main" id="{00000000-0008-0000-0000-00005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24662" name="Button 86" hidden="1">
              <a:extLst>
                <a:ext uri="{63B3BB69-23CF-44E3-9099-C40C66FF867C}">
                  <a14:compatExt spid="_x0000_s24662"/>
                </a:ext>
                <a:ext uri="{FF2B5EF4-FFF2-40B4-BE49-F238E27FC236}">
                  <a16:creationId xmlns:a16="http://schemas.microsoft.com/office/drawing/2014/main" id="{00000000-0008-0000-0000-00005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24663" name="Button 87" hidden="1">
              <a:extLst>
                <a:ext uri="{63B3BB69-23CF-44E3-9099-C40C66FF867C}">
                  <a14:compatExt spid="_x0000_s24663"/>
                </a:ext>
                <a:ext uri="{FF2B5EF4-FFF2-40B4-BE49-F238E27FC236}">
                  <a16:creationId xmlns:a16="http://schemas.microsoft.com/office/drawing/2014/main" id="{00000000-0008-0000-0000-00005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24664" name="Button 88" hidden="1">
              <a:extLst>
                <a:ext uri="{63B3BB69-23CF-44E3-9099-C40C66FF867C}">
                  <a14:compatExt spid="_x0000_s24664"/>
                </a:ext>
                <a:ext uri="{FF2B5EF4-FFF2-40B4-BE49-F238E27FC236}">
                  <a16:creationId xmlns:a16="http://schemas.microsoft.com/office/drawing/2014/main" id="{00000000-0008-0000-0000-00005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24665" name="Button 89" hidden="1">
              <a:extLst>
                <a:ext uri="{63B3BB69-23CF-44E3-9099-C40C66FF867C}">
                  <a14:compatExt spid="_x0000_s24665"/>
                </a:ext>
                <a:ext uri="{FF2B5EF4-FFF2-40B4-BE49-F238E27FC236}">
                  <a16:creationId xmlns:a16="http://schemas.microsoft.com/office/drawing/2014/main" id="{00000000-0008-0000-0000-00005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4666" name="Button 90" hidden="1">
              <a:extLst>
                <a:ext uri="{63B3BB69-23CF-44E3-9099-C40C66FF867C}">
                  <a14:compatExt spid="_x0000_s24666"/>
                </a:ext>
                <a:ext uri="{FF2B5EF4-FFF2-40B4-BE49-F238E27FC236}">
                  <a16:creationId xmlns:a16="http://schemas.microsoft.com/office/drawing/2014/main" id="{00000000-0008-0000-0000-00005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4667" name="Button 91" hidden="1">
              <a:extLst>
                <a:ext uri="{63B3BB69-23CF-44E3-9099-C40C66FF867C}">
                  <a14:compatExt spid="_x0000_s24667"/>
                </a:ext>
                <a:ext uri="{FF2B5EF4-FFF2-40B4-BE49-F238E27FC236}">
                  <a16:creationId xmlns:a16="http://schemas.microsoft.com/office/drawing/2014/main" id="{00000000-0008-0000-0000-00005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24668" name="Button 92" hidden="1">
              <a:extLst>
                <a:ext uri="{63B3BB69-23CF-44E3-9099-C40C66FF867C}">
                  <a14:compatExt spid="_x0000_s24668"/>
                </a:ext>
                <a:ext uri="{FF2B5EF4-FFF2-40B4-BE49-F238E27FC236}">
                  <a16:creationId xmlns:a16="http://schemas.microsoft.com/office/drawing/2014/main" id="{00000000-0008-0000-0000-00005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24669" name="Button 93" hidden="1">
              <a:extLst>
                <a:ext uri="{63B3BB69-23CF-44E3-9099-C40C66FF867C}">
                  <a14:compatExt spid="_x0000_s24669"/>
                </a:ext>
                <a:ext uri="{FF2B5EF4-FFF2-40B4-BE49-F238E27FC236}">
                  <a16:creationId xmlns:a16="http://schemas.microsoft.com/office/drawing/2014/main" id="{00000000-0008-0000-0000-00005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24670" name="Button 94" hidden="1">
              <a:extLst>
                <a:ext uri="{63B3BB69-23CF-44E3-9099-C40C66FF867C}">
                  <a14:compatExt spid="_x0000_s24670"/>
                </a:ext>
                <a:ext uri="{FF2B5EF4-FFF2-40B4-BE49-F238E27FC236}">
                  <a16:creationId xmlns:a16="http://schemas.microsoft.com/office/drawing/2014/main" id="{00000000-0008-0000-0000-00005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24671" name="Button 95" hidden="1">
              <a:extLst>
                <a:ext uri="{63B3BB69-23CF-44E3-9099-C40C66FF867C}">
                  <a14:compatExt spid="_x0000_s24671"/>
                </a:ext>
                <a:ext uri="{FF2B5EF4-FFF2-40B4-BE49-F238E27FC236}">
                  <a16:creationId xmlns:a16="http://schemas.microsoft.com/office/drawing/2014/main" id="{00000000-0008-0000-0000-00005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24672" name="Button 96" hidden="1">
              <a:extLst>
                <a:ext uri="{63B3BB69-23CF-44E3-9099-C40C66FF867C}">
                  <a14:compatExt spid="_x0000_s24672"/>
                </a:ext>
                <a:ext uri="{FF2B5EF4-FFF2-40B4-BE49-F238E27FC236}">
                  <a16:creationId xmlns:a16="http://schemas.microsoft.com/office/drawing/2014/main" id="{00000000-0008-0000-0000-00006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24673" name="Button 97" hidden="1">
              <a:extLst>
                <a:ext uri="{63B3BB69-23CF-44E3-9099-C40C66FF867C}">
                  <a14:compatExt spid="_x0000_s24673"/>
                </a:ext>
                <a:ext uri="{FF2B5EF4-FFF2-40B4-BE49-F238E27FC236}">
                  <a16:creationId xmlns:a16="http://schemas.microsoft.com/office/drawing/2014/main" id="{00000000-0008-0000-0000-00006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24674" name="Button 98" hidden="1">
              <a:extLst>
                <a:ext uri="{63B3BB69-23CF-44E3-9099-C40C66FF867C}">
                  <a14:compatExt spid="_x0000_s24674"/>
                </a:ext>
                <a:ext uri="{FF2B5EF4-FFF2-40B4-BE49-F238E27FC236}">
                  <a16:creationId xmlns:a16="http://schemas.microsoft.com/office/drawing/2014/main" id="{00000000-0008-0000-0000-00006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24675" name="Button 99" hidden="1">
              <a:extLst>
                <a:ext uri="{63B3BB69-23CF-44E3-9099-C40C66FF867C}">
                  <a14:compatExt spid="_x0000_s24675"/>
                </a:ext>
                <a:ext uri="{FF2B5EF4-FFF2-40B4-BE49-F238E27FC236}">
                  <a16:creationId xmlns:a16="http://schemas.microsoft.com/office/drawing/2014/main" id="{00000000-0008-0000-0000-00006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24676" name="Button 100" hidden="1">
              <a:extLst>
                <a:ext uri="{63B3BB69-23CF-44E3-9099-C40C66FF867C}">
                  <a14:compatExt spid="_x0000_s24676"/>
                </a:ext>
                <a:ext uri="{FF2B5EF4-FFF2-40B4-BE49-F238E27FC236}">
                  <a16:creationId xmlns:a16="http://schemas.microsoft.com/office/drawing/2014/main" id="{00000000-0008-0000-0000-00006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24677" name="Button 101" hidden="1">
              <a:extLst>
                <a:ext uri="{63B3BB69-23CF-44E3-9099-C40C66FF867C}">
                  <a14:compatExt spid="_x0000_s24677"/>
                </a:ext>
                <a:ext uri="{FF2B5EF4-FFF2-40B4-BE49-F238E27FC236}">
                  <a16:creationId xmlns:a16="http://schemas.microsoft.com/office/drawing/2014/main" id="{00000000-0008-0000-0000-00006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24678" name="Button 102" hidden="1">
              <a:extLst>
                <a:ext uri="{63B3BB69-23CF-44E3-9099-C40C66FF867C}">
                  <a14:compatExt spid="_x0000_s24678"/>
                </a:ext>
                <a:ext uri="{FF2B5EF4-FFF2-40B4-BE49-F238E27FC236}">
                  <a16:creationId xmlns:a16="http://schemas.microsoft.com/office/drawing/2014/main" id="{00000000-0008-0000-0000-00006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24679" name="Button 103" hidden="1">
              <a:extLst>
                <a:ext uri="{63B3BB69-23CF-44E3-9099-C40C66FF867C}">
                  <a14:compatExt spid="_x0000_s24679"/>
                </a:ext>
                <a:ext uri="{FF2B5EF4-FFF2-40B4-BE49-F238E27FC236}">
                  <a16:creationId xmlns:a16="http://schemas.microsoft.com/office/drawing/2014/main" id="{00000000-0008-0000-0000-00006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24680" name="Button 104" hidden="1">
              <a:extLst>
                <a:ext uri="{63B3BB69-23CF-44E3-9099-C40C66FF867C}">
                  <a14:compatExt spid="_x0000_s24680"/>
                </a:ext>
                <a:ext uri="{FF2B5EF4-FFF2-40B4-BE49-F238E27FC236}">
                  <a16:creationId xmlns:a16="http://schemas.microsoft.com/office/drawing/2014/main" id="{00000000-0008-0000-0000-00006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24681" name="Button 105" hidden="1">
              <a:extLst>
                <a:ext uri="{63B3BB69-23CF-44E3-9099-C40C66FF867C}">
                  <a14:compatExt spid="_x0000_s24681"/>
                </a:ext>
                <a:ext uri="{FF2B5EF4-FFF2-40B4-BE49-F238E27FC236}">
                  <a16:creationId xmlns:a16="http://schemas.microsoft.com/office/drawing/2014/main" id="{00000000-0008-0000-0000-00006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24682" name="Button 106" hidden="1">
              <a:extLst>
                <a:ext uri="{63B3BB69-23CF-44E3-9099-C40C66FF867C}">
                  <a14:compatExt spid="_x0000_s24682"/>
                </a:ext>
                <a:ext uri="{FF2B5EF4-FFF2-40B4-BE49-F238E27FC236}">
                  <a16:creationId xmlns:a16="http://schemas.microsoft.com/office/drawing/2014/main" id="{00000000-0008-0000-0000-00006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24683" name="Button 107" hidden="1">
              <a:extLst>
                <a:ext uri="{63B3BB69-23CF-44E3-9099-C40C66FF867C}">
                  <a14:compatExt spid="_x0000_s24683"/>
                </a:ext>
                <a:ext uri="{FF2B5EF4-FFF2-40B4-BE49-F238E27FC236}">
                  <a16:creationId xmlns:a16="http://schemas.microsoft.com/office/drawing/2014/main" id="{00000000-0008-0000-0000-00006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24684" name="Button 108" hidden="1">
              <a:extLst>
                <a:ext uri="{63B3BB69-23CF-44E3-9099-C40C66FF867C}">
                  <a14:compatExt spid="_x0000_s24684"/>
                </a:ext>
                <a:ext uri="{FF2B5EF4-FFF2-40B4-BE49-F238E27FC236}">
                  <a16:creationId xmlns:a16="http://schemas.microsoft.com/office/drawing/2014/main" id="{00000000-0008-0000-0000-00006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24685" name="Button 109" hidden="1">
              <a:extLst>
                <a:ext uri="{63B3BB69-23CF-44E3-9099-C40C66FF867C}">
                  <a14:compatExt spid="_x0000_s24685"/>
                </a:ext>
                <a:ext uri="{FF2B5EF4-FFF2-40B4-BE49-F238E27FC236}">
                  <a16:creationId xmlns:a16="http://schemas.microsoft.com/office/drawing/2014/main" id="{00000000-0008-0000-0000-00006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24686" name="Button 110" hidden="1">
              <a:extLst>
                <a:ext uri="{63B3BB69-23CF-44E3-9099-C40C66FF867C}">
                  <a14:compatExt spid="_x0000_s24686"/>
                </a:ext>
                <a:ext uri="{FF2B5EF4-FFF2-40B4-BE49-F238E27FC236}">
                  <a16:creationId xmlns:a16="http://schemas.microsoft.com/office/drawing/2014/main" id="{00000000-0008-0000-0000-00006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24687" name="Button 111" hidden="1">
              <a:extLst>
                <a:ext uri="{63B3BB69-23CF-44E3-9099-C40C66FF867C}">
                  <a14:compatExt spid="_x0000_s24687"/>
                </a:ext>
                <a:ext uri="{FF2B5EF4-FFF2-40B4-BE49-F238E27FC236}">
                  <a16:creationId xmlns:a16="http://schemas.microsoft.com/office/drawing/2014/main" id="{00000000-0008-0000-0000-00006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24688" name="Button 112" hidden="1">
              <a:extLst>
                <a:ext uri="{63B3BB69-23CF-44E3-9099-C40C66FF867C}">
                  <a14:compatExt spid="_x0000_s24688"/>
                </a:ext>
                <a:ext uri="{FF2B5EF4-FFF2-40B4-BE49-F238E27FC236}">
                  <a16:creationId xmlns:a16="http://schemas.microsoft.com/office/drawing/2014/main" id="{00000000-0008-0000-0000-00007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24689" name="Button 113" hidden="1">
              <a:extLst>
                <a:ext uri="{63B3BB69-23CF-44E3-9099-C40C66FF867C}">
                  <a14:compatExt spid="_x0000_s24689"/>
                </a:ext>
                <a:ext uri="{FF2B5EF4-FFF2-40B4-BE49-F238E27FC236}">
                  <a16:creationId xmlns:a16="http://schemas.microsoft.com/office/drawing/2014/main" id="{00000000-0008-0000-0000-00007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24690" name="Button 114" hidden="1">
              <a:extLst>
                <a:ext uri="{63B3BB69-23CF-44E3-9099-C40C66FF867C}">
                  <a14:compatExt spid="_x0000_s24690"/>
                </a:ext>
                <a:ext uri="{FF2B5EF4-FFF2-40B4-BE49-F238E27FC236}">
                  <a16:creationId xmlns:a16="http://schemas.microsoft.com/office/drawing/2014/main" id="{00000000-0008-0000-0000-00007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24691" name="Button 115" hidden="1">
              <a:extLst>
                <a:ext uri="{63B3BB69-23CF-44E3-9099-C40C66FF867C}">
                  <a14:compatExt spid="_x0000_s24691"/>
                </a:ext>
                <a:ext uri="{FF2B5EF4-FFF2-40B4-BE49-F238E27FC236}">
                  <a16:creationId xmlns:a16="http://schemas.microsoft.com/office/drawing/2014/main" id="{00000000-0008-0000-0000-00007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24692" name="Button 116" hidden="1">
              <a:extLst>
                <a:ext uri="{63B3BB69-23CF-44E3-9099-C40C66FF867C}">
                  <a14:compatExt spid="_x0000_s24692"/>
                </a:ext>
                <a:ext uri="{FF2B5EF4-FFF2-40B4-BE49-F238E27FC236}">
                  <a16:creationId xmlns:a16="http://schemas.microsoft.com/office/drawing/2014/main" id="{00000000-0008-0000-0000-00007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24693" name="Button 117" hidden="1">
              <a:extLst>
                <a:ext uri="{63B3BB69-23CF-44E3-9099-C40C66FF867C}">
                  <a14:compatExt spid="_x0000_s24693"/>
                </a:ext>
                <a:ext uri="{FF2B5EF4-FFF2-40B4-BE49-F238E27FC236}">
                  <a16:creationId xmlns:a16="http://schemas.microsoft.com/office/drawing/2014/main" id="{00000000-0008-0000-0000-00007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24694" name="Button 118" hidden="1">
              <a:extLst>
                <a:ext uri="{63B3BB69-23CF-44E3-9099-C40C66FF867C}">
                  <a14:compatExt spid="_x0000_s24694"/>
                </a:ext>
                <a:ext uri="{FF2B5EF4-FFF2-40B4-BE49-F238E27FC236}">
                  <a16:creationId xmlns:a16="http://schemas.microsoft.com/office/drawing/2014/main" id="{00000000-0008-0000-0000-00007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24695" name="Button 119" hidden="1">
              <a:extLst>
                <a:ext uri="{63B3BB69-23CF-44E3-9099-C40C66FF867C}">
                  <a14:compatExt spid="_x0000_s24695"/>
                </a:ext>
                <a:ext uri="{FF2B5EF4-FFF2-40B4-BE49-F238E27FC236}">
                  <a16:creationId xmlns:a16="http://schemas.microsoft.com/office/drawing/2014/main" id="{00000000-0008-0000-0000-00007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24696" name="Button 120" hidden="1">
              <a:extLst>
                <a:ext uri="{63B3BB69-23CF-44E3-9099-C40C66FF867C}">
                  <a14:compatExt spid="_x0000_s24696"/>
                </a:ext>
                <a:ext uri="{FF2B5EF4-FFF2-40B4-BE49-F238E27FC236}">
                  <a16:creationId xmlns:a16="http://schemas.microsoft.com/office/drawing/2014/main" id="{00000000-0008-0000-0000-00007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24697" name="Button 121" hidden="1">
              <a:extLst>
                <a:ext uri="{63B3BB69-23CF-44E3-9099-C40C66FF867C}">
                  <a14:compatExt spid="_x0000_s24697"/>
                </a:ext>
                <a:ext uri="{FF2B5EF4-FFF2-40B4-BE49-F238E27FC236}">
                  <a16:creationId xmlns:a16="http://schemas.microsoft.com/office/drawing/2014/main" id="{00000000-0008-0000-0000-00007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24698" name="Button 122" hidden="1">
              <a:extLst>
                <a:ext uri="{63B3BB69-23CF-44E3-9099-C40C66FF867C}">
                  <a14:compatExt spid="_x0000_s24698"/>
                </a:ext>
                <a:ext uri="{FF2B5EF4-FFF2-40B4-BE49-F238E27FC236}">
                  <a16:creationId xmlns:a16="http://schemas.microsoft.com/office/drawing/2014/main" id="{00000000-0008-0000-0000-00007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24699" name="Button 123" hidden="1">
              <a:extLst>
                <a:ext uri="{63B3BB69-23CF-44E3-9099-C40C66FF867C}">
                  <a14:compatExt spid="_x0000_s24699"/>
                </a:ext>
                <a:ext uri="{FF2B5EF4-FFF2-40B4-BE49-F238E27FC236}">
                  <a16:creationId xmlns:a16="http://schemas.microsoft.com/office/drawing/2014/main" id="{00000000-0008-0000-0000-00007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24700" name="Button 124" hidden="1">
              <a:extLst>
                <a:ext uri="{63B3BB69-23CF-44E3-9099-C40C66FF867C}">
                  <a14:compatExt spid="_x0000_s24700"/>
                </a:ext>
                <a:ext uri="{FF2B5EF4-FFF2-40B4-BE49-F238E27FC236}">
                  <a16:creationId xmlns:a16="http://schemas.microsoft.com/office/drawing/2014/main" id="{00000000-0008-0000-0000-00007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24701" name="Button 125" hidden="1">
              <a:extLst>
                <a:ext uri="{63B3BB69-23CF-44E3-9099-C40C66FF867C}">
                  <a14:compatExt spid="_x0000_s24701"/>
                </a:ext>
                <a:ext uri="{FF2B5EF4-FFF2-40B4-BE49-F238E27FC236}">
                  <a16:creationId xmlns:a16="http://schemas.microsoft.com/office/drawing/2014/main" id="{00000000-0008-0000-0000-00007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24702" name="Button 126" hidden="1">
              <a:extLst>
                <a:ext uri="{63B3BB69-23CF-44E3-9099-C40C66FF867C}">
                  <a14:compatExt spid="_x0000_s24702"/>
                </a:ext>
                <a:ext uri="{FF2B5EF4-FFF2-40B4-BE49-F238E27FC236}">
                  <a16:creationId xmlns:a16="http://schemas.microsoft.com/office/drawing/2014/main" id="{00000000-0008-0000-0000-00007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24703" name="Button 127" hidden="1">
              <a:extLst>
                <a:ext uri="{63B3BB69-23CF-44E3-9099-C40C66FF867C}">
                  <a14:compatExt spid="_x0000_s24703"/>
                </a:ext>
                <a:ext uri="{FF2B5EF4-FFF2-40B4-BE49-F238E27FC236}">
                  <a16:creationId xmlns:a16="http://schemas.microsoft.com/office/drawing/2014/main" id="{00000000-0008-0000-0000-00007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24704" name="Button 128" hidden="1">
              <a:extLst>
                <a:ext uri="{63B3BB69-23CF-44E3-9099-C40C66FF867C}">
                  <a14:compatExt spid="_x0000_s24704"/>
                </a:ext>
                <a:ext uri="{FF2B5EF4-FFF2-40B4-BE49-F238E27FC236}">
                  <a16:creationId xmlns:a16="http://schemas.microsoft.com/office/drawing/2014/main" id="{00000000-0008-0000-0000-00008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24705" name="Button 129" hidden="1">
              <a:extLst>
                <a:ext uri="{63B3BB69-23CF-44E3-9099-C40C66FF867C}">
                  <a14:compatExt spid="_x0000_s24705"/>
                </a:ext>
                <a:ext uri="{FF2B5EF4-FFF2-40B4-BE49-F238E27FC236}">
                  <a16:creationId xmlns:a16="http://schemas.microsoft.com/office/drawing/2014/main" id="{00000000-0008-0000-0000-00008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24706" name="Button 130" hidden="1">
              <a:extLst>
                <a:ext uri="{63B3BB69-23CF-44E3-9099-C40C66FF867C}">
                  <a14:compatExt spid="_x0000_s24706"/>
                </a:ext>
                <a:ext uri="{FF2B5EF4-FFF2-40B4-BE49-F238E27FC236}">
                  <a16:creationId xmlns:a16="http://schemas.microsoft.com/office/drawing/2014/main" id="{00000000-0008-0000-0000-00008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24707" name="Button 131" hidden="1">
              <a:extLst>
                <a:ext uri="{63B3BB69-23CF-44E3-9099-C40C66FF867C}">
                  <a14:compatExt spid="_x0000_s24707"/>
                </a:ext>
                <a:ext uri="{FF2B5EF4-FFF2-40B4-BE49-F238E27FC236}">
                  <a16:creationId xmlns:a16="http://schemas.microsoft.com/office/drawing/2014/main" id="{00000000-0008-0000-0000-00008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24708" name="Button 132" hidden="1">
              <a:extLst>
                <a:ext uri="{63B3BB69-23CF-44E3-9099-C40C66FF867C}">
                  <a14:compatExt spid="_x0000_s24708"/>
                </a:ext>
                <a:ext uri="{FF2B5EF4-FFF2-40B4-BE49-F238E27FC236}">
                  <a16:creationId xmlns:a16="http://schemas.microsoft.com/office/drawing/2014/main" id="{00000000-0008-0000-0000-00008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24709" name="Button 133" hidden="1">
              <a:extLst>
                <a:ext uri="{63B3BB69-23CF-44E3-9099-C40C66FF867C}">
                  <a14:compatExt spid="_x0000_s24709"/>
                </a:ext>
                <a:ext uri="{FF2B5EF4-FFF2-40B4-BE49-F238E27FC236}">
                  <a16:creationId xmlns:a16="http://schemas.microsoft.com/office/drawing/2014/main" id="{00000000-0008-0000-0000-00008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24710" name="Button 134" hidden="1">
              <a:extLst>
                <a:ext uri="{63B3BB69-23CF-44E3-9099-C40C66FF867C}">
                  <a14:compatExt spid="_x0000_s24710"/>
                </a:ext>
                <a:ext uri="{FF2B5EF4-FFF2-40B4-BE49-F238E27FC236}">
                  <a16:creationId xmlns:a16="http://schemas.microsoft.com/office/drawing/2014/main" id="{00000000-0008-0000-0000-00008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24711" name="Button 135" hidden="1">
              <a:extLst>
                <a:ext uri="{63B3BB69-23CF-44E3-9099-C40C66FF867C}">
                  <a14:compatExt spid="_x0000_s24711"/>
                </a:ext>
                <a:ext uri="{FF2B5EF4-FFF2-40B4-BE49-F238E27FC236}">
                  <a16:creationId xmlns:a16="http://schemas.microsoft.com/office/drawing/2014/main" id="{00000000-0008-0000-0000-00008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24712" name="Button 136" hidden="1">
              <a:extLst>
                <a:ext uri="{63B3BB69-23CF-44E3-9099-C40C66FF867C}">
                  <a14:compatExt spid="_x0000_s24712"/>
                </a:ext>
                <a:ext uri="{FF2B5EF4-FFF2-40B4-BE49-F238E27FC236}">
                  <a16:creationId xmlns:a16="http://schemas.microsoft.com/office/drawing/2014/main" id="{00000000-0008-0000-0000-00008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24713" name="Button 137" hidden="1">
              <a:extLst>
                <a:ext uri="{63B3BB69-23CF-44E3-9099-C40C66FF867C}">
                  <a14:compatExt spid="_x0000_s24713"/>
                </a:ext>
                <a:ext uri="{FF2B5EF4-FFF2-40B4-BE49-F238E27FC236}">
                  <a16:creationId xmlns:a16="http://schemas.microsoft.com/office/drawing/2014/main" id="{00000000-0008-0000-0000-00008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24714" name="Button 138" hidden="1">
              <a:extLst>
                <a:ext uri="{63B3BB69-23CF-44E3-9099-C40C66FF867C}">
                  <a14:compatExt spid="_x0000_s24714"/>
                </a:ext>
                <a:ext uri="{FF2B5EF4-FFF2-40B4-BE49-F238E27FC236}">
                  <a16:creationId xmlns:a16="http://schemas.microsoft.com/office/drawing/2014/main" id="{00000000-0008-0000-0000-00008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24715" name="Button 139" hidden="1">
              <a:extLst>
                <a:ext uri="{63B3BB69-23CF-44E3-9099-C40C66FF867C}">
                  <a14:compatExt spid="_x0000_s24715"/>
                </a:ext>
                <a:ext uri="{FF2B5EF4-FFF2-40B4-BE49-F238E27FC236}">
                  <a16:creationId xmlns:a16="http://schemas.microsoft.com/office/drawing/2014/main" id="{00000000-0008-0000-0000-00008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24716" name="Button 140" hidden="1">
              <a:extLst>
                <a:ext uri="{63B3BB69-23CF-44E3-9099-C40C66FF867C}">
                  <a14:compatExt spid="_x0000_s24716"/>
                </a:ext>
                <a:ext uri="{FF2B5EF4-FFF2-40B4-BE49-F238E27FC236}">
                  <a16:creationId xmlns:a16="http://schemas.microsoft.com/office/drawing/2014/main" id="{00000000-0008-0000-0000-00008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1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1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1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177" name="Button 57" hidden="1">
              <a:extLst>
                <a:ext uri="{63B3BB69-23CF-44E3-9099-C40C66FF867C}">
                  <a14:compatExt spid="_x0000_s5177"/>
                </a:ext>
                <a:ext uri="{FF2B5EF4-FFF2-40B4-BE49-F238E27FC236}">
                  <a16:creationId xmlns:a16="http://schemas.microsoft.com/office/drawing/2014/main" id="{00000000-0008-0000-0100-00003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183" name="Button 63" hidden="1">
              <a:extLst>
                <a:ext uri="{63B3BB69-23CF-44E3-9099-C40C66FF867C}">
                  <a14:compatExt spid="_x0000_s5183"/>
                </a:ext>
                <a:ext uri="{FF2B5EF4-FFF2-40B4-BE49-F238E27FC236}">
                  <a16:creationId xmlns:a16="http://schemas.microsoft.com/office/drawing/2014/main" id="{00000000-0008-0000-0100-00003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180" name="Button 60" hidden="1">
              <a:extLst>
                <a:ext uri="{63B3BB69-23CF-44E3-9099-C40C66FF867C}">
                  <a14:compatExt spid="_x0000_s5180"/>
                </a:ext>
                <a:ext uri="{FF2B5EF4-FFF2-40B4-BE49-F238E27FC236}">
                  <a16:creationId xmlns:a16="http://schemas.microsoft.com/office/drawing/2014/main" id="{00000000-0008-0000-0100-00003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178" name="Button 58" hidden="1">
              <a:extLst>
                <a:ext uri="{63B3BB69-23CF-44E3-9099-C40C66FF867C}">
                  <a14:compatExt spid="_x0000_s5178"/>
                </a:ext>
                <a:ext uri="{FF2B5EF4-FFF2-40B4-BE49-F238E27FC236}">
                  <a16:creationId xmlns:a16="http://schemas.microsoft.com/office/drawing/2014/main" id="{00000000-0008-0000-0100-00003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179" name="Button 59" hidden="1">
              <a:extLst>
                <a:ext uri="{63B3BB69-23CF-44E3-9099-C40C66FF867C}">
                  <a14:compatExt spid="_x0000_s5179"/>
                </a:ext>
                <a:ext uri="{FF2B5EF4-FFF2-40B4-BE49-F238E27FC236}">
                  <a16:creationId xmlns:a16="http://schemas.microsoft.com/office/drawing/2014/main" id="{00000000-0008-0000-0100-00003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181" name="Button 61" hidden="1">
              <a:extLst>
                <a:ext uri="{63B3BB69-23CF-44E3-9099-C40C66FF867C}">
                  <a14:compatExt spid="_x0000_s5181"/>
                </a:ext>
                <a:ext uri="{FF2B5EF4-FFF2-40B4-BE49-F238E27FC236}">
                  <a16:creationId xmlns:a16="http://schemas.microsoft.com/office/drawing/2014/main" id="{00000000-0008-0000-0100-00003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237" name="Button 117" hidden="1">
              <a:extLst>
                <a:ext uri="{63B3BB69-23CF-44E3-9099-C40C66FF867C}">
                  <a14:compatExt spid="_x0000_s5237"/>
                </a:ext>
                <a:ext uri="{FF2B5EF4-FFF2-40B4-BE49-F238E27FC236}">
                  <a16:creationId xmlns:a16="http://schemas.microsoft.com/office/drawing/2014/main" id="{00000000-0008-0000-0100-00007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238" name="Button 118" hidden="1">
              <a:extLst>
                <a:ext uri="{63B3BB69-23CF-44E3-9099-C40C66FF867C}">
                  <a14:compatExt spid="_x0000_s5238"/>
                </a:ext>
                <a:ext uri="{FF2B5EF4-FFF2-40B4-BE49-F238E27FC236}">
                  <a16:creationId xmlns:a16="http://schemas.microsoft.com/office/drawing/2014/main" id="{00000000-0008-0000-0100-00007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239" name="Button 119" hidden="1">
              <a:extLst>
                <a:ext uri="{63B3BB69-23CF-44E3-9099-C40C66FF867C}">
                  <a14:compatExt spid="_x0000_s5239"/>
                </a:ext>
                <a:ext uri="{FF2B5EF4-FFF2-40B4-BE49-F238E27FC236}">
                  <a16:creationId xmlns:a16="http://schemas.microsoft.com/office/drawing/2014/main" id="{00000000-0008-0000-0100-00007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182" name="Button 62" hidden="1">
              <a:extLst>
                <a:ext uri="{63B3BB69-23CF-44E3-9099-C40C66FF867C}">
                  <a14:compatExt spid="_x0000_s5182"/>
                </a:ext>
                <a:ext uri="{FF2B5EF4-FFF2-40B4-BE49-F238E27FC236}">
                  <a16:creationId xmlns:a16="http://schemas.microsoft.com/office/drawing/2014/main" id="{00000000-0008-0000-0100-00003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240" name="Button 120" hidden="1">
              <a:extLst>
                <a:ext uri="{63B3BB69-23CF-44E3-9099-C40C66FF867C}">
                  <a14:compatExt spid="_x0000_s5240"/>
                </a:ext>
                <a:ext uri="{FF2B5EF4-FFF2-40B4-BE49-F238E27FC236}">
                  <a16:creationId xmlns:a16="http://schemas.microsoft.com/office/drawing/2014/main" id="{00000000-0008-0000-0100-00007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184" name="Button 64" hidden="1">
              <a:extLst>
                <a:ext uri="{63B3BB69-23CF-44E3-9099-C40C66FF867C}">
                  <a14:compatExt spid="_x0000_s5184"/>
                </a:ext>
                <a:ext uri="{FF2B5EF4-FFF2-40B4-BE49-F238E27FC236}">
                  <a16:creationId xmlns:a16="http://schemas.microsoft.com/office/drawing/2014/main" id="{00000000-0008-0000-0100-00004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313" name="Button 193" hidden="1">
              <a:extLst>
                <a:ext uri="{63B3BB69-23CF-44E3-9099-C40C66FF867C}">
                  <a14:compatExt spid="_x0000_s5313"/>
                </a:ext>
                <a:ext uri="{FF2B5EF4-FFF2-40B4-BE49-F238E27FC236}">
                  <a16:creationId xmlns:a16="http://schemas.microsoft.com/office/drawing/2014/main" id="{00000000-0008-0000-0100-0000C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315" name="Button 195" hidden="1">
              <a:extLst>
                <a:ext uri="{63B3BB69-23CF-44E3-9099-C40C66FF867C}">
                  <a14:compatExt spid="_x0000_s5315"/>
                </a:ext>
                <a:ext uri="{FF2B5EF4-FFF2-40B4-BE49-F238E27FC236}">
                  <a16:creationId xmlns:a16="http://schemas.microsoft.com/office/drawing/2014/main" id="{00000000-0008-0000-0100-0000C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316" name="Button 196" hidden="1">
              <a:extLst>
                <a:ext uri="{63B3BB69-23CF-44E3-9099-C40C66FF867C}">
                  <a14:compatExt spid="_x0000_s5316"/>
                </a:ext>
                <a:ext uri="{FF2B5EF4-FFF2-40B4-BE49-F238E27FC236}">
                  <a16:creationId xmlns:a16="http://schemas.microsoft.com/office/drawing/2014/main" id="{00000000-0008-0000-0100-0000C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318" name="Button 198" hidden="1">
              <a:extLst>
                <a:ext uri="{63B3BB69-23CF-44E3-9099-C40C66FF867C}">
                  <a14:compatExt spid="_x0000_s5318"/>
                </a:ext>
                <a:ext uri="{FF2B5EF4-FFF2-40B4-BE49-F238E27FC236}">
                  <a16:creationId xmlns:a16="http://schemas.microsoft.com/office/drawing/2014/main" id="{00000000-0008-0000-0100-0000C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319" name="Button 199" hidden="1">
              <a:extLst>
                <a:ext uri="{63B3BB69-23CF-44E3-9099-C40C66FF867C}">
                  <a14:compatExt spid="_x0000_s5319"/>
                </a:ext>
                <a:ext uri="{FF2B5EF4-FFF2-40B4-BE49-F238E27FC236}">
                  <a16:creationId xmlns:a16="http://schemas.microsoft.com/office/drawing/2014/main" id="{00000000-0008-0000-0100-0000C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333" name="Button 213" hidden="1">
              <a:extLst>
                <a:ext uri="{63B3BB69-23CF-44E3-9099-C40C66FF867C}">
                  <a14:compatExt spid="_x0000_s5333"/>
                </a:ext>
                <a:ext uri="{FF2B5EF4-FFF2-40B4-BE49-F238E27FC236}">
                  <a16:creationId xmlns:a16="http://schemas.microsoft.com/office/drawing/2014/main" id="{00000000-0008-0000-0100-0000D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335" name="Button 215" hidden="1">
              <a:extLst>
                <a:ext uri="{63B3BB69-23CF-44E3-9099-C40C66FF867C}">
                  <a14:compatExt spid="_x0000_s5335"/>
                </a:ext>
                <a:ext uri="{FF2B5EF4-FFF2-40B4-BE49-F238E27FC236}">
                  <a16:creationId xmlns:a16="http://schemas.microsoft.com/office/drawing/2014/main" id="{00000000-0008-0000-0100-0000D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336" name="Button 216" hidden="1">
              <a:extLst>
                <a:ext uri="{63B3BB69-23CF-44E3-9099-C40C66FF867C}">
                  <a14:compatExt spid="_x0000_s5336"/>
                </a:ext>
                <a:ext uri="{FF2B5EF4-FFF2-40B4-BE49-F238E27FC236}">
                  <a16:creationId xmlns:a16="http://schemas.microsoft.com/office/drawing/2014/main" id="{00000000-0008-0000-0100-0000D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338" name="Button 218" hidden="1">
              <a:extLst>
                <a:ext uri="{63B3BB69-23CF-44E3-9099-C40C66FF867C}">
                  <a14:compatExt spid="_x0000_s5338"/>
                </a:ext>
                <a:ext uri="{FF2B5EF4-FFF2-40B4-BE49-F238E27FC236}">
                  <a16:creationId xmlns:a16="http://schemas.microsoft.com/office/drawing/2014/main" id="{00000000-0008-0000-0100-0000D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339" name="Button 219" hidden="1">
              <a:extLst>
                <a:ext uri="{63B3BB69-23CF-44E3-9099-C40C66FF867C}">
                  <a14:compatExt spid="_x0000_s5339"/>
                </a:ext>
                <a:ext uri="{FF2B5EF4-FFF2-40B4-BE49-F238E27FC236}">
                  <a16:creationId xmlns:a16="http://schemas.microsoft.com/office/drawing/2014/main" id="{00000000-0008-0000-0100-0000D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353" name="Button 233" hidden="1">
              <a:extLst>
                <a:ext uri="{63B3BB69-23CF-44E3-9099-C40C66FF867C}">
                  <a14:compatExt spid="_x0000_s5353"/>
                </a:ext>
                <a:ext uri="{FF2B5EF4-FFF2-40B4-BE49-F238E27FC236}">
                  <a16:creationId xmlns:a16="http://schemas.microsoft.com/office/drawing/2014/main" id="{00000000-0008-0000-0100-0000E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355" name="Button 235" hidden="1">
              <a:extLst>
                <a:ext uri="{63B3BB69-23CF-44E3-9099-C40C66FF867C}">
                  <a14:compatExt spid="_x0000_s5355"/>
                </a:ext>
                <a:ext uri="{FF2B5EF4-FFF2-40B4-BE49-F238E27FC236}">
                  <a16:creationId xmlns:a16="http://schemas.microsoft.com/office/drawing/2014/main" id="{00000000-0008-0000-0100-0000E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356" name="Button 236" hidden="1">
              <a:extLst>
                <a:ext uri="{63B3BB69-23CF-44E3-9099-C40C66FF867C}">
                  <a14:compatExt spid="_x0000_s5356"/>
                </a:ext>
                <a:ext uri="{FF2B5EF4-FFF2-40B4-BE49-F238E27FC236}">
                  <a16:creationId xmlns:a16="http://schemas.microsoft.com/office/drawing/2014/main" id="{00000000-0008-0000-0100-0000E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358" name="Button 238" hidden="1">
              <a:extLst>
                <a:ext uri="{63B3BB69-23CF-44E3-9099-C40C66FF867C}">
                  <a14:compatExt spid="_x0000_s5358"/>
                </a:ext>
                <a:ext uri="{FF2B5EF4-FFF2-40B4-BE49-F238E27FC236}">
                  <a16:creationId xmlns:a16="http://schemas.microsoft.com/office/drawing/2014/main" id="{00000000-0008-0000-0100-0000E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359" name="Button 239" hidden="1">
              <a:extLst>
                <a:ext uri="{63B3BB69-23CF-44E3-9099-C40C66FF867C}">
                  <a14:compatExt spid="_x0000_s5359"/>
                </a:ext>
                <a:ext uri="{FF2B5EF4-FFF2-40B4-BE49-F238E27FC236}">
                  <a16:creationId xmlns:a16="http://schemas.microsoft.com/office/drawing/2014/main" id="{00000000-0008-0000-0100-0000E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360" name="Button 240" hidden="1">
              <a:extLst>
                <a:ext uri="{63B3BB69-23CF-44E3-9099-C40C66FF867C}">
                  <a14:compatExt spid="_x0000_s5360"/>
                </a:ext>
                <a:ext uri="{FF2B5EF4-FFF2-40B4-BE49-F238E27FC236}">
                  <a16:creationId xmlns:a16="http://schemas.microsoft.com/office/drawing/2014/main" id="{00000000-0008-0000-0100-0000F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373" name="Button 253" hidden="1">
              <a:extLst>
                <a:ext uri="{63B3BB69-23CF-44E3-9099-C40C66FF867C}">
                  <a14:compatExt spid="_x0000_s5373"/>
                </a:ext>
                <a:ext uri="{FF2B5EF4-FFF2-40B4-BE49-F238E27FC236}">
                  <a16:creationId xmlns:a16="http://schemas.microsoft.com/office/drawing/2014/main" id="{00000000-0008-0000-0100-0000F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375" name="Button 255" hidden="1">
              <a:extLst>
                <a:ext uri="{63B3BB69-23CF-44E3-9099-C40C66FF867C}">
                  <a14:compatExt spid="_x0000_s5375"/>
                </a:ext>
                <a:ext uri="{FF2B5EF4-FFF2-40B4-BE49-F238E27FC236}">
                  <a16:creationId xmlns:a16="http://schemas.microsoft.com/office/drawing/2014/main" id="{00000000-0008-0000-0100-0000F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376" name="Button 256" hidden="1">
              <a:extLst>
                <a:ext uri="{63B3BB69-23CF-44E3-9099-C40C66FF867C}">
                  <a14:compatExt spid="_x0000_s5376"/>
                </a:ext>
                <a:ext uri="{FF2B5EF4-FFF2-40B4-BE49-F238E27FC236}">
                  <a16:creationId xmlns:a16="http://schemas.microsoft.com/office/drawing/2014/main" id="{00000000-0008-0000-0100-00000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378" name="Button 258" hidden="1">
              <a:extLst>
                <a:ext uri="{63B3BB69-23CF-44E3-9099-C40C66FF867C}">
                  <a14:compatExt spid="_x0000_s5378"/>
                </a:ext>
                <a:ext uri="{FF2B5EF4-FFF2-40B4-BE49-F238E27FC236}">
                  <a16:creationId xmlns:a16="http://schemas.microsoft.com/office/drawing/2014/main" id="{00000000-0008-0000-0100-00000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379" name="Button 259" hidden="1">
              <a:extLst>
                <a:ext uri="{63B3BB69-23CF-44E3-9099-C40C66FF867C}">
                  <a14:compatExt spid="_x0000_s5379"/>
                </a:ext>
                <a:ext uri="{FF2B5EF4-FFF2-40B4-BE49-F238E27FC236}">
                  <a16:creationId xmlns:a16="http://schemas.microsoft.com/office/drawing/2014/main" id="{00000000-0008-0000-0100-00000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393" name="Button 273" hidden="1">
              <a:extLst>
                <a:ext uri="{63B3BB69-23CF-44E3-9099-C40C66FF867C}">
                  <a14:compatExt spid="_x0000_s5393"/>
                </a:ext>
                <a:ext uri="{FF2B5EF4-FFF2-40B4-BE49-F238E27FC236}">
                  <a16:creationId xmlns:a16="http://schemas.microsoft.com/office/drawing/2014/main" id="{00000000-0008-0000-0100-00001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395" name="Button 275" hidden="1">
              <a:extLst>
                <a:ext uri="{63B3BB69-23CF-44E3-9099-C40C66FF867C}">
                  <a14:compatExt spid="_x0000_s5395"/>
                </a:ext>
                <a:ext uri="{FF2B5EF4-FFF2-40B4-BE49-F238E27FC236}">
                  <a16:creationId xmlns:a16="http://schemas.microsoft.com/office/drawing/2014/main" id="{00000000-0008-0000-0100-00001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396" name="Button 276" hidden="1">
              <a:extLst>
                <a:ext uri="{63B3BB69-23CF-44E3-9099-C40C66FF867C}">
                  <a14:compatExt spid="_x0000_s5396"/>
                </a:ext>
                <a:ext uri="{FF2B5EF4-FFF2-40B4-BE49-F238E27FC236}">
                  <a16:creationId xmlns:a16="http://schemas.microsoft.com/office/drawing/2014/main" id="{00000000-0008-0000-0100-00001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398" name="Button 278" hidden="1">
              <a:extLst>
                <a:ext uri="{63B3BB69-23CF-44E3-9099-C40C66FF867C}">
                  <a14:compatExt spid="_x0000_s5398"/>
                </a:ext>
                <a:ext uri="{FF2B5EF4-FFF2-40B4-BE49-F238E27FC236}">
                  <a16:creationId xmlns:a16="http://schemas.microsoft.com/office/drawing/2014/main" id="{00000000-0008-0000-0100-00001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399" name="Button 279" hidden="1">
              <a:extLst>
                <a:ext uri="{63B3BB69-23CF-44E3-9099-C40C66FF867C}">
                  <a14:compatExt spid="_x0000_s5399"/>
                </a:ext>
                <a:ext uri="{FF2B5EF4-FFF2-40B4-BE49-F238E27FC236}">
                  <a16:creationId xmlns:a16="http://schemas.microsoft.com/office/drawing/2014/main" id="{00000000-0008-0000-0100-00001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413" name="Button 293" hidden="1">
              <a:extLst>
                <a:ext uri="{63B3BB69-23CF-44E3-9099-C40C66FF867C}">
                  <a14:compatExt spid="_x0000_s5413"/>
                </a:ext>
                <a:ext uri="{FF2B5EF4-FFF2-40B4-BE49-F238E27FC236}">
                  <a16:creationId xmlns:a16="http://schemas.microsoft.com/office/drawing/2014/main" id="{00000000-0008-0000-0100-00002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415" name="Button 295" hidden="1">
              <a:extLst>
                <a:ext uri="{63B3BB69-23CF-44E3-9099-C40C66FF867C}">
                  <a14:compatExt spid="_x0000_s5415"/>
                </a:ext>
                <a:ext uri="{FF2B5EF4-FFF2-40B4-BE49-F238E27FC236}">
                  <a16:creationId xmlns:a16="http://schemas.microsoft.com/office/drawing/2014/main" id="{00000000-0008-0000-0100-00002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416" name="Button 296" hidden="1">
              <a:extLst>
                <a:ext uri="{63B3BB69-23CF-44E3-9099-C40C66FF867C}">
                  <a14:compatExt spid="_x0000_s5416"/>
                </a:ext>
                <a:ext uri="{FF2B5EF4-FFF2-40B4-BE49-F238E27FC236}">
                  <a16:creationId xmlns:a16="http://schemas.microsoft.com/office/drawing/2014/main" id="{00000000-0008-0000-0100-00002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418" name="Button 298" hidden="1">
              <a:extLst>
                <a:ext uri="{63B3BB69-23CF-44E3-9099-C40C66FF867C}">
                  <a14:compatExt spid="_x0000_s5418"/>
                </a:ext>
                <a:ext uri="{FF2B5EF4-FFF2-40B4-BE49-F238E27FC236}">
                  <a16:creationId xmlns:a16="http://schemas.microsoft.com/office/drawing/2014/main" id="{00000000-0008-0000-0100-00002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419" name="Button 299" hidden="1">
              <a:extLst>
                <a:ext uri="{63B3BB69-23CF-44E3-9099-C40C66FF867C}">
                  <a14:compatExt spid="_x0000_s5419"/>
                </a:ext>
                <a:ext uri="{FF2B5EF4-FFF2-40B4-BE49-F238E27FC236}">
                  <a16:creationId xmlns:a16="http://schemas.microsoft.com/office/drawing/2014/main" id="{00000000-0008-0000-0100-00002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320" name="Button 200" hidden="1">
              <a:extLst>
                <a:ext uri="{63B3BB69-23CF-44E3-9099-C40C66FF867C}">
                  <a14:compatExt spid="_x0000_s5320"/>
                </a:ext>
                <a:ext uri="{FF2B5EF4-FFF2-40B4-BE49-F238E27FC236}">
                  <a16:creationId xmlns:a16="http://schemas.microsoft.com/office/drawing/2014/main" id="{00000000-0008-0000-0100-0000C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325" name="Button 205" hidden="1">
              <a:extLst>
                <a:ext uri="{63B3BB69-23CF-44E3-9099-C40C66FF867C}">
                  <a14:compatExt spid="_x0000_s5325"/>
                </a:ext>
                <a:ext uri="{FF2B5EF4-FFF2-40B4-BE49-F238E27FC236}">
                  <a16:creationId xmlns:a16="http://schemas.microsoft.com/office/drawing/2014/main" id="{00000000-0008-0000-0100-0000C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327" name="Button 207" hidden="1">
              <a:extLst>
                <a:ext uri="{63B3BB69-23CF-44E3-9099-C40C66FF867C}">
                  <a14:compatExt spid="_x0000_s5327"/>
                </a:ext>
                <a:ext uri="{FF2B5EF4-FFF2-40B4-BE49-F238E27FC236}">
                  <a16:creationId xmlns:a16="http://schemas.microsoft.com/office/drawing/2014/main" id="{00000000-0008-0000-0100-0000C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321" name="Button 201" hidden="1">
              <a:extLst>
                <a:ext uri="{63B3BB69-23CF-44E3-9099-C40C66FF867C}">
                  <a14:compatExt spid="_x0000_s5321"/>
                </a:ext>
                <a:ext uri="{FF2B5EF4-FFF2-40B4-BE49-F238E27FC236}">
                  <a16:creationId xmlns:a16="http://schemas.microsoft.com/office/drawing/2014/main" id="{00000000-0008-0000-0100-0000C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322" name="Button 202" hidden="1">
              <a:extLst>
                <a:ext uri="{63B3BB69-23CF-44E3-9099-C40C66FF867C}">
                  <a14:compatExt spid="_x0000_s5322"/>
                </a:ext>
                <a:ext uri="{FF2B5EF4-FFF2-40B4-BE49-F238E27FC236}">
                  <a16:creationId xmlns:a16="http://schemas.microsoft.com/office/drawing/2014/main" id="{00000000-0008-0000-0100-0000C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323" name="Button 203" hidden="1">
              <a:extLst>
                <a:ext uri="{63B3BB69-23CF-44E3-9099-C40C66FF867C}">
                  <a14:compatExt spid="_x0000_s5323"/>
                </a:ext>
                <a:ext uri="{FF2B5EF4-FFF2-40B4-BE49-F238E27FC236}">
                  <a16:creationId xmlns:a16="http://schemas.microsoft.com/office/drawing/2014/main" id="{00000000-0008-0000-0100-0000C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328" name="Button 208" hidden="1">
              <a:extLst>
                <a:ext uri="{63B3BB69-23CF-44E3-9099-C40C66FF867C}">
                  <a14:compatExt spid="_x0000_s5328"/>
                </a:ext>
                <a:ext uri="{FF2B5EF4-FFF2-40B4-BE49-F238E27FC236}">
                  <a16:creationId xmlns:a16="http://schemas.microsoft.com/office/drawing/2014/main" id="{00000000-0008-0000-0100-0000D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329" name="Button 209" hidden="1">
              <a:extLst>
                <a:ext uri="{63B3BB69-23CF-44E3-9099-C40C66FF867C}">
                  <a14:compatExt spid="_x0000_s5329"/>
                </a:ext>
                <a:ext uri="{FF2B5EF4-FFF2-40B4-BE49-F238E27FC236}">
                  <a16:creationId xmlns:a16="http://schemas.microsoft.com/office/drawing/2014/main" id="{00000000-0008-0000-0100-0000D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330" name="Button 210" hidden="1">
              <a:extLst>
                <a:ext uri="{63B3BB69-23CF-44E3-9099-C40C66FF867C}">
                  <a14:compatExt spid="_x0000_s5330"/>
                </a:ext>
                <a:ext uri="{FF2B5EF4-FFF2-40B4-BE49-F238E27FC236}">
                  <a16:creationId xmlns:a16="http://schemas.microsoft.com/office/drawing/2014/main" id="{00000000-0008-0000-0100-0000D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324" name="Button 204" hidden="1">
              <a:extLst>
                <a:ext uri="{63B3BB69-23CF-44E3-9099-C40C66FF867C}">
                  <a14:compatExt spid="_x0000_s5324"/>
                </a:ext>
                <a:ext uri="{FF2B5EF4-FFF2-40B4-BE49-F238E27FC236}">
                  <a16:creationId xmlns:a16="http://schemas.microsoft.com/office/drawing/2014/main" id="{00000000-0008-0000-0100-0000C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331" name="Button 211" hidden="1">
              <a:extLst>
                <a:ext uri="{63B3BB69-23CF-44E3-9099-C40C66FF867C}">
                  <a14:compatExt spid="_x0000_s5331"/>
                </a:ext>
                <a:ext uri="{FF2B5EF4-FFF2-40B4-BE49-F238E27FC236}">
                  <a16:creationId xmlns:a16="http://schemas.microsoft.com/office/drawing/2014/main" id="{00000000-0008-0000-0100-0000D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332" name="Button 212" hidden="1">
              <a:extLst>
                <a:ext uri="{63B3BB69-23CF-44E3-9099-C40C66FF867C}">
                  <a14:compatExt spid="_x0000_s5332"/>
                </a:ext>
                <a:ext uri="{FF2B5EF4-FFF2-40B4-BE49-F238E27FC236}">
                  <a16:creationId xmlns:a16="http://schemas.microsoft.com/office/drawing/2014/main" id="{00000000-0008-0000-0100-0000D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314" name="Button 194" hidden="1">
              <a:extLst>
                <a:ext uri="{63B3BB69-23CF-44E3-9099-C40C66FF867C}">
                  <a14:compatExt spid="_x0000_s5314"/>
                </a:ext>
                <a:ext uri="{FF2B5EF4-FFF2-40B4-BE49-F238E27FC236}">
                  <a16:creationId xmlns:a16="http://schemas.microsoft.com/office/drawing/2014/main" id="{00000000-0008-0000-0100-0000C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317" name="Button 197" hidden="1">
              <a:extLst>
                <a:ext uri="{63B3BB69-23CF-44E3-9099-C40C66FF867C}">
                  <a14:compatExt spid="_x0000_s5317"/>
                </a:ext>
                <a:ext uri="{FF2B5EF4-FFF2-40B4-BE49-F238E27FC236}">
                  <a16:creationId xmlns:a16="http://schemas.microsoft.com/office/drawing/2014/main" id="{00000000-0008-0000-0100-0000C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326" name="Button 206" hidden="1">
              <a:extLst>
                <a:ext uri="{63B3BB69-23CF-44E3-9099-C40C66FF867C}">
                  <a14:compatExt spid="_x0000_s5326"/>
                </a:ext>
                <a:ext uri="{FF2B5EF4-FFF2-40B4-BE49-F238E27FC236}">
                  <a16:creationId xmlns:a16="http://schemas.microsoft.com/office/drawing/2014/main" id="{00000000-0008-0000-0100-0000C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340" name="Button 220" hidden="1">
              <a:extLst>
                <a:ext uri="{63B3BB69-23CF-44E3-9099-C40C66FF867C}">
                  <a14:compatExt spid="_x0000_s5340"/>
                </a:ext>
                <a:ext uri="{FF2B5EF4-FFF2-40B4-BE49-F238E27FC236}">
                  <a16:creationId xmlns:a16="http://schemas.microsoft.com/office/drawing/2014/main" id="{00000000-0008-0000-0100-0000D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345" name="Button 225" hidden="1">
              <a:extLst>
                <a:ext uri="{63B3BB69-23CF-44E3-9099-C40C66FF867C}">
                  <a14:compatExt spid="_x0000_s5345"/>
                </a:ext>
                <a:ext uri="{FF2B5EF4-FFF2-40B4-BE49-F238E27FC236}">
                  <a16:creationId xmlns:a16="http://schemas.microsoft.com/office/drawing/2014/main" id="{00000000-0008-0000-0100-0000E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347" name="Button 227" hidden="1">
              <a:extLst>
                <a:ext uri="{63B3BB69-23CF-44E3-9099-C40C66FF867C}">
                  <a14:compatExt spid="_x0000_s5347"/>
                </a:ext>
                <a:ext uri="{FF2B5EF4-FFF2-40B4-BE49-F238E27FC236}">
                  <a16:creationId xmlns:a16="http://schemas.microsoft.com/office/drawing/2014/main" id="{00000000-0008-0000-0100-0000E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341" name="Button 221" hidden="1">
              <a:extLst>
                <a:ext uri="{63B3BB69-23CF-44E3-9099-C40C66FF867C}">
                  <a14:compatExt spid="_x0000_s5341"/>
                </a:ext>
                <a:ext uri="{FF2B5EF4-FFF2-40B4-BE49-F238E27FC236}">
                  <a16:creationId xmlns:a16="http://schemas.microsoft.com/office/drawing/2014/main" id="{00000000-0008-0000-0100-0000D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342" name="Button 222" hidden="1">
              <a:extLst>
                <a:ext uri="{63B3BB69-23CF-44E3-9099-C40C66FF867C}">
                  <a14:compatExt spid="_x0000_s5342"/>
                </a:ext>
                <a:ext uri="{FF2B5EF4-FFF2-40B4-BE49-F238E27FC236}">
                  <a16:creationId xmlns:a16="http://schemas.microsoft.com/office/drawing/2014/main" id="{00000000-0008-0000-0100-0000D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343" name="Button 223" hidden="1">
              <a:extLst>
                <a:ext uri="{63B3BB69-23CF-44E3-9099-C40C66FF867C}">
                  <a14:compatExt spid="_x0000_s5343"/>
                </a:ext>
                <a:ext uri="{FF2B5EF4-FFF2-40B4-BE49-F238E27FC236}">
                  <a16:creationId xmlns:a16="http://schemas.microsoft.com/office/drawing/2014/main" id="{00000000-0008-0000-0100-0000D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348" name="Button 228" hidden="1">
              <a:extLst>
                <a:ext uri="{63B3BB69-23CF-44E3-9099-C40C66FF867C}">
                  <a14:compatExt spid="_x0000_s5348"/>
                </a:ext>
                <a:ext uri="{FF2B5EF4-FFF2-40B4-BE49-F238E27FC236}">
                  <a16:creationId xmlns:a16="http://schemas.microsoft.com/office/drawing/2014/main" id="{00000000-0008-0000-0100-0000E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349" name="Button 229" hidden="1">
              <a:extLst>
                <a:ext uri="{63B3BB69-23CF-44E3-9099-C40C66FF867C}">
                  <a14:compatExt spid="_x0000_s5349"/>
                </a:ext>
                <a:ext uri="{FF2B5EF4-FFF2-40B4-BE49-F238E27FC236}">
                  <a16:creationId xmlns:a16="http://schemas.microsoft.com/office/drawing/2014/main" id="{00000000-0008-0000-0100-0000E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350" name="Button 230" hidden="1">
              <a:extLst>
                <a:ext uri="{63B3BB69-23CF-44E3-9099-C40C66FF867C}">
                  <a14:compatExt spid="_x0000_s5350"/>
                </a:ext>
                <a:ext uri="{FF2B5EF4-FFF2-40B4-BE49-F238E27FC236}">
                  <a16:creationId xmlns:a16="http://schemas.microsoft.com/office/drawing/2014/main" id="{00000000-0008-0000-0100-0000E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344" name="Button 224" hidden="1">
              <a:extLst>
                <a:ext uri="{63B3BB69-23CF-44E3-9099-C40C66FF867C}">
                  <a14:compatExt spid="_x0000_s5344"/>
                </a:ext>
                <a:ext uri="{FF2B5EF4-FFF2-40B4-BE49-F238E27FC236}">
                  <a16:creationId xmlns:a16="http://schemas.microsoft.com/office/drawing/2014/main" id="{00000000-0008-0000-0100-0000E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351" name="Button 231" hidden="1">
              <a:extLst>
                <a:ext uri="{63B3BB69-23CF-44E3-9099-C40C66FF867C}">
                  <a14:compatExt spid="_x0000_s5351"/>
                </a:ext>
                <a:ext uri="{FF2B5EF4-FFF2-40B4-BE49-F238E27FC236}">
                  <a16:creationId xmlns:a16="http://schemas.microsoft.com/office/drawing/2014/main" id="{00000000-0008-0000-0100-0000E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352" name="Button 232" hidden="1">
              <a:extLst>
                <a:ext uri="{63B3BB69-23CF-44E3-9099-C40C66FF867C}">
                  <a14:compatExt spid="_x0000_s5352"/>
                </a:ext>
                <a:ext uri="{FF2B5EF4-FFF2-40B4-BE49-F238E27FC236}">
                  <a16:creationId xmlns:a16="http://schemas.microsoft.com/office/drawing/2014/main" id="{00000000-0008-0000-0100-0000E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334" name="Button 214" hidden="1">
              <a:extLst>
                <a:ext uri="{63B3BB69-23CF-44E3-9099-C40C66FF867C}">
                  <a14:compatExt spid="_x0000_s5334"/>
                </a:ext>
                <a:ext uri="{FF2B5EF4-FFF2-40B4-BE49-F238E27FC236}">
                  <a16:creationId xmlns:a16="http://schemas.microsoft.com/office/drawing/2014/main" id="{00000000-0008-0000-0100-0000D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337" name="Button 217" hidden="1">
              <a:extLst>
                <a:ext uri="{63B3BB69-23CF-44E3-9099-C40C66FF867C}">
                  <a14:compatExt spid="_x0000_s5337"/>
                </a:ext>
                <a:ext uri="{FF2B5EF4-FFF2-40B4-BE49-F238E27FC236}">
                  <a16:creationId xmlns:a16="http://schemas.microsoft.com/office/drawing/2014/main" id="{00000000-0008-0000-0100-0000D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346" name="Button 226" hidden="1">
              <a:extLst>
                <a:ext uri="{63B3BB69-23CF-44E3-9099-C40C66FF867C}">
                  <a14:compatExt spid="_x0000_s5346"/>
                </a:ext>
                <a:ext uri="{FF2B5EF4-FFF2-40B4-BE49-F238E27FC236}">
                  <a16:creationId xmlns:a16="http://schemas.microsoft.com/office/drawing/2014/main" id="{00000000-0008-0000-0100-0000E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365" name="Button 245" hidden="1">
              <a:extLst>
                <a:ext uri="{63B3BB69-23CF-44E3-9099-C40C66FF867C}">
                  <a14:compatExt spid="_x0000_s5365"/>
                </a:ext>
                <a:ext uri="{FF2B5EF4-FFF2-40B4-BE49-F238E27FC236}">
                  <a16:creationId xmlns:a16="http://schemas.microsoft.com/office/drawing/2014/main" id="{00000000-0008-0000-0100-0000F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367" name="Button 247" hidden="1">
              <a:extLst>
                <a:ext uri="{63B3BB69-23CF-44E3-9099-C40C66FF867C}">
                  <a14:compatExt spid="_x0000_s5367"/>
                </a:ext>
                <a:ext uri="{FF2B5EF4-FFF2-40B4-BE49-F238E27FC236}">
                  <a16:creationId xmlns:a16="http://schemas.microsoft.com/office/drawing/2014/main" id="{00000000-0008-0000-0100-0000F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361" name="Button 241" hidden="1">
              <a:extLst>
                <a:ext uri="{63B3BB69-23CF-44E3-9099-C40C66FF867C}">
                  <a14:compatExt spid="_x0000_s5361"/>
                </a:ext>
                <a:ext uri="{FF2B5EF4-FFF2-40B4-BE49-F238E27FC236}">
                  <a16:creationId xmlns:a16="http://schemas.microsoft.com/office/drawing/2014/main" id="{00000000-0008-0000-0100-0000F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362" name="Button 242" hidden="1">
              <a:extLst>
                <a:ext uri="{63B3BB69-23CF-44E3-9099-C40C66FF867C}">
                  <a14:compatExt spid="_x0000_s5362"/>
                </a:ext>
                <a:ext uri="{FF2B5EF4-FFF2-40B4-BE49-F238E27FC236}">
                  <a16:creationId xmlns:a16="http://schemas.microsoft.com/office/drawing/2014/main" id="{00000000-0008-0000-0100-0000F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363" name="Button 243" hidden="1">
              <a:extLst>
                <a:ext uri="{63B3BB69-23CF-44E3-9099-C40C66FF867C}">
                  <a14:compatExt spid="_x0000_s5363"/>
                </a:ext>
                <a:ext uri="{FF2B5EF4-FFF2-40B4-BE49-F238E27FC236}">
                  <a16:creationId xmlns:a16="http://schemas.microsoft.com/office/drawing/2014/main" id="{00000000-0008-0000-0100-0000F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368" name="Button 248" hidden="1">
              <a:extLst>
                <a:ext uri="{63B3BB69-23CF-44E3-9099-C40C66FF867C}">
                  <a14:compatExt spid="_x0000_s5368"/>
                </a:ext>
                <a:ext uri="{FF2B5EF4-FFF2-40B4-BE49-F238E27FC236}">
                  <a16:creationId xmlns:a16="http://schemas.microsoft.com/office/drawing/2014/main" id="{00000000-0008-0000-0100-0000F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369" name="Button 249" hidden="1">
              <a:extLst>
                <a:ext uri="{63B3BB69-23CF-44E3-9099-C40C66FF867C}">
                  <a14:compatExt spid="_x0000_s5369"/>
                </a:ext>
                <a:ext uri="{FF2B5EF4-FFF2-40B4-BE49-F238E27FC236}">
                  <a16:creationId xmlns:a16="http://schemas.microsoft.com/office/drawing/2014/main" id="{00000000-0008-0000-0100-0000F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370" name="Button 250" hidden="1">
              <a:extLst>
                <a:ext uri="{63B3BB69-23CF-44E3-9099-C40C66FF867C}">
                  <a14:compatExt spid="_x0000_s5370"/>
                </a:ext>
                <a:ext uri="{FF2B5EF4-FFF2-40B4-BE49-F238E27FC236}">
                  <a16:creationId xmlns:a16="http://schemas.microsoft.com/office/drawing/2014/main" id="{00000000-0008-0000-0100-0000F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364" name="Button 244" hidden="1">
              <a:extLst>
                <a:ext uri="{63B3BB69-23CF-44E3-9099-C40C66FF867C}">
                  <a14:compatExt spid="_x0000_s5364"/>
                </a:ext>
                <a:ext uri="{FF2B5EF4-FFF2-40B4-BE49-F238E27FC236}">
                  <a16:creationId xmlns:a16="http://schemas.microsoft.com/office/drawing/2014/main" id="{00000000-0008-0000-0100-0000F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371" name="Button 251" hidden="1">
              <a:extLst>
                <a:ext uri="{63B3BB69-23CF-44E3-9099-C40C66FF867C}">
                  <a14:compatExt spid="_x0000_s5371"/>
                </a:ext>
                <a:ext uri="{FF2B5EF4-FFF2-40B4-BE49-F238E27FC236}">
                  <a16:creationId xmlns:a16="http://schemas.microsoft.com/office/drawing/2014/main" id="{00000000-0008-0000-0100-0000F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372" name="Button 252" hidden="1">
              <a:extLst>
                <a:ext uri="{63B3BB69-23CF-44E3-9099-C40C66FF867C}">
                  <a14:compatExt spid="_x0000_s5372"/>
                </a:ext>
                <a:ext uri="{FF2B5EF4-FFF2-40B4-BE49-F238E27FC236}">
                  <a16:creationId xmlns:a16="http://schemas.microsoft.com/office/drawing/2014/main" id="{00000000-0008-0000-0100-0000F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354" name="Button 234" hidden="1">
              <a:extLst>
                <a:ext uri="{63B3BB69-23CF-44E3-9099-C40C66FF867C}">
                  <a14:compatExt spid="_x0000_s5354"/>
                </a:ext>
                <a:ext uri="{FF2B5EF4-FFF2-40B4-BE49-F238E27FC236}">
                  <a16:creationId xmlns:a16="http://schemas.microsoft.com/office/drawing/2014/main" id="{00000000-0008-0000-0100-0000E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357" name="Button 237" hidden="1">
              <a:extLst>
                <a:ext uri="{63B3BB69-23CF-44E3-9099-C40C66FF867C}">
                  <a14:compatExt spid="_x0000_s5357"/>
                </a:ext>
                <a:ext uri="{FF2B5EF4-FFF2-40B4-BE49-F238E27FC236}">
                  <a16:creationId xmlns:a16="http://schemas.microsoft.com/office/drawing/2014/main" id="{00000000-0008-0000-0100-0000E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366" name="Button 246" hidden="1">
              <a:extLst>
                <a:ext uri="{63B3BB69-23CF-44E3-9099-C40C66FF867C}">
                  <a14:compatExt spid="_x0000_s5366"/>
                </a:ext>
                <a:ext uri="{FF2B5EF4-FFF2-40B4-BE49-F238E27FC236}">
                  <a16:creationId xmlns:a16="http://schemas.microsoft.com/office/drawing/2014/main" id="{00000000-0008-0000-0100-0000F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380" name="Button 260" hidden="1">
              <a:extLst>
                <a:ext uri="{63B3BB69-23CF-44E3-9099-C40C66FF867C}">
                  <a14:compatExt spid="_x0000_s5380"/>
                </a:ext>
                <a:ext uri="{FF2B5EF4-FFF2-40B4-BE49-F238E27FC236}">
                  <a16:creationId xmlns:a16="http://schemas.microsoft.com/office/drawing/2014/main" id="{00000000-0008-0000-0100-00000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385" name="Button 265" hidden="1">
              <a:extLst>
                <a:ext uri="{63B3BB69-23CF-44E3-9099-C40C66FF867C}">
                  <a14:compatExt spid="_x0000_s5385"/>
                </a:ext>
                <a:ext uri="{FF2B5EF4-FFF2-40B4-BE49-F238E27FC236}">
                  <a16:creationId xmlns:a16="http://schemas.microsoft.com/office/drawing/2014/main" id="{00000000-0008-0000-0100-00000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387" name="Button 267" hidden="1">
              <a:extLst>
                <a:ext uri="{63B3BB69-23CF-44E3-9099-C40C66FF867C}">
                  <a14:compatExt spid="_x0000_s5387"/>
                </a:ext>
                <a:ext uri="{FF2B5EF4-FFF2-40B4-BE49-F238E27FC236}">
                  <a16:creationId xmlns:a16="http://schemas.microsoft.com/office/drawing/2014/main" id="{00000000-0008-0000-0100-00000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381" name="Button 261" hidden="1">
              <a:extLst>
                <a:ext uri="{63B3BB69-23CF-44E3-9099-C40C66FF867C}">
                  <a14:compatExt spid="_x0000_s5381"/>
                </a:ext>
                <a:ext uri="{FF2B5EF4-FFF2-40B4-BE49-F238E27FC236}">
                  <a16:creationId xmlns:a16="http://schemas.microsoft.com/office/drawing/2014/main" id="{00000000-0008-0000-0100-00000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382" name="Button 262" hidden="1">
              <a:extLst>
                <a:ext uri="{63B3BB69-23CF-44E3-9099-C40C66FF867C}">
                  <a14:compatExt spid="_x0000_s5382"/>
                </a:ext>
                <a:ext uri="{FF2B5EF4-FFF2-40B4-BE49-F238E27FC236}">
                  <a16:creationId xmlns:a16="http://schemas.microsoft.com/office/drawing/2014/main" id="{00000000-0008-0000-0100-00000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383" name="Button 263" hidden="1">
              <a:extLst>
                <a:ext uri="{63B3BB69-23CF-44E3-9099-C40C66FF867C}">
                  <a14:compatExt spid="_x0000_s5383"/>
                </a:ext>
                <a:ext uri="{FF2B5EF4-FFF2-40B4-BE49-F238E27FC236}">
                  <a16:creationId xmlns:a16="http://schemas.microsoft.com/office/drawing/2014/main" id="{00000000-0008-0000-0100-00000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388" name="Button 268" hidden="1">
              <a:extLst>
                <a:ext uri="{63B3BB69-23CF-44E3-9099-C40C66FF867C}">
                  <a14:compatExt spid="_x0000_s5388"/>
                </a:ext>
                <a:ext uri="{FF2B5EF4-FFF2-40B4-BE49-F238E27FC236}">
                  <a16:creationId xmlns:a16="http://schemas.microsoft.com/office/drawing/2014/main" id="{00000000-0008-0000-0100-00000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389" name="Button 269" hidden="1">
              <a:extLst>
                <a:ext uri="{63B3BB69-23CF-44E3-9099-C40C66FF867C}">
                  <a14:compatExt spid="_x0000_s5389"/>
                </a:ext>
                <a:ext uri="{FF2B5EF4-FFF2-40B4-BE49-F238E27FC236}">
                  <a16:creationId xmlns:a16="http://schemas.microsoft.com/office/drawing/2014/main" id="{00000000-0008-0000-0100-00000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390" name="Button 270" hidden="1">
              <a:extLst>
                <a:ext uri="{63B3BB69-23CF-44E3-9099-C40C66FF867C}">
                  <a14:compatExt spid="_x0000_s5390"/>
                </a:ext>
                <a:ext uri="{FF2B5EF4-FFF2-40B4-BE49-F238E27FC236}">
                  <a16:creationId xmlns:a16="http://schemas.microsoft.com/office/drawing/2014/main" id="{00000000-0008-0000-0100-00000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384" name="Button 264" hidden="1">
              <a:extLst>
                <a:ext uri="{63B3BB69-23CF-44E3-9099-C40C66FF867C}">
                  <a14:compatExt spid="_x0000_s5384"/>
                </a:ext>
                <a:ext uri="{FF2B5EF4-FFF2-40B4-BE49-F238E27FC236}">
                  <a16:creationId xmlns:a16="http://schemas.microsoft.com/office/drawing/2014/main" id="{00000000-0008-0000-0100-00000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391" name="Button 271" hidden="1">
              <a:extLst>
                <a:ext uri="{63B3BB69-23CF-44E3-9099-C40C66FF867C}">
                  <a14:compatExt spid="_x0000_s5391"/>
                </a:ext>
                <a:ext uri="{FF2B5EF4-FFF2-40B4-BE49-F238E27FC236}">
                  <a16:creationId xmlns:a16="http://schemas.microsoft.com/office/drawing/2014/main" id="{00000000-0008-0000-0100-00000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392" name="Button 272" hidden="1">
              <a:extLst>
                <a:ext uri="{63B3BB69-23CF-44E3-9099-C40C66FF867C}">
                  <a14:compatExt spid="_x0000_s5392"/>
                </a:ext>
                <a:ext uri="{FF2B5EF4-FFF2-40B4-BE49-F238E27FC236}">
                  <a16:creationId xmlns:a16="http://schemas.microsoft.com/office/drawing/2014/main" id="{00000000-0008-0000-0100-00001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374" name="Button 254" hidden="1">
              <a:extLst>
                <a:ext uri="{63B3BB69-23CF-44E3-9099-C40C66FF867C}">
                  <a14:compatExt spid="_x0000_s5374"/>
                </a:ext>
                <a:ext uri="{FF2B5EF4-FFF2-40B4-BE49-F238E27FC236}">
                  <a16:creationId xmlns:a16="http://schemas.microsoft.com/office/drawing/2014/main" id="{00000000-0008-0000-0100-0000F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377" name="Button 257" hidden="1">
              <a:extLst>
                <a:ext uri="{63B3BB69-23CF-44E3-9099-C40C66FF867C}">
                  <a14:compatExt spid="_x0000_s5377"/>
                </a:ext>
                <a:ext uri="{FF2B5EF4-FFF2-40B4-BE49-F238E27FC236}">
                  <a16:creationId xmlns:a16="http://schemas.microsoft.com/office/drawing/2014/main" id="{00000000-0008-0000-0100-00000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386" name="Button 266" hidden="1">
              <a:extLst>
                <a:ext uri="{63B3BB69-23CF-44E3-9099-C40C66FF867C}">
                  <a14:compatExt spid="_x0000_s5386"/>
                </a:ext>
                <a:ext uri="{FF2B5EF4-FFF2-40B4-BE49-F238E27FC236}">
                  <a16:creationId xmlns:a16="http://schemas.microsoft.com/office/drawing/2014/main" id="{00000000-0008-0000-0100-00000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400" name="Button 280" hidden="1">
              <a:extLst>
                <a:ext uri="{63B3BB69-23CF-44E3-9099-C40C66FF867C}">
                  <a14:compatExt spid="_x0000_s5400"/>
                </a:ext>
                <a:ext uri="{FF2B5EF4-FFF2-40B4-BE49-F238E27FC236}">
                  <a16:creationId xmlns:a16="http://schemas.microsoft.com/office/drawing/2014/main" id="{00000000-0008-0000-0100-00001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405" name="Button 285" hidden="1">
              <a:extLst>
                <a:ext uri="{63B3BB69-23CF-44E3-9099-C40C66FF867C}">
                  <a14:compatExt spid="_x0000_s5405"/>
                </a:ext>
                <a:ext uri="{FF2B5EF4-FFF2-40B4-BE49-F238E27FC236}">
                  <a16:creationId xmlns:a16="http://schemas.microsoft.com/office/drawing/2014/main" id="{00000000-0008-0000-0100-00001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407" name="Button 287" hidden="1">
              <a:extLst>
                <a:ext uri="{63B3BB69-23CF-44E3-9099-C40C66FF867C}">
                  <a14:compatExt spid="_x0000_s5407"/>
                </a:ext>
                <a:ext uri="{FF2B5EF4-FFF2-40B4-BE49-F238E27FC236}">
                  <a16:creationId xmlns:a16="http://schemas.microsoft.com/office/drawing/2014/main" id="{00000000-0008-0000-0100-00001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401" name="Button 281" hidden="1">
              <a:extLst>
                <a:ext uri="{63B3BB69-23CF-44E3-9099-C40C66FF867C}">
                  <a14:compatExt spid="_x0000_s5401"/>
                </a:ext>
                <a:ext uri="{FF2B5EF4-FFF2-40B4-BE49-F238E27FC236}">
                  <a16:creationId xmlns:a16="http://schemas.microsoft.com/office/drawing/2014/main" id="{00000000-0008-0000-0100-00001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402" name="Button 282" hidden="1">
              <a:extLst>
                <a:ext uri="{63B3BB69-23CF-44E3-9099-C40C66FF867C}">
                  <a14:compatExt spid="_x0000_s5402"/>
                </a:ext>
                <a:ext uri="{FF2B5EF4-FFF2-40B4-BE49-F238E27FC236}">
                  <a16:creationId xmlns:a16="http://schemas.microsoft.com/office/drawing/2014/main" id="{00000000-0008-0000-0100-00001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403" name="Button 283" hidden="1">
              <a:extLst>
                <a:ext uri="{63B3BB69-23CF-44E3-9099-C40C66FF867C}">
                  <a14:compatExt spid="_x0000_s5403"/>
                </a:ext>
                <a:ext uri="{FF2B5EF4-FFF2-40B4-BE49-F238E27FC236}">
                  <a16:creationId xmlns:a16="http://schemas.microsoft.com/office/drawing/2014/main" id="{00000000-0008-0000-0100-00001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408" name="Button 288" hidden="1">
              <a:extLst>
                <a:ext uri="{63B3BB69-23CF-44E3-9099-C40C66FF867C}">
                  <a14:compatExt spid="_x0000_s5408"/>
                </a:ext>
                <a:ext uri="{FF2B5EF4-FFF2-40B4-BE49-F238E27FC236}">
                  <a16:creationId xmlns:a16="http://schemas.microsoft.com/office/drawing/2014/main" id="{00000000-0008-0000-0100-00002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409" name="Button 289" hidden="1">
              <a:extLst>
                <a:ext uri="{63B3BB69-23CF-44E3-9099-C40C66FF867C}">
                  <a14:compatExt spid="_x0000_s5409"/>
                </a:ext>
                <a:ext uri="{FF2B5EF4-FFF2-40B4-BE49-F238E27FC236}">
                  <a16:creationId xmlns:a16="http://schemas.microsoft.com/office/drawing/2014/main" id="{00000000-0008-0000-0100-00002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410" name="Button 290" hidden="1">
              <a:extLst>
                <a:ext uri="{63B3BB69-23CF-44E3-9099-C40C66FF867C}">
                  <a14:compatExt spid="_x0000_s5410"/>
                </a:ext>
                <a:ext uri="{FF2B5EF4-FFF2-40B4-BE49-F238E27FC236}">
                  <a16:creationId xmlns:a16="http://schemas.microsoft.com/office/drawing/2014/main" id="{00000000-0008-0000-0100-00002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404" name="Button 284" hidden="1">
              <a:extLst>
                <a:ext uri="{63B3BB69-23CF-44E3-9099-C40C66FF867C}">
                  <a14:compatExt spid="_x0000_s5404"/>
                </a:ext>
                <a:ext uri="{FF2B5EF4-FFF2-40B4-BE49-F238E27FC236}">
                  <a16:creationId xmlns:a16="http://schemas.microsoft.com/office/drawing/2014/main" id="{00000000-0008-0000-0100-00001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411" name="Button 291" hidden="1">
              <a:extLst>
                <a:ext uri="{63B3BB69-23CF-44E3-9099-C40C66FF867C}">
                  <a14:compatExt spid="_x0000_s5411"/>
                </a:ext>
                <a:ext uri="{FF2B5EF4-FFF2-40B4-BE49-F238E27FC236}">
                  <a16:creationId xmlns:a16="http://schemas.microsoft.com/office/drawing/2014/main" id="{00000000-0008-0000-0100-00002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412" name="Button 292" hidden="1">
              <a:extLst>
                <a:ext uri="{63B3BB69-23CF-44E3-9099-C40C66FF867C}">
                  <a14:compatExt spid="_x0000_s5412"/>
                </a:ext>
                <a:ext uri="{FF2B5EF4-FFF2-40B4-BE49-F238E27FC236}">
                  <a16:creationId xmlns:a16="http://schemas.microsoft.com/office/drawing/2014/main" id="{00000000-0008-0000-0100-00002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394" name="Button 274" hidden="1">
              <a:extLst>
                <a:ext uri="{63B3BB69-23CF-44E3-9099-C40C66FF867C}">
                  <a14:compatExt spid="_x0000_s5394"/>
                </a:ext>
                <a:ext uri="{FF2B5EF4-FFF2-40B4-BE49-F238E27FC236}">
                  <a16:creationId xmlns:a16="http://schemas.microsoft.com/office/drawing/2014/main" id="{00000000-0008-0000-0100-00001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397" name="Button 277" hidden="1">
              <a:extLst>
                <a:ext uri="{63B3BB69-23CF-44E3-9099-C40C66FF867C}">
                  <a14:compatExt spid="_x0000_s5397"/>
                </a:ext>
                <a:ext uri="{FF2B5EF4-FFF2-40B4-BE49-F238E27FC236}">
                  <a16:creationId xmlns:a16="http://schemas.microsoft.com/office/drawing/2014/main" id="{00000000-0008-0000-0100-00001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406" name="Button 286" hidden="1">
              <a:extLst>
                <a:ext uri="{63B3BB69-23CF-44E3-9099-C40C66FF867C}">
                  <a14:compatExt spid="_x0000_s5406"/>
                </a:ext>
                <a:ext uri="{FF2B5EF4-FFF2-40B4-BE49-F238E27FC236}">
                  <a16:creationId xmlns:a16="http://schemas.microsoft.com/office/drawing/2014/main" id="{00000000-0008-0000-0100-00001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420" name="Button 300" hidden="1">
              <a:extLst>
                <a:ext uri="{63B3BB69-23CF-44E3-9099-C40C66FF867C}">
                  <a14:compatExt spid="_x0000_s5420"/>
                </a:ext>
                <a:ext uri="{FF2B5EF4-FFF2-40B4-BE49-F238E27FC236}">
                  <a16:creationId xmlns:a16="http://schemas.microsoft.com/office/drawing/2014/main" id="{00000000-0008-0000-0100-00002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425" name="Button 305" hidden="1">
              <a:extLst>
                <a:ext uri="{63B3BB69-23CF-44E3-9099-C40C66FF867C}">
                  <a14:compatExt spid="_x0000_s5425"/>
                </a:ext>
                <a:ext uri="{FF2B5EF4-FFF2-40B4-BE49-F238E27FC236}">
                  <a16:creationId xmlns:a16="http://schemas.microsoft.com/office/drawing/2014/main" id="{00000000-0008-0000-0100-00003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427" name="Button 307" hidden="1">
              <a:extLst>
                <a:ext uri="{63B3BB69-23CF-44E3-9099-C40C66FF867C}">
                  <a14:compatExt spid="_x0000_s5427"/>
                </a:ext>
                <a:ext uri="{FF2B5EF4-FFF2-40B4-BE49-F238E27FC236}">
                  <a16:creationId xmlns:a16="http://schemas.microsoft.com/office/drawing/2014/main" id="{00000000-0008-0000-0100-00003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421" name="Button 301" hidden="1">
              <a:extLst>
                <a:ext uri="{63B3BB69-23CF-44E3-9099-C40C66FF867C}">
                  <a14:compatExt spid="_x0000_s5421"/>
                </a:ext>
                <a:ext uri="{FF2B5EF4-FFF2-40B4-BE49-F238E27FC236}">
                  <a16:creationId xmlns:a16="http://schemas.microsoft.com/office/drawing/2014/main" id="{00000000-0008-0000-0100-00002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422" name="Button 302" hidden="1">
              <a:extLst>
                <a:ext uri="{63B3BB69-23CF-44E3-9099-C40C66FF867C}">
                  <a14:compatExt spid="_x0000_s5422"/>
                </a:ext>
                <a:ext uri="{FF2B5EF4-FFF2-40B4-BE49-F238E27FC236}">
                  <a16:creationId xmlns:a16="http://schemas.microsoft.com/office/drawing/2014/main" id="{00000000-0008-0000-0100-00002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423" name="Button 303" hidden="1">
              <a:extLst>
                <a:ext uri="{63B3BB69-23CF-44E3-9099-C40C66FF867C}">
                  <a14:compatExt spid="_x0000_s5423"/>
                </a:ext>
                <a:ext uri="{FF2B5EF4-FFF2-40B4-BE49-F238E27FC236}">
                  <a16:creationId xmlns:a16="http://schemas.microsoft.com/office/drawing/2014/main" id="{00000000-0008-0000-0100-00002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428" name="Button 308" hidden="1">
              <a:extLst>
                <a:ext uri="{63B3BB69-23CF-44E3-9099-C40C66FF867C}">
                  <a14:compatExt spid="_x0000_s5428"/>
                </a:ext>
                <a:ext uri="{FF2B5EF4-FFF2-40B4-BE49-F238E27FC236}">
                  <a16:creationId xmlns:a16="http://schemas.microsoft.com/office/drawing/2014/main" id="{00000000-0008-0000-0100-00003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429" name="Button 309" hidden="1">
              <a:extLst>
                <a:ext uri="{63B3BB69-23CF-44E3-9099-C40C66FF867C}">
                  <a14:compatExt spid="_x0000_s5429"/>
                </a:ext>
                <a:ext uri="{FF2B5EF4-FFF2-40B4-BE49-F238E27FC236}">
                  <a16:creationId xmlns:a16="http://schemas.microsoft.com/office/drawing/2014/main" id="{00000000-0008-0000-0100-00003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430" name="Button 310" hidden="1">
              <a:extLst>
                <a:ext uri="{63B3BB69-23CF-44E3-9099-C40C66FF867C}">
                  <a14:compatExt spid="_x0000_s5430"/>
                </a:ext>
                <a:ext uri="{FF2B5EF4-FFF2-40B4-BE49-F238E27FC236}">
                  <a16:creationId xmlns:a16="http://schemas.microsoft.com/office/drawing/2014/main" id="{00000000-0008-0000-0100-00003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424" name="Button 304" hidden="1">
              <a:extLst>
                <a:ext uri="{63B3BB69-23CF-44E3-9099-C40C66FF867C}">
                  <a14:compatExt spid="_x0000_s5424"/>
                </a:ext>
                <a:ext uri="{FF2B5EF4-FFF2-40B4-BE49-F238E27FC236}">
                  <a16:creationId xmlns:a16="http://schemas.microsoft.com/office/drawing/2014/main" id="{00000000-0008-0000-0100-00003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431" name="Button 311" hidden="1">
              <a:extLst>
                <a:ext uri="{63B3BB69-23CF-44E3-9099-C40C66FF867C}">
                  <a14:compatExt spid="_x0000_s5431"/>
                </a:ext>
                <a:ext uri="{FF2B5EF4-FFF2-40B4-BE49-F238E27FC236}">
                  <a16:creationId xmlns:a16="http://schemas.microsoft.com/office/drawing/2014/main" id="{00000000-0008-0000-0100-00003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432" name="Button 312" hidden="1">
              <a:extLst>
                <a:ext uri="{63B3BB69-23CF-44E3-9099-C40C66FF867C}">
                  <a14:compatExt spid="_x0000_s5432"/>
                </a:ext>
                <a:ext uri="{FF2B5EF4-FFF2-40B4-BE49-F238E27FC236}">
                  <a16:creationId xmlns:a16="http://schemas.microsoft.com/office/drawing/2014/main" id="{00000000-0008-0000-0100-00003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414" name="Button 294" hidden="1">
              <a:extLst>
                <a:ext uri="{63B3BB69-23CF-44E3-9099-C40C66FF867C}">
                  <a14:compatExt spid="_x0000_s5414"/>
                </a:ext>
                <a:ext uri="{FF2B5EF4-FFF2-40B4-BE49-F238E27FC236}">
                  <a16:creationId xmlns:a16="http://schemas.microsoft.com/office/drawing/2014/main" id="{00000000-0008-0000-0100-00002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417" name="Button 297" hidden="1">
              <a:extLst>
                <a:ext uri="{63B3BB69-23CF-44E3-9099-C40C66FF867C}">
                  <a14:compatExt spid="_x0000_s5417"/>
                </a:ext>
                <a:ext uri="{FF2B5EF4-FFF2-40B4-BE49-F238E27FC236}">
                  <a16:creationId xmlns:a16="http://schemas.microsoft.com/office/drawing/2014/main" id="{00000000-0008-0000-0100-00002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426" name="Button 306" hidden="1">
              <a:extLst>
                <a:ext uri="{63B3BB69-23CF-44E3-9099-C40C66FF867C}">
                  <a14:compatExt spid="_x0000_s5426"/>
                </a:ext>
                <a:ext uri="{FF2B5EF4-FFF2-40B4-BE49-F238E27FC236}">
                  <a16:creationId xmlns:a16="http://schemas.microsoft.com/office/drawing/2014/main" id="{00000000-0008-0000-0100-00003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</xdr:row>
          <xdr:rowOff>0</xdr:rowOff>
        </xdr:from>
        <xdr:to>
          <xdr:col>22</xdr:col>
          <xdr:colOff>0</xdr:colOff>
          <xdr:row>4</xdr:row>
          <xdr:rowOff>209550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2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209550</xdr:rowOff>
        </xdr:from>
        <xdr:to>
          <xdr:col>22</xdr:col>
          <xdr:colOff>0</xdr:colOff>
          <xdr:row>7</xdr:row>
          <xdr:rowOff>209550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2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209550</xdr:rowOff>
        </xdr:from>
        <xdr:to>
          <xdr:col>22</xdr:col>
          <xdr:colOff>0</xdr:colOff>
          <xdr:row>10</xdr:row>
          <xdr:rowOff>209550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10</xdr:row>
          <xdr:rowOff>209550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8200" name="Button 8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2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9525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</xdr:row>
          <xdr:rowOff>219075</xdr:rowOff>
        </xdr:from>
        <xdr:to>
          <xdr:col>22</xdr:col>
          <xdr:colOff>0</xdr:colOff>
          <xdr:row>4</xdr:row>
          <xdr:rowOff>219075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3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219075</xdr:rowOff>
        </xdr:from>
        <xdr:to>
          <xdr:col>22</xdr:col>
          <xdr:colOff>0</xdr:colOff>
          <xdr:row>8</xdr:row>
          <xdr:rowOff>0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219075</xdr:rowOff>
        </xdr:from>
        <xdr:to>
          <xdr:col>22</xdr:col>
          <xdr:colOff>0</xdr:colOff>
          <xdr:row>11</xdr:row>
          <xdr:rowOff>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3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11</xdr:row>
          <xdr:rowOff>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3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3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23</xdr:row>
          <xdr:rowOff>0</xdr:rowOff>
        </xdr:from>
        <xdr:to>
          <xdr:col>18</xdr:col>
          <xdr:colOff>923925</xdr:colOff>
          <xdr:row>26</xdr:row>
          <xdr:rowOff>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4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26</xdr:row>
          <xdr:rowOff>0</xdr:rowOff>
        </xdr:from>
        <xdr:to>
          <xdr:col>16</xdr:col>
          <xdr:colOff>923925</xdr:colOff>
          <xdr:row>29</xdr:row>
          <xdr:rowOff>0</xdr:rowOff>
        </xdr:to>
        <xdr:sp macro="" textlink="">
          <xdr:nvSpPr>
            <xdr:cNvPr id="35842" name="Button 2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04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26</xdr:row>
          <xdr:rowOff>0</xdr:rowOff>
        </xdr:from>
        <xdr:to>
          <xdr:col>17</xdr:col>
          <xdr:colOff>923925</xdr:colOff>
          <xdr:row>29</xdr:row>
          <xdr:rowOff>0</xdr:rowOff>
        </xdr:to>
        <xdr:sp macro="" textlink="">
          <xdr:nvSpPr>
            <xdr:cNvPr id="35843" name="Button 3" hidden="1">
              <a:extLst>
                <a:ext uri="{63B3BB69-23CF-44E3-9099-C40C66FF867C}">
                  <a14:compatExt spid="_x0000_s35843"/>
                </a:ext>
                <a:ext uri="{FF2B5EF4-FFF2-40B4-BE49-F238E27FC236}">
                  <a16:creationId xmlns:a16="http://schemas.microsoft.com/office/drawing/2014/main" id="{00000000-0008-0000-0400-00000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29</xdr:row>
          <xdr:rowOff>0</xdr:rowOff>
        </xdr:from>
        <xdr:to>
          <xdr:col>16</xdr:col>
          <xdr:colOff>923925</xdr:colOff>
          <xdr:row>32</xdr:row>
          <xdr:rowOff>0</xdr:rowOff>
        </xdr:to>
        <xdr:sp macro="" textlink="">
          <xdr:nvSpPr>
            <xdr:cNvPr id="35844" name="Button 4" hidden="1">
              <a:extLst>
                <a:ext uri="{63B3BB69-23CF-44E3-9099-C40C66FF867C}">
                  <a14:compatExt spid="_x0000_s35844"/>
                </a:ext>
                <a:ext uri="{FF2B5EF4-FFF2-40B4-BE49-F238E27FC236}">
                  <a16:creationId xmlns:a16="http://schemas.microsoft.com/office/drawing/2014/main" id="{00000000-0008-0000-0400-00000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29</xdr:row>
          <xdr:rowOff>0</xdr:rowOff>
        </xdr:from>
        <xdr:to>
          <xdr:col>17</xdr:col>
          <xdr:colOff>923925</xdr:colOff>
          <xdr:row>32</xdr:row>
          <xdr:rowOff>0</xdr:rowOff>
        </xdr:to>
        <xdr:sp macro="" textlink="">
          <xdr:nvSpPr>
            <xdr:cNvPr id="35845" name="Button 5" hidden="1">
              <a:extLst>
                <a:ext uri="{63B3BB69-23CF-44E3-9099-C40C66FF867C}">
                  <a14:compatExt spid="_x0000_s35845"/>
                </a:ext>
                <a:ext uri="{FF2B5EF4-FFF2-40B4-BE49-F238E27FC236}">
                  <a16:creationId xmlns:a16="http://schemas.microsoft.com/office/drawing/2014/main" id="{00000000-0008-0000-0400-00000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26</xdr:row>
          <xdr:rowOff>0</xdr:rowOff>
        </xdr:from>
        <xdr:to>
          <xdr:col>18</xdr:col>
          <xdr:colOff>923925</xdr:colOff>
          <xdr:row>29</xdr:row>
          <xdr:rowOff>0</xdr:rowOff>
        </xdr:to>
        <xdr:sp macro="" textlink="">
          <xdr:nvSpPr>
            <xdr:cNvPr id="35846" name="Button 6" hidden="1">
              <a:extLst>
                <a:ext uri="{63B3BB69-23CF-44E3-9099-C40C66FF867C}">
                  <a14:compatExt spid="_x0000_s35846"/>
                </a:ext>
                <a:ext uri="{FF2B5EF4-FFF2-40B4-BE49-F238E27FC236}">
                  <a16:creationId xmlns:a16="http://schemas.microsoft.com/office/drawing/2014/main" id="{00000000-0008-0000-0400-00000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29</xdr:row>
          <xdr:rowOff>0</xdr:rowOff>
        </xdr:from>
        <xdr:to>
          <xdr:col>18</xdr:col>
          <xdr:colOff>923925</xdr:colOff>
          <xdr:row>32</xdr:row>
          <xdr:rowOff>0</xdr:rowOff>
        </xdr:to>
        <xdr:sp macro="" textlink="">
          <xdr:nvSpPr>
            <xdr:cNvPr id="35847" name="Button 7" hidden="1">
              <a:extLst>
                <a:ext uri="{63B3BB69-23CF-44E3-9099-C40C66FF867C}">
                  <a14:compatExt spid="_x0000_s35847"/>
                </a:ext>
                <a:ext uri="{FF2B5EF4-FFF2-40B4-BE49-F238E27FC236}">
                  <a16:creationId xmlns:a16="http://schemas.microsoft.com/office/drawing/2014/main" id="{00000000-0008-0000-0400-00000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32</xdr:row>
          <xdr:rowOff>0</xdr:rowOff>
        </xdr:from>
        <xdr:to>
          <xdr:col>18</xdr:col>
          <xdr:colOff>923925</xdr:colOff>
          <xdr:row>35</xdr:row>
          <xdr:rowOff>0</xdr:rowOff>
        </xdr:to>
        <xdr:sp macro="" textlink="">
          <xdr:nvSpPr>
            <xdr:cNvPr id="35848" name="Button 8" hidden="1">
              <a:extLst>
                <a:ext uri="{63B3BB69-23CF-44E3-9099-C40C66FF867C}">
                  <a14:compatExt spid="_x0000_s35848"/>
                </a:ext>
                <a:ext uri="{FF2B5EF4-FFF2-40B4-BE49-F238E27FC236}">
                  <a16:creationId xmlns:a16="http://schemas.microsoft.com/office/drawing/2014/main" id="{00000000-0008-0000-0400-00000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19</xdr:col>
          <xdr:colOff>0</xdr:colOff>
          <xdr:row>40</xdr:row>
          <xdr:rowOff>0</xdr:rowOff>
        </xdr:to>
        <xdr:sp macro="" textlink="">
          <xdr:nvSpPr>
            <xdr:cNvPr id="35849" name="Button 9" hidden="1">
              <a:extLst>
                <a:ext uri="{63B3BB69-23CF-44E3-9099-C40C66FF867C}">
                  <a14:compatExt spid="_x0000_s35849"/>
                </a:ext>
                <a:ext uri="{FF2B5EF4-FFF2-40B4-BE49-F238E27FC236}">
                  <a16:creationId xmlns:a16="http://schemas.microsoft.com/office/drawing/2014/main" id="{00000000-0008-0000-0400-00000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40</xdr:row>
          <xdr:rowOff>0</xdr:rowOff>
        </xdr:from>
        <xdr:to>
          <xdr:col>19</xdr:col>
          <xdr:colOff>0</xdr:colOff>
          <xdr:row>43</xdr:row>
          <xdr:rowOff>0</xdr:rowOff>
        </xdr:to>
        <xdr:sp macro="" textlink="">
          <xdr:nvSpPr>
            <xdr:cNvPr id="35850" name="Button 10" hidden="1">
              <a:extLst>
                <a:ext uri="{63B3BB69-23CF-44E3-9099-C40C66FF867C}">
                  <a14:compatExt spid="_x0000_s35850"/>
                </a:ext>
                <a:ext uri="{FF2B5EF4-FFF2-40B4-BE49-F238E27FC236}">
                  <a16:creationId xmlns:a16="http://schemas.microsoft.com/office/drawing/2014/main" id="{00000000-0008-0000-0400-00000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43</xdr:row>
          <xdr:rowOff>0</xdr:rowOff>
        </xdr:from>
        <xdr:to>
          <xdr:col>19</xdr:col>
          <xdr:colOff>0</xdr:colOff>
          <xdr:row>46</xdr:row>
          <xdr:rowOff>0</xdr:rowOff>
        </xdr:to>
        <xdr:sp macro="" textlink="">
          <xdr:nvSpPr>
            <xdr:cNvPr id="35851" name="Button 11" hidden="1">
              <a:extLst>
                <a:ext uri="{63B3BB69-23CF-44E3-9099-C40C66FF867C}">
                  <a14:compatExt spid="_x0000_s35851"/>
                </a:ext>
                <a:ext uri="{FF2B5EF4-FFF2-40B4-BE49-F238E27FC236}">
                  <a16:creationId xmlns:a16="http://schemas.microsoft.com/office/drawing/2014/main" id="{00000000-0008-0000-0400-00000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19</xdr:col>
          <xdr:colOff>0</xdr:colOff>
          <xdr:row>49</xdr:row>
          <xdr:rowOff>0</xdr:rowOff>
        </xdr:to>
        <xdr:sp macro="" textlink="">
          <xdr:nvSpPr>
            <xdr:cNvPr id="35853" name="Button 13" hidden="1">
              <a:extLst>
                <a:ext uri="{63B3BB69-23CF-44E3-9099-C40C66FF867C}">
                  <a14:compatExt spid="_x0000_s35853"/>
                </a:ext>
                <a:ext uri="{FF2B5EF4-FFF2-40B4-BE49-F238E27FC236}">
                  <a16:creationId xmlns:a16="http://schemas.microsoft.com/office/drawing/2014/main" id="{00000000-0008-0000-0400-00000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49</xdr:row>
          <xdr:rowOff>0</xdr:rowOff>
        </xdr:from>
        <xdr:to>
          <xdr:col>19</xdr:col>
          <xdr:colOff>0</xdr:colOff>
          <xdr:row>52</xdr:row>
          <xdr:rowOff>0</xdr:rowOff>
        </xdr:to>
        <xdr:sp macro="" textlink="">
          <xdr:nvSpPr>
            <xdr:cNvPr id="35852" name="Button 12" hidden="1">
              <a:extLst>
                <a:ext uri="{63B3BB69-23CF-44E3-9099-C40C66FF867C}">
                  <a14:compatExt spid="_x0000_s35852"/>
                </a:ext>
                <a:ext uri="{FF2B5EF4-FFF2-40B4-BE49-F238E27FC236}">
                  <a16:creationId xmlns:a16="http://schemas.microsoft.com/office/drawing/2014/main" id="{00000000-0008-0000-0400-00000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0</xdr:row>
          <xdr:rowOff>0</xdr:rowOff>
        </xdr:from>
        <xdr:to>
          <xdr:col>19</xdr:col>
          <xdr:colOff>0</xdr:colOff>
          <xdr:row>4</xdr:row>
          <xdr:rowOff>0</xdr:rowOff>
        </xdr:to>
        <xdr:sp macro="" textlink="">
          <xdr:nvSpPr>
            <xdr:cNvPr id="35854" name="Button 14" hidden="1">
              <a:extLst>
                <a:ext uri="{63B3BB69-23CF-44E3-9099-C40C66FF867C}">
                  <a14:compatExt spid="_x0000_s35854"/>
                </a:ext>
                <a:ext uri="{FF2B5EF4-FFF2-40B4-BE49-F238E27FC236}">
                  <a16:creationId xmlns:a16="http://schemas.microsoft.com/office/drawing/2014/main" id="{00000000-0008-0000-0400-00000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</xdr:row>
          <xdr:rowOff>219075</xdr:rowOff>
        </xdr:from>
        <xdr:to>
          <xdr:col>19</xdr:col>
          <xdr:colOff>0</xdr:colOff>
          <xdr:row>6</xdr:row>
          <xdr:rowOff>209550</xdr:rowOff>
        </xdr:to>
        <xdr:sp macro="" textlink="">
          <xdr:nvSpPr>
            <xdr:cNvPr id="35855" name="Button 15" hidden="1">
              <a:extLst>
                <a:ext uri="{63B3BB69-23CF-44E3-9099-C40C66FF867C}">
                  <a14:compatExt spid="_x0000_s35855"/>
                </a:ext>
                <a:ext uri="{FF2B5EF4-FFF2-40B4-BE49-F238E27FC236}">
                  <a16:creationId xmlns:a16="http://schemas.microsoft.com/office/drawing/2014/main" id="{00000000-0008-0000-0400-00000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</xdr:row>
          <xdr:rowOff>0</xdr:rowOff>
        </xdr:from>
        <xdr:to>
          <xdr:col>19</xdr:col>
          <xdr:colOff>0</xdr:colOff>
          <xdr:row>10</xdr:row>
          <xdr:rowOff>0</xdr:rowOff>
        </xdr:to>
        <xdr:sp macro="" textlink="">
          <xdr:nvSpPr>
            <xdr:cNvPr id="35856" name="Button 16" hidden="1">
              <a:extLst>
                <a:ext uri="{63B3BB69-23CF-44E3-9099-C40C66FF867C}">
                  <a14:compatExt spid="_x0000_s35856"/>
                </a:ext>
                <a:ext uri="{FF2B5EF4-FFF2-40B4-BE49-F238E27FC236}">
                  <a16:creationId xmlns:a16="http://schemas.microsoft.com/office/drawing/2014/main" id="{00000000-0008-0000-0400-00001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</xdr:row>
          <xdr:rowOff>0</xdr:rowOff>
        </xdr:from>
        <xdr:to>
          <xdr:col>19</xdr:col>
          <xdr:colOff>0</xdr:colOff>
          <xdr:row>13</xdr:row>
          <xdr:rowOff>0</xdr:rowOff>
        </xdr:to>
        <xdr:sp macro="" textlink="">
          <xdr:nvSpPr>
            <xdr:cNvPr id="35858" name="Button 18" hidden="1">
              <a:extLst>
                <a:ext uri="{63B3BB69-23CF-44E3-9099-C40C66FF867C}">
                  <a14:compatExt spid="_x0000_s35858"/>
                </a:ext>
                <a:ext uri="{FF2B5EF4-FFF2-40B4-BE49-F238E27FC236}">
                  <a16:creationId xmlns:a16="http://schemas.microsoft.com/office/drawing/2014/main" id="{00000000-0008-0000-0400-00001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5919" name="Button 79" hidden="1">
              <a:extLst>
                <a:ext uri="{63B3BB69-23CF-44E3-9099-C40C66FF867C}">
                  <a14:compatExt spid="_x0000_s35919"/>
                </a:ext>
                <a:ext uri="{FF2B5EF4-FFF2-40B4-BE49-F238E27FC236}">
                  <a16:creationId xmlns:a16="http://schemas.microsoft.com/office/drawing/2014/main" id="{00000000-0008-0000-0400-00004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209550</xdr:rowOff>
        </xdr:from>
        <xdr:to>
          <xdr:col>17</xdr:col>
          <xdr:colOff>0</xdr:colOff>
          <xdr:row>66</xdr:row>
          <xdr:rowOff>209550</xdr:rowOff>
        </xdr:to>
        <xdr:sp macro="" textlink="">
          <xdr:nvSpPr>
            <xdr:cNvPr id="35920" name="Button 80" hidden="1">
              <a:extLst>
                <a:ext uri="{63B3BB69-23CF-44E3-9099-C40C66FF867C}">
                  <a14:compatExt spid="_x0000_s35920"/>
                </a:ext>
                <a:ext uri="{FF2B5EF4-FFF2-40B4-BE49-F238E27FC236}">
                  <a16:creationId xmlns:a16="http://schemas.microsoft.com/office/drawing/2014/main" id="{00000000-0008-0000-0400-00005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63</xdr:row>
          <xdr:rowOff>209550</xdr:rowOff>
        </xdr:from>
        <xdr:to>
          <xdr:col>18</xdr:col>
          <xdr:colOff>0</xdr:colOff>
          <xdr:row>66</xdr:row>
          <xdr:rowOff>209550</xdr:rowOff>
        </xdr:to>
        <xdr:sp macro="" textlink="">
          <xdr:nvSpPr>
            <xdr:cNvPr id="35921" name="Button 81" hidden="1">
              <a:extLst>
                <a:ext uri="{63B3BB69-23CF-44E3-9099-C40C66FF867C}">
                  <a14:compatExt spid="_x0000_s35921"/>
                </a:ext>
                <a:ext uri="{FF2B5EF4-FFF2-40B4-BE49-F238E27FC236}">
                  <a16:creationId xmlns:a16="http://schemas.microsoft.com/office/drawing/2014/main" id="{00000000-0008-0000-0400-00005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209550</xdr:rowOff>
        </xdr:from>
        <xdr:to>
          <xdr:col>17</xdr:col>
          <xdr:colOff>0</xdr:colOff>
          <xdr:row>69</xdr:row>
          <xdr:rowOff>209550</xdr:rowOff>
        </xdr:to>
        <xdr:sp macro="" textlink="">
          <xdr:nvSpPr>
            <xdr:cNvPr id="35922" name="Button 82" hidden="1">
              <a:extLst>
                <a:ext uri="{63B3BB69-23CF-44E3-9099-C40C66FF867C}">
                  <a14:compatExt spid="_x0000_s35922"/>
                </a:ext>
                <a:ext uri="{FF2B5EF4-FFF2-40B4-BE49-F238E27FC236}">
                  <a16:creationId xmlns:a16="http://schemas.microsoft.com/office/drawing/2014/main" id="{00000000-0008-0000-0400-00005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209550</xdr:rowOff>
        </xdr:from>
        <xdr:to>
          <xdr:col>18</xdr:col>
          <xdr:colOff>0</xdr:colOff>
          <xdr:row>69</xdr:row>
          <xdr:rowOff>209550</xdr:rowOff>
        </xdr:to>
        <xdr:sp macro="" textlink="">
          <xdr:nvSpPr>
            <xdr:cNvPr id="35923" name="Button 83" hidden="1">
              <a:extLst>
                <a:ext uri="{63B3BB69-23CF-44E3-9099-C40C66FF867C}">
                  <a14:compatExt spid="_x0000_s35923"/>
                </a:ext>
                <a:ext uri="{FF2B5EF4-FFF2-40B4-BE49-F238E27FC236}">
                  <a16:creationId xmlns:a16="http://schemas.microsoft.com/office/drawing/2014/main" id="{00000000-0008-0000-0400-00005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63</xdr:row>
          <xdr:rowOff>209550</xdr:rowOff>
        </xdr:from>
        <xdr:to>
          <xdr:col>19</xdr:col>
          <xdr:colOff>0</xdr:colOff>
          <xdr:row>66</xdr:row>
          <xdr:rowOff>209550</xdr:rowOff>
        </xdr:to>
        <xdr:sp macro="" textlink="">
          <xdr:nvSpPr>
            <xdr:cNvPr id="35924" name="Button 84" hidden="1">
              <a:extLst>
                <a:ext uri="{63B3BB69-23CF-44E3-9099-C40C66FF867C}">
                  <a14:compatExt spid="_x0000_s35924"/>
                </a:ext>
                <a:ext uri="{FF2B5EF4-FFF2-40B4-BE49-F238E27FC236}">
                  <a16:creationId xmlns:a16="http://schemas.microsoft.com/office/drawing/2014/main" id="{00000000-0008-0000-0400-00005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209550</xdr:rowOff>
        </xdr:from>
        <xdr:to>
          <xdr:col>19</xdr:col>
          <xdr:colOff>0</xdr:colOff>
          <xdr:row>69</xdr:row>
          <xdr:rowOff>209550</xdr:rowOff>
        </xdr:to>
        <xdr:sp macro="" textlink="">
          <xdr:nvSpPr>
            <xdr:cNvPr id="35925" name="Button 85" hidden="1">
              <a:extLst>
                <a:ext uri="{63B3BB69-23CF-44E3-9099-C40C66FF867C}">
                  <a14:compatExt spid="_x0000_s35925"/>
                </a:ext>
                <a:ext uri="{FF2B5EF4-FFF2-40B4-BE49-F238E27FC236}">
                  <a16:creationId xmlns:a16="http://schemas.microsoft.com/office/drawing/2014/main" id="{00000000-0008-0000-0400-00005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70</xdr:row>
          <xdr:rowOff>0</xdr:rowOff>
        </xdr:from>
        <xdr:to>
          <xdr:col>19</xdr:col>
          <xdr:colOff>0</xdr:colOff>
          <xdr:row>73</xdr:row>
          <xdr:rowOff>0</xdr:rowOff>
        </xdr:to>
        <xdr:sp macro="" textlink="">
          <xdr:nvSpPr>
            <xdr:cNvPr id="35926" name="Button 86" hidden="1">
              <a:extLst>
                <a:ext uri="{63B3BB69-23CF-44E3-9099-C40C66FF867C}">
                  <a14:compatExt spid="_x0000_s35926"/>
                </a:ext>
                <a:ext uri="{FF2B5EF4-FFF2-40B4-BE49-F238E27FC236}">
                  <a16:creationId xmlns:a16="http://schemas.microsoft.com/office/drawing/2014/main" id="{00000000-0008-0000-0400-00005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74</xdr:row>
          <xdr:rowOff>209550</xdr:rowOff>
        </xdr:from>
        <xdr:to>
          <xdr:col>19</xdr:col>
          <xdr:colOff>0</xdr:colOff>
          <xdr:row>77</xdr:row>
          <xdr:rowOff>209550</xdr:rowOff>
        </xdr:to>
        <xdr:sp macro="" textlink="">
          <xdr:nvSpPr>
            <xdr:cNvPr id="35927" name="Button 87" hidden="1">
              <a:extLst>
                <a:ext uri="{63B3BB69-23CF-44E3-9099-C40C66FF867C}">
                  <a14:compatExt spid="_x0000_s35927"/>
                </a:ext>
                <a:ext uri="{FF2B5EF4-FFF2-40B4-BE49-F238E27FC236}">
                  <a16:creationId xmlns:a16="http://schemas.microsoft.com/office/drawing/2014/main" id="{00000000-0008-0000-0400-00005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77</xdr:row>
          <xdr:rowOff>209550</xdr:rowOff>
        </xdr:from>
        <xdr:to>
          <xdr:col>19</xdr:col>
          <xdr:colOff>0</xdr:colOff>
          <xdr:row>80</xdr:row>
          <xdr:rowOff>209550</xdr:rowOff>
        </xdr:to>
        <xdr:sp macro="" textlink="">
          <xdr:nvSpPr>
            <xdr:cNvPr id="35928" name="Button 88" hidden="1">
              <a:extLst>
                <a:ext uri="{63B3BB69-23CF-44E3-9099-C40C66FF867C}">
                  <a14:compatExt spid="_x0000_s35928"/>
                </a:ext>
                <a:ext uri="{FF2B5EF4-FFF2-40B4-BE49-F238E27FC236}">
                  <a16:creationId xmlns:a16="http://schemas.microsoft.com/office/drawing/2014/main" id="{00000000-0008-0000-0400-00005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209550</xdr:rowOff>
        </xdr:from>
        <xdr:to>
          <xdr:col>19</xdr:col>
          <xdr:colOff>0</xdr:colOff>
          <xdr:row>83</xdr:row>
          <xdr:rowOff>209550</xdr:rowOff>
        </xdr:to>
        <xdr:sp macro="" textlink="">
          <xdr:nvSpPr>
            <xdr:cNvPr id="35929" name="Button 89" hidden="1">
              <a:extLst>
                <a:ext uri="{63B3BB69-23CF-44E3-9099-C40C66FF867C}">
                  <a14:compatExt spid="_x0000_s35929"/>
                </a:ext>
                <a:ext uri="{FF2B5EF4-FFF2-40B4-BE49-F238E27FC236}">
                  <a16:creationId xmlns:a16="http://schemas.microsoft.com/office/drawing/2014/main" id="{00000000-0008-0000-0400-00005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83</xdr:row>
          <xdr:rowOff>209550</xdr:rowOff>
        </xdr:from>
        <xdr:to>
          <xdr:col>19</xdr:col>
          <xdr:colOff>0</xdr:colOff>
          <xdr:row>86</xdr:row>
          <xdr:rowOff>209550</xdr:rowOff>
        </xdr:to>
        <xdr:sp macro="" textlink="">
          <xdr:nvSpPr>
            <xdr:cNvPr id="35930" name="Button 90" hidden="1">
              <a:extLst>
                <a:ext uri="{63B3BB69-23CF-44E3-9099-C40C66FF867C}">
                  <a14:compatExt spid="_x0000_s35930"/>
                </a:ext>
                <a:ext uri="{FF2B5EF4-FFF2-40B4-BE49-F238E27FC236}">
                  <a16:creationId xmlns:a16="http://schemas.microsoft.com/office/drawing/2014/main" id="{00000000-0008-0000-0400-00005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86</xdr:row>
          <xdr:rowOff>209550</xdr:rowOff>
        </xdr:from>
        <xdr:to>
          <xdr:col>19</xdr:col>
          <xdr:colOff>0</xdr:colOff>
          <xdr:row>89</xdr:row>
          <xdr:rowOff>209550</xdr:rowOff>
        </xdr:to>
        <xdr:sp macro="" textlink="">
          <xdr:nvSpPr>
            <xdr:cNvPr id="35931" name="Button 91" hidden="1">
              <a:extLst>
                <a:ext uri="{63B3BB69-23CF-44E3-9099-C40C66FF867C}">
                  <a14:compatExt spid="_x0000_s35931"/>
                </a:ext>
                <a:ext uri="{FF2B5EF4-FFF2-40B4-BE49-F238E27FC236}">
                  <a16:creationId xmlns:a16="http://schemas.microsoft.com/office/drawing/2014/main" id="{00000000-0008-0000-0400-00005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5932" name="Button 92" hidden="1">
              <a:extLst>
                <a:ext uri="{63B3BB69-23CF-44E3-9099-C40C66FF867C}">
                  <a14:compatExt spid="_x0000_s35932"/>
                </a:ext>
                <a:ext uri="{FF2B5EF4-FFF2-40B4-BE49-F238E27FC236}">
                  <a16:creationId xmlns:a16="http://schemas.microsoft.com/office/drawing/2014/main" id="{00000000-0008-0000-0400-00005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209550</xdr:rowOff>
        </xdr:from>
        <xdr:to>
          <xdr:col>17</xdr:col>
          <xdr:colOff>0</xdr:colOff>
          <xdr:row>104</xdr:row>
          <xdr:rowOff>209550</xdr:rowOff>
        </xdr:to>
        <xdr:sp macro="" textlink="">
          <xdr:nvSpPr>
            <xdr:cNvPr id="35933" name="Button 93" hidden="1">
              <a:extLst>
                <a:ext uri="{63B3BB69-23CF-44E3-9099-C40C66FF867C}">
                  <a14:compatExt spid="_x0000_s35933"/>
                </a:ext>
                <a:ext uri="{FF2B5EF4-FFF2-40B4-BE49-F238E27FC236}">
                  <a16:creationId xmlns:a16="http://schemas.microsoft.com/office/drawing/2014/main" id="{00000000-0008-0000-0400-00005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209550</xdr:rowOff>
        </xdr:from>
        <xdr:to>
          <xdr:col>18</xdr:col>
          <xdr:colOff>0</xdr:colOff>
          <xdr:row>104</xdr:row>
          <xdr:rowOff>209550</xdr:rowOff>
        </xdr:to>
        <xdr:sp macro="" textlink="">
          <xdr:nvSpPr>
            <xdr:cNvPr id="35934" name="Button 94" hidden="1">
              <a:extLst>
                <a:ext uri="{63B3BB69-23CF-44E3-9099-C40C66FF867C}">
                  <a14:compatExt spid="_x0000_s35934"/>
                </a:ext>
                <a:ext uri="{FF2B5EF4-FFF2-40B4-BE49-F238E27FC236}">
                  <a16:creationId xmlns:a16="http://schemas.microsoft.com/office/drawing/2014/main" id="{00000000-0008-0000-0400-00005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104</xdr:row>
          <xdr:rowOff>209550</xdr:rowOff>
        </xdr:from>
        <xdr:to>
          <xdr:col>17</xdr:col>
          <xdr:colOff>0</xdr:colOff>
          <xdr:row>107</xdr:row>
          <xdr:rowOff>209550</xdr:rowOff>
        </xdr:to>
        <xdr:sp macro="" textlink="">
          <xdr:nvSpPr>
            <xdr:cNvPr id="35935" name="Button 95" hidden="1">
              <a:extLst>
                <a:ext uri="{63B3BB69-23CF-44E3-9099-C40C66FF867C}">
                  <a14:compatExt spid="_x0000_s35935"/>
                </a:ext>
                <a:ext uri="{FF2B5EF4-FFF2-40B4-BE49-F238E27FC236}">
                  <a16:creationId xmlns:a16="http://schemas.microsoft.com/office/drawing/2014/main" id="{00000000-0008-0000-0400-00005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104</xdr:row>
          <xdr:rowOff>209550</xdr:rowOff>
        </xdr:from>
        <xdr:to>
          <xdr:col>18</xdr:col>
          <xdr:colOff>0</xdr:colOff>
          <xdr:row>107</xdr:row>
          <xdr:rowOff>209550</xdr:rowOff>
        </xdr:to>
        <xdr:sp macro="" textlink="">
          <xdr:nvSpPr>
            <xdr:cNvPr id="35936" name="Button 96" hidden="1">
              <a:extLst>
                <a:ext uri="{63B3BB69-23CF-44E3-9099-C40C66FF867C}">
                  <a14:compatExt spid="_x0000_s35936"/>
                </a:ext>
                <a:ext uri="{FF2B5EF4-FFF2-40B4-BE49-F238E27FC236}">
                  <a16:creationId xmlns:a16="http://schemas.microsoft.com/office/drawing/2014/main" id="{00000000-0008-0000-0400-00006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101</xdr:row>
          <xdr:rowOff>209550</xdr:rowOff>
        </xdr:from>
        <xdr:to>
          <xdr:col>19</xdr:col>
          <xdr:colOff>0</xdr:colOff>
          <xdr:row>104</xdr:row>
          <xdr:rowOff>209550</xdr:rowOff>
        </xdr:to>
        <xdr:sp macro="" textlink="">
          <xdr:nvSpPr>
            <xdr:cNvPr id="35937" name="Button 97" hidden="1">
              <a:extLst>
                <a:ext uri="{63B3BB69-23CF-44E3-9099-C40C66FF867C}">
                  <a14:compatExt spid="_x0000_s35937"/>
                </a:ext>
                <a:ext uri="{FF2B5EF4-FFF2-40B4-BE49-F238E27FC236}">
                  <a16:creationId xmlns:a16="http://schemas.microsoft.com/office/drawing/2014/main" id="{00000000-0008-0000-0400-00006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104</xdr:row>
          <xdr:rowOff>209550</xdr:rowOff>
        </xdr:from>
        <xdr:to>
          <xdr:col>19</xdr:col>
          <xdr:colOff>0</xdr:colOff>
          <xdr:row>107</xdr:row>
          <xdr:rowOff>209550</xdr:rowOff>
        </xdr:to>
        <xdr:sp macro="" textlink="">
          <xdr:nvSpPr>
            <xdr:cNvPr id="35938" name="Button 98" hidden="1">
              <a:extLst>
                <a:ext uri="{63B3BB69-23CF-44E3-9099-C40C66FF867C}">
                  <a14:compatExt spid="_x0000_s35938"/>
                </a:ext>
                <a:ext uri="{FF2B5EF4-FFF2-40B4-BE49-F238E27FC236}">
                  <a16:creationId xmlns:a16="http://schemas.microsoft.com/office/drawing/2014/main" id="{00000000-0008-0000-0400-00006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108</xdr:row>
          <xdr:rowOff>0</xdr:rowOff>
        </xdr:from>
        <xdr:to>
          <xdr:col>19</xdr:col>
          <xdr:colOff>0</xdr:colOff>
          <xdr:row>111</xdr:row>
          <xdr:rowOff>0</xdr:rowOff>
        </xdr:to>
        <xdr:sp macro="" textlink="">
          <xdr:nvSpPr>
            <xdr:cNvPr id="35939" name="Button 99" hidden="1">
              <a:extLst>
                <a:ext uri="{63B3BB69-23CF-44E3-9099-C40C66FF867C}">
                  <a14:compatExt spid="_x0000_s35939"/>
                </a:ext>
                <a:ext uri="{FF2B5EF4-FFF2-40B4-BE49-F238E27FC236}">
                  <a16:creationId xmlns:a16="http://schemas.microsoft.com/office/drawing/2014/main" id="{00000000-0008-0000-0400-00006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209550</xdr:rowOff>
        </xdr:from>
        <xdr:to>
          <xdr:col>19</xdr:col>
          <xdr:colOff>0</xdr:colOff>
          <xdr:row>115</xdr:row>
          <xdr:rowOff>209550</xdr:rowOff>
        </xdr:to>
        <xdr:sp macro="" textlink="">
          <xdr:nvSpPr>
            <xdr:cNvPr id="35940" name="Button 100" hidden="1">
              <a:extLst>
                <a:ext uri="{63B3BB69-23CF-44E3-9099-C40C66FF867C}">
                  <a14:compatExt spid="_x0000_s35940"/>
                </a:ext>
                <a:ext uri="{FF2B5EF4-FFF2-40B4-BE49-F238E27FC236}">
                  <a16:creationId xmlns:a16="http://schemas.microsoft.com/office/drawing/2014/main" id="{00000000-0008-0000-0400-00006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209550</xdr:rowOff>
        </xdr:from>
        <xdr:to>
          <xdr:col>19</xdr:col>
          <xdr:colOff>0</xdr:colOff>
          <xdr:row>118</xdr:row>
          <xdr:rowOff>209550</xdr:rowOff>
        </xdr:to>
        <xdr:sp macro="" textlink="">
          <xdr:nvSpPr>
            <xdr:cNvPr id="35941" name="Button 101" hidden="1">
              <a:extLst>
                <a:ext uri="{63B3BB69-23CF-44E3-9099-C40C66FF867C}">
                  <a14:compatExt spid="_x0000_s35941"/>
                </a:ext>
                <a:ext uri="{FF2B5EF4-FFF2-40B4-BE49-F238E27FC236}">
                  <a16:creationId xmlns:a16="http://schemas.microsoft.com/office/drawing/2014/main" id="{00000000-0008-0000-0400-00006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118</xdr:row>
          <xdr:rowOff>209550</xdr:rowOff>
        </xdr:from>
        <xdr:to>
          <xdr:col>19</xdr:col>
          <xdr:colOff>0</xdr:colOff>
          <xdr:row>121</xdr:row>
          <xdr:rowOff>209550</xdr:rowOff>
        </xdr:to>
        <xdr:sp macro="" textlink="">
          <xdr:nvSpPr>
            <xdr:cNvPr id="35942" name="Button 102" hidden="1">
              <a:extLst>
                <a:ext uri="{63B3BB69-23CF-44E3-9099-C40C66FF867C}">
                  <a14:compatExt spid="_x0000_s35942"/>
                </a:ext>
                <a:ext uri="{FF2B5EF4-FFF2-40B4-BE49-F238E27FC236}">
                  <a16:creationId xmlns:a16="http://schemas.microsoft.com/office/drawing/2014/main" id="{00000000-0008-0000-0400-00006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121</xdr:row>
          <xdr:rowOff>209550</xdr:rowOff>
        </xdr:from>
        <xdr:to>
          <xdr:col>19</xdr:col>
          <xdr:colOff>0</xdr:colOff>
          <xdr:row>124</xdr:row>
          <xdr:rowOff>209550</xdr:rowOff>
        </xdr:to>
        <xdr:sp macro="" textlink="">
          <xdr:nvSpPr>
            <xdr:cNvPr id="35943" name="Button 103" hidden="1">
              <a:extLst>
                <a:ext uri="{63B3BB69-23CF-44E3-9099-C40C66FF867C}">
                  <a14:compatExt spid="_x0000_s35943"/>
                </a:ext>
                <a:ext uri="{FF2B5EF4-FFF2-40B4-BE49-F238E27FC236}">
                  <a16:creationId xmlns:a16="http://schemas.microsoft.com/office/drawing/2014/main" id="{00000000-0008-0000-0400-00006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124</xdr:row>
          <xdr:rowOff>209550</xdr:rowOff>
        </xdr:from>
        <xdr:to>
          <xdr:col>19</xdr:col>
          <xdr:colOff>0</xdr:colOff>
          <xdr:row>127</xdr:row>
          <xdr:rowOff>209550</xdr:rowOff>
        </xdr:to>
        <xdr:sp macro="" textlink="">
          <xdr:nvSpPr>
            <xdr:cNvPr id="35944" name="Button 104" hidden="1">
              <a:extLst>
                <a:ext uri="{63B3BB69-23CF-44E3-9099-C40C66FF867C}">
                  <a14:compatExt spid="_x0000_s35944"/>
                </a:ext>
                <a:ext uri="{FF2B5EF4-FFF2-40B4-BE49-F238E27FC236}">
                  <a16:creationId xmlns:a16="http://schemas.microsoft.com/office/drawing/2014/main" id="{00000000-0008-0000-0400-00006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137</xdr:row>
          <xdr:rowOff>0</xdr:rowOff>
        </xdr:from>
        <xdr:to>
          <xdr:col>19</xdr:col>
          <xdr:colOff>0</xdr:colOff>
          <xdr:row>140</xdr:row>
          <xdr:rowOff>0</xdr:rowOff>
        </xdr:to>
        <xdr:sp macro="" textlink="">
          <xdr:nvSpPr>
            <xdr:cNvPr id="35945" name="Button 105" hidden="1">
              <a:extLst>
                <a:ext uri="{63B3BB69-23CF-44E3-9099-C40C66FF867C}">
                  <a14:compatExt spid="_x0000_s35945"/>
                </a:ext>
                <a:ext uri="{FF2B5EF4-FFF2-40B4-BE49-F238E27FC236}">
                  <a16:creationId xmlns:a16="http://schemas.microsoft.com/office/drawing/2014/main" id="{00000000-0008-0000-0400-00006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209550</xdr:rowOff>
        </xdr:from>
        <xdr:to>
          <xdr:col>17</xdr:col>
          <xdr:colOff>0</xdr:colOff>
          <xdr:row>142</xdr:row>
          <xdr:rowOff>209550</xdr:rowOff>
        </xdr:to>
        <xdr:sp macro="" textlink="">
          <xdr:nvSpPr>
            <xdr:cNvPr id="35946" name="Button 106" hidden="1">
              <a:extLst>
                <a:ext uri="{63B3BB69-23CF-44E3-9099-C40C66FF867C}">
                  <a14:compatExt spid="_x0000_s35946"/>
                </a:ext>
                <a:ext uri="{FF2B5EF4-FFF2-40B4-BE49-F238E27FC236}">
                  <a16:creationId xmlns:a16="http://schemas.microsoft.com/office/drawing/2014/main" id="{00000000-0008-0000-0400-00006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209550</xdr:rowOff>
        </xdr:from>
        <xdr:to>
          <xdr:col>18</xdr:col>
          <xdr:colOff>0</xdr:colOff>
          <xdr:row>142</xdr:row>
          <xdr:rowOff>209550</xdr:rowOff>
        </xdr:to>
        <xdr:sp macro="" textlink="">
          <xdr:nvSpPr>
            <xdr:cNvPr id="35947" name="Button 107" hidden="1">
              <a:extLst>
                <a:ext uri="{63B3BB69-23CF-44E3-9099-C40C66FF867C}">
                  <a14:compatExt spid="_x0000_s35947"/>
                </a:ext>
                <a:ext uri="{FF2B5EF4-FFF2-40B4-BE49-F238E27FC236}">
                  <a16:creationId xmlns:a16="http://schemas.microsoft.com/office/drawing/2014/main" id="{00000000-0008-0000-0400-00006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209550</xdr:rowOff>
        </xdr:from>
        <xdr:to>
          <xdr:col>17</xdr:col>
          <xdr:colOff>0</xdr:colOff>
          <xdr:row>145</xdr:row>
          <xdr:rowOff>209550</xdr:rowOff>
        </xdr:to>
        <xdr:sp macro="" textlink="">
          <xdr:nvSpPr>
            <xdr:cNvPr id="35948" name="Button 108" hidden="1">
              <a:extLst>
                <a:ext uri="{63B3BB69-23CF-44E3-9099-C40C66FF867C}">
                  <a14:compatExt spid="_x0000_s35948"/>
                </a:ext>
                <a:ext uri="{FF2B5EF4-FFF2-40B4-BE49-F238E27FC236}">
                  <a16:creationId xmlns:a16="http://schemas.microsoft.com/office/drawing/2014/main" id="{00000000-0008-0000-0400-00006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142</xdr:row>
          <xdr:rowOff>209550</xdr:rowOff>
        </xdr:from>
        <xdr:to>
          <xdr:col>18</xdr:col>
          <xdr:colOff>0</xdr:colOff>
          <xdr:row>145</xdr:row>
          <xdr:rowOff>209550</xdr:rowOff>
        </xdr:to>
        <xdr:sp macro="" textlink="">
          <xdr:nvSpPr>
            <xdr:cNvPr id="35949" name="Button 109" hidden="1">
              <a:extLst>
                <a:ext uri="{63B3BB69-23CF-44E3-9099-C40C66FF867C}">
                  <a14:compatExt spid="_x0000_s35949"/>
                </a:ext>
                <a:ext uri="{FF2B5EF4-FFF2-40B4-BE49-F238E27FC236}">
                  <a16:creationId xmlns:a16="http://schemas.microsoft.com/office/drawing/2014/main" id="{00000000-0008-0000-0400-00006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209550</xdr:rowOff>
        </xdr:from>
        <xdr:to>
          <xdr:col>19</xdr:col>
          <xdr:colOff>0</xdr:colOff>
          <xdr:row>142</xdr:row>
          <xdr:rowOff>209550</xdr:rowOff>
        </xdr:to>
        <xdr:sp macro="" textlink="">
          <xdr:nvSpPr>
            <xdr:cNvPr id="35950" name="Button 110" hidden="1">
              <a:extLst>
                <a:ext uri="{63B3BB69-23CF-44E3-9099-C40C66FF867C}">
                  <a14:compatExt spid="_x0000_s35950"/>
                </a:ext>
                <a:ext uri="{FF2B5EF4-FFF2-40B4-BE49-F238E27FC236}">
                  <a16:creationId xmlns:a16="http://schemas.microsoft.com/office/drawing/2014/main" id="{00000000-0008-0000-0400-00006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142</xdr:row>
          <xdr:rowOff>209550</xdr:rowOff>
        </xdr:from>
        <xdr:to>
          <xdr:col>19</xdr:col>
          <xdr:colOff>0</xdr:colOff>
          <xdr:row>145</xdr:row>
          <xdr:rowOff>209550</xdr:rowOff>
        </xdr:to>
        <xdr:sp macro="" textlink="">
          <xdr:nvSpPr>
            <xdr:cNvPr id="35951" name="Button 111" hidden="1">
              <a:extLst>
                <a:ext uri="{63B3BB69-23CF-44E3-9099-C40C66FF867C}">
                  <a14:compatExt spid="_x0000_s35951"/>
                </a:ext>
                <a:ext uri="{FF2B5EF4-FFF2-40B4-BE49-F238E27FC236}">
                  <a16:creationId xmlns:a16="http://schemas.microsoft.com/office/drawing/2014/main" id="{00000000-0008-0000-0400-00006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146</xdr:row>
          <xdr:rowOff>0</xdr:rowOff>
        </xdr:from>
        <xdr:to>
          <xdr:col>19</xdr:col>
          <xdr:colOff>0</xdr:colOff>
          <xdr:row>149</xdr:row>
          <xdr:rowOff>0</xdr:rowOff>
        </xdr:to>
        <xdr:sp macro="" textlink="">
          <xdr:nvSpPr>
            <xdr:cNvPr id="35952" name="Button 112" hidden="1">
              <a:extLst>
                <a:ext uri="{63B3BB69-23CF-44E3-9099-C40C66FF867C}">
                  <a14:compatExt spid="_x0000_s35952"/>
                </a:ext>
                <a:ext uri="{FF2B5EF4-FFF2-40B4-BE49-F238E27FC236}">
                  <a16:creationId xmlns:a16="http://schemas.microsoft.com/office/drawing/2014/main" id="{00000000-0008-0000-0400-00007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209550</xdr:rowOff>
        </xdr:from>
        <xdr:to>
          <xdr:col>19</xdr:col>
          <xdr:colOff>0</xdr:colOff>
          <xdr:row>153</xdr:row>
          <xdr:rowOff>209550</xdr:rowOff>
        </xdr:to>
        <xdr:sp macro="" textlink="">
          <xdr:nvSpPr>
            <xdr:cNvPr id="35953" name="Button 113" hidden="1">
              <a:extLst>
                <a:ext uri="{63B3BB69-23CF-44E3-9099-C40C66FF867C}">
                  <a14:compatExt spid="_x0000_s35953"/>
                </a:ext>
                <a:ext uri="{FF2B5EF4-FFF2-40B4-BE49-F238E27FC236}">
                  <a16:creationId xmlns:a16="http://schemas.microsoft.com/office/drawing/2014/main" id="{00000000-0008-0000-0400-00007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209550</xdr:rowOff>
        </xdr:from>
        <xdr:to>
          <xdr:col>19</xdr:col>
          <xdr:colOff>0</xdr:colOff>
          <xdr:row>156</xdr:row>
          <xdr:rowOff>209550</xdr:rowOff>
        </xdr:to>
        <xdr:sp macro="" textlink="">
          <xdr:nvSpPr>
            <xdr:cNvPr id="35954" name="Button 114" hidden="1">
              <a:extLst>
                <a:ext uri="{63B3BB69-23CF-44E3-9099-C40C66FF867C}">
                  <a14:compatExt spid="_x0000_s35954"/>
                </a:ext>
                <a:ext uri="{FF2B5EF4-FFF2-40B4-BE49-F238E27FC236}">
                  <a16:creationId xmlns:a16="http://schemas.microsoft.com/office/drawing/2014/main" id="{00000000-0008-0000-0400-00007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209550</xdr:rowOff>
        </xdr:from>
        <xdr:to>
          <xdr:col>19</xdr:col>
          <xdr:colOff>0</xdr:colOff>
          <xdr:row>159</xdr:row>
          <xdr:rowOff>209550</xdr:rowOff>
        </xdr:to>
        <xdr:sp macro="" textlink="">
          <xdr:nvSpPr>
            <xdr:cNvPr id="35955" name="Button 115" hidden="1">
              <a:extLst>
                <a:ext uri="{63B3BB69-23CF-44E3-9099-C40C66FF867C}">
                  <a14:compatExt spid="_x0000_s35955"/>
                </a:ext>
                <a:ext uri="{FF2B5EF4-FFF2-40B4-BE49-F238E27FC236}">
                  <a16:creationId xmlns:a16="http://schemas.microsoft.com/office/drawing/2014/main" id="{00000000-0008-0000-0400-00007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159</xdr:row>
          <xdr:rowOff>209550</xdr:rowOff>
        </xdr:from>
        <xdr:to>
          <xdr:col>19</xdr:col>
          <xdr:colOff>0</xdr:colOff>
          <xdr:row>162</xdr:row>
          <xdr:rowOff>209550</xdr:rowOff>
        </xdr:to>
        <xdr:sp macro="" textlink="">
          <xdr:nvSpPr>
            <xdr:cNvPr id="35956" name="Button 116" hidden="1">
              <a:extLst>
                <a:ext uri="{63B3BB69-23CF-44E3-9099-C40C66FF867C}">
                  <a14:compatExt spid="_x0000_s35956"/>
                </a:ext>
                <a:ext uri="{FF2B5EF4-FFF2-40B4-BE49-F238E27FC236}">
                  <a16:creationId xmlns:a16="http://schemas.microsoft.com/office/drawing/2014/main" id="{00000000-0008-0000-0400-00007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162</xdr:row>
          <xdr:rowOff>209550</xdr:rowOff>
        </xdr:from>
        <xdr:to>
          <xdr:col>19</xdr:col>
          <xdr:colOff>0</xdr:colOff>
          <xdr:row>165</xdr:row>
          <xdr:rowOff>209550</xdr:rowOff>
        </xdr:to>
        <xdr:sp macro="" textlink="">
          <xdr:nvSpPr>
            <xdr:cNvPr id="35957" name="Button 117" hidden="1">
              <a:extLst>
                <a:ext uri="{63B3BB69-23CF-44E3-9099-C40C66FF867C}">
                  <a14:compatExt spid="_x0000_s35957"/>
                </a:ext>
                <a:ext uri="{FF2B5EF4-FFF2-40B4-BE49-F238E27FC236}">
                  <a16:creationId xmlns:a16="http://schemas.microsoft.com/office/drawing/2014/main" id="{00000000-0008-0000-0400-00007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175</xdr:row>
          <xdr:rowOff>0</xdr:rowOff>
        </xdr:from>
        <xdr:to>
          <xdr:col>19</xdr:col>
          <xdr:colOff>0</xdr:colOff>
          <xdr:row>178</xdr:row>
          <xdr:rowOff>0</xdr:rowOff>
        </xdr:to>
        <xdr:sp macro="" textlink="">
          <xdr:nvSpPr>
            <xdr:cNvPr id="35958" name="Button 118" hidden="1">
              <a:extLst>
                <a:ext uri="{63B3BB69-23CF-44E3-9099-C40C66FF867C}">
                  <a14:compatExt spid="_x0000_s35958"/>
                </a:ext>
                <a:ext uri="{FF2B5EF4-FFF2-40B4-BE49-F238E27FC236}">
                  <a16:creationId xmlns:a16="http://schemas.microsoft.com/office/drawing/2014/main" id="{00000000-0008-0000-0400-00007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209550</xdr:rowOff>
        </xdr:from>
        <xdr:to>
          <xdr:col>17</xdr:col>
          <xdr:colOff>0</xdr:colOff>
          <xdr:row>180</xdr:row>
          <xdr:rowOff>209550</xdr:rowOff>
        </xdr:to>
        <xdr:sp macro="" textlink="">
          <xdr:nvSpPr>
            <xdr:cNvPr id="35959" name="Button 119" hidden="1">
              <a:extLst>
                <a:ext uri="{63B3BB69-23CF-44E3-9099-C40C66FF867C}">
                  <a14:compatExt spid="_x0000_s35959"/>
                </a:ext>
                <a:ext uri="{FF2B5EF4-FFF2-40B4-BE49-F238E27FC236}">
                  <a16:creationId xmlns:a16="http://schemas.microsoft.com/office/drawing/2014/main" id="{00000000-0008-0000-0400-00007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209550</xdr:rowOff>
        </xdr:from>
        <xdr:to>
          <xdr:col>18</xdr:col>
          <xdr:colOff>0</xdr:colOff>
          <xdr:row>180</xdr:row>
          <xdr:rowOff>209550</xdr:rowOff>
        </xdr:to>
        <xdr:sp macro="" textlink="">
          <xdr:nvSpPr>
            <xdr:cNvPr id="35960" name="Button 120" hidden="1">
              <a:extLst>
                <a:ext uri="{63B3BB69-23CF-44E3-9099-C40C66FF867C}">
                  <a14:compatExt spid="_x0000_s35960"/>
                </a:ext>
                <a:ext uri="{FF2B5EF4-FFF2-40B4-BE49-F238E27FC236}">
                  <a16:creationId xmlns:a16="http://schemas.microsoft.com/office/drawing/2014/main" id="{00000000-0008-0000-0400-00007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209550</xdr:rowOff>
        </xdr:from>
        <xdr:to>
          <xdr:col>17</xdr:col>
          <xdr:colOff>0</xdr:colOff>
          <xdr:row>183</xdr:row>
          <xdr:rowOff>209550</xdr:rowOff>
        </xdr:to>
        <xdr:sp macro="" textlink="">
          <xdr:nvSpPr>
            <xdr:cNvPr id="35961" name="Button 121" hidden="1">
              <a:extLst>
                <a:ext uri="{63B3BB69-23CF-44E3-9099-C40C66FF867C}">
                  <a14:compatExt spid="_x0000_s35961"/>
                </a:ext>
                <a:ext uri="{FF2B5EF4-FFF2-40B4-BE49-F238E27FC236}">
                  <a16:creationId xmlns:a16="http://schemas.microsoft.com/office/drawing/2014/main" id="{00000000-0008-0000-0400-00007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209550</xdr:rowOff>
        </xdr:from>
        <xdr:to>
          <xdr:col>18</xdr:col>
          <xdr:colOff>0</xdr:colOff>
          <xdr:row>183</xdr:row>
          <xdr:rowOff>209550</xdr:rowOff>
        </xdr:to>
        <xdr:sp macro="" textlink="">
          <xdr:nvSpPr>
            <xdr:cNvPr id="35962" name="Button 122" hidden="1">
              <a:extLst>
                <a:ext uri="{63B3BB69-23CF-44E3-9099-C40C66FF867C}">
                  <a14:compatExt spid="_x0000_s35962"/>
                </a:ext>
                <a:ext uri="{FF2B5EF4-FFF2-40B4-BE49-F238E27FC236}">
                  <a16:creationId xmlns:a16="http://schemas.microsoft.com/office/drawing/2014/main" id="{00000000-0008-0000-0400-00007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209550</xdr:rowOff>
        </xdr:from>
        <xdr:to>
          <xdr:col>19</xdr:col>
          <xdr:colOff>0</xdr:colOff>
          <xdr:row>180</xdr:row>
          <xdr:rowOff>209550</xdr:rowOff>
        </xdr:to>
        <xdr:sp macro="" textlink="">
          <xdr:nvSpPr>
            <xdr:cNvPr id="35963" name="Button 123" hidden="1">
              <a:extLst>
                <a:ext uri="{63B3BB69-23CF-44E3-9099-C40C66FF867C}">
                  <a14:compatExt spid="_x0000_s35963"/>
                </a:ext>
                <a:ext uri="{FF2B5EF4-FFF2-40B4-BE49-F238E27FC236}">
                  <a16:creationId xmlns:a16="http://schemas.microsoft.com/office/drawing/2014/main" id="{00000000-0008-0000-0400-00007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209550</xdr:rowOff>
        </xdr:from>
        <xdr:to>
          <xdr:col>19</xdr:col>
          <xdr:colOff>0</xdr:colOff>
          <xdr:row>183</xdr:row>
          <xdr:rowOff>209550</xdr:rowOff>
        </xdr:to>
        <xdr:sp macro="" textlink="">
          <xdr:nvSpPr>
            <xdr:cNvPr id="35964" name="Button 124" hidden="1">
              <a:extLst>
                <a:ext uri="{63B3BB69-23CF-44E3-9099-C40C66FF867C}">
                  <a14:compatExt spid="_x0000_s35964"/>
                </a:ext>
                <a:ext uri="{FF2B5EF4-FFF2-40B4-BE49-F238E27FC236}">
                  <a16:creationId xmlns:a16="http://schemas.microsoft.com/office/drawing/2014/main" id="{00000000-0008-0000-0400-00007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184</xdr:row>
          <xdr:rowOff>0</xdr:rowOff>
        </xdr:from>
        <xdr:to>
          <xdr:col>19</xdr:col>
          <xdr:colOff>0</xdr:colOff>
          <xdr:row>187</xdr:row>
          <xdr:rowOff>0</xdr:rowOff>
        </xdr:to>
        <xdr:sp macro="" textlink="">
          <xdr:nvSpPr>
            <xdr:cNvPr id="35965" name="Button 125" hidden="1">
              <a:extLst>
                <a:ext uri="{63B3BB69-23CF-44E3-9099-C40C66FF867C}">
                  <a14:compatExt spid="_x0000_s35965"/>
                </a:ext>
                <a:ext uri="{FF2B5EF4-FFF2-40B4-BE49-F238E27FC236}">
                  <a16:creationId xmlns:a16="http://schemas.microsoft.com/office/drawing/2014/main" id="{00000000-0008-0000-0400-00007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188</xdr:row>
          <xdr:rowOff>209550</xdr:rowOff>
        </xdr:from>
        <xdr:to>
          <xdr:col>19</xdr:col>
          <xdr:colOff>0</xdr:colOff>
          <xdr:row>191</xdr:row>
          <xdr:rowOff>209550</xdr:rowOff>
        </xdr:to>
        <xdr:sp macro="" textlink="">
          <xdr:nvSpPr>
            <xdr:cNvPr id="35966" name="Button 126" hidden="1">
              <a:extLst>
                <a:ext uri="{63B3BB69-23CF-44E3-9099-C40C66FF867C}">
                  <a14:compatExt spid="_x0000_s35966"/>
                </a:ext>
                <a:ext uri="{FF2B5EF4-FFF2-40B4-BE49-F238E27FC236}">
                  <a16:creationId xmlns:a16="http://schemas.microsoft.com/office/drawing/2014/main" id="{00000000-0008-0000-0400-00007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191</xdr:row>
          <xdr:rowOff>209550</xdr:rowOff>
        </xdr:from>
        <xdr:to>
          <xdr:col>19</xdr:col>
          <xdr:colOff>0</xdr:colOff>
          <xdr:row>194</xdr:row>
          <xdr:rowOff>209550</xdr:rowOff>
        </xdr:to>
        <xdr:sp macro="" textlink="">
          <xdr:nvSpPr>
            <xdr:cNvPr id="35967" name="Button 127" hidden="1">
              <a:extLst>
                <a:ext uri="{63B3BB69-23CF-44E3-9099-C40C66FF867C}">
                  <a14:compatExt spid="_x0000_s35967"/>
                </a:ext>
                <a:ext uri="{FF2B5EF4-FFF2-40B4-BE49-F238E27FC236}">
                  <a16:creationId xmlns:a16="http://schemas.microsoft.com/office/drawing/2014/main" id="{00000000-0008-0000-0400-00007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194</xdr:row>
          <xdr:rowOff>209550</xdr:rowOff>
        </xdr:from>
        <xdr:to>
          <xdr:col>19</xdr:col>
          <xdr:colOff>0</xdr:colOff>
          <xdr:row>197</xdr:row>
          <xdr:rowOff>209550</xdr:rowOff>
        </xdr:to>
        <xdr:sp macro="" textlink="">
          <xdr:nvSpPr>
            <xdr:cNvPr id="35968" name="Button 128" hidden="1">
              <a:extLst>
                <a:ext uri="{63B3BB69-23CF-44E3-9099-C40C66FF867C}">
                  <a14:compatExt spid="_x0000_s35968"/>
                </a:ext>
                <a:ext uri="{FF2B5EF4-FFF2-40B4-BE49-F238E27FC236}">
                  <a16:creationId xmlns:a16="http://schemas.microsoft.com/office/drawing/2014/main" id="{00000000-0008-0000-0400-00008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197</xdr:row>
          <xdr:rowOff>209550</xdr:rowOff>
        </xdr:from>
        <xdr:to>
          <xdr:col>19</xdr:col>
          <xdr:colOff>0</xdr:colOff>
          <xdr:row>200</xdr:row>
          <xdr:rowOff>209550</xdr:rowOff>
        </xdr:to>
        <xdr:sp macro="" textlink="">
          <xdr:nvSpPr>
            <xdr:cNvPr id="35969" name="Button 129" hidden="1">
              <a:extLst>
                <a:ext uri="{63B3BB69-23CF-44E3-9099-C40C66FF867C}">
                  <a14:compatExt spid="_x0000_s35969"/>
                </a:ext>
                <a:ext uri="{FF2B5EF4-FFF2-40B4-BE49-F238E27FC236}">
                  <a16:creationId xmlns:a16="http://schemas.microsoft.com/office/drawing/2014/main" id="{00000000-0008-0000-0400-00008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200</xdr:row>
          <xdr:rowOff>209550</xdr:rowOff>
        </xdr:from>
        <xdr:to>
          <xdr:col>19</xdr:col>
          <xdr:colOff>0</xdr:colOff>
          <xdr:row>203</xdr:row>
          <xdr:rowOff>209550</xdr:rowOff>
        </xdr:to>
        <xdr:sp macro="" textlink="">
          <xdr:nvSpPr>
            <xdr:cNvPr id="35970" name="Button 130" hidden="1">
              <a:extLst>
                <a:ext uri="{63B3BB69-23CF-44E3-9099-C40C66FF867C}">
                  <a14:compatExt spid="_x0000_s35970"/>
                </a:ext>
                <a:ext uri="{FF2B5EF4-FFF2-40B4-BE49-F238E27FC236}">
                  <a16:creationId xmlns:a16="http://schemas.microsoft.com/office/drawing/2014/main" id="{00000000-0008-0000-0400-00008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213</xdr:row>
          <xdr:rowOff>0</xdr:rowOff>
        </xdr:from>
        <xdr:to>
          <xdr:col>19</xdr:col>
          <xdr:colOff>0</xdr:colOff>
          <xdr:row>216</xdr:row>
          <xdr:rowOff>0</xdr:rowOff>
        </xdr:to>
        <xdr:sp macro="" textlink="">
          <xdr:nvSpPr>
            <xdr:cNvPr id="35971" name="Button 131" hidden="1">
              <a:extLst>
                <a:ext uri="{63B3BB69-23CF-44E3-9099-C40C66FF867C}">
                  <a14:compatExt spid="_x0000_s35971"/>
                </a:ext>
                <a:ext uri="{FF2B5EF4-FFF2-40B4-BE49-F238E27FC236}">
                  <a16:creationId xmlns:a16="http://schemas.microsoft.com/office/drawing/2014/main" id="{00000000-0008-0000-0400-00008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215</xdr:row>
          <xdr:rowOff>209550</xdr:rowOff>
        </xdr:from>
        <xdr:to>
          <xdr:col>17</xdr:col>
          <xdr:colOff>0</xdr:colOff>
          <xdr:row>218</xdr:row>
          <xdr:rowOff>209550</xdr:rowOff>
        </xdr:to>
        <xdr:sp macro="" textlink="">
          <xdr:nvSpPr>
            <xdr:cNvPr id="35972" name="Button 132" hidden="1">
              <a:extLst>
                <a:ext uri="{63B3BB69-23CF-44E3-9099-C40C66FF867C}">
                  <a14:compatExt spid="_x0000_s35972"/>
                </a:ext>
                <a:ext uri="{FF2B5EF4-FFF2-40B4-BE49-F238E27FC236}">
                  <a16:creationId xmlns:a16="http://schemas.microsoft.com/office/drawing/2014/main" id="{00000000-0008-0000-0400-00008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215</xdr:row>
          <xdr:rowOff>209550</xdr:rowOff>
        </xdr:from>
        <xdr:to>
          <xdr:col>18</xdr:col>
          <xdr:colOff>0</xdr:colOff>
          <xdr:row>218</xdr:row>
          <xdr:rowOff>209550</xdr:rowOff>
        </xdr:to>
        <xdr:sp macro="" textlink="">
          <xdr:nvSpPr>
            <xdr:cNvPr id="35973" name="Button 133" hidden="1">
              <a:extLst>
                <a:ext uri="{63B3BB69-23CF-44E3-9099-C40C66FF867C}">
                  <a14:compatExt spid="_x0000_s35973"/>
                </a:ext>
                <a:ext uri="{FF2B5EF4-FFF2-40B4-BE49-F238E27FC236}">
                  <a16:creationId xmlns:a16="http://schemas.microsoft.com/office/drawing/2014/main" id="{00000000-0008-0000-0400-00008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218</xdr:row>
          <xdr:rowOff>209550</xdr:rowOff>
        </xdr:from>
        <xdr:to>
          <xdr:col>17</xdr:col>
          <xdr:colOff>0</xdr:colOff>
          <xdr:row>221</xdr:row>
          <xdr:rowOff>209550</xdr:rowOff>
        </xdr:to>
        <xdr:sp macro="" textlink="">
          <xdr:nvSpPr>
            <xdr:cNvPr id="35974" name="Button 134" hidden="1">
              <a:extLst>
                <a:ext uri="{63B3BB69-23CF-44E3-9099-C40C66FF867C}">
                  <a14:compatExt spid="_x0000_s35974"/>
                </a:ext>
                <a:ext uri="{FF2B5EF4-FFF2-40B4-BE49-F238E27FC236}">
                  <a16:creationId xmlns:a16="http://schemas.microsoft.com/office/drawing/2014/main" id="{00000000-0008-0000-0400-00008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218</xdr:row>
          <xdr:rowOff>209550</xdr:rowOff>
        </xdr:from>
        <xdr:to>
          <xdr:col>18</xdr:col>
          <xdr:colOff>0</xdr:colOff>
          <xdr:row>221</xdr:row>
          <xdr:rowOff>209550</xdr:rowOff>
        </xdr:to>
        <xdr:sp macro="" textlink="">
          <xdr:nvSpPr>
            <xdr:cNvPr id="35975" name="Button 135" hidden="1">
              <a:extLst>
                <a:ext uri="{63B3BB69-23CF-44E3-9099-C40C66FF867C}">
                  <a14:compatExt spid="_x0000_s35975"/>
                </a:ext>
                <a:ext uri="{FF2B5EF4-FFF2-40B4-BE49-F238E27FC236}">
                  <a16:creationId xmlns:a16="http://schemas.microsoft.com/office/drawing/2014/main" id="{00000000-0008-0000-0400-00008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215</xdr:row>
          <xdr:rowOff>209550</xdr:rowOff>
        </xdr:from>
        <xdr:to>
          <xdr:col>19</xdr:col>
          <xdr:colOff>0</xdr:colOff>
          <xdr:row>218</xdr:row>
          <xdr:rowOff>209550</xdr:rowOff>
        </xdr:to>
        <xdr:sp macro="" textlink="">
          <xdr:nvSpPr>
            <xdr:cNvPr id="35976" name="Button 136" hidden="1">
              <a:extLst>
                <a:ext uri="{63B3BB69-23CF-44E3-9099-C40C66FF867C}">
                  <a14:compatExt spid="_x0000_s35976"/>
                </a:ext>
                <a:ext uri="{FF2B5EF4-FFF2-40B4-BE49-F238E27FC236}">
                  <a16:creationId xmlns:a16="http://schemas.microsoft.com/office/drawing/2014/main" id="{00000000-0008-0000-0400-00008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218</xdr:row>
          <xdr:rowOff>209550</xdr:rowOff>
        </xdr:from>
        <xdr:to>
          <xdr:col>19</xdr:col>
          <xdr:colOff>0</xdr:colOff>
          <xdr:row>221</xdr:row>
          <xdr:rowOff>209550</xdr:rowOff>
        </xdr:to>
        <xdr:sp macro="" textlink="">
          <xdr:nvSpPr>
            <xdr:cNvPr id="35977" name="Button 137" hidden="1">
              <a:extLst>
                <a:ext uri="{63B3BB69-23CF-44E3-9099-C40C66FF867C}">
                  <a14:compatExt spid="_x0000_s35977"/>
                </a:ext>
                <a:ext uri="{FF2B5EF4-FFF2-40B4-BE49-F238E27FC236}">
                  <a16:creationId xmlns:a16="http://schemas.microsoft.com/office/drawing/2014/main" id="{00000000-0008-0000-0400-00008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222</xdr:row>
          <xdr:rowOff>0</xdr:rowOff>
        </xdr:from>
        <xdr:to>
          <xdr:col>19</xdr:col>
          <xdr:colOff>0</xdr:colOff>
          <xdr:row>225</xdr:row>
          <xdr:rowOff>0</xdr:rowOff>
        </xdr:to>
        <xdr:sp macro="" textlink="">
          <xdr:nvSpPr>
            <xdr:cNvPr id="35978" name="Button 138" hidden="1">
              <a:extLst>
                <a:ext uri="{63B3BB69-23CF-44E3-9099-C40C66FF867C}">
                  <a14:compatExt spid="_x0000_s35978"/>
                </a:ext>
                <a:ext uri="{FF2B5EF4-FFF2-40B4-BE49-F238E27FC236}">
                  <a16:creationId xmlns:a16="http://schemas.microsoft.com/office/drawing/2014/main" id="{00000000-0008-0000-0400-00008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226</xdr:row>
          <xdr:rowOff>209550</xdr:rowOff>
        </xdr:from>
        <xdr:to>
          <xdr:col>19</xdr:col>
          <xdr:colOff>0</xdr:colOff>
          <xdr:row>229</xdr:row>
          <xdr:rowOff>209550</xdr:rowOff>
        </xdr:to>
        <xdr:sp macro="" textlink="">
          <xdr:nvSpPr>
            <xdr:cNvPr id="35979" name="Button 139" hidden="1">
              <a:extLst>
                <a:ext uri="{63B3BB69-23CF-44E3-9099-C40C66FF867C}">
                  <a14:compatExt spid="_x0000_s35979"/>
                </a:ext>
                <a:ext uri="{FF2B5EF4-FFF2-40B4-BE49-F238E27FC236}">
                  <a16:creationId xmlns:a16="http://schemas.microsoft.com/office/drawing/2014/main" id="{00000000-0008-0000-0400-00008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229</xdr:row>
          <xdr:rowOff>209550</xdr:rowOff>
        </xdr:from>
        <xdr:to>
          <xdr:col>19</xdr:col>
          <xdr:colOff>0</xdr:colOff>
          <xdr:row>232</xdr:row>
          <xdr:rowOff>209550</xdr:rowOff>
        </xdr:to>
        <xdr:sp macro="" textlink="">
          <xdr:nvSpPr>
            <xdr:cNvPr id="35980" name="Button 140" hidden="1">
              <a:extLst>
                <a:ext uri="{63B3BB69-23CF-44E3-9099-C40C66FF867C}">
                  <a14:compatExt spid="_x0000_s35980"/>
                </a:ext>
                <a:ext uri="{FF2B5EF4-FFF2-40B4-BE49-F238E27FC236}">
                  <a16:creationId xmlns:a16="http://schemas.microsoft.com/office/drawing/2014/main" id="{00000000-0008-0000-0400-00008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232</xdr:row>
          <xdr:rowOff>209550</xdr:rowOff>
        </xdr:from>
        <xdr:to>
          <xdr:col>19</xdr:col>
          <xdr:colOff>0</xdr:colOff>
          <xdr:row>235</xdr:row>
          <xdr:rowOff>209550</xdr:rowOff>
        </xdr:to>
        <xdr:sp macro="" textlink="">
          <xdr:nvSpPr>
            <xdr:cNvPr id="35981" name="Button 141" hidden="1">
              <a:extLst>
                <a:ext uri="{63B3BB69-23CF-44E3-9099-C40C66FF867C}">
                  <a14:compatExt spid="_x0000_s35981"/>
                </a:ext>
                <a:ext uri="{FF2B5EF4-FFF2-40B4-BE49-F238E27FC236}">
                  <a16:creationId xmlns:a16="http://schemas.microsoft.com/office/drawing/2014/main" id="{00000000-0008-0000-0400-00008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235</xdr:row>
          <xdr:rowOff>209550</xdr:rowOff>
        </xdr:from>
        <xdr:to>
          <xdr:col>19</xdr:col>
          <xdr:colOff>0</xdr:colOff>
          <xdr:row>238</xdr:row>
          <xdr:rowOff>209550</xdr:rowOff>
        </xdr:to>
        <xdr:sp macro="" textlink="">
          <xdr:nvSpPr>
            <xdr:cNvPr id="35982" name="Button 142" hidden="1">
              <a:extLst>
                <a:ext uri="{63B3BB69-23CF-44E3-9099-C40C66FF867C}">
                  <a14:compatExt spid="_x0000_s35982"/>
                </a:ext>
                <a:ext uri="{FF2B5EF4-FFF2-40B4-BE49-F238E27FC236}">
                  <a16:creationId xmlns:a16="http://schemas.microsoft.com/office/drawing/2014/main" id="{00000000-0008-0000-0400-00008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238</xdr:row>
          <xdr:rowOff>209550</xdr:rowOff>
        </xdr:from>
        <xdr:to>
          <xdr:col>19</xdr:col>
          <xdr:colOff>0</xdr:colOff>
          <xdr:row>241</xdr:row>
          <xdr:rowOff>209550</xdr:rowOff>
        </xdr:to>
        <xdr:sp macro="" textlink="">
          <xdr:nvSpPr>
            <xdr:cNvPr id="35983" name="Button 143" hidden="1">
              <a:extLst>
                <a:ext uri="{63B3BB69-23CF-44E3-9099-C40C66FF867C}">
                  <a14:compatExt spid="_x0000_s35983"/>
                </a:ext>
                <a:ext uri="{FF2B5EF4-FFF2-40B4-BE49-F238E27FC236}">
                  <a16:creationId xmlns:a16="http://schemas.microsoft.com/office/drawing/2014/main" id="{00000000-0008-0000-0400-00008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251</xdr:row>
          <xdr:rowOff>0</xdr:rowOff>
        </xdr:from>
        <xdr:to>
          <xdr:col>19</xdr:col>
          <xdr:colOff>0</xdr:colOff>
          <xdr:row>254</xdr:row>
          <xdr:rowOff>0</xdr:rowOff>
        </xdr:to>
        <xdr:sp macro="" textlink="">
          <xdr:nvSpPr>
            <xdr:cNvPr id="35984" name="Button 144" hidden="1">
              <a:extLst>
                <a:ext uri="{63B3BB69-23CF-44E3-9099-C40C66FF867C}">
                  <a14:compatExt spid="_x0000_s35984"/>
                </a:ext>
                <a:ext uri="{FF2B5EF4-FFF2-40B4-BE49-F238E27FC236}">
                  <a16:creationId xmlns:a16="http://schemas.microsoft.com/office/drawing/2014/main" id="{00000000-0008-0000-0400-00009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253</xdr:row>
          <xdr:rowOff>209550</xdr:rowOff>
        </xdr:from>
        <xdr:to>
          <xdr:col>17</xdr:col>
          <xdr:colOff>0</xdr:colOff>
          <xdr:row>256</xdr:row>
          <xdr:rowOff>209550</xdr:rowOff>
        </xdr:to>
        <xdr:sp macro="" textlink="">
          <xdr:nvSpPr>
            <xdr:cNvPr id="35985" name="Button 145" hidden="1">
              <a:extLst>
                <a:ext uri="{63B3BB69-23CF-44E3-9099-C40C66FF867C}">
                  <a14:compatExt spid="_x0000_s35985"/>
                </a:ext>
                <a:ext uri="{FF2B5EF4-FFF2-40B4-BE49-F238E27FC236}">
                  <a16:creationId xmlns:a16="http://schemas.microsoft.com/office/drawing/2014/main" id="{00000000-0008-0000-0400-00009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253</xdr:row>
          <xdr:rowOff>209550</xdr:rowOff>
        </xdr:from>
        <xdr:to>
          <xdr:col>18</xdr:col>
          <xdr:colOff>0</xdr:colOff>
          <xdr:row>256</xdr:row>
          <xdr:rowOff>209550</xdr:rowOff>
        </xdr:to>
        <xdr:sp macro="" textlink="">
          <xdr:nvSpPr>
            <xdr:cNvPr id="35986" name="Button 146" hidden="1">
              <a:extLst>
                <a:ext uri="{63B3BB69-23CF-44E3-9099-C40C66FF867C}">
                  <a14:compatExt spid="_x0000_s35986"/>
                </a:ext>
                <a:ext uri="{FF2B5EF4-FFF2-40B4-BE49-F238E27FC236}">
                  <a16:creationId xmlns:a16="http://schemas.microsoft.com/office/drawing/2014/main" id="{00000000-0008-0000-0400-00009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256</xdr:row>
          <xdr:rowOff>209550</xdr:rowOff>
        </xdr:from>
        <xdr:to>
          <xdr:col>17</xdr:col>
          <xdr:colOff>0</xdr:colOff>
          <xdr:row>259</xdr:row>
          <xdr:rowOff>209550</xdr:rowOff>
        </xdr:to>
        <xdr:sp macro="" textlink="">
          <xdr:nvSpPr>
            <xdr:cNvPr id="35987" name="Button 147" hidden="1">
              <a:extLst>
                <a:ext uri="{63B3BB69-23CF-44E3-9099-C40C66FF867C}">
                  <a14:compatExt spid="_x0000_s35987"/>
                </a:ext>
                <a:ext uri="{FF2B5EF4-FFF2-40B4-BE49-F238E27FC236}">
                  <a16:creationId xmlns:a16="http://schemas.microsoft.com/office/drawing/2014/main" id="{00000000-0008-0000-0400-00009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256</xdr:row>
          <xdr:rowOff>209550</xdr:rowOff>
        </xdr:from>
        <xdr:to>
          <xdr:col>18</xdr:col>
          <xdr:colOff>0</xdr:colOff>
          <xdr:row>259</xdr:row>
          <xdr:rowOff>209550</xdr:rowOff>
        </xdr:to>
        <xdr:sp macro="" textlink="">
          <xdr:nvSpPr>
            <xdr:cNvPr id="35988" name="Button 148" hidden="1">
              <a:extLst>
                <a:ext uri="{63B3BB69-23CF-44E3-9099-C40C66FF867C}">
                  <a14:compatExt spid="_x0000_s35988"/>
                </a:ext>
                <a:ext uri="{FF2B5EF4-FFF2-40B4-BE49-F238E27FC236}">
                  <a16:creationId xmlns:a16="http://schemas.microsoft.com/office/drawing/2014/main" id="{00000000-0008-0000-0400-00009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253</xdr:row>
          <xdr:rowOff>209550</xdr:rowOff>
        </xdr:from>
        <xdr:to>
          <xdr:col>19</xdr:col>
          <xdr:colOff>0</xdr:colOff>
          <xdr:row>256</xdr:row>
          <xdr:rowOff>209550</xdr:rowOff>
        </xdr:to>
        <xdr:sp macro="" textlink="">
          <xdr:nvSpPr>
            <xdr:cNvPr id="35989" name="Button 149" hidden="1">
              <a:extLst>
                <a:ext uri="{63B3BB69-23CF-44E3-9099-C40C66FF867C}">
                  <a14:compatExt spid="_x0000_s35989"/>
                </a:ext>
                <a:ext uri="{FF2B5EF4-FFF2-40B4-BE49-F238E27FC236}">
                  <a16:creationId xmlns:a16="http://schemas.microsoft.com/office/drawing/2014/main" id="{00000000-0008-0000-0400-00009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256</xdr:row>
          <xdr:rowOff>209550</xdr:rowOff>
        </xdr:from>
        <xdr:to>
          <xdr:col>19</xdr:col>
          <xdr:colOff>0</xdr:colOff>
          <xdr:row>259</xdr:row>
          <xdr:rowOff>209550</xdr:rowOff>
        </xdr:to>
        <xdr:sp macro="" textlink="">
          <xdr:nvSpPr>
            <xdr:cNvPr id="35990" name="Button 150" hidden="1">
              <a:extLst>
                <a:ext uri="{63B3BB69-23CF-44E3-9099-C40C66FF867C}">
                  <a14:compatExt spid="_x0000_s35990"/>
                </a:ext>
                <a:ext uri="{FF2B5EF4-FFF2-40B4-BE49-F238E27FC236}">
                  <a16:creationId xmlns:a16="http://schemas.microsoft.com/office/drawing/2014/main" id="{00000000-0008-0000-0400-00009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260</xdr:row>
          <xdr:rowOff>0</xdr:rowOff>
        </xdr:from>
        <xdr:to>
          <xdr:col>19</xdr:col>
          <xdr:colOff>0</xdr:colOff>
          <xdr:row>263</xdr:row>
          <xdr:rowOff>0</xdr:rowOff>
        </xdr:to>
        <xdr:sp macro="" textlink="">
          <xdr:nvSpPr>
            <xdr:cNvPr id="35991" name="Button 151" hidden="1">
              <a:extLst>
                <a:ext uri="{63B3BB69-23CF-44E3-9099-C40C66FF867C}">
                  <a14:compatExt spid="_x0000_s35991"/>
                </a:ext>
                <a:ext uri="{FF2B5EF4-FFF2-40B4-BE49-F238E27FC236}">
                  <a16:creationId xmlns:a16="http://schemas.microsoft.com/office/drawing/2014/main" id="{00000000-0008-0000-0400-00009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264</xdr:row>
          <xdr:rowOff>209550</xdr:rowOff>
        </xdr:from>
        <xdr:to>
          <xdr:col>19</xdr:col>
          <xdr:colOff>0</xdr:colOff>
          <xdr:row>267</xdr:row>
          <xdr:rowOff>209550</xdr:rowOff>
        </xdr:to>
        <xdr:sp macro="" textlink="">
          <xdr:nvSpPr>
            <xdr:cNvPr id="35992" name="Button 152" hidden="1">
              <a:extLst>
                <a:ext uri="{63B3BB69-23CF-44E3-9099-C40C66FF867C}">
                  <a14:compatExt spid="_x0000_s35992"/>
                </a:ext>
                <a:ext uri="{FF2B5EF4-FFF2-40B4-BE49-F238E27FC236}">
                  <a16:creationId xmlns:a16="http://schemas.microsoft.com/office/drawing/2014/main" id="{00000000-0008-0000-0400-00009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267</xdr:row>
          <xdr:rowOff>209550</xdr:rowOff>
        </xdr:from>
        <xdr:to>
          <xdr:col>19</xdr:col>
          <xdr:colOff>0</xdr:colOff>
          <xdr:row>270</xdr:row>
          <xdr:rowOff>209550</xdr:rowOff>
        </xdr:to>
        <xdr:sp macro="" textlink="">
          <xdr:nvSpPr>
            <xdr:cNvPr id="35993" name="Button 153" hidden="1">
              <a:extLst>
                <a:ext uri="{63B3BB69-23CF-44E3-9099-C40C66FF867C}">
                  <a14:compatExt spid="_x0000_s35993"/>
                </a:ext>
                <a:ext uri="{FF2B5EF4-FFF2-40B4-BE49-F238E27FC236}">
                  <a16:creationId xmlns:a16="http://schemas.microsoft.com/office/drawing/2014/main" id="{00000000-0008-0000-0400-00009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270</xdr:row>
          <xdr:rowOff>209550</xdr:rowOff>
        </xdr:from>
        <xdr:to>
          <xdr:col>19</xdr:col>
          <xdr:colOff>0</xdr:colOff>
          <xdr:row>273</xdr:row>
          <xdr:rowOff>209550</xdr:rowOff>
        </xdr:to>
        <xdr:sp macro="" textlink="">
          <xdr:nvSpPr>
            <xdr:cNvPr id="35994" name="Button 154" hidden="1">
              <a:extLst>
                <a:ext uri="{63B3BB69-23CF-44E3-9099-C40C66FF867C}">
                  <a14:compatExt spid="_x0000_s35994"/>
                </a:ext>
                <a:ext uri="{FF2B5EF4-FFF2-40B4-BE49-F238E27FC236}">
                  <a16:creationId xmlns:a16="http://schemas.microsoft.com/office/drawing/2014/main" id="{00000000-0008-0000-0400-00009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273</xdr:row>
          <xdr:rowOff>209550</xdr:rowOff>
        </xdr:from>
        <xdr:to>
          <xdr:col>19</xdr:col>
          <xdr:colOff>0</xdr:colOff>
          <xdr:row>276</xdr:row>
          <xdr:rowOff>209550</xdr:rowOff>
        </xdr:to>
        <xdr:sp macro="" textlink="">
          <xdr:nvSpPr>
            <xdr:cNvPr id="35995" name="Button 155" hidden="1">
              <a:extLst>
                <a:ext uri="{63B3BB69-23CF-44E3-9099-C40C66FF867C}">
                  <a14:compatExt spid="_x0000_s35995"/>
                </a:ext>
                <a:ext uri="{FF2B5EF4-FFF2-40B4-BE49-F238E27FC236}">
                  <a16:creationId xmlns:a16="http://schemas.microsoft.com/office/drawing/2014/main" id="{00000000-0008-0000-0400-00009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276</xdr:row>
          <xdr:rowOff>209550</xdr:rowOff>
        </xdr:from>
        <xdr:to>
          <xdr:col>19</xdr:col>
          <xdr:colOff>0</xdr:colOff>
          <xdr:row>279</xdr:row>
          <xdr:rowOff>209550</xdr:rowOff>
        </xdr:to>
        <xdr:sp macro="" textlink="">
          <xdr:nvSpPr>
            <xdr:cNvPr id="35996" name="Button 156" hidden="1">
              <a:extLst>
                <a:ext uri="{63B3BB69-23CF-44E3-9099-C40C66FF867C}">
                  <a14:compatExt spid="_x0000_s35996"/>
                </a:ext>
                <a:ext uri="{FF2B5EF4-FFF2-40B4-BE49-F238E27FC236}">
                  <a16:creationId xmlns:a16="http://schemas.microsoft.com/office/drawing/2014/main" id="{00000000-0008-0000-0400-00009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6865" name="Button 1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05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6866" name="Button 2" hidden="1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00000000-0008-0000-0500-00000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6867" name="Button 3" hidden="1">
              <a:extLst>
                <a:ext uri="{63B3BB69-23CF-44E3-9099-C40C66FF867C}">
                  <a14:compatExt spid="_x0000_s36867"/>
                </a:ext>
                <a:ext uri="{FF2B5EF4-FFF2-40B4-BE49-F238E27FC236}">
                  <a16:creationId xmlns:a16="http://schemas.microsoft.com/office/drawing/2014/main" id="{00000000-0008-0000-0500-00000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6868" name="Button 4" hidden="1">
              <a:extLst>
                <a:ext uri="{63B3BB69-23CF-44E3-9099-C40C66FF867C}">
                  <a14:compatExt spid="_x0000_s36868"/>
                </a:ext>
                <a:ext uri="{FF2B5EF4-FFF2-40B4-BE49-F238E27FC236}">
                  <a16:creationId xmlns:a16="http://schemas.microsoft.com/office/drawing/2014/main" id="{00000000-0008-0000-0500-00000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6869" name="Button 5" hidden="1">
              <a:extLst>
                <a:ext uri="{63B3BB69-23CF-44E3-9099-C40C66FF867C}">
                  <a14:compatExt spid="_x0000_s36869"/>
                </a:ext>
                <a:ext uri="{FF2B5EF4-FFF2-40B4-BE49-F238E27FC236}">
                  <a16:creationId xmlns:a16="http://schemas.microsoft.com/office/drawing/2014/main" id="{00000000-0008-0000-0500-00000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6870" name="Button 6" hidden="1">
              <a:extLst>
                <a:ext uri="{63B3BB69-23CF-44E3-9099-C40C66FF867C}">
                  <a14:compatExt spid="_x0000_s36870"/>
                </a:ext>
                <a:ext uri="{FF2B5EF4-FFF2-40B4-BE49-F238E27FC236}">
                  <a16:creationId xmlns:a16="http://schemas.microsoft.com/office/drawing/2014/main" id="{00000000-0008-0000-0500-00000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6871" name="Button 7" hidden="1">
              <a:extLst>
                <a:ext uri="{63B3BB69-23CF-44E3-9099-C40C66FF867C}">
                  <a14:compatExt spid="_x0000_s36871"/>
                </a:ext>
                <a:ext uri="{FF2B5EF4-FFF2-40B4-BE49-F238E27FC236}">
                  <a16:creationId xmlns:a16="http://schemas.microsoft.com/office/drawing/2014/main" id="{00000000-0008-0000-0500-00000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6872" name="Button 8" hidden="1">
              <a:extLst>
                <a:ext uri="{63B3BB69-23CF-44E3-9099-C40C66FF867C}">
                  <a14:compatExt spid="_x0000_s36872"/>
                </a:ext>
                <a:ext uri="{FF2B5EF4-FFF2-40B4-BE49-F238E27FC236}">
                  <a16:creationId xmlns:a16="http://schemas.microsoft.com/office/drawing/2014/main" id="{00000000-0008-0000-0500-00000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6873" name="Button 9" hidden="1">
              <a:extLst>
                <a:ext uri="{63B3BB69-23CF-44E3-9099-C40C66FF867C}">
                  <a14:compatExt spid="_x0000_s36873"/>
                </a:ext>
                <a:ext uri="{FF2B5EF4-FFF2-40B4-BE49-F238E27FC236}">
                  <a16:creationId xmlns:a16="http://schemas.microsoft.com/office/drawing/2014/main" id="{00000000-0008-0000-0500-00000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6874" name="Button 10" hidden="1">
              <a:extLst>
                <a:ext uri="{63B3BB69-23CF-44E3-9099-C40C66FF867C}">
                  <a14:compatExt spid="_x0000_s36874"/>
                </a:ext>
                <a:ext uri="{FF2B5EF4-FFF2-40B4-BE49-F238E27FC236}">
                  <a16:creationId xmlns:a16="http://schemas.microsoft.com/office/drawing/2014/main" id="{00000000-0008-0000-0500-00000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6875" name="Button 11" hidden="1">
              <a:extLst>
                <a:ext uri="{63B3BB69-23CF-44E3-9099-C40C66FF867C}">
                  <a14:compatExt spid="_x0000_s36875"/>
                </a:ext>
                <a:ext uri="{FF2B5EF4-FFF2-40B4-BE49-F238E27FC236}">
                  <a16:creationId xmlns:a16="http://schemas.microsoft.com/office/drawing/2014/main" id="{00000000-0008-0000-0500-00000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6876" name="Button 12" hidden="1">
              <a:extLst>
                <a:ext uri="{63B3BB69-23CF-44E3-9099-C40C66FF867C}">
                  <a14:compatExt spid="_x0000_s36876"/>
                </a:ext>
                <a:ext uri="{FF2B5EF4-FFF2-40B4-BE49-F238E27FC236}">
                  <a16:creationId xmlns:a16="http://schemas.microsoft.com/office/drawing/2014/main" id="{00000000-0008-0000-0500-00000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6877" name="Button 13" hidden="1">
              <a:extLst>
                <a:ext uri="{63B3BB69-23CF-44E3-9099-C40C66FF867C}">
                  <a14:compatExt spid="_x0000_s36877"/>
                </a:ext>
                <a:ext uri="{FF2B5EF4-FFF2-40B4-BE49-F238E27FC236}">
                  <a16:creationId xmlns:a16="http://schemas.microsoft.com/office/drawing/2014/main" id="{00000000-0008-0000-0500-00000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6878" name="Button 14" hidden="1">
              <a:extLst>
                <a:ext uri="{63B3BB69-23CF-44E3-9099-C40C66FF867C}">
                  <a14:compatExt spid="_x0000_s36878"/>
                </a:ext>
                <a:ext uri="{FF2B5EF4-FFF2-40B4-BE49-F238E27FC236}">
                  <a16:creationId xmlns:a16="http://schemas.microsoft.com/office/drawing/2014/main" id="{00000000-0008-0000-0500-00000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6879" name="Button 15" hidden="1">
              <a:extLst>
                <a:ext uri="{63B3BB69-23CF-44E3-9099-C40C66FF867C}">
                  <a14:compatExt spid="_x0000_s36879"/>
                </a:ext>
                <a:ext uri="{FF2B5EF4-FFF2-40B4-BE49-F238E27FC236}">
                  <a16:creationId xmlns:a16="http://schemas.microsoft.com/office/drawing/2014/main" id="{00000000-0008-0000-0500-00000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6880" name="Button 16" hidden="1">
              <a:extLst>
                <a:ext uri="{63B3BB69-23CF-44E3-9099-C40C66FF867C}">
                  <a14:compatExt spid="_x0000_s36880"/>
                </a:ext>
                <a:ext uri="{FF2B5EF4-FFF2-40B4-BE49-F238E27FC236}">
                  <a16:creationId xmlns:a16="http://schemas.microsoft.com/office/drawing/2014/main" id="{00000000-0008-0000-0500-00001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6881" name="Button 17" hidden="1">
              <a:extLst>
                <a:ext uri="{63B3BB69-23CF-44E3-9099-C40C66FF867C}">
                  <a14:compatExt spid="_x0000_s36881"/>
                </a:ext>
                <a:ext uri="{FF2B5EF4-FFF2-40B4-BE49-F238E27FC236}">
                  <a16:creationId xmlns:a16="http://schemas.microsoft.com/office/drawing/2014/main" id="{00000000-0008-0000-0500-00001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6882" name="Button 18" hidden="1">
              <a:extLst>
                <a:ext uri="{63B3BB69-23CF-44E3-9099-C40C66FF867C}">
                  <a14:compatExt spid="_x0000_s36882"/>
                </a:ext>
                <a:ext uri="{FF2B5EF4-FFF2-40B4-BE49-F238E27FC236}">
                  <a16:creationId xmlns:a16="http://schemas.microsoft.com/office/drawing/2014/main" id="{00000000-0008-0000-0500-00001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6883" name="Button 19" hidden="1">
              <a:extLst>
                <a:ext uri="{63B3BB69-23CF-44E3-9099-C40C66FF867C}">
                  <a14:compatExt spid="_x0000_s36883"/>
                </a:ext>
                <a:ext uri="{FF2B5EF4-FFF2-40B4-BE49-F238E27FC236}">
                  <a16:creationId xmlns:a16="http://schemas.microsoft.com/office/drawing/2014/main" id="{00000000-0008-0000-0500-00001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6884" name="Button 20" hidden="1">
              <a:extLst>
                <a:ext uri="{63B3BB69-23CF-44E3-9099-C40C66FF867C}">
                  <a14:compatExt spid="_x0000_s36884"/>
                </a:ext>
                <a:ext uri="{FF2B5EF4-FFF2-40B4-BE49-F238E27FC236}">
                  <a16:creationId xmlns:a16="http://schemas.microsoft.com/office/drawing/2014/main" id="{00000000-0008-0000-0500-00001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6885" name="Button 21" hidden="1">
              <a:extLst>
                <a:ext uri="{63B3BB69-23CF-44E3-9099-C40C66FF867C}">
                  <a14:compatExt spid="_x0000_s36885"/>
                </a:ext>
                <a:ext uri="{FF2B5EF4-FFF2-40B4-BE49-F238E27FC236}">
                  <a16:creationId xmlns:a16="http://schemas.microsoft.com/office/drawing/2014/main" id="{00000000-0008-0000-0500-00001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6886" name="Button 22" hidden="1">
              <a:extLst>
                <a:ext uri="{63B3BB69-23CF-44E3-9099-C40C66FF867C}">
                  <a14:compatExt spid="_x0000_s36886"/>
                </a:ext>
                <a:ext uri="{FF2B5EF4-FFF2-40B4-BE49-F238E27FC236}">
                  <a16:creationId xmlns:a16="http://schemas.microsoft.com/office/drawing/2014/main" id="{00000000-0008-0000-0500-00001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6887" name="Button 23" hidden="1">
              <a:extLst>
                <a:ext uri="{63B3BB69-23CF-44E3-9099-C40C66FF867C}">
                  <a14:compatExt spid="_x0000_s36887"/>
                </a:ext>
                <a:ext uri="{FF2B5EF4-FFF2-40B4-BE49-F238E27FC236}">
                  <a16:creationId xmlns:a16="http://schemas.microsoft.com/office/drawing/2014/main" id="{00000000-0008-0000-0500-00001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6888" name="Button 24" hidden="1">
              <a:extLst>
                <a:ext uri="{63B3BB69-23CF-44E3-9099-C40C66FF867C}">
                  <a14:compatExt spid="_x0000_s36888"/>
                </a:ext>
                <a:ext uri="{FF2B5EF4-FFF2-40B4-BE49-F238E27FC236}">
                  <a16:creationId xmlns:a16="http://schemas.microsoft.com/office/drawing/2014/main" id="{00000000-0008-0000-0500-00001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6889" name="Button 25" hidden="1">
              <a:extLst>
                <a:ext uri="{63B3BB69-23CF-44E3-9099-C40C66FF867C}">
                  <a14:compatExt spid="_x0000_s36889"/>
                </a:ext>
                <a:ext uri="{FF2B5EF4-FFF2-40B4-BE49-F238E27FC236}">
                  <a16:creationId xmlns:a16="http://schemas.microsoft.com/office/drawing/2014/main" id="{00000000-0008-0000-0500-00001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6890" name="Button 26" hidden="1">
              <a:extLst>
                <a:ext uri="{63B3BB69-23CF-44E3-9099-C40C66FF867C}">
                  <a14:compatExt spid="_x0000_s36890"/>
                </a:ext>
                <a:ext uri="{FF2B5EF4-FFF2-40B4-BE49-F238E27FC236}">
                  <a16:creationId xmlns:a16="http://schemas.microsoft.com/office/drawing/2014/main" id="{00000000-0008-0000-0500-00001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6891" name="Button 27" hidden="1">
              <a:extLst>
                <a:ext uri="{63B3BB69-23CF-44E3-9099-C40C66FF867C}">
                  <a14:compatExt spid="_x0000_s36891"/>
                </a:ext>
                <a:ext uri="{FF2B5EF4-FFF2-40B4-BE49-F238E27FC236}">
                  <a16:creationId xmlns:a16="http://schemas.microsoft.com/office/drawing/2014/main" id="{00000000-0008-0000-0500-00001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6892" name="Button 28" hidden="1">
              <a:extLst>
                <a:ext uri="{63B3BB69-23CF-44E3-9099-C40C66FF867C}">
                  <a14:compatExt spid="_x0000_s36892"/>
                </a:ext>
                <a:ext uri="{FF2B5EF4-FFF2-40B4-BE49-F238E27FC236}">
                  <a16:creationId xmlns:a16="http://schemas.microsoft.com/office/drawing/2014/main" id="{00000000-0008-0000-0500-00001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6893" name="Button 29" hidden="1">
              <a:extLst>
                <a:ext uri="{63B3BB69-23CF-44E3-9099-C40C66FF867C}">
                  <a14:compatExt spid="_x0000_s36893"/>
                </a:ext>
                <a:ext uri="{FF2B5EF4-FFF2-40B4-BE49-F238E27FC236}">
                  <a16:creationId xmlns:a16="http://schemas.microsoft.com/office/drawing/2014/main" id="{00000000-0008-0000-0500-00001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6894" name="Button 30" hidden="1">
              <a:extLst>
                <a:ext uri="{63B3BB69-23CF-44E3-9099-C40C66FF867C}">
                  <a14:compatExt spid="_x0000_s36894"/>
                </a:ext>
                <a:ext uri="{FF2B5EF4-FFF2-40B4-BE49-F238E27FC236}">
                  <a16:creationId xmlns:a16="http://schemas.microsoft.com/office/drawing/2014/main" id="{00000000-0008-0000-0500-00001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6895" name="Button 31" hidden="1">
              <a:extLst>
                <a:ext uri="{63B3BB69-23CF-44E3-9099-C40C66FF867C}">
                  <a14:compatExt spid="_x0000_s36895"/>
                </a:ext>
                <a:ext uri="{FF2B5EF4-FFF2-40B4-BE49-F238E27FC236}">
                  <a16:creationId xmlns:a16="http://schemas.microsoft.com/office/drawing/2014/main" id="{00000000-0008-0000-0500-00001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6896" name="Button 32" hidden="1">
              <a:extLst>
                <a:ext uri="{63B3BB69-23CF-44E3-9099-C40C66FF867C}">
                  <a14:compatExt spid="_x0000_s36896"/>
                </a:ext>
                <a:ext uri="{FF2B5EF4-FFF2-40B4-BE49-F238E27FC236}">
                  <a16:creationId xmlns:a16="http://schemas.microsoft.com/office/drawing/2014/main" id="{00000000-0008-0000-0500-00002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6897" name="Button 33" hidden="1">
              <a:extLst>
                <a:ext uri="{63B3BB69-23CF-44E3-9099-C40C66FF867C}">
                  <a14:compatExt spid="_x0000_s36897"/>
                </a:ext>
                <a:ext uri="{FF2B5EF4-FFF2-40B4-BE49-F238E27FC236}">
                  <a16:creationId xmlns:a16="http://schemas.microsoft.com/office/drawing/2014/main" id="{00000000-0008-0000-0500-00002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6898" name="Button 34" hidden="1">
              <a:extLst>
                <a:ext uri="{63B3BB69-23CF-44E3-9099-C40C66FF867C}">
                  <a14:compatExt spid="_x0000_s36898"/>
                </a:ext>
                <a:ext uri="{FF2B5EF4-FFF2-40B4-BE49-F238E27FC236}">
                  <a16:creationId xmlns:a16="http://schemas.microsoft.com/office/drawing/2014/main" id="{00000000-0008-0000-0500-00002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6899" name="Button 35" hidden="1">
              <a:extLst>
                <a:ext uri="{63B3BB69-23CF-44E3-9099-C40C66FF867C}">
                  <a14:compatExt spid="_x0000_s36899"/>
                </a:ext>
                <a:ext uri="{FF2B5EF4-FFF2-40B4-BE49-F238E27FC236}">
                  <a16:creationId xmlns:a16="http://schemas.microsoft.com/office/drawing/2014/main" id="{00000000-0008-0000-0500-00002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6900" name="Button 36" hidden="1">
              <a:extLst>
                <a:ext uri="{63B3BB69-23CF-44E3-9099-C40C66FF867C}">
                  <a14:compatExt spid="_x0000_s36900"/>
                </a:ext>
                <a:ext uri="{FF2B5EF4-FFF2-40B4-BE49-F238E27FC236}">
                  <a16:creationId xmlns:a16="http://schemas.microsoft.com/office/drawing/2014/main" id="{00000000-0008-0000-0500-00002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6901" name="Button 37" hidden="1">
              <a:extLst>
                <a:ext uri="{63B3BB69-23CF-44E3-9099-C40C66FF867C}">
                  <a14:compatExt spid="_x0000_s36901"/>
                </a:ext>
                <a:ext uri="{FF2B5EF4-FFF2-40B4-BE49-F238E27FC236}">
                  <a16:creationId xmlns:a16="http://schemas.microsoft.com/office/drawing/2014/main" id="{00000000-0008-0000-0500-00002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6902" name="Button 38" hidden="1">
              <a:extLst>
                <a:ext uri="{63B3BB69-23CF-44E3-9099-C40C66FF867C}">
                  <a14:compatExt spid="_x0000_s36902"/>
                </a:ext>
                <a:ext uri="{FF2B5EF4-FFF2-40B4-BE49-F238E27FC236}">
                  <a16:creationId xmlns:a16="http://schemas.microsoft.com/office/drawing/2014/main" id="{00000000-0008-0000-0500-00002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6903" name="Button 39" hidden="1">
              <a:extLst>
                <a:ext uri="{63B3BB69-23CF-44E3-9099-C40C66FF867C}">
                  <a14:compatExt spid="_x0000_s36903"/>
                </a:ext>
                <a:ext uri="{FF2B5EF4-FFF2-40B4-BE49-F238E27FC236}">
                  <a16:creationId xmlns:a16="http://schemas.microsoft.com/office/drawing/2014/main" id="{00000000-0008-0000-0500-00002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6904" name="Button 40" hidden="1">
              <a:extLst>
                <a:ext uri="{63B3BB69-23CF-44E3-9099-C40C66FF867C}">
                  <a14:compatExt spid="_x0000_s36904"/>
                </a:ext>
                <a:ext uri="{FF2B5EF4-FFF2-40B4-BE49-F238E27FC236}">
                  <a16:creationId xmlns:a16="http://schemas.microsoft.com/office/drawing/2014/main" id="{00000000-0008-0000-0500-00002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6905" name="Button 41" hidden="1">
              <a:extLst>
                <a:ext uri="{63B3BB69-23CF-44E3-9099-C40C66FF867C}">
                  <a14:compatExt spid="_x0000_s36905"/>
                </a:ext>
                <a:ext uri="{FF2B5EF4-FFF2-40B4-BE49-F238E27FC236}">
                  <a16:creationId xmlns:a16="http://schemas.microsoft.com/office/drawing/2014/main" id="{00000000-0008-0000-0500-00002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6906" name="Button 42" hidden="1">
              <a:extLst>
                <a:ext uri="{63B3BB69-23CF-44E3-9099-C40C66FF867C}">
                  <a14:compatExt spid="_x0000_s36906"/>
                </a:ext>
                <a:ext uri="{FF2B5EF4-FFF2-40B4-BE49-F238E27FC236}">
                  <a16:creationId xmlns:a16="http://schemas.microsoft.com/office/drawing/2014/main" id="{00000000-0008-0000-0500-00002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6907" name="Button 43" hidden="1">
              <a:extLst>
                <a:ext uri="{63B3BB69-23CF-44E3-9099-C40C66FF867C}">
                  <a14:compatExt spid="_x0000_s36907"/>
                </a:ext>
                <a:ext uri="{FF2B5EF4-FFF2-40B4-BE49-F238E27FC236}">
                  <a16:creationId xmlns:a16="http://schemas.microsoft.com/office/drawing/2014/main" id="{00000000-0008-0000-0500-00002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6908" name="Button 44" hidden="1">
              <a:extLst>
                <a:ext uri="{63B3BB69-23CF-44E3-9099-C40C66FF867C}">
                  <a14:compatExt spid="_x0000_s36908"/>
                </a:ext>
                <a:ext uri="{FF2B5EF4-FFF2-40B4-BE49-F238E27FC236}">
                  <a16:creationId xmlns:a16="http://schemas.microsoft.com/office/drawing/2014/main" id="{00000000-0008-0000-0500-00002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6909" name="Button 45" hidden="1">
              <a:extLst>
                <a:ext uri="{63B3BB69-23CF-44E3-9099-C40C66FF867C}">
                  <a14:compatExt spid="_x0000_s36909"/>
                </a:ext>
                <a:ext uri="{FF2B5EF4-FFF2-40B4-BE49-F238E27FC236}">
                  <a16:creationId xmlns:a16="http://schemas.microsoft.com/office/drawing/2014/main" id="{00000000-0008-0000-0500-00002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6910" name="Button 46" hidden="1">
              <a:extLst>
                <a:ext uri="{63B3BB69-23CF-44E3-9099-C40C66FF867C}">
                  <a14:compatExt spid="_x0000_s36910"/>
                </a:ext>
                <a:ext uri="{FF2B5EF4-FFF2-40B4-BE49-F238E27FC236}">
                  <a16:creationId xmlns:a16="http://schemas.microsoft.com/office/drawing/2014/main" id="{00000000-0008-0000-0500-00002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6911" name="Button 47" hidden="1">
              <a:extLst>
                <a:ext uri="{63B3BB69-23CF-44E3-9099-C40C66FF867C}">
                  <a14:compatExt spid="_x0000_s36911"/>
                </a:ext>
                <a:ext uri="{FF2B5EF4-FFF2-40B4-BE49-F238E27FC236}">
                  <a16:creationId xmlns:a16="http://schemas.microsoft.com/office/drawing/2014/main" id="{00000000-0008-0000-0500-00002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6912" name="Button 48" hidden="1">
              <a:extLst>
                <a:ext uri="{63B3BB69-23CF-44E3-9099-C40C66FF867C}">
                  <a14:compatExt spid="_x0000_s36912"/>
                </a:ext>
                <a:ext uri="{FF2B5EF4-FFF2-40B4-BE49-F238E27FC236}">
                  <a16:creationId xmlns:a16="http://schemas.microsoft.com/office/drawing/2014/main" id="{00000000-0008-0000-0500-00003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6913" name="Button 49" hidden="1">
              <a:extLst>
                <a:ext uri="{63B3BB69-23CF-44E3-9099-C40C66FF867C}">
                  <a14:compatExt spid="_x0000_s36913"/>
                </a:ext>
                <a:ext uri="{FF2B5EF4-FFF2-40B4-BE49-F238E27FC236}">
                  <a16:creationId xmlns:a16="http://schemas.microsoft.com/office/drawing/2014/main" id="{00000000-0008-0000-0500-00003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6914" name="Button 50" hidden="1">
              <a:extLst>
                <a:ext uri="{63B3BB69-23CF-44E3-9099-C40C66FF867C}">
                  <a14:compatExt spid="_x0000_s36914"/>
                </a:ext>
                <a:ext uri="{FF2B5EF4-FFF2-40B4-BE49-F238E27FC236}">
                  <a16:creationId xmlns:a16="http://schemas.microsoft.com/office/drawing/2014/main" id="{00000000-0008-0000-0500-00003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6915" name="Button 51" hidden="1">
              <a:extLst>
                <a:ext uri="{63B3BB69-23CF-44E3-9099-C40C66FF867C}">
                  <a14:compatExt spid="_x0000_s36915"/>
                </a:ext>
                <a:ext uri="{FF2B5EF4-FFF2-40B4-BE49-F238E27FC236}">
                  <a16:creationId xmlns:a16="http://schemas.microsoft.com/office/drawing/2014/main" id="{00000000-0008-0000-0500-00003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6916" name="Button 52" hidden="1">
              <a:extLst>
                <a:ext uri="{63B3BB69-23CF-44E3-9099-C40C66FF867C}">
                  <a14:compatExt spid="_x0000_s36916"/>
                </a:ext>
                <a:ext uri="{FF2B5EF4-FFF2-40B4-BE49-F238E27FC236}">
                  <a16:creationId xmlns:a16="http://schemas.microsoft.com/office/drawing/2014/main" id="{00000000-0008-0000-0500-00003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6917" name="Button 53" hidden="1">
              <a:extLst>
                <a:ext uri="{63B3BB69-23CF-44E3-9099-C40C66FF867C}">
                  <a14:compatExt spid="_x0000_s36917"/>
                </a:ext>
                <a:ext uri="{FF2B5EF4-FFF2-40B4-BE49-F238E27FC236}">
                  <a16:creationId xmlns:a16="http://schemas.microsoft.com/office/drawing/2014/main" id="{00000000-0008-0000-0500-00003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6918" name="Button 54" hidden="1">
              <a:extLst>
                <a:ext uri="{63B3BB69-23CF-44E3-9099-C40C66FF867C}">
                  <a14:compatExt spid="_x0000_s36918"/>
                </a:ext>
                <a:ext uri="{FF2B5EF4-FFF2-40B4-BE49-F238E27FC236}">
                  <a16:creationId xmlns:a16="http://schemas.microsoft.com/office/drawing/2014/main" id="{00000000-0008-0000-0500-00003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6919" name="Button 55" hidden="1">
              <a:extLst>
                <a:ext uri="{63B3BB69-23CF-44E3-9099-C40C66FF867C}">
                  <a14:compatExt spid="_x0000_s36919"/>
                </a:ext>
                <a:ext uri="{FF2B5EF4-FFF2-40B4-BE49-F238E27FC236}">
                  <a16:creationId xmlns:a16="http://schemas.microsoft.com/office/drawing/2014/main" id="{00000000-0008-0000-0500-00003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6920" name="Button 56" hidden="1">
              <a:extLst>
                <a:ext uri="{63B3BB69-23CF-44E3-9099-C40C66FF867C}">
                  <a14:compatExt spid="_x0000_s36920"/>
                </a:ext>
                <a:ext uri="{FF2B5EF4-FFF2-40B4-BE49-F238E27FC236}">
                  <a16:creationId xmlns:a16="http://schemas.microsoft.com/office/drawing/2014/main" id="{00000000-0008-0000-0500-00003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6921" name="Button 57" hidden="1">
              <a:extLst>
                <a:ext uri="{63B3BB69-23CF-44E3-9099-C40C66FF867C}">
                  <a14:compatExt spid="_x0000_s36921"/>
                </a:ext>
                <a:ext uri="{FF2B5EF4-FFF2-40B4-BE49-F238E27FC236}">
                  <a16:creationId xmlns:a16="http://schemas.microsoft.com/office/drawing/2014/main" id="{00000000-0008-0000-0500-00003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6922" name="Button 58" hidden="1">
              <a:extLst>
                <a:ext uri="{63B3BB69-23CF-44E3-9099-C40C66FF867C}">
                  <a14:compatExt spid="_x0000_s36922"/>
                </a:ext>
                <a:ext uri="{FF2B5EF4-FFF2-40B4-BE49-F238E27FC236}">
                  <a16:creationId xmlns:a16="http://schemas.microsoft.com/office/drawing/2014/main" id="{00000000-0008-0000-0500-00003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6923" name="Button 59" hidden="1">
              <a:extLst>
                <a:ext uri="{63B3BB69-23CF-44E3-9099-C40C66FF867C}">
                  <a14:compatExt spid="_x0000_s36923"/>
                </a:ext>
                <a:ext uri="{FF2B5EF4-FFF2-40B4-BE49-F238E27FC236}">
                  <a16:creationId xmlns:a16="http://schemas.microsoft.com/office/drawing/2014/main" id="{00000000-0008-0000-0500-00003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6924" name="Button 60" hidden="1">
              <a:extLst>
                <a:ext uri="{63B3BB69-23CF-44E3-9099-C40C66FF867C}">
                  <a14:compatExt spid="_x0000_s36924"/>
                </a:ext>
                <a:ext uri="{FF2B5EF4-FFF2-40B4-BE49-F238E27FC236}">
                  <a16:creationId xmlns:a16="http://schemas.microsoft.com/office/drawing/2014/main" id="{00000000-0008-0000-0500-00003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6925" name="Button 61" hidden="1">
              <a:extLst>
                <a:ext uri="{63B3BB69-23CF-44E3-9099-C40C66FF867C}">
                  <a14:compatExt spid="_x0000_s36925"/>
                </a:ext>
                <a:ext uri="{FF2B5EF4-FFF2-40B4-BE49-F238E27FC236}">
                  <a16:creationId xmlns:a16="http://schemas.microsoft.com/office/drawing/2014/main" id="{00000000-0008-0000-0500-00003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6926" name="Button 62" hidden="1">
              <a:extLst>
                <a:ext uri="{63B3BB69-23CF-44E3-9099-C40C66FF867C}">
                  <a14:compatExt spid="_x0000_s36926"/>
                </a:ext>
                <a:ext uri="{FF2B5EF4-FFF2-40B4-BE49-F238E27FC236}">
                  <a16:creationId xmlns:a16="http://schemas.microsoft.com/office/drawing/2014/main" id="{00000000-0008-0000-0500-00003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6927" name="Button 63" hidden="1">
              <a:extLst>
                <a:ext uri="{63B3BB69-23CF-44E3-9099-C40C66FF867C}">
                  <a14:compatExt spid="_x0000_s36927"/>
                </a:ext>
                <a:ext uri="{FF2B5EF4-FFF2-40B4-BE49-F238E27FC236}">
                  <a16:creationId xmlns:a16="http://schemas.microsoft.com/office/drawing/2014/main" id="{00000000-0008-0000-0500-00003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6928" name="Button 64" hidden="1">
              <a:extLst>
                <a:ext uri="{63B3BB69-23CF-44E3-9099-C40C66FF867C}">
                  <a14:compatExt spid="_x0000_s36928"/>
                </a:ext>
                <a:ext uri="{FF2B5EF4-FFF2-40B4-BE49-F238E27FC236}">
                  <a16:creationId xmlns:a16="http://schemas.microsoft.com/office/drawing/2014/main" id="{00000000-0008-0000-0500-00004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6929" name="Button 65" hidden="1">
              <a:extLst>
                <a:ext uri="{63B3BB69-23CF-44E3-9099-C40C66FF867C}">
                  <a14:compatExt spid="_x0000_s36929"/>
                </a:ext>
                <a:ext uri="{FF2B5EF4-FFF2-40B4-BE49-F238E27FC236}">
                  <a16:creationId xmlns:a16="http://schemas.microsoft.com/office/drawing/2014/main" id="{00000000-0008-0000-0500-00004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6930" name="Button 66" hidden="1">
              <a:extLst>
                <a:ext uri="{63B3BB69-23CF-44E3-9099-C40C66FF867C}">
                  <a14:compatExt spid="_x0000_s36930"/>
                </a:ext>
                <a:ext uri="{FF2B5EF4-FFF2-40B4-BE49-F238E27FC236}">
                  <a16:creationId xmlns:a16="http://schemas.microsoft.com/office/drawing/2014/main" id="{00000000-0008-0000-0500-00004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6931" name="Button 67" hidden="1">
              <a:extLst>
                <a:ext uri="{63B3BB69-23CF-44E3-9099-C40C66FF867C}">
                  <a14:compatExt spid="_x0000_s36931"/>
                </a:ext>
                <a:ext uri="{FF2B5EF4-FFF2-40B4-BE49-F238E27FC236}">
                  <a16:creationId xmlns:a16="http://schemas.microsoft.com/office/drawing/2014/main" id="{00000000-0008-0000-0500-00004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6932" name="Button 68" hidden="1">
              <a:extLst>
                <a:ext uri="{63B3BB69-23CF-44E3-9099-C40C66FF867C}">
                  <a14:compatExt spid="_x0000_s36932"/>
                </a:ext>
                <a:ext uri="{FF2B5EF4-FFF2-40B4-BE49-F238E27FC236}">
                  <a16:creationId xmlns:a16="http://schemas.microsoft.com/office/drawing/2014/main" id="{00000000-0008-0000-0500-00004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6933" name="Button 69" hidden="1">
              <a:extLst>
                <a:ext uri="{63B3BB69-23CF-44E3-9099-C40C66FF867C}">
                  <a14:compatExt spid="_x0000_s36933"/>
                </a:ext>
                <a:ext uri="{FF2B5EF4-FFF2-40B4-BE49-F238E27FC236}">
                  <a16:creationId xmlns:a16="http://schemas.microsoft.com/office/drawing/2014/main" id="{00000000-0008-0000-0500-00004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6934" name="Button 70" hidden="1">
              <a:extLst>
                <a:ext uri="{63B3BB69-23CF-44E3-9099-C40C66FF867C}">
                  <a14:compatExt spid="_x0000_s36934"/>
                </a:ext>
                <a:ext uri="{FF2B5EF4-FFF2-40B4-BE49-F238E27FC236}">
                  <a16:creationId xmlns:a16="http://schemas.microsoft.com/office/drawing/2014/main" id="{00000000-0008-0000-0500-00004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6935" name="Button 71" hidden="1">
              <a:extLst>
                <a:ext uri="{63B3BB69-23CF-44E3-9099-C40C66FF867C}">
                  <a14:compatExt spid="_x0000_s36935"/>
                </a:ext>
                <a:ext uri="{FF2B5EF4-FFF2-40B4-BE49-F238E27FC236}">
                  <a16:creationId xmlns:a16="http://schemas.microsoft.com/office/drawing/2014/main" id="{00000000-0008-0000-0500-00004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6936" name="Button 72" hidden="1">
              <a:extLst>
                <a:ext uri="{63B3BB69-23CF-44E3-9099-C40C66FF867C}">
                  <a14:compatExt spid="_x0000_s36936"/>
                </a:ext>
                <a:ext uri="{FF2B5EF4-FFF2-40B4-BE49-F238E27FC236}">
                  <a16:creationId xmlns:a16="http://schemas.microsoft.com/office/drawing/2014/main" id="{00000000-0008-0000-0500-00004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6937" name="Button 73" hidden="1">
              <a:extLst>
                <a:ext uri="{63B3BB69-23CF-44E3-9099-C40C66FF867C}">
                  <a14:compatExt spid="_x0000_s36937"/>
                </a:ext>
                <a:ext uri="{FF2B5EF4-FFF2-40B4-BE49-F238E27FC236}">
                  <a16:creationId xmlns:a16="http://schemas.microsoft.com/office/drawing/2014/main" id="{00000000-0008-0000-0500-00004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6938" name="Button 74" hidden="1">
              <a:extLst>
                <a:ext uri="{63B3BB69-23CF-44E3-9099-C40C66FF867C}">
                  <a14:compatExt spid="_x0000_s36938"/>
                </a:ext>
                <a:ext uri="{FF2B5EF4-FFF2-40B4-BE49-F238E27FC236}">
                  <a16:creationId xmlns:a16="http://schemas.microsoft.com/office/drawing/2014/main" id="{00000000-0008-0000-0500-00004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6939" name="Button 75" hidden="1">
              <a:extLst>
                <a:ext uri="{63B3BB69-23CF-44E3-9099-C40C66FF867C}">
                  <a14:compatExt spid="_x0000_s36939"/>
                </a:ext>
                <a:ext uri="{FF2B5EF4-FFF2-40B4-BE49-F238E27FC236}">
                  <a16:creationId xmlns:a16="http://schemas.microsoft.com/office/drawing/2014/main" id="{00000000-0008-0000-0500-00004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6940" name="Button 76" hidden="1">
              <a:extLst>
                <a:ext uri="{63B3BB69-23CF-44E3-9099-C40C66FF867C}">
                  <a14:compatExt spid="_x0000_s36940"/>
                </a:ext>
                <a:ext uri="{FF2B5EF4-FFF2-40B4-BE49-F238E27FC236}">
                  <a16:creationId xmlns:a16="http://schemas.microsoft.com/office/drawing/2014/main" id="{00000000-0008-0000-0500-00004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6941" name="Button 77" hidden="1">
              <a:extLst>
                <a:ext uri="{63B3BB69-23CF-44E3-9099-C40C66FF867C}">
                  <a14:compatExt spid="_x0000_s36941"/>
                </a:ext>
                <a:ext uri="{FF2B5EF4-FFF2-40B4-BE49-F238E27FC236}">
                  <a16:creationId xmlns:a16="http://schemas.microsoft.com/office/drawing/2014/main" id="{00000000-0008-0000-0500-00004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6942" name="Button 78" hidden="1">
              <a:extLst>
                <a:ext uri="{63B3BB69-23CF-44E3-9099-C40C66FF867C}">
                  <a14:compatExt spid="_x0000_s36942"/>
                </a:ext>
                <a:ext uri="{FF2B5EF4-FFF2-40B4-BE49-F238E27FC236}">
                  <a16:creationId xmlns:a16="http://schemas.microsoft.com/office/drawing/2014/main" id="{00000000-0008-0000-0500-00004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6943" name="Button 79" hidden="1">
              <a:extLst>
                <a:ext uri="{63B3BB69-23CF-44E3-9099-C40C66FF867C}">
                  <a14:compatExt spid="_x0000_s36943"/>
                </a:ext>
                <a:ext uri="{FF2B5EF4-FFF2-40B4-BE49-F238E27FC236}">
                  <a16:creationId xmlns:a16="http://schemas.microsoft.com/office/drawing/2014/main" id="{00000000-0008-0000-0500-00004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6944" name="Button 80" hidden="1">
              <a:extLst>
                <a:ext uri="{63B3BB69-23CF-44E3-9099-C40C66FF867C}">
                  <a14:compatExt spid="_x0000_s36944"/>
                </a:ext>
                <a:ext uri="{FF2B5EF4-FFF2-40B4-BE49-F238E27FC236}">
                  <a16:creationId xmlns:a16="http://schemas.microsoft.com/office/drawing/2014/main" id="{00000000-0008-0000-0500-00005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6945" name="Button 81" hidden="1">
              <a:extLst>
                <a:ext uri="{63B3BB69-23CF-44E3-9099-C40C66FF867C}">
                  <a14:compatExt spid="_x0000_s36945"/>
                </a:ext>
                <a:ext uri="{FF2B5EF4-FFF2-40B4-BE49-F238E27FC236}">
                  <a16:creationId xmlns:a16="http://schemas.microsoft.com/office/drawing/2014/main" id="{00000000-0008-0000-0500-00005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6946" name="Button 82" hidden="1">
              <a:extLst>
                <a:ext uri="{63B3BB69-23CF-44E3-9099-C40C66FF867C}">
                  <a14:compatExt spid="_x0000_s36946"/>
                </a:ext>
                <a:ext uri="{FF2B5EF4-FFF2-40B4-BE49-F238E27FC236}">
                  <a16:creationId xmlns:a16="http://schemas.microsoft.com/office/drawing/2014/main" id="{00000000-0008-0000-0500-00005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6947" name="Button 83" hidden="1">
              <a:extLst>
                <a:ext uri="{63B3BB69-23CF-44E3-9099-C40C66FF867C}">
                  <a14:compatExt spid="_x0000_s36947"/>
                </a:ext>
                <a:ext uri="{FF2B5EF4-FFF2-40B4-BE49-F238E27FC236}">
                  <a16:creationId xmlns:a16="http://schemas.microsoft.com/office/drawing/2014/main" id="{00000000-0008-0000-0500-00005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6948" name="Button 84" hidden="1">
              <a:extLst>
                <a:ext uri="{63B3BB69-23CF-44E3-9099-C40C66FF867C}">
                  <a14:compatExt spid="_x0000_s36948"/>
                </a:ext>
                <a:ext uri="{FF2B5EF4-FFF2-40B4-BE49-F238E27FC236}">
                  <a16:creationId xmlns:a16="http://schemas.microsoft.com/office/drawing/2014/main" id="{00000000-0008-0000-0500-00005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6949" name="Button 85" hidden="1">
              <a:extLst>
                <a:ext uri="{63B3BB69-23CF-44E3-9099-C40C66FF867C}">
                  <a14:compatExt spid="_x0000_s36949"/>
                </a:ext>
                <a:ext uri="{FF2B5EF4-FFF2-40B4-BE49-F238E27FC236}">
                  <a16:creationId xmlns:a16="http://schemas.microsoft.com/office/drawing/2014/main" id="{00000000-0008-0000-0500-00005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6950" name="Button 86" hidden="1">
              <a:extLst>
                <a:ext uri="{63B3BB69-23CF-44E3-9099-C40C66FF867C}">
                  <a14:compatExt spid="_x0000_s36950"/>
                </a:ext>
                <a:ext uri="{FF2B5EF4-FFF2-40B4-BE49-F238E27FC236}">
                  <a16:creationId xmlns:a16="http://schemas.microsoft.com/office/drawing/2014/main" id="{00000000-0008-0000-0500-00005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6951" name="Button 87" hidden="1">
              <a:extLst>
                <a:ext uri="{63B3BB69-23CF-44E3-9099-C40C66FF867C}">
                  <a14:compatExt spid="_x0000_s36951"/>
                </a:ext>
                <a:ext uri="{FF2B5EF4-FFF2-40B4-BE49-F238E27FC236}">
                  <a16:creationId xmlns:a16="http://schemas.microsoft.com/office/drawing/2014/main" id="{00000000-0008-0000-0500-00005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6952" name="Button 88" hidden="1">
              <a:extLst>
                <a:ext uri="{63B3BB69-23CF-44E3-9099-C40C66FF867C}">
                  <a14:compatExt spid="_x0000_s36952"/>
                </a:ext>
                <a:ext uri="{FF2B5EF4-FFF2-40B4-BE49-F238E27FC236}">
                  <a16:creationId xmlns:a16="http://schemas.microsoft.com/office/drawing/2014/main" id="{00000000-0008-0000-0500-00005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6953" name="Button 89" hidden="1">
              <a:extLst>
                <a:ext uri="{63B3BB69-23CF-44E3-9099-C40C66FF867C}">
                  <a14:compatExt spid="_x0000_s36953"/>
                </a:ext>
                <a:ext uri="{FF2B5EF4-FFF2-40B4-BE49-F238E27FC236}">
                  <a16:creationId xmlns:a16="http://schemas.microsoft.com/office/drawing/2014/main" id="{00000000-0008-0000-0500-00005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6954" name="Button 90" hidden="1">
              <a:extLst>
                <a:ext uri="{63B3BB69-23CF-44E3-9099-C40C66FF867C}">
                  <a14:compatExt spid="_x0000_s36954"/>
                </a:ext>
                <a:ext uri="{FF2B5EF4-FFF2-40B4-BE49-F238E27FC236}">
                  <a16:creationId xmlns:a16="http://schemas.microsoft.com/office/drawing/2014/main" id="{00000000-0008-0000-0500-00005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6955" name="Button 91" hidden="1">
              <a:extLst>
                <a:ext uri="{63B3BB69-23CF-44E3-9099-C40C66FF867C}">
                  <a14:compatExt spid="_x0000_s36955"/>
                </a:ext>
                <a:ext uri="{FF2B5EF4-FFF2-40B4-BE49-F238E27FC236}">
                  <a16:creationId xmlns:a16="http://schemas.microsoft.com/office/drawing/2014/main" id="{00000000-0008-0000-0500-00005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6956" name="Button 92" hidden="1">
              <a:extLst>
                <a:ext uri="{63B3BB69-23CF-44E3-9099-C40C66FF867C}">
                  <a14:compatExt spid="_x0000_s36956"/>
                </a:ext>
                <a:ext uri="{FF2B5EF4-FFF2-40B4-BE49-F238E27FC236}">
                  <a16:creationId xmlns:a16="http://schemas.microsoft.com/office/drawing/2014/main" id="{00000000-0008-0000-0500-00005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6957" name="Button 93" hidden="1">
              <a:extLst>
                <a:ext uri="{63B3BB69-23CF-44E3-9099-C40C66FF867C}">
                  <a14:compatExt spid="_x0000_s36957"/>
                </a:ext>
                <a:ext uri="{FF2B5EF4-FFF2-40B4-BE49-F238E27FC236}">
                  <a16:creationId xmlns:a16="http://schemas.microsoft.com/office/drawing/2014/main" id="{00000000-0008-0000-0500-00005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6958" name="Button 94" hidden="1">
              <a:extLst>
                <a:ext uri="{63B3BB69-23CF-44E3-9099-C40C66FF867C}">
                  <a14:compatExt spid="_x0000_s36958"/>
                </a:ext>
                <a:ext uri="{FF2B5EF4-FFF2-40B4-BE49-F238E27FC236}">
                  <a16:creationId xmlns:a16="http://schemas.microsoft.com/office/drawing/2014/main" id="{00000000-0008-0000-0500-00005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6959" name="Button 95" hidden="1">
              <a:extLst>
                <a:ext uri="{63B3BB69-23CF-44E3-9099-C40C66FF867C}">
                  <a14:compatExt spid="_x0000_s36959"/>
                </a:ext>
                <a:ext uri="{FF2B5EF4-FFF2-40B4-BE49-F238E27FC236}">
                  <a16:creationId xmlns:a16="http://schemas.microsoft.com/office/drawing/2014/main" id="{00000000-0008-0000-0500-00005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6960" name="Button 96" hidden="1">
              <a:extLst>
                <a:ext uri="{63B3BB69-23CF-44E3-9099-C40C66FF867C}">
                  <a14:compatExt spid="_x0000_s36960"/>
                </a:ext>
                <a:ext uri="{FF2B5EF4-FFF2-40B4-BE49-F238E27FC236}">
                  <a16:creationId xmlns:a16="http://schemas.microsoft.com/office/drawing/2014/main" id="{00000000-0008-0000-0500-00006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6961" name="Button 97" hidden="1">
              <a:extLst>
                <a:ext uri="{63B3BB69-23CF-44E3-9099-C40C66FF867C}">
                  <a14:compatExt spid="_x0000_s36961"/>
                </a:ext>
                <a:ext uri="{FF2B5EF4-FFF2-40B4-BE49-F238E27FC236}">
                  <a16:creationId xmlns:a16="http://schemas.microsoft.com/office/drawing/2014/main" id="{00000000-0008-0000-0500-00006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6962" name="Button 98" hidden="1">
              <a:extLst>
                <a:ext uri="{63B3BB69-23CF-44E3-9099-C40C66FF867C}">
                  <a14:compatExt spid="_x0000_s36962"/>
                </a:ext>
                <a:ext uri="{FF2B5EF4-FFF2-40B4-BE49-F238E27FC236}">
                  <a16:creationId xmlns:a16="http://schemas.microsoft.com/office/drawing/2014/main" id="{00000000-0008-0000-0500-00006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6963" name="Button 99" hidden="1">
              <a:extLst>
                <a:ext uri="{63B3BB69-23CF-44E3-9099-C40C66FF867C}">
                  <a14:compatExt spid="_x0000_s36963"/>
                </a:ext>
                <a:ext uri="{FF2B5EF4-FFF2-40B4-BE49-F238E27FC236}">
                  <a16:creationId xmlns:a16="http://schemas.microsoft.com/office/drawing/2014/main" id="{00000000-0008-0000-0500-00006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6964" name="Button 100" hidden="1">
              <a:extLst>
                <a:ext uri="{63B3BB69-23CF-44E3-9099-C40C66FF867C}">
                  <a14:compatExt spid="_x0000_s36964"/>
                </a:ext>
                <a:ext uri="{FF2B5EF4-FFF2-40B4-BE49-F238E27FC236}">
                  <a16:creationId xmlns:a16="http://schemas.microsoft.com/office/drawing/2014/main" id="{00000000-0008-0000-0500-00006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6965" name="Button 101" hidden="1">
              <a:extLst>
                <a:ext uri="{63B3BB69-23CF-44E3-9099-C40C66FF867C}">
                  <a14:compatExt spid="_x0000_s36965"/>
                </a:ext>
                <a:ext uri="{FF2B5EF4-FFF2-40B4-BE49-F238E27FC236}">
                  <a16:creationId xmlns:a16="http://schemas.microsoft.com/office/drawing/2014/main" id="{00000000-0008-0000-0500-00006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6966" name="Button 102" hidden="1">
              <a:extLst>
                <a:ext uri="{63B3BB69-23CF-44E3-9099-C40C66FF867C}">
                  <a14:compatExt spid="_x0000_s36966"/>
                </a:ext>
                <a:ext uri="{FF2B5EF4-FFF2-40B4-BE49-F238E27FC236}">
                  <a16:creationId xmlns:a16="http://schemas.microsoft.com/office/drawing/2014/main" id="{00000000-0008-0000-0500-00006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6967" name="Button 103" hidden="1">
              <a:extLst>
                <a:ext uri="{63B3BB69-23CF-44E3-9099-C40C66FF867C}">
                  <a14:compatExt spid="_x0000_s36967"/>
                </a:ext>
                <a:ext uri="{FF2B5EF4-FFF2-40B4-BE49-F238E27FC236}">
                  <a16:creationId xmlns:a16="http://schemas.microsoft.com/office/drawing/2014/main" id="{00000000-0008-0000-0500-00006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6968" name="Button 104" hidden="1">
              <a:extLst>
                <a:ext uri="{63B3BB69-23CF-44E3-9099-C40C66FF867C}">
                  <a14:compatExt spid="_x0000_s36968"/>
                </a:ext>
                <a:ext uri="{FF2B5EF4-FFF2-40B4-BE49-F238E27FC236}">
                  <a16:creationId xmlns:a16="http://schemas.microsoft.com/office/drawing/2014/main" id="{00000000-0008-0000-0500-00006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6969" name="Button 105" hidden="1">
              <a:extLst>
                <a:ext uri="{63B3BB69-23CF-44E3-9099-C40C66FF867C}">
                  <a14:compatExt spid="_x0000_s36969"/>
                </a:ext>
                <a:ext uri="{FF2B5EF4-FFF2-40B4-BE49-F238E27FC236}">
                  <a16:creationId xmlns:a16="http://schemas.microsoft.com/office/drawing/2014/main" id="{00000000-0008-0000-0500-00006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6970" name="Button 106" hidden="1">
              <a:extLst>
                <a:ext uri="{63B3BB69-23CF-44E3-9099-C40C66FF867C}">
                  <a14:compatExt spid="_x0000_s36970"/>
                </a:ext>
                <a:ext uri="{FF2B5EF4-FFF2-40B4-BE49-F238E27FC236}">
                  <a16:creationId xmlns:a16="http://schemas.microsoft.com/office/drawing/2014/main" id="{00000000-0008-0000-0500-00006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6971" name="Button 107" hidden="1">
              <a:extLst>
                <a:ext uri="{63B3BB69-23CF-44E3-9099-C40C66FF867C}">
                  <a14:compatExt spid="_x0000_s36971"/>
                </a:ext>
                <a:ext uri="{FF2B5EF4-FFF2-40B4-BE49-F238E27FC236}">
                  <a16:creationId xmlns:a16="http://schemas.microsoft.com/office/drawing/2014/main" id="{00000000-0008-0000-0500-00006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6972" name="Button 108" hidden="1">
              <a:extLst>
                <a:ext uri="{63B3BB69-23CF-44E3-9099-C40C66FF867C}">
                  <a14:compatExt spid="_x0000_s36972"/>
                </a:ext>
                <a:ext uri="{FF2B5EF4-FFF2-40B4-BE49-F238E27FC236}">
                  <a16:creationId xmlns:a16="http://schemas.microsoft.com/office/drawing/2014/main" id="{00000000-0008-0000-0500-00006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6973" name="Button 109" hidden="1">
              <a:extLst>
                <a:ext uri="{63B3BB69-23CF-44E3-9099-C40C66FF867C}">
                  <a14:compatExt spid="_x0000_s36973"/>
                </a:ext>
                <a:ext uri="{FF2B5EF4-FFF2-40B4-BE49-F238E27FC236}">
                  <a16:creationId xmlns:a16="http://schemas.microsoft.com/office/drawing/2014/main" id="{00000000-0008-0000-0500-00006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6974" name="Button 110" hidden="1">
              <a:extLst>
                <a:ext uri="{63B3BB69-23CF-44E3-9099-C40C66FF867C}">
                  <a14:compatExt spid="_x0000_s36974"/>
                </a:ext>
                <a:ext uri="{FF2B5EF4-FFF2-40B4-BE49-F238E27FC236}">
                  <a16:creationId xmlns:a16="http://schemas.microsoft.com/office/drawing/2014/main" id="{00000000-0008-0000-0500-00006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6975" name="Button 111" hidden="1">
              <a:extLst>
                <a:ext uri="{63B3BB69-23CF-44E3-9099-C40C66FF867C}">
                  <a14:compatExt spid="_x0000_s36975"/>
                </a:ext>
                <a:ext uri="{FF2B5EF4-FFF2-40B4-BE49-F238E27FC236}">
                  <a16:creationId xmlns:a16="http://schemas.microsoft.com/office/drawing/2014/main" id="{00000000-0008-0000-0500-00006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6976" name="Button 112" hidden="1">
              <a:extLst>
                <a:ext uri="{63B3BB69-23CF-44E3-9099-C40C66FF867C}">
                  <a14:compatExt spid="_x0000_s36976"/>
                </a:ext>
                <a:ext uri="{FF2B5EF4-FFF2-40B4-BE49-F238E27FC236}">
                  <a16:creationId xmlns:a16="http://schemas.microsoft.com/office/drawing/2014/main" id="{00000000-0008-0000-0500-00007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6977" name="Button 113" hidden="1">
              <a:extLst>
                <a:ext uri="{63B3BB69-23CF-44E3-9099-C40C66FF867C}">
                  <a14:compatExt spid="_x0000_s36977"/>
                </a:ext>
                <a:ext uri="{FF2B5EF4-FFF2-40B4-BE49-F238E27FC236}">
                  <a16:creationId xmlns:a16="http://schemas.microsoft.com/office/drawing/2014/main" id="{00000000-0008-0000-0500-00007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6978" name="Button 114" hidden="1">
              <a:extLst>
                <a:ext uri="{63B3BB69-23CF-44E3-9099-C40C66FF867C}">
                  <a14:compatExt spid="_x0000_s36978"/>
                </a:ext>
                <a:ext uri="{FF2B5EF4-FFF2-40B4-BE49-F238E27FC236}">
                  <a16:creationId xmlns:a16="http://schemas.microsoft.com/office/drawing/2014/main" id="{00000000-0008-0000-0500-00007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6979" name="Button 115" hidden="1">
              <a:extLst>
                <a:ext uri="{63B3BB69-23CF-44E3-9099-C40C66FF867C}">
                  <a14:compatExt spid="_x0000_s36979"/>
                </a:ext>
                <a:ext uri="{FF2B5EF4-FFF2-40B4-BE49-F238E27FC236}">
                  <a16:creationId xmlns:a16="http://schemas.microsoft.com/office/drawing/2014/main" id="{00000000-0008-0000-0500-00007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6980" name="Button 116" hidden="1">
              <a:extLst>
                <a:ext uri="{63B3BB69-23CF-44E3-9099-C40C66FF867C}">
                  <a14:compatExt spid="_x0000_s36980"/>
                </a:ext>
                <a:ext uri="{FF2B5EF4-FFF2-40B4-BE49-F238E27FC236}">
                  <a16:creationId xmlns:a16="http://schemas.microsoft.com/office/drawing/2014/main" id="{00000000-0008-0000-0500-00007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6981" name="Button 117" hidden="1">
              <a:extLst>
                <a:ext uri="{63B3BB69-23CF-44E3-9099-C40C66FF867C}">
                  <a14:compatExt spid="_x0000_s36981"/>
                </a:ext>
                <a:ext uri="{FF2B5EF4-FFF2-40B4-BE49-F238E27FC236}">
                  <a16:creationId xmlns:a16="http://schemas.microsoft.com/office/drawing/2014/main" id="{00000000-0008-0000-0500-00007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6982" name="Button 118" hidden="1">
              <a:extLst>
                <a:ext uri="{63B3BB69-23CF-44E3-9099-C40C66FF867C}">
                  <a14:compatExt spid="_x0000_s36982"/>
                </a:ext>
                <a:ext uri="{FF2B5EF4-FFF2-40B4-BE49-F238E27FC236}">
                  <a16:creationId xmlns:a16="http://schemas.microsoft.com/office/drawing/2014/main" id="{00000000-0008-0000-0500-00007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6983" name="Button 119" hidden="1">
              <a:extLst>
                <a:ext uri="{63B3BB69-23CF-44E3-9099-C40C66FF867C}">
                  <a14:compatExt spid="_x0000_s36983"/>
                </a:ext>
                <a:ext uri="{FF2B5EF4-FFF2-40B4-BE49-F238E27FC236}">
                  <a16:creationId xmlns:a16="http://schemas.microsoft.com/office/drawing/2014/main" id="{00000000-0008-0000-0500-00007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6984" name="Button 120" hidden="1">
              <a:extLst>
                <a:ext uri="{63B3BB69-23CF-44E3-9099-C40C66FF867C}">
                  <a14:compatExt spid="_x0000_s36984"/>
                </a:ext>
                <a:ext uri="{FF2B5EF4-FFF2-40B4-BE49-F238E27FC236}">
                  <a16:creationId xmlns:a16="http://schemas.microsoft.com/office/drawing/2014/main" id="{00000000-0008-0000-0500-00007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6985" name="Button 121" hidden="1">
              <a:extLst>
                <a:ext uri="{63B3BB69-23CF-44E3-9099-C40C66FF867C}">
                  <a14:compatExt spid="_x0000_s36985"/>
                </a:ext>
                <a:ext uri="{FF2B5EF4-FFF2-40B4-BE49-F238E27FC236}">
                  <a16:creationId xmlns:a16="http://schemas.microsoft.com/office/drawing/2014/main" id="{00000000-0008-0000-0500-00007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6986" name="Button 122" hidden="1">
              <a:extLst>
                <a:ext uri="{63B3BB69-23CF-44E3-9099-C40C66FF867C}">
                  <a14:compatExt spid="_x0000_s36986"/>
                </a:ext>
                <a:ext uri="{FF2B5EF4-FFF2-40B4-BE49-F238E27FC236}">
                  <a16:creationId xmlns:a16="http://schemas.microsoft.com/office/drawing/2014/main" id="{00000000-0008-0000-0500-00007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6987" name="Button 123" hidden="1">
              <a:extLst>
                <a:ext uri="{63B3BB69-23CF-44E3-9099-C40C66FF867C}">
                  <a14:compatExt spid="_x0000_s36987"/>
                </a:ext>
                <a:ext uri="{FF2B5EF4-FFF2-40B4-BE49-F238E27FC236}">
                  <a16:creationId xmlns:a16="http://schemas.microsoft.com/office/drawing/2014/main" id="{00000000-0008-0000-0500-00007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6988" name="Button 124" hidden="1">
              <a:extLst>
                <a:ext uri="{63B3BB69-23CF-44E3-9099-C40C66FF867C}">
                  <a14:compatExt spid="_x0000_s36988"/>
                </a:ext>
                <a:ext uri="{FF2B5EF4-FFF2-40B4-BE49-F238E27FC236}">
                  <a16:creationId xmlns:a16="http://schemas.microsoft.com/office/drawing/2014/main" id="{00000000-0008-0000-0500-00007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6989" name="Button 125" hidden="1">
              <a:extLst>
                <a:ext uri="{63B3BB69-23CF-44E3-9099-C40C66FF867C}">
                  <a14:compatExt spid="_x0000_s36989"/>
                </a:ext>
                <a:ext uri="{FF2B5EF4-FFF2-40B4-BE49-F238E27FC236}">
                  <a16:creationId xmlns:a16="http://schemas.microsoft.com/office/drawing/2014/main" id="{00000000-0008-0000-0500-00007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6990" name="Button 126" hidden="1">
              <a:extLst>
                <a:ext uri="{63B3BB69-23CF-44E3-9099-C40C66FF867C}">
                  <a14:compatExt spid="_x0000_s36990"/>
                </a:ext>
                <a:ext uri="{FF2B5EF4-FFF2-40B4-BE49-F238E27FC236}">
                  <a16:creationId xmlns:a16="http://schemas.microsoft.com/office/drawing/2014/main" id="{00000000-0008-0000-0500-00007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6991" name="Button 127" hidden="1">
              <a:extLst>
                <a:ext uri="{63B3BB69-23CF-44E3-9099-C40C66FF867C}">
                  <a14:compatExt spid="_x0000_s36991"/>
                </a:ext>
                <a:ext uri="{FF2B5EF4-FFF2-40B4-BE49-F238E27FC236}">
                  <a16:creationId xmlns:a16="http://schemas.microsoft.com/office/drawing/2014/main" id="{00000000-0008-0000-0500-00007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6992" name="Button 128" hidden="1">
              <a:extLst>
                <a:ext uri="{63B3BB69-23CF-44E3-9099-C40C66FF867C}">
                  <a14:compatExt spid="_x0000_s36992"/>
                </a:ext>
                <a:ext uri="{FF2B5EF4-FFF2-40B4-BE49-F238E27FC236}">
                  <a16:creationId xmlns:a16="http://schemas.microsoft.com/office/drawing/2014/main" id="{00000000-0008-0000-0500-00008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6993" name="Button 129" hidden="1">
              <a:extLst>
                <a:ext uri="{63B3BB69-23CF-44E3-9099-C40C66FF867C}">
                  <a14:compatExt spid="_x0000_s36993"/>
                </a:ext>
                <a:ext uri="{FF2B5EF4-FFF2-40B4-BE49-F238E27FC236}">
                  <a16:creationId xmlns:a16="http://schemas.microsoft.com/office/drawing/2014/main" id="{00000000-0008-0000-0500-00008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6994" name="Button 130" hidden="1">
              <a:extLst>
                <a:ext uri="{63B3BB69-23CF-44E3-9099-C40C66FF867C}">
                  <a14:compatExt spid="_x0000_s36994"/>
                </a:ext>
                <a:ext uri="{FF2B5EF4-FFF2-40B4-BE49-F238E27FC236}">
                  <a16:creationId xmlns:a16="http://schemas.microsoft.com/office/drawing/2014/main" id="{00000000-0008-0000-0500-00008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6995" name="Button 131" hidden="1">
              <a:extLst>
                <a:ext uri="{63B3BB69-23CF-44E3-9099-C40C66FF867C}">
                  <a14:compatExt spid="_x0000_s36995"/>
                </a:ext>
                <a:ext uri="{FF2B5EF4-FFF2-40B4-BE49-F238E27FC236}">
                  <a16:creationId xmlns:a16="http://schemas.microsoft.com/office/drawing/2014/main" id="{00000000-0008-0000-0500-00008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6996" name="Button 132" hidden="1">
              <a:extLst>
                <a:ext uri="{63B3BB69-23CF-44E3-9099-C40C66FF867C}">
                  <a14:compatExt spid="_x0000_s36996"/>
                </a:ext>
                <a:ext uri="{FF2B5EF4-FFF2-40B4-BE49-F238E27FC236}">
                  <a16:creationId xmlns:a16="http://schemas.microsoft.com/office/drawing/2014/main" id="{00000000-0008-0000-0500-00008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6997" name="Button 133" hidden="1">
              <a:extLst>
                <a:ext uri="{63B3BB69-23CF-44E3-9099-C40C66FF867C}">
                  <a14:compatExt spid="_x0000_s36997"/>
                </a:ext>
                <a:ext uri="{FF2B5EF4-FFF2-40B4-BE49-F238E27FC236}">
                  <a16:creationId xmlns:a16="http://schemas.microsoft.com/office/drawing/2014/main" id="{00000000-0008-0000-0500-00008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6998" name="Button 134" hidden="1">
              <a:extLst>
                <a:ext uri="{63B3BB69-23CF-44E3-9099-C40C66FF867C}">
                  <a14:compatExt spid="_x0000_s36998"/>
                </a:ext>
                <a:ext uri="{FF2B5EF4-FFF2-40B4-BE49-F238E27FC236}">
                  <a16:creationId xmlns:a16="http://schemas.microsoft.com/office/drawing/2014/main" id="{00000000-0008-0000-0500-00008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6999" name="Button 135" hidden="1">
              <a:extLst>
                <a:ext uri="{63B3BB69-23CF-44E3-9099-C40C66FF867C}">
                  <a14:compatExt spid="_x0000_s36999"/>
                </a:ext>
                <a:ext uri="{FF2B5EF4-FFF2-40B4-BE49-F238E27FC236}">
                  <a16:creationId xmlns:a16="http://schemas.microsoft.com/office/drawing/2014/main" id="{00000000-0008-0000-0500-00008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7000" name="Button 136" hidden="1">
              <a:extLst>
                <a:ext uri="{63B3BB69-23CF-44E3-9099-C40C66FF867C}">
                  <a14:compatExt spid="_x0000_s37000"/>
                </a:ext>
                <a:ext uri="{FF2B5EF4-FFF2-40B4-BE49-F238E27FC236}">
                  <a16:creationId xmlns:a16="http://schemas.microsoft.com/office/drawing/2014/main" id="{00000000-0008-0000-0500-00008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7001" name="Button 137" hidden="1">
              <a:extLst>
                <a:ext uri="{63B3BB69-23CF-44E3-9099-C40C66FF867C}">
                  <a14:compatExt spid="_x0000_s37001"/>
                </a:ext>
                <a:ext uri="{FF2B5EF4-FFF2-40B4-BE49-F238E27FC236}">
                  <a16:creationId xmlns:a16="http://schemas.microsoft.com/office/drawing/2014/main" id="{00000000-0008-0000-0500-00008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7002" name="Button 138" hidden="1">
              <a:extLst>
                <a:ext uri="{63B3BB69-23CF-44E3-9099-C40C66FF867C}">
                  <a14:compatExt spid="_x0000_s37002"/>
                </a:ext>
                <a:ext uri="{FF2B5EF4-FFF2-40B4-BE49-F238E27FC236}">
                  <a16:creationId xmlns:a16="http://schemas.microsoft.com/office/drawing/2014/main" id="{00000000-0008-0000-0500-00008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7003" name="Button 139" hidden="1">
              <a:extLst>
                <a:ext uri="{63B3BB69-23CF-44E3-9099-C40C66FF867C}">
                  <a14:compatExt spid="_x0000_s37003"/>
                </a:ext>
                <a:ext uri="{FF2B5EF4-FFF2-40B4-BE49-F238E27FC236}">
                  <a16:creationId xmlns:a16="http://schemas.microsoft.com/office/drawing/2014/main" id="{00000000-0008-0000-0500-00008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7004" name="Button 140" hidden="1">
              <a:extLst>
                <a:ext uri="{63B3BB69-23CF-44E3-9099-C40C66FF867C}">
                  <a14:compatExt spid="_x0000_s37004"/>
                </a:ext>
                <a:ext uri="{FF2B5EF4-FFF2-40B4-BE49-F238E27FC236}">
                  <a16:creationId xmlns:a16="http://schemas.microsoft.com/office/drawing/2014/main" id="{00000000-0008-0000-0500-00008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7889" name="Button 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06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7890" name="Button 2" hidden="1">
              <a:extLst>
                <a:ext uri="{63B3BB69-23CF-44E3-9099-C40C66FF867C}">
                  <a14:compatExt spid="_x0000_s37890"/>
                </a:ext>
                <a:ext uri="{FF2B5EF4-FFF2-40B4-BE49-F238E27FC236}">
                  <a16:creationId xmlns:a16="http://schemas.microsoft.com/office/drawing/2014/main" id="{00000000-0008-0000-0600-00000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7891" name="Button 3" hidden="1">
              <a:extLst>
                <a:ext uri="{63B3BB69-23CF-44E3-9099-C40C66FF867C}">
                  <a14:compatExt spid="_x0000_s37891"/>
                </a:ext>
                <a:ext uri="{FF2B5EF4-FFF2-40B4-BE49-F238E27FC236}">
                  <a16:creationId xmlns:a16="http://schemas.microsoft.com/office/drawing/2014/main" id="{00000000-0008-0000-0600-00000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7892" name="Button 4" hidden="1">
              <a:extLst>
                <a:ext uri="{63B3BB69-23CF-44E3-9099-C40C66FF867C}">
                  <a14:compatExt spid="_x0000_s37892"/>
                </a:ext>
                <a:ext uri="{FF2B5EF4-FFF2-40B4-BE49-F238E27FC236}">
                  <a16:creationId xmlns:a16="http://schemas.microsoft.com/office/drawing/2014/main" id="{00000000-0008-0000-0600-00000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7893" name="Button 5" hidden="1">
              <a:extLst>
                <a:ext uri="{63B3BB69-23CF-44E3-9099-C40C66FF867C}">
                  <a14:compatExt spid="_x0000_s37893"/>
                </a:ext>
                <a:ext uri="{FF2B5EF4-FFF2-40B4-BE49-F238E27FC236}">
                  <a16:creationId xmlns:a16="http://schemas.microsoft.com/office/drawing/2014/main" id="{00000000-0008-0000-0600-00000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7894" name="Button 6" hidden="1">
              <a:extLst>
                <a:ext uri="{63B3BB69-23CF-44E3-9099-C40C66FF867C}">
                  <a14:compatExt spid="_x0000_s37894"/>
                </a:ext>
                <a:ext uri="{FF2B5EF4-FFF2-40B4-BE49-F238E27FC236}">
                  <a16:creationId xmlns:a16="http://schemas.microsoft.com/office/drawing/2014/main" id="{00000000-0008-0000-0600-00000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7895" name="Button 7" hidden="1">
              <a:extLst>
                <a:ext uri="{63B3BB69-23CF-44E3-9099-C40C66FF867C}">
                  <a14:compatExt spid="_x0000_s37895"/>
                </a:ext>
                <a:ext uri="{FF2B5EF4-FFF2-40B4-BE49-F238E27FC236}">
                  <a16:creationId xmlns:a16="http://schemas.microsoft.com/office/drawing/2014/main" id="{00000000-0008-0000-0600-00000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7896" name="Button 8" hidden="1">
              <a:extLst>
                <a:ext uri="{63B3BB69-23CF-44E3-9099-C40C66FF867C}">
                  <a14:compatExt spid="_x0000_s37896"/>
                </a:ext>
                <a:ext uri="{FF2B5EF4-FFF2-40B4-BE49-F238E27FC236}">
                  <a16:creationId xmlns:a16="http://schemas.microsoft.com/office/drawing/2014/main" id="{00000000-0008-0000-0600-00000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7897" name="Button 9" hidden="1">
              <a:extLst>
                <a:ext uri="{63B3BB69-23CF-44E3-9099-C40C66FF867C}">
                  <a14:compatExt spid="_x0000_s37897"/>
                </a:ext>
                <a:ext uri="{FF2B5EF4-FFF2-40B4-BE49-F238E27FC236}">
                  <a16:creationId xmlns:a16="http://schemas.microsoft.com/office/drawing/2014/main" id="{00000000-0008-0000-0600-00000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7898" name="Button 10" hidden="1">
              <a:extLst>
                <a:ext uri="{63B3BB69-23CF-44E3-9099-C40C66FF867C}">
                  <a14:compatExt spid="_x0000_s37898"/>
                </a:ext>
                <a:ext uri="{FF2B5EF4-FFF2-40B4-BE49-F238E27FC236}">
                  <a16:creationId xmlns:a16="http://schemas.microsoft.com/office/drawing/2014/main" id="{00000000-0008-0000-0600-00000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7899" name="Button 11" hidden="1">
              <a:extLst>
                <a:ext uri="{63B3BB69-23CF-44E3-9099-C40C66FF867C}">
                  <a14:compatExt spid="_x0000_s37899"/>
                </a:ext>
                <a:ext uri="{FF2B5EF4-FFF2-40B4-BE49-F238E27FC236}">
                  <a16:creationId xmlns:a16="http://schemas.microsoft.com/office/drawing/2014/main" id="{00000000-0008-0000-0600-00000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7900" name="Button 12" hidden="1">
              <a:extLst>
                <a:ext uri="{63B3BB69-23CF-44E3-9099-C40C66FF867C}">
                  <a14:compatExt spid="_x0000_s37900"/>
                </a:ext>
                <a:ext uri="{FF2B5EF4-FFF2-40B4-BE49-F238E27FC236}">
                  <a16:creationId xmlns:a16="http://schemas.microsoft.com/office/drawing/2014/main" id="{00000000-0008-0000-0600-00000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7901" name="Button 13" hidden="1">
              <a:extLst>
                <a:ext uri="{63B3BB69-23CF-44E3-9099-C40C66FF867C}">
                  <a14:compatExt spid="_x0000_s37901"/>
                </a:ext>
                <a:ext uri="{FF2B5EF4-FFF2-40B4-BE49-F238E27FC236}">
                  <a16:creationId xmlns:a16="http://schemas.microsoft.com/office/drawing/2014/main" id="{00000000-0008-0000-0600-00000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7902" name="Button 14" hidden="1">
              <a:extLst>
                <a:ext uri="{63B3BB69-23CF-44E3-9099-C40C66FF867C}">
                  <a14:compatExt spid="_x0000_s37902"/>
                </a:ext>
                <a:ext uri="{FF2B5EF4-FFF2-40B4-BE49-F238E27FC236}">
                  <a16:creationId xmlns:a16="http://schemas.microsoft.com/office/drawing/2014/main" id="{00000000-0008-0000-0600-00000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7903" name="Button 15" hidden="1">
              <a:extLst>
                <a:ext uri="{63B3BB69-23CF-44E3-9099-C40C66FF867C}">
                  <a14:compatExt spid="_x0000_s37903"/>
                </a:ext>
                <a:ext uri="{FF2B5EF4-FFF2-40B4-BE49-F238E27FC236}">
                  <a16:creationId xmlns:a16="http://schemas.microsoft.com/office/drawing/2014/main" id="{00000000-0008-0000-0600-00000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7904" name="Button 16" hidden="1">
              <a:extLst>
                <a:ext uri="{63B3BB69-23CF-44E3-9099-C40C66FF867C}">
                  <a14:compatExt spid="_x0000_s37904"/>
                </a:ext>
                <a:ext uri="{FF2B5EF4-FFF2-40B4-BE49-F238E27FC236}">
                  <a16:creationId xmlns:a16="http://schemas.microsoft.com/office/drawing/2014/main" id="{00000000-0008-0000-0600-00001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7905" name="Button 17" hidden="1">
              <a:extLst>
                <a:ext uri="{63B3BB69-23CF-44E3-9099-C40C66FF867C}">
                  <a14:compatExt spid="_x0000_s37905"/>
                </a:ext>
                <a:ext uri="{FF2B5EF4-FFF2-40B4-BE49-F238E27FC236}">
                  <a16:creationId xmlns:a16="http://schemas.microsoft.com/office/drawing/2014/main" id="{00000000-0008-0000-0600-00001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7906" name="Button 18" hidden="1">
              <a:extLst>
                <a:ext uri="{63B3BB69-23CF-44E3-9099-C40C66FF867C}">
                  <a14:compatExt spid="_x0000_s37906"/>
                </a:ext>
                <a:ext uri="{FF2B5EF4-FFF2-40B4-BE49-F238E27FC236}">
                  <a16:creationId xmlns:a16="http://schemas.microsoft.com/office/drawing/2014/main" id="{00000000-0008-0000-0600-00001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7907" name="Button 19" hidden="1">
              <a:extLst>
                <a:ext uri="{63B3BB69-23CF-44E3-9099-C40C66FF867C}">
                  <a14:compatExt spid="_x0000_s37907"/>
                </a:ext>
                <a:ext uri="{FF2B5EF4-FFF2-40B4-BE49-F238E27FC236}">
                  <a16:creationId xmlns:a16="http://schemas.microsoft.com/office/drawing/2014/main" id="{00000000-0008-0000-0600-00001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7908" name="Button 20" hidden="1">
              <a:extLst>
                <a:ext uri="{63B3BB69-23CF-44E3-9099-C40C66FF867C}">
                  <a14:compatExt spid="_x0000_s37908"/>
                </a:ext>
                <a:ext uri="{FF2B5EF4-FFF2-40B4-BE49-F238E27FC236}">
                  <a16:creationId xmlns:a16="http://schemas.microsoft.com/office/drawing/2014/main" id="{00000000-0008-0000-0600-00001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7909" name="Button 21" hidden="1">
              <a:extLst>
                <a:ext uri="{63B3BB69-23CF-44E3-9099-C40C66FF867C}">
                  <a14:compatExt spid="_x0000_s37909"/>
                </a:ext>
                <a:ext uri="{FF2B5EF4-FFF2-40B4-BE49-F238E27FC236}">
                  <a16:creationId xmlns:a16="http://schemas.microsoft.com/office/drawing/2014/main" id="{00000000-0008-0000-0600-00001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7910" name="Button 22" hidden="1">
              <a:extLst>
                <a:ext uri="{63B3BB69-23CF-44E3-9099-C40C66FF867C}">
                  <a14:compatExt spid="_x0000_s37910"/>
                </a:ext>
                <a:ext uri="{FF2B5EF4-FFF2-40B4-BE49-F238E27FC236}">
                  <a16:creationId xmlns:a16="http://schemas.microsoft.com/office/drawing/2014/main" id="{00000000-0008-0000-0600-00001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7911" name="Button 23" hidden="1">
              <a:extLst>
                <a:ext uri="{63B3BB69-23CF-44E3-9099-C40C66FF867C}">
                  <a14:compatExt spid="_x0000_s37911"/>
                </a:ext>
                <a:ext uri="{FF2B5EF4-FFF2-40B4-BE49-F238E27FC236}">
                  <a16:creationId xmlns:a16="http://schemas.microsoft.com/office/drawing/2014/main" id="{00000000-0008-0000-0600-00001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7912" name="Button 24" hidden="1">
              <a:extLst>
                <a:ext uri="{63B3BB69-23CF-44E3-9099-C40C66FF867C}">
                  <a14:compatExt spid="_x0000_s37912"/>
                </a:ext>
                <a:ext uri="{FF2B5EF4-FFF2-40B4-BE49-F238E27FC236}">
                  <a16:creationId xmlns:a16="http://schemas.microsoft.com/office/drawing/2014/main" id="{00000000-0008-0000-0600-00001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7913" name="Button 25" hidden="1">
              <a:extLst>
                <a:ext uri="{63B3BB69-23CF-44E3-9099-C40C66FF867C}">
                  <a14:compatExt spid="_x0000_s37913"/>
                </a:ext>
                <a:ext uri="{FF2B5EF4-FFF2-40B4-BE49-F238E27FC236}">
                  <a16:creationId xmlns:a16="http://schemas.microsoft.com/office/drawing/2014/main" id="{00000000-0008-0000-0600-00001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7914" name="Button 26" hidden="1">
              <a:extLst>
                <a:ext uri="{63B3BB69-23CF-44E3-9099-C40C66FF867C}">
                  <a14:compatExt spid="_x0000_s37914"/>
                </a:ext>
                <a:ext uri="{FF2B5EF4-FFF2-40B4-BE49-F238E27FC236}">
                  <a16:creationId xmlns:a16="http://schemas.microsoft.com/office/drawing/2014/main" id="{00000000-0008-0000-0600-00001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7915" name="Button 27" hidden="1">
              <a:extLst>
                <a:ext uri="{63B3BB69-23CF-44E3-9099-C40C66FF867C}">
                  <a14:compatExt spid="_x0000_s37915"/>
                </a:ext>
                <a:ext uri="{FF2B5EF4-FFF2-40B4-BE49-F238E27FC236}">
                  <a16:creationId xmlns:a16="http://schemas.microsoft.com/office/drawing/2014/main" id="{00000000-0008-0000-0600-00001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7916" name="Button 28" hidden="1">
              <a:extLst>
                <a:ext uri="{63B3BB69-23CF-44E3-9099-C40C66FF867C}">
                  <a14:compatExt spid="_x0000_s37916"/>
                </a:ext>
                <a:ext uri="{FF2B5EF4-FFF2-40B4-BE49-F238E27FC236}">
                  <a16:creationId xmlns:a16="http://schemas.microsoft.com/office/drawing/2014/main" id="{00000000-0008-0000-0600-00001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7917" name="Button 29" hidden="1">
              <a:extLst>
                <a:ext uri="{63B3BB69-23CF-44E3-9099-C40C66FF867C}">
                  <a14:compatExt spid="_x0000_s37917"/>
                </a:ext>
                <a:ext uri="{FF2B5EF4-FFF2-40B4-BE49-F238E27FC236}">
                  <a16:creationId xmlns:a16="http://schemas.microsoft.com/office/drawing/2014/main" id="{00000000-0008-0000-0600-00001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7918" name="Button 30" hidden="1">
              <a:extLst>
                <a:ext uri="{63B3BB69-23CF-44E3-9099-C40C66FF867C}">
                  <a14:compatExt spid="_x0000_s37918"/>
                </a:ext>
                <a:ext uri="{FF2B5EF4-FFF2-40B4-BE49-F238E27FC236}">
                  <a16:creationId xmlns:a16="http://schemas.microsoft.com/office/drawing/2014/main" id="{00000000-0008-0000-0600-00001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7919" name="Button 31" hidden="1">
              <a:extLst>
                <a:ext uri="{63B3BB69-23CF-44E3-9099-C40C66FF867C}">
                  <a14:compatExt spid="_x0000_s37919"/>
                </a:ext>
                <a:ext uri="{FF2B5EF4-FFF2-40B4-BE49-F238E27FC236}">
                  <a16:creationId xmlns:a16="http://schemas.microsoft.com/office/drawing/2014/main" id="{00000000-0008-0000-0600-00001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7920" name="Button 32" hidden="1">
              <a:extLst>
                <a:ext uri="{63B3BB69-23CF-44E3-9099-C40C66FF867C}">
                  <a14:compatExt spid="_x0000_s37920"/>
                </a:ext>
                <a:ext uri="{FF2B5EF4-FFF2-40B4-BE49-F238E27FC236}">
                  <a16:creationId xmlns:a16="http://schemas.microsoft.com/office/drawing/2014/main" id="{00000000-0008-0000-0600-00002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7921" name="Button 33" hidden="1">
              <a:extLst>
                <a:ext uri="{63B3BB69-23CF-44E3-9099-C40C66FF867C}">
                  <a14:compatExt spid="_x0000_s37921"/>
                </a:ext>
                <a:ext uri="{FF2B5EF4-FFF2-40B4-BE49-F238E27FC236}">
                  <a16:creationId xmlns:a16="http://schemas.microsoft.com/office/drawing/2014/main" id="{00000000-0008-0000-0600-00002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7922" name="Button 34" hidden="1">
              <a:extLst>
                <a:ext uri="{63B3BB69-23CF-44E3-9099-C40C66FF867C}">
                  <a14:compatExt spid="_x0000_s37922"/>
                </a:ext>
                <a:ext uri="{FF2B5EF4-FFF2-40B4-BE49-F238E27FC236}">
                  <a16:creationId xmlns:a16="http://schemas.microsoft.com/office/drawing/2014/main" id="{00000000-0008-0000-0600-00002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7923" name="Button 35" hidden="1">
              <a:extLst>
                <a:ext uri="{63B3BB69-23CF-44E3-9099-C40C66FF867C}">
                  <a14:compatExt spid="_x0000_s37923"/>
                </a:ext>
                <a:ext uri="{FF2B5EF4-FFF2-40B4-BE49-F238E27FC236}">
                  <a16:creationId xmlns:a16="http://schemas.microsoft.com/office/drawing/2014/main" id="{00000000-0008-0000-0600-00002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7924" name="Button 36" hidden="1">
              <a:extLst>
                <a:ext uri="{63B3BB69-23CF-44E3-9099-C40C66FF867C}">
                  <a14:compatExt spid="_x0000_s37924"/>
                </a:ext>
                <a:ext uri="{FF2B5EF4-FFF2-40B4-BE49-F238E27FC236}">
                  <a16:creationId xmlns:a16="http://schemas.microsoft.com/office/drawing/2014/main" id="{00000000-0008-0000-0600-00002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7925" name="Button 37" hidden="1">
              <a:extLst>
                <a:ext uri="{63B3BB69-23CF-44E3-9099-C40C66FF867C}">
                  <a14:compatExt spid="_x0000_s37925"/>
                </a:ext>
                <a:ext uri="{FF2B5EF4-FFF2-40B4-BE49-F238E27FC236}">
                  <a16:creationId xmlns:a16="http://schemas.microsoft.com/office/drawing/2014/main" id="{00000000-0008-0000-0600-00002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7926" name="Button 38" hidden="1">
              <a:extLst>
                <a:ext uri="{63B3BB69-23CF-44E3-9099-C40C66FF867C}">
                  <a14:compatExt spid="_x0000_s37926"/>
                </a:ext>
                <a:ext uri="{FF2B5EF4-FFF2-40B4-BE49-F238E27FC236}">
                  <a16:creationId xmlns:a16="http://schemas.microsoft.com/office/drawing/2014/main" id="{00000000-0008-0000-0600-00002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7927" name="Button 39" hidden="1">
              <a:extLst>
                <a:ext uri="{63B3BB69-23CF-44E3-9099-C40C66FF867C}">
                  <a14:compatExt spid="_x0000_s37927"/>
                </a:ext>
                <a:ext uri="{FF2B5EF4-FFF2-40B4-BE49-F238E27FC236}">
                  <a16:creationId xmlns:a16="http://schemas.microsoft.com/office/drawing/2014/main" id="{00000000-0008-0000-0600-00002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7928" name="Button 40" hidden="1">
              <a:extLst>
                <a:ext uri="{63B3BB69-23CF-44E3-9099-C40C66FF867C}">
                  <a14:compatExt spid="_x0000_s37928"/>
                </a:ext>
                <a:ext uri="{FF2B5EF4-FFF2-40B4-BE49-F238E27FC236}">
                  <a16:creationId xmlns:a16="http://schemas.microsoft.com/office/drawing/2014/main" id="{00000000-0008-0000-0600-00002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7929" name="Button 41" hidden="1">
              <a:extLst>
                <a:ext uri="{63B3BB69-23CF-44E3-9099-C40C66FF867C}">
                  <a14:compatExt spid="_x0000_s37929"/>
                </a:ext>
                <a:ext uri="{FF2B5EF4-FFF2-40B4-BE49-F238E27FC236}">
                  <a16:creationId xmlns:a16="http://schemas.microsoft.com/office/drawing/2014/main" id="{00000000-0008-0000-0600-00002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7930" name="Button 42" hidden="1">
              <a:extLst>
                <a:ext uri="{63B3BB69-23CF-44E3-9099-C40C66FF867C}">
                  <a14:compatExt spid="_x0000_s37930"/>
                </a:ext>
                <a:ext uri="{FF2B5EF4-FFF2-40B4-BE49-F238E27FC236}">
                  <a16:creationId xmlns:a16="http://schemas.microsoft.com/office/drawing/2014/main" id="{00000000-0008-0000-0600-00002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7931" name="Button 43" hidden="1">
              <a:extLst>
                <a:ext uri="{63B3BB69-23CF-44E3-9099-C40C66FF867C}">
                  <a14:compatExt spid="_x0000_s37931"/>
                </a:ext>
                <a:ext uri="{FF2B5EF4-FFF2-40B4-BE49-F238E27FC236}">
                  <a16:creationId xmlns:a16="http://schemas.microsoft.com/office/drawing/2014/main" id="{00000000-0008-0000-0600-00002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7932" name="Button 44" hidden="1">
              <a:extLst>
                <a:ext uri="{63B3BB69-23CF-44E3-9099-C40C66FF867C}">
                  <a14:compatExt spid="_x0000_s37932"/>
                </a:ext>
                <a:ext uri="{FF2B5EF4-FFF2-40B4-BE49-F238E27FC236}">
                  <a16:creationId xmlns:a16="http://schemas.microsoft.com/office/drawing/2014/main" id="{00000000-0008-0000-0600-00002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7933" name="Button 45" hidden="1">
              <a:extLst>
                <a:ext uri="{63B3BB69-23CF-44E3-9099-C40C66FF867C}">
                  <a14:compatExt spid="_x0000_s37933"/>
                </a:ext>
                <a:ext uri="{FF2B5EF4-FFF2-40B4-BE49-F238E27FC236}">
                  <a16:creationId xmlns:a16="http://schemas.microsoft.com/office/drawing/2014/main" id="{00000000-0008-0000-0600-00002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7934" name="Button 46" hidden="1">
              <a:extLst>
                <a:ext uri="{63B3BB69-23CF-44E3-9099-C40C66FF867C}">
                  <a14:compatExt spid="_x0000_s37934"/>
                </a:ext>
                <a:ext uri="{FF2B5EF4-FFF2-40B4-BE49-F238E27FC236}">
                  <a16:creationId xmlns:a16="http://schemas.microsoft.com/office/drawing/2014/main" id="{00000000-0008-0000-0600-00002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7935" name="Button 47" hidden="1">
              <a:extLst>
                <a:ext uri="{63B3BB69-23CF-44E3-9099-C40C66FF867C}">
                  <a14:compatExt spid="_x0000_s37935"/>
                </a:ext>
                <a:ext uri="{FF2B5EF4-FFF2-40B4-BE49-F238E27FC236}">
                  <a16:creationId xmlns:a16="http://schemas.microsoft.com/office/drawing/2014/main" id="{00000000-0008-0000-0600-00002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7936" name="Button 48" hidden="1">
              <a:extLst>
                <a:ext uri="{63B3BB69-23CF-44E3-9099-C40C66FF867C}">
                  <a14:compatExt spid="_x0000_s37936"/>
                </a:ext>
                <a:ext uri="{FF2B5EF4-FFF2-40B4-BE49-F238E27FC236}">
                  <a16:creationId xmlns:a16="http://schemas.microsoft.com/office/drawing/2014/main" id="{00000000-0008-0000-0600-00003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7937" name="Button 49" hidden="1">
              <a:extLst>
                <a:ext uri="{63B3BB69-23CF-44E3-9099-C40C66FF867C}">
                  <a14:compatExt spid="_x0000_s37937"/>
                </a:ext>
                <a:ext uri="{FF2B5EF4-FFF2-40B4-BE49-F238E27FC236}">
                  <a16:creationId xmlns:a16="http://schemas.microsoft.com/office/drawing/2014/main" id="{00000000-0008-0000-0600-00003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7938" name="Button 50" hidden="1">
              <a:extLst>
                <a:ext uri="{63B3BB69-23CF-44E3-9099-C40C66FF867C}">
                  <a14:compatExt spid="_x0000_s37938"/>
                </a:ext>
                <a:ext uri="{FF2B5EF4-FFF2-40B4-BE49-F238E27FC236}">
                  <a16:creationId xmlns:a16="http://schemas.microsoft.com/office/drawing/2014/main" id="{00000000-0008-0000-0600-00003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7939" name="Button 51" hidden="1">
              <a:extLst>
                <a:ext uri="{63B3BB69-23CF-44E3-9099-C40C66FF867C}">
                  <a14:compatExt spid="_x0000_s37939"/>
                </a:ext>
                <a:ext uri="{FF2B5EF4-FFF2-40B4-BE49-F238E27FC236}">
                  <a16:creationId xmlns:a16="http://schemas.microsoft.com/office/drawing/2014/main" id="{00000000-0008-0000-0600-00003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7940" name="Button 52" hidden="1">
              <a:extLst>
                <a:ext uri="{63B3BB69-23CF-44E3-9099-C40C66FF867C}">
                  <a14:compatExt spid="_x0000_s37940"/>
                </a:ext>
                <a:ext uri="{FF2B5EF4-FFF2-40B4-BE49-F238E27FC236}">
                  <a16:creationId xmlns:a16="http://schemas.microsoft.com/office/drawing/2014/main" id="{00000000-0008-0000-0600-00003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7941" name="Button 53" hidden="1">
              <a:extLst>
                <a:ext uri="{63B3BB69-23CF-44E3-9099-C40C66FF867C}">
                  <a14:compatExt spid="_x0000_s37941"/>
                </a:ext>
                <a:ext uri="{FF2B5EF4-FFF2-40B4-BE49-F238E27FC236}">
                  <a16:creationId xmlns:a16="http://schemas.microsoft.com/office/drawing/2014/main" id="{00000000-0008-0000-0600-00003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7942" name="Button 54" hidden="1">
              <a:extLst>
                <a:ext uri="{63B3BB69-23CF-44E3-9099-C40C66FF867C}">
                  <a14:compatExt spid="_x0000_s37942"/>
                </a:ext>
                <a:ext uri="{FF2B5EF4-FFF2-40B4-BE49-F238E27FC236}">
                  <a16:creationId xmlns:a16="http://schemas.microsoft.com/office/drawing/2014/main" id="{00000000-0008-0000-0600-00003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7943" name="Button 55" hidden="1">
              <a:extLst>
                <a:ext uri="{63B3BB69-23CF-44E3-9099-C40C66FF867C}">
                  <a14:compatExt spid="_x0000_s37943"/>
                </a:ext>
                <a:ext uri="{FF2B5EF4-FFF2-40B4-BE49-F238E27FC236}">
                  <a16:creationId xmlns:a16="http://schemas.microsoft.com/office/drawing/2014/main" id="{00000000-0008-0000-0600-00003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7944" name="Button 56" hidden="1">
              <a:extLst>
                <a:ext uri="{63B3BB69-23CF-44E3-9099-C40C66FF867C}">
                  <a14:compatExt spid="_x0000_s37944"/>
                </a:ext>
                <a:ext uri="{FF2B5EF4-FFF2-40B4-BE49-F238E27FC236}">
                  <a16:creationId xmlns:a16="http://schemas.microsoft.com/office/drawing/2014/main" id="{00000000-0008-0000-0600-00003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7945" name="Button 57" hidden="1">
              <a:extLst>
                <a:ext uri="{63B3BB69-23CF-44E3-9099-C40C66FF867C}">
                  <a14:compatExt spid="_x0000_s37945"/>
                </a:ext>
                <a:ext uri="{FF2B5EF4-FFF2-40B4-BE49-F238E27FC236}">
                  <a16:creationId xmlns:a16="http://schemas.microsoft.com/office/drawing/2014/main" id="{00000000-0008-0000-0600-00003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7946" name="Button 58" hidden="1">
              <a:extLst>
                <a:ext uri="{63B3BB69-23CF-44E3-9099-C40C66FF867C}">
                  <a14:compatExt spid="_x0000_s37946"/>
                </a:ext>
                <a:ext uri="{FF2B5EF4-FFF2-40B4-BE49-F238E27FC236}">
                  <a16:creationId xmlns:a16="http://schemas.microsoft.com/office/drawing/2014/main" id="{00000000-0008-0000-0600-00003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7947" name="Button 59" hidden="1">
              <a:extLst>
                <a:ext uri="{63B3BB69-23CF-44E3-9099-C40C66FF867C}">
                  <a14:compatExt spid="_x0000_s37947"/>
                </a:ext>
                <a:ext uri="{FF2B5EF4-FFF2-40B4-BE49-F238E27FC236}">
                  <a16:creationId xmlns:a16="http://schemas.microsoft.com/office/drawing/2014/main" id="{00000000-0008-0000-0600-00003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7948" name="Button 60" hidden="1">
              <a:extLst>
                <a:ext uri="{63B3BB69-23CF-44E3-9099-C40C66FF867C}">
                  <a14:compatExt spid="_x0000_s37948"/>
                </a:ext>
                <a:ext uri="{FF2B5EF4-FFF2-40B4-BE49-F238E27FC236}">
                  <a16:creationId xmlns:a16="http://schemas.microsoft.com/office/drawing/2014/main" id="{00000000-0008-0000-0600-00003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7949" name="Button 61" hidden="1">
              <a:extLst>
                <a:ext uri="{63B3BB69-23CF-44E3-9099-C40C66FF867C}">
                  <a14:compatExt spid="_x0000_s37949"/>
                </a:ext>
                <a:ext uri="{FF2B5EF4-FFF2-40B4-BE49-F238E27FC236}">
                  <a16:creationId xmlns:a16="http://schemas.microsoft.com/office/drawing/2014/main" id="{00000000-0008-0000-0600-00003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7950" name="Button 62" hidden="1">
              <a:extLst>
                <a:ext uri="{63B3BB69-23CF-44E3-9099-C40C66FF867C}">
                  <a14:compatExt spid="_x0000_s37950"/>
                </a:ext>
                <a:ext uri="{FF2B5EF4-FFF2-40B4-BE49-F238E27FC236}">
                  <a16:creationId xmlns:a16="http://schemas.microsoft.com/office/drawing/2014/main" id="{00000000-0008-0000-0600-00003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7951" name="Button 63" hidden="1">
              <a:extLst>
                <a:ext uri="{63B3BB69-23CF-44E3-9099-C40C66FF867C}">
                  <a14:compatExt spid="_x0000_s37951"/>
                </a:ext>
                <a:ext uri="{FF2B5EF4-FFF2-40B4-BE49-F238E27FC236}">
                  <a16:creationId xmlns:a16="http://schemas.microsoft.com/office/drawing/2014/main" id="{00000000-0008-0000-0600-00003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7952" name="Button 64" hidden="1">
              <a:extLst>
                <a:ext uri="{63B3BB69-23CF-44E3-9099-C40C66FF867C}">
                  <a14:compatExt spid="_x0000_s37952"/>
                </a:ext>
                <a:ext uri="{FF2B5EF4-FFF2-40B4-BE49-F238E27FC236}">
                  <a16:creationId xmlns:a16="http://schemas.microsoft.com/office/drawing/2014/main" id="{00000000-0008-0000-0600-00004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7953" name="Button 65" hidden="1">
              <a:extLst>
                <a:ext uri="{63B3BB69-23CF-44E3-9099-C40C66FF867C}">
                  <a14:compatExt spid="_x0000_s37953"/>
                </a:ext>
                <a:ext uri="{FF2B5EF4-FFF2-40B4-BE49-F238E27FC236}">
                  <a16:creationId xmlns:a16="http://schemas.microsoft.com/office/drawing/2014/main" id="{00000000-0008-0000-0600-00004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7954" name="Button 66" hidden="1">
              <a:extLst>
                <a:ext uri="{63B3BB69-23CF-44E3-9099-C40C66FF867C}">
                  <a14:compatExt spid="_x0000_s37954"/>
                </a:ext>
                <a:ext uri="{FF2B5EF4-FFF2-40B4-BE49-F238E27FC236}">
                  <a16:creationId xmlns:a16="http://schemas.microsoft.com/office/drawing/2014/main" id="{00000000-0008-0000-0600-00004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7955" name="Button 67" hidden="1">
              <a:extLst>
                <a:ext uri="{63B3BB69-23CF-44E3-9099-C40C66FF867C}">
                  <a14:compatExt spid="_x0000_s37955"/>
                </a:ext>
                <a:ext uri="{FF2B5EF4-FFF2-40B4-BE49-F238E27FC236}">
                  <a16:creationId xmlns:a16="http://schemas.microsoft.com/office/drawing/2014/main" id="{00000000-0008-0000-0600-00004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7956" name="Button 68" hidden="1">
              <a:extLst>
                <a:ext uri="{63B3BB69-23CF-44E3-9099-C40C66FF867C}">
                  <a14:compatExt spid="_x0000_s37956"/>
                </a:ext>
                <a:ext uri="{FF2B5EF4-FFF2-40B4-BE49-F238E27FC236}">
                  <a16:creationId xmlns:a16="http://schemas.microsoft.com/office/drawing/2014/main" id="{00000000-0008-0000-0600-00004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7957" name="Button 69" hidden="1">
              <a:extLst>
                <a:ext uri="{63B3BB69-23CF-44E3-9099-C40C66FF867C}">
                  <a14:compatExt spid="_x0000_s37957"/>
                </a:ext>
                <a:ext uri="{FF2B5EF4-FFF2-40B4-BE49-F238E27FC236}">
                  <a16:creationId xmlns:a16="http://schemas.microsoft.com/office/drawing/2014/main" id="{00000000-0008-0000-0600-00004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7958" name="Button 70" hidden="1">
              <a:extLst>
                <a:ext uri="{63B3BB69-23CF-44E3-9099-C40C66FF867C}">
                  <a14:compatExt spid="_x0000_s37958"/>
                </a:ext>
                <a:ext uri="{FF2B5EF4-FFF2-40B4-BE49-F238E27FC236}">
                  <a16:creationId xmlns:a16="http://schemas.microsoft.com/office/drawing/2014/main" id="{00000000-0008-0000-0600-00004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7959" name="Button 71" hidden="1">
              <a:extLst>
                <a:ext uri="{63B3BB69-23CF-44E3-9099-C40C66FF867C}">
                  <a14:compatExt spid="_x0000_s37959"/>
                </a:ext>
                <a:ext uri="{FF2B5EF4-FFF2-40B4-BE49-F238E27FC236}">
                  <a16:creationId xmlns:a16="http://schemas.microsoft.com/office/drawing/2014/main" id="{00000000-0008-0000-0600-00004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7960" name="Button 72" hidden="1">
              <a:extLst>
                <a:ext uri="{63B3BB69-23CF-44E3-9099-C40C66FF867C}">
                  <a14:compatExt spid="_x0000_s37960"/>
                </a:ext>
                <a:ext uri="{FF2B5EF4-FFF2-40B4-BE49-F238E27FC236}">
                  <a16:creationId xmlns:a16="http://schemas.microsoft.com/office/drawing/2014/main" id="{00000000-0008-0000-0600-00004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7961" name="Button 73" hidden="1">
              <a:extLst>
                <a:ext uri="{63B3BB69-23CF-44E3-9099-C40C66FF867C}">
                  <a14:compatExt spid="_x0000_s37961"/>
                </a:ext>
                <a:ext uri="{FF2B5EF4-FFF2-40B4-BE49-F238E27FC236}">
                  <a16:creationId xmlns:a16="http://schemas.microsoft.com/office/drawing/2014/main" id="{00000000-0008-0000-0600-00004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7962" name="Button 74" hidden="1">
              <a:extLst>
                <a:ext uri="{63B3BB69-23CF-44E3-9099-C40C66FF867C}">
                  <a14:compatExt spid="_x0000_s37962"/>
                </a:ext>
                <a:ext uri="{FF2B5EF4-FFF2-40B4-BE49-F238E27FC236}">
                  <a16:creationId xmlns:a16="http://schemas.microsoft.com/office/drawing/2014/main" id="{00000000-0008-0000-0600-00004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7963" name="Button 75" hidden="1">
              <a:extLst>
                <a:ext uri="{63B3BB69-23CF-44E3-9099-C40C66FF867C}">
                  <a14:compatExt spid="_x0000_s37963"/>
                </a:ext>
                <a:ext uri="{FF2B5EF4-FFF2-40B4-BE49-F238E27FC236}">
                  <a16:creationId xmlns:a16="http://schemas.microsoft.com/office/drawing/2014/main" id="{00000000-0008-0000-0600-00004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7964" name="Button 76" hidden="1">
              <a:extLst>
                <a:ext uri="{63B3BB69-23CF-44E3-9099-C40C66FF867C}">
                  <a14:compatExt spid="_x0000_s37964"/>
                </a:ext>
                <a:ext uri="{FF2B5EF4-FFF2-40B4-BE49-F238E27FC236}">
                  <a16:creationId xmlns:a16="http://schemas.microsoft.com/office/drawing/2014/main" id="{00000000-0008-0000-0600-00004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7965" name="Button 77" hidden="1">
              <a:extLst>
                <a:ext uri="{63B3BB69-23CF-44E3-9099-C40C66FF867C}">
                  <a14:compatExt spid="_x0000_s37965"/>
                </a:ext>
                <a:ext uri="{FF2B5EF4-FFF2-40B4-BE49-F238E27FC236}">
                  <a16:creationId xmlns:a16="http://schemas.microsoft.com/office/drawing/2014/main" id="{00000000-0008-0000-0600-00004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7966" name="Button 78" hidden="1">
              <a:extLst>
                <a:ext uri="{63B3BB69-23CF-44E3-9099-C40C66FF867C}">
                  <a14:compatExt spid="_x0000_s37966"/>
                </a:ext>
                <a:ext uri="{FF2B5EF4-FFF2-40B4-BE49-F238E27FC236}">
                  <a16:creationId xmlns:a16="http://schemas.microsoft.com/office/drawing/2014/main" id="{00000000-0008-0000-0600-00004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7967" name="Button 79" hidden="1">
              <a:extLst>
                <a:ext uri="{63B3BB69-23CF-44E3-9099-C40C66FF867C}">
                  <a14:compatExt spid="_x0000_s37967"/>
                </a:ext>
                <a:ext uri="{FF2B5EF4-FFF2-40B4-BE49-F238E27FC236}">
                  <a16:creationId xmlns:a16="http://schemas.microsoft.com/office/drawing/2014/main" id="{00000000-0008-0000-0600-00004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7968" name="Button 80" hidden="1">
              <a:extLst>
                <a:ext uri="{63B3BB69-23CF-44E3-9099-C40C66FF867C}">
                  <a14:compatExt spid="_x0000_s37968"/>
                </a:ext>
                <a:ext uri="{FF2B5EF4-FFF2-40B4-BE49-F238E27FC236}">
                  <a16:creationId xmlns:a16="http://schemas.microsoft.com/office/drawing/2014/main" id="{00000000-0008-0000-0600-00005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7969" name="Button 81" hidden="1">
              <a:extLst>
                <a:ext uri="{63B3BB69-23CF-44E3-9099-C40C66FF867C}">
                  <a14:compatExt spid="_x0000_s37969"/>
                </a:ext>
                <a:ext uri="{FF2B5EF4-FFF2-40B4-BE49-F238E27FC236}">
                  <a16:creationId xmlns:a16="http://schemas.microsoft.com/office/drawing/2014/main" id="{00000000-0008-0000-0600-00005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7970" name="Button 82" hidden="1">
              <a:extLst>
                <a:ext uri="{63B3BB69-23CF-44E3-9099-C40C66FF867C}">
                  <a14:compatExt spid="_x0000_s37970"/>
                </a:ext>
                <a:ext uri="{FF2B5EF4-FFF2-40B4-BE49-F238E27FC236}">
                  <a16:creationId xmlns:a16="http://schemas.microsoft.com/office/drawing/2014/main" id="{00000000-0008-0000-0600-00005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7971" name="Button 83" hidden="1">
              <a:extLst>
                <a:ext uri="{63B3BB69-23CF-44E3-9099-C40C66FF867C}">
                  <a14:compatExt spid="_x0000_s37971"/>
                </a:ext>
                <a:ext uri="{FF2B5EF4-FFF2-40B4-BE49-F238E27FC236}">
                  <a16:creationId xmlns:a16="http://schemas.microsoft.com/office/drawing/2014/main" id="{00000000-0008-0000-0600-00005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7972" name="Button 84" hidden="1">
              <a:extLst>
                <a:ext uri="{63B3BB69-23CF-44E3-9099-C40C66FF867C}">
                  <a14:compatExt spid="_x0000_s37972"/>
                </a:ext>
                <a:ext uri="{FF2B5EF4-FFF2-40B4-BE49-F238E27FC236}">
                  <a16:creationId xmlns:a16="http://schemas.microsoft.com/office/drawing/2014/main" id="{00000000-0008-0000-0600-00005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7973" name="Button 85" hidden="1">
              <a:extLst>
                <a:ext uri="{63B3BB69-23CF-44E3-9099-C40C66FF867C}">
                  <a14:compatExt spid="_x0000_s37973"/>
                </a:ext>
                <a:ext uri="{FF2B5EF4-FFF2-40B4-BE49-F238E27FC236}">
                  <a16:creationId xmlns:a16="http://schemas.microsoft.com/office/drawing/2014/main" id="{00000000-0008-0000-0600-00005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7974" name="Button 86" hidden="1">
              <a:extLst>
                <a:ext uri="{63B3BB69-23CF-44E3-9099-C40C66FF867C}">
                  <a14:compatExt spid="_x0000_s37974"/>
                </a:ext>
                <a:ext uri="{FF2B5EF4-FFF2-40B4-BE49-F238E27FC236}">
                  <a16:creationId xmlns:a16="http://schemas.microsoft.com/office/drawing/2014/main" id="{00000000-0008-0000-0600-00005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7975" name="Button 87" hidden="1">
              <a:extLst>
                <a:ext uri="{63B3BB69-23CF-44E3-9099-C40C66FF867C}">
                  <a14:compatExt spid="_x0000_s37975"/>
                </a:ext>
                <a:ext uri="{FF2B5EF4-FFF2-40B4-BE49-F238E27FC236}">
                  <a16:creationId xmlns:a16="http://schemas.microsoft.com/office/drawing/2014/main" id="{00000000-0008-0000-0600-00005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7976" name="Button 88" hidden="1">
              <a:extLst>
                <a:ext uri="{63B3BB69-23CF-44E3-9099-C40C66FF867C}">
                  <a14:compatExt spid="_x0000_s37976"/>
                </a:ext>
                <a:ext uri="{FF2B5EF4-FFF2-40B4-BE49-F238E27FC236}">
                  <a16:creationId xmlns:a16="http://schemas.microsoft.com/office/drawing/2014/main" id="{00000000-0008-0000-0600-00005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7977" name="Button 89" hidden="1">
              <a:extLst>
                <a:ext uri="{63B3BB69-23CF-44E3-9099-C40C66FF867C}">
                  <a14:compatExt spid="_x0000_s37977"/>
                </a:ext>
                <a:ext uri="{FF2B5EF4-FFF2-40B4-BE49-F238E27FC236}">
                  <a16:creationId xmlns:a16="http://schemas.microsoft.com/office/drawing/2014/main" id="{00000000-0008-0000-0600-00005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7978" name="Button 90" hidden="1">
              <a:extLst>
                <a:ext uri="{63B3BB69-23CF-44E3-9099-C40C66FF867C}">
                  <a14:compatExt spid="_x0000_s37978"/>
                </a:ext>
                <a:ext uri="{FF2B5EF4-FFF2-40B4-BE49-F238E27FC236}">
                  <a16:creationId xmlns:a16="http://schemas.microsoft.com/office/drawing/2014/main" id="{00000000-0008-0000-0600-00005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7979" name="Button 91" hidden="1">
              <a:extLst>
                <a:ext uri="{63B3BB69-23CF-44E3-9099-C40C66FF867C}">
                  <a14:compatExt spid="_x0000_s37979"/>
                </a:ext>
                <a:ext uri="{FF2B5EF4-FFF2-40B4-BE49-F238E27FC236}">
                  <a16:creationId xmlns:a16="http://schemas.microsoft.com/office/drawing/2014/main" id="{00000000-0008-0000-0600-00005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7980" name="Button 92" hidden="1">
              <a:extLst>
                <a:ext uri="{63B3BB69-23CF-44E3-9099-C40C66FF867C}">
                  <a14:compatExt spid="_x0000_s37980"/>
                </a:ext>
                <a:ext uri="{FF2B5EF4-FFF2-40B4-BE49-F238E27FC236}">
                  <a16:creationId xmlns:a16="http://schemas.microsoft.com/office/drawing/2014/main" id="{00000000-0008-0000-0600-00005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7981" name="Button 93" hidden="1">
              <a:extLst>
                <a:ext uri="{63B3BB69-23CF-44E3-9099-C40C66FF867C}">
                  <a14:compatExt spid="_x0000_s37981"/>
                </a:ext>
                <a:ext uri="{FF2B5EF4-FFF2-40B4-BE49-F238E27FC236}">
                  <a16:creationId xmlns:a16="http://schemas.microsoft.com/office/drawing/2014/main" id="{00000000-0008-0000-0600-00005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7982" name="Button 94" hidden="1">
              <a:extLst>
                <a:ext uri="{63B3BB69-23CF-44E3-9099-C40C66FF867C}">
                  <a14:compatExt spid="_x0000_s37982"/>
                </a:ext>
                <a:ext uri="{FF2B5EF4-FFF2-40B4-BE49-F238E27FC236}">
                  <a16:creationId xmlns:a16="http://schemas.microsoft.com/office/drawing/2014/main" id="{00000000-0008-0000-0600-00005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7983" name="Button 95" hidden="1">
              <a:extLst>
                <a:ext uri="{63B3BB69-23CF-44E3-9099-C40C66FF867C}">
                  <a14:compatExt spid="_x0000_s37983"/>
                </a:ext>
                <a:ext uri="{FF2B5EF4-FFF2-40B4-BE49-F238E27FC236}">
                  <a16:creationId xmlns:a16="http://schemas.microsoft.com/office/drawing/2014/main" id="{00000000-0008-0000-0600-00005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7984" name="Button 96" hidden="1">
              <a:extLst>
                <a:ext uri="{63B3BB69-23CF-44E3-9099-C40C66FF867C}">
                  <a14:compatExt spid="_x0000_s37984"/>
                </a:ext>
                <a:ext uri="{FF2B5EF4-FFF2-40B4-BE49-F238E27FC236}">
                  <a16:creationId xmlns:a16="http://schemas.microsoft.com/office/drawing/2014/main" id="{00000000-0008-0000-0600-00006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7985" name="Button 97" hidden="1">
              <a:extLst>
                <a:ext uri="{63B3BB69-23CF-44E3-9099-C40C66FF867C}">
                  <a14:compatExt spid="_x0000_s37985"/>
                </a:ext>
                <a:ext uri="{FF2B5EF4-FFF2-40B4-BE49-F238E27FC236}">
                  <a16:creationId xmlns:a16="http://schemas.microsoft.com/office/drawing/2014/main" id="{00000000-0008-0000-0600-00006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7986" name="Button 98" hidden="1">
              <a:extLst>
                <a:ext uri="{63B3BB69-23CF-44E3-9099-C40C66FF867C}">
                  <a14:compatExt spid="_x0000_s37986"/>
                </a:ext>
                <a:ext uri="{FF2B5EF4-FFF2-40B4-BE49-F238E27FC236}">
                  <a16:creationId xmlns:a16="http://schemas.microsoft.com/office/drawing/2014/main" id="{00000000-0008-0000-0600-00006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7987" name="Button 99" hidden="1">
              <a:extLst>
                <a:ext uri="{63B3BB69-23CF-44E3-9099-C40C66FF867C}">
                  <a14:compatExt spid="_x0000_s37987"/>
                </a:ext>
                <a:ext uri="{FF2B5EF4-FFF2-40B4-BE49-F238E27FC236}">
                  <a16:creationId xmlns:a16="http://schemas.microsoft.com/office/drawing/2014/main" id="{00000000-0008-0000-0600-00006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7988" name="Button 100" hidden="1">
              <a:extLst>
                <a:ext uri="{63B3BB69-23CF-44E3-9099-C40C66FF867C}">
                  <a14:compatExt spid="_x0000_s37988"/>
                </a:ext>
                <a:ext uri="{FF2B5EF4-FFF2-40B4-BE49-F238E27FC236}">
                  <a16:creationId xmlns:a16="http://schemas.microsoft.com/office/drawing/2014/main" id="{00000000-0008-0000-0600-00006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7989" name="Button 101" hidden="1">
              <a:extLst>
                <a:ext uri="{63B3BB69-23CF-44E3-9099-C40C66FF867C}">
                  <a14:compatExt spid="_x0000_s37989"/>
                </a:ext>
                <a:ext uri="{FF2B5EF4-FFF2-40B4-BE49-F238E27FC236}">
                  <a16:creationId xmlns:a16="http://schemas.microsoft.com/office/drawing/2014/main" id="{00000000-0008-0000-0600-00006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7990" name="Button 102" hidden="1">
              <a:extLst>
                <a:ext uri="{63B3BB69-23CF-44E3-9099-C40C66FF867C}">
                  <a14:compatExt spid="_x0000_s37990"/>
                </a:ext>
                <a:ext uri="{FF2B5EF4-FFF2-40B4-BE49-F238E27FC236}">
                  <a16:creationId xmlns:a16="http://schemas.microsoft.com/office/drawing/2014/main" id="{00000000-0008-0000-0600-00006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7991" name="Button 103" hidden="1">
              <a:extLst>
                <a:ext uri="{63B3BB69-23CF-44E3-9099-C40C66FF867C}">
                  <a14:compatExt spid="_x0000_s37991"/>
                </a:ext>
                <a:ext uri="{FF2B5EF4-FFF2-40B4-BE49-F238E27FC236}">
                  <a16:creationId xmlns:a16="http://schemas.microsoft.com/office/drawing/2014/main" id="{00000000-0008-0000-0600-00006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7992" name="Button 104" hidden="1">
              <a:extLst>
                <a:ext uri="{63B3BB69-23CF-44E3-9099-C40C66FF867C}">
                  <a14:compatExt spid="_x0000_s37992"/>
                </a:ext>
                <a:ext uri="{FF2B5EF4-FFF2-40B4-BE49-F238E27FC236}">
                  <a16:creationId xmlns:a16="http://schemas.microsoft.com/office/drawing/2014/main" id="{00000000-0008-0000-0600-00006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7993" name="Button 105" hidden="1">
              <a:extLst>
                <a:ext uri="{63B3BB69-23CF-44E3-9099-C40C66FF867C}">
                  <a14:compatExt spid="_x0000_s37993"/>
                </a:ext>
                <a:ext uri="{FF2B5EF4-FFF2-40B4-BE49-F238E27FC236}">
                  <a16:creationId xmlns:a16="http://schemas.microsoft.com/office/drawing/2014/main" id="{00000000-0008-0000-0600-00006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7994" name="Button 106" hidden="1">
              <a:extLst>
                <a:ext uri="{63B3BB69-23CF-44E3-9099-C40C66FF867C}">
                  <a14:compatExt spid="_x0000_s37994"/>
                </a:ext>
                <a:ext uri="{FF2B5EF4-FFF2-40B4-BE49-F238E27FC236}">
                  <a16:creationId xmlns:a16="http://schemas.microsoft.com/office/drawing/2014/main" id="{00000000-0008-0000-0600-00006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7995" name="Button 107" hidden="1">
              <a:extLst>
                <a:ext uri="{63B3BB69-23CF-44E3-9099-C40C66FF867C}">
                  <a14:compatExt spid="_x0000_s37995"/>
                </a:ext>
                <a:ext uri="{FF2B5EF4-FFF2-40B4-BE49-F238E27FC236}">
                  <a16:creationId xmlns:a16="http://schemas.microsoft.com/office/drawing/2014/main" id="{00000000-0008-0000-0600-00006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7996" name="Button 108" hidden="1">
              <a:extLst>
                <a:ext uri="{63B3BB69-23CF-44E3-9099-C40C66FF867C}">
                  <a14:compatExt spid="_x0000_s37996"/>
                </a:ext>
                <a:ext uri="{FF2B5EF4-FFF2-40B4-BE49-F238E27FC236}">
                  <a16:creationId xmlns:a16="http://schemas.microsoft.com/office/drawing/2014/main" id="{00000000-0008-0000-0600-00006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7997" name="Button 109" hidden="1">
              <a:extLst>
                <a:ext uri="{63B3BB69-23CF-44E3-9099-C40C66FF867C}">
                  <a14:compatExt spid="_x0000_s37997"/>
                </a:ext>
                <a:ext uri="{FF2B5EF4-FFF2-40B4-BE49-F238E27FC236}">
                  <a16:creationId xmlns:a16="http://schemas.microsoft.com/office/drawing/2014/main" id="{00000000-0008-0000-0600-00006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7998" name="Button 110" hidden="1">
              <a:extLst>
                <a:ext uri="{63B3BB69-23CF-44E3-9099-C40C66FF867C}">
                  <a14:compatExt spid="_x0000_s37998"/>
                </a:ext>
                <a:ext uri="{FF2B5EF4-FFF2-40B4-BE49-F238E27FC236}">
                  <a16:creationId xmlns:a16="http://schemas.microsoft.com/office/drawing/2014/main" id="{00000000-0008-0000-0600-00006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7999" name="Button 111" hidden="1">
              <a:extLst>
                <a:ext uri="{63B3BB69-23CF-44E3-9099-C40C66FF867C}">
                  <a14:compatExt spid="_x0000_s37999"/>
                </a:ext>
                <a:ext uri="{FF2B5EF4-FFF2-40B4-BE49-F238E27FC236}">
                  <a16:creationId xmlns:a16="http://schemas.microsoft.com/office/drawing/2014/main" id="{00000000-0008-0000-0600-00006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8000" name="Button 112" hidden="1">
              <a:extLst>
                <a:ext uri="{63B3BB69-23CF-44E3-9099-C40C66FF867C}">
                  <a14:compatExt spid="_x0000_s38000"/>
                </a:ext>
                <a:ext uri="{FF2B5EF4-FFF2-40B4-BE49-F238E27FC236}">
                  <a16:creationId xmlns:a16="http://schemas.microsoft.com/office/drawing/2014/main" id="{00000000-0008-0000-0600-00007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8001" name="Button 113" hidden="1">
              <a:extLst>
                <a:ext uri="{63B3BB69-23CF-44E3-9099-C40C66FF867C}">
                  <a14:compatExt spid="_x0000_s38001"/>
                </a:ext>
                <a:ext uri="{FF2B5EF4-FFF2-40B4-BE49-F238E27FC236}">
                  <a16:creationId xmlns:a16="http://schemas.microsoft.com/office/drawing/2014/main" id="{00000000-0008-0000-0600-00007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8002" name="Button 114" hidden="1">
              <a:extLst>
                <a:ext uri="{63B3BB69-23CF-44E3-9099-C40C66FF867C}">
                  <a14:compatExt spid="_x0000_s38002"/>
                </a:ext>
                <a:ext uri="{FF2B5EF4-FFF2-40B4-BE49-F238E27FC236}">
                  <a16:creationId xmlns:a16="http://schemas.microsoft.com/office/drawing/2014/main" id="{00000000-0008-0000-0600-00007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8003" name="Button 115" hidden="1">
              <a:extLst>
                <a:ext uri="{63B3BB69-23CF-44E3-9099-C40C66FF867C}">
                  <a14:compatExt spid="_x0000_s38003"/>
                </a:ext>
                <a:ext uri="{FF2B5EF4-FFF2-40B4-BE49-F238E27FC236}">
                  <a16:creationId xmlns:a16="http://schemas.microsoft.com/office/drawing/2014/main" id="{00000000-0008-0000-0600-00007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8004" name="Button 116" hidden="1">
              <a:extLst>
                <a:ext uri="{63B3BB69-23CF-44E3-9099-C40C66FF867C}">
                  <a14:compatExt spid="_x0000_s38004"/>
                </a:ext>
                <a:ext uri="{FF2B5EF4-FFF2-40B4-BE49-F238E27FC236}">
                  <a16:creationId xmlns:a16="http://schemas.microsoft.com/office/drawing/2014/main" id="{00000000-0008-0000-0600-00007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8005" name="Button 117" hidden="1">
              <a:extLst>
                <a:ext uri="{63B3BB69-23CF-44E3-9099-C40C66FF867C}">
                  <a14:compatExt spid="_x0000_s38005"/>
                </a:ext>
                <a:ext uri="{FF2B5EF4-FFF2-40B4-BE49-F238E27FC236}">
                  <a16:creationId xmlns:a16="http://schemas.microsoft.com/office/drawing/2014/main" id="{00000000-0008-0000-0600-00007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8006" name="Button 118" hidden="1">
              <a:extLst>
                <a:ext uri="{63B3BB69-23CF-44E3-9099-C40C66FF867C}">
                  <a14:compatExt spid="_x0000_s38006"/>
                </a:ext>
                <a:ext uri="{FF2B5EF4-FFF2-40B4-BE49-F238E27FC236}">
                  <a16:creationId xmlns:a16="http://schemas.microsoft.com/office/drawing/2014/main" id="{00000000-0008-0000-0600-00007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8007" name="Button 119" hidden="1">
              <a:extLst>
                <a:ext uri="{63B3BB69-23CF-44E3-9099-C40C66FF867C}">
                  <a14:compatExt spid="_x0000_s38007"/>
                </a:ext>
                <a:ext uri="{FF2B5EF4-FFF2-40B4-BE49-F238E27FC236}">
                  <a16:creationId xmlns:a16="http://schemas.microsoft.com/office/drawing/2014/main" id="{00000000-0008-0000-0600-00007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8008" name="Button 120" hidden="1">
              <a:extLst>
                <a:ext uri="{63B3BB69-23CF-44E3-9099-C40C66FF867C}">
                  <a14:compatExt spid="_x0000_s38008"/>
                </a:ext>
                <a:ext uri="{FF2B5EF4-FFF2-40B4-BE49-F238E27FC236}">
                  <a16:creationId xmlns:a16="http://schemas.microsoft.com/office/drawing/2014/main" id="{00000000-0008-0000-0600-00007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8009" name="Button 121" hidden="1">
              <a:extLst>
                <a:ext uri="{63B3BB69-23CF-44E3-9099-C40C66FF867C}">
                  <a14:compatExt spid="_x0000_s38009"/>
                </a:ext>
                <a:ext uri="{FF2B5EF4-FFF2-40B4-BE49-F238E27FC236}">
                  <a16:creationId xmlns:a16="http://schemas.microsoft.com/office/drawing/2014/main" id="{00000000-0008-0000-0600-00007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8010" name="Button 122" hidden="1">
              <a:extLst>
                <a:ext uri="{63B3BB69-23CF-44E3-9099-C40C66FF867C}">
                  <a14:compatExt spid="_x0000_s38010"/>
                </a:ext>
                <a:ext uri="{FF2B5EF4-FFF2-40B4-BE49-F238E27FC236}">
                  <a16:creationId xmlns:a16="http://schemas.microsoft.com/office/drawing/2014/main" id="{00000000-0008-0000-0600-00007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8011" name="Button 123" hidden="1">
              <a:extLst>
                <a:ext uri="{63B3BB69-23CF-44E3-9099-C40C66FF867C}">
                  <a14:compatExt spid="_x0000_s38011"/>
                </a:ext>
                <a:ext uri="{FF2B5EF4-FFF2-40B4-BE49-F238E27FC236}">
                  <a16:creationId xmlns:a16="http://schemas.microsoft.com/office/drawing/2014/main" id="{00000000-0008-0000-0600-00007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8012" name="Button 124" hidden="1">
              <a:extLst>
                <a:ext uri="{63B3BB69-23CF-44E3-9099-C40C66FF867C}">
                  <a14:compatExt spid="_x0000_s38012"/>
                </a:ext>
                <a:ext uri="{FF2B5EF4-FFF2-40B4-BE49-F238E27FC236}">
                  <a16:creationId xmlns:a16="http://schemas.microsoft.com/office/drawing/2014/main" id="{00000000-0008-0000-0600-00007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8013" name="Button 125" hidden="1">
              <a:extLst>
                <a:ext uri="{63B3BB69-23CF-44E3-9099-C40C66FF867C}">
                  <a14:compatExt spid="_x0000_s38013"/>
                </a:ext>
                <a:ext uri="{FF2B5EF4-FFF2-40B4-BE49-F238E27FC236}">
                  <a16:creationId xmlns:a16="http://schemas.microsoft.com/office/drawing/2014/main" id="{00000000-0008-0000-0600-00007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8014" name="Button 126" hidden="1">
              <a:extLst>
                <a:ext uri="{63B3BB69-23CF-44E3-9099-C40C66FF867C}">
                  <a14:compatExt spid="_x0000_s38014"/>
                </a:ext>
                <a:ext uri="{FF2B5EF4-FFF2-40B4-BE49-F238E27FC236}">
                  <a16:creationId xmlns:a16="http://schemas.microsoft.com/office/drawing/2014/main" id="{00000000-0008-0000-0600-00007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8015" name="Button 127" hidden="1">
              <a:extLst>
                <a:ext uri="{63B3BB69-23CF-44E3-9099-C40C66FF867C}">
                  <a14:compatExt spid="_x0000_s38015"/>
                </a:ext>
                <a:ext uri="{FF2B5EF4-FFF2-40B4-BE49-F238E27FC236}">
                  <a16:creationId xmlns:a16="http://schemas.microsoft.com/office/drawing/2014/main" id="{00000000-0008-0000-0600-00007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8016" name="Button 128" hidden="1">
              <a:extLst>
                <a:ext uri="{63B3BB69-23CF-44E3-9099-C40C66FF867C}">
                  <a14:compatExt spid="_x0000_s38016"/>
                </a:ext>
                <a:ext uri="{FF2B5EF4-FFF2-40B4-BE49-F238E27FC236}">
                  <a16:creationId xmlns:a16="http://schemas.microsoft.com/office/drawing/2014/main" id="{00000000-0008-0000-0600-00008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8017" name="Button 129" hidden="1">
              <a:extLst>
                <a:ext uri="{63B3BB69-23CF-44E3-9099-C40C66FF867C}">
                  <a14:compatExt spid="_x0000_s38017"/>
                </a:ext>
                <a:ext uri="{FF2B5EF4-FFF2-40B4-BE49-F238E27FC236}">
                  <a16:creationId xmlns:a16="http://schemas.microsoft.com/office/drawing/2014/main" id="{00000000-0008-0000-0600-00008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8018" name="Button 130" hidden="1">
              <a:extLst>
                <a:ext uri="{63B3BB69-23CF-44E3-9099-C40C66FF867C}">
                  <a14:compatExt spid="_x0000_s38018"/>
                </a:ext>
                <a:ext uri="{FF2B5EF4-FFF2-40B4-BE49-F238E27FC236}">
                  <a16:creationId xmlns:a16="http://schemas.microsoft.com/office/drawing/2014/main" id="{00000000-0008-0000-0600-00008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8019" name="Button 131" hidden="1">
              <a:extLst>
                <a:ext uri="{63B3BB69-23CF-44E3-9099-C40C66FF867C}">
                  <a14:compatExt spid="_x0000_s38019"/>
                </a:ext>
                <a:ext uri="{FF2B5EF4-FFF2-40B4-BE49-F238E27FC236}">
                  <a16:creationId xmlns:a16="http://schemas.microsoft.com/office/drawing/2014/main" id="{00000000-0008-0000-0600-00008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8020" name="Button 132" hidden="1">
              <a:extLst>
                <a:ext uri="{63B3BB69-23CF-44E3-9099-C40C66FF867C}">
                  <a14:compatExt spid="_x0000_s38020"/>
                </a:ext>
                <a:ext uri="{FF2B5EF4-FFF2-40B4-BE49-F238E27FC236}">
                  <a16:creationId xmlns:a16="http://schemas.microsoft.com/office/drawing/2014/main" id="{00000000-0008-0000-0600-00008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8021" name="Button 133" hidden="1">
              <a:extLst>
                <a:ext uri="{63B3BB69-23CF-44E3-9099-C40C66FF867C}">
                  <a14:compatExt spid="_x0000_s38021"/>
                </a:ext>
                <a:ext uri="{FF2B5EF4-FFF2-40B4-BE49-F238E27FC236}">
                  <a16:creationId xmlns:a16="http://schemas.microsoft.com/office/drawing/2014/main" id="{00000000-0008-0000-0600-00008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8022" name="Button 134" hidden="1">
              <a:extLst>
                <a:ext uri="{63B3BB69-23CF-44E3-9099-C40C66FF867C}">
                  <a14:compatExt spid="_x0000_s38022"/>
                </a:ext>
                <a:ext uri="{FF2B5EF4-FFF2-40B4-BE49-F238E27FC236}">
                  <a16:creationId xmlns:a16="http://schemas.microsoft.com/office/drawing/2014/main" id="{00000000-0008-0000-0600-00008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8023" name="Button 135" hidden="1">
              <a:extLst>
                <a:ext uri="{63B3BB69-23CF-44E3-9099-C40C66FF867C}">
                  <a14:compatExt spid="_x0000_s38023"/>
                </a:ext>
                <a:ext uri="{FF2B5EF4-FFF2-40B4-BE49-F238E27FC236}">
                  <a16:creationId xmlns:a16="http://schemas.microsoft.com/office/drawing/2014/main" id="{00000000-0008-0000-0600-00008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8024" name="Button 136" hidden="1">
              <a:extLst>
                <a:ext uri="{63B3BB69-23CF-44E3-9099-C40C66FF867C}">
                  <a14:compatExt spid="_x0000_s38024"/>
                </a:ext>
                <a:ext uri="{FF2B5EF4-FFF2-40B4-BE49-F238E27FC236}">
                  <a16:creationId xmlns:a16="http://schemas.microsoft.com/office/drawing/2014/main" id="{00000000-0008-0000-0600-00008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8025" name="Button 137" hidden="1">
              <a:extLst>
                <a:ext uri="{63B3BB69-23CF-44E3-9099-C40C66FF867C}">
                  <a14:compatExt spid="_x0000_s38025"/>
                </a:ext>
                <a:ext uri="{FF2B5EF4-FFF2-40B4-BE49-F238E27FC236}">
                  <a16:creationId xmlns:a16="http://schemas.microsoft.com/office/drawing/2014/main" id="{00000000-0008-0000-0600-00008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8026" name="Button 138" hidden="1">
              <a:extLst>
                <a:ext uri="{63B3BB69-23CF-44E3-9099-C40C66FF867C}">
                  <a14:compatExt spid="_x0000_s38026"/>
                </a:ext>
                <a:ext uri="{FF2B5EF4-FFF2-40B4-BE49-F238E27FC236}">
                  <a16:creationId xmlns:a16="http://schemas.microsoft.com/office/drawing/2014/main" id="{00000000-0008-0000-0600-00008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8027" name="Button 139" hidden="1">
              <a:extLst>
                <a:ext uri="{63B3BB69-23CF-44E3-9099-C40C66FF867C}">
                  <a14:compatExt spid="_x0000_s38027"/>
                </a:ext>
                <a:ext uri="{FF2B5EF4-FFF2-40B4-BE49-F238E27FC236}">
                  <a16:creationId xmlns:a16="http://schemas.microsoft.com/office/drawing/2014/main" id="{00000000-0008-0000-0600-00008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8028" name="Button 140" hidden="1">
              <a:extLst>
                <a:ext uri="{63B3BB69-23CF-44E3-9099-C40C66FF867C}">
                  <a14:compatExt spid="_x0000_s38028"/>
                </a:ext>
                <a:ext uri="{FF2B5EF4-FFF2-40B4-BE49-F238E27FC236}">
                  <a16:creationId xmlns:a16="http://schemas.microsoft.com/office/drawing/2014/main" id="{00000000-0008-0000-0600-00008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8913" name="Button 1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7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8914" name="Button 2" hidden="1">
              <a:extLst>
                <a:ext uri="{63B3BB69-23CF-44E3-9099-C40C66FF867C}">
                  <a14:compatExt spid="_x0000_s38914"/>
                </a:ext>
                <a:ext uri="{FF2B5EF4-FFF2-40B4-BE49-F238E27FC236}">
                  <a16:creationId xmlns:a16="http://schemas.microsoft.com/office/drawing/2014/main" id="{00000000-0008-0000-0700-00000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8915" name="Button 3" hidden="1">
              <a:extLst>
                <a:ext uri="{63B3BB69-23CF-44E3-9099-C40C66FF867C}">
                  <a14:compatExt spid="_x0000_s38915"/>
                </a:ext>
                <a:ext uri="{FF2B5EF4-FFF2-40B4-BE49-F238E27FC236}">
                  <a16:creationId xmlns:a16="http://schemas.microsoft.com/office/drawing/2014/main" id="{00000000-0008-0000-0700-00000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8916" name="Button 4" hidden="1">
              <a:extLst>
                <a:ext uri="{63B3BB69-23CF-44E3-9099-C40C66FF867C}">
                  <a14:compatExt spid="_x0000_s38916"/>
                </a:ext>
                <a:ext uri="{FF2B5EF4-FFF2-40B4-BE49-F238E27FC236}">
                  <a16:creationId xmlns:a16="http://schemas.microsoft.com/office/drawing/2014/main" id="{00000000-0008-0000-0700-00000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8917" name="Button 5" hidden="1">
              <a:extLst>
                <a:ext uri="{63B3BB69-23CF-44E3-9099-C40C66FF867C}">
                  <a14:compatExt spid="_x0000_s38917"/>
                </a:ext>
                <a:ext uri="{FF2B5EF4-FFF2-40B4-BE49-F238E27FC236}">
                  <a16:creationId xmlns:a16="http://schemas.microsoft.com/office/drawing/2014/main" id="{00000000-0008-0000-0700-00000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8918" name="Button 6" hidden="1">
              <a:extLst>
                <a:ext uri="{63B3BB69-23CF-44E3-9099-C40C66FF867C}">
                  <a14:compatExt spid="_x0000_s38918"/>
                </a:ext>
                <a:ext uri="{FF2B5EF4-FFF2-40B4-BE49-F238E27FC236}">
                  <a16:creationId xmlns:a16="http://schemas.microsoft.com/office/drawing/2014/main" id="{00000000-0008-0000-0700-00000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8919" name="Button 7" hidden="1">
              <a:extLst>
                <a:ext uri="{63B3BB69-23CF-44E3-9099-C40C66FF867C}">
                  <a14:compatExt spid="_x0000_s38919"/>
                </a:ext>
                <a:ext uri="{FF2B5EF4-FFF2-40B4-BE49-F238E27FC236}">
                  <a16:creationId xmlns:a16="http://schemas.microsoft.com/office/drawing/2014/main" id="{00000000-0008-0000-0700-00000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8920" name="Button 8" hidden="1">
              <a:extLst>
                <a:ext uri="{63B3BB69-23CF-44E3-9099-C40C66FF867C}">
                  <a14:compatExt spid="_x0000_s38920"/>
                </a:ext>
                <a:ext uri="{FF2B5EF4-FFF2-40B4-BE49-F238E27FC236}">
                  <a16:creationId xmlns:a16="http://schemas.microsoft.com/office/drawing/2014/main" id="{00000000-0008-0000-0700-00000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8921" name="Button 9" hidden="1">
              <a:extLst>
                <a:ext uri="{63B3BB69-23CF-44E3-9099-C40C66FF867C}">
                  <a14:compatExt spid="_x0000_s38921"/>
                </a:ext>
                <a:ext uri="{FF2B5EF4-FFF2-40B4-BE49-F238E27FC236}">
                  <a16:creationId xmlns:a16="http://schemas.microsoft.com/office/drawing/2014/main" id="{00000000-0008-0000-0700-00000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8922" name="Button 10" hidden="1">
              <a:extLst>
                <a:ext uri="{63B3BB69-23CF-44E3-9099-C40C66FF867C}">
                  <a14:compatExt spid="_x0000_s38922"/>
                </a:ext>
                <a:ext uri="{FF2B5EF4-FFF2-40B4-BE49-F238E27FC236}">
                  <a16:creationId xmlns:a16="http://schemas.microsoft.com/office/drawing/2014/main" id="{00000000-0008-0000-0700-00000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8923" name="Button 11" hidden="1">
              <a:extLst>
                <a:ext uri="{63B3BB69-23CF-44E3-9099-C40C66FF867C}">
                  <a14:compatExt spid="_x0000_s38923"/>
                </a:ext>
                <a:ext uri="{FF2B5EF4-FFF2-40B4-BE49-F238E27FC236}">
                  <a16:creationId xmlns:a16="http://schemas.microsoft.com/office/drawing/2014/main" id="{00000000-0008-0000-0700-00000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8924" name="Button 12" hidden="1">
              <a:extLst>
                <a:ext uri="{63B3BB69-23CF-44E3-9099-C40C66FF867C}">
                  <a14:compatExt spid="_x0000_s38924"/>
                </a:ext>
                <a:ext uri="{FF2B5EF4-FFF2-40B4-BE49-F238E27FC236}">
                  <a16:creationId xmlns:a16="http://schemas.microsoft.com/office/drawing/2014/main" id="{00000000-0008-0000-0700-00000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8925" name="Button 13" hidden="1">
              <a:extLst>
                <a:ext uri="{63B3BB69-23CF-44E3-9099-C40C66FF867C}">
                  <a14:compatExt spid="_x0000_s38925"/>
                </a:ext>
                <a:ext uri="{FF2B5EF4-FFF2-40B4-BE49-F238E27FC236}">
                  <a16:creationId xmlns:a16="http://schemas.microsoft.com/office/drawing/2014/main" id="{00000000-0008-0000-0700-00000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8926" name="Button 14" hidden="1">
              <a:extLst>
                <a:ext uri="{63B3BB69-23CF-44E3-9099-C40C66FF867C}">
                  <a14:compatExt spid="_x0000_s38926"/>
                </a:ext>
                <a:ext uri="{FF2B5EF4-FFF2-40B4-BE49-F238E27FC236}">
                  <a16:creationId xmlns:a16="http://schemas.microsoft.com/office/drawing/2014/main" id="{00000000-0008-0000-0700-00000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8927" name="Button 15" hidden="1">
              <a:extLst>
                <a:ext uri="{63B3BB69-23CF-44E3-9099-C40C66FF867C}">
                  <a14:compatExt spid="_x0000_s38927"/>
                </a:ext>
                <a:ext uri="{FF2B5EF4-FFF2-40B4-BE49-F238E27FC236}">
                  <a16:creationId xmlns:a16="http://schemas.microsoft.com/office/drawing/2014/main" id="{00000000-0008-0000-0700-00000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8928" name="Button 16" hidden="1">
              <a:extLst>
                <a:ext uri="{63B3BB69-23CF-44E3-9099-C40C66FF867C}">
                  <a14:compatExt spid="_x0000_s38928"/>
                </a:ext>
                <a:ext uri="{FF2B5EF4-FFF2-40B4-BE49-F238E27FC236}">
                  <a16:creationId xmlns:a16="http://schemas.microsoft.com/office/drawing/2014/main" id="{00000000-0008-0000-0700-00001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8929" name="Button 17" hidden="1">
              <a:extLst>
                <a:ext uri="{63B3BB69-23CF-44E3-9099-C40C66FF867C}">
                  <a14:compatExt spid="_x0000_s38929"/>
                </a:ext>
                <a:ext uri="{FF2B5EF4-FFF2-40B4-BE49-F238E27FC236}">
                  <a16:creationId xmlns:a16="http://schemas.microsoft.com/office/drawing/2014/main" id="{00000000-0008-0000-0700-00001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8930" name="Button 18" hidden="1">
              <a:extLst>
                <a:ext uri="{63B3BB69-23CF-44E3-9099-C40C66FF867C}">
                  <a14:compatExt spid="_x0000_s38930"/>
                </a:ext>
                <a:ext uri="{FF2B5EF4-FFF2-40B4-BE49-F238E27FC236}">
                  <a16:creationId xmlns:a16="http://schemas.microsoft.com/office/drawing/2014/main" id="{00000000-0008-0000-0700-00001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8931" name="Button 19" hidden="1">
              <a:extLst>
                <a:ext uri="{63B3BB69-23CF-44E3-9099-C40C66FF867C}">
                  <a14:compatExt spid="_x0000_s38931"/>
                </a:ext>
                <a:ext uri="{FF2B5EF4-FFF2-40B4-BE49-F238E27FC236}">
                  <a16:creationId xmlns:a16="http://schemas.microsoft.com/office/drawing/2014/main" id="{00000000-0008-0000-0700-00001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8932" name="Button 20" hidden="1">
              <a:extLst>
                <a:ext uri="{63B3BB69-23CF-44E3-9099-C40C66FF867C}">
                  <a14:compatExt spid="_x0000_s38932"/>
                </a:ext>
                <a:ext uri="{FF2B5EF4-FFF2-40B4-BE49-F238E27FC236}">
                  <a16:creationId xmlns:a16="http://schemas.microsoft.com/office/drawing/2014/main" id="{00000000-0008-0000-0700-00001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8933" name="Button 21" hidden="1">
              <a:extLst>
                <a:ext uri="{63B3BB69-23CF-44E3-9099-C40C66FF867C}">
                  <a14:compatExt spid="_x0000_s38933"/>
                </a:ext>
                <a:ext uri="{FF2B5EF4-FFF2-40B4-BE49-F238E27FC236}">
                  <a16:creationId xmlns:a16="http://schemas.microsoft.com/office/drawing/2014/main" id="{00000000-0008-0000-0700-00001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8934" name="Button 22" hidden="1">
              <a:extLst>
                <a:ext uri="{63B3BB69-23CF-44E3-9099-C40C66FF867C}">
                  <a14:compatExt spid="_x0000_s38934"/>
                </a:ext>
                <a:ext uri="{FF2B5EF4-FFF2-40B4-BE49-F238E27FC236}">
                  <a16:creationId xmlns:a16="http://schemas.microsoft.com/office/drawing/2014/main" id="{00000000-0008-0000-0700-00001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8935" name="Button 23" hidden="1">
              <a:extLst>
                <a:ext uri="{63B3BB69-23CF-44E3-9099-C40C66FF867C}">
                  <a14:compatExt spid="_x0000_s38935"/>
                </a:ext>
                <a:ext uri="{FF2B5EF4-FFF2-40B4-BE49-F238E27FC236}">
                  <a16:creationId xmlns:a16="http://schemas.microsoft.com/office/drawing/2014/main" id="{00000000-0008-0000-0700-00001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8936" name="Button 24" hidden="1">
              <a:extLst>
                <a:ext uri="{63B3BB69-23CF-44E3-9099-C40C66FF867C}">
                  <a14:compatExt spid="_x0000_s38936"/>
                </a:ext>
                <a:ext uri="{FF2B5EF4-FFF2-40B4-BE49-F238E27FC236}">
                  <a16:creationId xmlns:a16="http://schemas.microsoft.com/office/drawing/2014/main" id="{00000000-0008-0000-0700-00001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8937" name="Button 25" hidden="1">
              <a:extLst>
                <a:ext uri="{63B3BB69-23CF-44E3-9099-C40C66FF867C}">
                  <a14:compatExt spid="_x0000_s38937"/>
                </a:ext>
                <a:ext uri="{FF2B5EF4-FFF2-40B4-BE49-F238E27FC236}">
                  <a16:creationId xmlns:a16="http://schemas.microsoft.com/office/drawing/2014/main" id="{00000000-0008-0000-0700-00001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8938" name="Button 26" hidden="1">
              <a:extLst>
                <a:ext uri="{63B3BB69-23CF-44E3-9099-C40C66FF867C}">
                  <a14:compatExt spid="_x0000_s38938"/>
                </a:ext>
                <a:ext uri="{FF2B5EF4-FFF2-40B4-BE49-F238E27FC236}">
                  <a16:creationId xmlns:a16="http://schemas.microsoft.com/office/drawing/2014/main" id="{00000000-0008-0000-0700-00001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8939" name="Button 27" hidden="1">
              <a:extLst>
                <a:ext uri="{63B3BB69-23CF-44E3-9099-C40C66FF867C}">
                  <a14:compatExt spid="_x0000_s38939"/>
                </a:ext>
                <a:ext uri="{FF2B5EF4-FFF2-40B4-BE49-F238E27FC236}">
                  <a16:creationId xmlns:a16="http://schemas.microsoft.com/office/drawing/2014/main" id="{00000000-0008-0000-0700-00001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8940" name="Button 28" hidden="1">
              <a:extLst>
                <a:ext uri="{63B3BB69-23CF-44E3-9099-C40C66FF867C}">
                  <a14:compatExt spid="_x0000_s38940"/>
                </a:ext>
                <a:ext uri="{FF2B5EF4-FFF2-40B4-BE49-F238E27FC236}">
                  <a16:creationId xmlns:a16="http://schemas.microsoft.com/office/drawing/2014/main" id="{00000000-0008-0000-0700-00001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8941" name="Button 29" hidden="1">
              <a:extLst>
                <a:ext uri="{63B3BB69-23CF-44E3-9099-C40C66FF867C}">
                  <a14:compatExt spid="_x0000_s38941"/>
                </a:ext>
                <a:ext uri="{FF2B5EF4-FFF2-40B4-BE49-F238E27FC236}">
                  <a16:creationId xmlns:a16="http://schemas.microsoft.com/office/drawing/2014/main" id="{00000000-0008-0000-0700-00001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8942" name="Button 30" hidden="1">
              <a:extLst>
                <a:ext uri="{63B3BB69-23CF-44E3-9099-C40C66FF867C}">
                  <a14:compatExt spid="_x0000_s38942"/>
                </a:ext>
                <a:ext uri="{FF2B5EF4-FFF2-40B4-BE49-F238E27FC236}">
                  <a16:creationId xmlns:a16="http://schemas.microsoft.com/office/drawing/2014/main" id="{00000000-0008-0000-0700-00001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8943" name="Button 31" hidden="1">
              <a:extLst>
                <a:ext uri="{63B3BB69-23CF-44E3-9099-C40C66FF867C}">
                  <a14:compatExt spid="_x0000_s38943"/>
                </a:ext>
                <a:ext uri="{FF2B5EF4-FFF2-40B4-BE49-F238E27FC236}">
                  <a16:creationId xmlns:a16="http://schemas.microsoft.com/office/drawing/2014/main" id="{00000000-0008-0000-0700-00001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8944" name="Button 32" hidden="1">
              <a:extLst>
                <a:ext uri="{63B3BB69-23CF-44E3-9099-C40C66FF867C}">
                  <a14:compatExt spid="_x0000_s38944"/>
                </a:ext>
                <a:ext uri="{FF2B5EF4-FFF2-40B4-BE49-F238E27FC236}">
                  <a16:creationId xmlns:a16="http://schemas.microsoft.com/office/drawing/2014/main" id="{00000000-0008-0000-0700-00002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8945" name="Button 33" hidden="1">
              <a:extLst>
                <a:ext uri="{63B3BB69-23CF-44E3-9099-C40C66FF867C}">
                  <a14:compatExt spid="_x0000_s38945"/>
                </a:ext>
                <a:ext uri="{FF2B5EF4-FFF2-40B4-BE49-F238E27FC236}">
                  <a16:creationId xmlns:a16="http://schemas.microsoft.com/office/drawing/2014/main" id="{00000000-0008-0000-0700-00002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8946" name="Button 34" hidden="1">
              <a:extLst>
                <a:ext uri="{63B3BB69-23CF-44E3-9099-C40C66FF867C}">
                  <a14:compatExt spid="_x0000_s38946"/>
                </a:ext>
                <a:ext uri="{FF2B5EF4-FFF2-40B4-BE49-F238E27FC236}">
                  <a16:creationId xmlns:a16="http://schemas.microsoft.com/office/drawing/2014/main" id="{00000000-0008-0000-0700-00002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8947" name="Button 35" hidden="1">
              <a:extLst>
                <a:ext uri="{63B3BB69-23CF-44E3-9099-C40C66FF867C}">
                  <a14:compatExt spid="_x0000_s38947"/>
                </a:ext>
                <a:ext uri="{FF2B5EF4-FFF2-40B4-BE49-F238E27FC236}">
                  <a16:creationId xmlns:a16="http://schemas.microsoft.com/office/drawing/2014/main" id="{00000000-0008-0000-0700-00002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8948" name="Button 36" hidden="1">
              <a:extLst>
                <a:ext uri="{63B3BB69-23CF-44E3-9099-C40C66FF867C}">
                  <a14:compatExt spid="_x0000_s38948"/>
                </a:ext>
                <a:ext uri="{FF2B5EF4-FFF2-40B4-BE49-F238E27FC236}">
                  <a16:creationId xmlns:a16="http://schemas.microsoft.com/office/drawing/2014/main" id="{00000000-0008-0000-0700-00002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8949" name="Button 37" hidden="1">
              <a:extLst>
                <a:ext uri="{63B3BB69-23CF-44E3-9099-C40C66FF867C}">
                  <a14:compatExt spid="_x0000_s38949"/>
                </a:ext>
                <a:ext uri="{FF2B5EF4-FFF2-40B4-BE49-F238E27FC236}">
                  <a16:creationId xmlns:a16="http://schemas.microsoft.com/office/drawing/2014/main" id="{00000000-0008-0000-0700-00002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8950" name="Button 38" hidden="1">
              <a:extLst>
                <a:ext uri="{63B3BB69-23CF-44E3-9099-C40C66FF867C}">
                  <a14:compatExt spid="_x0000_s38950"/>
                </a:ext>
                <a:ext uri="{FF2B5EF4-FFF2-40B4-BE49-F238E27FC236}">
                  <a16:creationId xmlns:a16="http://schemas.microsoft.com/office/drawing/2014/main" id="{00000000-0008-0000-0700-00002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8951" name="Button 39" hidden="1">
              <a:extLst>
                <a:ext uri="{63B3BB69-23CF-44E3-9099-C40C66FF867C}">
                  <a14:compatExt spid="_x0000_s38951"/>
                </a:ext>
                <a:ext uri="{FF2B5EF4-FFF2-40B4-BE49-F238E27FC236}">
                  <a16:creationId xmlns:a16="http://schemas.microsoft.com/office/drawing/2014/main" id="{00000000-0008-0000-0700-00002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8952" name="Button 40" hidden="1">
              <a:extLst>
                <a:ext uri="{63B3BB69-23CF-44E3-9099-C40C66FF867C}">
                  <a14:compatExt spid="_x0000_s38952"/>
                </a:ext>
                <a:ext uri="{FF2B5EF4-FFF2-40B4-BE49-F238E27FC236}">
                  <a16:creationId xmlns:a16="http://schemas.microsoft.com/office/drawing/2014/main" id="{00000000-0008-0000-0700-00002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8953" name="Button 41" hidden="1">
              <a:extLst>
                <a:ext uri="{63B3BB69-23CF-44E3-9099-C40C66FF867C}">
                  <a14:compatExt spid="_x0000_s38953"/>
                </a:ext>
                <a:ext uri="{FF2B5EF4-FFF2-40B4-BE49-F238E27FC236}">
                  <a16:creationId xmlns:a16="http://schemas.microsoft.com/office/drawing/2014/main" id="{00000000-0008-0000-0700-00002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8954" name="Button 42" hidden="1">
              <a:extLst>
                <a:ext uri="{63B3BB69-23CF-44E3-9099-C40C66FF867C}">
                  <a14:compatExt spid="_x0000_s38954"/>
                </a:ext>
                <a:ext uri="{FF2B5EF4-FFF2-40B4-BE49-F238E27FC236}">
                  <a16:creationId xmlns:a16="http://schemas.microsoft.com/office/drawing/2014/main" id="{00000000-0008-0000-0700-00002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8955" name="Button 43" hidden="1">
              <a:extLst>
                <a:ext uri="{63B3BB69-23CF-44E3-9099-C40C66FF867C}">
                  <a14:compatExt spid="_x0000_s38955"/>
                </a:ext>
                <a:ext uri="{FF2B5EF4-FFF2-40B4-BE49-F238E27FC236}">
                  <a16:creationId xmlns:a16="http://schemas.microsoft.com/office/drawing/2014/main" id="{00000000-0008-0000-0700-00002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8956" name="Button 44" hidden="1">
              <a:extLst>
                <a:ext uri="{63B3BB69-23CF-44E3-9099-C40C66FF867C}">
                  <a14:compatExt spid="_x0000_s38956"/>
                </a:ext>
                <a:ext uri="{FF2B5EF4-FFF2-40B4-BE49-F238E27FC236}">
                  <a16:creationId xmlns:a16="http://schemas.microsoft.com/office/drawing/2014/main" id="{00000000-0008-0000-0700-00002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8957" name="Button 45" hidden="1">
              <a:extLst>
                <a:ext uri="{63B3BB69-23CF-44E3-9099-C40C66FF867C}">
                  <a14:compatExt spid="_x0000_s38957"/>
                </a:ext>
                <a:ext uri="{FF2B5EF4-FFF2-40B4-BE49-F238E27FC236}">
                  <a16:creationId xmlns:a16="http://schemas.microsoft.com/office/drawing/2014/main" id="{00000000-0008-0000-0700-00002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8958" name="Button 46" hidden="1">
              <a:extLst>
                <a:ext uri="{63B3BB69-23CF-44E3-9099-C40C66FF867C}">
                  <a14:compatExt spid="_x0000_s38958"/>
                </a:ext>
                <a:ext uri="{FF2B5EF4-FFF2-40B4-BE49-F238E27FC236}">
                  <a16:creationId xmlns:a16="http://schemas.microsoft.com/office/drawing/2014/main" id="{00000000-0008-0000-0700-00002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8959" name="Button 47" hidden="1">
              <a:extLst>
                <a:ext uri="{63B3BB69-23CF-44E3-9099-C40C66FF867C}">
                  <a14:compatExt spid="_x0000_s38959"/>
                </a:ext>
                <a:ext uri="{FF2B5EF4-FFF2-40B4-BE49-F238E27FC236}">
                  <a16:creationId xmlns:a16="http://schemas.microsoft.com/office/drawing/2014/main" id="{00000000-0008-0000-0700-00002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8960" name="Button 48" hidden="1">
              <a:extLst>
                <a:ext uri="{63B3BB69-23CF-44E3-9099-C40C66FF867C}">
                  <a14:compatExt spid="_x0000_s38960"/>
                </a:ext>
                <a:ext uri="{FF2B5EF4-FFF2-40B4-BE49-F238E27FC236}">
                  <a16:creationId xmlns:a16="http://schemas.microsoft.com/office/drawing/2014/main" id="{00000000-0008-0000-0700-00003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8961" name="Button 49" hidden="1">
              <a:extLst>
                <a:ext uri="{63B3BB69-23CF-44E3-9099-C40C66FF867C}">
                  <a14:compatExt spid="_x0000_s38961"/>
                </a:ext>
                <a:ext uri="{FF2B5EF4-FFF2-40B4-BE49-F238E27FC236}">
                  <a16:creationId xmlns:a16="http://schemas.microsoft.com/office/drawing/2014/main" id="{00000000-0008-0000-0700-00003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8962" name="Button 50" hidden="1">
              <a:extLst>
                <a:ext uri="{63B3BB69-23CF-44E3-9099-C40C66FF867C}">
                  <a14:compatExt spid="_x0000_s38962"/>
                </a:ext>
                <a:ext uri="{FF2B5EF4-FFF2-40B4-BE49-F238E27FC236}">
                  <a16:creationId xmlns:a16="http://schemas.microsoft.com/office/drawing/2014/main" id="{00000000-0008-0000-0700-00003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8963" name="Button 51" hidden="1">
              <a:extLst>
                <a:ext uri="{63B3BB69-23CF-44E3-9099-C40C66FF867C}">
                  <a14:compatExt spid="_x0000_s38963"/>
                </a:ext>
                <a:ext uri="{FF2B5EF4-FFF2-40B4-BE49-F238E27FC236}">
                  <a16:creationId xmlns:a16="http://schemas.microsoft.com/office/drawing/2014/main" id="{00000000-0008-0000-0700-00003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8964" name="Button 52" hidden="1">
              <a:extLst>
                <a:ext uri="{63B3BB69-23CF-44E3-9099-C40C66FF867C}">
                  <a14:compatExt spid="_x0000_s38964"/>
                </a:ext>
                <a:ext uri="{FF2B5EF4-FFF2-40B4-BE49-F238E27FC236}">
                  <a16:creationId xmlns:a16="http://schemas.microsoft.com/office/drawing/2014/main" id="{00000000-0008-0000-0700-00003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8965" name="Button 53" hidden="1">
              <a:extLst>
                <a:ext uri="{63B3BB69-23CF-44E3-9099-C40C66FF867C}">
                  <a14:compatExt spid="_x0000_s38965"/>
                </a:ext>
                <a:ext uri="{FF2B5EF4-FFF2-40B4-BE49-F238E27FC236}">
                  <a16:creationId xmlns:a16="http://schemas.microsoft.com/office/drawing/2014/main" id="{00000000-0008-0000-0700-00003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8966" name="Button 54" hidden="1">
              <a:extLst>
                <a:ext uri="{63B3BB69-23CF-44E3-9099-C40C66FF867C}">
                  <a14:compatExt spid="_x0000_s38966"/>
                </a:ext>
                <a:ext uri="{FF2B5EF4-FFF2-40B4-BE49-F238E27FC236}">
                  <a16:creationId xmlns:a16="http://schemas.microsoft.com/office/drawing/2014/main" id="{00000000-0008-0000-0700-00003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8967" name="Button 55" hidden="1">
              <a:extLst>
                <a:ext uri="{63B3BB69-23CF-44E3-9099-C40C66FF867C}">
                  <a14:compatExt spid="_x0000_s38967"/>
                </a:ext>
                <a:ext uri="{FF2B5EF4-FFF2-40B4-BE49-F238E27FC236}">
                  <a16:creationId xmlns:a16="http://schemas.microsoft.com/office/drawing/2014/main" id="{00000000-0008-0000-0700-00003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8968" name="Button 56" hidden="1">
              <a:extLst>
                <a:ext uri="{63B3BB69-23CF-44E3-9099-C40C66FF867C}">
                  <a14:compatExt spid="_x0000_s38968"/>
                </a:ext>
                <a:ext uri="{FF2B5EF4-FFF2-40B4-BE49-F238E27FC236}">
                  <a16:creationId xmlns:a16="http://schemas.microsoft.com/office/drawing/2014/main" id="{00000000-0008-0000-0700-00003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8969" name="Button 57" hidden="1">
              <a:extLst>
                <a:ext uri="{63B3BB69-23CF-44E3-9099-C40C66FF867C}">
                  <a14:compatExt spid="_x0000_s38969"/>
                </a:ext>
                <a:ext uri="{FF2B5EF4-FFF2-40B4-BE49-F238E27FC236}">
                  <a16:creationId xmlns:a16="http://schemas.microsoft.com/office/drawing/2014/main" id="{00000000-0008-0000-0700-00003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8970" name="Button 58" hidden="1">
              <a:extLst>
                <a:ext uri="{63B3BB69-23CF-44E3-9099-C40C66FF867C}">
                  <a14:compatExt spid="_x0000_s38970"/>
                </a:ext>
                <a:ext uri="{FF2B5EF4-FFF2-40B4-BE49-F238E27FC236}">
                  <a16:creationId xmlns:a16="http://schemas.microsoft.com/office/drawing/2014/main" id="{00000000-0008-0000-0700-00003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8971" name="Button 59" hidden="1">
              <a:extLst>
                <a:ext uri="{63B3BB69-23CF-44E3-9099-C40C66FF867C}">
                  <a14:compatExt spid="_x0000_s38971"/>
                </a:ext>
                <a:ext uri="{FF2B5EF4-FFF2-40B4-BE49-F238E27FC236}">
                  <a16:creationId xmlns:a16="http://schemas.microsoft.com/office/drawing/2014/main" id="{00000000-0008-0000-0700-00003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8972" name="Button 60" hidden="1">
              <a:extLst>
                <a:ext uri="{63B3BB69-23CF-44E3-9099-C40C66FF867C}">
                  <a14:compatExt spid="_x0000_s38972"/>
                </a:ext>
                <a:ext uri="{FF2B5EF4-FFF2-40B4-BE49-F238E27FC236}">
                  <a16:creationId xmlns:a16="http://schemas.microsoft.com/office/drawing/2014/main" id="{00000000-0008-0000-0700-00003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8973" name="Button 61" hidden="1">
              <a:extLst>
                <a:ext uri="{63B3BB69-23CF-44E3-9099-C40C66FF867C}">
                  <a14:compatExt spid="_x0000_s38973"/>
                </a:ext>
                <a:ext uri="{FF2B5EF4-FFF2-40B4-BE49-F238E27FC236}">
                  <a16:creationId xmlns:a16="http://schemas.microsoft.com/office/drawing/2014/main" id="{00000000-0008-0000-0700-00003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8974" name="Button 62" hidden="1">
              <a:extLst>
                <a:ext uri="{63B3BB69-23CF-44E3-9099-C40C66FF867C}">
                  <a14:compatExt spid="_x0000_s38974"/>
                </a:ext>
                <a:ext uri="{FF2B5EF4-FFF2-40B4-BE49-F238E27FC236}">
                  <a16:creationId xmlns:a16="http://schemas.microsoft.com/office/drawing/2014/main" id="{00000000-0008-0000-0700-00003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8975" name="Button 63" hidden="1">
              <a:extLst>
                <a:ext uri="{63B3BB69-23CF-44E3-9099-C40C66FF867C}">
                  <a14:compatExt spid="_x0000_s38975"/>
                </a:ext>
                <a:ext uri="{FF2B5EF4-FFF2-40B4-BE49-F238E27FC236}">
                  <a16:creationId xmlns:a16="http://schemas.microsoft.com/office/drawing/2014/main" id="{00000000-0008-0000-0700-00003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8976" name="Button 64" hidden="1">
              <a:extLst>
                <a:ext uri="{63B3BB69-23CF-44E3-9099-C40C66FF867C}">
                  <a14:compatExt spid="_x0000_s38976"/>
                </a:ext>
                <a:ext uri="{FF2B5EF4-FFF2-40B4-BE49-F238E27FC236}">
                  <a16:creationId xmlns:a16="http://schemas.microsoft.com/office/drawing/2014/main" id="{00000000-0008-0000-0700-00004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8977" name="Button 65" hidden="1">
              <a:extLst>
                <a:ext uri="{63B3BB69-23CF-44E3-9099-C40C66FF867C}">
                  <a14:compatExt spid="_x0000_s38977"/>
                </a:ext>
                <a:ext uri="{FF2B5EF4-FFF2-40B4-BE49-F238E27FC236}">
                  <a16:creationId xmlns:a16="http://schemas.microsoft.com/office/drawing/2014/main" id="{00000000-0008-0000-0700-00004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8978" name="Button 66" hidden="1">
              <a:extLst>
                <a:ext uri="{63B3BB69-23CF-44E3-9099-C40C66FF867C}">
                  <a14:compatExt spid="_x0000_s38978"/>
                </a:ext>
                <a:ext uri="{FF2B5EF4-FFF2-40B4-BE49-F238E27FC236}">
                  <a16:creationId xmlns:a16="http://schemas.microsoft.com/office/drawing/2014/main" id="{00000000-0008-0000-0700-00004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8979" name="Button 67" hidden="1">
              <a:extLst>
                <a:ext uri="{63B3BB69-23CF-44E3-9099-C40C66FF867C}">
                  <a14:compatExt spid="_x0000_s38979"/>
                </a:ext>
                <a:ext uri="{FF2B5EF4-FFF2-40B4-BE49-F238E27FC236}">
                  <a16:creationId xmlns:a16="http://schemas.microsoft.com/office/drawing/2014/main" id="{00000000-0008-0000-0700-00004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8980" name="Button 68" hidden="1">
              <a:extLst>
                <a:ext uri="{63B3BB69-23CF-44E3-9099-C40C66FF867C}">
                  <a14:compatExt spid="_x0000_s38980"/>
                </a:ext>
                <a:ext uri="{FF2B5EF4-FFF2-40B4-BE49-F238E27FC236}">
                  <a16:creationId xmlns:a16="http://schemas.microsoft.com/office/drawing/2014/main" id="{00000000-0008-0000-0700-00004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8981" name="Button 69" hidden="1">
              <a:extLst>
                <a:ext uri="{63B3BB69-23CF-44E3-9099-C40C66FF867C}">
                  <a14:compatExt spid="_x0000_s38981"/>
                </a:ext>
                <a:ext uri="{FF2B5EF4-FFF2-40B4-BE49-F238E27FC236}">
                  <a16:creationId xmlns:a16="http://schemas.microsoft.com/office/drawing/2014/main" id="{00000000-0008-0000-0700-00004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8982" name="Button 70" hidden="1">
              <a:extLst>
                <a:ext uri="{63B3BB69-23CF-44E3-9099-C40C66FF867C}">
                  <a14:compatExt spid="_x0000_s38982"/>
                </a:ext>
                <a:ext uri="{FF2B5EF4-FFF2-40B4-BE49-F238E27FC236}">
                  <a16:creationId xmlns:a16="http://schemas.microsoft.com/office/drawing/2014/main" id="{00000000-0008-0000-0700-00004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8983" name="Button 71" hidden="1">
              <a:extLst>
                <a:ext uri="{63B3BB69-23CF-44E3-9099-C40C66FF867C}">
                  <a14:compatExt spid="_x0000_s38983"/>
                </a:ext>
                <a:ext uri="{FF2B5EF4-FFF2-40B4-BE49-F238E27FC236}">
                  <a16:creationId xmlns:a16="http://schemas.microsoft.com/office/drawing/2014/main" id="{00000000-0008-0000-0700-00004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8984" name="Button 72" hidden="1">
              <a:extLst>
                <a:ext uri="{63B3BB69-23CF-44E3-9099-C40C66FF867C}">
                  <a14:compatExt spid="_x0000_s38984"/>
                </a:ext>
                <a:ext uri="{FF2B5EF4-FFF2-40B4-BE49-F238E27FC236}">
                  <a16:creationId xmlns:a16="http://schemas.microsoft.com/office/drawing/2014/main" id="{00000000-0008-0000-0700-00004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8985" name="Button 73" hidden="1">
              <a:extLst>
                <a:ext uri="{63B3BB69-23CF-44E3-9099-C40C66FF867C}">
                  <a14:compatExt spid="_x0000_s38985"/>
                </a:ext>
                <a:ext uri="{FF2B5EF4-FFF2-40B4-BE49-F238E27FC236}">
                  <a16:creationId xmlns:a16="http://schemas.microsoft.com/office/drawing/2014/main" id="{00000000-0008-0000-0700-00004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8986" name="Button 74" hidden="1">
              <a:extLst>
                <a:ext uri="{63B3BB69-23CF-44E3-9099-C40C66FF867C}">
                  <a14:compatExt spid="_x0000_s38986"/>
                </a:ext>
                <a:ext uri="{FF2B5EF4-FFF2-40B4-BE49-F238E27FC236}">
                  <a16:creationId xmlns:a16="http://schemas.microsoft.com/office/drawing/2014/main" id="{00000000-0008-0000-0700-00004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8987" name="Button 75" hidden="1">
              <a:extLst>
                <a:ext uri="{63B3BB69-23CF-44E3-9099-C40C66FF867C}">
                  <a14:compatExt spid="_x0000_s38987"/>
                </a:ext>
                <a:ext uri="{FF2B5EF4-FFF2-40B4-BE49-F238E27FC236}">
                  <a16:creationId xmlns:a16="http://schemas.microsoft.com/office/drawing/2014/main" id="{00000000-0008-0000-0700-00004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8988" name="Button 76" hidden="1">
              <a:extLst>
                <a:ext uri="{63B3BB69-23CF-44E3-9099-C40C66FF867C}">
                  <a14:compatExt spid="_x0000_s38988"/>
                </a:ext>
                <a:ext uri="{FF2B5EF4-FFF2-40B4-BE49-F238E27FC236}">
                  <a16:creationId xmlns:a16="http://schemas.microsoft.com/office/drawing/2014/main" id="{00000000-0008-0000-0700-00004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8989" name="Button 77" hidden="1">
              <a:extLst>
                <a:ext uri="{63B3BB69-23CF-44E3-9099-C40C66FF867C}">
                  <a14:compatExt spid="_x0000_s38989"/>
                </a:ext>
                <a:ext uri="{FF2B5EF4-FFF2-40B4-BE49-F238E27FC236}">
                  <a16:creationId xmlns:a16="http://schemas.microsoft.com/office/drawing/2014/main" id="{00000000-0008-0000-0700-00004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8990" name="Button 78" hidden="1">
              <a:extLst>
                <a:ext uri="{63B3BB69-23CF-44E3-9099-C40C66FF867C}">
                  <a14:compatExt spid="_x0000_s38990"/>
                </a:ext>
                <a:ext uri="{FF2B5EF4-FFF2-40B4-BE49-F238E27FC236}">
                  <a16:creationId xmlns:a16="http://schemas.microsoft.com/office/drawing/2014/main" id="{00000000-0008-0000-0700-00004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8991" name="Button 79" hidden="1">
              <a:extLst>
                <a:ext uri="{63B3BB69-23CF-44E3-9099-C40C66FF867C}">
                  <a14:compatExt spid="_x0000_s38991"/>
                </a:ext>
                <a:ext uri="{FF2B5EF4-FFF2-40B4-BE49-F238E27FC236}">
                  <a16:creationId xmlns:a16="http://schemas.microsoft.com/office/drawing/2014/main" id="{00000000-0008-0000-0700-00004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8992" name="Button 80" hidden="1">
              <a:extLst>
                <a:ext uri="{63B3BB69-23CF-44E3-9099-C40C66FF867C}">
                  <a14:compatExt spid="_x0000_s38992"/>
                </a:ext>
                <a:ext uri="{FF2B5EF4-FFF2-40B4-BE49-F238E27FC236}">
                  <a16:creationId xmlns:a16="http://schemas.microsoft.com/office/drawing/2014/main" id="{00000000-0008-0000-0700-00005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8993" name="Button 81" hidden="1">
              <a:extLst>
                <a:ext uri="{63B3BB69-23CF-44E3-9099-C40C66FF867C}">
                  <a14:compatExt spid="_x0000_s38993"/>
                </a:ext>
                <a:ext uri="{FF2B5EF4-FFF2-40B4-BE49-F238E27FC236}">
                  <a16:creationId xmlns:a16="http://schemas.microsoft.com/office/drawing/2014/main" id="{00000000-0008-0000-0700-00005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8994" name="Button 82" hidden="1">
              <a:extLst>
                <a:ext uri="{63B3BB69-23CF-44E3-9099-C40C66FF867C}">
                  <a14:compatExt spid="_x0000_s38994"/>
                </a:ext>
                <a:ext uri="{FF2B5EF4-FFF2-40B4-BE49-F238E27FC236}">
                  <a16:creationId xmlns:a16="http://schemas.microsoft.com/office/drawing/2014/main" id="{00000000-0008-0000-0700-00005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8995" name="Button 83" hidden="1">
              <a:extLst>
                <a:ext uri="{63B3BB69-23CF-44E3-9099-C40C66FF867C}">
                  <a14:compatExt spid="_x0000_s38995"/>
                </a:ext>
                <a:ext uri="{FF2B5EF4-FFF2-40B4-BE49-F238E27FC236}">
                  <a16:creationId xmlns:a16="http://schemas.microsoft.com/office/drawing/2014/main" id="{00000000-0008-0000-0700-00005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8996" name="Button 84" hidden="1">
              <a:extLst>
                <a:ext uri="{63B3BB69-23CF-44E3-9099-C40C66FF867C}">
                  <a14:compatExt spid="_x0000_s38996"/>
                </a:ext>
                <a:ext uri="{FF2B5EF4-FFF2-40B4-BE49-F238E27FC236}">
                  <a16:creationId xmlns:a16="http://schemas.microsoft.com/office/drawing/2014/main" id="{00000000-0008-0000-0700-00005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8997" name="Button 85" hidden="1">
              <a:extLst>
                <a:ext uri="{63B3BB69-23CF-44E3-9099-C40C66FF867C}">
                  <a14:compatExt spid="_x0000_s38997"/>
                </a:ext>
                <a:ext uri="{FF2B5EF4-FFF2-40B4-BE49-F238E27FC236}">
                  <a16:creationId xmlns:a16="http://schemas.microsoft.com/office/drawing/2014/main" id="{00000000-0008-0000-0700-00005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8998" name="Button 86" hidden="1">
              <a:extLst>
                <a:ext uri="{63B3BB69-23CF-44E3-9099-C40C66FF867C}">
                  <a14:compatExt spid="_x0000_s38998"/>
                </a:ext>
                <a:ext uri="{FF2B5EF4-FFF2-40B4-BE49-F238E27FC236}">
                  <a16:creationId xmlns:a16="http://schemas.microsoft.com/office/drawing/2014/main" id="{00000000-0008-0000-0700-00005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8999" name="Button 87" hidden="1">
              <a:extLst>
                <a:ext uri="{63B3BB69-23CF-44E3-9099-C40C66FF867C}">
                  <a14:compatExt spid="_x0000_s38999"/>
                </a:ext>
                <a:ext uri="{FF2B5EF4-FFF2-40B4-BE49-F238E27FC236}">
                  <a16:creationId xmlns:a16="http://schemas.microsoft.com/office/drawing/2014/main" id="{00000000-0008-0000-0700-00005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9000" name="Button 88" hidden="1">
              <a:extLst>
                <a:ext uri="{63B3BB69-23CF-44E3-9099-C40C66FF867C}">
                  <a14:compatExt spid="_x0000_s39000"/>
                </a:ext>
                <a:ext uri="{FF2B5EF4-FFF2-40B4-BE49-F238E27FC236}">
                  <a16:creationId xmlns:a16="http://schemas.microsoft.com/office/drawing/2014/main" id="{00000000-0008-0000-0700-00005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9001" name="Button 89" hidden="1">
              <a:extLst>
                <a:ext uri="{63B3BB69-23CF-44E3-9099-C40C66FF867C}">
                  <a14:compatExt spid="_x0000_s39001"/>
                </a:ext>
                <a:ext uri="{FF2B5EF4-FFF2-40B4-BE49-F238E27FC236}">
                  <a16:creationId xmlns:a16="http://schemas.microsoft.com/office/drawing/2014/main" id="{00000000-0008-0000-0700-00005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9002" name="Button 90" hidden="1">
              <a:extLst>
                <a:ext uri="{63B3BB69-23CF-44E3-9099-C40C66FF867C}">
                  <a14:compatExt spid="_x0000_s39002"/>
                </a:ext>
                <a:ext uri="{FF2B5EF4-FFF2-40B4-BE49-F238E27FC236}">
                  <a16:creationId xmlns:a16="http://schemas.microsoft.com/office/drawing/2014/main" id="{00000000-0008-0000-0700-00005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9003" name="Button 91" hidden="1">
              <a:extLst>
                <a:ext uri="{63B3BB69-23CF-44E3-9099-C40C66FF867C}">
                  <a14:compatExt spid="_x0000_s39003"/>
                </a:ext>
                <a:ext uri="{FF2B5EF4-FFF2-40B4-BE49-F238E27FC236}">
                  <a16:creationId xmlns:a16="http://schemas.microsoft.com/office/drawing/2014/main" id="{00000000-0008-0000-0700-00005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9004" name="Button 92" hidden="1">
              <a:extLst>
                <a:ext uri="{63B3BB69-23CF-44E3-9099-C40C66FF867C}">
                  <a14:compatExt spid="_x0000_s39004"/>
                </a:ext>
                <a:ext uri="{FF2B5EF4-FFF2-40B4-BE49-F238E27FC236}">
                  <a16:creationId xmlns:a16="http://schemas.microsoft.com/office/drawing/2014/main" id="{00000000-0008-0000-0700-00005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9005" name="Button 93" hidden="1">
              <a:extLst>
                <a:ext uri="{63B3BB69-23CF-44E3-9099-C40C66FF867C}">
                  <a14:compatExt spid="_x0000_s39005"/>
                </a:ext>
                <a:ext uri="{FF2B5EF4-FFF2-40B4-BE49-F238E27FC236}">
                  <a16:creationId xmlns:a16="http://schemas.microsoft.com/office/drawing/2014/main" id="{00000000-0008-0000-0700-00005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9006" name="Button 94" hidden="1">
              <a:extLst>
                <a:ext uri="{63B3BB69-23CF-44E3-9099-C40C66FF867C}">
                  <a14:compatExt spid="_x0000_s39006"/>
                </a:ext>
                <a:ext uri="{FF2B5EF4-FFF2-40B4-BE49-F238E27FC236}">
                  <a16:creationId xmlns:a16="http://schemas.microsoft.com/office/drawing/2014/main" id="{00000000-0008-0000-0700-00005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9007" name="Button 95" hidden="1">
              <a:extLst>
                <a:ext uri="{63B3BB69-23CF-44E3-9099-C40C66FF867C}">
                  <a14:compatExt spid="_x0000_s39007"/>
                </a:ext>
                <a:ext uri="{FF2B5EF4-FFF2-40B4-BE49-F238E27FC236}">
                  <a16:creationId xmlns:a16="http://schemas.microsoft.com/office/drawing/2014/main" id="{00000000-0008-0000-0700-00005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9008" name="Button 96" hidden="1">
              <a:extLst>
                <a:ext uri="{63B3BB69-23CF-44E3-9099-C40C66FF867C}">
                  <a14:compatExt spid="_x0000_s39008"/>
                </a:ext>
                <a:ext uri="{FF2B5EF4-FFF2-40B4-BE49-F238E27FC236}">
                  <a16:creationId xmlns:a16="http://schemas.microsoft.com/office/drawing/2014/main" id="{00000000-0008-0000-0700-00006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9009" name="Button 97" hidden="1">
              <a:extLst>
                <a:ext uri="{63B3BB69-23CF-44E3-9099-C40C66FF867C}">
                  <a14:compatExt spid="_x0000_s39009"/>
                </a:ext>
                <a:ext uri="{FF2B5EF4-FFF2-40B4-BE49-F238E27FC236}">
                  <a16:creationId xmlns:a16="http://schemas.microsoft.com/office/drawing/2014/main" id="{00000000-0008-0000-0700-00006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9010" name="Button 98" hidden="1">
              <a:extLst>
                <a:ext uri="{63B3BB69-23CF-44E3-9099-C40C66FF867C}">
                  <a14:compatExt spid="_x0000_s39010"/>
                </a:ext>
                <a:ext uri="{FF2B5EF4-FFF2-40B4-BE49-F238E27FC236}">
                  <a16:creationId xmlns:a16="http://schemas.microsoft.com/office/drawing/2014/main" id="{00000000-0008-0000-0700-00006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9011" name="Button 99" hidden="1">
              <a:extLst>
                <a:ext uri="{63B3BB69-23CF-44E3-9099-C40C66FF867C}">
                  <a14:compatExt spid="_x0000_s39011"/>
                </a:ext>
                <a:ext uri="{FF2B5EF4-FFF2-40B4-BE49-F238E27FC236}">
                  <a16:creationId xmlns:a16="http://schemas.microsoft.com/office/drawing/2014/main" id="{00000000-0008-0000-0700-00006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9012" name="Button 100" hidden="1">
              <a:extLst>
                <a:ext uri="{63B3BB69-23CF-44E3-9099-C40C66FF867C}">
                  <a14:compatExt spid="_x0000_s39012"/>
                </a:ext>
                <a:ext uri="{FF2B5EF4-FFF2-40B4-BE49-F238E27FC236}">
                  <a16:creationId xmlns:a16="http://schemas.microsoft.com/office/drawing/2014/main" id="{00000000-0008-0000-0700-00006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9013" name="Button 101" hidden="1">
              <a:extLst>
                <a:ext uri="{63B3BB69-23CF-44E3-9099-C40C66FF867C}">
                  <a14:compatExt spid="_x0000_s39013"/>
                </a:ext>
                <a:ext uri="{FF2B5EF4-FFF2-40B4-BE49-F238E27FC236}">
                  <a16:creationId xmlns:a16="http://schemas.microsoft.com/office/drawing/2014/main" id="{00000000-0008-0000-0700-00006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9014" name="Button 102" hidden="1">
              <a:extLst>
                <a:ext uri="{63B3BB69-23CF-44E3-9099-C40C66FF867C}">
                  <a14:compatExt spid="_x0000_s39014"/>
                </a:ext>
                <a:ext uri="{FF2B5EF4-FFF2-40B4-BE49-F238E27FC236}">
                  <a16:creationId xmlns:a16="http://schemas.microsoft.com/office/drawing/2014/main" id="{00000000-0008-0000-0700-00006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9015" name="Button 103" hidden="1">
              <a:extLst>
                <a:ext uri="{63B3BB69-23CF-44E3-9099-C40C66FF867C}">
                  <a14:compatExt spid="_x0000_s39015"/>
                </a:ext>
                <a:ext uri="{FF2B5EF4-FFF2-40B4-BE49-F238E27FC236}">
                  <a16:creationId xmlns:a16="http://schemas.microsoft.com/office/drawing/2014/main" id="{00000000-0008-0000-0700-00006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9016" name="Button 104" hidden="1">
              <a:extLst>
                <a:ext uri="{63B3BB69-23CF-44E3-9099-C40C66FF867C}">
                  <a14:compatExt spid="_x0000_s39016"/>
                </a:ext>
                <a:ext uri="{FF2B5EF4-FFF2-40B4-BE49-F238E27FC236}">
                  <a16:creationId xmlns:a16="http://schemas.microsoft.com/office/drawing/2014/main" id="{00000000-0008-0000-0700-00006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9017" name="Button 105" hidden="1">
              <a:extLst>
                <a:ext uri="{63B3BB69-23CF-44E3-9099-C40C66FF867C}">
                  <a14:compatExt spid="_x0000_s39017"/>
                </a:ext>
                <a:ext uri="{FF2B5EF4-FFF2-40B4-BE49-F238E27FC236}">
                  <a16:creationId xmlns:a16="http://schemas.microsoft.com/office/drawing/2014/main" id="{00000000-0008-0000-0700-00006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9018" name="Button 106" hidden="1">
              <a:extLst>
                <a:ext uri="{63B3BB69-23CF-44E3-9099-C40C66FF867C}">
                  <a14:compatExt spid="_x0000_s39018"/>
                </a:ext>
                <a:ext uri="{FF2B5EF4-FFF2-40B4-BE49-F238E27FC236}">
                  <a16:creationId xmlns:a16="http://schemas.microsoft.com/office/drawing/2014/main" id="{00000000-0008-0000-0700-00006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9019" name="Button 107" hidden="1">
              <a:extLst>
                <a:ext uri="{63B3BB69-23CF-44E3-9099-C40C66FF867C}">
                  <a14:compatExt spid="_x0000_s39019"/>
                </a:ext>
                <a:ext uri="{FF2B5EF4-FFF2-40B4-BE49-F238E27FC236}">
                  <a16:creationId xmlns:a16="http://schemas.microsoft.com/office/drawing/2014/main" id="{00000000-0008-0000-0700-00006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9020" name="Button 108" hidden="1">
              <a:extLst>
                <a:ext uri="{63B3BB69-23CF-44E3-9099-C40C66FF867C}">
                  <a14:compatExt spid="_x0000_s39020"/>
                </a:ext>
                <a:ext uri="{FF2B5EF4-FFF2-40B4-BE49-F238E27FC236}">
                  <a16:creationId xmlns:a16="http://schemas.microsoft.com/office/drawing/2014/main" id="{00000000-0008-0000-0700-00006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9021" name="Button 109" hidden="1">
              <a:extLst>
                <a:ext uri="{63B3BB69-23CF-44E3-9099-C40C66FF867C}">
                  <a14:compatExt spid="_x0000_s39021"/>
                </a:ext>
                <a:ext uri="{FF2B5EF4-FFF2-40B4-BE49-F238E27FC236}">
                  <a16:creationId xmlns:a16="http://schemas.microsoft.com/office/drawing/2014/main" id="{00000000-0008-0000-0700-00006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9022" name="Button 110" hidden="1">
              <a:extLst>
                <a:ext uri="{63B3BB69-23CF-44E3-9099-C40C66FF867C}">
                  <a14:compatExt spid="_x0000_s39022"/>
                </a:ext>
                <a:ext uri="{FF2B5EF4-FFF2-40B4-BE49-F238E27FC236}">
                  <a16:creationId xmlns:a16="http://schemas.microsoft.com/office/drawing/2014/main" id="{00000000-0008-0000-0700-00006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9023" name="Button 111" hidden="1">
              <a:extLst>
                <a:ext uri="{63B3BB69-23CF-44E3-9099-C40C66FF867C}">
                  <a14:compatExt spid="_x0000_s39023"/>
                </a:ext>
                <a:ext uri="{FF2B5EF4-FFF2-40B4-BE49-F238E27FC236}">
                  <a16:creationId xmlns:a16="http://schemas.microsoft.com/office/drawing/2014/main" id="{00000000-0008-0000-0700-00006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9024" name="Button 112" hidden="1">
              <a:extLst>
                <a:ext uri="{63B3BB69-23CF-44E3-9099-C40C66FF867C}">
                  <a14:compatExt spid="_x0000_s39024"/>
                </a:ext>
                <a:ext uri="{FF2B5EF4-FFF2-40B4-BE49-F238E27FC236}">
                  <a16:creationId xmlns:a16="http://schemas.microsoft.com/office/drawing/2014/main" id="{00000000-0008-0000-0700-00007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9025" name="Button 113" hidden="1">
              <a:extLst>
                <a:ext uri="{63B3BB69-23CF-44E3-9099-C40C66FF867C}">
                  <a14:compatExt spid="_x0000_s39025"/>
                </a:ext>
                <a:ext uri="{FF2B5EF4-FFF2-40B4-BE49-F238E27FC236}">
                  <a16:creationId xmlns:a16="http://schemas.microsoft.com/office/drawing/2014/main" id="{00000000-0008-0000-0700-00007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9026" name="Button 114" hidden="1">
              <a:extLst>
                <a:ext uri="{63B3BB69-23CF-44E3-9099-C40C66FF867C}">
                  <a14:compatExt spid="_x0000_s39026"/>
                </a:ext>
                <a:ext uri="{FF2B5EF4-FFF2-40B4-BE49-F238E27FC236}">
                  <a16:creationId xmlns:a16="http://schemas.microsoft.com/office/drawing/2014/main" id="{00000000-0008-0000-0700-00007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9027" name="Button 115" hidden="1">
              <a:extLst>
                <a:ext uri="{63B3BB69-23CF-44E3-9099-C40C66FF867C}">
                  <a14:compatExt spid="_x0000_s39027"/>
                </a:ext>
                <a:ext uri="{FF2B5EF4-FFF2-40B4-BE49-F238E27FC236}">
                  <a16:creationId xmlns:a16="http://schemas.microsoft.com/office/drawing/2014/main" id="{00000000-0008-0000-0700-00007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9028" name="Button 116" hidden="1">
              <a:extLst>
                <a:ext uri="{63B3BB69-23CF-44E3-9099-C40C66FF867C}">
                  <a14:compatExt spid="_x0000_s39028"/>
                </a:ext>
                <a:ext uri="{FF2B5EF4-FFF2-40B4-BE49-F238E27FC236}">
                  <a16:creationId xmlns:a16="http://schemas.microsoft.com/office/drawing/2014/main" id="{00000000-0008-0000-0700-00007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9029" name="Button 117" hidden="1">
              <a:extLst>
                <a:ext uri="{63B3BB69-23CF-44E3-9099-C40C66FF867C}">
                  <a14:compatExt spid="_x0000_s39029"/>
                </a:ext>
                <a:ext uri="{FF2B5EF4-FFF2-40B4-BE49-F238E27FC236}">
                  <a16:creationId xmlns:a16="http://schemas.microsoft.com/office/drawing/2014/main" id="{00000000-0008-0000-0700-00007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9030" name="Button 118" hidden="1">
              <a:extLst>
                <a:ext uri="{63B3BB69-23CF-44E3-9099-C40C66FF867C}">
                  <a14:compatExt spid="_x0000_s39030"/>
                </a:ext>
                <a:ext uri="{FF2B5EF4-FFF2-40B4-BE49-F238E27FC236}">
                  <a16:creationId xmlns:a16="http://schemas.microsoft.com/office/drawing/2014/main" id="{00000000-0008-0000-0700-00007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9031" name="Button 119" hidden="1">
              <a:extLst>
                <a:ext uri="{63B3BB69-23CF-44E3-9099-C40C66FF867C}">
                  <a14:compatExt spid="_x0000_s39031"/>
                </a:ext>
                <a:ext uri="{FF2B5EF4-FFF2-40B4-BE49-F238E27FC236}">
                  <a16:creationId xmlns:a16="http://schemas.microsoft.com/office/drawing/2014/main" id="{00000000-0008-0000-0700-00007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9032" name="Button 120" hidden="1">
              <a:extLst>
                <a:ext uri="{63B3BB69-23CF-44E3-9099-C40C66FF867C}">
                  <a14:compatExt spid="_x0000_s39032"/>
                </a:ext>
                <a:ext uri="{FF2B5EF4-FFF2-40B4-BE49-F238E27FC236}">
                  <a16:creationId xmlns:a16="http://schemas.microsoft.com/office/drawing/2014/main" id="{00000000-0008-0000-0700-00007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9033" name="Button 121" hidden="1">
              <a:extLst>
                <a:ext uri="{63B3BB69-23CF-44E3-9099-C40C66FF867C}">
                  <a14:compatExt spid="_x0000_s39033"/>
                </a:ext>
                <a:ext uri="{FF2B5EF4-FFF2-40B4-BE49-F238E27FC236}">
                  <a16:creationId xmlns:a16="http://schemas.microsoft.com/office/drawing/2014/main" id="{00000000-0008-0000-0700-00007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9034" name="Button 122" hidden="1">
              <a:extLst>
                <a:ext uri="{63B3BB69-23CF-44E3-9099-C40C66FF867C}">
                  <a14:compatExt spid="_x0000_s39034"/>
                </a:ext>
                <a:ext uri="{FF2B5EF4-FFF2-40B4-BE49-F238E27FC236}">
                  <a16:creationId xmlns:a16="http://schemas.microsoft.com/office/drawing/2014/main" id="{00000000-0008-0000-0700-00007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9035" name="Button 123" hidden="1">
              <a:extLst>
                <a:ext uri="{63B3BB69-23CF-44E3-9099-C40C66FF867C}">
                  <a14:compatExt spid="_x0000_s39035"/>
                </a:ext>
                <a:ext uri="{FF2B5EF4-FFF2-40B4-BE49-F238E27FC236}">
                  <a16:creationId xmlns:a16="http://schemas.microsoft.com/office/drawing/2014/main" id="{00000000-0008-0000-0700-00007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9036" name="Button 124" hidden="1">
              <a:extLst>
                <a:ext uri="{63B3BB69-23CF-44E3-9099-C40C66FF867C}">
                  <a14:compatExt spid="_x0000_s39036"/>
                </a:ext>
                <a:ext uri="{FF2B5EF4-FFF2-40B4-BE49-F238E27FC236}">
                  <a16:creationId xmlns:a16="http://schemas.microsoft.com/office/drawing/2014/main" id="{00000000-0008-0000-0700-00007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9037" name="Button 125" hidden="1">
              <a:extLst>
                <a:ext uri="{63B3BB69-23CF-44E3-9099-C40C66FF867C}">
                  <a14:compatExt spid="_x0000_s39037"/>
                </a:ext>
                <a:ext uri="{FF2B5EF4-FFF2-40B4-BE49-F238E27FC236}">
                  <a16:creationId xmlns:a16="http://schemas.microsoft.com/office/drawing/2014/main" id="{00000000-0008-0000-0700-00007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9038" name="Button 126" hidden="1">
              <a:extLst>
                <a:ext uri="{63B3BB69-23CF-44E3-9099-C40C66FF867C}">
                  <a14:compatExt spid="_x0000_s39038"/>
                </a:ext>
                <a:ext uri="{FF2B5EF4-FFF2-40B4-BE49-F238E27FC236}">
                  <a16:creationId xmlns:a16="http://schemas.microsoft.com/office/drawing/2014/main" id="{00000000-0008-0000-0700-00007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9039" name="Button 127" hidden="1">
              <a:extLst>
                <a:ext uri="{63B3BB69-23CF-44E3-9099-C40C66FF867C}">
                  <a14:compatExt spid="_x0000_s39039"/>
                </a:ext>
                <a:ext uri="{FF2B5EF4-FFF2-40B4-BE49-F238E27FC236}">
                  <a16:creationId xmlns:a16="http://schemas.microsoft.com/office/drawing/2014/main" id="{00000000-0008-0000-0700-00007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9040" name="Button 128" hidden="1">
              <a:extLst>
                <a:ext uri="{63B3BB69-23CF-44E3-9099-C40C66FF867C}">
                  <a14:compatExt spid="_x0000_s39040"/>
                </a:ext>
                <a:ext uri="{FF2B5EF4-FFF2-40B4-BE49-F238E27FC236}">
                  <a16:creationId xmlns:a16="http://schemas.microsoft.com/office/drawing/2014/main" id="{00000000-0008-0000-0700-00008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9041" name="Button 129" hidden="1">
              <a:extLst>
                <a:ext uri="{63B3BB69-23CF-44E3-9099-C40C66FF867C}">
                  <a14:compatExt spid="_x0000_s39041"/>
                </a:ext>
                <a:ext uri="{FF2B5EF4-FFF2-40B4-BE49-F238E27FC236}">
                  <a16:creationId xmlns:a16="http://schemas.microsoft.com/office/drawing/2014/main" id="{00000000-0008-0000-0700-00008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9042" name="Button 130" hidden="1">
              <a:extLst>
                <a:ext uri="{63B3BB69-23CF-44E3-9099-C40C66FF867C}">
                  <a14:compatExt spid="_x0000_s39042"/>
                </a:ext>
                <a:ext uri="{FF2B5EF4-FFF2-40B4-BE49-F238E27FC236}">
                  <a16:creationId xmlns:a16="http://schemas.microsoft.com/office/drawing/2014/main" id="{00000000-0008-0000-0700-00008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9043" name="Button 131" hidden="1">
              <a:extLst>
                <a:ext uri="{63B3BB69-23CF-44E3-9099-C40C66FF867C}">
                  <a14:compatExt spid="_x0000_s39043"/>
                </a:ext>
                <a:ext uri="{FF2B5EF4-FFF2-40B4-BE49-F238E27FC236}">
                  <a16:creationId xmlns:a16="http://schemas.microsoft.com/office/drawing/2014/main" id="{00000000-0008-0000-0700-00008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9044" name="Button 132" hidden="1">
              <a:extLst>
                <a:ext uri="{63B3BB69-23CF-44E3-9099-C40C66FF867C}">
                  <a14:compatExt spid="_x0000_s39044"/>
                </a:ext>
                <a:ext uri="{FF2B5EF4-FFF2-40B4-BE49-F238E27FC236}">
                  <a16:creationId xmlns:a16="http://schemas.microsoft.com/office/drawing/2014/main" id="{00000000-0008-0000-0700-00008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9045" name="Button 133" hidden="1">
              <a:extLst>
                <a:ext uri="{63B3BB69-23CF-44E3-9099-C40C66FF867C}">
                  <a14:compatExt spid="_x0000_s39045"/>
                </a:ext>
                <a:ext uri="{FF2B5EF4-FFF2-40B4-BE49-F238E27FC236}">
                  <a16:creationId xmlns:a16="http://schemas.microsoft.com/office/drawing/2014/main" id="{00000000-0008-0000-0700-00008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9046" name="Button 134" hidden="1">
              <a:extLst>
                <a:ext uri="{63B3BB69-23CF-44E3-9099-C40C66FF867C}">
                  <a14:compatExt spid="_x0000_s39046"/>
                </a:ext>
                <a:ext uri="{FF2B5EF4-FFF2-40B4-BE49-F238E27FC236}">
                  <a16:creationId xmlns:a16="http://schemas.microsoft.com/office/drawing/2014/main" id="{00000000-0008-0000-0700-00008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9047" name="Button 135" hidden="1">
              <a:extLst>
                <a:ext uri="{63B3BB69-23CF-44E3-9099-C40C66FF867C}">
                  <a14:compatExt spid="_x0000_s39047"/>
                </a:ext>
                <a:ext uri="{FF2B5EF4-FFF2-40B4-BE49-F238E27FC236}">
                  <a16:creationId xmlns:a16="http://schemas.microsoft.com/office/drawing/2014/main" id="{00000000-0008-0000-0700-00008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9048" name="Button 136" hidden="1">
              <a:extLst>
                <a:ext uri="{63B3BB69-23CF-44E3-9099-C40C66FF867C}">
                  <a14:compatExt spid="_x0000_s39048"/>
                </a:ext>
                <a:ext uri="{FF2B5EF4-FFF2-40B4-BE49-F238E27FC236}">
                  <a16:creationId xmlns:a16="http://schemas.microsoft.com/office/drawing/2014/main" id="{00000000-0008-0000-0700-00008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9049" name="Button 137" hidden="1">
              <a:extLst>
                <a:ext uri="{63B3BB69-23CF-44E3-9099-C40C66FF867C}">
                  <a14:compatExt spid="_x0000_s39049"/>
                </a:ext>
                <a:ext uri="{FF2B5EF4-FFF2-40B4-BE49-F238E27FC236}">
                  <a16:creationId xmlns:a16="http://schemas.microsoft.com/office/drawing/2014/main" id="{00000000-0008-0000-0700-00008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9050" name="Button 138" hidden="1">
              <a:extLst>
                <a:ext uri="{63B3BB69-23CF-44E3-9099-C40C66FF867C}">
                  <a14:compatExt spid="_x0000_s39050"/>
                </a:ext>
                <a:ext uri="{FF2B5EF4-FFF2-40B4-BE49-F238E27FC236}">
                  <a16:creationId xmlns:a16="http://schemas.microsoft.com/office/drawing/2014/main" id="{00000000-0008-0000-0700-00008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9051" name="Button 139" hidden="1">
              <a:extLst>
                <a:ext uri="{63B3BB69-23CF-44E3-9099-C40C66FF867C}">
                  <a14:compatExt spid="_x0000_s39051"/>
                </a:ext>
                <a:ext uri="{FF2B5EF4-FFF2-40B4-BE49-F238E27FC236}">
                  <a16:creationId xmlns:a16="http://schemas.microsoft.com/office/drawing/2014/main" id="{00000000-0008-0000-0700-00008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9052" name="Button 140" hidden="1">
              <a:extLst>
                <a:ext uri="{63B3BB69-23CF-44E3-9099-C40C66FF867C}">
                  <a14:compatExt spid="_x0000_s39052"/>
                </a:ext>
                <a:ext uri="{FF2B5EF4-FFF2-40B4-BE49-F238E27FC236}">
                  <a16:creationId xmlns:a16="http://schemas.microsoft.com/office/drawing/2014/main" id="{00000000-0008-0000-0700-00008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9937" name="Button 1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08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9938" name="Button 2" hidden="1">
              <a:extLst>
                <a:ext uri="{63B3BB69-23CF-44E3-9099-C40C66FF867C}">
                  <a14:compatExt spid="_x0000_s39938"/>
                </a:ext>
                <a:ext uri="{FF2B5EF4-FFF2-40B4-BE49-F238E27FC236}">
                  <a16:creationId xmlns:a16="http://schemas.microsoft.com/office/drawing/2014/main" id="{00000000-0008-0000-0800-00000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9939" name="Button 3" hidden="1">
              <a:extLst>
                <a:ext uri="{63B3BB69-23CF-44E3-9099-C40C66FF867C}">
                  <a14:compatExt spid="_x0000_s39939"/>
                </a:ext>
                <a:ext uri="{FF2B5EF4-FFF2-40B4-BE49-F238E27FC236}">
                  <a16:creationId xmlns:a16="http://schemas.microsoft.com/office/drawing/2014/main" id="{00000000-0008-0000-0800-00000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9940" name="Button 4" hidden="1">
              <a:extLst>
                <a:ext uri="{63B3BB69-23CF-44E3-9099-C40C66FF867C}">
                  <a14:compatExt spid="_x0000_s39940"/>
                </a:ext>
                <a:ext uri="{FF2B5EF4-FFF2-40B4-BE49-F238E27FC236}">
                  <a16:creationId xmlns:a16="http://schemas.microsoft.com/office/drawing/2014/main" id="{00000000-0008-0000-0800-00000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9941" name="Button 5" hidden="1">
              <a:extLst>
                <a:ext uri="{63B3BB69-23CF-44E3-9099-C40C66FF867C}">
                  <a14:compatExt spid="_x0000_s39941"/>
                </a:ext>
                <a:ext uri="{FF2B5EF4-FFF2-40B4-BE49-F238E27FC236}">
                  <a16:creationId xmlns:a16="http://schemas.microsoft.com/office/drawing/2014/main" id="{00000000-0008-0000-0800-00000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9942" name="Button 6" hidden="1">
              <a:extLst>
                <a:ext uri="{63B3BB69-23CF-44E3-9099-C40C66FF867C}">
                  <a14:compatExt spid="_x0000_s39942"/>
                </a:ext>
                <a:ext uri="{FF2B5EF4-FFF2-40B4-BE49-F238E27FC236}">
                  <a16:creationId xmlns:a16="http://schemas.microsoft.com/office/drawing/2014/main" id="{00000000-0008-0000-0800-00000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9943" name="Button 7" hidden="1">
              <a:extLst>
                <a:ext uri="{63B3BB69-23CF-44E3-9099-C40C66FF867C}">
                  <a14:compatExt spid="_x0000_s39943"/>
                </a:ext>
                <a:ext uri="{FF2B5EF4-FFF2-40B4-BE49-F238E27FC236}">
                  <a16:creationId xmlns:a16="http://schemas.microsoft.com/office/drawing/2014/main" id="{00000000-0008-0000-0800-00000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9944" name="Button 8" hidden="1">
              <a:extLst>
                <a:ext uri="{63B3BB69-23CF-44E3-9099-C40C66FF867C}">
                  <a14:compatExt spid="_x0000_s39944"/>
                </a:ext>
                <a:ext uri="{FF2B5EF4-FFF2-40B4-BE49-F238E27FC236}">
                  <a16:creationId xmlns:a16="http://schemas.microsoft.com/office/drawing/2014/main" id="{00000000-0008-0000-0800-00000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9945" name="Button 9" hidden="1">
              <a:extLst>
                <a:ext uri="{63B3BB69-23CF-44E3-9099-C40C66FF867C}">
                  <a14:compatExt spid="_x0000_s39945"/>
                </a:ext>
                <a:ext uri="{FF2B5EF4-FFF2-40B4-BE49-F238E27FC236}">
                  <a16:creationId xmlns:a16="http://schemas.microsoft.com/office/drawing/2014/main" id="{00000000-0008-0000-0800-00000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9946" name="Button 10" hidden="1">
              <a:extLst>
                <a:ext uri="{63B3BB69-23CF-44E3-9099-C40C66FF867C}">
                  <a14:compatExt spid="_x0000_s39946"/>
                </a:ext>
                <a:ext uri="{FF2B5EF4-FFF2-40B4-BE49-F238E27FC236}">
                  <a16:creationId xmlns:a16="http://schemas.microsoft.com/office/drawing/2014/main" id="{00000000-0008-0000-0800-00000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9947" name="Button 11" hidden="1">
              <a:extLst>
                <a:ext uri="{63B3BB69-23CF-44E3-9099-C40C66FF867C}">
                  <a14:compatExt spid="_x0000_s39947"/>
                </a:ext>
                <a:ext uri="{FF2B5EF4-FFF2-40B4-BE49-F238E27FC236}">
                  <a16:creationId xmlns:a16="http://schemas.microsoft.com/office/drawing/2014/main" id="{00000000-0008-0000-0800-00000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9948" name="Button 12" hidden="1">
              <a:extLst>
                <a:ext uri="{63B3BB69-23CF-44E3-9099-C40C66FF867C}">
                  <a14:compatExt spid="_x0000_s39948"/>
                </a:ext>
                <a:ext uri="{FF2B5EF4-FFF2-40B4-BE49-F238E27FC236}">
                  <a16:creationId xmlns:a16="http://schemas.microsoft.com/office/drawing/2014/main" id="{00000000-0008-0000-0800-00000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9949" name="Button 13" hidden="1">
              <a:extLst>
                <a:ext uri="{63B3BB69-23CF-44E3-9099-C40C66FF867C}">
                  <a14:compatExt spid="_x0000_s39949"/>
                </a:ext>
                <a:ext uri="{FF2B5EF4-FFF2-40B4-BE49-F238E27FC236}">
                  <a16:creationId xmlns:a16="http://schemas.microsoft.com/office/drawing/2014/main" id="{00000000-0008-0000-0800-00000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9950" name="Button 14" hidden="1">
              <a:extLst>
                <a:ext uri="{63B3BB69-23CF-44E3-9099-C40C66FF867C}">
                  <a14:compatExt spid="_x0000_s39950"/>
                </a:ext>
                <a:ext uri="{FF2B5EF4-FFF2-40B4-BE49-F238E27FC236}">
                  <a16:creationId xmlns:a16="http://schemas.microsoft.com/office/drawing/2014/main" id="{00000000-0008-0000-0800-00000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9951" name="Button 15" hidden="1">
              <a:extLst>
                <a:ext uri="{63B3BB69-23CF-44E3-9099-C40C66FF867C}">
                  <a14:compatExt spid="_x0000_s39951"/>
                </a:ext>
                <a:ext uri="{FF2B5EF4-FFF2-40B4-BE49-F238E27FC236}">
                  <a16:creationId xmlns:a16="http://schemas.microsoft.com/office/drawing/2014/main" id="{00000000-0008-0000-0800-00000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9952" name="Button 16" hidden="1">
              <a:extLst>
                <a:ext uri="{63B3BB69-23CF-44E3-9099-C40C66FF867C}">
                  <a14:compatExt spid="_x0000_s39952"/>
                </a:ext>
                <a:ext uri="{FF2B5EF4-FFF2-40B4-BE49-F238E27FC236}">
                  <a16:creationId xmlns:a16="http://schemas.microsoft.com/office/drawing/2014/main" id="{00000000-0008-0000-0800-00001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9953" name="Button 17" hidden="1">
              <a:extLst>
                <a:ext uri="{63B3BB69-23CF-44E3-9099-C40C66FF867C}">
                  <a14:compatExt spid="_x0000_s39953"/>
                </a:ext>
                <a:ext uri="{FF2B5EF4-FFF2-40B4-BE49-F238E27FC236}">
                  <a16:creationId xmlns:a16="http://schemas.microsoft.com/office/drawing/2014/main" id="{00000000-0008-0000-0800-00001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9954" name="Button 18" hidden="1">
              <a:extLst>
                <a:ext uri="{63B3BB69-23CF-44E3-9099-C40C66FF867C}">
                  <a14:compatExt spid="_x0000_s39954"/>
                </a:ext>
                <a:ext uri="{FF2B5EF4-FFF2-40B4-BE49-F238E27FC236}">
                  <a16:creationId xmlns:a16="http://schemas.microsoft.com/office/drawing/2014/main" id="{00000000-0008-0000-0800-00001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9955" name="Button 19" hidden="1">
              <a:extLst>
                <a:ext uri="{63B3BB69-23CF-44E3-9099-C40C66FF867C}">
                  <a14:compatExt spid="_x0000_s39955"/>
                </a:ext>
                <a:ext uri="{FF2B5EF4-FFF2-40B4-BE49-F238E27FC236}">
                  <a16:creationId xmlns:a16="http://schemas.microsoft.com/office/drawing/2014/main" id="{00000000-0008-0000-0800-00001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9956" name="Button 20" hidden="1">
              <a:extLst>
                <a:ext uri="{63B3BB69-23CF-44E3-9099-C40C66FF867C}">
                  <a14:compatExt spid="_x0000_s39956"/>
                </a:ext>
                <a:ext uri="{FF2B5EF4-FFF2-40B4-BE49-F238E27FC236}">
                  <a16:creationId xmlns:a16="http://schemas.microsoft.com/office/drawing/2014/main" id="{00000000-0008-0000-0800-00001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9957" name="Button 21" hidden="1">
              <a:extLst>
                <a:ext uri="{63B3BB69-23CF-44E3-9099-C40C66FF867C}">
                  <a14:compatExt spid="_x0000_s39957"/>
                </a:ext>
                <a:ext uri="{FF2B5EF4-FFF2-40B4-BE49-F238E27FC236}">
                  <a16:creationId xmlns:a16="http://schemas.microsoft.com/office/drawing/2014/main" id="{00000000-0008-0000-0800-00001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9958" name="Button 22" hidden="1">
              <a:extLst>
                <a:ext uri="{63B3BB69-23CF-44E3-9099-C40C66FF867C}">
                  <a14:compatExt spid="_x0000_s39958"/>
                </a:ext>
                <a:ext uri="{FF2B5EF4-FFF2-40B4-BE49-F238E27FC236}">
                  <a16:creationId xmlns:a16="http://schemas.microsoft.com/office/drawing/2014/main" id="{00000000-0008-0000-0800-00001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9959" name="Button 23" hidden="1">
              <a:extLst>
                <a:ext uri="{63B3BB69-23CF-44E3-9099-C40C66FF867C}">
                  <a14:compatExt spid="_x0000_s39959"/>
                </a:ext>
                <a:ext uri="{FF2B5EF4-FFF2-40B4-BE49-F238E27FC236}">
                  <a16:creationId xmlns:a16="http://schemas.microsoft.com/office/drawing/2014/main" id="{00000000-0008-0000-0800-00001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9960" name="Button 24" hidden="1">
              <a:extLst>
                <a:ext uri="{63B3BB69-23CF-44E3-9099-C40C66FF867C}">
                  <a14:compatExt spid="_x0000_s39960"/>
                </a:ext>
                <a:ext uri="{FF2B5EF4-FFF2-40B4-BE49-F238E27FC236}">
                  <a16:creationId xmlns:a16="http://schemas.microsoft.com/office/drawing/2014/main" id="{00000000-0008-0000-0800-00001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9961" name="Button 25" hidden="1">
              <a:extLst>
                <a:ext uri="{63B3BB69-23CF-44E3-9099-C40C66FF867C}">
                  <a14:compatExt spid="_x0000_s39961"/>
                </a:ext>
                <a:ext uri="{FF2B5EF4-FFF2-40B4-BE49-F238E27FC236}">
                  <a16:creationId xmlns:a16="http://schemas.microsoft.com/office/drawing/2014/main" id="{00000000-0008-0000-0800-00001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9962" name="Button 26" hidden="1">
              <a:extLst>
                <a:ext uri="{63B3BB69-23CF-44E3-9099-C40C66FF867C}">
                  <a14:compatExt spid="_x0000_s39962"/>
                </a:ext>
                <a:ext uri="{FF2B5EF4-FFF2-40B4-BE49-F238E27FC236}">
                  <a16:creationId xmlns:a16="http://schemas.microsoft.com/office/drawing/2014/main" id="{00000000-0008-0000-0800-00001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9963" name="Button 27" hidden="1">
              <a:extLst>
                <a:ext uri="{63B3BB69-23CF-44E3-9099-C40C66FF867C}">
                  <a14:compatExt spid="_x0000_s39963"/>
                </a:ext>
                <a:ext uri="{FF2B5EF4-FFF2-40B4-BE49-F238E27FC236}">
                  <a16:creationId xmlns:a16="http://schemas.microsoft.com/office/drawing/2014/main" id="{00000000-0008-0000-0800-00001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9964" name="Button 28" hidden="1">
              <a:extLst>
                <a:ext uri="{63B3BB69-23CF-44E3-9099-C40C66FF867C}">
                  <a14:compatExt spid="_x0000_s39964"/>
                </a:ext>
                <a:ext uri="{FF2B5EF4-FFF2-40B4-BE49-F238E27FC236}">
                  <a16:creationId xmlns:a16="http://schemas.microsoft.com/office/drawing/2014/main" id="{00000000-0008-0000-0800-00001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9965" name="Button 29" hidden="1">
              <a:extLst>
                <a:ext uri="{63B3BB69-23CF-44E3-9099-C40C66FF867C}">
                  <a14:compatExt spid="_x0000_s39965"/>
                </a:ext>
                <a:ext uri="{FF2B5EF4-FFF2-40B4-BE49-F238E27FC236}">
                  <a16:creationId xmlns:a16="http://schemas.microsoft.com/office/drawing/2014/main" id="{00000000-0008-0000-0800-00001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9966" name="Button 30" hidden="1">
              <a:extLst>
                <a:ext uri="{63B3BB69-23CF-44E3-9099-C40C66FF867C}">
                  <a14:compatExt spid="_x0000_s39966"/>
                </a:ext>
                <a:ext uri="{FF2B5EF4-FFF2-40B4-BE49-F238E27FC236}">
                  <a16:creationId xmlns:a16="http://schemas.microsoft.com/office/drawing/2014/main" id="{00000000-0008-0000-0800-00001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9967" name="Button 31" hidden="1">
              <a:extLst>
                <a:ext uri="{63B3BB69-23CF-44E3-9099-C40C66FF867C}">
                  <a14:compatExt spid="_x0000_s39967"/>
                </a:ext>
                <a:ext uri="{FF2B5EF4-FFF2-40B4-BE49-F238E27FC236}">
                  <a16:creationId xmlns:a16="http://schemas.microsoft.com/office/drawing/2014/main" id="{00000000-0008-0000-0800-00001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9968" name="Button 32" hidden="1">
              <a:extLst>
                <a:ext uri="{63B3BB69-23CF-44E3-9099-C40C66FF867C}">
                  <a14:compatExt spid="_x0000_s39968"/>
                </a:ext>
                <a:ext uri="{FF2B5EF4-FFF2-40B4-BE49-F238E27FC236}">
                  <a16:creationId xmlns:a16="http://schemas.microsoft.com/office/drawing/2014/main" id="{00000000-0008-0000-0800-00002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9969" name="Button 33" hidden="1">
              <a:extLst>
                <a:ext uri="{63B3BB69-23CF-44E3-9099-C40C66FF867C}">
                  <a14:compatExt spid="_x0000_s39969"/>
                </a:ext>
                <a:ext uri="{FF2B5EF4-FFF2-40B4-BE49-F238E27FC236}">
                  <a16:creationId xmlns:a16="http://schemas.microsoft.com/office/drawing/2014/main" id="{00000000-0008-0000-0800-00002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9970" name="Button 34" hidden="1">
              <a:extLst>
                <a:ext uri="{63B3BB69-23CF-44E3-9099-C40C66FF867C}">
                  <a14:compatExt spid="_x0000_s39970"/>
                </a:ext>
                <a:ext uri="{FF2B5EF4-FFF2-40B4-BE49-F238E27FC236}">
                  <a16:creationId xmlns:a16="http://schemas.microsoft.com/office/drawing/2014/main" id="{00000000-0008-0000-0800-00002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9971" name="Button 35" hidden="1">
              <a:extLst>
                <a:ext uri="{63B3BB69-23CF-44E3-9099-C40C66FF867C}">
                  <a14:compatExt spid="_x0000_s39971"/>
                </a:ext>
                <a:ext uri="{FF2B5EF4-FFF2-40B4-BE49-F238E27FC236}">
                  <a16:creationId xmlns:a16="http://schemas.microsoft.com/office/drawing/2014/main" id="{00000000-0008-0000-0800-00002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9972" name="Button 36" hidden="1">
              <a:extLst>
                <a:ext uri="{63B3BB69-23CF-44E3-9099-C40C66FF867C}">
                  <a14:compatExt spid="_x0000_s39972"/>
                </a:ext>
                <a:ext uri="{FF2B5EF4-FFF2-40B4-BE49-F238E27FC236}">
                  <a16:creationId xmlns:a16="http://schemas.microsoft.com/office/drawing/2014/main" id="{00000000-0008-0000-0800-00002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9973" name="Button 37" hidden="1">
              <a:extLst>
                <a:ext uri="{63B3BB69-23CF-44E3-9099-C40C66FF867C}">
                  <a14:compatExt spid="_x0000_s39973"/>
                </a:ext>
                <a:ext uri="{FF2B5EF4-FFF2-40B4-BE49-F238E27FC236}">
                  <a16:creationId xmlns:a16="http://schemas.microsoft.com/office/drawing/2014/main" id="{00000000-0008-0000-0800-00002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9974" name="Button 38" hidden="1">
              <a:extLst>
                <a:ext uri="{63B3BB69-23CF-44E3-9099-C40C66FF867C}">
                  <a14:compatExt spid="_x0000_s39974"/>
                </a:ext>
                <a:ext uri="{FF2B5EF4-FFF2-40B4-BE49-F238E27FC236}">
                  <a16:creationId xmlns:a16="http://schemas.microsoft.com/office/drawing/2014/main" id="{00000000-0008-0000-0800-00002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9975" name="Button 39" hidden="1">
              <a:extLst>
                <a:ext uri="{63B3BB69-23CF-44E3-9099-C40C66FF867C}">
                  <a14:compatExt spid="_x0000_s39975"/>
                </a:ext>
                <a:ext uri="{FF2B5EF4-FFF2-40B4-BE49-F238E27FC236}">
                  <a16:creationId xmlns:a16="http://schemas.microsoft.com/office/drawing/2014/main" id="{00000000-0008-0000-0800-00002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9976" name="Button 40" hidden="1">
              <a:extLst>
                <a:ext uri="{63B3BB69-23CF-44E3-9099-C40C66FF867C}">
                  <a14:compatExt spid="_x0000_s39976"/>
                </a:ext>
                <a:ext uri="{FF2B5EF4-FFF2-40B4-BE49-F238E27FC236}">
                  <a16:creationId xmlns:a16="http://schemas.microsoft.com/office/drawing/2014/main" id="{00000000-0008-0000-0800-00002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9977" name="Button 41" hidden="1">
              <a:extLst>
                <a:ext uri="{63B3BB69-23CF-44E3-9099-C40C66FF867C}">
                  <a14:compatExt spid="_x0000_s39977"/>
                </a:ext>
                <a:ext uri="{FF2B5EF4-FFF2-40B4-BE49-F238E27FC236}">
                  <a16:creationId xmlns:a16="http://schemas.microsoft.com/office/drawing/2014/main" id="{00000000-0008-0000-0800-00002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9978" name="Button 42" hidden="1">
              <a:extLst>
                <a:ext uri="{63B3BB69-23CF-44E3-9099-C40C66FF867C}">
                  <a14:compatExt spid="_x0000_s39978"/>
                </a:ext>
                <a:ext uri="{FF2B5EF4-FFF2-40B4-BE49-F238E27FC236}">
                  <a16:creationId xmlns:a16="http://schemas.microsoft.com/office/drawing/2014/main" id="{00000000-0008-0000-0800-00002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9979" name="Button 43" hidden="1">
              <a:extLst>
                <a:ext uri="{63B3BB69-23CF-44E3-9099-C40C66FF867C}">
                  <a14:compatExt spid="_x0000_s39979"/>
                </a:ext>
                <a:ext uri="{FF2B5EF4-FFF2-40B4-BE49-F238E27FC236}">
                  <a16:creationId xmlns:a16="http://schemas.microsoft.com/office/drawing/2014/main" id="{00000000-0008-0000-0800-00002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9980" name="Button 44" hidden="1">
              <a:extLst>
                <a:ext uri="{63B3BB69-23CF-44E3-9099-C40C66FF867C}">
                  <a14:compatExt spid="_x0000_s39980"/>
                </a:ext>
                <a:ext uri="{FF2B5EF4-FFF2-40B4-BE49-F238E27FC236}">
                  <a16:creationId xmlns:a16="http://schemas.microsoft.com/office/drawing/2014/main" id="{00000000-0008-0000-0800-00002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9981" name="Button 45" hidden="1">
              <a:extLst>
                <a:ext uri="{63B3BB69-23CF-44E3-9099-C40C66FF867C}">
                  <a14:compatExt spid="_x0000_s39981"/>
                </a:ext>
                <a:ext uri="{FF2B5EF4-FFF2-40B4-BE49-F238E27FC236}">
                  <a16:creationId xmlns:a16="http://schemas.microsoft.com/office/drawing/2014/main" id="{00000000-0008-0000-0800-00002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9982" name="Button 46" hidden="1">
              <a:extLst>
                <a:ext uri="{63B3BB69-23CF-44E3-9099-C40C66FF867C}">
                  <a14:compatExt spid="_x0000_s39982"/>
                </a:ext>
                <a:ext uri="{FF2B5EF4-FFF2-40B4-BE49-F238E27FC236}">
                  <a16:creationId xmlns:a16="http://schemas.microsoft.com/office/drawing/2014/main" id="{00000000-0008-0000-0800-00002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9983" name="Button 47" hidden="1">
              <a:extLst>
                <a:ext uri="{63B3BB69-23CF-44E3-9099-C40C66FF867C}">
                  <a14:compatExt spid="_x0000_s39983"/>
                </a:ext>
                <a:ext uri="{FF2B5EF4-FFF2-40B4-BE49-F238E27FC236}">
                  <a16:creationId xmlns:a16="http://schemas.microsoft.com/office/drawing/2014/main" id="{00000000-0008-0000-0800-00002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9984" name="Button 48" hidden="1">
              <a:extLst>
                <a:ext uri="{63B3BB69-23CF-44E3-9099-C40C66FF867C}">
                  <a14:compatExt spid="_x0000_s39984"/>
                </a:ext>
                <a:ext uri="{FF2B5EF4-FFF2-40B4-BE49-F238E27FC236}">
                  <a16:creationId xmlns:a16="http://schemas.microsoft.com/office/drawing/2014/main" id="{00000000-0008-0000-0800-00003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9985" name="Button 49" hidden="1">
              <a:extLst>
                <a:ext uri="{63B3BB69-23CF-44E3-9099-C40C66FF867C}">
                  <a14:compatExt spid="_x0000_s39985"/>
                </a:ext>
                <a:ext uri="{FF2B5EF4-FFF2-40B4-BE49-F238E27FC236}">
                  <a16:creationId xmlns:a16="http://schemas.microsoft.com/office/drawing/2014/main" id="{00000000-0008-0000-0800-00003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9986" name="Button 50" hidden="1">
              <a:extLst>
                <a:ext uri="{63B3BB69-23CF-44E3-9099-C40C66FF867C}">
                  <a14:compatExt spid="_x0000_s39986"/>
                </a:ext>
                <a:ext uri="{FF2B5EF4-FFF2-40B4-BE49-F238E27FC236}">
                  <a16:creationId xmlns:a16="http://schemas.microsoft.com/office/drawing/2014/main" id="{00000000-0008-0000-0800-00003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9987" name="Button 51" hidden="1">
              <a:extLst>
                <a:ext uri="{63B3BB69-23CF-44E3-9099-C40C66FF867C}">
                  <a14:compatExt spid="_x0000_s39987"/>
                </a:ext>
                <a:ext uri="{FF2B5EF4-FFF2-40B4-BE49-F238E27FC236}">
                  <a16:creationId xmlns:a16="http://schemas.microsoft.com/office/drawing/2014/main" id="{00000000-0008-0000-0800-00003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9988" name="Button 52" hidden="1">
              <a:extLst>
                <a:ext uri="{63B3BB69-23CF-44E3-9099-C40C66FF867C}">
                  <a14:compatExt spid="_x0000_s39988"/>
                </a:ext>
                <a:ext uri="{FF2B5EF4-FFF2-40B4-BE49-F238E27FC236}">
                  <a16:creationId xmlns:a16="http://schemas.microsoft.com/office/drawing/2014/main" id="{00000000-0008-0000-0800-00003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9989" name="Button 53" hidden="1">
              <a:extLst>
                <a:ext uri="{63B3BB69-23CF-44E3-9099-C40C66FF867C}">
                  <a14:compatExt spid="_x0000_s39989"/>
                </a:ext>
                <a:ext uri="{FF2B5EF4-FFF2-40B4-BE49-F238E27FC236}">
                  <a16:creationId xmlns:a16="http://schemas.microsoft.com/office/drawing/2014/main" id="{00000000-0008-0000-0800-00003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9990" name="Button 54" hidden="1">
              <a:extLst>
                <a:ext uri="{63B3BB69-23CF-44E3-9099-C40C66FF867C}">
                  <a14:compatExt spid="_x0000_s39990"/>
                </a:ext>
                <a:ext uri="{FF2B5EF4-FFF2-40B4-BE49-F238E27FC236}">
                  <a16:creationId xmlns:a16="http://schemas.microsoft.com/office/drawing/2014/main" id="{00000000-0008-0000-0800-00003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9991" name="Button 55" hidden="1">
              <a:extLst>
                <a:ext uri="{63B3BB69-23CF-44E3-9099-C40C66FF867C}">
                  <a14:compatExt spid="_x0000_s39991"/>
                </a:ext>
                <a:ext uri="{FF2B5EF4-FFF2-40B4-BE49-F238E27FC236}">
                  <a16:creationId xmlns:a16="http://schemas.microsoft.com/office/drawing/2014/main" id="{00000000-0008-0000-0800-00003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9992" name="Button 56" hidden="1">
              <a:extLst>
                <a:ext uri="{63B3BB69-23CF-44E3-9099-C40C66FF867C}">
                  <a14:compatExt spid="_x0000_s39992"/>
                </a:ext>
                <a:ext uri="{FF2B5EF4-FFF2-40B4-BE49-F238E27FC236}">
                  <a16:creationId xmlns:a16="http://schemas.microsoft.com/office/drawing/2014/main" id="{00000000-0008-0000-0800-00003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9993" name="Button 57" hidden="1">
              <a:extLst>
                <a:ext uri="{63B3BB69-23CF-44E3-9099-C40C66FF867C}">
                  <a14:compatExt spid="_x0000_s39993"/>
                </a:ext>
                <a:ext uri="{FF2B5EF4-FFF2-40B4-BE49-F238E27FC236}">
                  <a16:creationId xmlns:a16="http://schemas.microsoft.com/office/drawing/2014/main" id="{00000000-0008-0000-0800-00003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9994" name="Button 58" hidden="1">
              <a:extLst>
                <a:ext uri="{63B3BB69-23CF-44E3-9099-C40C66FF867C}">
                  <a14:compatExt spid="_x0000_s39994"/>
                </a:ext>
                <a:ext uri="{FF2B5EF4-FFF2-40B4-BE49-F238E27FC236}">
                  <a16:creationId xmlns:a16="http://schemas.microsoft.com/office/drawing/2014/main" id="{00000000-0008-0000-0800-00003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9995" name="Button 59" hidden="1">
              <a:extLst>
                <a:ext uri="{63B3BB69-23CF-44E3-9099-C40C66FF867C}">
                  <a14:compatExt spid="_x0000_s39995"/>
                </a:ext>
                <a:ext uri="{FF2B5EF4-FFF2-40B4-BE49-F238E27FC236}">
                  <a16:creationId xmlns:a16="http://schemas.microsoft.com/office/drawing/2014/main" id="{00000000-0008-0000-0800-00003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9996" name="Button 60" hidden="1">
              <a:extLst>
                <a:ext uri="{63B3BB69-23CF-44E3-9099-C40C66FF867C}">
                  <a14:compatExt spid="_x0000_s39996"/>
                </a:ext>
                <a:ext uri="{FF2B5EF4-FFF2-40B4-BE49-F238E27FC236}">
                  <a16:creationId xmlns:a16="http://schemas.microsoft.com/office/drawing/2014/main" id="{00000000-0008-0000-0800-00003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9997" name="Button 61" hidden="1">
              <a:extLst>
                <a:ext uri="{63B3BB69-23CF-44E3-9099-C40C66FF867C}">
                  <a14:compatExt spid="_x0000_s39997"/>
                </a:ext>
                <a:ext uri="{FF2B5EF4-FFF2-40B4-BE49-F238E27FC236}">
                  <a16:creationId xmlns:a16="http://schemas.microsoft.com/office/drawing/2014/main" id="{00000000-0008-0000-0800-00003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9998" name="Button 62" hidden="1">
              <a:extLst>
                <a:ext uri="{63B3BB69-23CF-44E3-9099-C40C66FF867C}">
                  <a14:compatExt spid="_x0000_s39998"/>
                </a:ext>
                <a:ext uri="{FF2B5EF4-FFF2-40B4-BE49-F238E27FC236}">
                  <a16:creationId xmlns:a16="http://schemas.microsoft.com/office/drawing/2014/main" id="{00000000-0008-0000-0800-00003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9999" name="Button 63" hidden="1">
              <a:extLst>
                <a:ext uri="{63B3BB69-23CF-44E3-9099-C40C66FF867C}">
                  <a14:compatExt spid="_x0000_s39999"/>
                </a:ext>
                <a:ext uri="{FF2B5EF4-FFF2-40B4-BE49-F238E27FC236}">
                  <a16:creationId xmlns:a16="http://schemas.microsoft.com/office/drawing/2014/main" id="{00000000-0008-0000-0800-00003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0000" name="Button 64" hidden="1">
              <a:extLst>
                <a:ext uri="{63B3BB69-23CF-44E3-9099-C40C66FF867C}">
                  <a14:compatExt spid="_x0000_s40000"/>
                </a:ext>
                <a:ext uri="{FF2B5EF4-FFF2-40B4-BE49-F238E27FC236}">
                  <a16:creationId xmlns:a16="http://schemas.microsoft.com/office/drawing/2014/main" id="{00000000-0008-0000-0800-00004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0001" name="Button 65" hidden="1">
              <a:extLst>
                <a:ext uri="{63B3BB69-23CF-44E3-9099-C40C66FF867C}">
                  <a14:compatExt spid="_x0000_s40001"/>
                </a:ext>
                <a:ext uri="{FF2B5EF4-FFF2-40B4-BE49-F238E27FC236}">
                  <a16:creationId xmlns:a16="http://schemas.microsoft.com/office/drawing/2014/main" id="{00000000-0008-0000-0800-00004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0002" name="Button 66" hidden="1">
              <a:extLst>
                <a:ext uri="{63B3BB69-23CF-44E3-9099-C40C66FF867C}">
                  <a14:compatExt spid="_x0000_s40002"/>
                </a:ext>
                <a:ext uri="{FF2B5EF4-FFF2-40B4-BE49-F238E27FC236}">
                  <a16:creationId xmlns:a16="http://schemas.microsoft.com/office/drawing/2014/main" id="{00000000-0008-0000-0800-00004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0003" name="Button 67" hidden="1">
              <a:extLst>
                <a:ext uri="{63B3BB69-23CF-44E3-9099-C40C66FF867C}">
                  <a14:compatExt spid="_x0000_s40003"/>
                </a:ext>
                <a:ext uri="{FF2B5EF4-FFF2-40B4-BE49-F238E27FC236}">
                  <a16:creationId xmlns:a16="http://schemas.microsoft.com/office/drawing/2014/main" id="{00000000-0008-0000-0800-00004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0004" name="Button 68" hidden="1">
              <a:extLst>
                <a:ext uri="{63B3BB69-23CF-44E3-9099-C40C66FF867C}">
                  <a14:compatExt spid="_x0000_s40004"/>
                </a:ext>
                <a:ext uri="{FF2B5EF4-FFF2-40B4-BE49-F238E27FC236}">
                  <a16:creationId xmlns:a16="http://schemas.microsoft.com/office/drawing/2014/main" id="{00000000-0008-0000-0800-00004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0005" name="Button 69" hidden="1">
              <a:extLst>
                <a:ext uri="{63B3BB69-23CF-44E3-9099-C40C66FF867C}">
                  <a14:compatExt spid="_x0000_s40005"/>
                </a:ext>
                <a:ext uri="{FF2B5EF4-FFF2-40B4-BE49-F238E27FC236}">
                  <a16:creationId xmlns:a16="http://schemas.microsoft.com/office/drawing/2014/main" id="{00000000-0008-0000-0800-00004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0006" name="Button 70" hidden="1">
              <a:extLst>
                <a:ext uri="{63B3BB69-23CF-44E3-9099-C40C66FF867C}">
                  <a14:compatExt spid="_x0000_s40006"/>
                </a:ext>
                <a:ext uri="{FF2B5EF4-FFF2-40B4-BE49-F238E27FC236}">
                  <a16:creationId xmlns:a16="http://schemas.microsoft.com/office/drawing/2014/main" id="{00000000-0008-0000-0800-00004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0007" name="Button 71" hidden="1">
              <a:extLst>
                <a:ext uri="{63B3BB69-23CF-44E3-9099-C40C66FF867C}">
                  <a14:compatExt spid="_x0000_s40007"/>
                </a:ext>
                <a:ext uri="{FF2B5EF4-FFF2-40B4-BE49-F238E27FC236}">
                  <a16:creationId xmlns:a16="http://schemas.microsoft.com/office/drawing/2014/main" id="{00000000-0008-0000-0800-00004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0008" name="Button 72" hidden="1">
              <a:extLst>
                <a:ext uri="{63B3BB69-23CF-44E3-9099-C40C66FF867C}">
                  <a14:compatExt spid="_x0000_s40008"/>
                </a:ext>
                <a:ext uri="{FF2B5EF4-FFF2-40B4-BE49-F238E27FC236}">
                  <a16:creationId xmlns:a16="http://schemas.microsoft.com/office/drawing/2014/main" id="{00000000-0008-0000-0800-00004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0009" name="Button 73" hidden="1">
              <a:extLst>
                <a:ext uri="{63B3BB69-23CF-44E3-9099-C40C66FF867C}">
                  <a14:compatExt spid="_x0000_s40009"/>
                </a:ext>
                <a:ext uri="{FF2B5EF4-FFF2-40B4-BE49-F238E27FC236}">
                  <a16:creationId xmlns:a16="http://schemas.microsoft.com/office/drawing/2014/main" id="{00000000-0008-0000-0800-00004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0010" name="Button 74" hidden="1">
              <a:extLst>
                <a:ext uri="{63B3BB69-23CF-44E3-9099-C40C66FF867C}">
                  <a14:compatExt spid="_x0000_s40010"/>
                </a:ext>
                <a:ext uri="{FF2B5EF4-FFF2-40B4-BE49-F238E27FC236}">
                  <a16:creationId xmlns:a16="http://schemas.microsoft.com/office/drawing/2014/main" id="{00000000-0008-0000-0800-00004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0011" name="Button 75" hidden="1">
              <a:extLst>
                <a:ext uri="{63B3BB69-23CF-44E3-9099-C40C66FF867C}">
                  <a14:compatExt spid="_x0000_s40011"/>
                </a:ext>
                <a:ext uri="{FF2B5EF4-FFF2-40B4-BE49-F238E27FC236}">
                  <a16:creationId xmlns:a16="http://schemas.microsoft.com/office/drawing/2014/main" id="{00000000-0008-0000-0800-00004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0012" name="Button 76" hidden="1">
              <a:extLst>
                <a:ext uri="{63B3BB69-23CF-44E3-9099-C40C66FF867C}">
                  <a14:compatExt spid="_x0000_s40012"/>
                </a:ext>
                <a:ext uri="{FF2B5EF4-FFF2-40B4-BE49-F238E27FC236}">
                  <a16:creationId xmlns:a16="http://schemas.microsoft.com/office/drawing/2014/main" id="{00000000-0008-0000-0800-00004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0013" name="Button 77" hidden="1">
              <a:extLst>
                <a:ext uri="{63B3BB69-23CF-44E3-9099-C40C66FF867C}">
                  <a14:compatExt spid="_x0000_s40013"/>
                </a:ext>
                <a:ext uri="{FF2B5EF4-FFF2-40B4-BE49-F238E27FC236}">
                  <a16:creationId xmlns:a16="http://schemas.microsoft.com/office/drawing/2014/main" id="{00000000-0008-0000-0800-00004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0014" name="Button 78" hidden="1">
              <a:extLst>
                <a:ext uri="{63B3BB69-23CF-44E3-9099-C40C66FF867C}">
                  <a14:compatExt spid="_x0000_s40014"/>
                </a:ext>
                <a:ext uri="{FF2B5EF4-FFF2-40B4-BE49-F238E27FC236}">
                  <a16:creationId xmlns:a16="http://schemas.microsoft.com/office/drawing/2014/main" id="{00000000-0008-0000-0800-00004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0015" name="Button 79" hidden="1">
              <a:extLst>
                <a:ext uri="{63B3BB69-23CF-44E3-9099-C40C66FF867C}">
                  <a14:compatExt spid="_x0000_s40015"/>
                </a:ext>
                <a:ext uri="{FF2B5EF4-FFF2-40B4-BE49-F238E27FC236}">
                  <a16:creationId xmlns:a16="http://schemas.microsoft.com/office/drawing/2014/main" id="{00000000-0008-0000-0800-00004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0016" name="Button 80" hidden="1">
              <a:extLst>
                <a:ext uri="{63B3BB69-23CF-44E3-9099-C40C66FF867C}">
                  <a14:compatExt spid="_x0000_s40016"/>
                </a:ext>
                <a:ext uri="{FF2B5EF4-FFF2-40B4-BE49-F238E27FC236}">
                  <a16:creationId xmlns:a16="http://schemas.microsoft.com/office/drawing/2014/main" id="{00000000-0008-0000-0800-00005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0017" name="Button 81" hidden="1">
              <a:extLst>
                <a:ext uri="{63B3BB69-23CF-44E3-9099-C40C66FF867C}">
                  <a14:compatExt spid="_x0000_s40017"/>
                </a:ext>
                <a:ext uri="{FF2B5EF4-FFF2-40B4-BE49-F238E27FC236}">
                  <a16:creationId xmlns:a16="http://schemas.microsoft.com/office/drawing/2014/main" id="{00000000-0008-0000-0800-00005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0018" name="Button 82" hidden="1">
              <a:extLst>
                <a:ext uri="{63B3BB69-23CF-44E3-9099-C40C66FF867C}">
                  <a14:compatExt spid="_x0000_s40018"/>
                </a:ext>
                <a:ext uri="{FF2B5EF4-FFF2-40B4-BE49-F238E27FC236}">
                  <a16:creationId xmlns:a16="http://schemas.microsoft.com/office/drawing/2014/main" id="{00000000-0008-0000-0800-00005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0019" name="Button 83" hidden="1">
              <a:extLst>
                <a:ext uri="{63B3BB69-23CF-44E3-9099-C40C66FF867C}">
                  <a14:compatExt spid="_x0000_s40019"/>
                </a:ext>
                <a:ext uri="{FF2B5EF4-FFF2-40B4-BE49-F238E27FC236}">
                  <a16:creationId xmlns:a16="http://schemas.microsoft.com/office/drawing/2014/main" id="{00000000-0008-0000-0800-00005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0020" name="Button 84" hidden="1">
              <a:extLst>
                <a:ext uri="{63B3BB69-23CF-44E3-9099-C40C66FF867C}">
                  <a14:compatExt spid="_x0000_s40020"/>
                </a:ext>
                <a:ext uri="{FF2B5EF4-FFF2-40B4-BE49-F238E27FC236}">
                  <a16:creationId xmlns:a16="http://schemas.microsoft.com/office/drawing/2014/main" id="{00000000-0008-0000-0800-00005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0021" name="Button 85" hidden="1">
              <a:extLst>
                <a:ext uri="{63B3BB69-23CF-44E3-9099-C40C66FF867C}">
                  <a14:compatExt spid="_x0000_s40021"/>
                </a:ext>
                <a:ext uri="{FF2B5EF4-FFF2-40B4-BE49-F238E27FC236}">
                  <a16:creationId xmlns:a16="http://schemas.microsoft.com/office/drawing/2014/main" id="{00000000-0008-0000-0800-00005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0022" name="Button 86" hidden="1">
              <a:extLst>
                <a:ext uri="{63B3BB69-23CF-44E3-9099-C40C66FF867C}">
                  <a14:compatExt spid="_x0000_s40022"/>
                </a:ext>
                <a:ext uri="{FF2B5EF4-FFF2-40B4-BE49-F238E27FC236}">
                  <a16:creationId xmlns:a16="http://schemas.microsoft.com/office/drawing/2014/main" id="{00000000-0008-0000-0800-00005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0023" name="Button 87" hidden="1">
              <a:extLst>
                <a:ext uri="{63B3BB69-23CF-44E3-9099-C40C66FF867C}">
                  <a14:compatExt spid="_x0000_s40023"/>
                </a:ext>
                <a:ext uri="{FF2B5EF4-FFF2-40B4-BE49-F238E27FC236}">
                  <a16:creationId xmlns:a16="http://schemas.microsoft.com/office/drawing/2014/main" id="{00000000-0008-0000-0800-00005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0024" name="Button 88" hidden="1">
              <a:extLst>
                <a:ext uri="{63B3BB69-23CF-44E3-9099-C40C66FF867C}">
                  <a14:compatExt spid="_x0000_s40024"/>
                </a:ext>
                <a:ext uri="{FF2B5EF4-FFF2-40B4-BE49-F238E27FC236}">
                  <a16:creationId xmlns:a16="http://schemas.microsoft.com/office/drawing/2014/main" id="{00000000-0008-0000-0800-00005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0025" name="Button 89" hidden="1">
              <a:extLst>
                <a:ext uri="{63B3BB69-23CF-44E3-9099-C40C66FF867C}">
                  <a14:compatExt spid="_x0000_s40025"/>
                </a:ext>
                <a:ext uri="{FF2B5EF4-FFF2-40B4-BE49-F238E27FC236}">
                  <a16:creationId xmlns:a16="http://schemas.microsoft.com/office/drawing/2014/main" id="{00000000-0008-0000-0800-00005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0026" name="Button 90" hidden="1">
              <a:extLst>
                <a:ext uri="{63B3BB69-23CF-44E3-9099-C40C66FF867C}">
                  <a14:compatExt spid="_x0000_s40026"/>
                </a:ext>
                <a:ext uri="{FF2B5EF4-FFF2-40B4-BE49-F238E27FC236}">
                  <a16:creationId xmlns:a16="http://schemas.microsoft.com/office/drawing/2014/main" id="{00000000-0008-0000-0800-00005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0027" name="Button 91" hidden="1">
              <a:extLst>
                <a:ext uri="{63B3BB69-23CF-44E3-9099-C40C66FF867C}">
                  <a14:compatExt spid="_x0000_s40027"/>
                </a:ext>
                <a:ext uri="{FF2B5EF4-FFF2-40B4-BE49-F238E27FC236}">
                  <a16:creationId xmlns:a16="http://schemas.microsoft.com/office/drawing/2014/main" id="{00000000-0008-0000-0800-00005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0028" name="Button 92" hidden="1">
              <a:extLst>
                <a:ext uri="{63B3BB69-23CF-44E3-9099-C40C66FF867C}">
                  <a14:compatExt spid="_x0000_s40028"/>
                </a:ext>
                <a:ext uri="{FF2B5EF4-FFF2-40B4-BE49-F238E27FC236}">
                  <a16:creationId xmlns:a16="http://schemas.microsoft.com/office/drawing/2014/main" id="{00000000-0008-0000-0800-00005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0029" name="Button 93" hidden="1">
              <a:extLst>
                <a:ext uri="{63B3BB69-23CF-44E3-9099-C40C66FF867C}">
                  <a14:compatExt spid="_x0000_s40029"/>
                </a:ext>
                <a:ext uri="{FF2B5EF4-FFF2-40B4-BE49-F238E27FC236}">
                  <a16:creationId xmlns:a16="http://schemas.microsoft.com/office/drawing/2014/main" id="{00000000-0008-0000-0800-00005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0030" name="Button 94" hidden="1">
              <a:extLst>
                <a:ext uri="{63B3BB69-23CF-44E3-9099-C40C66FF867C}">
                  <a14:compatExt spid="_x0000_s40030"/>
                </a:ext>
                <a:ext uri="{FF2B5EF4-FFF2-40B4-BE49-F238E27FC236}">
                  <a16:creationId xmlns:a16="http://schemas.microsoft.com/office/drawing/2014/main" id="{00000000-0008-0000-0800-00005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0031" name="Button 95" hidden="1">
              <a:extLst>
                <a:ext uri="{63B3BB69-23CF-44E3-9099-C40C66FF867C}">
                  <a14:compatExt spid="_x0000_s40031"/>
                </a:ext>
                <a:ext uri="{FF2B5EF4-FFF2-40B4-BE49-F238E27FC236}">
                  <a16:creationId xmlns:a16="http://schemas.microsoft.com/office/drawing/2014/main" id="{00000000-0008-0000-0800-00005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0032" name="Button 96" hidden="1">
              <a:extLst>
                <a:ext uri="{63B3BB69-23CF-44E3-9099-C40C66FF867C}">
                  <a14:compatExt spid="_x0000_s40032"/>
                </a:ext>
                <a:ext uri="{FF2B5EF4-FFF2-40B4-BE49-F238E27FC236}">
                  <a16:creationId xmlns:a16="http://schemas.microsoft.com/office/drawing/2014/main" id="{00000000-0008-0000-0800-00006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0033" name="Button 97" hidden="1">
              <a:extLst>
                <a:ext uri="{63B3BB69-23CF-44E3-9099-C40C66FF867C}">
                  <a14:compatExt spid="_x0000_s40033"/>
                </a:ext>
                <a:ext uri="{FF2B5EF4-FFF2-40B4-BE49-F238E27FC236}">
                  <a16:creationId xmlns:a16="http://schemas.microsoft.com/office/drawing/2014/main" id="{00000000-0008-0000-0800-00006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0034" name="Button 98" hidden="1">
              <a:extLst>
                <a:ext uri="{63B3BB69-23CF-44E3-9099-C40C66FF867C}">
                  <a14:compatExt spid="_x0000_s40034"/>
                </a:ext>
                <a:ext uri="{FF2B5EF4-FFF2-40B4-BE49-F238E27FC236}">
                  <a16:creationId xmlns:a16="http://schemas.microsoft.com/office/drawing/2014/main" id="{00000000-0008-0000-0800-00006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0035" name="Button 99" hidden="1">
              <a:extLst>
                <a:ext uri="{63B3BB69-23CF-44E3-9099-C40C66FF867C}">
                  <a14:compatExt spid="_x0000_s40035"/>
                </a:ext>
                <a:ext uri="{FF2B5EF4-FFF2-40B4-BE49-F238E27FC236}">
                  <a16:creationId xmlns:a16="http://schemas.microsoft.com/office/drawing/2014/main" id="{00000000-0008-0000-0800-00006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0036" name="Button 100" hidden="1">
              <a:extLst>
                <a:ext uri="{63B3BB69-23CF-44E3-9099-C40C66FF867C}">
                  <a14:compatExt spid="_x0000_s40036"/>
                </a:ext>
                <a:ext uri="{FF2B5EF4-FFF2-40B4-BE49-F238E27FC236}">
                  <a16:creationId xmlns:a16="http://schemas.microsoft.com/office/drawing/2014/main" id="{00000000-0008-0000-0800-00006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0037" name="Button 101" hidden="1">
              <a:extLst>
                <a:ext uri="{63B3BB69-23CF-44E3-9099-C40C66FF867C}">
                  <a14:compatExt spid="_x0000_s40037"/>
                </a:ext>
                <a:ext uri="{FF2B5EF4-FFF2-40B4-BE49-F238E27FC236}">
                  <a16:creationId xmlns:a16="http://schemas.microsoft.com/office/drawing/2014/main" id="{00000000-0008-0000-0800-00006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0038" name="Button 102" hidden="1">
              <a:extLst>
                <a:ext uri="{63B3BB69-23CF-44E3-9099-C40C66FF867C}">
                  <a14:compatExt spid="_x0000_s40038"/>
                </a:ext>
                <a:ext uri="{FF2B5EF4-FFF2-40B4-BE49-F238E27FC236}">
                  <a16:creationId xmlns:a16="http://schemas.microsoft.com/office/drawing/2014/main" id="{00000000-0008-0000-0800-00006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0039" name="Button 103" hidden="1">
              <a:extLst>
                <a:ext uri="{63B3BB69-23CF-44E3-9099-C40C66FF867C}">
                  <a14:compatExt spid="_x0000_s40039"/>
                </a:ext>
                <a:ext uri="{FF2B5EF4-FFF2-40B4-BE49-F238E27FC236}">
                  <a16:creationId xmlns:a16="http://schemas.microsoft.com/office/drawing/2014/main" id="{00000000-0008-0000-0800-00006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0040" name="Button 104" hidden="1">
              <a:extLst>
                <a:ext uri="{63B3BB69-23CF-44E3-9099-C40C66FF867C}">
                  <a14:compatExt spid="_x0000_s40040"/>
                </a:ext>
                <a:ext uri="{FF2B5EF4-FFF2-40B4-BE49-F238E27FC236}">
                  <a16:creationId xmlns:a16="http://schemas.microsoft.com/office/drawing/2014/main" id="{00000000-0008-0000-0800-00006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0041" name="Button 105" hidden="1">
              <a:extLst>
                <a:ext uri="{63B3BB69-23CF-44E3-9099-C40C66FF867C}">
                  <a14:compatExt spid="_x0000_s40041"/>
                </a:ext>
                <a:ext uri="{FF2B5EF4-FFF2-40B4-BE49-F238E27FC236}">
                  <a16:creationId xmlns:a16="http://schemas.microsoft.com/office/drawing/2014/main" id="{00000000-0008-0000-0800-00006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0042" name="Button 106" hidden="1">
              <a:extLst>
                <a:ext uri="{63B3BB69-23CF-44E3-9099-C40C66FF867C}">
                  <a14:compatExt spid="_x0000_s40042"/>
                </a:ext>
                <a:ext uri="{FF2B5EF4-FFF2-40B4-BE49-F238E27FC236}">
                  <a16:creationId xmlns:a16="http://schemas.microsoft.com/office/drawing/2014/main" id="{00000000-0008-0000-0800-00006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0043" name="Button 107" hidden="1">
              <a:extLst>
                <a:ext uri="{63B3BB69-23CF-44E3-9099-C40C66FF867C}">
                  <a14:compatExt spid="_x0000_s40043"/>
                </a:ext>
                <a:ext uri="{FF2B5EF4-FFF2-40B4-BE49-F238E27FC236}">
                  <a16:creationId xmlns:a16="http://schemas.microsoft.com/office/drawing/2014/main" id="{00000000-0008-0000-0800-00006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0044" name="Button 108" hidden="1">
              <a:extLst>
                <a:ext uri="{63B3BB69-23CF-44E3-9099-C40C66FF867C}">
                  <a14:compatExt spid="_x0000_s40044"/>
                </a:ext>
                <a:ext uri="{FF2B5EF4-FFF2-40B4-BE49-F238E27FC236}">
                  <a16:creationId xmlns:a16="http://schemas.microsoft.com/office/drawing/2014/main" id="{00000000-0008-0000-0800-00006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0045" name="Button 109" hidden="1">
              <a:extLst>
                <a:ext uri="{63B3BB69-23CF-44E3-9099-C40C66FF867C}">
                  <a14:compatExt spid="_x0000_s40045"/>
                </a:ext>
                <a:ext uri="{FF2B5EF4-FFF2-40B4-BE49-F238E27FC236}">
                  <a16:creationId xmlns:a16="http://schemas.microsoft.com/office/drawing/2014/main" id="{00000000-0008-0000-0800-00006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0046" name="Button 110" hidden="1">
              <a:extLst>
                <a:ext uri="{63B3BB69-23CF-44E3-9099-C40C66FF867C}">
                  <a14:compatExt spid="_x0000_s40046"/>
                </a:ext>
                <a:ext uri="{FF2B5EF4-FFF2-40B4-BE49-F238E27FC236}">
                  <a16:creationId xmlns:a16="http://schemas.microsoft.com/office/drawing/2014/main" id="{00000000-0008-0000-0800-00006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0047" name="Button 111" hidden="1">
              <a:extLst>
                <a:ext uri="{63B3BB69-23CF-44E3-9099-C40C66FF867C}">
                  <a14:compatExt spid="_x0000_s40047"/>
                </a:ext>
                <a:ext uri="{FF2B5EF4-FFF2-40B4-BE49-F238E27FC236}">
                  <a16:creationId xmlns:a16="http://schemas.microsoft.com/office/drawing/2014/main" id="{00000000-0008-0000-0800-00006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0048" name="Button 112" hidden="1">
              <a:extLst>
                <a:ext uri="{63B3BB69-23CF-44E3-9099-C40C66FF867C}">
                  <a14:compatExt spid="_x0000_s40048"/>
                </a:ext>
                <a:ext uri="{FF2B5EF4-FFF2-40B4-BE49-F238E27FC236}">
                  <a16:creationId xmlns:a16="http://schemas.microsoft.com/office/drawing/2014/main" id="{00000000-0008-0000-0800-00007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0049" name="Button 113" hidden="1">
              <a:extLst>
                <a:ext uri="{63B3BB69-23CF-44E3-9099-C40C66FF867C}">
                  <a14:compatExt spid="_x0000_s40049"/>
                </a:ext>
                <a:ext uri="{FF2B5EF4-FFF2-40B4-BE49-F238E27FC236}">
                  <a16:creationId xmlns:a16="http://schemas.microsoft.com/office/drawing/2014/main" id="{00000000-0008-0000-0800-00007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0050" name="Button 114" hidden="1">
              <a:extLst>
                <a:ext uri="{63B3BB69-23CF-44E3-9099-C40C66FF867C}">
                  <a14:compatExt spid="_x0000_s40050"/>
                </a:ext>
                <a:ext uri="{FF2B5EF4-FFF2-40B4-BE49-F238E27FC236}">
                  <a16:creationId xmlns:a16="http://schemas.microsoft.com/office/drawing/2014/main" id="{00000000-0008-0000-0800-00007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0051" name="Button 115" hidden="1">
              <a:extLst>
                <a:ext uri="{63B3BB69-23CF-44E3-9099-C40C66FF867C}">
                  <a14:compatExt spid="_x0000_s40051"/>
                </a:ext>
                <a:ext uri="{FF2B5EF4-FFF2-40B4-BE49-F238E27FC236}">
                  <a16:creationId xmlns:a16="http://schemas.microsoft.com/office/drawing/2014/main" id="{00000000-0008-0000-0800-00007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0052" name="Button 116" hidden="1">
              <a:extLst>
                <a:ext uri="{63B3BB69-23CF-44E3-9099-C40C66FF867C}">
                  <a14:compatExt spid="_x0000_s40052"/>
                </a:ext>
                <a:ext uri="{FF2B5EF4-FFF2-40B4-BE49-F238E27FC236}">
                  <a16:creationId xmlns:a16="http://schemas.microsoft.com/office/drawing/2014/main" id="{00000000-0008-0000-0800-00007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0053" name="Button 117" hidden="1">
              <a:extLst>
                <a:ext uri="{63B3BB69-23CF-44E3-9099-C40C66FF867C}">
                  <a14:compatExt spid="_x0000_s40053"/>
                </a:ext>
                <a:ext uri="{FF2B5EF4-FFF2-40B4-BE49-F238E27FC236}">
                  <a16:creationId xmlns:a16="http://schemas.microsoft.com/office/drawing/2014/main" id="{00000000-0008-0000-0800-00007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0054" name="Button 118" hidden="1">
              <a:extLst>
                <a:ext uri="{63B3BB69-23CF-44E3-9099-C40C66FF867C}">
                  <a14:compatExt spid="_x0000_s40054"/>
                </a:ext>
                <a:ext uri="{FF2B5EF4-FFF2-40B4-BE49-F238E27FC236}">
                  <a16:creationId xmlns:a16="http://schemas.microsoft.com/office/drawing/2014/main" id="{00000000-0008-0000-0800-00007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0055" name="Button 119" hidden="1">
              <a:extLst>
                <a:ext uri="{63B3BB69-23CF-44E3-9099-C40C66FF867C}">
                  <a14:compatExt spid="_x0000_s40055"/>
                </a:ext>
                <a:ext uri="{FF2B5EF4-FFF2-40B4-BE49-F238E27FC236}">
                  <a16:creationId xmlns:a16="http://schemas.microsoft.com/office/drawing/2014/main" id="{00000000-0008-0000-0800-00007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0056" name="Button 120" hidden="1">
              <a:extLst>
                <a:ext uri="{63B3BB69-23CF-44E3-9099-C40C66FF867C}">
                  <a14:compatExt spid="_x0000_s40056"/>
                </a:ext>
                <a:ext uri="{FF2B5EF4-FFF2-40B4-BE49-F238E27FC236}">
                  <a16:creationId xmlns:a16="http://schemas.microsoft.com/office/drawing/2014/main" id="{00000000-0008-0000-0800-00007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0057" name="Button 121" hidden="1">
              <a:extLst>
                <a:ext uri="{63B3BB69-23CF-44E3-9099-C40C66FF867C}">
                  <a14:compatExt spid="_x0000_s40057"/>
                </a:ext>
                <a:ext uri="{FF2B5EF4-FFF2-40B4-BE49-F238E27FC236}">
                  <a16:creationId xmlns:a16="http://schemas.microsoft.com/office/drawing/2014/main" id="{00000000-0008-0000-0800-00007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0058" name="Button 122" hidden="1">
              <a:extLst>
                <a:ext uri="{63B3BB69-23CF-44E3-9099-C40C66FF867C}">
                  <a14:compatExt spid="_x0000_s40058"/>
                </a:ext>
                <a:ext uri="{FF2B5EF4-FFF2-40B4-BE49-F238E27FC236}">
                  <a16:creationId xmlns:a16="http://schemas.microsoft.com/office/drawing/2014/main" id="{00000000-0008-0000-0800-00007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0059" name="Button 123" hidden="1">
              <a:extLst>
                <a:ext uri="{63B3BB69-23CF-44E3-9099-C40C66FF867C}">
                  <a14:compatExt spid="_x0000_s40059"/>
                </a:ext>
                <a:ext uri="{FF2B5EF4-FFF2-40B4-BE49-F238E27FC236}">
                  <a16:creationId xmlns:a16="http://schemas.microsoft.com/office/drawing/2014/main" id="{00000000-0008-0000-0800-00007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0060" name="Button 124" hidden="1">
              <a:extLst>
                <a:ext uri="{63B3BB69-23CF-44E3-9099-C40C66FF867C}">
                  <a14:compatExt spid="_x0000_s40060"/>
                </a:ext>
                <a:ext uri="{FF2B5EF4-FFF2-40B4-BE49-F238E27FC236}">
                  <a16:creationId xmlns:a16="http://schemas.microsoft.com/office/drawing/2014/main" id="{00000000-0008-0000-0800-00007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0061" name="Button 125" hidden="1">
              <a:extLst>
                <a:ext uri="{63B3BB69-23CF-44E3-9099-C40C66FF867C}">
                  <a14:compatExt spid="_x0000_s40061"/>
                </a:ext>
                <a:ext uri="{FF2B5EF4-FFF2-40B4-BE49-F238E27FC236}">
                  <a16:creationId xmlns:a16="http://schemas.microsoft.com/office/drawing/2014/main" id="{00000000-0008-0000-0800-00007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0062" name="Button 126" hidden="1">
              <a:extLst>
                <a:ext uri="{63B3BB69-23CF-44E3-9099-C40C66FF867C}">
                  <a14:compatExt spid="_x0000_s40062"/>
                </a:ext>
                <a:ext uri="{FF2B5EF4-FFF2-40B4-BE49-F238E27FC236}">
                  <a16:creationId xmlns:a16="http://schemas.microsoft.com/office/drawing/2014/main" id="{00000000-0008-0000-0800-00007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0063" name="Button 127" hidden="1">
              <a:extLst>
                <a:ext uri="{63B3BB69-23CF-44E3-9099-C40C66FF867C}">
                  <a14:compatExt spid="_x0000_s40063"/>
                </a:ext>
                <a:ext uri="{FF2B5EF4-FFF2-40B4-BE49-F238E27FC236}">
                  <a16:creationId xmlns:a16="http://schemas.microsoft.com/office/drawing/2014/main" id="{00000000-0008-0000-0800-00007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0064" name="Button 128" hidden="1">
              <a:extLst>
                <a:ext uri="{63B3BB69-23CF-44E3-9099-C40C66FF867C}">
                  <a14:compatExt spid="_x0000_s40064"/>
                </a:ext>
                <a:ext uri="{FF2B5EF4-FFF2-40B4-BE49-F238E27FC236}">
                  <a16:creationId xmlns:a16="http://schemas.microsoft.com/office/drawing/2014/main" id="{00000000-0008-0000-0800-00008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0065" name="Button 129" hidden="1">
              <a:extLst>
                <a:ext uri="{63B3BB69-23CF-44E3-9099-C40C66FF867C}">
                  <a14:compatExt spid="_x0000_s40065"/>
                </a:ext>
                <a:ext uri="{FF2B5EF4-FFF2-40B4-BE49-F238E27FC236}">
                  <a16:creationId xmlns:a16="http://schemas.microsoft.com/office/drawing/2014/main" id="{00000000-0008-0000-0800-00008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0066" name="Button 130" hidden="1">
              <a:extLst>
                <a:ext uri="{63B3BB69-23CF-44E3-9099-C40C66FF867C}">
                  <a14:compatExt spid="_x0000_s40066"/>
                </a:ext>
                <a:ext uri="{FF2B5EF4-FFF2-40B4-BE49-F238E27FC236}">
                  <a16:creationId xmlns:a16="http://schemas.microsoft.com/office/drawing/2014/main" id="{00000000-0008-0000-0800-00008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0067" name="Button 131" hidden="1">
              <a:extLst>
                <a:ext uri="{63B3BB69-23CF-44E3-9099-C40C66FF867C}">
                  <a14:compatExt spid="_x0000_s40067"/>
                </a:ext>
                <a:ext uri="{FF2B5EF4-FFF2-40B4-BE49-F238E27FC236}">
                  <a16:creationId xmlns:a16="http://schemas.microsoft.com/office/drawing/2014/main" id="{00000000-0008-0000-0800-00008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0068" name="Button 132" hidden="1">
              <a:extLst>
                <a:ext uri="{63B3BB69-23CF-44E3-9099-C40C66FF867C}">
                  <a14:compatExt spid="_x0000_s40068"/>
                </a:ext>
                <a:ext uri="{FF2B5EF4-FFF2-40B4-BE49-F238E27FC236}">
                  <a16:creationId xmlns:a16="http://schemas.microsoft.com/office/drawing/2014/main" id="{00000000-0008-0000-0800-00008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0069" name="Button 133" hidden="1">
              <a:extLst>
                <a:ext uri="{63B3BB69-23CF-44E3-9099-C40C66FF867C}">
                  <a14:compatExt spid="_x0000_s40069"/>
                </a:ext>
                <a:ext uri="{FF2B5EF4-FFF2-40B4-BE49-F238E27FC236}">
                  <a16:creationId xmlns:a16="http://schemas.microsoft.com/office/drawing/2014/main" id="{00000000-0008-0000-0800-00008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0070" name="Button 134" hidden="1">
              <a:extLst>
                <a:ext uri="{63B3BB69-23CF-44E3-9099-C40C66FF867C}">
                  <a14:compatExt spid="_x0000_s40070"/>
                </a:ext>
                <a:ext uri="{FF2B5EF4-FFF2-40B4-BE49-F238E27FC236}">
                  <a16:creationId xmlns:a16="http://schemas.microsoft.com/office/drawing/2014/main" id="{00000000-0008-0000-0800-00008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0071" name="Button 135" hidden="1">
              <a:extLst>
                <a:ext uri="{63B3BB69-23CF-44E3-9099-C40C66FF867C}">
                  <a14:compatExt spid="_x0000_s40071"/>
                </a:ext>
                <a:ext uri="{FF2B5EF4-FFF2-40B4-BE49-F238E27FC236}">
                  <a16:creationId xmlns:a16="http://schemas.microsoft.com/office/drawing/2014/main" id="{00000000-0008-0000-0800-00008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0072" name="Button 136" hidden="1">
              <a:extLst>
                <a:ext uri="{63B3BB69-23CF-44E3-9099-C40C66FF867C}">
                  <a14:compatExt spid="_x0000_s40072"/>
                </a:ext>
                <a:ext uri="{FF2B5EF4-FFF2-40B4-BE49-F238E27FC236}">
                  <a16:creationId xmlns:a16="http://schemas.microsoft.com/office/drawing/2014/main" id="{00000000-0008-0000-0800-00008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0073" name="Button 137" hidden="1">
              <a:extLst>
                <a:ext uri="{63B3BB69-23CF-44E3-9099-C40C66FF867C}">
                  <a14:compatExt spid="_x0000_s40073"/>
                </a:ext>
                <a:ext uri="{FF2B5EF4-FFF2-40B4-BE49-F238E27FC236}">
                  <a16:creationId xmlns:a16="http://schemas.microsoft.com/office/drawing/2014/main" id="{00000000-0008-0000-0800-00008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0074" name="Button 138" hidden="1">
              <a:extLst>
                <a:ext uri="{63B3BB69-23CF-44E3-9099-C40C66FF867C}">
                  <a14:compatExt spid="_x0000_s40074"/>
                </a:ext>
                <a:ext uri="{FF2B5EF4-FFF2-40B4-BE49-F238E27FC236}">
                  <a16:creationId xmlns:a16="http://schemas.microsoft.com/office/drawing/2014/main" id="{00000000-0008-0000-0800-00008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0075" name="Button 139" hidden="1">
              <a:extLst>
                <a:ext uri="{63B3BB69-23CF-44E3-9099-C40C66FF867C}">
                  <a14:compatExt spid="_x0000_s40075"/>
                </a:ext>
                <a:ext uri="{FF2B5EF4-FFF2-40B4-BE49-F238E27FC236}">
                  <a16:creationId xmlns:a16="http://schemas.microsoft.com/office/drawing/2014/main" id="{00000000-0008-0000-0800-00008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0076" name="Button 140" hidden="1">
              <a:extLst>
                <a:ext uri="{63B3BB69-23CF-44E3-9099-C40C66FF867C}">
                  <a14:compatExt spid="_x0000_s40076"/>
                </a:ext>
                <a:ext uri="{FF2B5EF4-FFF2-40B4-BE49-F238E27FC236}">
                  <a16:creationId xmlns:a16="http://schemas.microsoft.com/office/drawing/2014/main" id="{00000000-0008-0000-0800-00008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9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0962" name="Button 2" hidden="1">
              <a:extLst>
                <a:ext uri="{63B3BB69-23CF-44E3-9099-C40C66FF867C}">
                  <a14:compatExt spid="_x0000_s40962"/>
                </a:ext>
                <a:ext uri="{FF2B5EF4-FFF2-40B4-BE49-F238E27FC236}">
                  <a16:creationId xmlns:a16="http://schemas.microsoft.com/office/drawing/2014/main" id="{00000000-0008-0000-0900-00000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0963" name="Button 3" hidden="1">
              <a:extLst>
                <a:ext uri="{63B3BB69-23CF-44E3-9099-C40C66FF867C}">
                  <a14:compatExt spid="_x0000_s40963"/>
                </a:ext>
                <a:ext uri="{FF2B5EF4-FFF2-40B4-BE49-F238E27FC236}">
                  <a16:creationId xmlns:a16="http://schemas.microsoft.com/office/drawing/2014/main" id="{00000000-0008-0000-0900-00000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0964" name="Button 4" hidden="1">
              <a:extLst>
                <a:ext uri="{63B3BB69-23CF-44E3-9099-C40C66FF867C}">
                  <a14:compatExt spid="_x0000_s40964"/>
                </a:ext>
                <a:ext uri="{FF2B5EF4-FFF2-40B4-BE49-F238E27FC236}">
                  <a16:creationId xmlns:a16="http://schemas.microsoft.com/office/drawing/2014/main" id="{00000000-0008-0000-0900-00000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0965" name="Button 5" hidden="1">
              <a:extLst>
                <a:ext uri="{63B3BB69-23CF-44E3-9099-C40C66FF867C}">
                  <a14:compatExt spid="_x0000_s40965"/>
                </a:ext>
                <a:ext uri="{FF2B5EF4-FFF2-40B4-BE49-F238E27FC236}">
                  <a16:creationId xmlns:a16="http://schemas.microsoft.com/office/drawing/2014/main" id="{00000000-0008-0000-0900-00000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0966" name="Button 6" hidden="1">
              <a:extLst>
                <a:ext uri="{63B3BB69-23CF-44E3-9099-C40C66FF867C}">
                  <a14:compatExt spid="_x0000_s40966"/>
                </a:ext>
                <a:ext uri="{FF2B5EF4-FFF2-40B4-BE49-F238E27FC236}">
                  <a16:creationId xmlns:a16="http://schemas.microsoft.com/office/drawing/2014/main" id="{00000000-0008-0000-0900-00000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0967" name="Button 7" hidden="1">
              <a:extLst>
                <a:ext uri="{63B3BB69-23CF-44E3-9099-C40C66FF867C}">
                  <a14:compatExt spid="_x0000_s40967"/>
                </a:ext>
                <a:ext uri="{FF2B5EF4-FFF2-40B4-BE49-F238E27FC236}">
                  <a16:creationId xmlns:a16="http://schemas.microsoft.com/office/drawing/2014/main" id="{00000000-0008-0000-0900-00000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0968" name="Button 8" hidden="1">
              <a:extLst>
                <a:ext uri="{63B3BB69-23CF-44E3-9099-C40C66FF867C}">
                  <a14:compatExt spid="_x0000_s40968"/>
                </a:ext>
                <a:ext uri="{FF2B5EF4-FFF2-40B4-BE49-F238E27FC236}">
                  <a16:creationId xmlns:a16="http://schemas.microsoft.com/office/drawing/2014/main" id="{00000000-0008-0000-0900-00000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0969" name="Button 9" hidden="1">
              <a:extLst>
                <a:ext uri="{63B3BB69-23CF-44E3-9099-C40C66FF867C}">
                  <a14:compatExt spid="_x0000_s40969"/>
                </a:ext>
                <a:ext uri="{FF2B5EF4-FFF2-40B4-BE49-F238E27FC236}">
                  <a16:creationId xmlns:a16="http://schemas.microsoft.com/office/drawing/2014/main" id="{00000000-0008-0000-0900-00000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0970" name="Button 10" hidden="1">
              <a:extLst>
                <a:ext uri="{63B3BB69-23CF-44E3-9099-C40C66FF867C}">
                  <a14:compatExt spid="_x0000_s40970"/>
                </a:ext>
                <a:ext uri="{FF2B5EF4-FFF2-40B4-BE49-F238E27FC236}">
                  <a16:creationId xmlns:a16="http://schemas.microsoft.com/office/drawing/2014/main" id="{00000000-0008-0000-0900-00000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0971" name="Button 11" hidden="1">
              <a:extLst>
                <a:ext uri="{63B3BB69-23CF-44E3-9099-C40C66FF867C}">
                  <a14:compatExt spid="_x0000_s40971"/>
                </a:ext>
                <a:ext uri="{FF2B5EF4-FFF2-40B4-BE49-F238E27FC236}">
                  <a16:creationId xmlns:a16="http://schemas.microsoft.com/office/drawing/2014/main" id="{00000000-0008-0000-0900-00000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0972" name="Button 12" hidden="1">
              <a:extLst>
                <a:ext uri="{63B3BB69-23CF-44E3-9099-C40C66FF867C}">
                  <a14:compatExt spid="_x0000_s40972"/>
                </a:ext>
                <a:ext uri="{FF2B5EF4-FFF2-40B4-BE49-F238E27FC236}">
                  <a16:creationId xmlns:a16="http://schemas.microsoft.com/office/drawing/2014/main" id="{00000000-0008-0000-0900-00000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0973" name="Button 13" hidden="1">
              <a:extLst>
                <a:ext uri="{63B3BB69-23CF-44E3-9099-C40C66FF867C}">
                  <a14:compatExt spid="_x0000_s40973"/>
                </a:ext>
                <a:ext uri="{FF2B5EF4-FFF2-40B4-BE49-F238E27FC236}">
                  <a16:creationId xmlns:a16="http://schemas.microsoft.com/office/drawing/2014/main" id="{00000000-0008-0000-0900-00000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0974" name="Button 14" hidden="1">
              <a:extLst>
                <a:ext uri="{63B3BB69-23CF-44E3-9099-C40C66FF867C}">
                  <a14:compatExt spid="_x0000_s40974"/>
                </a:ext>
                <a:ext uri="{FF2B5EF4-FFF2-40B4-BE49-F238E27FC236}">
                  <a16:creationId xmlns:a16="http://schemas.microsoft.com/office/drawing/2014/main" id="{00000000-0008-0000-0900-00000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0975" name="Button 15" hidden="1">
              <a:extLst>
                <a:ext uri="{63B3BB69-23CF-44E3-9099-C40C66FF867C}">
                  <a14:compatExt spid="_x0000_s40975"/>
                </a:ext>
                <a:ext uri="{FF2B5EF4-FFF2-40B4-BE49-F238E27FC236}">
                  <a16:creationId xmlns:a16="http://schemas.microsoft.com/office/drawing/2014/main" id="{00000000-0008-0000-0900-00000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0976" name="Button 16" hidden="1">
              <a:extLst>
                <a:ext uri="{63B3BB69-23CF-44E3-9099-C40C66FF867C}">
                  <a14:compatExt spid="_x0000_s40976"/>
                </a:ext>
                <a:ext uri="{FF2B5EF4-FFF2-40B4-BE49-F238E27FC236}">
                  <a16:creationId xmlns:a16="http://schemas.microsoft.com/office/drawing/2014/main" id="{00000000-0008-0000-0900-00001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0977" name="Button 17" hidden="1">
              <a:extLst>
                <a:ext uri="{63B3BB69-23CF-44E3-9099-C40C66FF867C}">
                  <a14:compatExt spid="_x0000_s40977"/>
                </a:ext>
                <a:ext uri="{FF2B5EF4-FFF2-40B4-BE49-F238E27FC236}">
                  <a16:creationId xmlns:a16="http://schemas.microsoft.com/office/drawing/2014/main" id="{00000000-0008-0000-0900-00001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0978" name="Button 18" hidden="1">
              <a:extLst>
                <a:ext uri="{63B3BB69-23CF-44E3-9099-C40C66FF867C}">
                  <a14:compatExt spid="_x0000_s40978"/>
                </a:ext>
                <a:ext uri="{FF2B5EF4-FFF2-40B4-BE49-F238E27FC236}">
                  <a16:creationId xmlns:a16="http://schemas.microsoft.com/office/drawing/2014/main" id="{00000000-0008-0000-0900-00001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0979" name="Button 19" hidden="1">
              <a:extLst>
                <a:ext uri="{63B3BB69-23CF-44E3-9099-C40C66FF867C}">
                  <a14:compatExt spid="_x0000_s40979"/>
                </a:ext>
                <a:ext uri="{FF2B5EF4-FFF2-40B4-BE49-F238E27FC236}">
                  <a16:creationId xmlns:a16="http://schemas.microsoft.com/office/drawing/2014/main" id="{00000000-0008-0000-0900-00001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0980" name="Button 20" hidden="1">
              <a:extLst>
                <a:ext uri="{63B3BB69-23CF-44E3-9099-C40C66FF867C}">
                  <a14:compatExt spid="_x0000_s40980"/>
                </a:ext>
                <a:ext uri="{FF2B5EF4-FFF2-40B4-BE49-F238E27FC236}">
                  <a16:creationId xmlns:a16="http://schemas.microsoft.com/office/drawing/2014/main" id="{00000000-0008-0000-0900-00001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0981" name="Button 21" hidden="1">
              <a:extLst>
                <a:ext uri="{63B3BB69-23CF-44E3-9099-C40C66FF867C}">
                  <a14:compatExt spid="_x0000_s40981"/>
                </a:ext>
                <a:ext uri="{FF2B5EF4-FFF2-40B4-BE49-F238E27FC236}">
                  <a16:creationId xmlns:a16="http://schemas.microsoft.com/office/drawing/2014/main" id="{00000000-0008-0000-0900-00001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0982" name="Button 22" hidden="1">
              <a:extLst>
                <a:ext uri="{63B3BB69-23CF-44E3-9099-C40C66FF867C}">
                  <a14:compatExt spid="_x0000_s40982"/>
                </a:ext>
                <a:ext uri="{FF2B5EF4-FFF2-40B4-BE49-F238E27FC236}">
                  <a16:creationId xmlns:a16="http://schemas.microsoft.com/office/drawing/2014/main" id="{00000000-0008-0000-0900-00001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0983" name="Button 23" hidden="1">
              <a:extLst>
                <a:ext uri="{63B3BB69-23CF-44E3-9099-C40C66FF867C}">
                  <a14:compatExt spid="_x0000_s40983"/>
                </a:ext>
                <a:ext uri="{FF2B5EF4-FFF2-40B4-BE49-F238E27FC236}">
                  <a16:creationId xmlns:a16="http://schemas.microsoft.com/office/drawing/2014/main" id="{00000000-0008-0000-0900-00001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0984" name="Button 24" hidden="1">
              <a:extLst>
                <a:ext uri="{63B3BB69-23CF-44E3-9099-C40C66FF867C}">
                  <a14:compatExt spid="_x0000_s40984"/>
                </a:ext>
                <a:ext uri="{FF2B5EF4-FFF2-40B4-BE49-F238E27FC236}">
                  <a16:creationId xmlns:a16="http://schemas.microsoft.com/office/drawing/2014/main" id="{00000000-0008-0000-0900-00001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0985" name="Button 25" hidden="1">
              <a:extLst>
                <a:ext uri="{63B3BB69-23CF-44E3-9099-C40C66FF867C}">
                  <a14:compatExt spid="_x0000_s40985"/>
                </a:ext>
                <a:ext uri="{FF2B5EF4-FFF2-40B4-BE49-F238E27FC236}">
                  <a16:creationId xmlns:a16="http://schemas.microsoft.com/office/drawing/2014/main" id="{00000000-0008-0000-0900-00001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0986" name="Button 26" hidden="1">
              <a:extLst>
                <a:ext uri="{63B3BB69-23CF-44E3-9099-C40C66FF867C}">
                  <a14:compatExt spid="_x0000_s40986"/>
                </a:ext>
                <a:ext uri="{FF2B5EF4-FFF2-40B4-BE49-F238E27FC236}">
                  <a16:creationId xmlns:a16="http://schemas.microsoft.com/office/drawing/2014/main" id="{00000000-0008-0000-0900-00001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0987" name="Button 27" hidden="1">
              <a:extLst>
                <a:ext uri="{63B3BB69-23CF-44E3-9099-C40C66FF867C}">
                  <a14:compatExt spid="_x0000_s40987"/>
                </a:ext>
                <a:ext uri="{FF2B5EF4-FFF2-40B4-BE49-F238E27FC236}">
                  <a16:creationId xmlns:a16="http://schemas.microsoft.com/office/drawing/2014/main" id="{00000000-0008-0000-0900-00001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0988" name="Button 28" hidden="1">
              <a:extLst>
                <a:ext uri="{63B3BB69-23CF-44E3-9099-C40C66FF867C}">
                  <a14:compatExt spid="_x0000_s40988"/>
                </a:ext>
                <a:ext uri="{FF2B5EF4-FFF2-40B4-BE49-F238E27FC236}">
                  <a16:creationId xmlns:a16="http://schemas.microsoft.com/office/drawing/2014/main" id="{00000000-0008-0000-0900-00001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0989" name="Button 29" hidden="1">
              <a:extLst>
                <a:ext uri="{63B3BB69-23CF-44E3-9099-C40C66FF867C}">
                  <a14:compatExt spid="_x0000_s40989"/>
                </a:ext>
                <a:ext uri="{FF2B5EF4-FFF2-40B4-BE49-F238E27FC236}">
                  <a16:creationId xmlns:a16="http://schemas.microsoft.com/office/drawing/2014/main" id="{00000000-0008-0000-0900-00001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0990" name="Button 30" hidden="1">
              <a:extLst>
                <a:ext uri="{63B3BB69-23CF-44E3-9099-C40C66FF867C}">
                  <a14:compatExt spid="_x0000_s40990"/>
                </a:ext>
                <a:ext uri="{FF2B5EF4-FFF2-40B4-BE49-F238E27FC236}">
                  <a16:creationId xmlns:a16="http://schemas.microsoft.com/office/drawing/2014/main" id="{00000000-0008-0000-0900-00001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0991" name="Button 31" hidden="1">
              <a:extLst>
                <a:ext uri="{63B3BB69-23CF-44E3-9099-C40C66FF867C}">
                  <a14:compatExt spid="_x0000_s40991"/>
                </a:ext>
                <a:ext uri="{FF2B5EF4-FFF2-40B4-BE49-F238E27FC236}">
                  <a16:creationId xmlns:a16="http://schemas.microsoft.com/office/drawing/2014/main" id="{00000000-0008-0000-0900-00001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0992" name="Button 32" hidden="1">
              <a:extLst>
                <a:ext uri="{63B3BB69-23CF-44E3-9099-C40C66FF867C}">
                  <a14:compatExt spid="_x0000_s40992"/>
                </a:ext>
                <a:ext uri="{FF2B5EF4-FFF2-40B4-BE49-F238E27FC236}">
                  <a16:creationId xmlns:a16="http://schemas.microsoft.com/office/drawing/2014/main" id="{00000000-0008-0000-0900-00002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0993" name="Button 33" hidden="1">
              <a:extLst>
                <a:ext uri="{63B3BB69-23CF-44E3-9099-C40C66FF867C}">
                  <a14:compatExt spid="_x0000_s40993"/>
                </a:ext>
                <a:ext uri="{FF2B5EF4-FFF2-40B4-BE49-F238E27FC236}">
                  <a16:creationId xmlns:a16="http://schemas.microsoft.com/office/drawing/2014/main" id="{00000000-0008-0000-0900-00002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0994" name="Button 34" hidden="1">
              <a:extLst>
                <a:ext uri="{63B3BB69-23CF-44E3-9099-C40C66FF867C}">
                  <a14:compatExt spid="_x0000_s40994"/>
                </a:ext>
                <a:ext uri="{FF2B5EF4-FFF2-40B4-BE49-F238E27FC236}">
                  <a16:creationId xmlns:a16="http://schemas.microsoft.com/office/drawing/2014/main" id="{00000000-0008-0000-0900-00002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0995" name="Button 35" hidden="1">
              <a:extLst>
                <a:ext uri="{63B3BB69-23CF-44E3-9099-C40C66FF867C}">
                  <a14:compatExt spid="_x0000_s40995"/>
                </a:ext>
                <a:ext uri="{FF2B5EF4-FFF2-40B4-BE49-F238E27FC236}">
                  <a16:creationId xmlns:a16="http://schemas.microsoft.com/office/drawing/2014/main" id="{00000000-0008-0000-0900-00002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0996" name="Button 36" hidden="1">
              <a:extLst>
                <a:ext uri="{63B3BB69-23CF-44E3-9099-C40C66FF867C}">
                  <a14:compatExt spid="_x0000_s40996"/>
                </a:ext>
                <a:ext uri="{FF2B5EF4-FFF2-40B4-BE49-F238E27FC236}">
                  <a16:creationId xmlns:a16="http://schemas.microsoft.com/office/drawing/2014/main" id="{00000000-0008-0000-0900-00002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0997" name="Button 37" hidden="1">
              <a:extLst>
                <a:ext uri="{63B3BB69-23CF-44E3-9099-C40C66FF867C}">
                  <a14:compatExt spid="_x0000_s40997"/>
                </a:ext>
                <a:ext uri="{FF2B5EF4-FFF2-40B4-BE49-F238E27FC236}">
                  <a16:creationId xmlns:a16="http://schemas.microsoft.com/office/drawing/2014/main" id="{00000000-0008-0000-0900-00002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0998" name="Button 38" hidden="1">
              <a:extLst>
                <a:ext uri="{63B3BB69-23CF-44E3-9099-C40C66FF867C}">
                  <a14:compatExt spid="_x0000_s40998"/>
                </a:ext>
                <a:ext uri="{FF2B5EF4-FFF2-40B4-BE49-F238E27FC236}">
                  <a16:creationId xmlns:a16="http://schemas.microsoft.com/office/drawing/2014/main" id="{00000000-0008-0000-0900-00002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0999" name="Button 39" hidden="1">
              <a:extLst>
                <a:ext uri="{63B3BB69-23CF-44E3-9099-C40C66FF867C}">
                  <a14:compatExt spid="_x0000_s40999"/>
                </a:ext>
                <a:ext uri="{FF2B5EF4-FFF2-40B4-BE49-F238E27FC236}">
                  <a16:creationId xmlns:a16="http://schemas.microsoft.com/office/drawing/2014/main" id="{00000000-0008-0000-0900-00002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1000" name="Button 40" hidden="1">
              <a:extLst>
                <a:ext uri="{63B3BB69-23CF-44E3-9099-C40C66FF867C}">
                  <a14:compatExt spid="_x0000_s41000"/>
                </a:ext>
                <a:ext uri="{FF2B5EF4-FFF2-40B4-BE49-F238E27FC236}">
                  <a16:creationId xmlns:a16="http://schemas.microsoft.com/office/drawing/2014/main" id="{00000000-0008-0000-0900-00002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1001" name="Button 41" hidden="1">
              <a:extLst>
                <a:ext uri="{63B3BB69-23CF-44E3-9099-C40C66FF867C}">
                  <a14:compatExt spid="_x0000_s41001"/>
                </a:ext>
                <a:ext uri="{FF2B5EF4-FFF2-40B4-BE49-F238E27FC236}">
                  <a16:creationId xmlns:a16="http://schemas.microsoft.com/office/drawing/2014/main" id="{00000000-0008-0000-0900-00002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1002" name="Button 42" hidden="1">
              <a:extLst>
                <a:ext uri="{63B3BB69-23CF-44E3-9099-C40C66FF867C}">
                  <a14:compatExt spid="_x0000_s41002"/>
                </a:ext>
                <a:ext uri="{FF2B5EF4-FFF2-40B4-BE49-F238E27FC236}">
                  <a16:creationId xmlns:a16="http://schemas.microsoft.com/office/drawing/2014/main" id="{00000000-0008-0000-0900-00002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1003" name="Button 43" hidden="1">
              <a:extLst>
                <a:ext uri="{63B3BB69-23CF-44E3-9099-C40C66FF867C}">
                  <a14:compatExt spid="_x0000_s41003"/>
                </a:ext>
                <a:ext uri="{FF2B5EF4-FFF2-40B4-BE49-F238E27FC236}">
                  <a16:creationId xmlns:a16="http://schemas.microsoft.com/office/drawing/2014/main" id="{00000000-0008-0000-0900-00002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1004" name="Button 44" hidden="1">
              <a:extLst>
                <a:ext uri="{63B3BB69-23CF-44E3-9099-C40C66FF867C}">
                  <a14:compatExt spid="_x0000_s41004"/>
                </a:ext>
                <a:ext uri="{FF2B5EF4-FFF2-40B4-BE49-F238E27FC236}">
                  <a16:creationId xmlns:a16="http://schemas.microsoft.com/office/drawing/2014/main" id="{00000000-0008-0000-0900-00002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1005" name="Button 45" hidden="1">
              <a:extLst>
                <a:ext uri="{63B3BB69-23CF-44E3-9099-C40C66FF867C}">
                  <a14:compatExt spid="_x0000_s41005"/>
                </a:ext>
                <a:ext uri="{FF2B5EF4-FFF2-40B4-BE49-F238E27FC236}">
                  <a16:creationId xmlns:a16="http://schemas.microsoft.com/office/drawing/2014/main" id="{00000000-0008-0000-0900-00002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1006" name="Button 46" hidden="1">
              <a:extLst>
                <a:ext uri="{63B3BB69-23CF-44E3-9099-C40C66FF867C}">
                  <a14:compatExt spid="_x0000_s41006"/>
                </a:ext>
                <a:ext uri="{FF2B5EF4-FFF2-40B4-BE49-F238E27FC236}">
                  <a16:creationId xmlns:a16="http://schemas.microsoft.com/office/drawing/2014/main" id="{00000000-0008-0000-0900-00002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1007" name="Button 47" hidden="1">
              <a:extLst>
                <a:ext uri="{63B3BB69-23CF-44E3-9099-C40C66FF867C}">
                  <a14:compatExt spid="_x0000_s41007"/>
                </a:ext>
                <a:ext uri="{FF2B5EF4-FFF2-40B4-BE49-F238E27FC236}">
                  <a16:creationId xmlns:a16="http://schemas.microsoft.com/office/drawing/2014/main" id="{00000000-0008-0000-0900-00002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1008" name="Button 48" hidden="1">
              <a:extLst>
                <a:ext uri="{63B3BB69-23CF-44E3-9099-C40C66FF867C}">
                  <a14:compatExt spid="_x0000_s41008"/>
                </a:ext>
                <a:ext uri="{FF2B5EF4-FFF2-40B4-BE49-F238E27FC236}">
                  <a16:creationId xmlns:a16="http://schemas.microsoft.com/office/drawing/2014/main" id="{00000000-0008-0000-0900-00003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1009" name="Button 49" hidden="1">
              <a:extLst>
                <a:ext uri="{63B3BB69-23CF-44E3-9099-C40C66FF867C}">
                  <a14:compatExt spid="_x0000_s41009"/>
                </a:ext>
                <a:ext uri="{FF2B5EF4-FFF2-40B4-BE49-F238E27FC236}">
                  <a16:creationId xmlns:a16="http://schemas.microsoft.com/office/drawing/2014/main" id="{00000000-0008-0000-0900-00003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1010" name="Button 50" hidden="1">
              <a:extLst>
                <a:ext uri="{63B3BB69-23CF-44E3-9099-C40C66FF867C}">
                  <a14:compatExt spid="_x0000_s41010"/>
                </a:ext>
                <a:ext uri="{FF2B5EF4-FFF2-40B4-BE49-F238E27FC236}">
                  <a16:creationId xmlns:a16="http://schemas.microsoft.com/office/drawing/2014/main" id="{00000000-0008-0000-0900-00003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1011" name="Button 51" hidden="1">
              <a:extLst>
                <a:ext uri="{63B3BB69-23CF-44E3-9099-C40C66FF867C}">
                  <a14:compatExt spid="_x0000_s41011"/>
                </a:ext>
                <a:ext uri="{FF2B5EF4-FFF2-40B4-BE49-F238E27FC236}">
                  <a16:creationId xmlns:a16="http://schemas.microsoft.com/office/drawing/2014/main" id="{00000000-0008-0000-0900-00003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1012" name="Button 52" hidden="1">
              <a:extLst>
                <a:ext uri="{63B3BB69-23CF-44E3-9099-C40C66FF867C}">
                  <a14:compatExt spid="_x0000_s41012"/>
                </a:ext>
                <a:ext uri="{FF2B5EF4-FFF2-40B4-BE49-F238E27FC236}">
                  <a16:creationId xmlns:a16="http://schemas.microsoft.com/office/drawing/2014/main" id="{00000000-0008-0000-0900-00003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1013" name="Button 53" hidden="1">
              <a:extLst>
                <a:ext uri="{63B3BB69-23CF-44E3-9099-C40C66FF867C}">
                  <a14:compatExt spid="_x0000_s41013"/>
                </a:ext>
                <a:ext uri="{FF2B5EF4-FFF2-40B4-BE49-F238E27FC236}">
                  <a16:creationId xmlns:a16="http://schemas.microsoft.com/office/drawing/2014/main" id="{00000000-0008-0000-0900-00003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1014" name="Button 54" hidden="1">
              <a:extLst>
                <a:ext uri="{63B3BB69-23CF-44E3-9099-C40C66FF867C}">
                  <a14:compatExt spid="_x0000_s41014"/>
                </a:ext>
                <a:ext uri="{FF2B5EF4-FFF2-40B4-BE49-F238E27FC236}">
                  <a16:creationId xmlns:a16="http://schemas.microsoft.com/office/drawing/2014/main" id="{00000000-0008-0000-0900-00003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1015" name="Button 55" hidden="1">
              <a:extLst>
                <a:ext uri="{63B3BB69-23CF-44E3-9099-C40C66FF867C}">
                  <a14:compatExt spid="_x0000_s41015"/>
                </a:ext>
                <a:ext uri="{FF2B5EF4-FFF2-40B4-BE49-F238E27FC236}">
                  <a16:creationId xmlns:a16="http://schemas.microsoft.com/office/drawing/2014/main" id="{00000000-0008-0000-0900-00003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1016" name="Button 56" hidden="1">
              <a:extLst>
                <a:ext uri="{63B3BB69-23CF-44E3-9099-C40C66FF867C}">
                  <a14:compatExt spid="_x0000_s41016"/>
                </a:ext>
                <a:ext uri="{FF2B5EF4-FFF2-40B4-BE49-F238E27FC236}">
                  <a16:creationId xmlns:a16="http://schemas.microsoft.com/office/drawing/2014/main" id="{00000000-0008-0000-0900-00003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1017" name="Button 57" hidden="1">
              <a:extLst>
                <a:ext uri="{63B3BB69-23CF-44E3-9099-C40C66FF867C}">
                  <a14:compatExt spid="_x0000_s41017"/>
                </a:ext>
                <a:ext uri="{FF2B5EF4-FFF2-40B4-BE49-F238E27FC236}">
                  <a16:creationId xmlns:a16="http://schemas.microsoft.com/office/drawing/2014/main" id="{00000000-0008-0000-0900-00003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1018" name="Button 58" hidden="1">
              <a:extLst>
                <a:ext uri="{63B3BB69-23CF-44E3-9099-C40C66FF867C}">
                  <a14:compatExt spid="_x0000_s41018"/>
                </a:ext>
                <a:ext uri="{FF2B5EF4-FFF2-40B4-BE49-F238E27FC236}">
                  <a16:creationId xmlns:a16="http://schemas.microsoft.com/office/drawing/2014/main" id="{00000000-0008-0000-0900-00003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1019" name="Button 59" hidden="1">
              <a:extLst>
                <a:ext uri="{63B3BB69-23CF-44E3-9099-C40C66FF867C}">
                  <a14:compatExt spid="_x0000_s41019"/>
                </a:ext>
                <a:ext uri="{FF2B5EF4-FFF2-40B4-BE49-F238E27FC236}">
                  <a16:creationId xmlns:a16="http://schemas.microsoft.com/office/drawing/2014/main" id="{00000000-0008-0000-0900-00003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1020" name="Button 60" hidden="1">
              <a:extLst>
                <a:ext uri="{63B3BB69-23CF-44E3-9099-C40C66FF867C}">
                  <a14:compatExt spid="_x0000_s41020"/>
                </a:ext>
                <a:ext uri="{FF2B5EF4-FFF2-40B4-BE49-F238E27FC236}">
                  <a16:creationId xmlns:a16="http://schemas.microsoft.com/office/drawing/2014/main" id="{00000000-0008-0000-0900-00003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1021" name="Button 61" hidden="1">
              <a:extLst>
                <a:ext uri="{63B3BB69-23CF-44E3-9099-C40C66FF867C}">
                  <a14:compatExt spid="_x0000_s41021"/>
                </a:ext>
                <a:ext uri="{FF2B5EF4-FFF2-40B4-BE49-F238E27FC236}">
                  <a16:creationId xmlns:a16="http://schemas.microsoft.com/office/drawing/2014/main" id="{00000000-0008-0000-0900-00003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1022" name="Button 62" hidden="1">
              <a:extLst>
                <a:ext uri="{63B3BB69-23CF-44E3-9099-C40C66FF867C}">
                  <a14:compatExt spid="_x0000_s41022"/>
                </a:ext>
                <a:ext uri="{FF2B5EF4-FFF2-40B4-BE49-F238E27FC236}">
                  <a16:creationId xmlns:a16="http://schemas.microsoft.com/office/drawing/2014/main" id="{00000000-0008-0000-0900-00003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1023" name="Button 63" hidden="1">
              <a:extLst>
                <a:ext uri="{63B3BB69-23CF-44E3-9099-C40C66FF867C}">
                  <a14:compatExt spid="_x0000_s41023"/>
                </a:ext>
                <a:ext uri="{FF2B5EF4-FFF2-40B4-BE49-F238E27FC236}">
                  <a16:creationId xmlns:a16="http://schemas.microsoft.com/office/drawing/2014/main" id="{00000000-0008-0000-0900-00003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1024" name="Button 64" hidden="1">
              <a:extLst>
                <a:ext uri="{63B3BB69-23CF-44E3-9099-C40C66FF867C}">
                  <a14:compatExt spid="_x0000_s41024"/>
                </a:ext>
                <a:ext uri="{FF2B5EF4-FFF2-40B4-BE49-F238E27FC236}">
                  <a16:creationId xmlns:a16="http://schemas.microsoft.com/office/drawing/2014/main" id="{00000000-0008-0000-0900-00004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1025" name="Button 65" hidden="1">
              <a:extLst>
                <a:ext uri="{63B3BB69-23CF-44E3-9099-C40C66FF867C}">
                  <a14:compatExt spid="_x0000_s41025"/>
                </a:ext>
                <a:ext uri="{FF2B5EF4-FFF2-40B4-BE49-F238E27FC236}">
                  <a16:creationId xmlns:a16="http://schemas.microsoft.com/office/drawing/2014/main" id="{00000000-0008-0000-0900-00004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1026" name="Button 66" hidden="1">
              <a:extLst>
                <a:ext uri="{63B3BB69-23CF-44E3-9099-C40C66FF867C}">
                  <a14:compatExt spid="_x0000_s41026"/>
                </a:ext>
                <a:ext uri="{FF2B5EF4-FFF2-40B4-BE49-F238E27FC236}">
                  <a16:creationId xmlns:a16="http://schemas.microsoft.com/office/drawing/2014/main" id="{00000000-0008-0000-0900-00004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1027" name="Button 67" hidden="1">
              <a:extLst>
                <a:ext uri="{63B3BB69-23CF-44E3-9099-C40C66FF867C}">
                  <a14:compatExt spid="_x0000_s41027"/>
                </a:ext>
                <a:ext uri="{FF2B5EF4-FFF2-40B4-BE49-F238E27FC236}">
                  <a16:creationId xmlns:a16="http://schemas.microsoft.com/office/drawing/2014/main" id="{00000000-0008-0000-0900-00004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1028" name="Button 68" hidden="1">
              <a:extLst>
                <a:ext uri="{63B3BB69-23CF-44E3-9099-C40C66FF867C}">
                  <a14:compatExt spid="_x0000_s41028"/>
                </a:ext>
                <a:ext uri="{FF2B5EF4-FFF2-40B4-BE49-F238E27FC236}">
                  <a16:creationId xmlns:a16="http://schemas.microsoft.com/office/drawing/2014/main" id="{00000000-0008-0000-0900-00004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1029" name="Button 69" hidden="1">
              <a:extLst>
                <a:ext uri="{63B3BB69-23CF-44E3-9099-C40C66FF867C}">
                  <a14:compatExt spid="_x0000_s41029"/>
                </a:ext>
                <a:ext uri="{FF2B5EF4-FFF2-40B4-BE49-F238E27FC236}">
                  <a16:creationId xmlns:a16="http://schemas.microsoft.com/office/drawing/2014/main" id="{00000000-0008-0000-0900-00004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1030" name="Button 70" hidden="1">
              <a:extLst>
                <a:ext uri="{63B3BB69-23CF-44E3-9099-C40C66FF867C}">
                  <a14:compatExt spid="_x0000_s41030"/>
                </a:ext>
                <a:ext uri="{FF2B5EF4-FFF2-40B4-BE49-F238E27FC236}">
                  <a16:creationId xmlns:a16="http://schemas.microsoft.com/office/drawing/2014/main" id="{00000000-0008-0000-0900-00004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1031" name="Button 71" hidden="1">
              <a:extLst>
                <a:ext uri="{63B3BB69-23CF-44E3-9099-C40C66FF867C}">
                  <a14:compatExt spid="_x0000_s41031"/>
                </a:ext>
                <a:ext uri="{FF2B5EF4-FFF2-40B4-BE49-F238E27FC236}">
                  <a16:creationId xmlns:a16="http://schemas.microsoft.com/office/drawing/2014/main" id="{00000000-0008-0000-0900-00004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1032" name="Button 72" hidden="1">
              <a:extLst>
                <a:ext uri="{63B3BB69-23CF-44E3-9099-C40C66FF867C}">
                  <a14:compatExt spid="_x0000_s41032"/>
                </a:ext>
                <a:ext uri="{FF2B5EF4-FFF2-40B4-BE49-F238E27FC236}">
                  <a16:creationId xmlns:a16="http://schemas.microsoft.com/office/drawing/2014/main" id="{00000000-0008-0000-0900-00004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1033" name="Button 73" hidden="1">
              <a:extLst>
                <a:ext uri="{63B3BB69-23CF-44E3-9099-C40C66FF867C}">
                  <a14:compatExt spid="_x0000_s41033"/>
                </a:ext>
                <a:ext uri="{FF2B5EF4-FFF2-40B4-BE49-F238E27FC236}">
                  <a16:creationId xmlns:a16="http://schemas.microsoft.com/office/drawing/2014/main" id="{00000000-0008-0000-0900-00004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1034" name="Button 74" hidden="1">
              <a:extLst>
                <a:ext uri="{63B3BB69-23CF-44E3-9099-C40C66FF867C}">
                  <a14:compatExt spid="_x0000_s41034"/>
                </a:ext>
                <a:ext uri="{FF2B5EF4-FFF2-40B4-BE49-F238E27FC236}">
                  <a16:creationId xmlns:a16="http://schemas.microsoft.com/office/drawing/2014/main" id="{00000000-0008-0000-0900-00004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1035" name="Button 75" hidden="1">
              <a:extLst>
                <a:ext uri="{63B3BB69-23CF-44E3-9099-C40C66FF867C}">
                  <a14:compatExt spid="_x0000_s41035"/>
                </a:ext>
                <a:ext uri="{FF2B5EF4-FFF2-40B4-BE49-F238E27FC236}">
                  <a16:creationId xmlns:a16="http://schemas.microsoft.com/office/drawing/2014/main" id="{00000000-0008-0000-0900-00004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1036" name="Button 76" hidden="1">
              <a:extLst>
                <a:ext uri="{63B3BB69-23CF-44E3-9099-C40C66FF867C}">
                  <a14:compatExt spid="_x0000_s41036"/>
                </a:ext>
                <a:ext uri="{FF2B5EF4-FFF2-40B4-BE49-F238E27FC236}">
                  <a16:creationId xmlns:a16="http://schemas.microsoft.com/office/drawing/2014/main" id="{00000000-0008-0000-0900-00004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1037" name="Button 77" hidden="1">
              <a:extLst>
                <a:ext uri="{63B3BB69-23CF-44E3-9099-C40C66FF867C}">
                  <a14:compatExt spid="_x0000_s41037"/>
                </a:ext>
                <a:ext uri="{FF2B5EF4-FFF2-40B4-BE49-F238E27FC236}">
                  <a16:creationId xmlns:a16="http://schemas.microsoft.com/office/drawing/2014/main" id="{00000000-0008-0000-0900-00004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1038" name="Button 78" hidden="1">
              <a:extLst>
                <a:ext uri="{63B3BB69-23CF-44E3-9099-C40C66FF867C}">
                  <a14:compatExt spid="_x0000_s41038"/>
                </a:ext>
                <a:ext uri="{FF2B5EF4-FFF2-40B4-BE49-F238E27FC236}">
                  <a16:creationId xmlns:a16="http://schemas.microsoft.com/office/drawing/2014/main" id="{00000000-0008-0000-0900-00004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1039" name="Button 79" hidden="1">
              <a:extLst>
                <a:ext uri="{63B3BB69-23CF-44E3-9099-C40C66FF867C}">
                  <a14:compatExt spid="_x0000_s41039"/>
                </a:ext>
                <a:ext uri="{FF2B5EF4-FFF2-40B4-BE49-F238E27FC236}">
                  <a16:creationId xmlns:a16="http://schemas.microsoft.com/office/drawing/2014/main" id="{00000000-0008-0000-0900-00004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1040" name="Button 80" hidden="1">
              <a:extLst>
                <a:ext uri="{63B3BB69-23CF-44E3-9099-C40C66FF867C}">
                  <a14:compatExt spid="_x0000_s41040"/>
                </a:ext>
                <a:ext uri="{FF2B5EF4-FFF2-40B4-BE49-F238E27FC236}">
                  <a16:creationId xmlns:a16="http://schemas.microsoft.com/office/drawing/2014/main" id="{00000000-0008-0000-0900-00005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1041" name="Button 81" hidden="1">
              <a:extLst>
                <a:ext uri="{63B3BB69-23CF-44E3-9099-C40C66FF867C}">
                  <a14:compatExt spid="_x0000_s41041"/>
                </a:ext>
                <a:ext uri="{FF2B5EF4-FFF2-40B4-BE49-F238E27FC236}">
                  <a16:creationId xmlns:a16="http://schemas.microsoft.com/office/drawing/2014/main" id="{00000000-0008-0000-0900-00005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1042" name="Button 82" hidden="1">
              <a:extLst>
                <a:ext uri="{63B3BB69-23CF-44E3-9099-C40C66FF867C}">
                  <a14:compatExt spid="_x0000_s41042"/>
                </a:ext>
                <a:ext uri="{FF2B5EF4-FFF2-40B4-BE49-F238E27FC236}">
                  <a16:creationId xmlns:a16="http://schemas.microsoft.com/office/drawing/2014/main" id="{00000000-0008-0000-0900-00005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1043" name="Button 83" hidden="1">
              <a:extLst>
                <a:ext uri="{63B3BB69-23CF-44E3-9099-C40C66FF867C}">
                  <a14:compatExt spid="_x0000_s41043"/>
                </a:ext>
                <a:ext uri="{FF2B5EF4-FFF2-40B4-BE49-F238E27FC236}">
                  <a16:creationId xmlns:a16="http://schemas.microsoft.com/office/drawing/2014/main" id="{00000000-0008-0000-0900-00005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1044" name="Button 84" hidden="1">
              <a:extLst>
                <a:ext uri="{63B3BB69-23CF-44E3-9099-C40C66FF867C}">
                  <a14:compatExt spid="_x0000_s41044"/>
                </a:ext>
                <a:ext uri="{FF2B5EF4-FFF2-40B4-BE49-F238E27FC236}">
                  <a16:creationId xmlns:a16="http://schemas.microsoft.com/office/drawing/2014/main" id="{00000000-0008-0000-0900-00005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1045" name="Button 85" hidden="1">
              <a:extLst>
                <a:ext uri="{63B3BB69-23CF-44E3-9099-C40C66FF867C}">
                  <a14:compatExt spid="_x0000_s41045"/>
                </a:ext>
                <a:ext uri="{FF2B5EF4-FFF2-40B4-BE49-F238E27FC236}">
                  <a16:creationId xmlns:a16="http://schemas.microsoft.com/office/drawing/2014/main" id="{00000000-0008-0000-0900-00005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1046" name="Button 86" hidden="1">
              <a:extLst>
                <a:ext uri="{63B3BB69-23CF-44E3-9099-C40C66FF867C}">
                  <a14:compatExt spid="_x0000_s41046"/>
                </a:ext>
                <a:ext uri="{FF2B5EF4-FFF2-40B4-BE49-F238E27FC236}">
                  <a16:creationId xmlns:a16="http://schemas.microsoft.com/office/drawing/2014/main" id="{00000000-0008-0000-0900-00005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1047" name="Button 87" hidden="1">
              <a:extLst>
                <a:ext uri="{63B3BB69-23CF-44E3-9099-C40C66FF867C}">
                  <a14:compatExt spid="_x0000_s41047"/>
                </a:ext>
                <a:ext uri="{FF2B5EF4-FFF2-40B4-BE49-F238E27FC236}">
                  <a16:creationId xmlns:a16="http://schemas.microsoft.com/office/drawing/2014/main" id="{00000000-0008-0000-0900-00005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1048" name="Button 88" hidden="1">
              <a:extLst>
                <a:ext uri="{63B3BB69-23CF-44E3-9099-C40C66FF867C}">
                  <a14:compatExt spid="_x0000_s41048"/>
                </a:ext>
                <a:ext uri="{FF2B5EF4-FFF2-40B4-BE49-F238E27FC236}">
                  <a16:creationId xmlns:a16="http://schemas.microsoft.com/office/drawing/2014/main" id="{00000000-0008-0000-0900-00005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1049" name="Button 89" hidden="1">
              <a:extLst>
                <a:ext uri="{63B3BB69-23CF-44E3-9099-C40C66FF867C}">
                  <a14:compatExt spid="_x0000_s41049"/>
                </a:ext>
                <a:ext uri="{FF2B5EF4-FFF2-40B4-BE49-F238E27FC236}">
                  <a16:creationId xmlns:a16="http://schemas.microsoft.com/office/drawing/2014/main" id="{00000000-0008-0000-0900-00005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1050" name="Button 90" hidden="1">
              <a:extLst>
                <a:ext uri="{63B3BB69-23CF-44E3-9099-C40C66FF867C}">
                  <a14:compatExt spid="_x0000_s41050"/>
                </a:ext>
                <a:ext uri="{FF2B5EF4-FFF2-40B4-BE49-F238E27FC236}">
                  <a16:creationId xmlns:a16="http://schemas.microsoft.com/office/drawing/2014/main" id="{00000000-0008-0000-0900-00005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1051" name="Button 91" hidden="1">
              <a:extLst>
                <a:ext uri="{63B3BB69-23CF-44E3-9099-C40C66FF867C}">
                  <a14:compatExt spid="_x0000_s41051"/>
                </a:ext>
                <a:ext uri="{FF2B5EF4-FFF2-40B4-BE49-F238E27FC236}">
                  <a16:creationId xmlns:a16="http://schemas.microsoft.com/office/drawing/2014/main" id="{00000000-0008-0000-0900-00005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1052" name="Button 92" hidden="1">
              <a:extLst>
                <a:ext uri="{63B3BB69-23CF-44E3-9099-C40C66FF867C}">
                  <a14:compatExt spid="_x0000_s41052"/>
                </a:ext>
                <a:ext uri="{FF2B5EF4-FFF2-40B4-BE49-F238E27FC236}">
                  <a16:creationId xmlns:a16="http://schemas.microsoft.com/office/drawing/2014/main" id="{00000000-0008-0000-0900-00005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1053" name="Button 93" hidden="1">
              <a:extLst>
                <a:ext uri="{63B3BB69-23CF-44E3-9099-C40C66FF867C}">
                  <a14:compatExt spid="_x0000_s41053"/>
                </a:ext>
                <a:ext uri="{FF2B5EF4-FFF2-40B4-BE49-F238E27FC236}">
                  <a16:creationId xmlns:a16="http://schemas.microsoft.com/office/drawing/2014/main" id="{00000000-0008-0000-0900-00005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1054" name="Button 94" hidden="1">
              <a:extLst>
                <a:ext uri="{63B3BB69-23CF-44E3-9099-C40C66FF867C}">
                  <a14:compatExt spid="_x0000_s41054"/>
                </a:ext>
                <a:ext uri="{FF2B5EF4-FFF2-40B4-BE49-F238E27FC236}">
                  <a16:creationId xmlns:a16="http://schemas.microsoft.com/office/drawing/2014/main" id="{00000000-0008-0000-0900-00005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1055" name="Button 95" hidden="1">
              <a:extLst>
                <a:ext uri="{63B3BB69-23CF-44E3-9099-C40C66FF867C}">
                  <a14:compatExt spid="_x0000_s41055"/>
                </a:ext>
                <a:ext uri="{FF2B5EF4-FFF2-40B4-BE49-F238E27FC236}">
                  <a16:creationId xmlns:a16="http://schemas.microsoft.com/office/drawing/2014/main" id="{00000000-0008-0000-0900-00005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1056" name="Button 96" hidden="1">
              <a:extLst>
                <a:ext uri="{63B3BB69-23CF-44E3-9099-C40C66FF867C}">
                  <a14:compatExt spid="_x0000_s41056"/>
                </a:ext>
                <a:ext uri="{FF2B5EF4-FFF2-40B4-BE49-F238E27FC236}">
                  <a16:creationId xmlns:a16="http://schemas.microsoft.com/office/drawing/2014/main" id="{00000000-0008-0000-0900-00006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1057" name="Button 97" hidden="1">
              <a:extLst>
                <a:ext uri="{63B3BB69-23CF-44E3-9099-C40C66FF867C}">
                  <a14:compatExt spid="_x0000_s41057"/>
                </a:ext>
                <a:ext uri="{FF2B5EF4-FFF2-40B4-BE49-F238E27FC236}">
                  <a16:creationId xmlns:a16="http://schemas.microsoft.com/office/drawing/2014/main" id="{00000000-0008-0000-0900-00006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1058" name="Button 98" hidden="1">
              <a:extLst>
                <a:ext uri="{63B3BB69-23CF-44E3-9099-C40C66FF867C}">
                  <a14:compatExt spid="_x0000_s41058"/>
                </a:ext>
                <a:ext uri="{FF2B5EF4-FFF2-40B4-BE49-F238E27FC236}">
                  <a16:creationId xmlns:a16="http://schemas.microsoft.com/office/drawing/2014/main" id="{00000000-0008-0000-0900-00006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1059" name="Button 99" hidden="1">
              <a:extLst>
                <a:ext uri="{63B3BB69-23CF-44E3-9099-C40C66FF867C}">
                  <a14:compatExt spid="_x0000_s41059"/>
                </a:ext>
                <a:ext uri="{FF2B5EF4-FFF2-40B4-BE49-F238E27FC236}">
                  <a16:creationId xmlns:a16="http://schemas.microsoft.com/office/drawing/2014/main" id="{00000000-0008-0000-0900-00006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1060" name="Button 100" hidden="1">
              <a:extLst>
                <a:ext uri="{63B3BB69-23CF-44E3-9099-C40C66FF867C}">
                  <a14:compatExt spid="_x0000_s41060"/>
                </a:ext>
                <a:ext uri="{FF2B5EF4-FFF2-40B4-BE49-F238E27FC236}">
                  <a16:creationId xmlns:a16="http://schemas.microsoft.com/office/drawing/2014/main" id="{00000000-0008-0000-0900-00006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1061" name="Button 101" hidden="1">
              <a:extLst>
                <a:ext uri="{63B3BB69-23CF-44E3-9099-C40C66FF867C}">
                  <a14:compatExt spid="_x0000_s41061"/>
                </a:ext>
                <a:ext uri="{FF2B5EF4-FFF2-40B4-BE49-F238E27FC236}">
                  <a16:creationId xmlns:a16="http://schemas.microsoft.com/office/drawing/2014/main" id="{00000000-0008-0000-0900-00006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1062" name="Button 102" hidden="1">
              <a:extLst>
                <a:ext uri="{63B3BB69-23CF-44E3-9099-C40C66FF867C}">
                  <a14:compatExt spid="_x0000_s41062"/>
                </a:ext>
                <a:ext uri="{FF2B5EF4-FFF2-40B4-BE49-F238E27FC236}">
                  <a16:creationId xmlns:a16="http://schemas.microsoft.com/office/drawing/2014/main" id="{00000000-0008-0000-0900-00006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1063" name="Button 103" hidden="1">
              <a:extLst>
                <a:ext uri="{63B3BB69-23CF-44E3-9099-C40C66FF867C}">
                  <a14:compatExt spid="_x0000_s41063"/>
                </a:ext>
                <a:ext uri="{FF2B5EF4-FFF2-40B4-BE49-F238E27FC236}">
                  <a16:creationId xmlns:a16="http://schemas.microsoft.com/office/drawing/2014/main" id="{00000000-0008-0000-0900-00006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1064" name="Button 104" hidden="1">
              <a:extLst>
                <a:ext uri="{63B3BB69-23CF-44E3-9099-C40C66FF867C}">
                  <a14:compatExt spid="_x0000_s41064"/>
                </a:ext>
                <a:ext uri="{FF2B5EF4-FFF2-40B4-BE49-F238E27FC236}">
                  <a16:creationId xmlns:a16="http://schemas.microsoft.com/office/drawing/2014/main" id="{00000000-0008-0000-0900-00006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1065" name="Button 105" hidden="1">
              <a:extLst>
                <a:ext uri="{63B3BB69-23CF-44E3-9099-C40C66FF867C}">
                  <a14:compatExt spid="_x0000_s41065"/>
                </a:ext>
                <a:ext uri="{FF2B5EF4-FFF2-40B4-BE49-F238E27FC236}">
                  <a16:creationId xmlns:a16="http://schemas.microsoft.com/office/drawing/2014/main" id="{00000000-0008-0000-0900-00006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1066" name="Button 106" hidden="1">
              <a:extLst>
                <a:ext uri="{63B3BB69-23CF-44E3-9099-C40C66FF867C}">
                  <a14:compatExt spid="_x0000_s41066"/>
                </a:ext>
                <a:ext uri="{FF2B5EF4-FFF2-40B4-BE49-F238E27FC236}">
                  <a16:creationId xmlns:a16="http://schemas.microsoft.com/office/drawing/2014/main" id="{00000000-0008-0000-0900-00006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1067" name="Button 107" hidden="1">
              <a:extLst>
                <a:ext uri="{63B3BB69-23CF-44E3-9099-C40C66FF867C}">
                  <a14:compatExt spid="_x0000_s41067"/>
                </a:ext>
                <a:ext uri="{FF2B5EF4-FFF2-40B4-BE49-F238E27FC236}">
                  <a16:creationId xmlns:a16="http://schemas.microsoft.com/office/drawing/2014/main" id="{00000000-0008-0000-0900-00006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1068" name="Button 108" hidden="1">
              <a:extLst>
                <a:ext uri="{63B3BB69-23CF-44E3-9099-C40C66FF867C}">
                  <a14:compatExt spid="_x0000_s41068"/>
                </a:ext>
                <a:ext uri="{FF2B5EF4-FFF2-40B4-BE49-F238E27FC236}">
                  <a16:creationId xmlns:a16="http://schemas.microsoft.com/office/drawing/2014/main" id="{00000000-0008-0000-0900-00006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1069" name="Button 109" hidden="1">
              <a:extLst>
                <a:ext uri="{63B3BB69-23CF-44E3-9099-C40C66FF867C}">
                  <a14:compatExt spid="_x0000_s41069"/>
                </a:ext>
                <a:ext uri="{FF2B5EF4-FFF2-40B4-BE49-F238E27FC236}">
                  <a16:creationId xmlns:a16="http://schemas.microsoft.com/office/drawing/2014/main" id="{00000000-0008-0000-0900-00006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1070" name="Button 110" hidden="1">
              <a:extLst>
                <a:ext uri="{63B3BB69-23CF-44E3-9099-C40C66FF867C}">
                  <a14:compatExt spid="_x0000_s41070"/>
                </a:ext>
                <a:ext uri="{FF2B5EF4-FFF2-40B4-BE49-F238E27FC236}">
                  <a16:creationId xmlns:a16="http://schemas.microsoft.com/office/drawing/2014/main" id="{00000000-0008-0000-0900-00006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1071" name="Button 111" hidden="1">
              <a:extLst>
                <a:ext uri="{63B3BB69-23CF-44E3-9099-C40C66FF867C}">
                  <a14:compatExt spid="_x0000_s41071"/>
                </a:ext>
                <a:ext uri="{FF2B5EF4-FFF2-40B4-BE49-F238E27FC236}">
                  <a16:creationId xmlns:a16="http://schemas.microsoft.com/office/drawing/2014/main" id="{00000000-0008-0000-0900-00006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1072" name="Button 112" hidden="1">
              <a:extLst>
                <a:ext uri="{63B3BB69-23CF-44E3-9099-C40C66FF867C}">
                  <a14:compatExt spid="_x0000_s41072"/>
                </a:ext>
                <a:ext uri="{FF2B5EF4-FFF2-40B4-BE49-F238E27FC236}">
                  <a16:creationId xmlns:a16="http://schemas.microsoft.com/office/drawing/2014/main" id="{00000000-0008-0000-0900-00007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1073" name="Button 113" hidden="1">
              <a:extLst>
                <a:ext uri="{63B3BB69-23CF-44E3-9099-C40C66FF867C}">
                  <a14:compatExt spid="_x0000_s41073"/>
                </a:ext>
                <a:ext uri="{FF2B5EF4-FFF2-40B4-BE49-F238E27FC236}">
                  <a16:creationId xmlns:a16="http://schemas.microsoft.com/office/drawing/2014/main" id="{00000000-0008-0000-0900-00007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1074" name="Button 114" hidden="1">
              <a:extLst>
                <a:ext uri="{63B3BB69-23CF-44E3-9099-C40C66FF867C}">
                  <a14:compatExt spid="_x0000_s41074"/>
                </a:ext>
                <a:ext uri="{FF2B5EF4-FFF2-40B4-BE49-F238E27FC236}">
                  <a16:creationId xmlns:a16="http://schemas.microsoft.com/office/drawing/2014/main" id="{00000000-0008-0000-0900-00007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1075" name="Button 115" hidden="1">
              <a:extLst>
                <a:ext uri="{63B3BB69-23CF-44E3-9099-C40C66FF867C}">
                  <a14:compatExt spid="_x0000_s41075"/>
                </a:ext>
                <a:ext uri="{FF2B5EF4-FFF2-40B4-BE49-F238E27FC236}">
                  <a16:creationId xmlns:a16="http://schemas.microsoft.com/office/drawing/2014/main" id="{00000000-0008-0000-0900-00007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1076" name="Button 116" hidden="1">
              <a:extLst>
                <a:ext uri="{63B3BB69-23CF-44E3-9099-C40C66FF867C}">
                  <a14:compatExt spid="_x0000_s41076"/>
                </a:ext>
                <a:ext uri="{FF2B5EF4-FFF2-40B4-BE49-F238E27FC236}">
                  <a16:creationId xmlns:a16="http://schemas.microsoft.com/office/drawing/2014/main" id="{00000000-0008-0000-0900-00007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1077" name="Button 117" hidden="1">
              <a:extLst>
                <a:ext uri="{63B3BB69-23CF-44E3-9099-C40C66FF867C}">
                  <a14:compatExt spid="_x0000_s41077"/>
                </a:ext>
                <a:ext uri="{FF2B5EF4-FFF2-40B4-BE49-F238E27FC236}">
                  <a16:creationId xmlns:a16="http://schemas.microsoft.com/office/drawing/2014/main" id="{00000000-0008-0000-0900-00007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1078" name="Button 118" hidden="1">
              <a:extLst>
                <a:ext uri="{63B3BB69-23CF-44E3-9099-C40C66FF867C}">
                  <a14:compatExt spid="_x0000_s41078"/>
                </a:ext>
                <a:ext uri="{FF2B5EF4-FFF2-40B4-BE49-F238E27FC236}">
                  <a16:creationId xmlns:a16="http://schemas.microsoft.com/office/drawing/2014/main" id="{00000000-0008-0000-0900-00007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1079" name="Button 119" hidden="1">
              <a:extLst>
                <a:ext uri="{63B3BB69-23CF-44E3-9099-C40C66FF867C}">
                  <a14:compatExt spid="_x0000_s41079"/>
                </a:ext>
                <a:ext uri="{FF2B5EF4-FFF2-40B4-BE49-F238E27FC236}">
                  <a16:creationId xmlns:a16="http://schemas.microsoft.com/office/drawing/2014/main" id="{00000000-0008-0000-0900-00007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1080" name="Button 120" hidden="1">
              <a:extLst>
                <a:ext uri="{63B3BB69-23CF-44E3-9099-C40C66FF867C}">
                  <a14:compatExt spid="_x0000_s41080"/>
                </a:ext>
                <a:ext uri="{FF2B5EF4-FFF2-40B4-BE49-F238E27FC236}">
                  <a16:creationId xmlns:a16="http://schemas.microsoft.com/office/drawing/2014/main" id="{00000000-0008-0000-0900-00007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1081" name="Button 121" hidden="1">
              <a:extLst>
                <a:ext uri="{63B3BB69-23CF-44E3-9099-C40C66FF867C}">
                  <a14:compatExt spid="_x0000_s41081"/>
                </a:ext>
                <a:ext uri="{FF2B5EF4-FFF2-40B4-BE49-F238E27FC236}">
                  <a16:creationId xmlns:a16="http://schemas.microsoft.com/office/drawing/2014/main" id="{00000000-0008-0000-0900-00007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1082" name="Button 122" hidden="1">
              <a:extLst>
                <a:ext uri="{63B3BB69-23CF-44E3-9099-C40C66FF867C}">
                  <a14:compatExt spid="_x0000_s41082"/>
                </a:ext>
                <a:ext uri="{FF2B5EF4-FFF2-40B4-BE49-F238E27FC236}">
                  <a16:creationId xmlns:a16="http://schemas.microsoft.com/office/drawing/2014/main" id="{00000000-0008-0000-0900-00007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1083" name="Button 123" hidden="1">
              <a:extLst>
                <a:ext uri="{63B3BB69-23CF-44E3-9099-C40C66FF867C}">
                  <a14:compatExt spid="_x0000_s41083"/>
                </a:ext>
                <a:ext uri="{FF2B5EF4-FFF2-40B4-BE49-F238E27FC236}">
                  <a16:creationId xmlns:a16="http://schemas.microsoft.com/office/drawing/2014/main" id="{00000000-0008-0000-0900-00007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1084" name="Button 124" hidden="1">
              <a:extLst>
                <a:ext uri="{63B3BB69-23CF-44E3-9099-C40C66FF867C}">
                  <a14:compatExt spid="_x0000_s41084"/>
                </a:ext>
                <a:ext uri="{FF2B5EF4-FFF2-40B4-BE49-F238E27FC236}">
                  <a16:creationId xmlns:a16="http://schemas.microsoft.com/office/drawing/2014/main" id="{00000000-0008-0000-0900-00007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1085" name="Button 125" hidden="1">
              <a:extLst>
                <a:ext uri="{63B3BB69-23CF-44E3-9099-C40C66FF867C}">
                  <a14:compatExt spid="_x0000_s41085"/>
                </a:ext>
                <a:ext uri="{FF2B5EF4-FFF2-40B4-BE49-F238E27FC236}">
                  <a16:creationId xmlns:a16="http://schemas.microsoft.com/office/drawing/2014/main" id="{00000000-0008-0000-0900-00007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1086" name="Button 126" hidden="1">
              <a:extLst>
                <a:ext uri="{63B3BB69-23CF-44E3-9099-C40C66FF867C}">
                  <a14:compatExt spid="_x0000_s41086"/>
                </a:ext>
                <a:ext uri="{FF2B5EF4-FFF2-40B4-BE49-F238E27FC236}">
                  <a16:creationId xmlns:a16="http://schemas.microsoft.com/office/drawing/2014/main" id="{00000000-0008-0000-0900-00007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1087" name="Button 127" hidden="1">
              <a:extLst>
                <a:ext uri="{63B3BB69-23CF-44E3-9099-C40C66FF867C}">
                  <a14:compatExt spid="_x0000_s41087"/>
                </a:ext>
                <a:ext uri="{FF2B5EF4-FFF2-40B4-BE49-F238E27FC236}">
                  <a16:creationId xmlns:a16="http://schemas.microsoft.com/office/drawing/2014/main" id="{00000000-0008-0000-0900-00007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1088" name="Button 128" hidden="1">
              <a:extLst>
                <a:ext uri="{63B3BB69-23CF-44E3-9099-C40C66FF867C}">
                  <a14:compatExt spid="_x0000_s41088"/>
                </a:ext>
                <a:ext uri="{FF2B5EF4-FFF2-40B4-BE49-F238E27FC236}">
                  <a16:creationId xmlns:a16="http://schemas.microsoft.com/office/drawing/2014/main" id="{00000000-0008-0000-0900-00008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1089" name="Button 129" hidden="1">
              <a:extLst>
                <a:ext uri="{63B3BB69-23CF-44E3-9099-C40C66FF867C}">
                  <a14:compatExt spid="_x0000_s41089"/>
                </a:ext>
                <a:ext uri="{FF2B5EF4-FFF2-40B4-BE49-F238E27FC236}">
                  <a16:creationId xmlns:a16="http://schemas.microsoft.com/office/drawing/2014/main" id="{00000000-0008-0000-0900-00008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1090" name="Button 130" hidden="1">
              <a:extLst>
                <a:ext uri="{63B3BB69-23CF-44E3-9099-C40C66FF867C}">
                  <a14:compatExt spid="_x0000_s41090"/>
                </a:ext>
                <a:ext uri="{FF2B5EF4-FFF2-40B4-BE49-F238E27FC236}">
                  <a16:creationId xmlns:a16="http://schemas.microsoft.com/office/drawing/2014/main" id="{00000000-0008-0000-0900-00008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1091" name="Button 131" hidden="1">
              <a:extLst>
                <a:ext uri="{63B3BB69-23CF-44E3-9099-C40C66FF867C}">
                  <a14:compatExt spid="_x0000_s41091"/>
                </a:ext>
                <a:ext uri="{FF2B5EF4-FFF2-40B4-BE49-F238E27FC236}">
                  <a16:creationId xmlns:a16="http://schemas.microsoft.com/office/drawing/2014/main" id="{00000000-0008-0000-0900-00008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1092" name="Button 132" hidden="1">
              <a:extLst>
                <a:ext uri="{63B3BB69-23CF-44E3-9099-C40C66FF867C}">
                  <a14:compatExt spid="_x0000_s41092"/>
                </a:ext>
                <a:ext uri="{FF2B5EF4-FFF2-40B4-BE49-F238E27FC236}">
                  <a16:creationId xmlns:a16="http://schemas.microsoft.com/office/drawing/2014/main" id="{00000000-0008-0000-0900-00008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1093" name="Button 133" hidden="1">
              <a:extLst>
                <a:ext uri="{63B3BB69-23CF-44E3-9099-C40C66FF867C}">
                  <a14:compatExt spid="_x0000_s41093"/>
                </a:ext>
                <a:ext uri="{FF2B5EF4-FFF2-40B4-BE49-F238E27FC236}">
                  <a16:creationId xmlns:a16="http://schemas.microsoft.com/office/drawing/2014/main" id="{00000000-0008-0000-0900-00008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1094" name="Button 134" hidden="1">
              <a:extLst>
                <a:ext uri="{63B3BB69-23CF-44E3-9099-C40C66FF867C}">
                  <a14:compatExt spid="_x0000_s41094"/>
                </a:ext>
                <a:ext uri="{FF2B5EF4-FFF2-40B4-BE49-F238E27FC236}">
                  <a16:creationId xmlns:a16="http://schemas.microsoft.com/office/drawing/2014/main" id="{00000000-0008-0000-0900-00008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1095" name="Button 135" hidden="1">
              <a:extLst>
                <a:ext uri="{63B3BB69-23CF-44E3-9099-C40C66FF867C}">
                  <a14:compatExt spid="_x0000_s41095"/>
                </a:ext>
                <a:ext uri="{FF2B5EF4-FFF2-40B4-BE49-F238E27FC236}">
                  <a16:creationId xmlns:a16="http://schemas.microsoft.com/office/drawing/2014/main" id="{00000000-0008-0000-0900-00008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1096" name="Button 136" hidden="1">
              <a:extLst>
                <a:ext uri="{63B3BB69-23CF-44E3-9099-C40C66FF867C}">
                  <a14:compatExt spid="_x0000_s41096"/>
                </a:ext>
                <a:ext uri="{FF2B5EF4-FFF2-40B4-BE49-F238E27FC236}">
                  <a16:creationId xmlns:a16="http://schemas.microsoft.com/office/drawing/2014/main" id="{00000000-0008-0000-0900-00008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1097" name="Button 137" hidden="1">
              <a:extLst>
                <a:ext uri="{63B3BB69-23CF-44E3-9099-C40C66FF867C}">
                  <a14:compatExt spid="_x0000_s41097"/>
                </a:ext>
                <a:ext uri="{FF2B5EF4-FFF2-40B4-BE49-F238E27FC236}">
                  <a16:creationId xmlns:a16="http://schemas.microsoft.com/office/drawing/2014/main" id="{00000000-0008-0000-0900-00008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1098" name="Button 138" hidden="1">
              <a:extLst>
                <a:ext uri="{63B3BB69-23CF-44E3-9099-C40C66FF867C}">
                  <a14:compatExt spid="_x0000_s41098"/>
                </a:ext>
                <a:ext uri="{FF2B5EF4-FFF2-40B4-BE49-F238E27FC236}">
                  <a16:creationId xmlns:a16="http://schemas.microsoft.com/office/drawing/2014/main" id="{00000000-0008-0000-0900-00008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1099" name="Button 139" hidden="1">
              <a:extLst>
                <a:ext uri="{63B3BB69-23CF-44E3-9099-C40C66FF867C}">
                  <a14:compatExt spid="_x0000_s41099"/>
                </a:ext>
                <a:ext uri="{FF2B5EF4-FFF2-40B4-BE49-F238E27FC236}">
                  <a16:creationId xmlns:a16="http://schemas.microsoft.com/office/drawing/2014/main" id="{00000000-0008-0000-0900-00008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1100" name="Button 140" hidden="1">
              <a:extLst>
                <a:ext uri="{63B3BB69-23CF-44E3-9099-C40C66FF867C}">
                  <a14:compatExt spid="_x0000_s41100"/>
                </a:ext>
                <a:ext uri="{FF2B5EF4-FFF2-40B4-BE49-F238E27FC236}">
                  <a16:creationId xmlns:a16="http://schemas.microsoft.com/office/drawing/2014/main" id="{00000000-0008-0000-0900-00008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A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1986" name="Button 2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0A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1987" name="Button 3" hidden="1">
              <a:extLst>
                <a:ext uri="{63B3BB69-23CF-44E3-9099-C40C66FF867C}">
                  <a14:compatExt spid="_x0000_s41987"/>
                </a:ext>
                <a:ext uri="{FF2B5EF4-FFF2-40B4-BE49-F238E27FC236}">
                  <a16:creationId xmlns:a16="http://schemas.microsoft.com/office/drawing/2014/main" id="{00000000-0008-0000-0A00-00000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1988" name="Button 4" hidden="1">
              <a:extLst>
                <a:ext uri="{63B3BB69-23CF-44E3-9099-C40C66FF867C}">
                  <a14:compatExt spid="_x0000_s41988"/>
                </a:ext>
                <a:ext uri="{FF2B5EF4-FFF2-40B4-BE49-F238E27FC236}">
                  <a16:creationId xmlns:a16="http://schemas.microsoft.com/office/drawing/2014/main" id="{00000000-0008-0000-0A00-00000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1989" name="Button 5" hidden="1">
              <a:extLst>
                <a:ext uri="{63B3BB69-23CF-44E3-9099-C40C66FF867C}">
                  <a14:compatExt spid="_x0000_s41989"/>
                </a:ext>
                <a:ext uri="{FF2B5EF4-FFF2-40B4-BE49-F238E27FC236}">
                  <a16:creationId xmlns:a16="http://schemas.microsoft.com/office/drawing/2014/main" id="{00000000-0008-0000-0A00-00000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1990" name="Button 6" hidden="1">
              <a:extLst>
                <a:ext uri="{63B3BB69-23CF-44E3-9099-C40C66FF867C}">
                  <a14:compatExt spid="_x0000_s41990"/>
                </a:ext>
                <a:ext uri="{FF2B5EF4-FFF2-40B4-BE49-F238E27FC236}">
                  <a16:creationId xmlns:a16="http://schemas.microsoft.com/office/drawing/2014/main" id="{00000000-0008-0000-0A00-00000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1991" name="Button 7" hidden="1">
              <a:extLst>
                <a:ext uri="{63B3BB69-23CF-44E3-9099-C40C66FF867C}">
                  <a14:compatExt spid="_x0000_s41991"/>
                </a:ext>
                <a:ext uri="{FF2B5EF4-FFF2-40B4-BE49-F238E27FC236}">
                  <a16:creationId xmlns:a16="http://schemas.microsoft.com/office/drawing/2014/main" id="{00000000-0008-0000-0A00-00000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1992" name="Button 8" hidden="1">
              <a:extLst>
                <a:ext uri="{63B3BB69-23CF-44E3-9099-C40C66FF867C}">
                  <a14:compatExt spid="_x0000_s41992"/>
                </a:ext>
                <a:ext uri="{FF2B5EF4-FFF2-40B4-BE49-F238E27FC236}">
                  <a16:creationId xmlns:a16="http://schemas.microsoft.com/office/drawing/2014/main" id="{00000000-0008-0000-0A00-00000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1993" name="Button 9" hidden="1">
              <a:extLst>
                <a:ext uri="{63B3BB69-23CF-44E3-9099-C40C66FF867C}">
                  <a14:compatExt spid="_x0000_s41993"/>
                </a:ext>
                <a:ext uri="{FF2B5EF4-FFF2-40B4-BE49-F238E27FC236}">
                  <a16:creationId xmlns:a16="http://schemas.microsoft.com/office/drawing/2014/main" id="{00000000-0008-0000-0A00-00000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1994" name="Button 10" hidden="1">
              <a:extLst>
                <a:ext uri="{63B3BB69-23CF-44E3-9099-C40C66FF867C}">
                  <a14:compatExt spid="_x0000_s41994"/>
                </a:ext>
                <a:ext uri="{FF2B5EF4-FFF2-40B4-BE49-F238E27FC236}">
                  <a16:creationId xmlns:a16="http://schemas.microsoft.com/office/drawing/2014/main" id="{00000000-0008-0000-0A00-00000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1995" name="Button 11" hidden="1">
              <a:extLst>
                <a:ext uri="{63B3BB69-23CF-44E3-9099-C40C66FF867C}">
                  <a14:compatExt spid="_x0000_s41995"/>
                </a:ext>
                <a:ext uri="{FF2B5EF4-FFF2-40B4-BE49-F238E27FC236}">
                  <a16:creationId xmlns:a16="http://schemas.microsoft.com/office/drawing/2014/main" id="{00000000-0008-0000-0A00-00000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1996" name="Button 12" hidden="1">
              <a:extLst>
                <a:ext uri="{63B3BB69-23CF-44E3-9099-C40C66FF867C}">
                  <a14:compatExt spid="_x0000_s41996"/>
                </a:ext>
                <a:ext uri="{FF2B5EF4-FFF2-40B4-BE49-F238E27FC236}">
                  <a16:creationId xmlns:a16="http://schemas.microsoft.com/office/drawing/2014/main" id="{00000000-0008-0000-0A00-00000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1997" name="Button 13" hidden="1">
              <a:extLst>
                <a:ext uri="{63B3BB69-23CF-44E3-9099-C40C66FF867C}">
                  <a14:compatExt spid="_x0000_s41997"/>
                </a:ext>
                <a:ext uri="{FF2B5EF4-FFF2-40B4-BE49-F238E27FC236}">
                  <a16:creationId xmlns:a16="http://schemas.microsoft.com/office/drawing/2014/main" id="{00000000-0008-0000-0A00-00000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1998" name="Button 14" hidden="1">
              <a:extLst>
                <a:ext uri="{63B3BB69-23CF-44E3-9099-C40C66FF867C}">
                  <a14:compatExt spid="_x0000_s41998"/>
                </a:ext>
                <a:ext uri="{FF2B5EF4-FFF2-40B4-BE49-F238E27FC236}">
                  <a16:creationId xmlns:a16="http://schemas.microsoft.com/office/drawing/2014/main" id="{00000000-0008-0000-0A00-00000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1999" name="Button 15" hidden="1">
              <a:extLst>
                <a:ext uri="{63B3BB69-23CF-44E3-9099-C40C66FF867C}">
                  <a14:compatExt spid="_x0000_s41999"/>
                </a:ext>
                <a:ext uri="{FF2B5EF4-FFF2-40B4-BE49-F238E27FC236}">
                  <a16:creationId xmlns:a16="http://schemas.microsoft.com/office/drawing/2014/main" id="{00000000-0008-0000-0A00-00000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2000" name="Button 16" hidden="1">
              <a:extLst>
                <a:ext uri="{63B3BB69-23CF-44E3-9099-C40C66FF867C}">
                  <a14:compatExt spid="_x0000_s42000"/>
                </a:ext>
                <a:ext uri="{FF2B5EF4-FFF2-40B4-BE49-F238E27FC236}">
                  <a16:creationId xmlns:a16="http://schemas.microsoft.com/office/drawing/2014/main" id="{00000000-0008-0000-0A00-00001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2001" name="Button 17" hidden="1">
              <a:extLst>
                <a:ext uri="{63B3BB69-23CF-44E3-9099-C40C66FF867C}">
                  <a14:compatExt spid="_x0000_s42001"/>
                </a:ext>
                <a:ext uri="{FF2B5EF4-FFF2-40B4-BE49-F238E27FC236}">
                  <a16:creationId xmlns:a16="http://schemas.microsoft.com/office/drawing/2014/main" id="{00000000-0008-0000-0A00-00001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2002" name="Button 18" hidden="1">
              <a:extLst>
                <a:ext uri="{63B3BB69-23CF-44E3-9099-C40C66FF867C}">
                  <a14:compatExt spid="_x0000_s42002"/>
                </a:ext>
                <a:ext uri="{FF2B5EF4-FFF2-40B4-BE49-F238E27FC236}">
                  <a16:creationId xmlns:a16="http://schemas.microsoft.com/office/drawing/2014/main" id="{00000000-0008-0000-0A00-00001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2003" name="Button 19" hidden="1">
              <a:extLst>
                <a:ext uri="{63B3BB69-23CF-44E3-9099-C40C66FF867C}">
                  <a14:compatExt spid="_x0000_s42003"/>
                </a:ext>
                <a:ext uri="{FF2B5EF4-FFF2-40B4-BE49-F238E27FC236}">
                  <a16:creationId xmlns:a16="http://schemas.microsoft.com/office/drawing/2014/main" id="{00000000-0008-0000-0A00-00001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2004" name="Button 20" hidden="1">
              <a:extLst>
                <a:ext uri="{63B3BB69-23CF-44E3-9099-C40C66FF867C}">
                  <a14:compatExt spid="_x0000_s42004"/>
                </a:ext>
                <a:ext uri="{FF2B5EF4-FFF2-40B4-BE49-F238E27FC236}">
                  <a16:creationId xmlns:a16="http://schemas.microsoft.com/office/drawing/2014/main" id="{00000000-0008-0000-0A00-00001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2005" name="Button 21" hidden="1">
              <a:extLst>
                <a:ext uri="{63B3BB69-23CF-44E3-9099-C40C66FF867C}">
                  <a14:compatExt spid="_x0000_s42005"/>
                </a:ext>
                <a:ext uri="{FF2B5EF4-FFF2-40B4-BE49-F238E27FC236}">
                  <a16:creationId xmlns:a16="http://schemas.microsoft.com/office/drawing/2014/main" id="{00000000-0008-0000-0A00-00001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2006" name="Button 22" hidden="1">
              <a:extLst>
                <a:ext uri="{63B3BB69-23CF-44E3-9099-C40C66FF867C}">
                  <a14:compatExt spid="_x0000_s42006"/>
                </a:ext>
                <a:ext uri="{FF2B5EF4-FFF2-40B4-BE49-F238E27FC236}">
                  <a16:creationId xmlns:a16="http://schemas.microsoft.com/office/drawing/2014/main" id="{00000000-0008-0000-0A00-00001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2007" name="Button 23" hidden="1">
              <a:extLst>
                <a:ext uri="{63B3BB69-23CF-44E3-9099-C40C66FF867C}">
                  <a14:compatExt spid="_x0000_s42007"/>
                </a:ext>
                <a:ext uri="{FF2B5EF4-FFF2-40B4-BE49-F238E27FC236}">
                  <a16:creationId xmlns:a16="http://schemas.microsoft.com/office/drawing/2014/main" id="{00000000-0008-0000-0A00-00001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2008" name="Button 24" hidden="1">
              <a:extLst>
                <a:ext uri="{63B3BB69-23CF-44E3-9099-C40C66FF867C}">
                  <a14:compatExt spid="_x0000_s42008"/>
                </a:ext>
                <a:ext uri="{FF2B5EF4-FFF2-40B4-BE49-F238E27FC236}">
                  <a16:creationId xmlns:a16="http://schemas.microsoft.com/office/drawing/2014/main" id="{00000000-0008-0000-0A00-00001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2009" name="Button 25" hidden="1">
              <a:extLst>
                <a:ext uri="{63B3BB69-23CF-44E3-9099-C40C66FF867C}">
                  <a14:compatExt spid="_x0000_s42009"/>
                </a:ext>
                <a:ext uri="{FF2B5EF4-FFF2-40B4-BE49-F238E27FC236}">
                  <a16:creationId xmlns:a16="http://schemas.microsoft.com/office/drawing/2014/main" id="{00000000-0008-0000-0A00-00001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2010" name="Button 26" hidden="1">
              <a:extLst>
                <a:ext uri="{63B3BB69-23CF-44E3-9099-C40C66FF867C}">
                  <a14:compatExt spid="_x0000_s42010"/>
                </a:ext>
                <a:ext uri="{FF2B5EF4-FFF2-40B4-BE49-F238E27FC236}">
                  <a16:creationId xmlns:a16="http://schemas.microsoft.com/office/drawing/2014/main" id="{00000000-0008-0000-0A00-00001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2011" name="Button 27" hidden="1">
              <a:extLst>
                <a:ext uri="{63B3BB69-23CF-44E3-9099-C40C66FF867C}">
                  <a14:compatExt spid="_x0000_s42011"/>
                </a:ext>
                <a:ext uri="{FF2B5EF4-FFF2-40B4-BE49-F238E27FC236}">
                  <a16:creationId xmlns:a16="http://schemas.microsoft.com/office/drawing/2014/main" id="{00000000-0008-0000-0A00-00001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2012" name="Button 28" hidden="1">
              <a:extLst>
                <a:ext uri="{63B3BB69-23CF-44E3-9099-C40C66FF867C}">
                  <a14:compatExt spid="_x0000_s42012"/>
                </a:ext>
                <a:ext uri="{FF2B5EF4-FFF2-40B4-BE49-F238E27FC236}">
                  <a16:creationId xmlns:a16="http://schemas.microsoft.com/office/drawing/2014/main" id="{00000000-0008-0000-0A00-00001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2013" name="Button 29" hidden="1">
              <a:extLst>
                <a:ext uri="{63B3BB69-23CF-44E3-9099-C40C66FF867C}">
                  <a14:compatExt spid="_x0000_s42013"/>
                </a:ext>
                <a:ext uri="{FF2B5EF4-FFF2-40B4-BE49-F238E27FC236}">
                  <a16:creationId xmlns:a16="http://schemas.microsoft.com/office/drawing/2014/main" id="{00000000-0008-0000-0A00-00001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2014" name="Button 30" hidden="1">
              <a:extLst>
                <a:ext uri="{63B3BB69-23CF-44E3-9099-C40C66FF867C}">
                  <a14:compatExt spid="_x0000_s42014"/>
                </a:ext>
                <a:ext uri="{FF2B5EF4-FFF2-40B4-BE49-F238E27FC236}">
                  <a16:creationId xmlns:a16="http://schemas.microsoft.com/office/drawing/2014/main" id="{00000000-0008-0000-0A00-00001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2015" name="Button 31" hidden="1">
              <a:extLst>
                <a:ext uri="{63B3BB69-23CF-44E3-9099-C40C66FF867C}">
                  <a14:compatExt spid="_x0000_s42015"/>
                </a:ext>
                <a:ext uri="{FF2B5EF4-FFF2-40B4-BE49-F238E27FC236}">
                  <a16:creationId xmlns:a16="http://schemas.microsoft.com/office/drawing/2014/main" id="{00000000-0008-0000-0A00-00001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2016" name="Button 32" hidden="1">
              <a:extLst>
                <a:ext uri="{63B3BB69-23CF-44E3-9099-C40C66FF867C}">
                  <a14:compatExt spid="_x0000_s42016"/>
                </a:ext>
                <a:ext uri="{FF2B5EF4-FFF2-40B4-BE49-F238E27FC236}">
                  <a16:creationId xmlns:a16="http://schemas.microsoft.com/office/drawing/2014/main" id="{00000000-0008-0000-0A00-00002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2017" name="Button 33" hidden="1">
              <a:extLst>
                <a:ext uri="{63B3BB69-23CF-44E3-9099-C40C66FF867C}">
                  <a14:compatExt spid="_x0000_s42017"/>
                </a:ext>
                <a:ext uri="{FF2B5EF4-FFF2-40B4-BE49-F238E27FC236}">
                  <a16:creationId xmlns:a16="http://schemas.microsoft.com/office/drawing/2014/main" id="{00000000-0008-0000-0A00-00002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2018" name="Button 34" hidden="1">
              <a:extLst>
                <a:ext uri="{63B3BB69-23CF-44E3-9099-C40C66FF867C}">
                  <a14:compatExt spid="_x0000_s42018"/>
                </a:ext>
                <a:ext uri="{FF2B5EF4-FFF2-40B4-BE49-F238E27FC236}">
                  <a16:creationId xmlns:a16="http://schemas.microsoft.com/office/drawing/2014/main" id="{00000000-0008-0000-0A00-00002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2019" name="Button 35" hidden="1">
              <a:extLst>
                <a:ext uri="{63B3BB69-23CF-44E3-9099-C40C66FF867C}">
                  <a14:compatExt spid="_x0000_s42019"/>
                </a:ext>
                <a:ext uri="{FF2B5EF4-FFF2-40B4-BE49-F238E27FC236}">
                  <a16:creationId xmlns:a16="http://schemas.microsoft.com/office/drawing/2014/main" id="{00000000-0008-0000-0A00-00002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2020" name="Button 36" hidden="1">
              <a:extLst>
                <a:ext uri="{63B3BB69-23CF-44E3-9099-C40C66FF867C}">
                  <a14:compatExt spid="_x0000_s42020"/>
                </a:ext>
                <a:ext uri="{FF2B5EF4-FFF2-40B4-BE49-F238E27FC236}">
                  <a16:creationId xmlns:a16="http://schemas.microsoft.com/office/drawing/2014/main" id="{00000000-0008-0000-0A00-00002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2021" name="Button 37" hidden="1">
              <a:extLst>
                <a:ext uri="{63B3BB69-23CF-44E3-9099-C40C66FF867C}">
                  <a14:compatExt spid="_x0000_s42021"/>
                </a:ext>
                <a:ext uri="{FF2B5EF4-FFF2-40B4-BE49-F238E27FC236}">
                  <a16:creationId xmlns:a16="http://schemas.microsoft.com/office/drawing/2014/main" id="{00000000-0008-0000-0A00-00002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2022" name="Button 38" hidden="1">
              <a:extLst>
                <a:ext uri="{63B3BB69-23CF-44E3-9099-C40C66FF867C}">
                  <a14:compatExt spid="_x0000_s42022"/>
                </a:ext>
                <a:ext uri="{FF2B5EF4-FFF2-40B4-BE49-F238E27FC236}">
                  <a16:creationId xmlns:a16="http://schemas.microsoft.com/office/drawing/2014/main" id="{00000000-0008-0000-0A00-00002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2023" name="Button 39" hidden="1">
              <a:extLst>
                <a:ext uri="{63B3BB69-23CF-44E3-9099-C40C66FF867C}">
                  <a14:compatExt spid="_x0000_s42023"/>
                </a:ext>
                <a:ext uri="{FF2B5EF4-FFF2-40B4-BE49-F238E27FC236}">
                  <a16:creationId xmlns:a16="http://schemas.microsoft.com/office/drawing/2014/main" id="{00000000-0008-0000-0A00-00002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2024" name="Button 40" hidden="1">
              <a:extLst>
                <a:ext uri="{63B3BB69-23CF-44E3-9099-C40C66FF867C}">
                  <a14:compatExt spid="_x0000_s42024"/>
                </a:ext>
                <a:ext uri="{FF2B5EF4-FFF2-40B4-BE49-F238E27FC236}">
                  <a16:creationId xmlns:a16="http://schemas.microsoft.com/office/drawing/2014/main" id="{00000000-0008-0000-0A00-00002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2025" name="Button 41" hidden="1">
              <a:extLst>
                <a:ext uri="{63B3BB69-23CF-44E3-9099-C40C66FF867C}">
                  <a14:compatExt spid="_x0000_s42025"/>
                </a:ext>
                <a:ext uri="{FF2B5EF4-FFF2-40B4-BE49-F238E27FC236}">
                  <a16:creationId xmlns:a16="http://schemas.microsoft.com/office/drawing/2014/main" id="{00000000-0008-0000-0A00-00002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2026" name="Button 42" hidden="1">
              <a:extLst>
                <a:ext uri="{63B3BB69-23CF-44E3-9099-C40C66FF867C}">
                  <a14:compatExt spid="_x0000_s42026"/>
                </a:ext>
                <a:ext uri="{FF2B5EF4-FFF2-40B4-BE49-F238E27FC236}">
                  <a16:creationId xmlns:a16="http://schemas.microsoft.com/office/drawing/2014/main" id="{00000000-0008-0000-0A00-00002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2027" name="Button 43" hidden="1">
              <a:extLst>
                <a:ext uri="{63B3BB69-23CF-44E3-9099-C40C66FF867C}">
                  <a14:compatExt spid="_x0000_s42027"/>
                </a:ext>
                <a:ext uri="{FF2B5EF4-FFF2-40B4-BE49-F238E27FC236}">
                  <a16:creationId xmlns:a16="http://schemas.microsoft.com/office/drawing/2014/main" id="{00000000-0008-0000-0A00-00002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2028" name="Button 44" hidden="1">
              <a:extLst>
                <a:ext uri="{63B3BB69-23CF-44E3-9099-C40C66FF867C}">
                  <a14:compatExt spid="_x0000_s42028"/>
                </a:ext>
                <a:ext uri="{FF2B5EF4-FFF2-40B4-BE49-F238E27FC236}">
                  <a16:creationId xmlns:a16="http://schemas.microsoft.com/office/drawing/2014/main" id="{00000000-0008-0000-0A00-00002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2029" name="Button 45" hidden="1">
              <a:extLst>
                <a:ext uri="{63B3BB69-23CF-44E3-9099-C40C66FF867C}">
                  <a14:compatExt spid="_x0000_s42029"/>
                </a:ext>
                <a:ext uri="{FF2B5EF4-FFF2-40B4-BE49-F238E27FC236}">
                  <a16:creationId xmlns:a16="http://schemas.microsoft.com/office/drawing/2014/main" id="{00000000-0008-0000-0A00-00002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2030" name="Button 46" hidden="1">
              <a:extLst>
                <a:ext uri="{63B3BB69-23CF-44E3-9099-C40C66FF867C}">
                  <a14:compatExt spid="_x0000_s42030"/>
                </a:ext>
                <a:ext uri="{FF2B5EF4-FFF2-40B4-BE49-F238E27FC236}">
                  <a16:creationId xmlns:a16="http://schemas.microsoft.com/office/drawing/2014/main" id="{00000000-0008-0000-0A00-00002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2031" name="Button 47" hidden="1">
              <a:extLst>
                <a:ext uri="{63B3BB69-23CF-44E3-9099-C40C66FF867C}">
                  <a14:compatExt spid="_x0000_s42031"/>
                </a:ext>
                <a:ext uri="{FF2B5EF4-FFF2-40B4-BE49-F238E27FC236}">
                  <a16:creationId xmlns:a16="http://schemas.microsoft.com/office/drawing/2014/main" id="{00000000-0008-0000-0A00-00002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2032" name="Button 48" hidden="1">
              <a:extLst>
                <a:ext uri="{63B3BB69-23CF-44E3-9099-C40C66FF867C}">
                  <a14:compatExt spid="_x0000_s42032"/>
                </a:ext>
                <a:ext uri="{FF2B5EF4-FFF2-40B4-BE49-F238E27FC236}">
                  <a16:creationId xmlns:a16="http://schemas.microsoft.com/office/drawing/2014/main" id="{00000000-0008-0000-0A00-00003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2033" name="Button 49" hidden="1">
              <a:extLst>
                <a:ext uri="{63B3BB69-23CF-44E3-9099-C40C66FF867C}">
                  <a14:compatExt spid="_x0000_s42033"/>
                </a:ext>
                <a:ext uri="{FF2B5EF4-FFF2-40B4-BE49-F238E27FC236}">
                  <a16:creationId xmlns:a16="http://schemas.microsoft.com/office/drawing/2014/main" id="{00000000-0008-0000-0A00-00003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2034" name="Button 50" hidden="1">
              <a:extLst>
                <a:ext uri="{63B3BB69-23CF-44E3-9099-C40C66FF867C}">
                  <a14:compatExt spid="_x0000_s42034"/>
                </a:ext>
                <a:ext uri="{FF2B5EF4-FFF2-40B4-BE49-F238E27FC236}">
                  <a16:creationId xmlns:a16="http://schemas.microsoft.com/office/drawing/2014/main" id="{00000000-0008-0000-0A00-00003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2035" name="Button 51" hidden="1">
              <a:extLst>
                <a:ext uri="{63B3BB69-23CF-44E3-9099-C40C66FF867C}">
                  <a14:compatExt spid="_x0000_s42035"/>
                </a:ext>
                <a:ext uri="{FF2B5EF4-FFF2-40B4-BE49-F238E27FC236}">
                  <a16:creationId xmlns:a16="http://schemas.microsoft.com/office/drawing/2014/main" id="{00000000-0008-0000-0A00-00003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2036" name="Button 52" hidden="1">
              <a:extLst>
                <a:ext uri="{63B3BB69-23CF-44E3-9099-C40C66FF867C}">
                  <a14:compatExt spid="_x0000_s42036"/>
                </a:ext>
                <a:ext uri="{FF2B5EF4-FFF2-40B4-BE49-F238E27FC236}">
                  <a16:creationId xmlns:a16="http://schemas.microsoft.com/office/drawing/2014/main" id="{00000000-0008-0000-0A00-00003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2037" name="Button 53" hidden="1">
              <a:extLst>
                <a:ext uri="{63B3BB69-23CF-44E3-9099-C40C66FF867C}">
                  <a14:compatExt spid="_x0000_s42037"/>
                </a:ext>
                <a:ext uri="{FF2B5EF4-FFF2-40B4-BE49-F238E27FC236}">
                  <a16:creationId xmlns:a16="http://schemas.microsoft.com/office/drawing/2014/main" id="{00000000-0008-0000-0A00-00003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2038" name="Button 54" hidden="1">
              <a:extLst>
                <a:ext uri="{63B3BB69-23CF-44E3-9099-C40C66FF867C}">
                  <a14:compatExt spid="_x0000_s42038"/>
                </a:ext>
                <a:ext uri="{FF2B5EF4-FFF2-40B4-BE49-F238E27FC236}">
                  <a16:creationId xmlns:a16="http://schemas.microsoft.com/office/drawing/2014/main" id="{00000000-0008-0000-0A00-00003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2039" name="Button 55" hidden="1">
              <a:extLst>
                <a:ext uri="{63B3BB69-23CF-44E3-9099-C40C66FF867C}">
                  <a14:compatExt spid="_x0000_s42039"/>
                </a:ext>
                <a:ext uri="{FF2B5EF4-FFF2-40B4-BE49-F238E27FC236}">
                  <a16:creationId xmlns:a16="http://schemas.microsoft.com/office/drawing/2014/main" id="{00000000-0008-0000-0A00-00003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2040" name="Button 56" hidden="1">
              <a:extLst>
                <a:ext uri="{63B3BB69-23CF-44E3-9099-C40C66FF867C}">
                  <a14:compatExt spid="_x0000_s42040"/>
                </a:ext>
                <a:ext uri="{FF2B5EF4-FFF2-40B4-BE49-F238E27FC236}">
                  <a16:creationId xmlns:a16="http://schemas.microsoft.com/office/drawing/2014/main" id="{00000000-0008-0000-0A00-00003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2041" name="Button 57" hidden="1">
              <a:extLst>
                <a:ext uri="{63B3BB69-23CF-44E3-9099-C40C66FF867C}">
                  <a14:compatExt spid="_x0000_s42041"/>
                </a:ext>
                <a:ext uri="{FF2B5EF4-FFF2-40B4-BE49-F238E27FC236}">
                  <a16:creationId xmlns:a16="http://schemas.microsoft.com/office/drawing/2014/main" id="{00000000-0008-0000-0A00-00003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2042" name="Button 58" hidden="1">
              <a:extLst>
                <a:ext uri="{63B3BB69-23CF-44E3-9099-C40C66FF867C}">
                  <a14:compatExt spid="_x0000_s42042"/>
                </a:ext>
                <a:ext uri="{FF2B5EF4-FFF2-40B4-BE49-F238E27FC236}">
                  <a16:creationId xmlns:a16="http://schemas.microsoft.com/office/drawing/2014/main" id="{00000000-0008-0000-0A00-00003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2043" name="Button 59" hidden="1">
              <a:extLst>
                <a:ext uri="{63B3BB69-23CF-44E3-9099-C40C66FF867C}">
                  <a14:compatExt spid="_x0000_s42043"/>
                </a:ext>
                <a:ext uri="{FF2B5EF4-FFF2-40B4-BE49-F238E27FC236}">
                  <a16:creationId xmlns:a16="http://schemas.microsoft.com/office/drawing/2014/main" id="{00000000-0008-0000-0A00-00003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2044" name="Button 60" hidden="1">
              <a:extLst>
                <a:ext uri="{63B3BB69-23CF-44E3-9099-C40C66FF867C}">
                  <a14:compatExt spid="_x0000_s42044"/>
                </a:ext>
                <a:ext uri="{FF2B5EF4-FFF2-40B4-BE49-F238E27FC236}">
                  <a16:creationId xmlns:a16="http://schemas.microsoft.com/office/drawing/2014/main" id="{00000000-0008-0000-0A00-00003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2045" name="Button 61" hidden="1">
              <a:extLst>
                <a:ext uri="{63B3BB69-23CF-44E3-9099-C40C66FF867C}">
                  <a14:compatExt spid="_x0000_s42045"/>
                </a:ext>
                <a:ext uri="{FF2B5EF4-FFF2-40B4-BE49-F238E27FC236}">
                  <a16:creationId xmlns:a16="http://schemas.microsoft.com/office/drawing/2014/main" id="{00000000-0008-0000-0A00-00003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2046" name="Button 62" hidden="1">
              <a:extLst>
                <a:ext uri="{63B3BB69-23CF-44E3-9099-C40C66FF867C}">
                  <a14:compatExt spid="_x0000_s42046"/>
                </a:ext>
                <a:ext uri="{FF2B5EF4-FFF2-40B4-BE49-F238E27FC236}">
                  <a16:creationId xmlns:a16="http://schemas.microsoft.com/office/drawing/2014/main" id="{00000000-0008-0000-0A00-00003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2047" name="Button 63" hidden="1">
              <a:extLst>
                <a:ext uri="{63B3BB69-23CF-44E3-9099-C40C66FF867C}">
                  <a14:compatExt spid="_x0000_s42047"/>
                </a:ext>
                <a:ext uri="{FF2B5EF4-FFF2-40B4-BE49-F238E27FC236}">
                  <a16:creationId xmlns:a16="http://schemas.microsoft.com/office/drawing/2014/main" id="{00000000-0008-0000-0A00-00003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2048" name="Button 64" hidden="1">
              <a:extLst>
                <a:ext uri="{63B3BB69-23CF-44E3-9099-C40C66FF867C}">
                  <a14:compatExt spid="_x0000_s42048"/>
                </a:ext>
                <a:ext uri="{FF2B5EF4-FFF2-40B4-BE49-F238E27FC236}">
                  <a16:creationId xmlns:a16="http://schemas.microsoft.com/office/drawing/2014/main" id="{00000000-0008-0000-0A00-00004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2049" name="Button 65" hidden="1">
              <a:extLst>
                <a:ext uri="{63B3BB69-23CF-44E3-9099-C40C66FF867C}">
                  <a14:compatExt spid="_x0000_s42049"/>
                </a:ext>
                <a:ext uri="{FF2B5EF4-FFF2-40B4-BE49-F238E27FC236}">
                  <a16:creationId xmlns:a16="http://schemas.microsoft.com/office/drawing/2014/main" id="{00000000-0008-0000-0A00-00004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2050" name="Button 66" hidden="1">
              <a:extLst>
                <a:ext uri="{63B3BB69-23CF-44E3-9099-C40C66FF867C}">
                  <a14:compatExt spid="_x0000_s42050"/>
                </a:ext>
                <a:ext uri="{FF2B5EF4-FFF2-40B4-BE49-F238E27FC236}">
                  <a16:creationId xmlns:a16="http://schemas.microsoft.com/office/drawing/2014/main" id="{00000000-0008-0000-0A00-00004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2051" name="Button 67" hidden="1">
              <a:extLst>
                <a:ext uri="{63B3BB69-23CF-44E3-9099-C40C66FF867C}">
                  <a14:compatExt spid="_x0000_s42051"/>
                </a:ext>
                <a:ext uri="{FF2B5EF4-FFF2-40B4-BE49-F238E27FC236}">
                  <a16:creationId xmlns:a16="http://schemas.microsoft.com/office/drawing/2014/main" id="{00000000-0008-0000-0A00-00004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2052" name="Button 68" hidden="1">
              <a:extLst>
                <a:ext uri="{63B3BB69-23CF-44E3-9099-C40C66FF867C}">
                  <a14:compatExt spid="_x0000_s42052"/>
                </a:ext>
                <a:ext uri="{FF2B5EF4-FFF2-40B4-BE49-F238E27FC236}">
                  <a16:creationId xmlns:a16="http://schemas.microsoft.com/office/drawing/2014/main" id="{00000000-0008-0000-0A00-00004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2053" name="Button 69" hidden="1">
              <a:extLst>
                <a:ext uri="{63B3BB69-23CF-44E3-9099-C40C66FF867C}">
                  <a14:compatExt spid="_x0000_s42053"/>
                </a:ext>
                <a:ext uri="{FF2B5EF4-FFF2-40B4-BE49-F238E27FC236}">
                  <a16:creationId xmlns:a16="http://schemas.microsoft.com/office/drawing/2014/main" id="{00000000-0008-0000-0A00-00004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2054" name="Button 70" hidden="1">
              <a:extLst>
                <a:ext uri="{63B3BB69-23CF-44E3-9099-C40C66FF867C}">
                  <a14:compatExt spid="_x0000_s42054"/>
                </a:ext>
                <a:ext uri="{FF2B5EF4-FFF2-40B4-BE49-F238E27FC236}">
                  <a16:creationId xmlns:a16="http://schemas.microsoft.com/office/drawing/2014/main" id="{00000000-0008-0000-0A00-00004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2055" name="Button 71" hidden="1">
              <a:extLst>
                <a:ext uri="{63B3BB69-23CF-44E3-9099-C40C66FF867C}">
                  <a14:compatExt spid="_x0000_s42055"/>
                </a:ext>
                <a:ext uri="{FF2B5EF4-FFF2-40B4-BE49-F238E27FC236}">
                  <a16:creationId xmlns:a16="http://schemas.microsoft.com/office/drawing/2014/main" id="{00000000-0008-0000-0A00-00004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2056" name="Button 72" hidden="1">
              <a:extLst>
                <a:ext uri="{63B3BB69-23CF-44E3-9099-C40C66FF867C}">
                  <a14:compatExt spid="_x0000_s42056"/>
                </a:ext>
                <a:ext uri="{FF2B5EF4-FFF2-40B4-BE49-F238E27FC236}">
                  <a16:creationId xmlns:a16="http://schemas.microsoft.com/office/drawing/2014/main" id="{00000000-0008-0000-0A00-00004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2057" name="Button 73" hidden="1">
              <a:extLst>
                <a:ext uri="{63B3BB69-23CF-44E3-9099-C40C66FF867C}">
                  <a14:compatExt spid="_x0000_s42057"/>
                </a:ext>
                <a:ext uri="{FF2B5EF4-FFF2-40B4-BE49-F238E27FC236}">
                  <a16:creationId xmlns:a16="http://schemas.microsoft.com/office/drawing/2014/main" id="{00000000-0008-0000-0A00-00004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2058" name="Button 74" hidden="1">
              <a:extLst>
                <a:ext uri="{63B3BB69-23CF-44E3-9099-C40C66FF867C}">
                  <a14:compatExt spid="_x0000_s42058"/>
                </a:ext>
                <a:ext uri="{FF2B5EF4-FFF2-40B4-BE49-F238E27FC236}">
                  <a16:creationId xmlns:a16="http://schemas.microsoft.com/office/drawing/2014/main" id="{00000000-0008-0000-0A00-00004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2059" name="Button 75" hidden="1">
              <a:extLst>
                <a:ext uri="{63B3BB69-23CF-44E3-9099-C40C66FF867C}">
                  <a14:compatExt spid="_x0000_s42059"/>
                </a:ext>
                <a:ext uri="{FF2B5EF4-FFF2-40B4-BE49-F238E27FC236}">
                  <a16:creationId xmlns:a16="http://schemas.microsoft.com/office/drawing/2014/main" id="{00000000-0008-0000-0A00-00004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2060" name="Button 76" hidden="1">
              <a:extLst>
                <a:ext uri="{63B3BB69-23CF-44E3-9099-C40C66FF867C}">
                  <a14:compatExt spid="_x0000_s42060"/>
                </a:ext>
                <a:ext uri="{FF2B5EF4-FFF2-40B4-BE49-F238E27FC236}">
                  <a16:creationId xmlns:a16="http://schemas.microsoft.com/office/drawing/2014/main" id="{00000000-0008-0000-0A00-00004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2061" name="Button 77" hidden="1">
              <a:extLst>
                <a:ext uri="{63B3BB69-23CF-44E3-9099-C40C66FF867C}">
                  <a14:compatExt spid="_x0000_s42061"/>
                </a:ext>
                <a:ext uri="{FF2B5EF4-FFF2-40B4-BE49-F238E27FC236}">
                  <a16:creationId xmlns:a16="http://schemas.microsoft.com/office/drawing/2014/main" id="{00000000-0008-0000-0A00-00004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2062" name="Button 78" hidden="1">
              <a:extLst>
                <a:ext uri="{63B3BB69-23CF-44E3-9099-C40C66FF867C}">
                  <a14:compatExt spid="_x0000_s42062"/>
                </a:ext>
                <a:ext uri="{FF2B5EF4-FFF2-40B4-BE49-F238E27FC236}">
                  <a16:creationId xmlns:a16="http://schemas.microsoft.com/office/drawing/2014/main" id="{00000000-0008-0000-0A00-00004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2063" name="Button 79" hidden="1">
              <a:extLst>
                <a:ext uri="{63B3BB69-23CF-44E3-9099-C40C66FF867C}">
                  <a14:compatExt spid="_x0000_s42063"/>
                </a:ext>
                <a:ext uri="{FF2B5EF4-FFF2-40B4-BE49-F238E27FC236}">
                  <a16:creationId xmlns:a16="http://schemas.microsoft.com/office/drawing/2014/main" id="{00000000-0008-0000-0A00-00004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2064" name="Button 80" hidden="1">
              <a:extLst>
                <a:ext uri="{63B3BB69-23CF-44E3-9099-C40C66FF867C}">
                  <a14:compatExt spid="_x0000_s42064"/>
                </a:ext>
                <a:ext uri="{FF2B5EF4-FFF2-40B4-BE49-F238E27FC236}">
                  <a16:creationId xmlns:a16="http://schemas.microsoft.com/office/drawing/2014/main" id="{00000000-0008-0000-0A00-00005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2065" name="Button 81" hidden="1">
              <a:extLst>
                <a:ext uri="{63B3BB69-23CF-44E3-9099-C40C66FF867C}">
                  <a14:compatExt spid="_x0000_s42065"/>
                </a:ext>
                <a:ext uri="{FF2B5EF4-FFF2-40B4-BE49-F238E27FC236}">
                  <a16:creationId xmlns:a16="http://schemas.microsoft.com/office/drawing/2014/main" id="{00000000-0008-0000-0A00-00005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2066" name="Button 82" hidden="1">
              <a:extLst>
                <a:ext uri="{63B3BB69-23CF-44E3-9099-C40C66FF867C}">
                  <a14:compatExt spid="_x0000_s42066"/>
                </a:ext>
                <a:ext uri="{FF2B5EF4-FFF2-40B4-BE49-F238E27FC236}">
                  <a16:creationId xmlns:a16="http://schemas.microsoft.com/office/drawing/2014/main" id="{00000000-0008-0000-0A00-00005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2067" name="Button 83" hidden="1">
              <a:extLst>
                <a:ext uri="{63B3BB69-23CF-44E3-9099-C40C66FF867C}">
                  <a14:compatExt spid="_x0000_s42067"/>
                </a:ext>
                <a:ext uri="{FF2B5EF4-FFF2-40B4-BE49-F238E27FC236}">
                  <a16:creationId xmlns:a16="http://schemas.microsoft.com/office/drawing/2014/main" id="{00000000-0008-0000-0A00-00005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2068" name="Button 84" hidden="1">
              <a:extLst>
                <a:ext uri="{63B3BB69-23CF-44E3-9099-C40C66FF867C}">
                  <a14:compatExt spid="_x0000_s42068"/>
                </a:ext>
                <a:ext uri="{FF2B5EF4-FFF2-40B4-BE49-F238E27FC236}">
                  <a16:creationId xmlns:a16="http://schemas.microsoft.com/office/drawing/2014/main" id="{00000000-0008-0000-0A00-00005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2069" name="Button 85" hidden="1">
              <a:extLst>
                <a:ext uri="{63B3BB69-23CF-44E3-9099-C40C66FF867C}">
                  <a14:compatExt spid="_x0000_s42069"/>
                </a:ext>
                <a:ext uri="{FF2B5EF4-FFF2-40B4-BE49-F238E27FC236}">
                  <a16:creationId xmlns:a16="http://schemas.microsoft.com/office/drawing/2014/main" id="{00000000-0008-0000-0A00-00005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2070" name="Button 86" hidden="1">
              <a:extLst>
                <a:ext uri="{63B3BB69-23CF-44E3-9099-C40C66FF867C}">
                  <a14:compatExt spid="_x0000_s42070"/>
                </a:ext>
                <a:ext uri="{FF2B5EF4-FFF2-40B4-BE49-F238E27FC236}">
                  <a16:creationId xmlns:a16="http://schemas.microsoft.com/office/drawing/2014/main" id="{00000000-0008-0000-0A00-00005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2071" name="Button 87" hidden="1">
              <a:extLst>
                <a:ext uri="{63B3BB69-23CF-44E3-9099-C40C66FF867C}">
                  <a14:compatExt spid="_x0000_s42071"/>
                </a:ext>
                <a:ext uri="{FF2B5EF4-FFF2-40B4-BE49-F238E27FC236}">
                  <a16:creationId xmlns:a16="http://schemas.microsoft.com/office/drawing/2014/main" id="{00000000-0008-0000-0A00-00005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2072" name="Button 88" hidden="1">
              <a:extLst>
                <a:ext uri="{63B3BB69-23CF-44E3-9099-C40C66FF867C}">
                  <a14:compatExt spid="_x0000_s42072"/>
                </a:ext>
                <a:ext uri="{FF2B5EF4-FFF2-40B4-BE49-F238E27FC236}">
                  <a16:creationId xmlns:a16="http://schemas.microsoft.com/office/drawing/2014/main" id="{00000000-0008-0000-0A00-00005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2073" name="Button 89" hidden="1">
              <a:extLst>
                <a:ext uri="{63B3BB69-23CF-44E3-9099-C40C66FF867C}">
                  <a14:compatExt spid="_x0000_s42073"/>
                </a:ext>
                <a:ext uri="{FF2B5EF4-FFF2-40B4-BE49-F238E27FC236}">
                  <a16:creationId xmlns:a16="http://schemas.microsoft.com/office/drawing/2014/main" id="{00000000-0008-0000-0A00-00005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2074" name="Button 90" hidden="1">
              <a:extLst>
                <a:ext uri="{63B3BB69-23CF-44E3-9099-C40C66FF867C}">
                  <a14:compatExt spid="_x0000_s42074"/>
                </a:ext>
                <a:ext uri="{FF2B5EF4-FFF2-40B4-BE49-F238E27FC236}">
                  <a16:creationId xmlns:a16="http://schemas.microsoft.com/office/drawing/2014/main" id="{00000000-0008-0000-0A00-00005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2075" name="Button 91" hidden="1">
              <a:extLst>
                <a:ext uri="{63B3BB69-23CF-44E3-9099-C40C66FF867C}">
                  <a14:compatExt spid="_x0000_s42075"/>
                </a:ext>
                <a:ext uri="{FF2B5EF4-FFF2-40B4-BE49-F238E27FC236}">
                  <a16:creationId xmlns:a16="http://schemas.microsoft.com/office/drawing/2014/main" id="{00000000-0008-0000-0A00-00005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2076" name="Button 92" hidden="1">
              <a:extLst>
                <a:ext uri="{63B3BB69-23CF-44E3-9099-C40C66FF867C}">
                  <a14:compatExt spid="_x0000_s42076"/>
                </a:ext>
                <a:ext uri="{FF2B5EF4-FFF2-40B4-BE49-F238E27FC236}">
                  <a16:creationId xmlns:a16="http://schemas.microsoft.com/office/drawing/2014/main" id="{00000000-0008-0000-0A00-00005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2077" name="Button 93" hidden="1">
              <a:extLst>
                <a:ext uri="{63B3BB69-23CF-44E3-9099-C40C66FF867C}">
                  <a14:compatExt spid="_x0000_s42077"/>
                </a:ext>
                <a:ext uri="{FF2B5EF4-FFF2-40B4-BE49-F238E27FC236}">
                  <a16:creationId xmlns:a16="http://schemas.microsoft.com/office/drawing/2014/main" id="{00000000-0008-0000-0A00-00005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2078" name="Button 94" hidden="1">
              <a:extLst>
                <a:ext uri="{63B3BB69-23CF-44E3-9099-C40C66FF867C}">
                  <a14:compatExt spid="_x0000_s42078"/>
                </a:ext>
                <a:ext uri="{FF2B5EF4-FFF2-40B4-BE49-F238E27FC236}">
                  <a16:creationId xmlns:a16="http://schemas.microsoft.com/office/drawing/2014/main" id="{00000000-0008-0000-0A00-00005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2079" name="Button 95" hidden="1">
              <a:extLst>
                <a:ext uri="{63B3BB69-23CF-44E3-9099-C40C66FF867C}">
                  <a14:compatExt spid="_x0000_s42079"/>
                </a:ext>
                <a:ext uri="{FF2B5EF4-FFF2-40B4-BE49-F238E27FC236}">
                  <a16:creationId xmlns:a16="http://schemas.microsoft.com/office/drawing/2014/main" id="{00000000-0008-0000-0A00-00005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2080" name="Button 96" hidden="1">
              <a:extLst>
                <a:ext uri="{63B3BB69-23CF-44E3-9099-C40C66FF867C}">
                  <a14:compatExt spid="_x0000_s42080"/>
                </a:ext>
                <a:ext uri="{FF2B5EF4-FFF2-40B4-BE49-F238E27FC236}">
                  <a16:creationId xmlns:a16="http://schemas.microsoft.com/office/drawing/2014/main" id="{00000000-0008-0000-0A00-00006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2081" name="Button 97" hidden="1">
              <a:extLst>
                <a:ext uri="{63B3BB69-23CF-44E3-9099-C40C66FF867C}">
                  <a14:compatExt spid="_x0000_s42081"/>
                </a:ext>
                <a:ext uri="{FF2B5EF4-FFF2-40B4-BE49-F238E27FC236}">
                  <a16:creationId xmlns:a16="http://schemas.microsoft.com/office/drawing/2014/main" id="{00000000-0008-0000-0A00-00006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2082" name="Button 98" hidden="1">
              <a:extLst>
                <a:ext uri="{63B3BB69-23CF-44E3-9099-C40C66FF867C}">
                  <a14:compatExt spid="_x0000_s42082"/>
                </a:ext>
                <a:ext uri="{FF2B5EF4-FFF2-40B4-BE49-F238E27FC236}">
                  <a16:creationId xmlns:a16="http://schemas.microsoft.com/office/drawing/2014/main" id="{00000000-0008-0000-0A00-00006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2083" name="Button 99" hidden="1">
              <a:extLst>
                <a:ext uri="{63B3BB69-23CF-44E3-9099-C40C66FF867C}">
                  <a14:compatExt spid="_x0000_s42083"/>
                </a:ext>
                <a:ext uri="{FF2B5EF4-FFF2-40B4-BE49-F238E27FC236}">
                  <a16:creationId xmlns:a16="http://schemas.microsoft.com/office/drawing/2014/main" id="{00000000-0008-0000-0A00-00006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2084" name="Button 100" hidden="1">
              <a:extLst>
                <a:ext uri="{63B3BB69-23CF-44E3-9099-C40C66FF867C}">
                  <a14:compatExt spid="_x0000_s42084"/>
                </a:ext>
                <a:ext uri="{FF2B5EF4-FFF2-40B4-BE49-F238E27FC236}">
                  <a16:creationId xmlns:a16="http://schemas.microsoft.com/office/drawing/2014/main" id="{00000000-0008-0000-0A00-00006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2085" name="Button 101" hidden="1">
              <a:extLst>
                <a:ext uri="{63B3BB69-23CF-44E3-9099-C40C66FF867C}">
                  <a14:compatExt spid="_x0000_s42085"/>
                </a:ext>
                <a:ext uri="{FF2B5EF4-FFF2-40B4-BE49-F238E27FC236}">
                  <a16:creationId xmlns:a16="http://schemas.microsoft.com/office/drawing/2014/main" id="{00000000-0008-0000-0A00-00006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2086" name="Button 102" hidden="1">
              <a:extLst>
                <a:ext uri="{63B3BB69-23CF-44E3-9099-C40C66FF867C}">
                  <a14:compatExt spid="_x0000_s42086"/>
                </a:ext>
                <a:ext uri="{FF2B5EF4-FFF2-40B4-BE49-F238E27FC236}">
                  <a16:creationId xmlns:a16="http://schemas.microsoft.com/office/drawing/2014/main" id="{00000000-0008-0000-0A00-00006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2087" name="Button 103" hidden="1">
              <a:extLst>
                <a:ext uri="{63B3BB69-23CF-44E3-9099-C40C66FF867C}">
                  <a14:compatExt spid="_x0000_s42087"/>
                </a:ext>
                <a:ext uri="{FF2B5EF4-FFF2-40B4-BE49-F238E27FC236}">
                  <a16:creationId xmlns:a16="http://schemas.microsoft.com/office/drawing/2014/main" id="{00000000-0008-0000-0A00-00006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2088" name="Button 104" hidden="1">
              <a:extLst>
                <a:ext uri="{63B3BB69-23CF-44E3-9099-C40C66FF867C}">
                  <a14:compatExt spid="_x0000_s42088"/>
                </a:ext>
                <a:ext uri="{FF2B5EF4-FFF2-40B4-BE49-F238E27FC236}">
                  <a16:creationId xmlns:a16="http://schemas.microsoft.com/office/drawing/2014/main" id="{00000000-0008-0000-0A00-00006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2089" name="Button 105" hidden="1">
              <a:extLst>
                <a:ext uri="{63B3BB69-23CF-44E3-9099-C40C66FF867C}">
                  <a14:compatExt spid="_x0000_s42089"/>
                </a:ext>
                <a:ext uri="{FF2B5EF4-FFF2-40B4-BE49-F238E27FC236}">
                  <a16:creationId xmlns:a16="http://schemas.microsoft.com/office/drawing/2014/main" id="{00000000-0008-0000-0A00-00006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2090" name="Button 106" hidden="1">
              <a:extLst>
                <a:ext uri="{63B3BB69-23CF-44E3-9099-C40C66FF867C}">
                  <a14:compatExt spid="_x0000_s42090"/>
                </a:ext>
                <a:ext uri="{FF2B5EF4-FFF2-40B4-BE49-F238E27FC236}">
                  <a16:creationId xmlns:a16="http://schemas.microsoft.com/office/drawing/2014/main" id="{00000000-0008-0000-0A00-00006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2091" name="Button 107" hidden="1">
              <a:extLst>
                <a:ext uri="{63B3BB69-23CF-44E3-9099-C40C66FF867C}">
                  <a14:compatExt spid="_x0000_s42091"/>
                </a:ext>
                <a:ext uri="{FF2B5EF4-FFF2-40B4-BE49-F238E27FC236}">
                  <a16:creationId xmlns:a16="http://schemas.microsoft.com/office/drawing/2014/main" id="{00000000-0008-0000-0A00-00006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2092" name="Button 108" hidden="1">
              <a:extLst>
                <a:ext uri="{63B3BB69-23CF-44E3-9099-C40C66FF867C}">
                  <a14:compatExt spid="_x0000_s42092"/>
                </a:ext>
                <a:ext uri="{FF2B5EF4-FFF2-40B4-BE49-F238E27FC236}">
                  <a16:creationId xmlns:a16="http://schemas.microsoft.com/office/drawing/2014/main" id="{00000000-0008-0000-0A00-00006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2093" name="Button 109" hidden="1">
              <a:extLst>
                <a:ext uri="{63B3BB69-23CF-44E3-9099-C40C66FF867C}">
                  <a14:compatExt spid="_x0000_s42093"/>
                </a:ext>
                <a:ext uri="{FF2B5EF4-FFF2-40B4-BE49-F238E27FC236}">
                  <a16:creationId xmlns:a16="http://schemas.microsoft.com/office/drawing/2014/main" id="{00000000-0008-0000-0A00-00006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2094" name="Button 110" hidden="1">
              <a:extLst>
                <a:ext uri="{63B3BB69-23CF-44E3-9099-C40C66FF867C}">
                  <a14:compatExt spid="_x0000_s42094"/>
                </a:ext>
                <a:ext uri="{FF2B5EF4-FFF2-40B4-BE49-F238E27FC236}">
                  <a16:creationId xmlns:a16="http://schemas.microsoft.com/office/drawing/2014/main" id="{00000000-0008-0000-0A00-00006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2095" name="Button 111" hidden="1">
              <a:extLst>
                <a:ext uri="{63B3BB69-23CF-44E3-9099-C40C66FF867C}">
                  <a14:compatExt spid="_x0000_s42095"/>
                </a:ext>
                <a:ext uri="{FF2B5EF4-FFF2-40B4-BE49-F238E27FC236}">
                  <a16:creationId xmlns:a16="http://schemas.microsoft.com/office/drawing/2014/main" id="{00000000-0008-0000-0A00-00006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2096" name="Button 112" hidden="1">
              <a:extLst>
                <a:ext uri="{63B3BB69-23CF-44E3-9099-C40C66FF867C}">
                  <a14:compatExt spid="_x0000_s42096"/>
                </a:ext>
                <a:ext uri="{FF2B5EF4-FFF2-40B4-BE49-F238E27FC236}">
                  <a16:creationId xmlns:a16="http://schemas.microsoft.com/office/drawing/2014/main" id="{00000000-0008-0000-0A00-00007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2097" name="Button 113" hidden="1">
              <a:extLst>
                <a:ext uri="{63B3BB69-23CF-44E3-9099-C40C66FF867C}">
                  <a14:compatExt spid="_x0000_s42097"/>
                </a:ext>
                <a:ext uri="{FF2B5EF4-FFF2-40B4-BE49-F238E27FC236}">
                  <a16:creationId xmlns:a16="http://schemas.microsoft.com/office/drawing/2014/main" id="{00000000-0008-0000-0A00-00007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2098" name="Button 114" hidden="1">
              <a:extLst>
                <a:ext uri="{63B3BB69-23CF-44E3-9099-C40C66FF867C}">
                  <a14:compatExt spid="_x0000_s42098"/>
                </a:ext>
                <a:ext uri="{FF2B5EF4-FFF2-40B4-BE49-F238E27FC236}">
                  <a16:creationId xmlns:a16="http://schemas.microsoft.com/office/drawing/2014/main" id="{00000000-0008-0000-0A00-00007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2099" name="Button 115" hidden="1">
              <a:extLst>
                <a:ext uri="{63B3BB69-23CF-44E3-9099-C40C66FF867C}">
                  <a14:compatExt spid="_x0000_s42099"/>
                </a:ext>
                <a:ext uri="{FF2B5EF4-FFF2-40B4-BE49-F238E27FC236}">
                  <a16:creationId xmlns:a16="http://schemas.microsoft.com/office/drawing/2014/main" id="{00000000-0008-0000-0A00-00007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2100" name="Button 116" hidden="1">
              <a:extLst>
                <a:ext uri="{63B3BB69-23CF-44E3-9099-C40C66FF867C}">
                  <a14:compatExt spid="_x0000_s42100"/>
                </a:ext>
                <a:ext uri="{FF2B5EF4-FFF2-40B4-BE49-F238E27FC236}">
                  <a16:creationId xmlns:a16="http://schemas.microsoft.com/office/drawing/2014/main" id="{00000000-0008-0000-0A00-00007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2101" name="Button 117" hidden="1">
              <a:extLst>
                <a:ext uri="{63B3BB69-23CF-44E3-9099-C40C66FF867C}">
                  <a14:compatExt spid="_x0000_s42101"/>
                </a:ext>
                <a:ext uri="{FF2B5EF4-FFF2-40B4-BE49-F238E27FC236}">
                  <a16:creationId xmlns:a16="http://schemas.microsoft.com/office/drawing/2014/main" id="{00000000-0008-0000-0A00-00007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2102" name="Button 118" hidden="1">
              <a:extLst>
                <a:ext uri="{63B3BB69-23CF-44E3-9099-C40C66FF867C}">
                  <a14:compatExt spid="_x0000_s42102"/>
                </a:ext>
                <a:ext uri="{FF2B5EF4-FFF2-40B4-BE49-F238E27FC236}">
                  <a16:creationId xmlns:a16="http://schemas.microsoft.com/office/drawing/2014/main" id="{00000000-0008-0000-0A00-00007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2103" name="Button 119" hidden="1">
              <a:extLst>
                <a:ext uri="{63B3BB69-23CF-44E3-9099-C40C66FF867C}">
                  <a14:compatExt spid="_x0000_s42103"/>
                </a:ext>
                <a:ext uri="{FF2B5EF4-FFF2-40B4-BE49-F238E27FC236}">
                  <a16:creationId xmlns:a16="http://schemas.microsoft.com/office/drawing/2014/main" id="{00000000-0008-0000-0A00-00007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2104" name="Button 120" hidden="1">
              <a:extLst>
                <a:ext uri="{63B3BB69-23CF-44E3-9099-C40C66FF867C}">
                  <a14:compatExt spid="_x0000_s42104"/>
                </a:ext>
                <a:ext uri="{FF2B5EF4-FFF2-40B4-BE49-F238E27FC236}">
                  <a16:creationId xmlns:a16="http://schemas.microsoft.com/office/drawing/2014/main" id="{00000000-0008-0000-0A00-00007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2105" name="Button 121" hidden="1">
              <a:extLst>
                <a:ext uri="{63B3BB69-23CF-44E3-9099-C40C66FF867C}">
                  <a14:compatExt spid="_x0000_s42105"/>
                </a:ext>
                <a:ext uri="{FF2B5EF4-FFF2-40B4-BE49-F238E27FC236}">
                  <a16:creationId xmlns:a16="http://schemas.microsoft.com/office/drawing/2014/main" id="{00000000-0008-0000-0A00-00007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2106" name="Button 122" hidden="1">
              <a:extLst>
                <a:ext uri="{63B3BB69-23CF-44E3-9099-C40C66FF867C}">
                  <a14:compatExt spid="_x0000_s42106"/>
                </a:ext>
                <a:ext uri="{FF2B5EF4-FFF2-40B4-BE49-F238E27FC236}">
                  <a16:creationId xmlns:a16="http://schemas.microsoft.com/office/drawing/2014/main" id="{00000000-0008-0000-0A00-00007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2107" name="Button 123" hidden="1">
              <a:extLst>
                <a:ext uri="{63B3BB69-23CF-44E3-9099-C40C66FF867C}">
                  <a14:compatExt spid="_x0000_s42107"/>
                </a:ext>
                <a:ext uri="{FF2B5EF4-FFF2-40B4-BE49-F238E27FC236}">
                  <a16:creationId xmlns:a16="http://schemas.microsoft.com/office/drawing/2014/main" id="{00000000-0008-0000-0A00-00007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2108" name="Button 124" hidden="1">
              <a:extLst>
                <a:ext uri="{63B3BB69-23CF-44E3-9099-C40C66FF867C}">
                  <a14:compatExt spid="_x0000_s42108"/>
                </a:ext>
                <a:ext uri="{FF2B5EF4-FFF2-40B4-BE49-F238E27FC236}">
                  <a16:creationId xmlns:a16="http://schemas.microsoft.com/office/drawing/2014/main" id="{00000000-0008-0000-0A00-00007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2109" name="Button 125" hidden="1">
              <a:extLst>
                <a:ext uri="{63B3BB69-23CF-44E3-9099-C40C66FF867C}">
                  <a14:compatExt spid="_x0000_s42109"/>
                </a:ext>
                <a:ext uri="{FF2B5EF4-FFF2-40B4-BE49-F238E27FC236}">
                  <a16:creationId xmlns:a16="http://schemas.microsoft.com/office/drawing/2014/main" id="{00000000-0008-0000-0A00-00007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2110" name="Button 126" hidden="1">
              <a:extLst>
                <a:ext uri="{63B3BB69-23CF-44E3-9099-C40C66FF867C}">
                  <a14:compatExt spid="_x0000_s42110"/>
                </a:ext>
                <a:ext uri="{FF2B5EF4-FFF2-40B4-BE49-F238E27FC236}">
                  <a16:creationId xmlns:a16="http://schemas.microsoft.com/office/drawing/2014/main" id="{00000000-0008-0000-0A00-00007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2111" name="Button 127" hidden="1">
              <a:extLst>
                <a:ext uri="{63B3BB69-23CF-44E3-9099-C40C66FF867C}">
                  <a14:compatExt spid="_x0000_s42111"/>
                </a:ext>
                <a:ext uri="{FF2B5EF4-FFF2-40B4-BE49-F238E27FC236}">
                  <a16:creationId xmlns:a16="http://schemas.microsoft.com/office/drawing/2014/main" id="{00000000-0008-0000-0A00-00007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2112" name="Button 128" hidden="1">
              <a:extLst>
                <a:ext uri="{63B3BB69-23CF-44E3-9099-C40C66FF867C}">
                  <a14:compatExt spid="_x0000_s42112"/>
                </a:ext>
                <a:ext uri="{FF2B5EF4-FFF2-40B4-BE49-F238E27FC236}">
                  <a16:creationId xmlns:a16="http://schemas.microsoft.com/office/drawing/2014/main" id="{00000000-0008-0000-0A00-00008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2113" name="Button 129" hidden="1">
              <a:extLst>
                <a:ext uri="{63B3BB69-23CF-44E3-9099-C40C66FF867C}">
                  <a14:compatExt spid="_x0000_s42113"/>
                </a:ext>
                <a:ext uri="{FF2B5EF4-FFF2-40B4-BE49-F238E27FC236}">
                  <a16:creationId xmlns:a16="http://schemas.microsoft.com/office/drawing/2014/main" id="{00000000-0008-0000-0A00-00008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2114" name="Button 130" hidden="1">
              <a:extLst>
                <a:ext uri="{63B3BB69-23CF-44E3-9099-C40C66FF867C}">
                  <a14:compatExt spid="_x0000_s42114"/>
                </a:ext>
                <a:ext uri="{FF2B5EF4-FFF2-40B4-BE49-F238E27FC236}">
                  <a16:creationId xmlns:a16="http://schemas.microsoft.com/office/drawing/2014/main" id="{00000000-0008-0000-0A00-00008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2115" name="Button 131" hidden="1">
              <a:extLst>
                <a:ext uri="{63B3BB69-23CF-44E3-9099-C40C66FF867C}">
                  <a14:compatExt spid="_x0000_s42115"/>
                </a:ext>
                <a:ext uri="{FF2B5EF4-FFF2-40B4-BE49-F238E27FC236}">
                  <a16:creationId xmlns:a16="http://schemas.microsoft.com/office/drawing/2014/main" id="{00000000-0008-0000-0A00-00008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2116" name="Button 132" hidden="1">
              <a:extLst>
                <a:ext uri="{63B3BB69-23CF-44E3-9099-C40C66FF867C}">
                  <a14:compatExt spid="_x0000_s42116"/>
                </a:ext>
                <a:ext uri="{FF2B5EF4-FFF2-40B4-BE49-F238E27FC236}">
                  <a16:creationId xmlns:a16="http://schemas.microsoft.com/office/drawing/2014/main" id="{00000000-0008-0000-0A00-00008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2117" name="Button 133" hidden="1">
              <a:extLst>
                <a:ext uri="{63B3BB69-23CF-44E3-9099-C40C66FF867C}">
                  <a14:compatExt spid="_x0000_s42117"/>
                </a:ext>
                <a:ext uri="{FF2B5EF4-FFF2-40B4-BE49-F238E27FC236}">
                  <a16:creationId xmlns:a16="http://schemas.microsoft.com/office/drawing/2014/main" id="{00000000-0008-0000-0A00-00008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2118" name="Button 134" hidden="1">
              <a:extLst>
                <a:ext uri="{63B3BB69-23CF-44E3-9099-C40C66FF867C}">
                  <a14:compatExt spid="_x0000_s42118"/>
                </a:ext>
                <a:ext uri="{FF2B5EF4-FFF2-40B4-BE49-F238E27FC236}">
                  <a16:creationId xmlns:a16="http://schemas.microsoft.com/office/drawing/2014/main" id="{00000000-0008-0000-0A00-00008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2119" name="Button 135" hidden="1">
              <a:extLst>
                <a:ext uri="{63B3BB69-23CF-44E3-9099-C40C66FF867C}">
                  <a14:compatExt spid="_x0000_s42119"/>
                </a:ext>
                <a:ext uri="{FF2B5EF4-FFF2-40B4-BE49-F238E27FC236}">
                  <a16:creationId xmlns:a16="http://schemas.microsoft.com/office/drawing/2014/main" id="{00000000-0008-0000-0A00-00008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2120" name="Button 136" hidden="1">
              <a:extLst>
                <a:ext uri="{63B3BB69-23CF-44E3-9099-C40C66FF867C}">
                  <a14:compatExt spid="_x0000_s42120"/>
                </a:ext>
                <a:ext uri="{FF2B5EF4-FFF2-40B4-BE49-F238E27FC236}">
                  <a16:creationId xmlns:a16="http://schemas.microsoft.com/office/drawing/2014/main" id="{00000000-0008-0000-0A00-00008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2121" name="Button 137" hidden="1">
              <a:extLst>
                <a:ext uri="{63B3BB69-23CF-44E3-9099-C40C66FF867C}">
                  <a14:compatExt spid="_x0000_s42121"/>
                </a:ext>
                <a:ext uri="{FF2B5EF4-FFF2-40B4-BE49-F238E27FC236}">
                  <a16:creationId xmlns:a16="http://schemas.microsoft.com/office/drawing/2014/main" id="{00000000-0008-0000-0A00-00008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2122" name="Button 138" hidden="1">
              <a:extLst>
                <a:ext uri="{63B3BB69-23CF-44E3-9099-C40C66FF867C}">
                  <a14:compatExt spid="_x0000_s42122"/>
                </a:ext>
                <a:ext uri="{FF2B5EF4-FFF2-40B4-BE49-F238E27FC236}">
                  <a16:creationId xmlns:a16="http://schemas.microsoft.com/office/drawing/2014/main" id="{00000000-0008-0000-0A00-00008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2123" name="Button 139" hidden="1">
              <a:extLst>
                <a:ext uri="{63B3BB69-23CF-44E3-9099-C40C66FF867C}">
                  <a14:compatExt spid="_x0000_s42123"/>
                </a:ext>
                <a:ext uri="{FF2B5EF4-FFF2-40B4-BE49-F238E27FC236}">
                  <a16:creationId xmlns:a16="http://schemas.microsoft.com/office/drawing/2014/main" id="{00000000-0008-0000-0A00-00008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2124" name="Button 140" hidden="1">
              <a:extLst>
                <a:ext uri="{63B3BB69-23CF-44E3-9099-C40C66FF867C}">
                  <a14:compatExt spid="_x0000_s42124"/>
                </a:ext>
                <a:ext uri="{FF2B5EF4-FFF2-40B4-BE49-F238E27FC236}">
                  <a16:creationId xmlns:a16="http://schemas.microsoft.com/office/drawing/2014/main" id="{00000000-0008-0000-0A00-00008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3009" name="Button 1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0B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3010" name="Button 2" hidden="1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0B00-00000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3011" name="Button 3" hidden="1">
              <a:extLst>
                <a:ext uri="{63B3BB69-23CF-44E3-9099-C40C66FF867C}">
                  <a14:compatExt spid="_x0000_s43011"/>
                </a:ext>
                <a:ext uri="{FF2B5EF4-FFF2-40B4-BE49-F238E27FC236}">
                  <a16:creationId xmlns:a16="http://schemas.microsoft.com/office/drawing/2014/main" id="{00000000-0008-0000-0B00-00000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3012" name="Button 4" hidden="1">
              <a:extLst>
                <a:ext uri="{63B3BB69-23CF-44E3-9099-C40C66FF867C}">
                  <a14:compatExt spid="_x0000_s43012"/>
                </a:ext>
                <a:ext uri="{FF2B5EF4-FFF2-40B4-BE49-F238E27FC236}">
                  <a16:creationId xmlns:a16="http://schemas.microsoft.com/office/drawing/2014/main" id="{00000000-0008-0000-0B00-00000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3013" name="Button 5" hidden="1">
              <a:extLst>
                <a:ext uri="{63B3BB69-23CF-44E3-9099-C40C66FF867C}">
                  <a14:compatExt spid="_x0000_s43013"/>
                </a:ext>
                <a:ext uri="{FF2B5EF4-FFF2-40B4-BE49-F238E27FC236}">
                  <a16:creationId xmlns:a16="http://schemas.microsoft.com/office/drawing/2014/main" id="{00000000-0008-0000-0B00-00000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3014" name="Button 6" hidden="1">
              <a:extLst>
                <a:ext uri="{63B3BB69-23CF-44E3-9099-C40C66FF867C}">
                  <a14:compatExt spid="_x0000_s43014"/>
                </a:ext>
                <a:ext uri="{FF2B5EF4-FFF2-40B4-BE49-F238E27FC236}">
                  <a16:creationId xmlns:a16="http://schemas.microsoft.com/office/drawing/2014/main" id="{00000000-0008-0000-0B00-00000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3015" name="Button 7" hidden="1">
              <a:extLst>
                <a:ext uri="{63B3BB69-23CF-44E3-9099-C40C66FF867C}">
                  <a14:compatExt spid="_x0000_s43015"/>
                </a:ext>
                <a:ext uri="{FF2B5EF4-FFF2-40B4-BE49-F238E27FC236}">
                  <a16:creationId xmlns:a16="http://schemas.microsoft.com/office/drawing/2014/main" id="{00000000-0008-0000-0B00-00000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3016" name="Button 8" hidden="1">
              <a:extLst>
                <a:ext uri="{63B3BB69-23CF-44E3-9099-C40C66FF867C}">
                  <a14:compatExt spid="_x0000_s43016"/>
                </a:ext>
                <a:ext uri="{FF2B5EF4-FFF2-40B4-BE49-F238E27FC236}">
                  <a16:creationId xmlns:a16="http://schemas.microsoft.com/office/drawing/2014/main" id="{00000000-0008-0000-0B00-00000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3017" name="Button 9" hidden="1">
              <a:extLst>
                <a:ext uri="{63B3BB69-23CF-44E3-9099-C40C66FF867C}">
                  <a14:compatExt spid="_x0000_s43017"/>
                </a:ext>
                <a:ext uri="{FF2B5EF4-FFF2-40B4-BE49-F238E27FC236}">
                  <a16:creationId xmlns:a16="http://schemas.microsoft.com/office/drawing/2014/main" id="{00000000-0008-0000-0B00-00000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3018" name="Button 10" hidden="1">
              <a:extLst>
                <a:ext uri="{63B3BB69-23CF-44E3-9099-C40C66FF867C}">
                  <a14:compatExt spid="_x0000_s43018"/>
                </a:ext>
                <a:ext uri="{FF2B5EF4-FFF2-40B4-BE49-F238E27FC236}">
                  <a16:creationId xmlns:a16="http://schemas.microsoft.com/office/drawing/2014/main" id="{00000000-0008-0000-0B00-00000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3019" name="Button 11" hidden="1">
              <a:extLst>
                <a:ext uri="{63B3BB69-23CF-44E3-9099-C40C66FF867C}">
                  <a14:compatExt spid="_x0000_s43019"/>
                </a:ext>
                <a:ext uri="{FF2B5EF4-FFF2-40B4-BE49-F238E27FC236}">
                  <a16:creationId xmlns:a16="http://schemas.microsoft.com/office/drawing/2014/main" id="{00000000-0008-0000-0B00-00000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3020" name="Button 12" hidden="1">
              <a:extLst>
                <a:ext uri="{63B3BB69-23CF-44E3-9099-C40C66FF867C}">
                  <a14:compatExt spid="_x0000_s43020"/>
                </a:ext>
                <a:ext uri="{FF2B5EF4-FFF2-40B4-BE49-F238E27FC236}">
                  <a16:creationId xmlns:a16="http://schemas.microsoft.com/office/drawing/2014/main" id="{00000000-0008-0000-0B00-00000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3021" name="Button 13" hidden="1">
              <a:extLst>
                <a:ext uri="{63B3BB69-23CF-44E3-9099-C40C66FF867C}">
                  <a14:compatExt spid="_x0000_s43021"/>
                </a:ext>
                <a:ext uri="{FF2B5EF4-FFF2-40B4-BE49-F238E27FC236}">
                  <a16:creationId xmlns:a16="http://schemas.microsoft.com/office/drawing/2014/main" id="{00000000-0008-0000-0B00-00000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3022" name="Button 14" hidden="1">
              <a:extLst>
                <a:ext uri="{63B3BB69-23CF-44E3-9099-C40C66FF867C}">
                  <a14:compatExt spid="_x0000_s43022"/>
                </a:ext>
                <a:ext uri="{FF2B5EF4-FFF2-40B4-BE49-F238E27FC236}">
                  <a16:creationId xmlns:a16="http://schemas.microsoft.com/office/drawing/2014/main" id="{00000000-0008-0000-0B00-00000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3023" name="Button 15" hidden="1">
              <a:extLst>
                <a:ext uri="{63B3BB69-23CF-44E3-9099-C40C66FF867C}">
                  <a14:compatExt spid="_x0000_s43023"/>
                </a:ext>
                <a:ext uri="{FF2B5EF4-FFF2-40B4-BE49-F238E27FC236}">
                  <a16:creationId xmlns:a16="http://schemas.microsoft.com/office/drawing/2014/main" id="{00000000-0008-0000-0B00-00000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3024" name="Button 16" hidden="1">
              <a:extLst>
                <a:ext uri="{63B3BB69-23CF-44E3-9099-C40C66FF867C}">
                  <a14:compatExt spid="_x0000_s43024"/>
                </a:ext>
                <a:ext uri="{FF2B5EF4-FFF2-40B4-BE49-F238E27FC236}">
                  <a16:creationId xmlns:a16="http://schemas.microsoft.com/office/drawing/2014/main" id="{00000000-0008-0000-0B00-00001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3025" name="Button 17" hidden="1">
              <a:extLst>
                <a:ext uri="{63B3BB69-23CF-44E3-9099-C40C66FF867C}">
                  <a14:compatExt spid="_x0000_s43025"/>
                </a:ext>
                <a:ext uri="{FF2B5EF4-FFF2-40B4-BE49-F238E27FC236}">
                  <a16:creationId xmlns:a16="http://schemas.microsoft.com/office/drawing/2014/main" id="{00000000-0008-0000-0B00-00001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3026" name="Button 18" hidden="1">
              <a:extLst>
                <a:ext uri="{63B3BB69-23CF-44E3-9099-C40C66FF867C}">
                  <a14:compatExt spid="_x0000_s43026"/>
                </a:ext>
                <a:ext uri="{FF2B5EF4-FFF2-40B4-BE49-F238E27FC236}">
                  <a16:creationId xmlns:a16="http://schemas.microsoft.com/office/drawing/2014/main" id="{00000000-0008-0000-0B00-00001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3027" name="Button 19" hidden="1">
              <a:extLst>
                <a:ext uri="{63B3BB69-23CF-44E3-9099-C40C66FF867C}">
                  <a14:compatExt spid="_x0000_s43027"/>
                </a:ext>
                <a:ext uri="{FF2B5EF4-FFF2-40B4-BE49-F238E27FC236}">
                  <a16:creationId xmlns:a16="http://schemas.microsoft.com/office/drawing/2014/main" id="{00000000-0008-0000-0B00-00001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3028" name="Button 20" hidden="1">
              <a:extLst>
                <a:ext uri="{63B3BB69-23CF-44E3-9099-C40C66FF867C}">
                  <a14:compatExt spid="_x0000_s43028"/>
                </a:ext>
                <a:ext uri="{FF2B5EF4-FFF2-40B4-BE49-F238E27FC236}">
                  <a16:creationId xmlns:a16="http://schemas.microsoft.com/office/drawing/2014/main" id="{00000000-0008-0000-0B00-00001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3029" name="Button 21" hidden="1">
              <a:extLst>
                <a:ext uri="{63B3BB69-23CF-44E3-9099-C40C66FF867C}">
                  <a14:compatExt spid="_x0000_s43029"/>
                </a:ext>
                <a:ext uri="{FF2B5EF4-FFF2-40B4-BE49-F238E27FC236}">
                  <a16:creationId xmlns:a16="http://schemas.microsoft.com/office/drawing/2014/main" id="{00000000-0008-0000-0B00-00001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3030" name="Button 22" hidden="1">
              <a:extLst>
                <a:ext uri="{63B3BB69-23CF-44E3-9099-C40C66FF867C}">
                  <a14:compatExt spid="_x0000_s43030"/>
                </a:ext>
                <a:ext uri="{FF2B5EF4-FFF2-40B4-BE49-F238E27FC236}">
                  <a16:creationId xmlns:a16="http://schemas.microsoft.com/office/drawing/2014/main" id="{00000000-0008-0000-0B00-00001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3031" name="Button 23" hidden="1">
              <a:extLst>
                <a:ext uri="{63B3BB69-23CF-44E3-9099-C40C66FF867C}">
                  <a14:compatExt spid="_x0000_s43031"/>
                </a:ext>
                <a:ext uri="{FF2B5EF4-FFF2-40B4-BE49-F238E27FC236}">
                  <a16:creationId xmlns:a16="http://schemas.microsoft.com/office/drawing/2014/main" id="{00000000-0008-0000-0B00-00001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3032" name="Button 24" hidden="1">
              <a:extLst>
                <a:ext uri="{63B3BB69-23CF-44E3-9099-C40C66FF867C}">
                  <a14:compatExt spid="_x0000_s43032"/>
                </a:ext>
                <a:ext uri="{FF2B5EF4-FFF2-40B4-BE49-F238E27FC236}">
                  <a16:creationId xmlns:a16="http://schemas.microsoft.com/office/drawing/2014/main" id="{00000000-0008-0000-0B00-00001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3033" name="Button 25" hidden="1">
              <a:extLst>
                <a:ext uri="{63B3BB69-23CF-44E3-9099-C40C66FF867C}">
                  <a14:compatExt spid="_x0000_s43033"/>
                </a:ext>
                <a:ext uri="{FF2B5EF4-FFF2-40B4-BE49-F238E27FC236}">
                  <a16:creationId xmlns:a16="http://schemas.microsoft.com/office/drawing/2014/main" id="{00000000-0008-0000-0B00-00001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3034" name="Button 26" hidden="1">
              <a:extLst>
                <a:ext uri="{63B3BB69-23CF-44E3-9099-C40C66FF867C}">
                  <a14:compatExt spid="_x0000_s43034"/>
                </a:ext>
                <a:ext uri="{FF2B5EF4-FFF2-40B4-BE49-F238E27FC236}">
                  <a16:creationId xmlns:a16="http://schemas.microsoft.com/office/drawing/2014/main" id="{00000000-0008-0000-0B00-00001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3035" name="Button 27" hidden="1">
              <a:extLst>
                <a:ext uri="{63B3BB69-23CF-44E3-9099-C40C66FF867C}">
                  <a14:compatExt spid="_x0000_s43035"/>
                </a:ext>
                <a:ext uri="{FF2B5EF4-FFF2-40B4-BE49-F238E27FC236}">
                  <a16:creationId xmlns:a16="http://schemas.microsoft.com/office/drawing/2014/main" id="{00000000-0008-0000-0B00-00001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3036" name="Button 28" hidden="1">
              <a:extLst>
                <a:ext uri="{63B3BB69-23CF-44E3-9099-C40C66FF867C}">
                  <a14:compatExt spid="_x0000_s43036"/>
                </a:ext>
                <a:ext uri="{FF2B5EF4-FFF2-40B4-BE49-F238E27FC236}">
                  <a16:creationId xmlns:a16="http://schemas.microsoft.com/office/drawing/2014/main" id="{00000000-0008-0000-0B00-00001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3037" name="Button 29" hidden="1">
              <a:extLst>
                <a:ext uri="{63B3BB69-23CF-44E3-9099-C40C66FF867C}">
                  <a14:compatExt spid="_x0000_s43037"/>
                </a:ext>
                <a:ext uri="{FF2B5EF4-FFF2-40B4-BE49-F238E27FC236}">
                  <a16:creationId xmlns:a16="http://schemas.microsoft.com/office/drawing/2014/main" id="{00000000-0008-0000-0B00-00001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3038" name="Button 30" hidden="1">
              <a:extLst>
                <a:ext uri="{63B3BB69-23CF-44E3-9099-C40C66FF867C}">
                  <a14:compatExt spid="_x0000_s43038"/>
                </a:ext>
                <a:ext uri="{FF2B5EF4-FFF2-40B4-BE49-F238E27FC236}">
                  <a16:creationId xmlns:a16="http://schemas.microsoft.com/office/drawing/2014/main" id="{00000000-0008-0000-0B00-00001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3039" name="Button 31" hidden="1">
              <a:extLst>
                <a:ext uri="{63B3BB69-23CF-44E3-9099-C40C66FF867C}">
                  <a14:compatExt spid="_x0000_s43039"/>
                </a:ext>
                <a:ext uri="{FF2B5EF4-FFF2-40B4-BE49-F238E27FC236}">
                  <a16:creationId xmlns:a16="http://schemas.microsoft.com/office/drawing/2014/main" id="{00000000-0008-0000-0B00-00001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3040" name="Button 32" hidden="1">
              <a:extLst>
                <a:ext uri="{63B3BB69-23CF-44E3-9099-C40C66FF867C}">
                  <a14:compatExt spid="_x0000_s43040"/>
                </a:ext>
                <a:ext uri="{FF2B5EF4-FFF2-40B4-BE49-F238E27FC236}">
                  <a16:creationId xmlns:a16="http://schemas.microsoft.com/office/drawing/2014/main" id="{00000000-0008-0000-0B00-00002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3041" name="Button 33" hidden="1">
              <a:extLst>
                <a:ext uri="{63B3BB69-23CF-44E3-9099-C40C66FF867C}">
                  <a14:compatExt spid="_x0000_s43041"/>
                </a:ext>
                <a:ext uri="{FF2B5EF4-FFF2-40B4-BE49-F238E27FC236}">
                  <a16:creationId xmlns:a16="http://schemas.microsoft.com/office/drawing/2014/main" id="{00000000-0008-0000-0B00-00002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3042" name="Button 34" hidden="1">
              <a:extLst>
                <a:ext uri="{63B3BB69-23CF-44E3-9099-C40C66FF867C}">
                  <a14:compatExt spid="_x0000_s43042"/>
                </a:ext>
                <a:ext uri="{FF2B5EF4-FFF2-40B4-BE49-F238E27FC236}">
                  <a16:creationId xmlns:a16="http://schemas.microsoft.com/office/drawing/2014/main" id="{00000000-0008-0000-0B00-00002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3043" name="Button 35" hidden="1">
              <a:extLst>
                <a:ext uri="{63B3BB69-23CF-44E3-9099-C40C66FF867C}">
                  <a14:compatExt spid="_x0000_s43043"/>
                </a:ext>
                <a:ext uri="{FF2B5EF4-FFF2-40B4-BE49-F238E27FC236}">
                  <a16:creationId xmlns:a16="http://schemas.microsoft.com/office/drawing/2014/main" id="{00000000-0008-0000-0B00-00002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3044" name="Button 36" hidden="1">
              <a:extLst>
                <a:ext uri="{63B3BB69-23CF-44E3-9099-C40C66FF867C}">
                  <a14:compatExt spid="_x0000_s43044"/>
                </a:ext>
                <a:ext uri="{FF2B5EF4-FFF2-40B4-BE49-F238E27FC236}">
                  <a16:creationId xmlns:a16="http://schemas.microsoft.com/office/drawing/2014/main" id="{00000000-0008-0000-0B00-00002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3045" name="Button 37" hidden="1">
              <a:extLst>
                <a:ext uri="{63B3BB69-23CF-44E3-9099-C40C66FF867C}">
                  <a14:compatExt spid="_x0000_s43045"/>
                </a:ext>
                <a:ext uri="{FF2B5EF4-FFF2-40B4-BE49-F238E27FC236}">
                  <a16:creationId xmlns:a16="http://schemas.microsoft.com/office/drawing/2014/main" id="{00000000-0008-0000-0B00-00002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3046" name="Button 38" hidden="1">
              <a:extLst>
                <a:ext uri="{63B3BB69-23CF-44E3-9099-C40C66FF867C}">
                  <a14:compatExt spid="_x0000_s43046"/>
                </a:ext>
                <a:ext uri="{FF2B5EF4-FFF2-40B4-BE49-F238E27FC236}">
                  <a16:creationId xmlns:a16="http://schemas.microsoft.com/office/drawing/2014/main" id="{00000000-0008-0000-0B00-00002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3047" name="Button 39" hidden="1">
              <a:extLst>
                <a:ext uri="{63B3BB69-23CF-44E3-9099-C40C66FF867C}">
                  <a14:compatExt spid="_x0000_s43047"/>
                </a:ext>
                <a:ext uri="{FF2B5EF4-FFF2-40B4-BE49-F238E27FC236}">
                  <a16:creationId xmlns:a16="http://schemas.microsoft.com/office/drawing/2014/main" id="{00000000-0008-0000-0B00-00002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3048" name="Button 40" hidden="1">
              <a:extLst>
                <a:ext uri="{63B3BB69-23CF-44E3-9099-C40C66FF867C}">
                  <a14:compatExt spid="_x0000_s43048"/>
                </a:ext>
                <a:ext uri="{FF2B5EF4-FFF2-40B4-BE49-F238E27FC236}">
                  <a16:creationId xmlns:a16="http://schemas.microsoft.com/office/drawing/2014/main" id="{00000000-0008-0000-0B00-00002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3049" name="Button 41" hidden="1">
              <a:extLst>
                <a:ext uri="{63B3BB69-23CF-44E3-9099-C40C66FF867C}">
                  <a14:compatExt spid="_x0000_s43049"/>
                </a:ext>
                <a:ext uri="{FF2B5EF4-FFF2-40B4-BE49-F238E27FC236}">
                  <a16:creationId xmlns:a16="http://schemas.microsoft.com/office/drawing/2014/main" id="{00000000-0008-0000-0B00-00002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3050" name="Button 42" hidden="1">
              <a:extLst>
                <a:ext uri="{63B3BB69-23CF-44E3-9099-C40C66FF867C}">
                  <a14:compatExt spid="_x0000_s43050"/>
                </a:ext>
                <a:ext uri="{FF2B5EF4-FFF2-40B4-BE49-F238E27FC236}">
                  <a16:creationId xmlns:a16="http://schemas.microsoft.com/office/drawing/2014/main" id="{00000000-0008-0000-0B00-00002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3051" name="Button 43" hidden="1">
              <a:extLst>
                <a:ext uri="{63B3BB69-23CF-44E3-9099-C40C66FF867C}">
                  <a14:compatExt spid="_x0000_s43051"/>
                </a:ext>
                <a:ext uri="{FF2B5EF4-FFF2-40B4-BE49-F238E27FC236}">
                  <a16:creationId xmlns:a16="http://schemas.microsoft.com/office/drawing/2014/main" id="{00000000-0008-0000-0B00-00002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3052" name="Button 44" hidden="1">
              <a:extLst>
                <a:ext uri="{63B3BB69-23CF-44E3-9099-C40C66FF867C}">
                  <a14:compatExt spid="_x0000_s43052"/>
                </a:ext>
                <a:ext uri="{FF2B5EF4-FFF2-40B4-BE49-F238E27FC236}">
                  <a16:creationId xmlns:a16="http://schemas.microsoft.com/office/drawing/2014/main" id="{00000000-0008-0000-0B00-00002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3053" name="Button 45" hidden="1">
              <a:extLst>
                <a:ext uri="{63B3BB69-23CF-44E3-9099-C40C66FF867C}">
                  <a14:compatExt spid="_x0000_s43053"/>
                </a:ext>
                <a:ext uri="{FF2B5EF4-FFF2-40B4-BE49-F238E27FC236}">
                  <a16:creationId xmlns:a16="http://schemas.microsoft.com/office/drawing/2014/main" id="{00000000-0008-0000-0B00-00002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3054" name="Button 46" hidden="1">
              <a:extLst>
                <a:ext uri="{63B3BB69-23CF-44E3-9099-C40C66FF867C}">
                  <a14:compatExt spid="_x0000_s43054"/>
                </a:ext>
                <a:ext uri="{FF2B5EF4-FFF2-40B4-BE49-F238E27FC236}">
                  <a16:creationId xmlns:a16="http://schemas.microsoft.com/office/drawing/2014/main" id="{00000000-0008-0000-0B00-00002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3055" name="Button 47" hidden="1">
              <a:extLst>
                <a:ext uri="{63B3BB69-23CF-44E3-9099-C40C66FF867C}">
                  <a14:compatExt spid="_x0000_s43055"/>
                </a:ext>
                <a:ext uri="{FF2B5EF4-FFF2-40B4-BE49-F238E27FC236}">
                  <a16:creationId xmlns:a16="http://schemas.microsoft.com/office/drawing/2014/main" id="{00000000-0008-0000-0B00-00002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3056" name="Button 48" hidden="1">
              <a:extLst>
                <a:ext uri="{63B3BB69-23CF-44E3-9099-C40C66FF867C}">
                  <a14:compatExt spid="_x0000_s43056"/>
                </a:ext>
                <a:ext uri="{FF2B5EF4-FFF2-40B4-BE49-F238E27FC236}">
                  <a16:creationId xmlns:a16="http://schemas.microsoft.com/office/drawing/2014/main" id="{00000000-0008-0000-0B00-00003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3057" name="Button 49" hidden="1">
              <a:extLst>
                <a:ext uri="{63B3BB69-23CF-44E3-9099-C40C66FF867C}">
                  <a14:compatExt spid="_x0000_s43057"/>
                </a:ext>
                <a:ext uri="{FF2B5EF4-FFF2-40B4-BE49-F238E27FC236}">
                  <a16:creationId xmlns:a16="http://schemas.microsoft.com/office/drawing/2014/main" id="{00000000-0008-0000-0B00-00003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3058" name="Button 50" hidden="1">
              <a:extLst>
                <a:ext uri="{63B3BB69-23CF-44E3-9099-C40C66FF867C}">
                  <a14:compatExt spid="_x0000_s43058"/>
                </a:ext>
                <a:ext uri="{FF2B5EF4-FFF2-40B4-BE49-F238E27FC236}">
                  <a16:creationId xmlns:a16="http://schemas.microsoft.com/office/drawing/2014/main" id="{00000000-0008-0000-0B00-00003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3059" name="Button 51" hidden="1">
              <a:extLst>
                <a:ext uri="{63B3BB69-23CF-44E3-9099-C40C66FF867C}">
                  <a14:compatExt spid="_x0000_s43059"/>
                </a:ext>
                <a:ext uri="{FF2B5EF4-FFF2-40B4-BE49-F238E27FC236}">
                  <a16:creationId xmlns:a16="http://schemas.microsoft.com/office/drawing/2014/main" id="{00000000-0008-0000-0B00-00003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3060" name="Button 52" hidden="1">
              <a:extLst>
                <a:ext uri="{63B3BB69-23CF-44E3-9099-C40C66FF867C}">
                  <a14:compatExt spid="_x0000_s43060"/>
                </a:ext>
                <a:ext uri="{FF2B5EF4-FFF2-40B4-BE49-F238E27FC236}">
                  <a16:creationId xmlns:a16="http://schemas.microsoft.com/office/drawing/2014/main" id="{00000000-0008-0000-0B00-00003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3061" name="Button 53" hidden="1">
              <a:extLst>
                <a:ext uri="{63B3BB69-23CF-44E3-9099-C40C66FF867C}">
                  <a14:compatExt spid="_x0000_s43061"/>
                </a:ext>
                <a:ext uri="{FF2B5EF4-FFF2-40B4-BE49-F238E27FC236}">
                  <a16:creationId xmlns:a16="http://schemas.microsoft.com/office/drawing/2014/main" id="{00000000-0008-0000-0B00-00003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3062" name="Button 54" hidden="1">
              <a:extLst>
                <a:ext uri="{63B3BB69-23CF-44E3-9099-C40C66FF867C}">
                  <a14:compatExt spid="_x0000_s43062"/>
                </a:ext>
                <a:ext uri="{FF2B5EF4-FFF2-40B4-BE49-F238E27FC236}">
                  <a16:creationId xmlns:a16="http://schemas.microsoft.com/office/drawing/2014/main" id="{00000000-0008-0000-0B00-00003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3063" name="Button 55" hidden="1">
              <a:extLst>
                <a:ext uri="{63B3BB69-23CF-44E3-9099-C40C66FF867C}">
                  <a14:compatExt spid="_x0000_s43063"/>
                </a:ext>
                <a:ext uri="{FF2B5EF4-FFF2-40B4-BE49-F238E27FC236}">
                  <a16:creationId xmlns:a16="http://schemas.microsoft.com/office/drawing/2014/main" id="{00000000-0008-0000-0B00-00003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3064" name="Button 56" hidden="1">
              <a:extLst>
                <a:ext uri="{63B3BB69-23CF-44E3-9099-C40C66FF867C}">
                  <a14:compatExt spid="_x0000_s43064"/>
                </a:ext>
                <a:ext uri="{FF2B5EF4-FFF2-40B4-BE49-F238E27FC236}">
                  <a16:creationId xmlns:a16="http://schemas.microsoft.com/office/drawing/2014/main" id="{00000000-0008-0000-0B00-00003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3065" name="Button 57" hidden="1">
              <a:extLst>
                <a:ext uri="{63B3BB69-23CF-44E3-9099-C40C66FF867C}">
                  <a14:compatExt spid="_x0000_s43065"/>
                </a:ext>
                <a:ext uri="{FF2B5EF4-FFF2-40B4-BE49-F238E27FC236}">
                  <a16:creationId xmlns:a16="http://schemas.microsoft.com/office/drawing/2014/main" id="{00000000-0008-0000-0B00-00003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3066" name="Button 58" hidden="1">
              <a:extLst>
                <a:ext uri="{63B3BB69-23CF-44E3-9099-C40C66FF867C}">
                  <a14:compatExt spid="_x0000_s43066"/>
                </a:ext>
                <a:ext uri="{FF2B5EF4-FFF2-40B4-BE49-F238E27FC236}">
                  <a16:creationId xmlns:a16="http://schemas.microsoft.com/office/drawing/2014/main" id="{00000000-0008-0000-0B00-00003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3067" name="Button 59" hidden="1">
              <a:extLst>
                <a:ext uri="{63B3BB69-23CF-44E3-9099-C40C66FF867C}">
                  <a14:compatExt spid="_x0000_s43067"/>
                </a:ext>
                <a:ext uri="{FF2B5EF4-FFF2-40B4-BE49-F238E27FC236}">
                  <a16:creationId xmlns:a16="http://schemas.microsoft.com/office/drawing/2014/main" id="{00000000-0008-0000-0B00-00003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3068" name="Button 60" hidden="1">
              <a:extLst>
                <a:ext uri="{63B3BB69-23CF-44E3-9099-C40C66FF867C}">
                  <a14:compatExt spid="_x0000_s43068"/>
                </a:ext>
                <a:ext uri="{FF2B5EF4-FFF2-40B4-BE49-F238E27FC236}">
                  <a16:creationId xmlns:a16="http://schemas.microsoft.com/office/drawing/2014/main" id="{00000000-0008-0000-0B00-00003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3069" name="Button 61" hidden="1">
              <a:extLst>
                <a:ext uri="{63B3BB69-23CF-44E3-9099-C40C66FF867C}">
                  <a14:compatExt spid="_x0000_s43069"/>
                </a:ext>
                <a:ext uri="{FF2B5EF4-FFF2-40B4-BE49-F238E27FC236}">
                  <a16:creationId xmlns:a16="http://schemas.microsoft.com/office/drawing/2014/main" id="{00000000-0008-0000-0B00-00003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3070" name="Button 62" hidden="1">
              <a:extLst>
                <a:ext uri="{63B3BB69-23CF-44E3-9099-C40C66FF867C}">
                  <a14:compatExt spid="_x0000_s43070"/>
                </a:ext>
                <a:ext uri="{FF2B5EF4-FFF2-40B4-BE49-F238E27FC236}">
                  <a16:creationId xmlns:a16="http://schemas.microsoft.com/office/drawing/2014/main" id="{00000000-0008-0000-0B00-00003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3071" name="Button 63" hidden="1">
              <a:extLst>
                <a:ext uri="{63B3BB69-23CF-44E3-9099-C40C66FF867C}">
                  <a14:compatExt spid="_x0000_s43071"/>
                </a:ext>
                <a:ext uri="{FF2B5EF4-FFF2-40B4-BE49-F238E27FC236}">
                  <a16:creationId xmlns:a16="http://schemas.microsoft.com/office/drawing/2014/main" id="{00000000-0008-0000-0B00-00003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3072" name="Button 64" hidden="1">
              <a:extLst>
                <a:ext uri="{63B3BB69-23CF-44E3-9099-C40C66FF867C}">
                  <a14:compatExt spid="_x0000_s43072"/>
                </a:ext>
                <a:ext uri="{FF2B5EF4-FFF2-40B4-BE49-F238E27FC236}">
                  <a16:creationId xmlns:a16="http://schemas.microsoft.com/office/drawing/2014/main" id="{00000000-0008-0000-0B00-00004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3073" name="Button 65" hidden="1">
              <a:extLst>
                <a:ext uri="{63B3BB69-23CF-44E3-9099-C40C66FF867C}">
                  <a14:compatExt spid="_x0000_s43073"/>
                </a:ext>
                <a:ext uri="{FF2B5EF4-FFF2-40B4-BE49-F238E27FC236}">
                  <a16:creationId xmlns:a16="http://schemas.microsoft.com/office/drawing/2014/main" id="{00000000-0008-0000-0B00-00004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3074" name="Button 66" hidden="1">
              <a:extLst>
                <a:ext uri="{63B3BB69-23CF-44E3-9099-C40C66FF867C}">
                  <a14:compatExt spid="_x0000_s43074"/>
                </a:ext>
                <a:ext uri="{FF2B5EF4-FFF2-40B4-BE49-F238E27FC236}">
                  <a16:creationId xmlns:a16="http://schemas.microsoft.com/office/drawing/2014/main" id="{00000000-0008-0000-0B00-00004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3075" name="Button 67" hidden="1">
              <a:extLst>
                <a:ext uri="{63B3BB69-23CF-44E3-9099-C40C66FF867C}">
                  <a14:compatExt spid="_x0000_s43075"/>
                </a:ext>
                <a:ext uri="{FF2B5EF4-FFF2-40B4-BE49-F238E27FC236}">
                  <a16:creationId xmlns:a16="http://schemas.microsoft.com/office/drawing/2014/main" id="{00000000-0008-0000-0B00-00004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3076" name="Button 68" hidden="1">
              <a:extLst>
                <a:ext uri="{63B3BB69-23CF-44E3-9099-C40C66FF867C}">
                  <a14:compatExt spid="_x0000_s43076"/>
                </a:ext>
                <a:ext uri="{FF2B5EF4-FFF2-40B4-BE49-F238E27FC236}">
                  <a16:creationId xmlns:a16="http://schemas.microsoft.com/office/drawing/2014/main" id="{00000000-0008-0000-0B00-00004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3077" name="Button 69" hidden="1">
              <a:extLst>
                <a:ext uri="{63B3BB69-23CF-44E3-9099-C40C66FF867C}">
                  <a14:compatExt spid="_x0000_s43077"/>
                </a:ext>
                <a:ext uri="{FF2B5EF4-FFF2-40B4-BE49-F238E27FC236}">
                  <a16:creationId xmlns:a16="http://schemas.microsoft.com/office/drawing/2014/main" id="{00000000-0008-0000-0B00-00004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3078" name="Button 70" hidden="1">
              <a:extLst>
                <a:ext uri="{63B3BB69-23CF-44E3-9099-C40C66FF867C}">
                  <a14:compatExt spid="_x0000_s43078"/>
                </a:ext>
                <a:ext uri="{FF2B5EF4-FFF2-40B4-BE49-F238E27FC236}">
                  <a16:creationId xmlns:a16="http://schemas.microsoft.com/office/drawing/2014/main" id="{00000000-0008-0000-0B00-00004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3079" name="Button 71" hidden="1">
              <a:extLst>
                <a:ext uri="{63B3BB69-23CF-44E3-9099-C40C66FF867C}">
                  <a14:compatExt spid="_x0000_s43079"/>
                </a:ext>
                <a:ext uri="{FF2B5EF4-FFF2-40B4-BE49-F238E27FC236}">
                  <a16:creationId xmlns:a16="http://schemas.microsoft.com/office/drawing/2014/main" id="{00000000-0008-0000-0B00-00004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3080" name="Button 72" hidden="1">
              <a:extLst>
                <a:ext uri="{63B3BB69-23CF-44E3-9099-C40C66FF867C}">
                  <a14:compatExt spid="_x0000_s43080"/>
                </a:ext>
                <a:ext uri="{FF2B5EF4-FFF2-40B4-BE49-F238E27FC236}">
                  <a16:creationId xmlns:a16="http://schemas.microsoft.com/office/drawing/2014/main" id="{00000000-0008-0000-0B00-00004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3081" name="Button 73" hidden="1">
              <a:extLst>
                <a:ext uri="{63B3BB69-23CF-44E3-9099-C40C66FF867C}">
                  <a14:compatExt spid="_x0000_s43081"/>
                </a:ext>
                <a:ext uri="{FF2B5EF4-FFF2-40B4-BE49-F238E27FC236}">
                  <a16:creationId xmlns:a16="http://schemas.microsoft.com/office/drawing/2014/main" id="{00000000-0008-0000-0B00-00004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3082" name="Button 74" hidden="1">
              <a:extLst>
                <a:ext uri="{63B3BB69-23CF-44E3-9099-C40C66FF867C}">
                  <a14:compatExt spid="_x0000_s43082"/>
                </a:ext>
                <a:ext uri="{FF2B5EF4-FFF2-40B4-BE49-F238E27FC236}">
                  <a16:creationId xmlns:a16="http://schemas.microsoft.com/office/drawing/2014/main" id="{00000000-0008-0000-0B00-00004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3083" name="Button 75" hidden="1">
              <a:extLst>
                <a:ext uri="{63B3BB69-23CF-44E3-9099-C40C66FF867C}">
                  <a14:compatExt spid="_x0000_s43083"/>
                </a:ext>
                <a:ext uri="{FF2B5EF4-FFF2-40B4-BE49-F238E27FC236}">
                  <a16:creationId xmlns:a16="http://schemas.microsoft.com/office/drawing/2014/main" id="{00000000-0008-0000-0B00-00004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3084" name="Button 76" hidden="1">
              <a:extLst>
                <a:ext uri="{63B3BB69-23CF-44E3-9099-C40C66FF867C}">
                  <a14:compatExt spid="_x0000_s43084"/>
                </a:ext>
                <a:ext uri="{FF2B5EF4-FFF2-40B4-BE49-F238E27FC236}">
                  <a16:creationId xmlns:a16="http://schemas.microsoft.com/office/drawing/2014/main" id="{00000000-0008-0000-0B00-00004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3085" name="Button 77" hidden="1">
              <a:extLst>
                <a:ext uri="{63B3BB69-23CF-44E3-9099-C40C66FF867C}">
                  <a14:compatExt spid="_x0000_s43085"/>
                </a:ext>
                <a:ext uri="{FF2B5EF4-FFF2-40B4-BE49-F238E27FC236}">
                  <a16:creationId xmlns:a16="http://schemas.microsoft.com/office/drawing/2014/main" id="{00000000-0008-0000-0B00-00004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3086" name="Button 78" hidden="1">
              <a:extLst>
                <a:ext uri="{63B3BB69-23CF-44E3-9099-C40C66FF867C}">
                  <a14:compatExt spid="_x0000_s43086"/>
                </a:ext>
                <a:ext uri="{FF2B5EF4-FFF2-40B4-BE49-F238E27FC236}">
                  <a16:creationId xmlns:a16="http://schemas.microsoft.com/office/drawing/2014/main" id="{00000000-0008-0000-0B00-00004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3087" name="Button 79" hidden="1">
              <a:extLst>
                <a:ext uri="{63B3BB69-23CF-44E3-9099-C40C66FF867C}">
                  <a14:compatExt spid="_x0000_s43087"/>
                </a:ext>
                <a:ext uri="{FF2B5EF4-FFF2-40B4-BE49-F238E27FC236}">
                  <a16:creationId xmlns:a16="http://schemas.microsoft.com/office/drawing/2014/main" id="{00000000-0008-0000-0B00-00004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3088" name="Button 80" hidden="1">
              <a:extLst>
                <a:ext uri="{63B3BB69-23CF-44E3-9099-C40C66FF867C}">
                  <a14:compatExt spid="_x0000_s43088"/>
                </a:ext>
                <a:ext uri="{FF2B5EF4-FFF2-40B4-BE49-F238E27FC236}">
                  <a16:creationId xmlns:a16="http://schemas.microsoft.com/office/drawing/2014/main" id="{00000000-0008-0000-0B00-00005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3089" name="Button 81" hidden="1">
              <a:extLst>
                <a:ext uri="{63B3BB69-23CF-44E3-9099-C40C66FF867C}">
                  <a14:compatExt spid="_x0000_s43089"/>
                </a:ext>
                <a:ext uri="{FF2B5EF4-FFF2-40B4-BE49-F238E27FC236}">
                  <a16:creationId xmlns:a16="http://schemas.microsoft.com/office/drawing/2014/main" id="{00000000-0008-0000-0B00-00005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3090" name="Button 82" hidden="1">
              <a:extLst>
                <a:ext uri="{63B3BB69-23CF-44E3-9099-C40C66FF867C}">
                  <a14:compatExt spid="_x0000_s43090"/>
                </a:ext>
                <a:ext uri="{FF2B5EF4-FFF2-40B4-BE49-F238E27FC236}">
                  <a16:creationId xmlns:a16="http://schemas.microsoft.com/office/drawing/2014/main" id="{00000000-0008-0000-0B00-00005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3091" name="Button 83" hidden="1">
              <a:extLst>
                <a:ext uri="{63B3BB69-23CF-44E3-9099-C40C66FF867C}">
                  <a14:compatExt spid="_x0000_s43091"/>
                </a:ext>
                <a:ext uri="{FF2B5EF4-FFF2-40B4-BE49-F238E27FC236}">
                  <a16:creationId xmlns:a16="http://schemas.microsoft.com/office/drawing/2014/main" id="{00000000-0008-0000-0B00-00005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3092" name="Button 84" hidden="1">
              <a:extLst>
                <a:ext uri="{63B3BB69-23CF-44E3-9099-C40C66FF867C}">
                  <a14:compatExt spid="_x0000_s43092"/>
                </a:ext>
                <a:ext uri="{FF2B5EF4-FFF2-40B4-BE49-F238E27FC236}">
                  <a16:creationId xmlns:a16="http://schemas.microsoft.com/office/drawing/2014/main" id="{00000000-0008-0000-0B00-00005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3093" name="Button 85" hidden="1">
              <a:extLst>
                <a:ext uri="{63B3BB69-23CF-44E3-9099-C40C66FF867C}">
                  <a14:compatExt spid="_x0000_s43093"/>
                </a:ext>
                <a:ext uri="{FF2B5EF4-FFF2-40B4-BE49-F238E27FC236}">
                  <a16:creationId xmlns:a16="http://schemas.microsoft.com/office/drawing/2014/main" id="{00000000-0008-0000-0B00-00005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3094" name="Button 86" hidden="1">
              <a:extLst>
                <a:ext uri="{63B3BB69-23CF-44E3-9099-C40C66FF867C}">
                  <a14:compatExt spid="_x0000_s43094"/>
                </a:ext>
                <a:ext uri="{FF2B5EF4-FFF2-40B4-BE49-F238E27FC236}">
                  <a16:creationId xmlns:a16="http://schemas.microsoft.com/office/drawing/2014/main" id="{00000000-0008-0000-0B00-00005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3095" name="Button 87" hidden="1">
              <a:extLst>
                <a:ext uri="{63B3BB69-23CF-44E3-9099-C40C66FF867C}">
                  <a14:compatExt spid="_x0000_s43095"/>
                </a:ext>
                <a:ext uri="{FF2B5EF4-FFF2-40B4-BE49-F238E27FC236}">
                  <a16:creationId xmlns:a16="http://schemas.microsoft.com/office/drawing/2014/main" id="{00000000-0008-0000-0B00-00005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3096" name="Button 88" hidden="1">
              <a:extLst>
                <a:ext uri="{63B3BB69-23CF-44E3-9099-C40C66FF867C}">
                  <a14:compatExt spid="_x0000_s43096"/>
                </a:ext>
                <a:ext uri="{FF2B5EF4-FFF2-40B4-BE49-F238E27FC236}">
                  <a16:creationId xmlns:a16="http://schemas.microsoft.com/office/drawing/2014/main" id="{00000000-0008-0000-0B00-00005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3097" name="Button 89" hidden="1">
              <a:extLst>
                <a:ext uri="{63B3BB69-23CF-44E3-9099-C40C66FF867C}">
                  <a14:compatExt spid="_x0000_s43097"/>
                </a:ext>
                <a:ext uri="{FF2B5EF4-FFF2-40B4-BE49-F238E27FC236}">
                  <a16:creationId xmlns:a16="http://schemas.microsoft.com/office/drawing/2014/main" id="{00000000-0008-0000-0B00-00005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3098" name="Button 90" hidden="1">
              <a:extLst>
                <a:ext uri="{63B3BB69-23CF-44E3-9099-C40C66FF867C}">
                  <a14:compatExt spid="_x0000_s43098"/>
                </a:ext>
                <a:ext uri="{FF2B5EF4-FFF2-40B4-BE49-F238E27FC236}">
                  <a16:creationId xmlns:a16="http://schemas.microsoft.com/office/drawing/2014/main" id="{00000000-0008-0000-0B00-00005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3099" name="Button 91" hidden="1">
              <a:extLst>
                <a:ext uri="{63B3BB69-23CF-44E3-9099-C40C66FF867C}">
                  <a14:compatExt spid="_x0000_s43099"/>
                </a:ext>
                <a:ext uri="{FF2B5EF4-FFF2-40B4-BE49-F238E27FC236}">
                  <a16:creationId xmlns:a16="http://schemas.microsoft.com/office/drawing/2014/main" id="{00000000-0008-0000-0B00-00005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3100" name="Button 92" hidden="1">
              <a:extLst>
                <a:ext uri="{63B3BB69-23CF-44E3-9099-C40C66FF867C}">
                  <a14:compatExt spid="_x0000_s43100"/>
                </a:ext>
                <a:ext uri="{FF2B5EF4-FFF2-40B4-BE49-F238E27FC236}">
                  <a16:creationId xmlns:a16="http://schemas.microsoft.com/office/drawing/2014/main" id="{00000000-0008-0000-0B00-00005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3101" name="Button 93" hidden="1">
              <a:extLst>
                <a:ext uri="{63B3BB69-23CF-44E3-9099-C40C66FF867C}">
                  <a14:compatExt spid="_x0000_s43101"/>
                </a:ext>
                <a:ext uri="{FF2B5EF4-FFF2-40B4-BE49-F238E27FC236}">
                  <a16:creationId xmlns:a16="http://schemas.microsoft.com/office/drawing/2014/main" id="{00000000-0008-0000-0B00-00005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3102" name="Button 94" hidden="1">
              <a:extLst>
                <a:ext uri="{63B3BB69-23CF-44E3-9099-C40C66FF867C}">
                  <a14:compatExt spid="_x0000_s43102"/>
                </a:ext>
                <a:ext uri="{FF2B5EF4-FFF2-40B4-BE49-F238E27FC236}">
                  <a16:creationId xmlns:a16="http://schemas.microsoft.com/office/drawing/2014/main" id="{00000000-0008-0000-0B00-00005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3103" name="Button 95" hidden="1">
              <a:extLst>
                <a:ext uri="{63B3BB69-23CF-44E3-9099-C40C66FF867C}">
                  <a14:compatExt spid="_x0000_s43103"/>
                </a:ext>
                <a:ext uri="{FF2B5EF4-FFF2-40B4-BE49-F238E27FC236}">
                  <a16:creationId xmlns:a16="http://schemas.microsoft.com/office/drawing/2014/main" id="{00000000-0008-0000-0B00-00005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3104" name="Button 96" hidden="1">
              <a:extLst>
                <a:ext uri="{63B3BB69-23CF-44E3-9099-C40C66FF867C}">
                  <a14:compatExt spid="_x0000_s43104"/>
                </a:ext>
                <a:ext uri="{FF2B5EF4-FFF2-40B4-BE49-F238E27FC236}">
                  <a16:creationId xmlns:a16="http://schemas.microsoft.com/office/drawing/2014/main" id="{00000000-0008-0000-0B00-00006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3105" name="Button 97" hidden="1">
              <a:extLst>
                <a:ext uri="{63B3BB69-23CF-44E3-9099-C40C66FF867C}">
                  <a14:compatExt spid="_x0000_s43105"/>
                </a:ext>
                <a:ext uri="{FF2B5EF4-FFF2-40B4-BE49-F238E27FC236}">
                  <a16:creationId xmlns:a16="http://schemas.microsoft.com/office/drawing/2014/main" id="{00000000-0008-0000-0B00-00006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3106" name="Button 98" hidden="1">
              <a:extLst>
                <a:ext uri="{63B3BB69-23CF-44E3-9099-C40C66FF867C}">
                  <a14:compatExt spid="_x0000_s43106"/>
                </a:ext>
                <a:ext uri="{FF2B5EF4-FFF2-40B4-BE49-F238E27FC236}">
                  <a16:creationId xmlns:a16="http://schemas.microsoft.com/office/drawing/2014/main" id="{00000000-0008-0000-0B00-00006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3107" name="Button 99" hidden="1">
              <a:extLst>
                <a:ext uri="{63B3BB69-23CF-44E3-9099-C40C66FF867C}">
                  <a14:compatExt spid="_x0000_s43107"/>
                </a:ext>
                <a:ext uri="{FF2B5EF4-FFF2-40B4-BE49-F238E27FC236}">
                  <a16:creationId xmlns:a16="http://schemas.microsoft.com/office/drawing/2014/main" id="{00000000-0008-0000-0B00-00006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3108" name="Button 100" hidden="1">
              <a:extLst>
                <a:ext uri="{63B3BB69-23CF-44E3-9099-C40C66FF867C}">
                  <a14:compatExt spid="_x0000_s43108"/>
                </a:ext>
                <a:ext uri="{FF2B5EF4-FFF2-40B4-BE49-F238E27FC236}">
                  <a16:creationId xmlns:a16="http://schemas.microsoft.com/office/drawing/2014/main" id="{00000000-0008-0000-0B00-00006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3109" name="Button 101" hidden="1">
              <a:extLst>
                <a:ext uri="{63B3BB69-23CF-44E3-9099-C40C66FF867C}">
                  <a14:compatExt spid="_x0000_s43109"/>
                </a:ext>
                <a:ext uri="{FF2B5EF4-FFF2-40B4-BE49-F238E27FC236}">
                  <a16:creationId xmlns:a16="http://schemas.microsoft.com/office/drawing/2014/main" id="{00000000-0008-0000-0B00-00006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3110" name="Button 102" hidden="1">
              <a:extLst>
                <a:ext uri="{63B3BB69-23CF-44E3-9099-C40C66FF867C}">
                  <a14:compatExt spid="_x0000_s43110"/>
                </a:ext>
                <a:ext uri="{FF2B5EF4-FFF2-40B4-BE49-F238E27FC236}">
                  <a16:creationId xmlns:a16="http://schemas.microsoft.com/office/drawing/2014/main" id="{00000000-0008-0000-0B00-00006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3111" name="Button 103" hidden="1">
              <a:extLst>
                <a:ext uri="{63B3BB69-23CF-44E3-9099-C40C66FF867C}">
                  <a14:compatExt spid="_x0000_s43111"/>
                </a:ext>
                <a:ext uri="{FF2B5EF4-FFF2-40B4-BE49-F238E27FC236}">
                  <a16:creationId xmlns:a16="http://schemas.microsoft.com/office/drawing/2014/main" id="{00000000-0008-0000-0B00-00006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3112" name="Button 104" hidden="1">
              <a:extLst>
                <a:ext uri="{63B3BB69-23CF-44E3-9099-C40C66FF867C}">
                  <a14:compatExt spid="_x0000_s43112"/>
                </a:ext>
                <a:ext uri="{FF2B5EF4-FFF2-40B4-BE49-F238E27FC236}">
                  <a16:creationId xmlns:a16="http://schemas.microsoft.com/office/drawing/2014/main" id="{00000000-0008-0000-0B00-00006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3113" name="Button 105" hidden="1">
              <a:extLst>
                <a:ext uri="{63B3BB69-23CF-44E3-9099-C40C66FF867C}">
                  <a14:compatExt spid="_x0000_s43113"/>
                </a:ext>
                <a:ext uri="{FF2B5EF4-FFF2-40B4-BE49-F238E27FC236}">
                  <a16:creationId xmlns:a16="http://schemas.microsoft.com/office/drawing/2014/main" id="{00000000-0008-0000-0B00-00006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3114" name="Button 106" hidden="1">
              <a:extLst>
                <a:ext uri="{63B3BB69-23CF-44E3-9099-C40C66FF867C}">
                  <a14:compatExt spid="_x0000_s43114"/>
                </a:ext>
                <a:ext uri="{FF2B5EF4-FFF2-40B4-BE49-F238E27FC236}">
                  <a16:creationId xmlns:a16="http://schemas.microsoft.com/office/drawing/2014/main" id="{00000000-0008-0000-0B00-00006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3115" name="Button 107" hidden="1">
              <a:extLst>
                <a:ext uri="{63B3BB69-23CF-44E3-9099-C40C66FF867C}">
                  <a14:compatExt spid="_x0000_s43115"/>
                </a:ext>
                <a:ext uri="{FF2B5EF4-FFF2-40B4-BE49-F238E27FC236}">
                  <a16:creationId xmlns:a16="http://schemas.microsoft.com/office/drawing/2014/main" id="{00000000-0008-0000-0B00-00006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3116" name="Button 108" hidden="1">
              <a:extLst>
                <a:ext uri="{63B3BB69-23CF-44E3-9099-C40C66FF867C}">
                  <a14:compatExt spid="_x0000_s43116"/>
                </a:ext>
                <a:ext uri="{FF2B5EF4-FFF2-40B4-BE49-F238E27FC236}">
                  <a16:creationId xmlns:a16="http://schemas.microsoft.com/office/drawing/2014/main" id="{00000000-0008-0000-0B00-00006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3117" name="Button 109" hidden="1">
              <a:extLst>
                <a:ext uri="{63B3BB69-23CF-44E3-9099-C40C66FF867C}">
                  <a14:compatExt spid="_x0000_s43117"/>
                </a:ext>
                <a:ext uri="{FF2B5EF4-FFF2-40B4-BE49-F238E27FC236}">
                  <a16:creationId xmlns:a16="http://schemas.microsoft.com/office/drawing/2014/main" id="{00000000-0008-0000-0B00-00006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3118" name="Button 110" hidden="1">
              <a:extLst>
                <a:ext uri="{63B3BB69-23CF-44E3-9099-C40C66FF867C}">
                  <a14:compatExt spid="_x0000_s43118"/>
                </a:ext>
                <a:ext uri="{FF2B5EF4-FFF2-40B4-BE49-F238E27FC236}">
                  <a16:creationId xmlns:a16="http://schemas.microsoft.com/office/drawing/2014/main" id="{00000000-0008-0000-0B00-00006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3119" name="Button 111" hidden="1">
              <a:extLst>
                <a:ext uri="{63B3BB69-23CF-44E3-9099-C40C66FF867C}">
                  <a14:compatExt spid="_x0000_s43119"/>
                </a:ext>
                <a:ext uri="{FF2B5EF4-FFF2-40B4-BE49-F238E27FC236}">
                  <a16:creationId xmlns:a16="http://schemas.microsoft.com/office/drawing/2014/main" id="{00000000-0008-0000-0B00-00006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3120" name="Button 112" hidden="1">
              <a:extLst>
                <a:ext uri="{63B3BB69-23CF-44E3-9099-C40C66FF867C}">
                  <a14:compatExt spid="_x0000_s43120"/>
                </a:ext>
                <a:ext uri="{FF2B5EF4-FFF2-40B4-BE49-F238E27FC236}">
                  <a16:creationId xmlns:a16="http://schemas.microsoft.com/office/drawing/2014/main" id="{00000000-0008-0000-0B00-00007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3121" name="Button 113" hidden="1">
              <a:extLst>
                <a:ext uri="{63B3BB69-23CF-44E3-9099-C40C66FF867C}">
                  <a14:compatExt spid="_x0000_s43121"/>
                </a:ext>
                <a:ext uri="{FF2B5EF4-FFF2-40B4-BE49-F238E27FC236}">
                  <a16:creationId xmlns:a16="http://schemas.microsoft.com/office/drawing/2014/main" id="{00000000-0008-0000-0B00-00007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3122" name="Button 114" hidden="1">
              <a:extLst>
                <a:ext uri="{63B3BB69-23CF-44E3-9099-C40C66FF867C}">
                  <a14:compatExt spid="_x0000_s43122"/>
                </a:ext>
                <a:ext uri="{FF2B5EF4-FFF2-40B4-BE49-F238E27FC236}">
                  <a16:creationId xmlns:a16="http://schemas.microsoft.com/office/drawing/2014/main" id="{00000000-0008-0000-0B00-00007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3123" name="Button 115" hidden="1">
              <a:extLst>
                <a:ext uri="{63B3BB69-23CF-44E3-9099-C40C66FF867C}">
                  <a14:compatExt spid="_x0000_s43123"/>
                </a:ext>
                <a:ext uri="{FF2B5EF4-FFF2-40B4-BE49-F238E27FC236}">
                  <a16:creationId xmlns:a16="http://schemas.microsoft.com/office/drawing/2014/main" id="{00000000-0008-0000-0B00-00007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3124" name="Button 116" hidden="1">
              <a:extLst>
                <a:ext uri="{63B3BB69-23CF-44E3-9099-C40C66FF867C}">
                  <a14:compatExt spid="_x0000_s43124"/>
                </a:ext>
                <a:ext uri="{FF2B5EF4-FFF2-40B4-BE49-F238E27FC236}">
                  <a16:creationId xmlns:a16="http://schemas.microsoft.com/office/drawing/2014/main" id="{00000000-0008-0000-0B00-00007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3125" name="Button 117" hidden="1">
              <a:extLst>
                <a:ext uri="{63B3BB69-23CF-44E3-9099-C40C66FF867C}">
                  <a14:compatExt spid="_x0000_s43125"/>
                </a:ext>
                <a:ext uri="{FF2B5EF4-FFF2-40B4-BE49-F238E27FC236}">
                  <a16:creationId xmlns:a16="http://schemas.microsoft.com/office/drawing/2014/main" id="{00000000-0008-0000-0B00-00007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3126" name="Button 118" hidden="1">
              <a:extLst>
                <a:ext uri="{63B3BB69-23CF-44E3-9099-C40C66FF867C}">
                  <a14:compatExt spid="_x0000_s43126"/>
                </a:ext>
                <a:ext uri="{FF2B5EF4-FFF2-40B4-BE49-F238E27FC236}">
                  <a16:creationId xmlns:a16="http://schemas.microsoft.com/office/drawing/2014/main" id="{00000000-0008-0000-0B00-00007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3127" name="Button 119" hidden="1">
              <a:extLst>
                <a:ext uri="{63B3BB69-23CF-44E3-9099-C40C66FF867C}">
                  <a14:compatExt spid="_x0000_s43127"/>
                </a:ext>
                <a:ext uri="{FF2B5EF4-FFF2-40B4-BE49-F238E27FC236}">
                  <a16:creationId xmlns:a16="http://schemas.microsoft.com/office/drawing/2014/main" id="{00000000-0008-0000-0B00-00007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3128" name="Button 120" hidden="1">
              <a:extLst>
                <a:ext uri="{63B3BB69-23CF-44E3-9099-C40C66FF867C}">
                  <a14:compatExt spid="_x0000_s43128"/>
                </a:ext>
                <a:ext uri="{FF2B5EF4-FFF2-40B4-BE49-F238E27FC236}">
                  <a16:creationId xmlns:a16="http://schemas.microsoft.com/office/drawing/2014/main" id="{00000000-0008-0000-0B00-00007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3129" name="Button 121" hidden="1">
              <a:extLst>
                <a:ext uri="{63B3BB69-23CF-44E3-9099-C40C66FF867C}">
                  <a14:compatExt spid="_x0000_s43129"/>
                </a:ext>
                <a:ext uri="{FF2B5EF4-FFF2-40B4-BE49-F238E27FC236}">
                  <a16:creationId xmlns:a16="http://schemas.microsoft.com/office/drawing/2014/main" id="{00000000-0008-0000-0B00-00007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3130" name="Button 122" hidden="1">
              <a:extLst>
                <a:ext uri="{63B3BB69-23CF-44E3-9099-C40C66FF867C}">
                  <a14:compatExt spid="_x0000_s43130"/>
                </a:ext>
                <a:ext uri="{FF2B5EF4-FFF2-40B4-BE49-F238E27FC236}">
                  <a16:creationId xmlns:a16="http://schemas.microsoft.com/office/drawing/2014/main" id="{00000000-0008-0000-0B00-00007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3131" name="Button 123" hidden="1">
              <a:extLst>
                <a:ext uri="{63B3BB69-23CF-44E3-9099-C40C66FF867C}">
                  <a14:compatExt spid="_x0000_s43131"/>
                </a:ext>
                <a:ext uri="{FF2B5EF4-FFF2-40B4-BE49-F238E27FC236}">
                  <a16:creationId xmlns:a16="http://schemas.microsoft.com/office/drawing/2014/main" id="{00000000-0008-0000-0B00-00007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3132" name="Button 124" hidden="1">
              <a:extLst>
                <a:ext uri="{63B3BB69-23CF-44E3-9099-C40C66FF867C}">
                  <a14:compatExt spid="_x0000_s43132"/>
                </a:ext>
                <a:ext uri="{FF2B5EF4-FFF2-40B4-BE49-F238E27FC236}">
                  <a16:creationId xmlns:a16="http://schemas.microsoft.com/office/drawing/2014/main" id="{00000000-0008-0000-0B00-00007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3133" name="Button 125" hidden="1">
              <a:extLst>
                <a:ext uri="{63B3BB69-23CF-44E3-9099-C40C66FF867C}">
                  <a14:compatExt spid="_x0000_s43133"/>
                </a:ext>
                <a:ext uri="{FF2B5EF4-FFF2-40B4-BE49-F238E27FC236}">
                  <a16:creationId xmlns:a16="http://schemas.microsoft.com/office/drawing/2014/main" id="{00000000-0008-0000-0B00-00007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3134" name="Button 126" hidden="1">
              <a:extLst>
                <a:ext uri="{63B3BB69-23CF-44E3-9099-C40C66FF867C}">
                  <a14:compatExt spid="_x0000_s43134"/>
                </a:ext>
                <a:ext uri="{FF2B5EF4-FFF2-40B4-BE49-F238E27FC236}">
                  <a16:creationId xmlns:a16="http://schemas.microsoft.com/office/drawing/2014/main" id="{00000000-0008-0000-0B00-00007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3135" name="Button 127" hidden="1">
              <a:extLst>
                <a:ext uri="{63B3BB69-23CF-44E3-9099-C40C66FF867C}">
                  <a14:compatExt spid="_x0000_s43135"/>
                </a:ext>
                <a:ext uri="{FF2B5EF4-FFF2-40B4-BE49-F238E27FC236}">
                  <a16:creationId xmlns:a16="http://schemas.microsoft.com/office/drawing/2014/main" id="{00000000-0008-0000-0B00-00007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3136" name="Button 128" hidden="1">
              <a:extLst>
                <a:ext uri="{63B3BB69-23CF-44E3-9099-C40C66FF867C}">
                  <a14:compatExt spid="_x0000_s43136"/>
                </a:ext>
                <a:ext uri="{FF2B5EF4-FFF2-40B4-BE49-F238E27FC236}">
                  <a16:creationId xmlns:a16="http://schemas.microsoft.com/office/drawing/2014/main" id="{00000000-0008-0000-0B00-00008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3137" name="Button 129" hidden="1">
              <a:extLst>
                <a:ext uri="{63B3BB69-23CF-44E3-9099-C40C66FF867C}">
                  <a14:compatExt spid="_x0000_s43137"/>
                </a:ext>
                <a:ext uri="{FF2B5EF4-FFF2-40B4-BE49-F238E27FC236}">
                  <a16:creationId xmlns:a16="http://schemas.microsoft.com/office/drawing/2014/main" id="{00000000-0008-0000-0B00-00008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3138" name="Button 130" hidden="1">
              <a:extLst>
                <a:ext uri="{63B3BB69-23CF-44E3-9099-C40C66FF867C}">
                  <a14:compatExt spid="_x0000_s43138"/>
                </a:ext>
                <a:ext uri="{FF2B5EF4-FFF2-40B4-BE49-F238E27FC236}">
                  <a16:creationId xmlns:a16="http://schemas.microsoft.com/office/drawing/2014/main" id="{00000000-0008-0000-0B00-00008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3139" name="Button 131" hidden="1">
              <a:extLst>
                <a:ext uri="{63B3BB69-23CF-44E3-9099-C40C66FF867C}">
                  <a14:compatExt spid="_x0000_s43139"/>
                </a:ext>
                <a:ext uri="{FF2B5EF4-FFF2-40B4-BE49-F238E27FC236}">
                  <a16:creationId xmlns:a16="http://schemas.microsoft.com/office/drawing/2014/main" id="{00000000-0008-0000-0B00-00008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3140" name="Button 132" hidden="1">
              <a:extLst>
                <a:ext uri="{63B3BB69-23CF-44E3-9099-C40C66FF867C}">
                  <a14:compatExt spid="_x0000_s43140"/>
                </a:ext>
                <a:ext uri="{FF2B5EF4-FFF2-40B4-BE49-F238E27FC236}">
                  <a16:creationId xmlns:a16="http://schemas.microsoft.com/office/drawing/2014/main" id="{00000000-0008-0000-0B00-00008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3141" name="Button 133" hidden="1">
              <a:extLst>
                <a:ext uri="{63B3BB69-23CF-44E3-9099-C40C66FF867C}">
                  <a14:compatExt spid="_x0000_s43141"/>
                </a:ext>
                <a:ext uri="{FF2B5EF4-FFF2-40B4-BE49-F238E27FC236}">
                  <a16:creationId xmlns:a16="http://schemas.microsoft.com/office/drawing/2014/main" id="{00000000-0008-0000-0B00-00008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3142" name="Button 134" hidden="1">
              <a:extLst>
                <a:ext uri="{63B3BB69-23CF-44E3-9099-C40C66FF867C}">
                  <a14:compatExt spid="_x0000_s43142"/>
                </a:ext>
                <a:ext uri="{FF2B5EF4-FFF2-40B4-BE49-F238E27FC236}">
                  <a16:creationId xmlns:a16="http://schemas.microsoft.com/office/drawing/2014/main" id="{00000000-0008-0000-0B00-00008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3143" name="Button 135" hidden="1">
              <a:extLst>
                <a:ext uri="{63B3BB69-23CF-44E3-9099-C40C66FF867C}">
                  <a14:compatExt spid="_x0000_s43143"/>
                </a:ext>
                <a:ext uri="{FF2B5EF4-FFF2-40B4-BE49-F238E27FC236}">
                  <a16:creationId xmlns:a16="http://schemas.microsoft.com/office/drawing/2014/main" id="{00000000-0008-0000-0B00-00008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3144" name="Button 136" hidden="1">
              <a:extLst>
                <a:ext uri="{63B3BB69-23CF-44E3-9099-C40C66FF867C}">
                  <a14:compatExt spid="_x0000_s43144"/>
                </a:ext>
                <a:ext uri="{FF2B5EF4-FFF2-40B4-BE49-F238E27FC236}">
                  <a16:creationId xmlns:a16="http://schemas.microsoft.com/office/drawing/2014/main" id="{00000000-0008-0000-0B00-00008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3145" name="Button 137" hidden="1">
              <a:extLst>
                <a:ext uri="{63B3BB69-23CF-44E3-9099-C40C66FF867C}">
                  <a14:compatExt spid="_x0000_s43145"/>
                </a:ext>
                <a:ext uri="{FF2B5EF4-FFF2-40B4-BE49-F238E27FC236}">
                  <a16:creationId xmlns:a16="http://schemas.microsoft.com/office/drawing/2014/main" id="{00000000-0008-0000-0B00-00008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3146" name="Button 138" hidden="1">
              <a:extLst>
                <a:ext uri="{63B3BB69-23CF-44E3-9099-C40C66FF867C}">
                  <a14:compatExt spid="_x0000_s43146"/>
                </a:ext>
                <a:ext uri="{FF2B5EF4-FFF2-40B4-BE49-F238E27FC236}">
                  <a16:creationId xmlns:a16="http://schemas.microsoft.com/office/drawing/2014/main" id="{00000000-0008-0000-0B00-00008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3147" name="Button 139" hidden="1">
              <a:extLst>
                <a:ext uri="{63B3BB69-23CF-44E3-9099-C40C66FF867C}">
                  <a14:compatExt spid="_x0000_s43147"/>
                </a:ext>
                <a:ext uri="{FF2B5EF4-FFF2-40B4-BE49-F238E27FC236}">
                  <a16:creationId xmlns:a16="http://schemas.microsoft.com/office/drawing/2014/main" id="{00000000-0008-0000-0B00-00008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3148" name="Button 140" hidden="1">
              <a:extLst>
                <a:ext uri="{63B3BB69-23CF-44E3-9099-C40C66FF867C}">
                  <a14:compatExt spid="_x0000_s43148"/>
                </a:ext>
                <a:ext uri="{FF2B5EF4-FFF2-40B4-BE49-F238E27FC236}">
                  <a16:creationId xmlns:a16="http://schemas.microsoft.com/office/drawing/2014/main" id="{00000000-0008-0000-0B00-00008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4033" name="Button 1" hidden="1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0C00-00000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4034" name="Button 2" hidden="1">
              <a:extLst>
                <a:ext uri="{63B3BB69-23CF-44E3-9099-C40C66FF867C}">
                  <a14:compatExt spid="_x0000_s44034"/>
                </a:ext>
                <a:ext uri="{FF2B5EF4-FFF2-40B4-BE49-F238E27FC236}">
                  <a16:creationId xmlns:a16="http://schemas.microsoft.com/office/drawing/2014/main" id="{00000000-0008-0000-0C00-00000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4035" name="Button 3" hidden="1">
              <a:extLst>
                <a:ext uri="{63B3BB69-23CF-44E3-9099-C40C66FF867C}">
                  <a14:compatExt spid="_x0000_s44035"/>
                </a:ext>
                <a:ext uri="{FF2B5EF4-FFF2-40B4-BE49-F238E27FC236}">
                  <a16:creationId xmlns:a16="http://schemas.microsoft.com/office/drawing/2014/main" id="{00000000-0008-0000-0C00-00000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4036" name="Button 4" hidden="1">
              <a:extLst>
                <a:ext uri="{63B3BB69-23CF-44E3-9099-C40C66FF867C}">
                  <a14:compatExt spid="_x0000_s44036"/>
                </a:ext>
                <a:ext uri="{FF2B5EF4-FFF2-40B4-BE49-F238E27FC236}">
                  <a16:creationId xmlns:a16="http://schemas.microsoft.com/office/drawing/2014/main" id="{00000000-0008-0000-0C00-00000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4037" name="Button 5" hidden="1">
              <a:extLst>
                <a:ext uri="{63B3BB69-23CF-44E3-9099-C40C66FF867C}">
                  <a14:compatExt spid="_x0000_s44037"/>
                </a:ext>
                <a:ext uri="{FF2B5EF4-FFF2-40B4-BE49-F238E27FC236}">
                  <a16:creationId xmlns:a16="http://schemas.microsoft.com/office/drawing/2014/main" id="{00000000-0008-0000-0C00-00000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4038" name="Button 6" hidden="1">
              <a:extLst>
                <a:ext uri="{63B3BB69-23CF-44E3-9099-C40C66FF867C}">
                  <a14:compatExt spid="_x0000_s44038"/>
                </a:ext>
                <a:ext uri="{FF2B5EF4-FFF2-40B4-BE49-F238E27FC236}">
                  <a16:creationId xmlns:a16="http://schemas.microsoft.com/office/drawing/2014/main" id="{00000000-0008-0000-0C00-00000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4039" name="Button 7" hidden="1">
              <a:extLst>
                <a:ext uri="{63B3BB69-23CF-44E3-9099-C40C66FF867C}">
                  <a14:compatExt spid="_x0000_s44039"/>
                </a:ext>
                <a:ext uri="{FF2B5EF4-FFF2-40B4-BE49-F238E27FC236}">
                  <a16:creationId xmlns:a16="http://schemas.microsoft.com/office/drawing/2014/main" id="{00000000-0008-0000-0C00-00000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4040" name="Button 8" hidden="1">
              <a:extLst>
                <a:ext uri="{63B3BB69-23CF-44E3-9099-C40C66FF867C}">
                  <a14:compatExt spid="_x0000_s44040"/>
                </a:ext>
                <a:ext uri="{FF2B5EF4-FFF2-40B4-BE49-F238E27FC236}">
                  <a16:creationId xmlns:a16="http://schemas.microsoft.com/office/drawing/2014/main" id="{00000000-0008-0000-0C00-00000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4041" name="Button 9" hidden="1">
              <a:extLst>
                <a:ext uri="{63B3BB69-23CF-44E3-9099-C40C66FF867C}">
                  <a14:compatExt spid="_x0000_s44041"/>
                </a:ext>
                <a:ext uri="{FF2B5EF4-FFF2-40B4-BE49-F238E27FC236}">
                  <a16:creationId xmlns:a16="http://schemas.microsoft.com/office/drawing/2014/main" id="{00000000-0008-0000-0C00-00000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4042" name="Button 10" hidden="1">
              <a:extLst>
                <a:ext uri="{63B3BB69-23CF-44E3-9099-C40C66FF867C}">
                  <a14:compatExt spid="_x0000_s44042"/>
                </a:ext>
                <a:ext uri="{FF2B5EF4-FFF2-40B4-BE49-F238E27FC236}">
                  <a16:creationId xmlns:a16="http://schemas.microsoft.com/office/drawing/2014/main" id="{00000000-0008-0000-0C00-00000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4043" name="Button 11" hidden="1">
              <a:extLst>
                <a:ext uri="{63B3BB69-23CF-44E3-9099-C40C66FF867C}">
                  <a14:compatExt spid="_x0000_s44043"/>
                </a:ext>
                <a:ext uri="{FF2B5EF4-FFF2-40B4-BE49-F238E27FC236}">
                  <a16:creationId xmlns:a16="http://schemas.microsoft.com/office/drawing/2014/main" id="{00000000-0008-0000-0C00-00000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4044" name="Button 12" hidden="1">
              <a:extLst>
                <a:ext uri="{63B3BB69-23CF-44E3-9099-C40C66FF867C}">
                  <a14:compatExt spid="_x0000_s44044"/>
                </a:ext>
                <a:ext uri="{FF2B5EF4-FFF2-40B4-BE49-F238E27FC236}">
                  <a16:creationId xmlns:a16="http://schemas.microsoft.com/office/drawing/2014/main" id="{00000000-0008-0000-0C00-00000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4045" name="Button 13" hidden="1">
              <a:extLst>
                <a:ext uri="{63B3BB69-23CF-44E3-9099-C40C66FF867C}">
                  <a14:compatExt spid="_x0000_s44045"/>
                </a:ext>
                <a:ext uri="{FF2B5EF4-FFF2-40B4-BE49-F238E27FC236}">
                  <a16:creationId xmlns:a16="http://schemas.microsoft.com/office/drawing/2014/main" id="{00000000-0008-0000-0C00-00000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4046" name="Button 14" hidden="1">
              <a:extLst>
                <a:ext uri="{63B3BB69-23CF-44E3-9099-C40C66FF867C}">
                  <a14:compatExt spid="_x0000_s44046"/>
                </a:ext>
                <a:ext uri="{FF2B5EF4-FFF2-40B4-BE49-F238E27FC236}">
                  <a16:creationId xmlns:a16="http://schemas.microsoft.com/office/drawing/2014/main" id="{00000000-0008-0000-0C00-00000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4047" name="Button 15" hidden="1">
              <a:extLst>
                <a:ext uri="{63B3BB69-23CF-44E3-9099-C40C66FF867C}">
                  <a14:compatExt spid="_x0000_s44047"/>
                </a:ext>
                <a:ext uri="{FF2B5EF4-FFF2-40B4-BE49-F238E27FC236}">
                  <a16:creationId xmlns:a16="http://schemas.microsoft.com/office/drawing/2014/main" id="{00000000-0008-0000-0C00-00000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4048" name="Button 16" hidden="1">
              <a:extLst>
                <a:ext uri="{63B3BB69-23CF-44E3-9099-C40C66FF867C}">
                  <a14:compatExt spid="_x0000_s44048"/>
                </a:ext>
                <a:ext uri="{FF2B5EF4-FFF2-40B4-BE49-F238E27FC236}">
                  <a16:creationId xmlns:a16="http://schemas.microsoft.com/office/drawing/2014/main" id="{00000000-0008-0000-0C00-00001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4049" name="Button 17" hidden="1">
              <a:extLst>
                <a:ext uri="{63B3BB69-23CF-44E3-9099-C40C66FF867C}">
                  <a14:compatExt spid="_x0000_s44049"/>
                </a:ext>
                <a:ext uri="{FF2B5EF4-FFF2-40B4-BE49-F238E27FC236}">
                  <a16:creationId xmlns:a16="http://schemas.microsoft.com/office/drawing/2014/main" id="{00000000-0008-0000-0C00-00001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4050" name="Button 18" hidden="1">
              <a:extLst>
                <a:ext uri="{63B3BB69-23CF-44E3-9099-C40C66FF867C}">
                  <a14:compatExt spid="_x0000_s44050"/>
                </a:ext>
                <a:ext uri="{FF2B5EF4-FFF2-40B4-BE49-F238E27FC236}">
                  <a16:creationId xmlns:a16="http://schemas.microsoft.com/office/drawing/2014/main" id="{00000000-0008-0000-0C00-00001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4051" name="Button 19" hidden="1">
              <a:extLst>
                <a:ext uri="{63B3BB69-23CF-44E3-9099-C40C66FF867C}">
                  <a14:compatExt spid="_x0000_s44051"/>
                </a:ext>
                <a:ext uri="{FF2B5EF4-FFF2-40B4-BE49-F238E27FC236}">
                  <a16:creationId xmlns:a16="http://schemas.microsoft.com/office/drawing/2014/main" id="{00000000-0008-0000-0C00-00001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4052" name="Button 20" hidden="1">
              <a:extLst>
                <a:ext uri="{63B3BB69-23CF-44E3-9099-C40C66FF867C}">
                  <a14:compatExt spid="_x0000_s44052"/>
                </a:ext>
                <a:ext uri="{FF2B5EF4-FFF2-40B4-BE49-F238E27FC236}">
                  <a16:creationId xmlns:a16="http://schemas.microsoft.com/office/drawing/2014/main" id="{00000000-0008-0000-0C00-00001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4053" name="Button 21" hidden="1">
              <a:extLst>
                <a:ext uri="{63B3BB69-23CF-44E3-9099-C40C66FF867C}">
                  <a14:compatExt spid="_x0000_s44053"/>
                </a:ext>
                <a:ext uri="{FF2B5EF4-FFF2-40B4-BE49-F238E27FC236}">
                  <a16:creationId xmlns:a16="http://schemas.microsoft.com/office/drawing/2014/main" id="{00000000-0008-0000-0C00-00001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4054" name="Button 22" hidden="1">
              <a:extLst>
                <a:ext uri="{63B3BB69-23CF-44E3-9099-C40C66FF867C}">
                  <a14:compatExt spid="_x0000_s44054"/>
                </a:ext>
                <a:ext uri="{FF2B5EF4-FFF2-40B4-BE49-F238E27FC236}">
                  <a16:creationId xmlns:a16="http://schemas.microsoft.com/office/drawing/2014/main" id="{00000000-0008-0000-0C00-00001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4055" name="Button 23" hidden="1">
              <a:extLst>
                <a:ext uri="{63B3BB69-23CF-44E3-9099-C40C66FF867C}">
                  <a14:compatExt spid="_x0000_s44055"/>
                </a:ext>
                <a:ext uri="{FF2B5EF4-FFF2-40B4-BE49-F238E27FC236}">
                  <a16:creationId xmlns:a16="http://schemas.microsoft.com/office/drawing/2014/main" id="{00000000-0008-0000-0C00-00001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4056" name="Button 24" hidden="1">
              <a:extLst>
                <a:ext uri="{63B3BB69-23CF-44E3-9099-C40C66FF867C}">
                  <a14:compatExt spid="_x0000_s44056"/>
                </a:ext>
                <a:ext uri="{FF2B5EF4-FFF2-40B4-BE49-F238E27FC236}">
                  <a16:creationId xmlns:a16="http://schemas.microsoft.com/office/drawing/2014/main" id="{00000000-0008-0000-0C00-00001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4057" name="Button 25" hidden="1">
              <a:extLst>
                <a:ext uri="{63B3BB69-23CF-44E3-9099-C40C66FF867C}">
                  <a14:compatExt spid="_x0000_s44057"/>
                </a:ext>
                <a:ext uri="{FF2B5EF4-FFF2-40B4-BE49-F238E27FC236}">
                  <a16:creationId xmlns:a16="http://schemas.microsoft.com/office/drawing/2014/main" id="{00000000-0008-0000-0C00-00001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4058" name="Button 26" hidden="1">
              <a:extLst>
                <a:ext uri="{63B3BB69-23CF-44E3-9099-C40C66FF867C}">
                  <a14:compatExt spid="_x0000_s44058"/>
                </a:ext>
                <a:ext uri="{FF2B5EF4-FFF2-40B4-BE49-F238E27FC236}">
                  <a16:creationId xmlns:a16="http://schemas.microsoft.com/office/drawing/2014/main" id="{00000000-0008-0000-0C00-00001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4059" name="Button 27" hidden="1">
              <a:extLst>
                <a:ext uri="{63B3BB69-23CF-44E3-9099-C40C66FF867C}">
                  <a14:compatExt spid="_x0000_s44059"/>
                </a:ext>
                <a:ext uri="{FF2B5EF4-FFF2-40B4-BE49-F238E27FC236}">
                  <a16:creationId xmlns:a16="http://schemas.microsoft.com/office/drawing/2014/main" id="{00000000-0008-0000-0C00-00001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4060" name="Button 28" hidden="1">
              <a:extLst>
                <a:ext uri="{63B3BB69-23CF-44E3-9099-C40C66FF867C}">
                  <a14:compatExt spid="_x0000_s44060"/>
                </a:ext>
                <a:ext uri="{FF2B5EF4-FFF2-40B4-BE49-F238E27FC236}">
                  <a16:creationId xmlns:a16="http://schemas.microsoft.com/office/drawing/2014/main" id="{00000000-0008-0000-0C00-00001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4061" name="Button 29" hidden="1">
              <a:extLst>
                <a:ext uri="{63B3BB69-23CF-44E3-9099-C40C66FF867C}">
                  <a14:compatExt spid="_x0000_s44061"/>
                </a:ext>
                <a:ext uri="{FF2B5EF4-FFF2-40B4-BE49-F238E27FC236}">
                  <a16:creationId xmlns:a16="http://schemas.microsoft.com/office/drawing/2014/main" id="{00000000-0008-0000-0C00-00001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4062" name="Button 30" hidden="1">
              <a:extLst>
                <a:ext uri="{63B3BB69-23CF-44E3-9099-C40C66FF867C}">
                  <a14:compatExt spid="_x0000_s44062"/>
                </a:ext>
                <a:ext uri="{FF2B5EF4-FFF2-40B4-BE49-F238E27FC236}">
                  <a16:creationId xmlns:a16="http://schemas.microsoft.com/office/drawing/2014/main" id="{00000000-0008-0000-0C00-00001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4063" name="Button 31" hidden="1">
              <a:extLst>
                <a:ext uri="{63B3BB69-23CF-44E3-9099-C40C66FF867C}">
                  <a14:compatExt spid="_x0000_s44063"/>
                </a:ext>
                <a:ext uri="{FF2B5EF4-FFF2-40B4-BE49-F238E27FC236}">
                  <a16:creationId xmlns:a16="http://schemas.microsoft.com/office/drawing/2014/main" id="{00000000-0008-0000-0C00-00001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4064" name="Button 32" hidden="1">
              <a:extLst>
                <a:ext uri="{63B3BB69-23CF-44E3-9099-C40C66FF867C}">
                  <a14:compatExt spid="_x0000_s44064"/>
                </a:ext>
                <a:ext uri="{FF2B5EF4-FFF2-40B4-BE49-F238E27FC236}">
                  <a16:creationId xmlns:a16="http://schemas.microsoft.com/office/drawing/2014/main" id="{00000000-0008-0000-0C00-00002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4065" name="Button 33" hidden="1">
              <a:extLst>
                <a:ext uri="{63B3BB69-23CF-44E3-9099-C40C66FF867C}">
                  <a14:compatExt spid="_x0000_s44065"/>
                </a:ext>
                <a:ext uri="{FF2B5EF4-FFF2-40B4-BE49-F238E27FC236}">
                  <a16:creationId xmlns:a16="http://schemas.microsoft.com/office/drawing/2014/main" id="{00000000-0008-0000-0C00-00002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4066" name="Button 34" hidden="1">
              <a:extLst>
                <a:ext uri="{63B3BB69-23CF-44E3-9099-C40C66FF867C}">
                  <a14:compatExt spid="_x0000_s44066"/>
                </a:ext>
                <a:ext uri="{FF2B5EF4-FFF2-40B4-BE49-F238E27FC236}">
                  <a16:creationId xmlns:a16="http://schemas.microsoft.com/office/drawing/2014/main" id="{00000000-0008-0000-0C00-00002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4067" name="Button 35" hidden="1">
              <a:extLst>
                <a:ext uri="{63B3BB69-23CF-44E3-9099-C40C66FF867C}">
                  <a14:compatExt spid="_x0000_s44067"/>
                </a:ext>
                <a:ext uri="{FF2B5EF4-FFF2-40B4-BE49-F238E27FC236}">
                  <a16:creationId xmlns:a16="http://schemas.microsoft.com/office/drawing/2014/main" id="{00000000-0008-0000-0C00-00002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4068" name="Button 36" hidden="1">
              <a:extLst>
                <a:ext uri="{63B3BB69-23CF-44E3-9099-C40C66FF867C}">
                  <a14:compatExt spid="_x0000_s44068"/>
                </a:ext>
                <a:ext uri="{FF2B5EF4-FFF2-40B4-BE49-F238E27FC236}">
                  <a16:creationId xmlns:a16="http://schemas.microsoft.com/office/drawing/2014/main" id="{00000000-0008-0000-0C00-00002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4069" name="Button 37" hidden="1">
              <a:extLst>
                <a:ext uri="{63B3BB69-23CF-44E3-9099-C40C66FF867C}">
                  <a14:compatExt spid="_x0000_s44069"/>
                </a:ext>
                <a:ext uri="{FF2B5EF4-FFF2-40B4-BE49-F238E27FC236}">
                  <a16:creationId xmlns:a16="http://schemas.microsoft.com/office/drawing/2014/main" id="{00000000-0008-0000-0C00-00002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4070" name="Button 38" hidden="1">
              <a:extLst>
                <a:ext uri="{63B3BB69-23CF-44E3-9099-C40C66FF867C}">
                  <a14:compatExt spid="_x0000_s44070"/>
                </a:ext>
                <a:ext uri="{FF2B5EF4-FFF2-40B4-BE49-F238E27FC236}">
                  <a16:creationId xmlns:a16="http://schemas.microsoft.com/office/drawing/2014/main" id="{00000000-0008-0000-0C00-00002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4071" name="Button 39" hidden="1">
              <a:extLst>
                <a:ext uri="{63B3BB69-23CF-44E3-9099-C40C66FF867C}">
                  <a14:compatExt spid="_x0000_s44071"/>
                </a:ext>
                <a:ext uri="{FF2B5EF4-FFF2-40B4-BE49-F238E27FC236}">
                  <a16:creationId xmlns:a16="http://schemas.microsoft.com/office/drawing/2014/main" id="{00000000-0008-0000-0C00-00002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4072" name="Button 40" hidden="1">
              <a:extLst>
                <a:ext uri="{63B3BB69-23CF-44E3-9099-C40C66FF867C}">
                  <a14:compatExt spid="_x0000_s44072"/>
                </a:ext>
                <a:ext uri="{FF2B5EF4-FFF2-40B4-BE49-F238E27FC236}">
                  <a16:creationId xmlns:a16="http://schemas.microsoft.com/office/drawing/2014/main" id="{00000000-0008-0000-0C00-00002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4073" name="Button 41" hidden="1">
              <a:extLst>
                <a:ext uri="{63B3BB69-23CF-44E3-9099-C40C66FF867C}">
                  <a14:compatExt spid="_x0000_s44073"/>
                </a:ext>
                <a:ext uri="{FF2B5EF4-FFF2-40B4-BE49-F238E27FC236}">
                  <a16:creationId xmlns:a16="http://schemas.microsoft.com/office/drawing/2014/main" id="{00000000-0008-0000-0C00-00002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4074" name="Button 42" hidden="1">
              <a:extLst>
                <a:ext uri="{63B3BB69-23CF-44E3-9099-C40C66FF867C}">
                  <a14:compatExt spid="_x0000_s44074"/>
                </a:ext>
                <a:ext uri="{FF2B5EF4-FFF2-40B4-BE49-F238E27FC236}">
                  <a16:creationId xmlns:a16="http://schemas.microsoft.com/office/drawing/2014/main" id="{00000000-0008-0000-0C00-00002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4075" name="Button 43" hidden="1">
              <a:extLst>
                <a:ext uri="{63B3BB69-23CF-44E3-9099-C40C66FF867C}">
                  <a14:compatExt spid="_x0000_s44075"/>
                </a:ext>
                <a:ext uri="{FF2B5EF4-FFF2-40B4-BE49-F238E27FC236}">
                  <a16:creationId xmlns:a16="http://schemas.microsoft.com/office/drawing/2014/main" id="{00000000-0008-0000-0C00-00002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4076" name="Button 44" hidden="1">
              <a:extLst>
                <a:ext uri="{63B3BB69-23CF-44E3-9099-C40C66FF867C}">
                  <a14:compatExt spid="_x0000_s44076"/>
                </a:ext>
                <a:ext uri="{FF2B5EF4-FFF2-40B4-BE49-F238E27FC236}">
                  <a16:creationId xmlns:a16="http://schemas.microsoft.com/office/drawing/2014/main" id="{00000000-0008-0000-0C00-00002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4077" name="Button 45" hidden="1">
              <a:extLst>
                <a:ext uri="{63B3BB69-23CF-44E3-9099-C40C66FF867C}">
                  <a14:compatExt spid="_x0000_s44077"/>
                </a:ext>
                <a:ext uri="{FF2B5EF4-FFF2-40B4-BE49-F238E27FC236}">
                  <a16:creationId xmlns:a16="http://schemas.microsoft.com/office/drawing/2014/main" id="{00000000-0008-0000-0C00-00002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4078" name="Button 46" hidden="1">
              <a:extLst>
                <a:ext uri="{63B3BB69-23CF-44E3-9099-C40C66FF867C}">
                  <a14:compatExt spid="_x0000_s44078"/>
                </a:ext>
                <a:ext uri="{FF2B5EF4-FFF2-40B4-BE49-F238E27FC236}">
                  <a16:creationId xmlns:a16="http://schemas.microsoft.com/office/drawing/2014/main" id="{00000000-0008-0000-0C00-00002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4079" name="Button 47" hidden="1">
              <a:extLst>
                <a:ext uri="{63B3BB69-23CF-44E3-9099-C40C66FF867C}">
                  <a14:compatExt spid="_x0000_s44079"/>
                </a:ext>
                <a:ext uri="{FF2B5EF4-FFF2-40B4-BE49-F238E27FC236}">
                  <a16:creationId xmlns:a16="http://schemas.microsoft.com/office/drawing/2014/main" id="{00000000-0008-0000-0C00-00002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4080" name="Button 48" hidden="1">
              <a:extLst>
                <a:ext uri="{63B3BB69-23CF-44E3-9099-C40C66FF867C}">
                  <a14:compatExt spid="_x0000_s44080"/>
                </a:ext>
                <a:ext uri="{FF2B5EF4-FFF2-40B4-BE49-F238E27FC236}">
                  <a16:creationId xmlns:a16="http://schemas.microsoft.com/office/drawing/2014/main" id="{00000000-0008-0000-0C00-00003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4081" name="Button 49" hidden="1">
              <a:extLst>
                <a:ext uri="{63B3BB69-23CF-44E3-9099-C40C66FF867C}">
                  <a14:compatExt spid="_x0000_s44081"/>
                </a:ext>
                <a:ext uri="{FF2B5EF4-FFF2-40B4-BE49-F238E27FC236}">
                  <a16:creationId xmlns:a16="http://schemas.microsoft.com/office/drawing/2014/main" id="{00000000-0008-0000-0C00-00003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4082" name="Button 50" hidden="1">
              <a:extLst>
                <a:ext uri="{63B3BB69-23CF-44E3-9099-C40C66FF867C}">
                  <a14:compatExt spid="_x0000_s44082"/>
                </a:ext>
                <a:ext uri="{FF2B5EF4-FFF2-40B4-BE49-F238E27FC236}">
                  <a16:creationId xmlns:a16="http://schemas.microsoft.com/office/drawing/2014/main" id="{00000000-0008-0000-0C00-00003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4083" name="Button 51" hidden="1">
              <a:extLst>
                <a:ext uri="{63B3BB69-23CF-44E3-9099-C40C66FF867C}">
                  <a14:compatExt spid="_x0000_s44083"/>
                </a:ext>
                <a:ext uri="{FF2B5EF4-FFF2-40B4-BE49-F238E27FC236}">
                  <a16:creationId xmlns:a16="http://schemas.microsoft.com/office/drawing/2014/main" id="{00000000-0008-0000-0C00-00003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4084" name="Button 52" hidden="1">
              <a:extLst>
                <a:ext uri="{63B3BB69-23CF-44E3-9099-C40C66FF867C}">
                  <a14:compatExt spid="_x0000_s44084"/>
                </a:ext>
                <a:ext uri="{FF2B5EF4-FFF2-40B4-BE49-F238E27FC236}">
                  <a16:creationId xmlns:a16="http://schemas.microsoft.com/office/drawing/2014/main" id="{00000000-0008-0000-0C00-00003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4085" name="Button 53" hidden="1">
              <a:extLst>
                <a:ext uri="{63B3BB69-23CF-44E3-9099-C40C66FF867C}">
                  <a14:compatExt spid="_x0000_s44085"/>
                </a:ext>
                <a:ext uri="{FF2B5EF4-FFF2-40B4-BE49-F238E27FC236}">
                  <a16:creationId xmlns:a16="http://schemas.microsoft.com/office/drawing/2014/main" id="{00000000-0008-0000-0C00-00003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4086" name="Button 54" hidden="1">
              <a:extLst>
                <a:ext uri="{63B3BB69-23CF-44E3-9099-C40C66FF867C}">
                  <a14:compatExt spid="_x0000_s44086"/>
                </a:ext>
                <a:ext uri="{FF2B5EF4-FFF2-40B4-BE49-F238E27FC236}">
                  <a16:creationId xmlns:a16="http://schemas.microsoft.com/office/drawing/2014/main" id="{00000000-0008-0000-0C00-00003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4087" name="Button 55" hidden="1">
              <a:extLst>
                <a:ext uri="{63B3BB69-23CF-44E3-9099-C40C66FF867C}">
                  <a14:compatExt spid="_x0000_s44087"/>
                </a:ext>
                <a:ext uri="{FF2B5EF4-FFF2-40B4-BE49-F238E27FC236}">
                  <a16:creationId xmlns:a16="http://schemas.microsoft.com/office/drawing/2014/main" id="{00000000-0008-0000-0C00-00003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4088" name="Button 56" hidden="1">
              <a:extLst>
                <a:ext uri="{63B3BB69-23CF-44E3-9099-C40C66FF867C}">
                  <a14:compatExt spid="_x0000_s44088"/>
                </a:ext>
                <a:ext uri="{FF2B5EF4-FFF2-40B4-BE49-F238E27FC236}">
                  <a16:creationId xmlns:a16="http://schemas.microsoft.com/office/drawing/2014/main" id="{00000000-0008-0000-0C00-00003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4089" name="Button 57" hidden="1">
              <a:extLst>
                <a:ext uri="{63B3BB69-23CF-44E3-9099-C40C66FF867C}">
                  <a14:compatExt spid="_x0000_s44089"/>
                </a:ext>
                <a:ext uri="{FF2B5EF4-FFF2-40B4-BE49-F238E27FC236}">
                  <a16:creationId xmlns:a16="http://schemas.microsoft.com/office/drawing/2014/main" id="{00000000-0008-0000-0C00-00003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4090" name="Button 58" hidden="1">
              <a:extLst>
                <a:ext uri="{63B3BB69-23CF-44E3-9099-C40C66FF867C}">
                  <a14:compatExt spid="_x0000_s44090"/>
                </a:ext>
                <a:ext uri="{FF2B5EF4-FFF2-40B4-BE49-F238E27FC236}">
                  <a16:creationId xmlns:a16="http://schemas.microsoft.com/office/drawing/2014/main" id="{00000000-0008-0000-0C00-00003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4091" name="Button 59" hidden="1">
              <a:extLst>
                <a:ext uri="{63B3BB69-23CF-44E3-9099-C40C66FF867C}">
                  <a14:compatExt spid="_x0000_s44091"/>
                </a:ext>
                <a:ext uri="{FF2B5EF4-FFF2-40B4-BE49-F238E27FC236}">
                  <a16:creationId xmlns:a16="http://schemas.microsoft.com/office/drawing/2014/main" id="{00000000-0008-0000-0C00-00003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4092" name="Button 60" hidden="1">
              <a:extLst>
                <a:ext uri="{63B3BB69-23CF-44E3-9099-C40C66FF867C}">
                  <a14:compatExt spid="_x0000_s44092"/>
                </a:ext>
                <a:ext uri="{FF2B5EF4-FFF2-40B4-BE49-F238E27FC236}">
                  <a16:creationId xmlns:a16="http://schemas.microsoft.com/office/drawing/2014/main" id="{00000000-0008-0000-0C00-00003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4093" name="Button 61" hidden="1">
              <a:extLst>
                <a:ext uri="{63B3BB69-23CF-44E3-9099-C40C66FF867C}">
                  <a14:compatExt spid="_x0000_s44093"/>
                </a:ext>
                <a:ext uri="{FF2B5EF4-FFF2-40B4-BE49-F238E27FC236}">
                  <a16:creationId xmlns:a16="http://schemas.microsoft.com/office/drawing/2014/main" id="{00000000-0008-0000-0C00-00003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4094" name="Button 62" hidden="1">
              <a:extLst>
                <a:ext uri="{63B3BB69-23CF-44E3-9099-C40C66FF867C}">
                  <a14:compatExt spid="_x0000_s44094"/>
                </a:ext>
                <a:ext uri="{FF2B5EF4-FFF2-40B4-BE49-F238E27FC236}">
                  <a16:creationId xmlns:a16="http://schemas.microsoft.com/office/drawing/2014/main" id="{00000000-0008-0000-0C00-00003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4095" name="Button 63" hidden="1">
              <a:extLst>
                <a:ext uri="{63B3BB69-23CF-44E3-9099-C40C66FF867C}">
                  <a14:compatExt spid="_x0000_s44095"/>
                </a:ext>
                <a:ext uri="{FF2B5EF4-FFF2-40B4-BE49-F238E27FC236}">
                  <a16:creationId xmlns:a16="http://schemas.microsoft.com/office/drawing/2014/main" id="{00000000-0008-0000-0C00-00003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4096" name="Button 64" hidden="1">
              <a:extLst>
                <a:ext uri="{63B3BB69-23CF-44E3-9099-C40C66FF867C}">
                  <a14:compatExt spid="_x0000_s44096"/>
                </a:ext>
                <a:ext uri="{FF2B5EF4-FFF2-40B4-BE49-F238E27FC236}">
                  <a16:creationId xmlns:a16="http://schemas.microsoft.com/office/drawing/2014/main" id="{00000000-0008-0000-0C00-00004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4097" name="Button 65" hidden="1">
              <a:extLst>
                <a:ext uri="{63B3BB69-23CF-44E3-9099-C40C66FF867C}">
                  <a14:compatExt spid="_x0000_s44097"/>
                </a:ext>
                <a:ext uri="{FF2B5EF4-FFF2-40B4-BE49-F238E27FC236}">
                  <a16:creationId xmlns:a16="http://schemas.microsoft.com/office/drawing/2014/main" id="{00000000-0008-0000-0C00-00004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4098" name="Button 66" hidden="1">
              <a:extLst>
                <a:ext uri="{63B3BB69-23CF-44E3-9099-C40C66FF867C}">
                  <a14:compatExt spid="_x0000_s44098"/>
                </a:ext>
                <a:ext uri="{FF2B5EF4-FFF2-40B4-BE49-F238E27FC236}">
                  <a16:creationId xmlns:a16="http://schemas.microsoft.com/office/drawing/2014/main" id="{00000000-0008-0000-0C00-00004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4099" name="Button 67" hidden="1">
              <a:extLst>
                <a:ext uri="{63B3BB69-23CF-44E3-9099-C40C66FF867C}">
                  <a14:compatExt spid="_x0000_s44099"/>
                </a:ext>
                <a:ext uri="{FF2B5EF4-FFF2-40B4-BE49-F238E27FC236}">
                  <a16:creationId xmlns:a16="http://schemas.microsoft.com/office/drawing/2014/main" id="{00000000-0008-0000-0C00-00004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4100" name="Button 68" hidden="1">
              <a:extLst>
                <a:ext uri="{63B3BB69-23CF-44E3-9099-C40C66FF867C}">
                  <a14:compatExt spid="_x0000_s44100"/>
                </a:ext>
                <a:ext uri="{FF2B5EF4-FFF2-40B4-BE49-F238E27FC236}">
                  <a16:creationId xmlns:a16="http://schemas.microsoft.com/office/drawing/2014/main" id="{00000000-0008-0000-0C00-00004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4101" name="Button 69" hidden="1">
              <a:extLst>
                <a:ext uri="{63B3BB69-23CF-44E3-9099-C40C66FF867C}">
                  <a14:compatExt spid="_x0000_s44101"/>
                </a:ext>
                <a:ext uri="{FF2B5EF4-FFF2-40B4-BE49-F238E27FC236}">
                  <a16:creationId xmlns:a16="http://schemas.microsoft.com/office/drawing/2014/main" id="{00000000-0008-0000-0C00-00004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4102" name="Button 70" hidden="1">
              <a:extLst>
                <a:ext uri="{63B3BB69-23CF-44E3-9099-C40C66FF867C}">
                  <a14:compatExt spid="_x0000_s44102"/>
                </a:ext>
                <a:ext uri="{FF2B5EF4-FFF2-40B4-BE49-F238E27FC236}">
                  <a16:creationId xmlns:a16="http://schemas.microsoft.com/office/drawing/2014/main" id="{00000000-0008-0000-0C00-00004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4103" name="Button 71" hidden="1">
              <a:extLst>
                <a:ext uri="{63B3BB69-23CF-44E3-9099-C40C66FF867C}">
                  <a14:compatExt spid="_x0000_s44103"/>
                </a:ext>
                <a:ext uri="{FF2B5EF4-FFF2-40B4-BE49-F238E27FC236}">
                  <a16:creationId xmlns:a16="http://schemas.microsoft.com/office/drawing/2014/main" id="{00000000-0008-0000-0C00-00004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4104" name="Button 72" hidden="1">
              <a:extLst>
                <a:ext uri="{63B3BB69-23CF-44E3-9099-C40C66FF867C}">
                  <a14:compatExt spid="_x0000_s44104"/>
                </a:ext>
                <a:ext uri="{FF2B5EF4-FFF2-40B4-BE49-F238E27FC236}">
                  <a16:creationId xmlns:a16="http://schemas.microsoft.com/office/drawing/2014/main" id="{00000000-0008-0000-0C00-00004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4105" name="Button 73" hidden="1">
              <a:extLst>
                <a:ext uri="{63B3BB69-23CF-44E3-9099-C40C66FF867C}">
                  <a14:compatExt spid="_x0000_s44105"/>
                </a:ext>
                <a:ext uri="{FF2B5EF4-FFF2-40B4-BE49-F238E27FC236}">
                  <a16:creationId xmlns:a16="http://schemas.microsoft.com/office/drawing/2014/main" id="{00000000-0008-0000-0C00-00004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4106" name="Button 74" hidden="1">
              <a:extLst>
                <a:ext uri="{63B3BB69-23CF-44E3-9099-C40C66FF867C}">
                  <a14:compatExt spid="_x0000_s44106"/>
                </a:ext>
                <a:ext uri="{FF2B5EF4-FFF2-40B4-BE49-F238E27FC236}">
                  <a16:creationId xmlns:a16="http://schemas.microsoft.com/office/drawing/2014/main" id="{00000000-0008-0000-0C00-00004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4107" name="Button 75" hidden="1">
              <a:extLst>
                <a:ext uri="{63B3BB69-23CF-44E3-9099-C40C66FF867C}">
                  <a14:compatExt spid="_x0000_s44107"/>
                </a:ext>
                <a:ext uri="{FF2B5EF4-FFF2-40B4-BE49-F238E27FC236}">
                  <a16:creationId xmlns:a16="http://schemas.microsoft.com/office/drawing/2014/main" id="{00000000-0008-0000-0C00-00004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4108" name="Button 76" hidden="1">
              <a:extLst>
                <a:ext uri="{63B3BB69-23CF-44E3-9099-C40C66FF867C}">
                  <a14:compatExt spid="_x0000_s44108"/>
                </a:ext>
                <a:ext uri="{FF2B5EF4-FFF2-40B4-BE49-F238E27FC236}">
                  <a16:creationId xmlns:a16="http://schemas.microsoft.com/office/drawing/2014/main" id="{00000000-0008-0000-0C00-00004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4109" name="Button 77" hidden="1">
              <a:extLst>
                <a:ext uri="{63B3BB69-23CF-44E3-9099-C40C66FF867C}">
                  <a14:compatExt spid="_x0000_s44109"/>
                </a:ext>
                <a:ext uri="{FF2B5EF4-FFF2-40B4-BE49-F238E27FC236}">
                  <a16:creationId xmlns:a16="http://schemas.microsoft.com/office/drawing/2014/main" id="{00000000-0008-0000-0C00-00004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4110" name="Button 78" hidden="1">
              <a:extLst>
                <a:ext uri="{63B3BB69-23CF-44E3-9099-C40C66FF867C}">
                  <a14:compatExt spid="_x0000_s44110"/>
                </a:ext>
                <a:ext uri="{FF2B5EF4-FFF2-40B4-BE49-F238E27FC236}">
                  <a16:creationId xmlns:a16="http://schemas.microsoft.com/office/drawing/2014/main" id="{00000000-0008-0000-0C00-00004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4111" name="Button 79" hidden="1">
              <a:extLst>
                <a:ext uri="{63B3BB69-23CF-44E3-9099-C40C66FF867C}">
                  <a14:compatExt spid="_x0000_s44111"/>
                </a:ext>
                <a:ext uri="{FF2B5EF4-FFF2-40B4-BE49-F238E27FC236}">
                  <a16:creationId xmlns:a16="http://schemas.microsoft.com/office/drawing/2014/main" id="{00000000-0008-0000-0C00-00004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4112" name="Button 80" hidden="1">
              <a:extLst>
                <a:ext uri="{63B3BB69-23CF-44E3-9099-C40C66FF867C}">
                  <a14:compatExt spid="_x0000_s44112"/>
                </a:ext>
                <a:ext uri="{FF2B5EF4-FFF2-40B4-BE49-F238E27FC236}">
                  <a16:creationId xmlns:a16="http://schemas.microsoft.com/office/drawing/2014/main" id="{00000000-0008-0000-0C00-00005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4113" name="Button 81" hidden="1">
              <a:extLst>
                <a:ext uri="{63B3BB69-23CF-44E3-9099-C40C66FF867C}">
                  <a14:compatExt spid="_x0000_s44113"/>
                </a:ext>
                <a:ext uri="{FF2B5EF4-FFF2-40B4-BE49-F238E27FC236}">
                  <a16:creationId xmlns:a16="http://schemas.microsoft.com/office/drawing/2014/main" id="{00000000-0008-0000-0C00-00005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4114" name="Button 82" hidden="1">
              <a:extLst>
                <a:ext uri="{63B3BB69-23CF-44E3-9099-C40C66FF867C}">
                  <a14:compatExt spid="_x0000_s44114"/>
                </a:ext>
                <a:ext uri="{FF2B5EF4-FFF2-40B4-BE49-F238E27FC236}">
                  <a16:creationId xmlns:a16="http://schemas.microsoft.com/office/drawing/2014/main" id="{00000000-0008-0000-0C00-00005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4115" name="Button 83" hidden="1">
              <a:extLst>
                <a:ext uri="{63B3BB69-23CF-44E3-9099-C40C66FF867C}">
                  <a14:compatExt spid="_x0000_s44115"/>
                </a:ext>
                <a:ext uri="{FF2B5EF4-FFF2-40B4-BE49-F238E27FC236}">
                  <a16:creationId xmlns:a16="http://schemas.microsoft.com/office/drawing/2014/main" id="{00000000-0008-0000-0C00-00005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4116" name="Button 84" hidden="1">
              <a:extLst>
                <a:ext uri="{63B3BB69-23CF-44E3-9099-C40C66FF867C}">
                  <a14:compatExt spid="_x0000_s44116"/>
                </a:ext>
                <a:ext uri="{FF2B5EF4-FFF2-40B4-BE49-F238E27FC236}">
                  <a16:creationId xmlns:a16="http://schemas.microsoft.com/office/drawing/2014/main" id="{00000000-0008-0000-0C00-00005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4117" name="Button 85" hidden="1">
              <a:extLst>
                <a:ext uri="{63B3BB69-23CF-44E3-9099-C40C66FF867C}">
                  <a14:compatExt spid="_x0000_s44117"/>
                </a:ext>
                <a:ext uri="{FF2B5EF4-FFF2-40B4-BE49-F238E27FC236}">
                  <a16:creationId xmlns:a16="http://schemas.microsoft.com/office/drawing/2014/main" id="{00000000-0008-0000-0C00-00005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4118" name="Button 86" hidden="1">
              <a:extLst>
                <a:ext uri="{63B3BB69-23CF-44E3-9099-C40C66FF867C}">
                  <a14:compatExt spid="_x0000_s44118"/>
                </a:ext>
                <a:ext uri="{FF2B5EF4-FFF2-40B4-BE49-F238E27FC236}">
                  <a16:creationId xmlns:a16="http://schemas.microsoft.com/office/drawing/2014/main" id="{00000000-0008-0000-0C00-00005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4119" name="Button 87" hidden="1">
              <a:extLst>
                <a:ext uri="{63B3BB69-23CF-44E3-9099-C40C66FF867C}">
                  <a14:compatExt spid="_x0000_s44119"/>
                </a:ext>
                <a:ext uri="{FF2B5EF4-FFF2-40B4-BE49-F238E27FC236}">
                  <a16:creationId xmlns:a16="http://schemas.microsoft.com/office/drawing/2014/main" id="{00000000-0008-0000-0C00-00005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4120" name="Button 88" hidden="1">
              <a:extLst>
                <a:ext uri="{63B3BB69-23CF-44E3-9099-C40C66FF867C}">
                  <a14:compatExt spid="_x0000_s44120"/>
                </a:ext>
                <a:ext uri="{FF2B5EF4-FFF2-40B4-BE49-F238E27FC236}">
                  <a16:creationId xmlns:a16="http://schemas.microsoft.com/office/drawing/2014/main" id="{00000000-0008-0000-0C00-00005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4121" name="Button 89" hidden="1">
              <a:extLst>
                <a:ext uri="{63B3BB69-23CF-44E3-9099-C40C66FF867C}">
                  <a14:compatExt spid="_x0000_s44121"/>
                </a:ext>
                <a:ext uri="{FF2B5EF4-FFF2-40B4-BE49-F238E27FC236}">
                  <a16:creationId xmlns:a16="http://schemas.microsoft.com/office/drawing/2014/main" id="{00000000-0008-0000-0C00-00005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4122" name="Button 90" hidden="1">
              <a:extLst>
                <a:ext uri="{63B3BB69-23CF-44E3-9099-C40C66FF867C}">
                  <a14:compatExt spid="_x0000_s44122"/>
                </a:ext>
                <a:ext uri="{FF2B5EF4-FFF2-40B4-BE49-F238E27FC236}">
                  <a16:creationId xmlns:a16="http://schemas.microsoft.com/office/drawing/2014/main" id="{00000000-0008-0000-0C00-00005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4123" name="Button 91" hidden="1">
              <a:extLst>
                <a:ext uri="{63B3BB69-23CF-44E3-9099-C40C66FF867C}">
                  <a14:compatExt spid="_x0000_s44123"/>
                </a:ext>
                <a:ext uri="{FF2B5EF4-FFF2-40B4-BE49-F238E27FC236}">
                  <a16:creationId xmlns:a16="http://schemas.microsoft.com/office/drawing/2014/main" id="{00000000-0008-0000-0C00-00005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4124" name="Button 92" hidden="1">
              <a:extLst>
                <a:ext uri="{63B3BB69-23CF-44E3-9099-C40C66FF867C}">
                  <a14:compatExt spid="_x0000_s44124"/>
                </a:ext>
                <a:ext uri="{FF2B5EF4-FFF2-40B4-BE49-F238E27FC236}">
                  <a16:creationId xmlns:a16="http://schemas.microsoft.com/office/drawing/2014/main" id="{00000000-0008-0000-0C00-00005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4125" name="Button 93" hidden="1">
              <a:extLst>
                <a:ext uri="{63B3BB69-23CF-44E3-9099-C40C66FF867C}">
                  <a14:compatExt spid="_x0000_s44125"/>
                </a:ext>
                <a:ext uri="{FF2B5EF4-FFF2-40B4-BE49-F238E27FC236}">
                  <a16:creationId xmlns:a16="http://schemas.microsoft.com/office/drawing/2014/main" id="{00000000-0008-0000-0C00-00005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4126" name="Button 94" hidden="1">
              <a:extLst>
                <a:ext uri="{63B3BB69-23CF-44E3-9099-C40C66FF867C}">
                  <a14:compatExt spid="_x0000_s44126"/>
                </a:ext>
                <a:ext uri="{FF2B5EF4-FFF2-40B4-BE49-F238E27FC236}">
                  <a16:creationId xmlns:a16="http://schemas.microsoft.com/office/drawing/2014/main" id="{00000000-0008-0000-0C00-00005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4127" name="Button 95" hidden="1">
              <a:extLst>
                <a:ext uri="{63B3BB69-23CF-44E3-9099-C40C66FF867C}">
                  <a14:compatExt spid="_x0000_s44127"/>
                </a:ext>
                <a:ext uri="{FF2B5EF4-FFF2-40B4-BE49-F238E27FC236}">
                  <a16:creationId xmlns:a16="http://schemas.microsoft.com/office/drawing/2014/main" id="{00000000-0008-0000-0C00-00005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4128" name="Button 96" hidden="1">
              <a:extLst>
                <a:ext uri="{63B3BB69-23CF-44E3-9099-C40C66FF867C}">
                  <a14:compatExt spid="_x0000_s44128"/>
                </a:ext>
                <a:ext uri="{FF2B5EF4-FFF2-40B4-BE49-F238E27FC236}">
                  <a16:creationId xmlns:a16="http://schemas.microsoft.com/office/drawing/2014/main" id="{00000000-0008-0000-0C00-00006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4129" name="Button 97" hidden="1">
              <a:extLst>
                <a:ext uri="{63B3BB69-23CF-44E3-9099-C40C66FF867C}">
                  <a14:compatExt spid="_x0000_s44129"/>
                </a:ext>
                <a:ext uri="{FF2B5EF4-FFF2-40B4-BE49-F238E27FC236}">
                  <a16:creationId xmlns:a16="http://schemas.microsoft.com/office/drawing/2014/main" id="{00000000-0008-0000-0C00-00006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4130" name="Button 98" hidden="1">
              <a:extLst>
                <a:ext uri="{63B3BB69-23CF-44E3-9099-C40C66FF867C}">
                  <a14:compatExt spid="_x0000_s44130"/>
                </a:ext>
                <a:ext uri="{FF2B5EF4-FFF2-40B4-BE49-F238E27FC236}">
                  <a16:creationId xmlns:a16="http://schemas.microsoft.com/office/drawing/2014/main" id="{00000000-0008-0000-0C00-00006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4131" name="Button 99" hidden="1">
              <a:extLst>
                <a:ext uri="{63B3BB69-23CF-44E3-9099-C40C66FF867C}">
                  <a14:compatExt spid="_x0000_s44131"/>
                </a:ext>
                <a:ext uri="{FF2B5EF4-FFF2-40B4-BE49-F238E27FC236}">
                  <a16:creationId xmlns:a16="http://schemas.microsoft.com/office/drawing/2014/main" id="{00000000-0008-0000-0C00-00006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4132" name="Button 100" hidden="1">
              <a:extLst>
                <a:ext uri="{63B3BB69-23CF-44E3-9099-C40C66FF867C}">
                  <a14:compatExt spid="_x0000_s44132"/>
                </a:ext>
                <a:ext uri="{FF2B5EF4-FFF2-40B4-BE49-F238E27FC236}">
                  <a16:creationId xmlns:a16="http://schemas.microsoft.com/office/drawing/2014/main" id="{00000000-0008-0000-0C00-00006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4133" name="Button 101" hidden="1">
              <a:extLst>
                <a:ext uri="{63B3BB69-23CF-44E3-9099-C40C66FF867C}">
                  <a14:compatExt spid="_x0000_s44133"/>
                </a:ext>
                <a:ext uri="{FF2B5EF4-FFF2-40B4-BE49-F238E27FC236}">
                  <a16:creationId xmlns:a16="http://schemas.microsoft.com/office/drawing/2014/main" id="{00000000-0008-0000-0C00-00006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4134" name="Button 102" hidden="1">
              <a:extLst>
                <a:ext uri="{63B3BB69-23CF-44E3-9099-C40C66FF867C}">
                  <a14:compatExt spid="_x0000_s44134"/>
                </a:ext>
                <a:ext uri="{FF2B5EF4-FFF2-40B4-BE49-F238E27FC236}">
                  <a16:creationId xmlns:a16="http://schemas.microsoft.com/office/drawing/2014/main" id="{00000000-0008-0000-0C00-00006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4135" name="Button 103" hidden="1">
              <a:extLst>
                <a:ext uri="{63B3BB69-23CF-44E3-9099-C40C66FF867C}">
                  <a14:compatExt spid="_x0000_s44135"/>
                </a:ext>
                <a:ext uri="{FF2B5EF4-FFF2-40B4-BE49-F238E27FC236}">
                  <a16:creationId xmlns:a16="http://schemas.microsoft.com/office/drawing/2014/main" id="{00000000-0008-0000-0C00-00006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4136" name="Button 104" hidden="1">
              <a:extLst>
                <a:ext uri="{63B3BB69-23CF-44E3-9099-C40C66FF867C}">
                  <a14:compatExt spid="_x0000_s44136"/>
                </a:ext>
                <a:ext uri="{FF2B5EF4-FFF2-40B4-BE49-F238E27FC236}">
                  <a16:creationId xmlns:a16="http://schemas.microsoft.com/office/drawing/2014/main" id="{00000000-0008-0000-0C00-00006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4137" name="Button 105" hidden="1">
              <a:extLst>
                <a:ext uri="{63B3BB69-23CF-44E3-9099-C40C66FF867C}">
                  <a14:compatExt spid="_x0000_s44137"/>
                </a:ext>
                <a:ext uri="{FF2B5EF4-FFF2-40B4-BE49-F238E27FC236}">
                  <a16:creationId xmlns:a16="http://schemas.microsoft.com/office/drawing/2014/main" id="{00000000-0008-0000-0C00-00006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4138" name="Button 106" hidden="1">
              <a:extLst>
                <a:ext uri="{63B3BB69-23CF-44E3-9099-C40C66FF867C}">
                  <a14:compatExt spid="_x0000_s44138"/>
                </a:ext>
                <a:ext uri="{FF2B5EF4-FFF2-40B4-BE49-F238E27FC236}">
                  <a16:creationId xmlns:a16="http://schemas.microsoft.com/office/drawing/2014/main" id="{00000000-0008-0000-0C00-00006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4139" name="Button 107" hidden="1">
              <a:extLst>
                <a:ext uri="{63B3BB69-23CF-44E3-9099-C40C66FF867C}">
                  <a14:compatExt spid="_x0000_s44139"/>
                </a:ext>
                <a:ext uri="{FF2B5EF4-FFF2-40B4-BE49-F238E27FC236}">
                  <a16:creationId xmlns:a16="http://schemas.microsoft.com/office/drawing/2014/main" id="{00000000-0008-0000-0C00-00006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4140" name="Button 108" hidden="1">
              <a:extLst>
                <a:ext uri="{63B3BB69-23CF-44E3-9099-C40C66FF867C}">
                  <a14:compatExt spid="_x0000_s44140"/>
                </a:ext>
                <a:ext uri="{FF2B5EF4-FFF2-40B4-BE49-F238E27FC236}">
                  <a16:creationId xmlns:a16="http://schemas.microsoft.com/office/drawing/2014/main" id="{00000000-0008-0000-0C00-00006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4141" name="Button 109" hidden="1">
              <a:extLst>
                <a:ext uri="{63B3BB69-23CF-44E3-9099-C40C66FF867C}">
                  <a14:compatExt spid="_x0000_s44141"/>
                </a:ext>
                <a:ext uri="{FF2B5EF4-FFF2-40B4-BE49-F238E27FC236}">
                  <a16:creationId xmlns:a16="http://schemas.microsoft.com/office/drawing/2014/main" id="{00000000-0008-0000-0C00-00006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4142" name="Button 110" hidden="1">
              <a:extLst>
                <a:ext uri="{63B3BB69-23CF-44E3-9099-C40C66FF867C}">
                  <a14:compatExt spid="_x0000_s44142"/>
                </a:ext>
                <a:ext uri="{FF2B5EF4-FFF2-40B4-BE49-F238E27FC236}">
                  <a16:creationId xmlns:a16="http://schemas.microsoft.com/office/drawing/2014/main" id="{00000000-0008-0000-0C00-00006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4143" name="Button 111" hidden="1">
              <a:extLst>
                <a:ext uri="{63B3BB69-23CF-44E3-9099-C40C66FF867C}">
                  <a14:compatExt spid="_x0000_s44143"/>
                </a:ext>
                <a:ext uri="{FF2B5EF4-FFF2-40B4-BE49-F238E27FC236}">
                  <a16:creationId xmlns:a16="http://schemas.microsoft.com/office/drawing/2014/main" id="{00000000-0008-0000-0C00-00006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4144" name="Button 112" hidden="1">
              <a:extLst>
                <a:ext uri="{63B3BB69-23CF-44E3-9099-C40C66FF867C}">
                  <a14:compatExt spid="_x0000_s44144"/>
                </a:ext>
                <a:ext uri="{FF2B5EF4-FFF2-40B4-BE49-F238E27FC236}">
                  <a16:creationId xmlns:a16="http://schemas.microsoft.com/office/drawing/2014/main" id="{00000000-0008-0000-0C00-00007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4145" name="Button 113" hidden="1">
              <a:extLst>
                <a:ext uri="{63B3BB69-23CF-44E3-9099-C40C66FF867C}">
                  <a14:compatExt spid="_x0000_s44145"/>
                </a:ext>
                <a:ext uri="{FF2B5EF4-FFF2-40B4-BE49-F238E27FC236}">
                  <a16:creationId xmlns:a16="http://schemas.microsoft.com/office/drawing/2014/main" id="{00000000-0008-0000-0C00-00007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4146" name="Button 114" hidden="1">
              <a:extLst>
                <a:ext uri="{63B3BB69-23CF-44E3-9099-C40C66FF867C}">
                  <a14:compatExt spid="_x0000_s44146"/>
                </a:ext>
                <a:ext uri="{FF2B5EF4-FFF2-40B4-BE49-F238E27FC236}">
                  <a16:creationId xmlns:a16="http://schemas.microsoft.com/office/drawing/2014/main" id="{00000000-0008-0000-0C00-00007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4147" name="Button 115" hidden="1">
              <a:extLst>
                <a:ext uri="{63B3BB69-23CF-44E3-9099-C40C66FF867C}">
                  <a14:compatExt spid="_x0000_s44147"/>
                </a:ext>
                <a:ext uri="{FF2B5EF4-FFF2-40B4-BE49-F238E27FC236}">
                  <a16:creationId xmlns:a16="http://schemas.microsoft.com/office/drawing/2014/main" id="{00000000-0008-0000-0C00-00007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4148" name="Button 116" hidden="1">
              <a:extLst>
                <a:ext uri="{63B3BB69-23CF-44E3-9099-C40C66FF867C}">
                  <a14:compatExt spid="_x0000_s44148"/>
                </a:ext>
                <a:ext uri="{FF2B5EF4-FFF2-40B4-BE49-F238E27FC236}">
                  <a16:creationId xmlns:a16="http://schemas.microsoft.com/office/drawing/2014/main" id="{00000000-0008-0000-0C00-00007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4149" name="Button 117" hidden="1">
              <a:extLst>
                <a:ext uri="{63B3BB69-23CF-44E3-9099-C40C66FF867C}">
                  <a14:compatExt spid="_x0000_s44149"/>
                </a:ext>
                <a:ext uri="{FF2B5EF4-FFF2-40B4-BE49-F238E27FC236}">
                  <a16:creationId xmlns:a16="http://schemas.microsoft.com/office/drawing/2014/main" id="{00000000-0008-0000-0C00-00007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4150" name="Button 118" hidden="1">
              <a:extLst>
                <a:ext uri="{63B3BB69-23CF-44E3-9099-C40C66FF867C}">
                  <a14:compatExt spid="_x0000_s44150"/>
                </a:ext>
                <a:ext uri="{FF2B5EF4-FFF2-40B4-BE49-F238E27FC236}">
                  <a16:creationId xmlns:a16="http://schemas.microsoft.com/office/drawing/2014/main" id="{00000000-0008-0000-0C00-00007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4151" name="Button 119" hidden="1">
              <a:extLst>
                <a:ext uri="{63B3BB69-23CF-44E3-9099-C40C66FF867C}">
                  <a14:compatExt spid="_x0000_s44151"/>
                </a:ext>
                <a:ext uri="{FF2B5EF4-FFF2-40B4-BE49-F238E27FC236}">
                  <a16:creationId xmlns:a16="http://schemas.microsoft.com/office/drawing/2014/main" id="{00000000-0008-0000-0C00-00007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4152" name="Button 120" hidden="1">
              <a:extLst>
                <a:ext uri="{63B3BB69-23CF-44E3-9099-C40C66FF867C}">
                  <a14:compatExt spid="_x0000_s44152"/>
                </a:ext>
                <a:ext uri="{FF2B5EF4-FFF2-40B4-BE49-F238E27FC236}">
                  <a16:creationId xmlns:a16="http://schemas.microsoft.com/office/drawing/2014/main" id="{00000000-0008-0000-0C00-00007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4153" name="Button 121" hidden="1">
              <a:extLst>
                <a:ext uri="{63B3BB69-23CF-44E3-9099-C40C66FF867C}">
                  <a14:compatExt spid="_x0000_s44153"/>
                </a:ext>
                <a:ext uri="{FF2B5EF4-FFF2-40B4-BE49-F238E27FC236}">
                  <a16:creationId xmlns:a16="http://schemas.microsoft.com/office/drawing/2014/main" id="{00000000-0008-0000-0C00-00007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4154" name="Button 122" hidden="1">
              <a:extLst>
                <a:ext uri="{63B3BB69-23CF-44E3-9099-C40C66FF867C}">
                  <a14:compatExt spid="_x0000_s44154"/>
                </a:ext>
                <a:ext uri="{FF2B5EF4-FFF2-40B4-BE49-F238E27FC236}">
                  <a16:creationId xmlns:a16="http://schemas.microsoft.com/office/drawing/2014/main" id="{00000000-0008-0000-0C00-00007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4155" name="Button 123" hidden="1">
              <a:extLst>
                <a:ext uri="{63B3BB69-23CF-44E3-9099-C40C66FF867C}">
                  <a14:compatExt spid="_x0000_s44155"/>
                </a:ext>
                <a:ext uri="{FF2B5EF4-FFF2-40B4-BE49-F238E27FC236}">
                  <a16:creationId xmlns:a16="http://schemas.microsoft.com/office/drawing/2014/main" id="{00000000-0008-0000-0C00-00007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4156" name="Button 124" hidden="1">
              <a:extLst>
                <a:ext uri="{63B3BB69-23CF-44E3-9099-C40C66FF867C}">
                  <a14:compatExt spid="_x0000_s44156"/>
                </a:ext>
                <a:ext uri="{FF2B5EF4-FFF2-40B4-BE49-F238E27FC236}">
                  <a16:creationId xmlns:a16="http://schemas.microsoft.com/office/drawing/2014/main" id="{00000000-0008-0000-0C00-00007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4157" name="Button 125" hidden="1">
              <a:extLst>
                <a:ext uri="{63B3BB69-23CF-44E3-9099-C40C66FF867C}">
                  <a14:compatExt spid="_x0000_s44157"/>
                </a:ext>
                <a:ext uri="{FF2B5EF4-FFF2-40B4-BE49-F238E27FC236}">
                  <a16:creationId xmlns:a16="http://schemas.microsoft.com/office/drawing/2014/main" id="{00000000-0008-0000-0C00-00007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4158" name="Button 126" hidden="1">
              <a:extLst>
                <a:ext uri="{63B3BB69-23CF-44E3-9099-C40C66FF867C}">
                  <a14:compatExt spid="_x0000_s44158"/>
                </a:ext>
                <a:ext uri="{FF2B5EF4-FFF2-40B4-BE49-F238E27FC236}">
                  <a16:creationId xmlns:a16="http://schemas.microsoft.com/office/drawing/2014/main" id="{00000000-0008-0000-0C00-00007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4159" name="Button 127" hidden="1">
              <a:extLst>
                <a:ext uri="{63B3BB69-23CF-44E3-9099-C40C66FF867C}">
                  <a14:compatExt spid="_x0000_s44159"/>
                </a:ext>
                <a:ext uri="{FF2B5EF4-FFF2-40B4-BE49-F238E27FC236}">
                  <a16:creationId xmlns:a16="http://schemas.microsoft.com/office/drawing/2014/main" id="{00000000-0008-0000-0C00-00007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4160" name="Button 128" hidden="1">
              <a:extLst>
                <a:ext uri="{63B3BB69-23CF-44E3-9099-C40C66FF867C}">
                  <a14:compatExt spid="_x0000_s44160"/>
                </a:ext>
                <a:ext uri="{FF2B5EF4-FFF2-40B4-BE49-F238E27FC236}">
                  <a16:creationId xmlns:a16="http://schemas.microsoft.com/office/drawing/2014/main" id="{00000000-0008-0000-0C00-00008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4161" name="Button 129" hidden="1">
              <a:extLst>
                <a:ext uri="{63B3BB69-23CF-44E3-9099-C40C66FF867C}">
                  <a14:compatExt spid="_x0000_s44161"/>
                </a:ext>
                <a:ext uri="{FF2B5EF4-FFF2-40B4-BE49-F238E27FC236}">
                  <a16:creationId xmlns:a16="http://schemas.microsoft.com/office/drawing/2014/main" id="{00000000-0008-0000-0C00-00008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4162" name="Button 130" hidden="1">
              <a:extLst>
                <a:ext uri="{63B3BB69-23CF-44E3-9099-C40C66FF867C}">
                  <a14:compatExt spid="_x0000_s44162"/>
                </a:ext>
                <a:ext uri="{FF2B5EF4-FFF2-40B4-BE49-F238E27FC236}">
                  <a16:creationId xmlns:a16="http://schemas.microsoft.com/office/drawing/2014/main" id="{00000000-0008-0000-0C00-00008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4163" name="Button 131" hidden="1">
              <a:extLst>
                <a:ext uri="{63B3BB69-23CF-44E3-9099-C40C66FF867C}">
                  <a14:compatExt spid="_x0000_s44163"/>
                </a:ext>
                <a:ext uri="{FF2B5EF4-FFF2-40B4-BE49-F238E27FC236}">
                  <a16:creationId xmlns:a16="http://schemas.microsoft.com/office/drawing/2014/main" id="{00000000-0008-0000-0C00-00008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4164" name="Button 132" hidden="1">
              <a:extLst>
                <a:ext uri="{63B3BB69-23CF-44E3-9099-C40C66FF867C}">
                  <a14:compatExt spid="_x0000_s44164"/>
                </a:ext>
                <a:ext uri="{FF2B5EF4-FFF2-40B4-BE49-F238E27FC236}">
                  <a16:creationId xmlns:a16="http://schemas.microsoft.com/office/drawing/2014/main" id="{00000000-0008-0000-0C00-00008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4165" name="Button 133" hidden="1">
              <a:extLst>
                <a:ext uri="{63B3BB69-23CF-44E3-9099-C40C66FF867C}">
                  <a14:compatExt spid="_x0000_s44165"/>
                </a:ext>
                <a:ext uri="{FF2B5EF4-FFF2-40B4-BE49-F238E27FC236}">
                  <a16:creationId xmlns:a16="http://schemas.microsoft.com/office/drawing/2014/main" id="{00000000-0008-0000-0C00-00008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4166" name="Button 134" hidden="1">
              <a:extLst>
                <a:ext uri="{63B3BB69-23CF-44E3-9099-C40C66FF867C}">
                  <a14:compatExt spid="_x0000_s44166"/>
                </a:ext>
                <a:ext uri="{FF2B5EF4-FFF2-40B4-BE49-F238E27FC236}">
                  <a16:creationId xmlns:a16="http://schemas.microsoft.com/office/drawing/2014/main" id="{00000000-0008-0000-0C00-00008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4167" name="Button 135" hidden="1">
              <a:extLst>
                <a:ext uri="{63B3BB69-23CF-44E3-9099-C40C66FF867C}">
                  <a14:compatExt spid="_x0000_s44167"/>
                </a:ext>
                <a:ext uri="{FF2B5EF4-FFF2-40B4-BE49-F238E27FC236}">
                  <a16:creationId xmlns:a16="http://schemas.microsoft.com/office/drawing/2014/main" id="{00000000-0008-0000-0C00-00008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4168" name="Button 136" hidden="1">
              <a:extLst>
                <a:ext uri="{63B3BB69-23CF-44E3-9099-C40C66FF867C}">
                  <a14:compatExt spid="_x0000_s44168"/>
                </a:ext>
                <a:ext uri="{FF2B5EF4-FFF2-40B4-BE49-F238E27FC236}">
                  <a16:creationId xmlns:a16="http://schemas.microsoft.com/office/drawing/2014/main" id="{00000000-0008-0000-0C00-00008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4169" name="Button 137" hidden="1">
              <a:extLst>
                <a:ext uri="{63B3BB69-23CF-44E3-9099-C40C66FF867C}">
                  <a14:compatExt spid="_x0000_s44169"/>
                </a:ext>
                <a:ext uri="{FF2B5EF4-FFF2-40B4-BE49-F238E27FC236}">
                  <a16:creationId xmlns:a16="http://schemas.microsoft.com/office/drawing/2014/main" id="{00000000-0008-0000-0C00-00008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4170" name="Button 138" hidden="1">
              <a:extLst>
                <a:ext uri="{63B3BB69-23CF-44E3-9099-C40C66FF867C}">
                  <a14:compatExt spid="_x0000_s44170"/>
                </a:ext>
                <a:ext uri="{FF2B5EF4-FFF2-40B4-BE49-F238E27FC236}">
                  <a16:creationId xmlns:a16="http://schemas.microsoft.com/office/drawing/2014/main" id="{00000000-0008-0000-0C00-00008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4171" name="Button 139" hidden="1">
              <a:extLst>
                <a:ext uri="{63B3BB69-23CF-44E3-9099-C40C66FF867C}">
                  <a14:compatExt spid="_x0000_s44171"/>
                </a:ext>
                <a:ext uri="{FF2B5EF4-FFF2-40B4-BE49-F238E27FC236}">
                  <a16:creationId xmlns:a16="http://schemas.microsoft.com/office/drawing/2014/main" id="{00000000-0008-0000-0C00-00008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4172" name="Button 140" hidden="1">
              <a:extLst>
                <a:ext uri="{63B3BB69-23CF-44E3-9099-C40C66FF867C}">
                  <a14:compatExt spid="_x0000_s44172"/>
                </a:ext>
                <a:ext uri="{FF2B5EF4-FFF2-40B4-BE49-F238E27FC236}">
                  <a16:creationId xmlns:a16="http://schemas.microsoft.com/office/drawing/2014/main" id="{00000000-0008-0000-0C00-00008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5057" name="Button 1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0D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5058" name="Button 2" hidden="1">
              <a:extLst>
                <a:ext uri="{63B3BB69-23CF-44E3-9099-C40C66FF867C}">
                  <a14:compatExt spid="_x0000_s45058"/>
                </a:ext>
                <a:ext uri="{FF2B5EF4-FFF2-40B4-BE49-F238E27FC236}">
                  <a16:creationId xmlns:a16="http://schemas.microsoft.com/office/drawing/2014/main" id="{00000000-0008-0000-0D00-00000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5059" name="Button 3" hidden="1">
              <a:extLst>
                <a:ext uri="{63B3BB69-23CF-44E3-9099-C40C66FF867C}">
                  <a14:compatExt spid="_x0000_s45059"/>
                </a:ext>
                <a:ext uri="{FF2B5EF4-FFF2-40B4-BE49-F238E27FC236}">
                  <a16:creationId xmlns:a16="http://schemas.microsoft.com/office/drawing/2014/main" id="{00000000-0008-0000-0D00-00000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5060" name="Button 4" hidden="1">
              <a:extLst>
                <a:ext uri="{63B3BB69-23CF-44E3-9099-C40C66FF867C}">
                  <a14:compatExt spid="_x0000_s45060"/>
                </a:ext>
                <a:ext uri="{FF2B5EF4-FFF2-40B4-BE49-F238E27FC236}">
                  <a16:creationId xmlns:a16="http://schemas.microsoft.com/office/drawing/2014/main" id="{00000000-0008-0000-0D00-00000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5061" name="Button 5" hidden="1">
              <a:extLst>
                <a:ext uri="{63B3BB69-23CF-44E3-9099-C40C66FF867C}">
                  <a14:compatExt spid="_x0000_s45061"/>
                </a:ext>
                <a:ext uri="{FF2B5EF4-FFF2-40B4-BE49-F238E27FC236}">
                  <a16:creationId xmlns:a16="http://schemas.microsoft.com/office/drawing/2014/main" id="{00000000-0008-0000-0D00-00000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5062" name="Button 6" hidden="1">
              <a:extLst>
                <a:ext uri="{63B3BB69-23CF-44E3-9099-C40C66FF867C}">
                  <a14:compatExt spid="_x0000_s45062"/>
                </a:ext>
                <a:ext uri="{FF2B5EF4-FFF2-40B4-BE49-F238E27FC236}">
                  <a16:creationId xmlns:a16="http://schemas.microsoft.com/office/drawing/2014/main" id="{00000000-0008-0000-0D00-00000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5063" name="Button 7" hidden="1">
              <a:extLst>
                <a:ext uri="{63B3BB69-23CF-44E3-9099-C40C66FF867C}">
                  <a14:compatExt spid="_x0000_s45063"/>
                </a:ext>
                <a:ext uri="{FF2B5EF4-FFF2-40B4-BE49-F238E27FC236}">
                  <a16:creationId xmlns:a16="http://schemas.microsoft.com/office/drawing/2014/main" id="{00000000-0008-0000-0D00-00000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5064" name="Button 8" hidden="1">
              <a:extLst>
                <a:ext uri="{63B3BB69-23CF-44E3-9099-C40C66FF867C}">
                  <a14:compatExt spid="_x0000_s45064"/>
                </a:ext>
                <a:ext uri="{FF2B5EF4-FFF2-40B4-BE49-F238E27FC236}">
                  <a16:creationId xmlns:a16="http://schemas.microsoft.com/office/drawing/2014/main" id="{00000000-0008-0000-0D00-00000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5065" name="Button 9" hidden="1">
              <a:extLst>
                <a:ext uri="{63B3BB69-23CF-44E3-9099-C40C66FF867C}">
                  <a14:compatExt spid="_x0000_s45065"/>
                </a:ext>
                <a:ext uri="{FF2B5EF4-FFF2-40B4-BE49-F238E27FC236}">
                  <a16:creationId xmlns:a16="http://schemas.microsoft.com/office/drawing/2014/main" id="{00000000-0008-0000-0D00-00000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5066" name="Button 10" hidden="1">
              <a:extLst>
                <a:ext uri="{63B3BB69-23CF-44E3-9099-C40C66FF867C}">
                  <a14:compatExt spid="_x0000_s45066"/>
                </a:ext>
                <a:ext uri="{FF2B5EF4-FFF2-40B4-BE49-F238E27FC236}">
                  <a16:creationId xmlns:a16="http://schemas.microsoft.com/office/drawing/2014/main" id="{00000000-0008-0000-0D00-00000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5067" name="Button 11" hidden="1">
              <a:extLst>
                <a:ext uri="{63B3BB69-23CF-44E3-9099-C40C66FF867C}">
                  <a14:compatExt spid="_x0000_s45067"/>
                </a:ext>
                <a:ext uri="{FF2B5EF4-FFF2-40B4-BE49-F238E27FC236}">
                  <a16:creationId xmlns:a16="http://schemas.microsoft.com/office/drawing/2014/main" id="{00000000-0008-0000-0D00-00000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5068" name="Button 12" hidden="1">
              <a:extLst>
                <a:ext uri="{63B3BB69-23CF-44E3-9099-C40C66FF867C}">
                  <a14:compatExt spid="_x0000_s45068"/>
                </a:ext>
                <a:ext uri="{FF2B5EF4-FFF2-40B4-BE49-F238E27FC236}">
                  <a16:creationId xmlns:a16="http://schemas.microsoft.com/office/drawing/2014/main" id="{00000000-0008-0000-0D00-00000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5069" name="Button 13" hidden="1">
              <a:extLst>
                <a:ext uri="{63B3BB69-23CF-44E3-9099-C40C66FF867C}">
                  <a14:compatExt spid="_x0000_s45069"/>
                </a:ext>
                <a:ext uri="{FF2B5EF4-FFF2-40B4-BE49-F238E27FC236}">
                  <a16:creationId xmlns:a16="http://schemas.microsoft.com/office/drawing/2014/main" id="{00000000-0008-0000-0D00-00000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5070" name="Button 14" hidden="1">
              <a:extLst>
                <a:ext uri="{63B3BB69-23CF-44E3-9099-C40C66FF867C}">
                  <a14:compatExt spid="_x0000_s45070"/>
                </a:ext>
                <a:ext uri="{FF2B5EF4-FFF2-40B4-BE49-F238E27FC236}">
                  <a16:creationId xmlns:a16="http://schemas.microsoft.com/office/drawing/2014/main" id="{00000000-0008-0000-0D00-00000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5071" name="Button 15" hidden="1">
              <a:extLst>
                <a:ext uri="{63B3BB69-23CF-44E3-9099-C40C66FF867C}">
                  <a14:compatExt spid="_x0000_s45071"/>
                </a:ext>
                <a:ext uri="{FF2B5EF4-FFF2-40B4-BE49-F238E27FC236}">
                  <a16:creationId xmlns:a16="http://schemas.microsoft.com/office/drawing/2014/main" id="{00000000-0008-0000-0D00-00000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5072" name="Button 16" hidden="1">
              <a:extLst>
                <a:ext uri="{63B3BB69-23CF-44E3-9099-C40C66FF867C}">
                  <a14:compatExt spid="_x0000_s45072"/>
                </a:ext>
                <a:ext uri="{FF2B5EF4-FFF2-40B4-BE49-F238E27FC236}">
                  <a16:creationId xmlns:a16="http://schemas.microsoft.com/office/drawing/2014/main" id="{00000000-0008-0000-0D00-00001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5073" name="Button 17" hidden="1">
              <a:extLst>
                <a:ext uri="{63B3BB69-23CF-44E3-9099-C40C66FF867C}">
                  <a14:compatExt spid="_x0000_s45073"/>
                </a:ext>
                <a:ext uri="{FF2B5EF4-FFF2-40B4-BE49-F238E27FC236}">
                  <a16:creationId xmlns:a16="http://schemas.microsoft.com/office/drawing/2014/main" id="{00000000-0008-0000-0D00-00001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5074" name="Button 18" hidden="1">
              <a:extLst>
                <a:ext uri="{63B3BB69-23CF-44E3-9099-C40C66FF867C}">
                  <a14:compatExt spid="_x0000_s45074"/>
                </a:ext>
                <a:ext uri="{FF2B5EF4-FFF2-40B4-BE49-F238E27FC236}">
                  <a16:creationId xmlns:a16="http://schemas.microsoft.com/office/drawing/2014/main" id="{00000000-0008-0000-0D00-00001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5075" name="Button 19" hidden="1">
              <a:extLst>
                <a:ext uri="{63B3BB69-23CF-44E3-9099-C40C66FF867C}">
                  <a14:compatExt spid="_x0000_s45075"/>
                </a:ext>
                <a:ext uri="{FF2B5EF4-FFF2-40B4-BE49-F238E27FC236}">
                  <a16:creationId xmlns:a16="http://schemas.microsoft.com/office/drawing/2014/main" id="{00000000-0008-0000-0D00-00001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5076" name="Button 20" hidden="1">
              <a:extLst>
                <a:ext uri="{63B3BB69-23CF-44E3-9099-C40C66FF867C}">
                  <a14:compatExt spid="_x0000_s45076"/>
                </a:ext>
                <a:ext uri="{FF2B5EF4-FFF2-40B4-BE49-F238E27FC236}">
                  <a16:creationId xmlns:a16="http://schemas.microsoft.com/office/drawing/2014/main" id="{00000000-0008-0000-0D00-00001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5077" name="Button 21" hidden="1">
              <a:extLst>
                <a:ext uri="{63B3BB69-23CF-44E3-9099-C40C66FF867C}">
                  <a14:compatExt spid="_x0000_s45077"/>
                </a:ext>
                <a:ext uri="{FF2B5EF4-FFF2-40B4-BE49-F238E27FC236}">
                  <a16:creationId xmlns:a16="http://schemas.microsoft.com/office/drawing/2014/main" id="{00000000-0008-0000-0D00-00001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5078" name="Button 22" hidden="1">
              <a:extLst>
                <a:ext uri="{63B3BB69-23CF-44E3-9099-C40C66FF867C}">
                  <a14:compatExt spid="_x0000_s45078"/>
                </a:ext>
                <a:ext uri="{FF2B5EF4-FFF2-40B4-BE49-F238E27FC236}">
                  <a16:creationId xmlns:a16="http://schemas.microsoft.com/office/drawing/2014/main" id="{00000000-0008-0000-0D00-00001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5079" name="Button 23" hidden="1">
              <a:extLst>
                <a:ext uri="{63B3BB69-23CF-44E3-9099-C40C66FF867C}">
                  <a14:compatExt spid="_x0000_s45079"/>
                </a:ext>
                <a:ext uri="{FF2B5EF4-FFF2-40B4-BE49-F238E27FC236}">
                  <a16:creationId xmlns:a16="http://schemas.microsoft.com/office/drawing/2014/main" id="{00000000-0008-0000-0D00-00001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5080" name="Button 24" hidden="1">
              <a:extLst>
                <a:ext uri="{63B3BB69-23CF-44E3-9099-C40C66FF867C}">
                  <a14:compatExt spid="_x0000_s45080"/>
                </a:ext>
                <a:ext uri="{FF2B5EF4-FFF2-40B4-BE49-F238E27FC236}">
                  <a16:creationId xmlns:a16="http://schemas.microsoft.com/office/drawing/2014/main" id="{00000000-0008-0000-0D00-00001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5081" name="Button 25" hidden="1">
              <a:extLst>
                <a:ext uri="{63B3BB69-23CF-44E3-9099-C40C66FF867C}">
                  <a14:compatExt spid="_x0000_s45081"/>
                </a:ext>
                <a:ext uri="{FF2B5EF4-FFF2-40B4-BE49-F238E27FC236}">
                  <a16:creationId xmlns:a16="http://schemas.microsoft.com/office/drawing/2014/main" id="{00000000-0008-0000-0D00-00001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5082" name="Button 26" hidden="1">
              <a:extLst>
                <a:ext uri="{63B3BB69-23CF-44E3-9099-C40C66FF867C}">
                  <a14:compatExt spid="_x0000_s45082"/>
                </a:ext>
                <a:ext uri="{FF2B5EF4-FFF2-40B4-BE49-F238E27FC236}">
                  <a16:creationId xmlns:a16="http://schemas.microsoft.com/office/drawing/2014/main" id="{00000000-0008-0000-0D00-00001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5083" name="Button 27" hidden="1">
              <a:extLst>
                <a:ext uri="{63B3BB69-23CF-44E3-9099-C40C66FF867C}">
                  <a14:compatExt spid="_x0000_s45083"/>
                </a:ext>
                <a:ext uri="{FF2B5EF4-FFF2-40B4-BE49-F238E27FC236}">
                  <a16:creationId xmlns:a16="http://schemas.microsoft.com/office/drawing/2014/main" id="{00000000-0008-0000-0D00-00001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5084" name="Button 28" hidden="1">
              <a:extLst>
                <a:ext uri="{63B3BB69-23CF-44E3-9099-C40C66FF867C}">
                  <a14:compatExt spid="_x0000_s45084"/>
                </a:ext>
                <a:ext uri="{FF2B5EF4-FFF2-40B4-BE49-F238E27FC236}">
                  <a16:creationId xmlns:a16="http://schemas.microsoft.com/office/drawing/2014/main" id="{00000000-0008-0000-0D00-00001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5085" name="Button 29" hidden="1">
              <a:extLst>
                <a:ext uri="{63B3BB69-23CF-44E3-9099-C40C66FF867C}">
                  <a14:compatExt spid="_x0000_s45085"/>
                </a:ext>
                <a:ext uri="{FF2B5EF4-FFF2-40B4-BE49-F238E27FC236}">
                  <a16:creationId xmlns:a16="http://schemas.microsoft.com/office/drawing/2014/main" id="{00000000-0008-0000-0D00-00001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5086" name="Button 30" hidden="1">
              <a:extLst>
                <a:ext uri="{63B3BB69-23CF-44E3-9099-C40C66FF867C}">
                  <a14:compatExt spid="_x0000_s45086"/>
                </a:ext>
                <a:ext uri="{FF2B5EF4-FFF2-40B4-BE49-F238E27FC236}">
                  <a16:creationId xmlns:a16="http://schemas.microsoft.com/office/drawing/2014/main" id="{00000000-0008-0000-0D00-00001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5087" name="Button 31" hidden="1">
              <a:extLst>
                <a:ext uri="{63B3BB69-23CF-44E3-9099-C40C66FF867C}">
                  <a14:compatExt spid="_x0000_s45087"/>
                </a:ext>
                <a:ext uri="{FF2B5EF4-FFF2-40B4-BE49-F238E27FC236}">
                  <a16:creationId xmlns:a16="http://schemas.microsoft.com/office/drawing/2014/main" id="{00000000-0008-0000-0D00-00001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5088" name="Button 32" hidden="1">
              <a:extLst>
                <a:ext uri="{63B3BB69-23CF-44E3-9099-C40C66FF867C}">
                  <a14:compatExt spid="_x0000_s45088"/>
                </a:ext>
                <a:ext uri="{FF2B5EF4-FFF2-40B4-BE49-F238E27FC236}">
                  <a16:creationId xmlns:a16="http://schemas.microsoft.com/office/drawing/2014/main" id="{00000000-0008-0000-0D00-00002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5089" name="Button 33" hidden="1">
              <a:extLst>
                <a:ext uri="{63B3BB69-23CF-44E3-9099-C40C66FF867C}">
                  <a14:compatExt spid="_x0000_s45089"/>
                </a:ext>
                <a:ext uri="{FF2B5EF4-FFF2-40B4-BE49-F238E27FC236}">
                  <a16:creationId xmlns:a16="http://schemas.microsoft.com/office/drawing/2014/main" id="{00000000-0008-0000-0D00-00002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5090" name="Button 34" hidden="1">
              <a:extLst>
                <a:ext uri="{63B3BB69-23CF-44E3-9099-C40C66FF867C}">
                  <a14:compatExt spid="_x0000_s45090"/>
                </a:ext>
                <a:ext uri="{FF2B5EF4-FFF2-40B4-BE49-F238E27FC236}">
                  <a16:creationId xmlns:a16="http://schemas.microsoft.com/office/drawing/2014/main" id="{00000000-0008-0000-0D00-00002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5091" name="Button 35" hidden="1">
              <a:extLst>
                <a:ext uri="{63B3BB69-23CF-44E3-9099-C40C66FF867C}">
                  <a14:compatExt spid="_x0000_s45091"/>
                </a:ext>
                <a:ext uri="{FF2B5EF4-FFF2-40B4-BE49-F238E27FC236}">
                  <a16:creationId xmlns:a16="http://schemas.microsoft.com/office/drawing/2014/main" id="{00000000-0008-0000-0D00-00002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5092" name="Button 36" hidden="1">
              <a:extLst>
                <a:ext uri="{63B3BB69-23CF-44E3-9099-C40C66FF867C}">
                  <a14:compatExt spid="_x0000_s45092"/>
                </a:ext>
                <a:ext uri="{FF2B5EF4-FFF2-40B4-BE49-F238E27FC236}">
                  <a16:creationId xmlns:a16="http://schemas.microsoft.com/office/drawing/2014/main" id="{00000000-0008-0000-0D00-00002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5093" name="Button 37" hidden="1">
              <a:extLst>
                <a:ext uri="{63B3BB69-23CF-44E3-9099-C40C66FF867C}">
                  <a14:compatExt spid="_x0000_s45093"/>
                </a:ext>
                <a:ext uri="{FF2B5EF4-FFF2-40B4-BE49-F238E27FC236}">
                  <a16:creationId xmlns:a16="http://schemas.microsoft.com/office/drawing/2014/main" id="{00000000-0008-0000-0D00-00002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5094" name="Button 38" hidden="1">
              <a:extLst>
                <a:ext uri="{63B3BB69-23CF-44E3-9099-C40C66FF867C}">
                  <a14:compatExt spid="_x0000_s45094"/>
                </a:ext>
                <a:ext uri="{FF2B5EF4-FFF2-40B4-BE49-F238E27FC236}">
                  <a16:creationId xmlns:a16="http://schemas.microsoft.com/office/drawing/2014/main" id="{00000000-0008-0000-0D00-00002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5095" name="Button 39" hidden="1">
              <a:extLst>
                <a:ext uri="{63B3BB69-23CF-44E3-9099-C40C66FF867C}">
                  <a14:compatExt spid="_x0000_s45095"/>
                </a:ext>
                <a:ext uri="{FF2B5EF4-FFF2-40B4-BE49-F238E27FC236}">
                  <a16:creationId xmlns:a16="http://schemas.microsoft.com/office/drawing/2014/main" id="{00000000-0008-0000-0D00-00002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5096" name="Button 40" hidden="1">
              <a:extLst>
                <a:ext uri="{63B3BB69-23CF-44E3-9099-C40C66FF867C}">
                  <a14:compatExt spid="_x0000_s45096"/>
                </a:ext>
                <a:ext uri="{FF2B5EF4-FFF2-40B4-BE49-F238E27FC236}">
                  <a16:creationId xmlns:a16="http://schemas.microsoft.com/office/drawing/2014/main" id="{00000000-0008-0000-0D00-00002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5097" name="Button 41" hidden="1">
              <a:extLst>
                <a:ext uri="{63B3BB69-23CF-44E3-9099-C40C66FF867C}">
                  <a14:compatExt spid="_x0000_s45097"/>
                </a:ext>
                <a:ext uri="{FF2B5EF4-FFF2-40B4-BE49-F238E27FC236}">
                  <a16:creationId xmlns:a16="http://schemas.microsoft.com/office/drawing/2014/main" id="{00000000-0008-0000-0D00-00002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5098" name="Button 42" hidden="1">
              <a:extLst>
                <a:ext uri="{63B3BB69-23CF-44E3-9099-C40C66FF867C}">
                  <a14:compatExt spid="_x0000_s45098"/>
                </a:ext>
                <a:ext uri="{FF2B5EF4-FFF2-40B4-BE49-F238E27FC236}">
                  <a16:creationId xmlns:a16="http://schemas.microsoft.com/office/drawing/2014/main" id="{00000000-0008-0000-0D00-00002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5099" name="Button 43" hidden="1">
              <a:extLst>
                <a:ext uri="{63B3BB69-23CF-44E3-9099-C40C66FF867C}">
                  <a14:compatExt spid="_x0000_s45099"/>
                </a:ext>
                <a:ext uri="{FF2B5EF4-FFF2-40B4-BE49-F238E27FC236}">
                  <a16:creationId xmlns:a16="http://schemas.microsoft.com/office/drawing/2014/main" id="{00000000-0008-0000-0D00-00002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5100" name="Button 44" hidden="1">
              <a:extLst>
                <a:ext uri="{63B3BB69-23CF-44E3-9099-C40C66FF867C}">
                  <a14:compatExt spid="_x0000_s45100"/>
                </a:ext>
                <a:ext uri="{FF2B5EF4-FFF2-40B4-BE49-F238E27FC236}">
                  <a16:creationId xmlns:a16="http://schemas.microsoft.com/office/drawing/2014/main" id="{00000000-0008-0000-0D00-00002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5101" name="Button 45" hidden="1">
              <a:extLst>
                <a:ext uri="{63B3BB69-23CF-44E3-9099-C40C66FF867C}">
                  <a14:compatExt spid="_x0000_s45101"/>
                </a:ext>
                <a:ext uri="{FF2B5EF4-FFF2-40B4-BE49-F238E27FC236}">
                  <a16:creationId xmlns:a16="http://schemas.microsoft.com/office/drawing/2014/main" id="{00000000-0008-0000-0D00-00002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5102" name="Button 46" hidden="1">
              <a:extLst>
                <a:ext uri="{63B3BB69-23CF-44E3-9099-C40C66FF867C}">
                  <a14:compatExt spid="_x0000_s45102"/>
                </a:ext>
                <a:ext uri="{FF2B5EF4-FFF2-40B4-BE49-F238E27FC236}">
                  <a16:creationId xmlns:a16="http://schemas.microsoft.com/office/drawing/2014/main" id="{00000000-0008-0000-0D00-00002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5103" name="Button 47" hidden="1">
              <a:extLst>
                <a:ext uri="{63B3BB69-23CF-44E3-9099-C40C66FF867C}">
                  <a14:compatExt spid="_x0000_s45103"/>
                </a:ext>
                <a:ext uri="{FF2B5EF4-FFF2-40B4-BE49-F238E27FC236}">
                  <a16:creationId xmlns:a16="http://schemas.microsoft.com/office/drawing/2014/main" id="{00000000-0008-0000-0D00-00002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5104" name="Button 48" hidden="1">
              <a:extLst>
                <a:ext uri="{63B3BB69-23CF-44E3-9099-C40C66FF867C}">
                  <a14:compatExt spid="_x0000_s45104"/>
                </a:ext>
                <a:ext uri="{FF2B5EF4-FFF2-40B4-BE49-F238E27FC236}">
                  <a16:creationId xmlns:a16="http://schemas.microsoft.com/office/drawing/2014/main" id="{00000000-0008-0000-0D00-00003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5105" name="Button 49" hidden="1">
              <a:extLst>
                <a:ext uri="{63B3BB69-23CF-44E3-9099-C40C66FF867C}">
                  <a14:compatExt spid="_x0000_s45105"/>
                </a:ext>
                <a:ext uri="{FF2B5EF4-FFF2-40B4-BE49-F238E27FC236}">
                  <a16:creationId xmlns:a16="http://schemas.microsoft.com/office/drawing/2014/main" id="{00000000-0008-0000-0D00-00003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5106" name="Button 50" hidden="1">
              <a:extLst>
                <a:ext uri="{63B3BB69-23CF-44E3-9099-C40C66FF867C}">
                  <a14:compatExt spid="_x0000_s45106"/>
                </a:ext>
                <a:ext uri="{FF2B5EF4-FFF2-40B4-BE49-F238E27FC236}">
                  <a16:creationId xmlns:a16="http://schemas.microsoft.com/office/drawing/2014/main" id="{00000000-0008-0000-0D00-00003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5107" name="Button 51" hidden="1">
              <a:extLst>
                <a:ext uri="{63B3BB69-23CF-44E3-9099-C40C66FF867C}">
                  <a14:compatExt spid="_x0000_s45107"/>
                </a:ext>
                <a:ext uri="{FF2B5EF4-FFF2-40B4-BE49-F238E27FC236}">
                  <a16:creationId xmlns:a16="http://schemas.microsoft.com/office/drawing/2014/main" id="{00000000-0008-0000-0D00-00003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5108" name="Button 52" hidden="1">
              <a:extLst>
                <a:ext uri="{63B3BB69-23CF-44E3-9099-C40C66FF867C}">
                  <a14:compatExt spid="_x0000_s45108"/>
                </a:ext>
                <a:ext uri="{FF2B5EF4-FFF2-40B4-BE49-F238E27FC236}">
                  <a16:creationId xmlns:a16="http://schemas.microsoft.com/office/drawing/2014/main" id="{00000000-0008-0000-0D00-00003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5109" name="Button 53" hidden="1">
              <a:extLst>
                <a:ext uri="{63B3BB69-23CF-44E3-9099-C40C66FF867C}">
                  <a14:compatExt spid="_x0000_s45109"/>
                </a:ext>
                <a:ext uri="{FF2B5EF4-FFF2-40B4-BE49-F238E27FC236}">
                  <a16:creationId xmlns:a16="http://schemas.microsoft.com/office/drawing/2014/main" id="{00000000-0008-0000-0D00-00003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5110" name="Button 54" hidden="1">
              <a:extLst>
                <a:ext uri="{63B3BB69-23CF-44E3-9099-C40C66FF867C}">
                  <a14:compatExt spid="_x0000_s45110"/>
                </a:ext>
                <a:ext uri="{FF2B5EF4-FFF2-40B4-BE49-F238E27FC236}">
                  <a16:creationId xmlns:a16="http://schemas.microsoft.com/office/drawing/2014/main" id="{00000000-0008-0000-0D00-00003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5111" name="Button 55" hidden="1">
              <a:extLst>
                <a:ext uri="{63B3BB69-23CF-44E3-9099-C40C66FF867C}">
                  <a14:compatExt spid="_x0000_s45111"/>
                </a:ext>
                <a:ext uri="{FF2B5EF4-FFF2-40B4-BE49-F238E27FC236}">
                  <a16:creationId xmlns:a16="http://schemas.microsoft.com/office/drawing/2014/main" id="{00000000-0008-0000-0D00-00003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5112" name="Button 56" hidden="1">
              <a:extLst>
                <a:ext uri="{63B3BB69-23CF-44E3-9099-C40C66FF867C}">
                  <a14:compatExt spid="_x0000_s45112"/>
                </a:ext>
                <a:ext uri="{FF2B5EF4-FFF2-40B4-BE49-F238E27FC236}">
                  <a16:creationId xmlns:a16="http://schemas.microsoft.com/office/drawing/2014/main" id="{00000000-0008-0000-0D00-00003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5113" name="Button 57" hidden="1">
              <a:extLst>
                <a:ext uri="{63B3BB69-23CF-44E3-9099-C40C66FF867C}">
                  <a14:compatExt spid="_x0000_s45113"/>
                </a:ext>
                <a:ext uri="{FF2B5EF4-FFF2-40B4-BE49-F238E27FC236}">
                  <a16:creationId xmlns:a16="http://schemas.microsoft.com/office/drawing/2014/main" id="{00000000-0008-0000-0D00-00003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5114" name="Button 58" hidden="1">
              <a:extLst>
                <a:ext uri="{63B3BB69-23CF-44E3-9099-C40C66FF867C}">
                  <a14:compatExt spid="_x0000_s45114"/>
                </a:ext>
                <a:ext uri="{FF2B5EF4-FFF2-40B4-BE49-F238E27FC236}">
                  <a16:creationId xmlns:a16="http://schemas.microsoft.com/office/drawing/2014/main" id="{00000000-0008-0000-0D00-00003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5115" name="Button 59" hidden="1">
              <a:extLst>
                <a:ext uri="{63B3BB69-23CF-44E3-9099-C40C66FF867C}">
                  <a14:compatExt spid="_x0000_s45115"/>
                </a:ext>
                <a:ext uri="{FF2B5EF4-FFF2-40B4-BE49-F238E27FC236}">
                  <a16:creationId xmlns:a16="http://schemas.microsoft.com/office/drawing/2014/main" id="{00000000-0008-0000-0D00-00003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5116" name="Button 60" hidden="1">
              <a:extLst>
                <a:ext uri="{63B3BB69-23CF-44E3-9099-C40C66FF867C}">
                  <a14:compatExt spid="_x0000_s45116"/>
                </a:ext>
                <a:ext uri="{FF2B5EF4-FFF2-40B4-BE49-F238E27FC236}">
                  <a16:creationId xmlns:a16="http://schemas.microsoft.com/office/drawing/2014/main" id="{00000000-0008-0000-0D00-00003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5117" name="Button 61" hidden="1">
              <a:extLst>
                <a:ext uri="{63B3BB69-23CF-44E3-9099-C40C66FF867C}">
                  <a14:compatExt spid="_x0000_s45117"/>
                </a:ext>
                <a:ext uri="{FF2B5EF4-FFF2-40B4-BE49-F238E27FC236}">
                  <a16:creationId xmlns:a16="http://schemas.microsoft.com/office/drawing/2014/main" id="{00000000-0008-0000-0D00-00003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5118" name="Button 62" hidden="1">
              <a:extLst>
                <a:ext uri="{63B3BB69-23CF-44E3-9099-C40C66FF867C}">
                  <a14:compatExt spid="_x0000_s45118"/>
                </a:ext>
                <a:ext uri="{FF2B5EF4-FFF2-40B4-BE49-F238E27FC236}">
                  <a16:creationId xmlns:a16="http://schemas.microsoft.com/office/drawing/2014/main" id="{00000000-0008-0000-0D00-00003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5119" name="Button 63" hidden="1">
              <a:extLst>
                <a:ext uri="{63B3BB69-23CF-44E3-9099-C40C66FF867C}">
                  <a14:compatExt spid="_x0000_s45119"/>
                </a:ext>
                <a:ext uri="{FF2B5EF4-FFF2-40B4-BE49-F238E27FC236}">
                  <a16:creationId xmlns:a16="http://schemas.microsoft.com/office/drawing/2014/main" id="{00000000-0008-0000-0D00-00003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5120" name="Button 64" hidden="1">
              <a:extLst>
                <a:ext uri="{63B3BB69-23CF-44E3-9099-C40C66FF867C}">
                  <a14:compatExt spid="_x0000_s45120"/>
                </a:ext>
                <a:ext uri="{FF2B5EF4-FFF2-40B4-BE49-F238E27FC236}">
                  <a16:creationId xmlns:a16="http://schemas.microsoft.com/office/drawing/2014/main" id="{00000000-0008-0000-0D00-00004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5121" name="Button 65" hidden="1">
              <a:extLst>
                <a:ext uri="{63B3BB69-23CF-44E3-9099-C40C66FF867C}">
                  <a14:compatExt spid="_x0000_s45121"/>
                </a:ext>
                <a:ext uri="{FF2B5EF4-FFF2-40B4-BE49-F238E27FC236}">
                  <a16:creationId xmlns:a16="http://schemas.microsoft.com/office/drawing/2014/main" id="{00000000-0008-0000-0D00-00004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5122" name="Button 66" hidden="1">
              <a:extLst>
                <a:ext uri="{63B3BB69-23CF-44E3-9099-C40C66FF867C}">
                  <a14:compatExt spid="_x0000_s45122"/>
                </a:ext>
                <a:ext uri="{FF2B5EF4-FFF2-40B4-BE49-F238E27FC236}">
                  <a16:creationId xmlns:a16="http://schemas.microsoft.com/office/drawing/2014/main" id="{00000000-0008-0000-0D00-00004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5123" name="Button 67" hidden="1">
              <a:extLst>
                <a:ext uri="{63B3BB69-23CF-44E3-9099-C40C66FF867C}">
                  <a14:compatExt spid="_x0000_s45123"/>
                </a:ext>
                <a:ext uri="{FF2B5EF4-FFF2-40B4-BE49-F238E27FC236}">
                  <a16:creationId xmlns:a16="http://schemas.microsoft.com/office/drawing/2014/main" id="{00000000-0008-0000-0D00-00004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5124" name="Button 68" hidden="1">
              <a:extLst>
                <a:ext uri="{63B3BB69-23CF-44E3-9099-C40C66FF867C}">
                  <a14:compatExt spid="_x0000_s45124"/>
                </a:ext>
                <a:ext uri="{FF2B5EF4-FFF2-40B4-BE49-F238E27FC236}">
                  <a16:creationId xmlns:a16="http://schemas.microsoft.com/office/drawing/2014/main" id="{00000000-0008-0000-0D00-00004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5125" name="Button 69" hidden="1">
              <a:extLst>
                <a:ext uri="{63B3BB69-23CF-44E3-9099-C40C66FF867C}">
                  <a14:compatExt spid="_x0000_s45125"/>
                </a:ext>
                <a:ext uri="{FF2B5EF4-FFF2-40B4-BE49-F238E27FC236}">
                  <a16:creationId xmlns:a16="http://schemas.microsoft.com/office/drawing/2014/main" id="{00000000-0008-0000-0D00-00004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5126" name="Button 70" hidden="1">
              <a:extLst>
                <a:ext uri="{63B3BB69-23CF-44E3-9099-C40C66FF867C}">
                  <a14:compatExt spid="_x0000_s45126"/>
                </a:ext>
                <a:ext uri="{FF2B5EF4-FFF2-40B4-BE49-F238E27FC236}">
                  <a16:creationId xmlns:a16="http://schemas.microsoft.com/office/drawing/2014/main" id="{00000000-0008-0000-0D00-00004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5127" name="Button 71" hidden="1">
              <a:extLst>
                <a:ext uri="{63B3BB69-23CF-44E3-9099-C40C66FF867C}">
                  <a14:compatExt spid="_x0000_s45127"/>
                </a:ext>
                <a:ext uri="{FF2B5EF4-FFF2-40B4-BE49-F238E27FC236}">
                  <a16:creationId xmlns:a16="http://schemas.microsoft.com/office/drawing/2014/main" id="{00000000-0008-0000-0D00-00004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5128" name="Button 72" hidden="1">
              <a:extLst>
                <a:ext uri="{63B3BB69-23CF-44E3-9099-C40C66FF867C}">
                  <a14:compatExt spid="_x0000_s45128"/>
                </a:ext>
                <a:ext uri="{FF2B5EF4-FFF2-40B4-BE49-F238E27FC236}">
                  <a16:creationId xmlns:a16="http://schemas.microsoft.com/office/drawing/2014/main" id="{00000000-0008-0000-0D00-00004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5129" name="Button 73" hidden="1">
              <a:extLst>
                <a:ext uri="{63B3BB69-23CF-44E3-9099-C40C66FF867C}">
                  <a14:compatExt spid="_x0000_s45129"/>
                </a:ext>
                <a:ext uri="{FF2B5EF4-FFF2-40B4-BE49-F238E27FC236}">
                  <a16:creationId xmlns:a16="http://schemas.microsoft.com/office/drawing/2014/main" id="{00000000-0008-0000-0D00-00004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5130" name="Button 74" hidden="1">
              <a:extLst>
                <a:ext uri="{63B3BB69-23CF-44E3-9099-C40C66FF867C}">
                  <a14:compatExt spid="_x0000_s45130"/>
                </a:ext>
                <a:ext uri="{FF2B5EF4-FFF2-40B4-BE49-F238E27FC236}">
                  <a16:creationId xmlns:a16="http://schemas.microsoft.com/office/drawing/2014/main" id="{00000000-0008-0000-0D00-00004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5131" name="Button 75" hidden="1">
              <a:extLst>
                <a:ext uri="{63B3BB69-23CF-44E3-9099-C40C66FF867C}">
                  <a14:compatExt spid="_x0000_s45131"/>
                </a:ext>
                <a:ext uri="{FF2B5EF4-FFF2-40B4-BE49-F238E27FC236}">
                  <a16:creationId xmlns:a16="http://schemas.microsoft.com/office/drawing/2014/main" id="{00000000-0008-0000-0D00-00004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5132" name="Button 76" hidden="1">
              <a:extLst>
                <a:ext uri="{63B3BB69-23CF-44E3-9099-C40C66FF867C}">
                  <a14:compatExt spid="_x0000_s45132"/>
                </a:ext>
                <a:ext uri="{FF2B5EF4-FFF2-40B4-BE49-F238E27FC236}">
                  <a16:creationId xmlns:a16="http://schemas.microsoft.com/office/drawing/2014/main" id="{00000000-0008-0000-0D00-00004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5133" name="Button 77" hidden="1">
              <a:extLst>
                <a:ext uri="{63B3BB69-23CF-44E3-9099-C40C66FF867C}">
                  <a14:compatExt spid="_x0000_s45133"/>
                </a:ext>
                <a:ext uri="{FF2B5EF4-FFF2-40B4-BE49-F238E27FC236}">
                  <a16:creationId xmlns:a16="http://schemas.microsoft.com/office/drawing/2014/main" id="{00000000-0008-0000-0D00-00004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5134" name="Button 78" hidden="1">
              <a:extLst>
                <a:ext uri="{63B3BB69-23CF-44E3-9099-C40C66FF867C}">
                  <a14:compatExt spid="_x0000_s45134"/>
                </a:ext>
                <a:ext uri="{FF2B5EF4-FFF2-40B4-BE49-F238E27FC236}">
                  <a16:creationId xmlns:a16="http://schemas.microsoft.com/office/drawing/2014/main" id="{00000000-0008-0000-0D00-00004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5135" name="Button 79" hidden="1">
              <a:extLst>
                <a:ext uri="{63B3BB69-23CF-44E3-9099-C40C66FF867C}">
                  <a14:compatExt spid="_x0000_s45135"/>
                </a:ext>
                <a:ext uri="{FF2B5EF4-FFF2-40B4-BE49-F238E27FC236}">
                  <a16:creationId xmlns:a16="http://schemas.microsoft.com/office/drawing/2014/main" id="{00000000-0008-0000-0D00-00004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5136" name="Button 80" hidden="1">
              <a:extLst>
                <a:ext uri="{63B3BB69-23CF-44E3-9099-C40C66FF867C}">
                  <a14:compatExt spid="_x0000_s45136"/>
                </a:ext>
                <a:ext uri="{FF2B5EF4-FFF2-40B4-BE49-F238E27FC236}">
                  <a16:creationId xmlns:a16="http://schemas.microsoft.com/office/drawing/2014/main" id="{00000000-0008-0000-0D00-00005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5137" name="Button 81" hidden="1">
              <a:extLst>
                <a:ext uri="{63B3BB69-23CF-44E3-9099-C40C66FF867C}">
                  <a14:compatExt spid="_x0000_s45137"/>
                </a:ext>
                <a:ext uri="{FF2B5EF4-FFF2-40B4-BE49-F238E27FC236}">
                  <a16:creationId xmlns:a16="http://schemas.microsoft.com/office/drawing/2014/main" id="{00000000-0008-0000-0D00-00005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5138" name="Button 82" hidden="1">
              <a:extLst>
                <a:ext uri="{63B3BB69-23CF-44E3-9099-C40C66FF867C}">
                  <a14:compatExt spid="_x0000_s45138"/>
                </a:ext>
                <a:ext uri="{FF2B5EF4-FFF2-40B4-BE49-F238E27FC236}">
                  <a16:creationId xmlns:a16="http://schemas.microsoft.com/office/drawing/2014/main" id="{00000000-0008-0000-0D00-00005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5139" name="Button 83" hidden="1">
              <a:extLst>
                <a:ext uri="{63B3BB69-23CF-44E3-9099-C40C66FF867C}">
                  <a14:compatExt spid="_x0000_s45139"/>
                </a:ext>
                <a:ext uri="{FF2B5EF4-FFF2-40B4-BE49-F238E27FC236}">
                  <a16:creationId xmlns:a16="http://schemas.microsoft.com/office/drawing/2014/main" id="{00000000-0008-0000-0D00-00005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5140" name="Button 84" hidden="1">
              <a:extLst>
                <a:ext uri="{63B3BB69-23CF-44E3-9099-C40C66FF867C}">
                  <a14:compatExt spid="_x0000_s45140"/>
                </a:ext>
                <a:ext uri="{FF2B5EF4-FFF2-40B4-BE49-F238E27FC236}">
                  <a16:creationId xmlns:a16="http://schemas.microsoft.com/office/drawing/2014/main" id="{00000000-0008-0000-0D00-00005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5141" name="Button 85" hidden="1">
              <a:extLst>
                <a:ext uri="{63B3BB69-23CF-44E3-9099-C40C66FF867C}">
                  <a14:compatExt spid="_x0000_s45141"/>
                </a:ext>
                <a:ext uri="{FF2B5EF4-FFF2-40B4-BE49-F238E27FC236}">
                  <a16:creationId xmlns:a16="http://schemas.microsoft.com/office/drawing/2014/main" id="{00000000-0008-0000-0D00-00005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5142" name="Button 86" hidden="1">
              <a:extLst>
                <a:ext uri="{63B3BB69-23CF-44E3-9099-C40C66FF867C}">
                  <a14:compatExt spid="_x0000_s45142"/>
                </a:ext>
                <a:ext uri="{FF2B5EF4-FFF2-40B4-BE49-F238E27FC236}">
                  <a16:creationId xmlns:a16="http://schemas.microsoft.com/office/drawing/2014/main" id="{00000000-0008-0000-0D00-00005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5143" name="Button 87" hidden="1">
              <a:extLst>
                <a:ext uri="{63B3BB69-23CF-44E3-9099-C40C66FF867C}">
                  <a14:compatExt spid="_x0000_s45143"/>
                </a:ext>
                <a:ext uri="{FF2B5EF4-FFF2-40B4-BE49-F238E27FC236}">
                  <a16:creationId xmlns:a16="http://schemas.microsoft.com/office/drawing/2014/main" id="{00000000-0008-0000-0D00-00005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5144" name="Button 88" hidden="1">
              <a:extLst>
                <a:ext uri="{63B3BB69-23CF-44E3-9099-C40C66FF867C}">
                  <a14:compatExt spid="_x0000_s45144"/>
                </a:ext>
                <a:ext uri="{FF2B5EF4-FFF2-40B4-BE49-F238E27FC236}">
                  <a16:creationId xmlns:a16="http://schemas.microsoft.com/office/drawing/2014/main" id="{00000000-0008-0000-0D00-00005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5145" name="Button 89" hidden="1">
              <a:extLst>
                <a:ext uri="{63B3BB69-23CF-44E3-9099-C40C66FF867C}">
                  <a14:compatExt spid="_x0000_s45145"/>
                </a:ext>
                <a:ext uri="{FF2B5EF4-FFF2-40B4-BE49-F238E27FC236}">
                  <a16:creationId xmlns:a16="http://schemas.microsoft.com/office/drawing/2014/main" id="{00000000-0008-0000-0D00-00005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5146" name="Button 90" hidden="1">
              <a:extLst>
                <a:ext uri="{63B3BB69-23CF-44E3-9099-C40C66FF867C}">
                  <a14:compatExt spid="_x0000_s45146"/>
                </a:ext>
                <a:ext uri="{FF2B5EF4-FFF2-40B4-BE49-F238E27FC236}">
                  <a16:creationId xmlns:a16="http://schemas.microsoft.com/office/drawing/2014/main" id="{00000000-0008-0000-0D00-00005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5147" name="Button 91" hidden="1">
              <a:extLst>
                <a:ext uri="{63B3BB69-23CF-44E3-9099-C40C66FF867C}">
                  <a14:compatExt spid="_x0000_s45147"/>
                </a:ext>
                <a:ext uri="{FF2B5EF4-FFF2-40B4-BE49-F238E27FC236}">
                  <a16:creationId xmlns:a16="http://schemas.microsoft.com/office/drawing/2014/main" id="{00000000-0008-0000-0D00-00005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5148" name="Button 92" hidden="1">
              <a:extLst>
                <a:ext uri="{63B3BB69-23CF-44E3-9099-C40C66FF867C}">
                  <a14:compatExt spid="_x0000_s45148"/>
                </a:ext>
                <a:ext uri="{FF2B5EF4-FFF2-40B4-BE49-F238E27FC236}">
                  <a16:creationId xmlns:a16="http://schemas.microsoft.com/office/drawing/2014/main" id="{00000000-0008-0000-0D00-00005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5149" name="Button 93" hidden="1">
              <a:extLst>
                <a:ext uri="{63B3BB69-23CF-44E3-9099-C40C66FF867C}">
                  <a14:compatExt spid="_x0000_s45149"/>
                </a:ext>
                <a:ext uri="{FF2B5EF4-FFF2-40B4-BE49-F238E27FC236}">
                  <a16:creationId xmlns:a16="http://schemas.microsoft.com/office/drawing/2014/main" id="{00000000-0008-0000-0D00-00005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5150" name="Button 94" hidden="1">
              <a:extLst>
                <a:ext uri="{63B3BB69-23CF-44E3-9099-C40C66FF867C}">
                  <a14:compatExt spid="_x0000_s45150"/>
                </a:ext>
                <a:ext uri="{FF2B5EF4-FFF2-40B4-BE49-F238E27FC236}">
                  <a16:creationId xmlns:a16="http://schemas.microsoft.com/office/drawing/2014/main" id="{00000000-0008-0000-0D00-00005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5151" name="Button 95" hidden="1">
              <a:extLst>
                <a:ext uri="{63B3BB69-23CF-44E3-9099-C40C66FF867C}">
                  <a14:compatExt spid="_x0000_s45151"/>
                </a:ext>
                <a:ext uri="{FF2B5EF4-FFF2-40B4-BE49-F238E27FC236}">
                  <a16:creationId xmlns:a16="http://schemas.microsoft.com/office/drawing/2014/main" id="{00000000-0008-0000-0D00-00005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5152" name="Button 96" hidden="1">
              <a:extLst>
                <a:ext uri="{63B3BB69-23CF-44E3-9099-C40C66FF867C}">
                  <a14:compatExt spid="_x0000_s45152"/>
                </a:ext>
                <a:ext uri="{FF2B5EF4-FFF2-40B4-BE49-F238E27FC236}">
                  <a16:creationId xmlns:a16="http://schemas.microsoft.com/office/drawing/2014/main" id="{00000000-0008-0000-0D00-00006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5153" name="Button 97" hidden="1">
              <a:extLst>
                <a:ext uri="{63B3BB69-23CF-44E3-9099-C40C66FF867C}">
                  <a14:compatExt spid="_x0000_s45153"/>
                </a:ext>
                <a:ext uri="{FF2B5EF4-FFF2-40B4-BE49-F238E27FC236}">
                  <a16:creationId xmlns:a16="http://schemas.microsoft.com/office/drawing/2014/main" id="{00000000-0008-0000-0D00-00006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5154" name="Button 98" hidden="1">
              <a:extLst>
                <a:ext uri="{63B3BB69-23CF-44E3-9099-C40C66FF867C}">
                  <a14:compatExt spid="_x0000_s45154"/>
                </a:ext>
                <a:ext uri="{FF2B5EF4-FFF2-40B4-BE49-F238E27FC236}">
                  <a16:creationId xmlns:a16="http://schemas.microsoft.com/office/drawing/2014/main" id="{00000000-0008-0000-0D00-00006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5155" name="Button 99" hidden="1">
              <a:extLst>
                <a:ext uri="{63B3BB69-23CF-44E3-9099-C40C66FF867C}">
                  <a14:compatExt spid="_x0000_s45155"/>
                </a:ext>
                <a:ext uri="{FF2B5EF4-FFF2-40B4-BE49-F238E27FC236}">
                  <a16:creationId xmlns:a16="http://schemas.microsoft.com/office/drawing/2014/main" id="{00000000-0008-0000-0D00-00006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5156" name="Button 100" hidden="1">
              <a:extLst>
                <a:ext uri="{63B3BB69-23CF-44E3-9099-C40C66FF867C}">
                  <a14:compatExt spid="_x0000_s45156"/>
                </a:ext>
                <a:ext uri="{FF2B5EF4-FFF2-40B4-BE49-F238E27FC236}">
                  <a16:creationId xmlns:a16="http://schemas.microsoft.com/office/drawing/2014/main" id="{00000000-0008-0000-0D00-00006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5157" name="Button 101" hidden="1">
              <a:extLst>
                <a:ext uri="{63B3BB69-23CF-44E3-9099-C40C66FF867C}">
                  <a14:compatExt spid="_x0000_s45157"/>
                </a:ext>
                <a:ext uri="{FF2B5EF4-FFF2-40B4-BE49-F238E27FC236}">
                  <a16:creationId xmlns:a16="http://schemas.microsoft.com/office/drawing/2014/main" id="{00000000-0008-0000-0D00-00006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5158" name="Button 102" hidden="1">
              <a:extLst>
                <a:ext uri="{63B3BB69-23CF-44E3-9099-C40C66FF867C}">
                  <a14:compatExt spid="_x0000_s45158"/>
                </a:ext>
                <a:ext uri="{FF2B5EF4-FFF2-40B4-BE49-F238E27FC236}">
                  <a16:creationId xmlns:a16="http://schemas.microsoft.com/office/drawing/2014/main" id="{00000000-0008-0000-0D00-00006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5159" name="Button 103" hidden="1">
              <a:extLst>
                <a:ext uri="{63B3BB69-23CF-44E3-9099-C40C66FF867C}">
                  <a14:compatExt spid="_x0000_s45159"/>
                </a:ext>
                <a:ext uri="{FF2B5EF4-FFF2-40B4-BE49-F238E27FC236}">
                  <a16:creationId xmlns:a16="http://schemas.microsoft.com/office/drawing/2014/main" id="{00000000-0008-0000-0D00-00006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5160" name="Button 104" hidden="1">
              <a:extLst>
                <a:ext uri="{63B3BB69-23CF-44E3-9099-C40C66FF867C}">
                  <a14:compatExt spid="_x0000_s45160"/>
                </a:ext>
                <a:ext uri="{FF2B5EF4-FFF2-40B4-BE49-F238E27FC236}">
                  <a16:creationId xmlns:a16="http://schemas.microsoft.com/office/drawing/2014/main" id="{00000000-0008-0000-0D00-00006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5161" name="Button 105" hidden="1">
              <a:extLst>
                <a:ext uri="{63B3BB69-23CF-44E3-9099-C40C66FF867C}">
                  <a14:compatExt spid="_x0000_s45161"/>
                </a:ext>
                <a:ext uri="{FF2B5EF4-FFF2-40B4-BE49-F238E27FC236}">
                  <a16:creationId xmlns:a16="http://schemas.microsoft.com/office/drawing/2014/main" id="{00000000-0008-0000-0D00-00006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5162" name="Button 106" hidden="1">
              <a:extLst>
                <a:ext uri="{63B3BB69-23CF-44E3-9099-C40C66FF867C}">
                  <a14:compatExt spid="_x0000_s45162"/>
                </a:ext>
                <a:ext uri="{FF2B5EF4-FFF2-40B4-BE49-F238E27FC236}">
                  <a16:creationId xmlns:a16="http://schemas.microsoft.com/office/drawing/2014/main" id="{00000000-0008-0000-0D00-00006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5163" name="Button 107" hidden="1">
              <a:extLst>
                <a:ext uri="{63B3BB69-23CF-44E3-9099-C40C66FF867C}">
                  <a14:compatExt spid="_x0000_s45163"/>
                </a:ext>
                <a:ext uri="{FF2B5EF4-FFF2-40B4-BE49-F238E27FC236}">
                  <a16:creationId xmlns:a16="http://schemas.microsoft.com/office/drawing/2014/main" id="{00000000-0008-0000-0D00-00006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5164" name="Button 108" hidden="1">
              <a:extLst>
                <a:ext uri="{63B3BB69-23CF-44E3-9099-C40C66FF867C}">
                  <a14:compatExt spid="_x0000_s45164"/>
                </a:ext>
                <a:ext uri="{FF2B5EF4-FFF2-40B4-BE49-F238E27FC236}">
                  <a16:creationId xmlns:a16="http://schemas.microsoft.com/office/drawing/2014/main" id="{00000000-0008-0000-0D00-00006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5165" name="Button 109" hidden="1">
              <a:extLst>
                <a:ext uri="{63B3BB69-23CF-44E3-9099-C40C66FF867C}">
                  <a14:compatExt spid="_x0000_s45165"/>
                </a:ext>
                <a:ext uri="{FF2B5EF4-FFF2-40B4-BE49-F238E27FC236}">
                  <a16:creationId xmlns:a16="http://schemas.microsoft.com/office/drawing/2014/main" id="{00000000-0008-0000-0D00-00006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5166" name="Button 110" hidden="1">
              <a:extLst>
                <a:ext uri="{63B3BB69-23CF-44E3-9099-C40C66FF867C}">
                  <a14:compatExt spid="_x0000_s45166"/>
                </a:ext>
                <a:ext uri="{FF2B5EF4-FFF2-40B4-BE49-F238E27FC236}">
                  <a16:creationId xmlns:a16="http://schemas.microsoft.com/office/drawing/2014/main" id="{00000000-0008-0000-0D00-00006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5167" name="Button 111" hidden="1">
              <a:extLst>
                <a:ext uri="{63B3BB69-23CF-44E3-9099-C40C66FF867C}">
                  <a14:compatExt spid="_x0000_s45167"/>
                </a:ext>
                <a:ext uri="{FF2B5EF4-FFF2-40B4-BE49-F238E27FC236}">
                  <a16:creationId xmlns:a16="http://schemas.microsoft.com/office/drawing/2014/main" id="{00000000-0008-0000-0D00-00006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5168" name="Button 112" hidden="1">
              <a:extLst>
                <a:ext uri="{63B3BB69-23CF-44E3-9099-C40C66FF867C}">
                  <a14:compatExt spid="_x0000_s45168"/>
                </a:ext>
                <a:ext uri="{FF2B5EF4-FFF2-40B4-BE49-F238E27FC236}">
                  <a16:creationId xmlns:a16="http://schemas.microsoft.com/office/drawing/2014/main" id="{00000000-0008-0000-0D00-00007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5169" name="Button 113" hidden="1">
              <a:extLst>
                <a:ext uri="{63B3BB69-23CF-44E3-9099-C40C66FF867C}">
                  <a14:compatExt spid="_x0000_s45169"/>
                </a:ext>
                <a:ext uri="{FF2B5EF4-FFF2-40B4-BE49-F238E27FC236}">
                  <a16:creationId xmlns:a16="http://schemas.microsoft.com/office/drawing/2014/main" id="{00000000-0008-0000-0D00-00007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5170" name="Button 114" hidden="1">
              <a:extLst>
                <a:ext uri="{63B3BB69-23CF-44E3-9099-C40C66FF867C}">
                  <a14:compatExt spid="_x0000_s45170"/>
                </a:ext>
                <a:ext uri="{FF2B5EF4-FFF2-40B4-BE49-F238E27FC236}">
                  <a16:creationId xmlns:a16="http://schemas.microsoft.com/office/drawing/2014/main" id="{00000000-0008-0000-0D00-00007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5171" name="Button 115" hidden="1">
              <a:extLst>
                <a:ext uri="{63B3BB69-23CF-44E3-9099-C40C66FF867C}">
                  <a14:compatExt spid="_x0000_s45171"/>
                </a:ext>
                <a:ext uri="{FF2B5EF4-FFF2-40B4-BE49-F238E27FC236}">
                  <a16:creationId xmlns:a16="http://schemas.microsoft.com/office/drawing/2014/main" id="{00000000-0008-0000-0D00-00007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5172" name="Button 116" hidden="1">
              <a:extLst>
                <a:ext uri="{63B3BB69-23CF-44E3-9099-C40C66FF867C}">
                  <a14:compatExt spid="_x0000_s45172"/>
                </a:ext>
                <a:ext uri="{FF2B5EF4-FFF2-40B4-BE49-F238E27FC236}">
                  <a16:creationId xmlns:a16="http://schemas.microsoft.com/office/drawing/2014/main" id="{00000000-0008-0000-0D00-00007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5173" name="Button 117" hidden="1">
              <a:extLst>
                <a:ext uri="{63B3BB69-23CF-44E3-9099-C40C66FF867C}">
                  <a14:compatExt spid="_x0000_s45173"/>
                </a:ext>
                <a:ext uri="{FF2B5EF4-FFF2-40B4-BE49-F238E27FC236}">
                  <a16:creationId xmlns:a16="http://schemas.microsoft.com/office/drawing/2014/main" id="{00000000-0008-0000-0D00-00007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5174" name="Button 118" hidden="1">
              <a:extLst>
                <a:ext uri="{63B3BB69-23CF-44E3-9099-C40C66FF867C}">
                  <a14:compatExt spid="_x0000_s45174"/>
                </a:ext>
                <a:ext uri="{FF2B5EF4-FFF2-40B4-BE49-F238E27FC236}">
                  <a16:creationId xmlns:a16="http://schemas.microsoft.com/office/drawing/2014/main" id="{00000000-0008-0000-0D00-00007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5175" name="Button 119" hidden="1">
              <a:extLst>
                <a:ext uri="{63B3BB69-23CF-44E3-9099-C40C66FF867C}">
                  <a14:compatExt spid="_x0000_s45175"/>
                </a:ext>
                <a:ext uri="{FF2B5EF4-FFF2-40B4-BE49-F238E27FC236}">
                  <a16:creationId xmlns:a16="http://schemas.microsoft.com/office/drawing/2014/main" id="{00000000-0008-0000-0D00-00007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5176" name="Button 120" hidden="1">
              <a:extLst>
                <a:ext uri="{63B3BB69-23CF-44E3-9099-C40C66FF867C}">
                  <a14:compatExt spid="_x0000_s45176"/>
                </a:ext>
                <a:ext uri="{FF2B5EF4-FFF2-40B4-BE49-F238E27FC236}">
                  <a16:creationId xmlns:a16="http://schemas.microsoft.com/office/drawing/2014/main" id="{00000000-0008-0000-0D00-00007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5177" name="Button 121" hidden="1">
              <a:extLst>
                <a:ext uri="{63B3BB69-23CF-44E3-9099-C40C66FF867C}">
                  <a14:compatExt spid="_x0000_s45177"/>
                </a:ext>
                <a:ext uri="{FF2B5EF4-FFF2-40B4-BE49-F238E27FC236}">
                  <a16:creationId xmlns:a16="http://schemas.microsoft.com/office/drawing/2014/main" id="{00000000-0008-0000-0D00-00007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5178" name="Button 122" hidden="1">
              <a:extLst>
                <a:ext uri="{63B3BB69-23CF-44E3-9099-C40C66FF867C}">
                  <a14:compatExt spid="_x0000_s45178"/>
                </a:ext>
                <a:ext uri="{FF2B5EF4-FFF2-40B4-BE49-F238E27FC236}">
                  <a16:creationId xmlns:a16="http://schemas.microsoft.com/office/drawing/2014/main" id="{00000000-0008-0000-0D00-00007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5179" name="Button 123" hidden="1">
              <a:extLst>
                <a:ext uri="{63B3BB69-23CF-44E3-9099-C40C66FF867C}">
                  <a14:compatExt spid="_x0000_s45179"/>
                </a:ext>
                <a:ext uri="{FF2B5EF4-FFF2-40B4-BE49-F238E27FC236}">
                  <a16:creationId xmlns:a16="http://schemas.microsoft.com/office/drawing/2014/main" id="{00000000-0008-0000-0D00-00007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5180" name="Button 124" hidden="1">
              <a:extLst>
                <a:ext uri="{63B3BB69-23CF-44E3-9099-C40C66FF867C}">
                  <a14:compatExt spid="_x0000_s45180"/>
                </a:ext>
                <a:ext uri="{FF2B5EF4-FFF2-40B4-BE49-F238E27FC236}">
                  <a16:creationId xmlns:a16="http://schemas.microsoft.com/office/drawing/2014/main" id="{00000000-0008-0000-0D00-00007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5181" name="Button 125" hidden="1">
              <a:extLst>
                <a:ext uri="{63B3BB69-23CF-44E3-9099-C40C66FF867C}">
                  <a14:compatExt spid="_x0000_s45181"/>
                </a:ext>
                <a:ext uri="{FF2B5EF4-FFF2-40B4-BE49-F238E27FC236}">
                  <a16:creationId xmlns:a16="http://schemas.microsoft.com/office/drawing/2014/main" id="{00000000-0008-0000-0D00-00007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5182" name="Button 126" hidden="1">
              <a:extLst>
                <a:ext uri="{63B3BB69-23CF-44E3-9099-C40C66FF867C}">
                  <a14:compatExt spid="_x0000_s45182"/>
                </a:ext>
                <a:ext uri="{FF2B5EF4-FFF2-40B4-BE49-F238E27FC236}">
                  <a16:creationId xmlns:a16="http://schemas.microsoft.com/office/drawing/2014/main" id="{00000000-0008-0000-0D00-00007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5183" name="Button 127" hidden="1">
              <a:extLst>
                <a:ext uri="{63B3BB69-23CF-44E3-9099-C40C66FF867C}">
                  <a14:compatExt spid="_x0000_s45183"/>
                </a:ext>
                <a:ext uri="{FF2B5EF4-FFF2-40B4-BE49-F238E27FC236}">
                  <a16:creationId xmlns:a16="http://schemas.microsoft.com/office/drawing/2014/main" id="{00000000-0008-0000-0D00-00007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5184" name="Button 128" hidden="1">
              <a:extLst>
                <a:ext uri="{63B3BB69-23CF-44E3-9099-C40C66FF867C}">
                  <a14:compatExt spid="_x0000_s45184"/>
                </a:ext>
                <a:ext uri="{FF2B5EF4-FFF2-40B4-BE49-F238E27FC236}">
                  <a16:creationId xmlns:a16="http://schemas.microsoft.com/office/drawing/2014/main" id="{00000000-0008-0000-0D00-00008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5185" name="Button 129" hidden="1">
              <a:extLst>
                <a:ext uri="{63B3BB69-23CF-44E3-9099-C40C66FF867C}">
                  <a14:compatExt spid="_x0000_s45185"/>
                </a:ext>
                <a:ext uri="{FF2B5EF4-FFF2-40B4-BE49-F238E27FC236}">
                  <a16:creationId xmlns:a16="http://schemas.microsoft.com/office/drawing/2014/main" id="{00000000-0008-0000-0D00-00008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5186" name="Button 130" hidden="1">
              <a:extLst>
                <a:ext uri="{63B3BB69-23CF-44E3-9099-C40C66FF867C}">
                  <a14:compatExt spid="_x0000_s45186"/>
                </a:ext>
                <a:ext uri="{FF2B5EF4-FFF2-40B4-BE49-F238E27FC236}">
                  <a16:creationId xmlns:a16="http://schemas.microsoft.com/office/drawing/2014/main" id="{00000000-0008-0000-0D00-00008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5187" name="Button 131" hidden="1">
              <a:extLst>
                <a:ext uri="{63B3BB69-23CF-44E3-9099-C40C66FF867C}">
                  <a14:compatExt spid="_x0000_s45187"/>
                </a:ext>
                <a:ext uri="{FF2B5EF4-FFF2-40B4-BE49-F238E27FC236}">
                  <a16:creationId xmlns:a16="http://schemas.microsoft.com/office/drawing/2014/main" id="{00000000-0008-0000-0D00-00008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5188" name="Button 132" hidden="1">
              <a:extLst>
                <a:ext uri="{63B3BB69-23CF-44E3-9099-C40C66FF867C}">
                  <a14:compatExt spid="_x0000_s45188"/>
                </a:ext>
                <a:ext uri="{FF2B5EF4-FFF2-40B4-BE49-F238E27FC236}">
                  <a16:creationId xmlns:a16="http://schemas.microsoft.com/office/drawing/2014/main" id="{00000000-0008-0000-0D00-00008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5189" name="Button 133" hidden="1">
              <a:extLst>
                <a:ext uri="{63B3BB69-23CF-44E3-9099-C40C66FF867C}">
                  <a14:compatExt spid="_x0000_s45189"/>
                </a:ext>
                <a:ext uri="{FF2B5EF4-FFF2-40B4-BE49-F238E27FC236}">
                  <a16:creationId xmlns:a16="http://schemas.microsoft.com/office/drawing/2014/main" id="{00000000-0008-0000-0D00-00008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5190" name="Button 134" hidden="1">
              <a:extLst>
                <a:ext uri="{63B3BB69-23CF-44E3-9099-C40C66FF867C}">
                  <a14:compatExt spid="_x0000_s45190"/>
                </a:ext>
                <a:ext uri="{FF2B5EF4-FFF2-40B4-BE49-F238E27FC236}">
                  <a16:creationId xmlns:a16="http://schemas.microsoft.com/office/drawing/2014/main" id="{00000000-0008-0000-0D00-00008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5191" name="Button 135" hidden="1">
              <a:extLst>
                <a:ext uri="{63B3BB69-23CF-44E3-9099-C40C66FF867C}">
                  <a14:compatExt spid="_x0000_s45191"/>
                </a:ext>
                <a:ext uri="{FF2B5EF4-FFF2-40B4-BE49-F238E27FC236}">
                  <a16:creationId xmlns:a16="http://schemas.microsoft.com/office/drawing/2014/main" id="{00000000-0008-0000-0D00-00008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5192" name="Button 136" hidden="1">
              <a:extLst>
                <a:ext uri="{63B3BB69-23CF-44E3-9099-C40C66FF867C}">
                  <a14:compatExt spid="_x0000_s45192"/>
                </a:ext>
                <a:ext uri="{FF2B5EF4-FFF2-40B4-BE49-F238E27FC236}">
                  <a16:creationId xmlns:a16="http://schemas.microsoft.com/office/drawing/2014/main" id="{00000000-0008-0000-0D00-00008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5193" name="Button 137" hidden="1">
              <a:extLst>
                <a:ext uri="{63B3BB69-23CF-44E3-9099-C40C66FF867C}">
                  <a14:compatExt spid="_x0000_s45193"/>
                </a:ext>
                <a:ext uri="{FF2B5EF4-FFF2-40B4-BE49-F238E27FC236}">
                  <a16:creationId xmlns:a16="http://schemas.microsoft.com/office/drawing/2014/main" id="{00000000-0008-0000-0D00-00008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5194" name="Button 138" hidden="1">
              <a:extLst>
                <a:ext uri="{63B3BB69-23CF-44E3-9099-C40C66FF867C}">
                  <a14:compatExt spid="_x0000_s45194"/>
                </a:ext>
                <a:ext uri="{FF2B5EF4-FFF2-40B4-BE49-F238E27FC236}">
                  <a16:creationId xmlns:a16="http://schemas.microsoft.com/office/drawing/2014/main" id="{00000000-0008-0000-0D00-00008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5195" name="Button 139" hidden="1">
              <a:extLst>
                <a:ext uri="{63B3BB69-23CF-44E3-9099-C40C66FF867C}">
                  <a14:compatExt spid="_x0000_s45195"/>
                </a:ext>
                <a:ext uri="{FF2B5EF4-FFF2-40B4-BE49-F238E27FC236}">
                  <a16:creationId xmlns:a16="http://schemas.microsoft.com/office/drawing/2014/main" id="{00000000-0008-0000-0D00-00008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5196" name="Button 140" hidden="1">
              <a:extLst>
                <a:ext uri="{63B3BB69-23CF-44E3-9099-C40C66FF867C}">
                  <a14:compatExt spid="_x0000_s45196"/>
                </a:ext>
                <a:ext uri="{FF2B5EF4-FFF2-40B4-BE49-F238E27FC236}">
                  <a16:creationId xmlns:a16="http://schemas.microsoft.com/office/drawing/2014/main" id="{00000000-0008-0000-0D00-00008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6081" name="Button 1" hidden="1">
              <a:extLst>
                <a:ext uri="{63B3BB69-23CF-44E3-9099-C40C66FF867C}">
                  <a14:compatExt spid="_x0000_s46081"/>
                </a:ext>
                <a:ext uri="{FF2B5EF4-FFF2-40B4-BE49-F238E27FC236}">
                  <a16:creationId xmlns:a16="http://schemas.microsoft.com/office/drawing/2014/main" id="{00000000-0008-0000-0E00-00000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6082" name="Button 2" hidden="1">
              <a:extLst>
                <a:ext uri="{63B3BB69-23CF-44E3-9099-C40C66FF867C}">
                  <a14:compatExt spid="_x0000_s46082"/>
                </a:ext>
                <a:ext uri="{FF2B5EF4-FFF2-40B4-BE49-F238E27FC236}">
                  <a16:creationId xmlns:a16="http://schemas.microsoft.com/office/drawing/2014/main" id="{00000000-0008-0000-0E00-00000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6083" name="Button 3" hidden="1">
              <a:extLst>
                <a:ext uri="{63B3BB69-23CF-44E3-9099-C40C66FF867C}">
                  <a14:compatExt spid="_x0000_s46083"/>
                </a:ext>
                <a:ext uri="{FF2B5EF4-FFF2-40B4-BE49-F238E27FC236}">
                  <a16:creationId xmlns:a16="http://schemas.microsoft.com/office/drawing/2014/main" id="{00000000-0008-0000-0E00-00000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6084" name="Button 4" hidden="1">
              <a:extLst>
                <a:ext uri="{63B3BB69-23CF-44E3-9099-C40C66FF867C}">
                  <a14:compatExt spid="_x0000_s46084"/>
                </a:ext>
                <a:ext uri="{FF2B5EF4-FFF2-40B4-BE49-F238E27FC236}">
                  <a16:creationId xmlns:a16="http://schemas.microsoft.com/office/drawing/2014/main" id="{00000000-0008-0000-0E00-00000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6085" name="Button 5" hidden="1">
              <a:extLst>
                <a:ext uri="{63B3BB69-23CF-44E3-9099-C40C66FF867C}">
                  <a14:compatExt spid="_x0000_s46085"/>
                </a:ext>
                <a:ext uri="{FF2B5EF4-FFF2-40B4-BE49-F238E27FC236}">
                  <a16:creationId xmlns:a16="http://schemas.microsoft.com/office/drawing/2014/main" id="{00000000-0008-0000-0E00-00000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6086" name="Button 6" hidden="1">
              <a:extLst>
                <a:ext uri="{63B3BB69-23CF-44E3-9099-C40C66FF867C}">
                  <a14:compatExt spid="_x0000_s46086"/>
                </a:ext>
                <a:ext uri="{FF2B5EF4-FFF2-40B4-BE49-F238E27FC236}">
                  <a16:creationId xmlns:a16="http://schemas.microsoft.com/office/drawing/2014/main" id="{00000000-0008-0000-0E00-00000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6087" name="Button 7" hidden="1">
              <a:extLst>
                <a:ext uri="{63B3BB69-23CF-44E3-9099-C40C66FF867C}">
                  <a14:compatExt spid="_x0000_s46087"/>
                </a:ext>
                <a:ext uri="{FF2B5EF4-FFF2-40B4-BE49-F238E27FC236}">
                  <a16:creationId xmlns:a16="http://schemas.microsoft.com/office/drawing/2014/main" id="{00000000-0008-0000-0E00-00000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6088" name="Button 8" hidden="1">
              <a:extLst>
                <a:ext uri="{63B3BB69-23CF-44E3-9099-C40C66FF867C}">
                  <a14:compatExt spid="_x0000_s46088"/>
                </a:ext>
                <a:ext uri="{FF2B5EF4-FFF2-40B4-BE49-F238E27FC236}">
                  <a16:creationId xmlns:a16="http://schemas.microsoft.com/office/drawing/2014/main" id="{00000000-0008-0000-0E00-00000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6089" name="Button 9" hidden="1">
              <a:extLst>
                <a:ext uri="{63B3BB69-23CF-44E3-9099-C40C66FF867C}">
                  <a14:compatExt spid="_x0000_s46089"/>
                </a:ext>
                <a:ext uri="{FF2B5EF4-FFF2-40B4-BE49-F238E27FC236}">
                  <a16:creationId xmlns:a16="http://schemas.microsoft.com/office/drawing/2014/main" id="{00000000-0008-0000-0E00-00000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6090" name="Button 10" hidden="1">
              <a:extLst>
                <a:ext uri="{63B3BB69-23CF-44E3-9099-C40C66FF867C}">
                  <a14:compatExt spid="_x0000_s46090"/>
                </a:ext>
                <a:ext uri="{FF2B5EF4-FFF2-40B4-BE49-F238E27FC236}">
                  <a16:creationId xmlns:a16="http://schemas.microsoft.com/office/drawing/2014/main" id="{00000000-0008-0000-0E00-00000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6091" name="Button 11" hidden="1">
              <a:extLst>
                <a:ext uri="{63B3BB69-23CF-44E3-9099-C40C66FF867C}">
                  <a14:compatExt spid="_x0000_s46091"/>
                </a:ext>
                <a:ext uri="{FF2B5EF4-FFF2-40B4-BE49-F238E27FC236}">
                  <a16:creationId xmlns:a16="http://schemas.microsoft.com/office/drawing/2014/main" id="{00000000-0008-0000-0E00-00000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6092" name="Button 12" hidden="1">
              <a:extLst>
                <a:ext uri="{63B3BB69-23CF-44E3-9099-C40C66FF867C}">
                  <a14:compatExt spid="_x0000_s46092"/>
                </a:ext>
                <a:ext uri="{FF2B5EF4-FFF2-40B4-BE49-F238E27FC236}">
                  <a16:creationId xmlns:a16="http://schemas.microsoft.com/office/drawing/2014/main" id="{00000000-0008-0000-0E00-00000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6093" name="Button 13" hidden="1">
              <a:extLst>
                <a:ext uri="{63B3BB69-23CF-44E3-9099-C40C66FF867C}">
                  <a14:compatExt spid="_x0000_s46093"/>
                </a:ext>
                <a:ext uri="{FF2B5EF4-FFF2-40B4-BE49-F238E27FC236}">
                  <a16:creationId xmlns:a16="http://schemas.microsoft.com/office/drawing/2014/main" id="{00000000-0008-0000-0E00-00000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6094" name="Button 14" hidden="1">
              <a:extLst>
                <a:ext uri="{63B3BB69-23CF-44E3-9099-C40C66FF867C}">
                  <a14:compatExt spid="_x0000_s46094"/>
                </a:ext>
                <a:ext uri="{FF2B5EF4-FFF2-40B4-BE49-F238E27FC236}">
                  <a16:creationId xmlns:a16="http://schemas.microsoft.com/office/drawing/2014/main" id="{00000000-0008-0000-0E00-00000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6095" name="Button 15" hidden="1">
              <a:extLst>
                <a:ext uri="{63B3BB69-23CF-44E3-9099-C40C66FF867C}">
                  <a14:compatExt spid="_x0000_s46095"/>
                </a:ext>
                <a:ext uri="{FF2B5EF4-FFF2-40B4-BE49-F238E27FC236}">
                  <a16:creationId xmlns:a16="http://schemas.microsoft.com/office/drawing/2014/main" id="{00000000-0008-0000-0E00-00000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6096" name="Button 16" hidden="1">
              <a:extLst>
                <a:ext uri="{63B3BB69-23CF-44E3-9099-C40C66FF867C}">
                  <a14:compatExt spid="_x0000_s46096"/>
                </a:ext>
                <a:ext uri="{FF2B5EF4-FFF2-40B4-BE49-F238E27FC236}">
                  <a16:creationId xmlns:a16="http://schemas.microsoft.com/office/drawing/2014/main" id="{00000000-0008-0000-0E00-00001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6097" name="Button 17" hidden="1">
              <a:extLst>
                <a:ext uri="{63B3BB69-23CF-44E3-9099-C40C66FF867C}">
                  <a14:compatExt spid="_x0000_s46097"/>
                </a:ext>
                <a:ext uri="{FF2B5EF4-FFF2-40B4-BE49-F238E27FC236}">
                  <a16:creationId xmlns:a16="http://schemas.microsoft.com/office/drawing/2014/main" id="{00000000-0008-0000-0E00-00001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6098" name="Button 18" hidden="1">
              <a:extLst>
                <a:ext uri="{63B3BB69-23CF-44E3-9099-C40C66FF867C}">
                  <a14:compatExt spid="_x0000_s46098"/>
                </a:ext>
                <a:ext uri="{FF2B5EF4-FFF2-40B4-BE49-F238E27FC236}">
                  <a16:creationId xmlns:a16="http://schemas.microsoft.com/office/drawing/2014/main" id="{00000000-0008-0000-0E00-00001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6099" name="Button 19" hidden="1">
              <a:extLst>
                <a:ext uri="{63B3BB69-23CF-44E3-9099-C40C66FF867C}">
                  <a14:compatExt spid="_x0000_s46099"/>
                </a:ext>
                <a:ext uri="{FF2B5EF4-FFF2-40B4-BE49-F238E27FC236}">
                  <a16:creationId xmlns:a16="http://schemas.microsoft.com/office/drawing/2014/main" id="{00000000-0008-0000-0E00-00001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6100" name="Button 20" hidden="1">
              <a:extLst>
                <a:ext uri="{63B3BB69-23CF-44E3-9099-C40C66FF867C}">
                  <a14:compatExt spid="_x0000_s46100"/>
                </a:ext>
                <a:ext uri="{FF2B5EF4-FFF2-40B4-BE49-F238E27FC236}">
                  <a16:creationId xmlns:a16="http://schemas.microsoft.com/office/drawing/2014/main" id="{00000000-0008-0000-0E00-00001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6101" name="Button 21" hidden="1">
              <a:extLst>
                <a:ext uri="{63B3BB69-23CF-44E3-9099-C40C66FF867C}">
                  <a14:compatExt spid="_x0000_s46101"/>
                </a:ext>
                <a:ext uri="{FF2B5EF4-FFF2-40B4-BE49-F238E27FC236}">
                  <a16:creationId xmlns:a16="http://schemas.microsoft.com/office/drawing/2014/main" id="{00000000-0008-0000-0E00-00001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6102" name="Button 22" hidden="1">
              <a:extLst>
                <a:ext uri="{63B3BB69-23CF-44E3-9099-C40C66FF867C}">
                  <a14:compatExt spid="_x0000_s46102"/>
                </a:ext>
                <a:ext uri="{FF2B5EF4-FFF2-40B4-BE49-F238E27FC236}">
                  <a16:creationId xmlns:a16="http://schemas.microsoft.com/office/drawing/2014/main" id="{00000000-0008-0000-0E00-00001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6103" name="Button 23" hidden="1">
              <a:extLst>
                <a:ext uri="{63B3BB69-23CF-44E3-9099-C40C66FF867C}">
                  <a14:compatExt spid="_x0000_s46103"/>
                </a:ext>
                <a:ext uri="{FF2B5EF4-FFF2-40B4-BE49-F238E27FC236}">
                  <a16:creationId xmlns:a16="http://schemas.microsoft.com/office/drawing/2014/main" id="{00000000-0008-0000-0E00-00001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6104" name="Button 24" hidden="1">
              <a:extLst>
                <a:ext uri="{63B3BB69-23CF-44E3-9099-C40C66FF867C}">
                  <a14:compatExt spid="_x0000_s46104"/>
                </a:ext>
                <a:ext uri="{FF2B5EF4-FFF2-40B4-BE49-F238E27FC236}">
                  <a16:creationId xmlns:a16="http://schemas.microsoft.com/office/drawing/2014/main" id="{00000000-0008-0000-0E00-00001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6105" name="Button 25" hidden="1">
              <a:extLst>
                <a:ext uri="{63B3BB69-23CF-44E3-9099-C40C66FF867C}">
                  <a14:compatExt spid="_x0000_s46105"/>
                </a:ext>
                <a:ext uri="{FF2B5EF4-FFF2-40B4-BE49-F238E27FC236}">
                  <a16:creationId xmlns:a16="http://schemas.microsoft.com/office/drawing/2014/main" id="{00000000-0008-0000-0E00-00001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6106" name="Button 26" hidden="1">
              <a:extLst>
                <a:ext uri="{63B3BB69-23CF-44E3-9099-C40C66FF867C}">
                  <a14:compatExt spid="_x0000_s46106"/>
                </a:ext>
                <a:ext uri="{FF2B5EF4-FFF2-40B4-BE49-F238E27FC236}">
                  <a16:creationId xmlns:a16="http://schemas.microsoft.com/office/drawing/2014/main" id="{00000000-0008-0000-0E00-00001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6107" name="Button 27" hidden="1">
              <a:extLst>
                <a:ext uri="{63B3BB69-23CF-44E3-9099-C40C66FF867C}">
                  <a14:compatExt spid="_x0000_s46107"/>
                </a:ext>
                <a:ext uri="{FF2B5EF4-FFF2-40B4-BE49-F238E27FC236}">
                  <a16:creationId xmlns:a16="http://schemas.microsoft.com/office/drawing/2014/main" id="{00000000-0008-0000-0E00-00001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6108" name="Button 28" hidden="1">
              <a:extLst>
                <a:ext uri="{63B3BB69-23CF-44E3-9099-C40C66FF867C}">
                  <a14:compatExt spid="_x0000_s46108"/>
                </a:ext>
                <a:ext uri="{FF2B5EF4-FFF2-40B4-BE49-F238E27FC236}">
                  <a16:creationId xmlns:a16="http://schemas.microsoft.com/office/drawing/2014/main" id="{00000000-0008-0000-0E00-00001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6109" name="Button 29" hidden="1">
              <a:extLst>
                <a:ext uri="{63B3BB69-23CF-44E3-9099-C40C66FF867C}">
                  <a14:compatExt spid="_x0000_s46109"/>
                </a:ext>
                <a:ext uri="{FF2B5EF4-FFF2-40B4-BE49-F238E27FC236}">
                  <a16:creationId xmlns:a16="http://schemas.microsoft.com/office/drawing/2014/main" id="{00000000-0008-0000-0E00-00001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6110" name="Button 30" hidden="1">
              <a:extLst>
                <a:ext uri="{63B3BB69-23CF-44E3-9099-C40C66FF867C}">
                  <a14:compatExt spid="_x0000_s46110"/>
                </a:ext>
                <a:ext uri="{FF2B5EF4-FFF2-40B4-BE49-F238E27FC236}">
                  <a16:creationId xmlns:a16="http://schemas.microsoft.com/office/drawing/2014/main" id="{00000000-0008-0000-0E00-00001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6111" name="Button 31" hidden="1">
              <a:extLst>
                <a:ext uri="{63B3BB69-23CF-44E3-9099-C40C66FF867C}">
                  <a14:compatExt spid="_x0000_s46111"/>
                </a:ext>
                <a:ext uri="{FF2B5EF4-FFF2-40B4-BE49-F238E27FC236}">
                  <a16:creationId xmlns:a16="http://schemas.microsoft.com/office/drawing/2014/main" id="{00000000-0008-0000-0E00-00001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6112" name="Button 32" hidden="1">
              <a:extLst>
                <a:ext uri="{63B3BB69-23CF-44E3-9099-C40C66FF867C}">
                  <a14:compatExt spid="_x0000_s46112"/>
                </a:ext>
                <a:ext uri="{FF2B5EF4-FFF2-40B4-BE49-F238E27FC236}">
                  <a16:creationId xmlns:a16="http://schemas.microsoft.com/office/drawing/2014/main" id="{00000000-0008-0000-0E00-00002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6113" name="Button 33" hidden="1">
              <a:extLst>
                <a:ext uri="{63B3BB69-23CF-44E3-9099-C40C66FF867C}">
                  <a14:compatExt spid="_x0000_s46113"/>
                </a:ext>
                <a:ext uri="{FF2B5EF4-FFF2-40B4-BE49-F238E27FC236}">
                  <a16:creationId xmlns:a16="http://schemas.microsoft.com/office/drawing/2014/main" id="{00000000-0008-0000-0E00-00002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6114" name="Button 34" hidden="1">
              <a:extLst>
                <a:ext uri="{63B3BB69-23CF-44E3-9099-C40C66FF867C}">
                  <a14:compatExt spid="_x0000_s46114"/>
                </a:ext>
                <a:ext uri="{FF2B5EF4-FFF2-40B4-BE49-F238E27FC236}">
                  <a16:creationId xmlns:a16="http://schemas.microsoft.com/office/drawing/2014/main" id="{00000000-0008-0000-0E00-00002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6115" name="Button 35" hidden="1">
              <a:extLst>
                <a:ext uri="{63B3BB69-23CF-44E3-9099-C40C66FF867C}">
                  <a14:compatExt spid="_x0000_s46115"/>
                </a:ext>
                <a:ext uri="{FF2B5EF4-FFF2-40B4-BE49-F238E27FC236}">
                  <a16:creationId xmlns:a16="http://schemas.microsoft.com/office/drawing/2014/main" id="{00000000-0008-0000-0E00-00002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6116" name="Button 36" hidden="1">
              <a:extLst>
                <a:ext uri="{63B3BB69-23CF-44E3-9099-C40C66FF867C}">
                  <a14:compatExt spid="_x0000_s46116"/>
                </a:ext>
                <a:ext uri="{FF2B5EF4-FFF2-40B4-BE49-F238E27FC236}">
                  <a16:creationId xmlns:a16="http://schemas.microsoft.com/office/drawing/2014/main" id="{00000000-0008-0000-0E00-00002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6117" name="Button 37" hidden="1">
              <a:extLst>
                <a:ext uri="{63B3BB69-23CF-44E3-9099-C40C66FF867C}">
                  <a14:compatExt spid="_x0000_s46117"/>
                </a:ext>
                <a:ext uri="{FF2B5EF4-FFF2-40B4-BE49-F238E27FC236}">
                  <a16:creationId xmlns:a16="http://schemas.microsoft.com/office/drawing/2014/main" id="{00000000-0008-0000-0E00-00002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6118" name="Button 38" hidden="1">
              <a:extLst>
                <a:ext uri="{63B3BB69-23CF-44E3-9099-C40C66FF867C}">
                  <a14:compatExt spid="_x0000_s46118"/>
                </a:ext>
                <a:ext uri="{FF2B5EF4-FFF2-40B4-BE49-F238E27FC236}">
                  <a16:creationId xmlns:a16="http://schemas.microsoft.com/office/drawing/2014/main" id="{00000000-0008-0000-0E00-00002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6119" name="Button 39" hidden="1">
              <a:extLst>
                <a:ext uri="{63B3BB69-23CF-44E3-9099-C40C66FF867C}">
                  <a14:compatExt spid="_x0000_s46119"/>
                </a:ext>
                <a:ext uri="{FF2B5EF4-FFF2-40B4-BE49-F238E27FC236}">
                  <a16:creationId xmlns:a16="http://schemas.microsoft.com/office/drawing/2014/main" id="{00000000-0008-0000-0E00-00002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6120" name="Button 40" hidden="1">
              <a:extLst>
                <a:ext uri="{63B3BB69-23CF-44E3-9099-C40C66FF867C}">
                  <a14:compatExt spid="_x0000_s46120"/>
                </a:ext>
                <a:ext uri="{FF2B5EF4-FFF2-40B4-BE49-F238E27FC236}">
                  <a16:creationId xmlns:a16="http://schemas.microsoft.com/office/drawing/2014/main" id="{00000000-0008-0000-0E00-00002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6121" name="Button 41" hidden="1">
              <a:extLst>
                <a:ext uri="{63B3BB69-23CF-44E3-9099-C40C66FF867C}">
                  <a14:compatExt spid="_x0000_s46121"/>
                </a:ext>
                <a:ext uri="{FF2B5EF4-FFF2-40B4-BE49-F238E27FC236}">
                  <a16:creationId xmlns:a16="http://schemas.microsoft.com/office/drawing/2014/main" id="{00000000-0008-0000-0E00-00002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6122" name="Button 42" hidden="1">
              <a:extLst>
                <a:ext uri="{63B3BB69-23CF-44E3-9099-C40C66FF867C}">
                  <a14:compatExt spid="_x0000_s46122"/>
                </a:ext>
                <a:ext uri="{FF2B5EF4-FFF2-40B4-BE49-F238E27FC236}">
                  <a16:creationId xmlns:a16="http://schemas.microsoft.com/office/drawing/2014/main" id="{00000000-0008-0000-0E00-00002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6123" name="Button 43" hidden="1">
              <a:extLst>
                <a:ext uri="{63B3BB69-23CF-44E3-9099-C40C66FF867C}">
                  <a14:compatExt spid="_x0000_s46123"/>
                </a:ext>
                <a:ext uri="{FF2B5EF4-FFF2-40B4-BE49-F238E27FC236}">
                  <a16:creationId xmlns:a16="http://schemas.microsoft.com/office/drawing/2014/main" id="{00000000-0008-0000-0E00-00002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6124" name="Button 44" hidden="1">
              <a:extLst>
                <a:ext uri="{63B3BB69-23CF-44E3-9099-C40C66FF867C}">
                  <a14:compatExt spid="_x0000_s46124"/>
                </a:ext>
                <a:ext uri="{FF2B5EF4-FFF2-40B4-BE49-F238E27FC236}">
                  <a16:creationId xmlns:a16="http://schemas.microsoft.com/office/drawing/2014/main" id="{00000000-0008-0000-0E00-00002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6125" name="Button 45" hidden="1">
              <a:extLst>
                <a:ext uri="{63B3BB69-23CF-44E3-9099-C40C66FF867C}">
                  <a14:compatExt spid="_x0000_s46125"/>
                </a:ext>
                <a:ext uri="{FF2B5EF4-FFF2-40B4-BE49-F238E27FC236}">
                  <a16:creationId xmlns:a16="http://schemas.microsoft.com/office/drawing/2014/main" id="{00000000-0008-0000-0E00-00002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6126" name="Button 46" hidden="1">
              <a:extLst>
                <a:ext uri="{63B3BB69-23CF-44E3-9099-C40C66FF867C}">
                  <a14:compatExt spid="_x0000_s46126"/>
                </a:ext>
                <a:ext uri="{FF2B5EF4-FFF2-40B4-BE49-F238E27FC236}">
                  <a16:creationId xmlns:a16="http://schemas.microsoft.com/office/drawing/2014/main" id="{00000000-0008-0000-0E00-00002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6127" name="Button 47" hidden="1">
              <a:extLst>
                <a:ext uri="{63B3BB69-23CF-44E3-9099-C40C66FF867C}">
                  <a14:compatExt spid="_x0000_s46127"/>
                </a:ext>
                <a:ext uri="{FF2B5EF4-FFF2-40B4-BE49-F238E27FC236}">
                  <a16:creationId xmlns:a16="http://schemas.microsoft.com/office/drawing/2014/main" id="{00000000-0008-0000-0E00-00002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6128" name="Button 48" hidden="1">
              <a:extLst>
                <a:ext uri="{63B3BB69-23CF-44E3-9099-C40C66FF867C}">
                  <a14:compatExt spid="_x0000_s46128"/>
                </a:ext>
                <a:ext uri="{FF2B5EF4-FFF2-40B4-BE49-F238E27FC236}">
                  <a16:creationId xmlns:a16="http://schemas.microsoft.com/office/drawing/2014/main" id="{00000000-0008-0000-0E00-00003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6129" name="Button 49" hidden="1">
              <a:extLst>
                <a:ext uri="{63B3BB69-23CF-44E3-9099-C40C66FF867C}">
                  <a14:compatExt spid="_x0000_s46129"/>
                </a:ext>
                <a:ext uri="{FF2B5EF4-FFF2-40B4-BE49-F238E27FC236}">
                  <a16:creationId xmlns:a16="http://schemas.microsoft.com/office/drawing/2014/main" id="{00000000-0008-0000-0E00-00003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6130" name="Button 50" hidden="1">
              <a:extLst>
                <a:ext uri="{63B3BB69-23CF-44E3-9099-C40C66FF867C}">
                  <a14:compatExt spid="_x0000_s46130"/>
                </a:ext>
                <a:ext uri="{FF2B5EF4-FFF2-40B4-BE49-F238E27FC236}">
                  <a16:creationId xmlns:a16="http://schemas.microsoft.com/office/drawing/2014/main" id="{00000000-0008-0000-0E00-00003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6131" name="Button 51" hidden="1">
              <a:extLst>
                <a:ext uri="{63B3BB69-23CF-44E3-9099-C40C66FF867C}">
                  <a14:compatExt spid="_x0000_s46131"/>
                </a:ext>
                <a:ext uri="{FF2B5EF4-FFF2-40B4-BE49-F238E27FC236}">
                  <a16:creationId xmlns:a16="http://schemas.microsoft.com/office/drawing/2014/main" id="{00000000-0008-0000-0E00-00003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6132" name="Button 52" hidden="1">
              <a:extLst>
                <a:ext uri="{63B3BB69-23CF-44E3-9099-C40C66FF867C}">
                  <a14:compatExt spid="_x0000_s46132"/>
                </a:ext>
                <a:ext uri="{FF2B5EF4-FFF2-40B4-BE49-F238E27FC236}">
                  <a16:creationId xmlns:a16="http://schemas.microsoft.com/office/drawing/2014/main" id="{00000000-0008-0000-0E00-00003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6133" name="Button 53" hidden="1">
              <a:extLst>
                <a:ext uri="{63B3BB69-23CF-44E3-9099-C40C66FF867C}">
                  <a14:compatExt spid="_x0000_s46133"/>
                </a:ext>
                <a:ext uri="{FF2B5EF4-FFF2-40B4-BE49-F238E27FC236}">
                  <a16:creationId xmlns:a16="http://schemas.microsoft.com/office/drawing/2014/main" id="{00000000-0008-0000-0E00-00003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6134" name="Button 54" hidden="1">
              <a:extLst>
                <a:ext uri="{63B3BB69-23CF-44E3-9099-C40C66FF867C}">
                  <a14:compatExt spid="_x0000_s46134"/>
                </a:ext>
                <a:ext uri="{FF2B5EF4-FFF2-40B4-BE49-F238E27FC236}">
                  <a16:creationId xmlns:a16="http://schemas.microsoft.com/office/drawing/2014/main" id="{00000000-0008-0000-0E00-00003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6135" name="Button 55" hidden="1">
              <a:extLst>
                <a:ext uri="{63B3BB69-23CF-44E3-9099-C40C66FF867C}">
                  <a14:compatExt spid="_x0000_s46135"/>
                </a:ext>
                <a:ext uri="{FF2B5EF4-FFF2-40B4-BE49-F238E27FC236}">
                  <a16:creationId xmlns:a16="http://schemas.microsoft.com/office/drawing/2014/main" id="{00000000-0008-0000-0E00-00003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6136" name="Button 56" hidden="1">
              <a:extLst>
                <a:ext uri="{63B3BB69-23CF-44E3-9099-C40C66FF867C}">
                  <a14:compatExt spid="_x0000_s46136"/>
                </a:ext>
                <a:ext uri="{FF2B5EF4-FFF2-40B4-BE49-F238E27FC236}">
                  <a16:creationId xmlns:a16="http://schemas.microsoft.com/office/drawing/2014/main" id="{00000000-0008-0000-0E00-00003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6137" name="Button 57" hidden="1">
              <a:extLst>
                <a:ext uri="{63B3BB69-23CF-44E3-9099-C40C66FF867C}">
                  <a14:compatExt spid="_x0000_s46137"/>
                </a:ext>
                <a:ext uri="{FF2B5EF4-FFF2-40B4-BE49-F238E27FC236}">
                  <a16:creationId xmlns:a16="http://schemas.microsoft.com/office/drawing/2014/main" id="{00000000-0008-0000-0E00-00003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6138" name="Button 58" hidden="1">
              <a:extLst>
                <a:ext uri="{63B3BB69-23CF-44E3-9099-C40C66FF867C}">
                  <a14:compatExt spid="_x0000_s46138"/>
                </a:ext>
                <a:ext uri="{FF2B5EF4-FFF2-40B4-BE49-F238E27FC236}">
                  <a16:creationId xmlns:a16="http://schemas.microsoft.com/office/drawing/2014/main" id="{00000000-0008-0000-0E00-00003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6139" name="Button 59" hidden="1">
              <a:extLst>
                <a:ext uri="{63B3BB69-23CF-44E3-9099-C40C66FF867C}">
                  <a14:compatExt spid="_x0000_s46139"/>
                </a:ext>
                <a:ext uri="{FF2B5EF4-FFF2-40B4-BE49-F238E27FC236}">
                  <a16:creationId xmlns:a16="http://schemas.microsoft.com/office/drawing/2014/main" id="{00000000-0008-0000-0E00-00003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6140" name="Button 60" hidden="1">
              <a:extLst>
                <a:ext uri="{63B3BB69-23CF-44E3-9099-C40C66FF867C}">
                  <a14:compatExt spid="_x0000_s46140"/>
                </a:ext>
                <a:ext uri="{FF2B5EF4-FFF2-40B4-BE49-F238E27FC236}">
                  <a16:creationId xmlns:a16="http://schemas.microsoft.com/office/drawing/2014/main" id="{00000000-0008-0000-0E00-00003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6141" name="Button 61" hidden="1">
              <a:extLst>
                <a:ext uri="{63B3BB69-23CF-44E3-9099-C40C66FF867C}">
                  <a14:compatExt spid="_x0000_s46141"/>
                </a:ext>
                <a:ext uri="{FF2B5EF4-FFF2-40B4-BE49-F238E27FC236}">
                  <a16:creationId xmlns:a16="http://schemas.microsoft.com/office/drawing/2014/main" id="{00000000-0008-0000-0E00-00003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6142" name="Button 62" hidden="1">
              <a:extLst>
                <a:ext uri="{63B3BB69-23CF-44E3-9099-C40C66FF867C}">
                  <a14:compatExt spid="_x0000_s46142"/>
                </a:ext>
                <a:ext uri="{FF2B5EF4-FFF2-40B4-BE49-F238E27FC236}">
                  <a16:creationId xmlns:a16="http://schemas.microsoft.com/office/drawing/2014/main" id="{00000000-0008-0000-0E00-00003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6143" name="Button 63" hidden="1">
              <a:extLst>
                <a:ext uri="{63B3BB69-23CF-44E3-9099-C40C66FF867C}">
                  <a14:compatExt spid="_x0000_s46143"/>
                </a:ext>
                <a:ext uri="{FF2B5EF4-FFF2-40B4-BE49-F238E27FC236}">
                  <a16:creationId xmlns:a16="http://schemas.microsoft.com/office/drawing/2014/main" id="{00000000-0008-0000-0E00-00003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6144" name="Button 64" hidden="1">
              <a:extLst>
                <a:ext uri="{63B3BB69-23CF-44E3-9099-C40C66FF867C}">
                  <a14:compatExt spid="_x0000_s46144"/>
                </a:ext>
                <a:ext uri="{FF2B5EF4-FFF2-40B4-BE49-F238E27FC236}">
                  <a16:creationId xmlns:a16="http://schemas.microsoft.com/office/drawing/2014/main" id="{00000000-0008-0000-0E00-00004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6145" name="Button 65" hidden="1">
              <a:extLst>
                <a:ext uri="{63B3BB69-23CF-44E3-9099-C40C66FF867C}">
                  <a14:compatExt spid="_x0000_s46145"/>
                </a:ext>
                <a:ext uri="{FF2B5EF4-FFF2-40B4-BE49-F238E27FC236}">
                  <a16:creationId xmlns:a16="http://schemas.microsoft.com/office/drawing/2014/main" id="{00000000-0008-0000-0E00-00004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6146" name="Button 66" hidden="1">
              <a:extLst>
                <a:ext uri="{63B3BB69-23CF-44E3-9099-C40C66FF867C}">
                  <a14:compatExt spid="_x0000_s46146"/>
                </a:ext>
                <a:ext uri="{FF2B5EF4-FFF2-40B4-BE49-F238E27FC236}">
                  <a16:creationId xmlns:a16="http://schemas.microsoft.com/office/drawing/2014/main" id="{00000000-0008-0000-0E00-00004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6147" name="Button 67" hidden="1">
              <a:extLst>
                <a:ext uri="{63B3BB69-23CF-44E3-9099-C40C66FF867C}">
                  <a14:compatExt spid="_x0000_s46147"/>
                </a:ext>
                <a:ext uri="{FF2B5EF4-FFF2-40B4-BE49-F238E27FC236}">
                  <a16:creationId xmlns:a16="http://schemas.microsoft.com/office/drawing/2014/main" id="{00000000-0008-0000-0E00-00004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6148" name="Button 68" hidden="1">
              <a:extLst>
                <a:ext uri="{63B3BB69-23CF-44E3-9099-C40C66FF867C}">
                  <a14:compatExt spid="_x0000_s46148"/>
                </a:ext>
                <a:ext uri="{FF2B5EF4-FFF2-40B4-BE49-F238E27FC236}">
                  <a16:creationId xmlns:a16="http://schemas.microsoft.com/office/drawing/2014/main" id="{00000000-0008-0000-0E00-00004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6149" name="Button 69" hidden="1">
              <a:extLst>
                <a:ext uri="{63B3BB69-23CF-44E3-9099-C40C66FF867C}">
                  <a14:compatExt spid="_x0000_s46149"/>
                </a:ext>
                <a:ext uri="{FF2B5EF4-FFF2-40B4-BE49-F238E27FC236}">
                  <a16:creationId xmlns:a16="http://schemas.microsoft.com/office/drawing/2014/main" id="{00000000-0008-0000-0E00-00004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6150" name="Button 70" hidden="1">
              <a:extLst>
                <a:ext uri="{63B3BB69-23CF-44E3-9099-C40C66FF867C}">
                  <a14:compatExt spid="_x0000_s46150"/>
                </a:ext>
                <a:ext uri="{FF2B5EF4-FFF2-40B4-BE49-F238E27FC236}">
                  <a16:creationId xmlns:a16="http://schemas.microsoft.com/office/drawing/2014/main" id="{00000000-0008-0000-0E00-00004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6151" name="Button 71" hidden="1">
              <a:extLst>
                <a:ext uri="{63B3BB69-23CF-44E3-9099-C40C66FF867C}">
                  <a14:compatExt spid="_x0000_s46151"/>
                </a:ext>
                <a:ext uri="{FF2B5EF4-FFF2-40B4-BE49-F238E27FC236}">
                  <a16:creationId xmlns:a16="http://schemas.microsoft.com/office/drawing/2014/main" id="{00000000-0008-0000-0E00-00004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6152" name="Button 72" hidden="1">
              <a:extLst>
                <a:ext uri="{63B3BB69-23CF-44E3-9099-C40C66FF867C}">
                  <a14:compatExt spid="_x0000_s46152"/>
                </a:ext>
                <a:ext uri="{FF2B5EF4-FFF2-40B4-BE49-F238E27FC236}">
                  <a16:creationId xmlns:a16="http://schemas.microsoft.com/office/drawing/2014/main" id="{00000000-0008-0000-0E00-00004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6153" name="Button 73" hidden="1">
              <a:extLst>
                <a:ext uri="{63B3BB69-23CF-44E3-9099-C40C66FF867C}">
                  <a14:compatExt spid="_x0000_s46153"/>
                </a:ext>
                <a:ext uri="{FF2B5EF4-FFF2-40B4-BE49-F238E27FC236}">
                  <a16:creationId xmlns:a16="http://schemas.microsoft.com/office/drawing/2014/main" id="{00000000-0008-0000-0E00-00004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6154" name="Button 74" hidden="1">
              <a:extLst>
                <a:ext uri="{63B3BB69-23CF-44E3-9099-C40C66FF867C}">
                  <a14:compatExt spid="_x0000_s46154"/>
                </a:ext>
                <a:ext uri="{FF2B5EF4-FFF2-40B4-BE49-F238E27FC236}">
                  <a16:creationId xmlns:a16="http://schemas.microsoft.com/office/drawing/2014/main" id="{00000000-0008-0000-0E00-00004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6155" name="Button 75" hidden="1">
              <a:extLst>
                <a:ext uri="{63B3BB69-23CF-44E3-9099-C40C66FF867C}">
                  <a14:compatExt spid="_x0000_s46155"/>
                </a:ext>
                <a:ext uri="{FF2B5EF4-FFF2-40B4-BE49-F238E27FC236}">
                  <a16:creationId xmlns:a16="http://schemas.microsoft.com/office/drawing/2014/main" id="{00000000-0008-0000-0E00-00004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6156" name="Button 76" hidden="1">
              <a:extLst>
                <a:ext uri="{63B3BB69-23CF-44E3-9099-C40C66FF867C}">
                  <a14:compatExt spid="_x0000_s46156"/>
                </a:ext>
                <a:ext uri="{FF2B5EF4-FFF2-40B4-BE49-F238E27FC236}">
                  <a16:creationId xmlns:a16="http://schemas.microsoft.com/office/drawing/2014/main" id="{00000000-0008-0000-0E00-00004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6157" name="Button 77" hidden="1">
              <a:extLst>
                <a:ext uri="{63B3BB69-23CF-44E3-9099-C40C66FF867C}">
                  <a14:compatExt spid="_x0000_s46157"/>
                </a:ext>
                <a:ext uri="{FF2B5EF4-FFF2-40B4-BE49-F238E27FC236}">
                  <a16:creationId xmlns:a16="http://schemas.microsoft.com/office/drawing/2014/main" id="{00000000-0008-0000-0E00-00004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6158" name="Button 78" hidden="1">
              <a:extLst>
                <a:ext uri="{63B3BB69-23CF-44E3-9099-C40C66FF867C}">
                  <a14:compatExt spid="_x0000_s46158"/>
                </a:ext>
                <a:ext uri="{FF2B5EF4-FFF2-40B4-BE49-F238E27FC236}">
                  <a16:creationId xmlns:a16="http://schemas.microsoft.com/office/drawing/2014/main" id="{00000000-0008-0000-0E00-00004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6159" name="Button 79" hidden="1">
              <a:extLst>
                <a:ext uri="{63B3BB69-23CF-44E3-9099-C40C66FF867C}">
                  <a14:compatExt spid="_x0000_s46159"/>
                </a:ext>
                <a:ext uri="{FF2B5EF4-FFF2-40B4-BE49-F238E27FC236}">
                  <a16:creationId xmlns:a16="http://schemas.microsoft.com/office/drawing/2014/main" id="{00000000-0008-0000-0E00-00004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6160" name="Button 80" hidden="1">
              <a:extLst>
                <a:ext uri="{63B3BB69-23CF-44E3-9099-C40C66FF867C}">
                  <a14:compatExt spid="_x0000_s46160"/>
                </a:ext>
                <a:ext uri="{FF2B5EF4-FFF2-40B4-BE49-F238E27FC236}">
                  <a16:creationId xmlns:a16="http://schemas.microsoft.com/office/drawing/2014/main" id="{00000000-0008-0000-0E00-00005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6161" name="Button 81" hidden="1">
              <a:extLst>
                <a:ext uri="{63B3BB69-23CF-44E3-9099-C40C66FF867C}">
                  <a14:compatExt spid="_x0000_s46161"/>
                </a:ext>
                <a:ext uri="{FF2B5EF4-FFF2-40B4-BE49-F238E27FC236}">
                  <a16:creationId xmlns:a16="http://schemas.microsoft.com/office/drawing/2014/main" id="{00000000-0008-0000-0E00-00005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6162" name="Button 82" hidden="1">
              <a:extLst>
                <a:ext uri="{63B3BB69-23CF-44E3-9099-C40C66FF867C}">
                  <a14:compatExt spid="_x0000_s46162"/>
                </a:ext>
                <a:ext uri="{FF2B5EF4-FFF2-40B4-BE49-F238E27FC236}">
                  <a16:creationId xmlns:a16="http://schemas.microsoft.com/office/drawing/2014/main" id="{00000000-0008-0000-0E00-00005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6163" name="Button 83" hidden="1">
              <a:extLst>
                <a:ext uri="{63B3BB69-23CF-44E3-9099-C40C66FF867C}">
                  <a14:compatExt spid="_x0000_s46163"/>
                </a:ext>
                <a:ext uri="{FF2B5EF4-FFF2-40B4-BE49-F238E27FC236}">
                  <a16:creationId xmlns:a16="http://schemas.microsoft.com/office/drawing/2014/main" id="{00000000-0008-0000-0E00-00005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6164" name="Button 84" hidden="1">
              <a:extLst>
                <a:ext uri="{63B3BB69-23CF-44E3-9099-C40C66FF867C}">
                  <a14:compatExt spid="_x0000_s46164"/>
                </a:ext>
                <a:ext uri="{FF2B5EF4-FFF2-40B4-BE49-F238E27FC236}">
                  <a16:creationId xmlns:a16="http://schemas.microsoft.com/office/drawing/2014/main" id="{00000000-0008-0000-0E00-00005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6165" name="Button 85" hidden="1">
              <a:extLst>
                <a:ext uri="{63B3BB69-23CF-44E3-9099-C40C66FF867C}">
                  <a14:compatExt spid="_x0000_s46165"/>
                </a:ext>
                <a:ext uri="{FF2B5EF4-FFF2-40B4-BE49-F238E27FC236}">
                  <a16:creationId xmlns:a16="http://schemas.microsoft.com/office/drawing/2014/main" id="{00000000-0008-0000-0E00-00005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6166" name="Button 86" hidden="1">
              <a:extLst>
                <a:ext uri="{63B3BB69-23CF-44E3-9099-C40C66FF867C}">
                  <a14:compatExt spid="_x0000_s46166"/>
                </a:ext>
                <a:ext uri="{FF2B5EF4-FFF2-40B4-BE49-F238E27FC236}">
                  <a16:creationId xmlns:a16="http://schemas.microsoft.com/office/drawing/2014/main" id="{00000000-0008-0000-0E00-00005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6167" name="Button 87" hidden="1">
              <a:extLst>
                <a:ext uri="{63B3BB69-23CF-44E3-9099-C40C66FF867C}">
                  <a14:compatExt spid="_x0000_s46167"/>
                </a:ext>
                <a:ext uri="{FF2B5EF4-FFF2-40B4-BE49-F238E27FC236}">
                  <a16:creationId xmlns:a16="http://schemas.microsoft.com/office/drawing/2014/main" id="{00000000-0008-0000-0E00-00005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6168" name="Button 88" hidden="1">
              <a:extLst>
                <a:ext uri="{63B3BB69-23CF-44E3-9099-C40C66FF867C}">
                  <a14:compatExt spid="_x0000_s46168"/>
                </a:ext>
                <a:ext uri="{FF2B5EF4-FFF2-40B4-BE49-F238E27FC236}">
                  <a16:creationId xmlns:a16="http://schemas.microsoft.com/office/drawing/2014/main" id="{00000000-0008-0000-0E00-00005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6169" name="Button 89" hidden="1">
              <a:extLst>
                <a:ext uri="{63B3BB69-23CF-44E3-9099-C40C66FF867C}">
                  <a14:compatExt spid="_x0000_s46169"/>
                </a:ext>
                <a:ext uri="{FF2B5EF4-FFF2-40B4-BE49-F238E27FC236}">
                  <a16:creationId xmlns:a16="http://schemas.microsoft.com/office/drawing/2014/main" id="{00000000-0008-0000-0E00-00005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6170" name="Button 90" hidden="1">
              <a:extLst>
                <a:ext uri="{63B3BB69-23CF-44E3-9099-C40C66FF867C}">
                  <a14:compatExt spid="_x0000_s46170"/>
                </a:ext>
                <a:ext uri="{FF2B5EF4-FFF2-40B4-BE49-F238E27FC236}">
                  <a16:creationId xmlns:a16="http://schemas.microsoft.com/office/drawing/2014/main" id="{00000000-0008-0000-0E00-00005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6171" name="Button 91" hidden="1">
              <a:extLst>
                <a:ext uri="{63B3BB69-23CF-44E3-9099-C40C66FF867C}">
                  <a14:compatExt spid="_x0000_s46171"/>
                </a:ext>
                <a:ext uri="{FF2B5EF4-FFF2-40B4-BE49-F238E27FC236}">
                  <a16:creationId xmlns:a16="http://schemas.microsoft.com/office/drawing/2014/main" id="{00000000-0008-0000-0E00-00005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6172" name="Button 92" hidden="1">
              <a:extLst>
                <a:ext uri="{63B3BB69-23CF-44E3-9099-C40C66FF867C}">
                  <a14:compatExt spid="_x0000_s46172"/>
                </a:ext>
                <a:ext uri="{FF2B5EF4-FFF2-40B4-BE49-F238E27FC236}">
                  <a16:creationId xmlns:a16="http://schemas.microsoft.com/office/drawing/2014/main" id="{00000000-0008-0000-0E00-00005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6173" name="Button 93" hidden="1">
              <a:extLst>
                <a:ext uri="{63B3BB69-23CF-44E3-9099-C40C66FF867C}">
                  <a14:compatExt spid="_x0000_s46173"/>
                </a:ext>
                <a:ext uri="{FF2B5EF4-FFF2-40B4-BE49-F238E27FC236}">
                  <a16:creationId xmlns:a16="http://schemas.microsoft.com/office/drawing/2014/main" id="{00000000-0008-0000-0E00-00005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6174" name="Button 94" hidden="1">
              <a:extLst>
                <a:ext uri="{63B3BB69-23CF-44E3-9099-C40C66FF867C}">
                  <a14:compatExt spid="_x0000_s46174"/>
                </a:ext>
                <a:ext uri="{FF2B5EF4-FFF2-40B4-BE49-F238E27FC236}">
                  <a16:creationId xmlns:a16="http://schemas.microsoft.com/office/drawing/2014/main" id="{00000000-0008-0000-0E00-00005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6175" name="Button 95" hidden="1">
              <a:extLst>
                <a:ext uri="{63B3BB69-23CF-44E3-9099-C40C66FF867C}">
                  <a14:compatExt spid="_x0000_s46175"/>
                </a:ext>
                <a:ext uri="{FF2B5EF4-FFF2-40B4-BE49-F238E27FC236}">
                  <a16:creationId xmlns:a16="http://schemas.microsoft.com/office/drawing/2014/main" id="{00000000-0008-0000-0E00-00005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6176" name="Button 96" hidden="1">
              <a:extLst>
                <a:ext uri="{63B3BB69-23CF-44E3-9099-C40C66FF867C}">
                  <a14:compatExt spid="_x0000_s46176"/>
                </a:ext>
                <a:ext uri="{FF2B5EF4-FFF2-40B4-BE49-F238E27FC236}">
                  <a16:creationId xmlns:a16="http://schemas.microsoft.com/office/drawing/2014/main" id="{00000000-0008-0000-0E00-00006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6177" name="Button 97" hidden="1">
              <a:extLst>
                <a:ext uri="{63B3BB69-23CF-44E3-9099-C40C66FF867C}">
                  <a14:compatExt spid="_x0000_s46177"/>
                </a:ext>
                <a:ext uri="{FF2B5EF4-FFF2-40B4-BE49-F238E27FC236}">
                  <a16:creationId xmlns:a16="http://schemas.microsoft.com/office/drawing/2014/main" id="{00000000-0008-0000-0E00-00006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6178" name="Button 98" hidden="1">
              <a:extLst>
                <a:ext uri="{63B3BB69-23CF-44E3-9099-C40C66FF867C}">
                  <a14:compatExt spid="_x0000_s46178"/>
                </a:ext>
                <a:ext uri="{FF2B5EF4-FFF2-40B4-BE49-F238E27FC236}">
                  <a16:creationId xmlns:a16="http://schemas.microsoft.com/office/drawing/2014/main" id="{00000000-0008-0000-0E00-00006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6179" name="Button 99" hidden="1">
              <a:extLst>
                <a:ext uri="{63B3BB69-23CF-44E3-9099-C40C66FF867C}">
                  <a14:compatExt spid="_x0000_s46179"/>
                </a:ext>
                <a:ext uri="{FF2B5EF4-FFF2-40B4-BE49-F238E27FC236}">
                  <a16:creationId xmlns:a16="http://schemas.microsoft.com/office/drawing/2014/main" id="{00000000-0008-0000-0E00-00006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6180" name="Button 100" hidden="1">
              <a:extLst>
                <a:ext uri="{63B3BB69-23CF-44E3-9099-C40C66FF867C}">
                  <a14:compatExt spid="_x0000_s46180"/>
                </a:ext>
                <a:ext uri="{FF2B5EF4-FFF2-40B4-BE49-F238E27FC236}">
                  <a16:creationId xmlns:a16="http://schemas.microsoft.com/office/drawing/2014/main" id="{00000000-0008-0000-0E00-00006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6181" name="Button 101" hidden="1">
              <a:extLst>
                <a:ext uri="{63B3BB69-23CF-44E3-9099-C40C66FF867C}">
                  <a14:compatExt spid="_x0000_s46181"/>
                </a:ext>
                <a:ext uri="{FF2B5EF4-FFF2-40B4-BE49-F238E27FC236}">
                  <a16:creationId xmlns:a16="http://schemas.microsoft.com/office/drawing/2014/main" id="{00000000-0008-0000-0E00-00006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6182" name="Button 102" hidden="1">
              <a:extLst>
                <a:ext uri="{63B3BB69-23CF-44E3-9099-C40C66FF867C}">
                  <a14:compatExt spid="_x0000_s46182"/>
                </a:ext>
                <a:ext uri="{FF2B5EF4-FFF2-40B4-BE49-F238E27FC236}">
                  <a16:creationId xmlns:a16="http://schemas.microsoft.com/office/drawing/2014/main" id="{00000000-0008-0000-0E00-00006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6183" name="Button 103" hidden="1">
              <a:extLst>
                <a:ext uri="{63B3BB69-23CF-44E3-9099-C40C66FF867C}">
                  <a14:compatExt spid="_x0000_s46183"/>
                </a:ext>
                <a:ext uri="{FF2B5EF4-FFF2-40B4-BE49-F238E27FC236}">
                  <a16:creationId xmlns:a16="http://schemas.microsoft.com/office/drawing/2014/main" id="{00000000-0008-0000-0E00-00006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6184" name="Button 104" hidden="1">
              <a:extLst>
                <a:ext uri="{63B3BB69-23CF-44E3-9099-C40C66FF867C}">
                  <a14:compatExt spid="_x0000_s46184"/>
                </a:ext>
                <a:ext uri="{FF2B5EF4-FFF2-40B4-BE49-F238E27FC236}">
                  <a16:creationId xmlns:a16="http://schemas.microsoft.com/office/drawing/2014/main" id="{00000000-0008-0000-0E00-00006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6185" name="Button 105" hidden="1">
              <a:extLst>
                <a:ext uri="{63B3BB69-23CF-44E3-9099-C40C66FF867C}">
                  <a14:compatExt spid="_x0000_s46185"/>
                </a:ext>
                <a:ext uri="{FF2B5EF4-FFF2-40B4-BE49-F238E27FC236}">
                  <a16:creationId xmlns:a16="http://schemas.microsoft.com/office/drawing/2014/main" id="{00000000-0008-0000-0E00-00006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6186" name="Button 106" hidden="1">
              <a:extLst>
                <a:ext uri="{63B3BB69-23CF-44E3-9099-C40C66FF867C}">
                  <a14:compatExt spid="_x0000_s46186"/>
                </a:ext>
                <a:ext uri="{FF2B5EF4-FFF2-40B4-BE49-F238E27FC236}">
                  <a16:creationId xmlns:a16="http://schemas.microsoft.com/office/drawing/2014/main" id="{00000000-0008-0000-0E00-00006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6187" name="Button 107" hidden="1">
              <a:extLst>
                <a:ext uri="{63B3BB69-23CF-44E3-9099-C40C66FF867C}">
                  <a14:compatExt spid="_x0000_s46187"/>
                </a:ext>
                <a:ext uri="{FF2B5EF4-FFF2-40B4-BE49-F238E27FC236}">
                  <a16:creationId xmlns:a16="http://schemas.microsoft.com/office/drawing/2014/main" id="{00000000-0008-0000-0E00-00006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6188" name="Button 108" hidden="1">
              <a:extLst>
                <a:ext uri="{63B3BB69-23CF-44E3-9099-C40C66FF867C}">
                  <a14:compatExt spid="_x0000_s46188"/>
                </a:ext>
                <a:ext uri="{FF2B5EF4-FFF2-40B4-BE49-F238E27FC236}">
                  <a16:creationId xmlns:a16="http://schemas.microsoft.com/office/drawing/2014/main" id="{00000000-0008-0000-0E00-00006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6189" name="Button 109" hidden="1">
              <a:extLst>
                <a:ext uri="{63B3BB69-23CF-44E3-9099-C40C66FF867C}">
                  <a14:compatExt spid="_x0000_s46189"/>
                </a:ext>
                <a:ext uri="{FF2B5EF4-FFF2-40B4-BE49-F238E27FC236}">
                  <a16:creationId xmlns:a16="http://schemas.microsoft.com/office/drawing/2014/main" id="{00000000-0008-0000-0E00-00006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6190" name="Button 110" hidden="1">
              <a:extLst>
                <a:ext uri="{63B3BB69-23CF-44E3-9099-C40C66FF867C}">
                  <a14:compatExt spid="_x0000_s46190"/>
                </a:ext>
                <a:ext uri="{FF2B5EF4-FFF2-40B4-BE49-F238E27FC236}">
                  <a16:creationId xmlns:a16="http://schemas.microsoft.com/office/drawing/2014/main" id="{00000000-0008-0000-0E00-00006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6191" name="Button 111" hidden="1">
              <a:extLst>
                <a:ext uri="{63B3BB69-23CF-44E3-9099-C40C66FF867C}">
                  <a14:compatExt spid="_x0000_s46191"/>
                </a:ext>
                <a:ext uri="{FF2B5EF4-FFF2-40B4-BE49-F238E27FC236}">
                  <a16:creationId xmlns:a16="http://schemas.microsoft.com/office/drawing/2014/main" id="{00000000-0008-0000-0E00-00006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6192" name="Button 112" hidden="1">
              <a:extLst>
                <a:ext uri="{63B3BB69-23CF-44E3-9099-C40C66FF867C}">
                  <a14:compatExt spid="_x0000_s46192"/>
                </a:ext>
                <a:ext uri="{FF2B5EF4-FFF2-40B4-BE49-F238E27FC236}">
                  <a16:creationId xmlns:a16="http://schemas.microsoft.com/office/drawing/2014/main" id="{00000000-0008-0000-0E00-00007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6193" name="Button 113" hidden="1">
              <a:extLst>
                <a:ext uri="{63B3BB69-23CF-44E3-9099-C40C66FF867C}">
                  <a14:compatExt spid="_x0000_s46193"/>
                </a:ext>
                <a:ext uri="{FF2B5EF4-FFF2-40B4-BE49-F238E27FC236}">
                  <a16:creationId xmlns:a16="http://schemas.microsoft.com/office/drawing/2014/main" id="{00000000-0008-0000-0E00-00007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6194" name="Button 114" hidden="1">
              <a:extLst>
                <a:ext uri="{63B3BB69-23CF-44E3-9099-C40C66FF867C}">
                  <a14:compatExt spid="_x0000_s46194"/>
                </a:ext>
                <a:ext uri="{FF2B5EF4-FFF2-40B4-BE49-F238E27FC236}">
                  <a16:creationId xmlns:a16="http://schemas.microsoft.com/office/drawing/2014/main" id="{00000000-0008-0000-0E00-00007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6195" name="Button 115" hidden="1">
              <a:extLst>
                <a:ext uri="{63B3BB69-23CF-44E3-9099-C40C66FF867C}">
                  <a14:compatExt spid="_x0000_s46195"/>
                </a:ext>
                <a:ext uri="{FF2B5EF4-FFF2-40B4-BE49-F238E27FC236}">
                  <a16:creationId xmlns:a16="http://schemas.microsoft.com/office/drawing/2014/main" id="{00000000-0008-0000-0E00-00007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6196" name="Button 116" hidden="1">
              <a:extLst>
                <a:ext uri="{63B3BB69-23CF-44E3-9099-C40C66FF867C}">
                  <a14:compatExt spid="_x0000_s46196"/>
                </a:ext>
                <a:ext uri="{FF2B5EF4-FFF2-40B4-BE49-F238E27FC236}">
                  <a16:creationId xmlns:a16="http://schemas.microsoft.com/office/drawing/2014/main" id="{00000000-0008-0000-0E00-00007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6197" name="Button 117" hidden="1">
              <a:extLst>
                <a:ext uri="{63B3BB69-23CF-44E3-9099-C40C66FF867C}">
                  <a14:compatExt spid="_x0000_s46197"/>
                </a:ext>
                <a:ext uri="{FF2B5EF4-FFF2-40B4-BE49-F238E27FC236}">
                  <a16:creationId xmlns:a16="http://schemas.microsoft.com/office/drawing/2014/main" id="{00000000-0008-0000-0E00-00007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6198" name="Button 118" hidden="1">
              <a:extLst>
                <a:ext uri="{63B3BB69-23CF-44E3-9099-C40C66FF867C}">
                  <a14:compatExt spid="_x0000_s46198"/>
                </a:ext>
                <a:ext uri="{FF2B5EF4-FFF2-40B4-BE49-F238E27FC236}">
                  <a16:creationId xmlns:a16="http://schemas.microsoft.com/office/drawing/2014/main" id="{00000000-0008-0000-0E00-00007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6199" name="Button 119" hidden="1">
              <a:extLst>
                <a:ext uri="{63B3BB69-23CF-44E3-9099-C40C66FF867C}">
                  <a14:compatExt spid="_x0000_s46199"/>
                </a:ext>
                <a:ext uri="{FF2B5EF4-FFF2-40B4-BE49-F238E27FC236}">
                  <a16:creationId xmlns:a16="http://schemas.microsoft.com/office/drawing/2014/main" id="{00000000-0008-0000-0E00-00007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6200" name="Button 120" hidden="1">
              <a:extLst>
                <a:ext uri="{63B3BB69-23CF-44E3-9099-C40C66FF867C}">
                  <a14:compatExt spid="_x0000_s46200"/>
                </a:ext>
                <a:ext uri="{FF2B5EF4-FFF2-40B4-BE49-F238E27FC236}">
                  <a16:creationId xmlns:a16="http://schemas.microsoft.com/office/drawing/2014/main" id="{00000000-0008-0000-0E00-00007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6201" name="Button 121" hidden="1">
              <a:extLst>
                <a:ext uri="{63B3BB69-23CF-44E3-9099-C40C66FF867C}">
                  <a14:compatExt spid="_x0000_s46201"/>
                </a:ext>
                <a:ext uri="{FF2B5EF4-FFF2-40B4-BE49-F238E27FC236}">
                  <a16:creationId xmlns:a16="http://schemas.microsoft.com/office/drawing/2014/main" id="{00000000-0008-0000-0E00-00007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6202" name="Button 122" hidden="1">
              <a:extLst>
                <a:ext uri="{63B3BB69-23CF-44E3-9099-C40C66FF867C}">
                  <a14:compatExt spid="_x0000_s46202"/>
                </a:ext>
                <a:ext uri="{FF2B5EF4-FFF2-40B4-BE49-F238E27FC236}">
                  <a16:creationId xmlns:a16="http://schemas.microsoft.com/office/drawing/2014/main" id="{00000000-0008-0000-0E00-00007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6203" name="Button 123" hidden="1">
              <a:extLst>
                <a:ext uri="{63B3BB69-23CF-44E3-9099-C40C66FF867C}">
                  <a14:compatExt spid="_x0000_s46203"/>
                </a:ext>
                <a:ext uri="{FF2B5EF4-FFF2-40B4-BE49-F238E27FC236}">
                  <a16:creationId xmlns:a16="http://schemas.microsoft.com/office/drawing/2014/main" id="{00000000-0008-0000-0E00-00007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6204" name="Button 124" hidden="1">
              <a:extLst>
                <a:ext uri="{63B3BB69-23CF-44E3-9099-C40C66FF867C}">
                  <a14:compatExt spid="_x0000_s46204"/>
                </a:ext>
                <a:ext uri="{FF2B5EF4-FFF2-40B4-BE49-F238E27FC236}">
                  <a16:creationId xmlns:a16="http://schemas.microsoft.com/office/drawing/2014/main" id="{00000000-0008-0000-0E00-00007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6205" name="Button 125" hidden="1">
              <a:extLst>
                <a:ext uri="{63B3BB69-23CF-44E3-9099-C40C66FF867C}">
                  <a14:compatExt spid="_x0000_s46205"/>
                </a:ext>
                <a:ext uri="{FF2B5EF4-FFF2-40B4-BE49-F238E27FC236}">
                  <a16:creationId xmlns:a16="http://schemas.microsoft.com/office/drawing/2014/main" id="{00000000-0008-0000-0E00-00007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6206" name="Button 126" hidden="1">
              <a:extLst>
                <a:ext uri="{63B3BB69-23CF-44E3-9099-C40C66FF867C}">
                  <a14:compatExt spid="_x0000_s46206"/>
                </a:ext>
                <a:ext uri="{FF2B5EF4-FFF2-40B4-BE49-F238E27FC236}">
                  <a16:creationId xmlns:a16="http://schemas.microsoft.com/office/drawing/2014/main" id="{00000000-0008-0000-0E00-00007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6207" name="Button 127" hidden="1">
              <a:extLst>
                <a:ext uri="{63B3BB69-23CF-44E3-9099-C40C66FF867C}">
                  <a14:compatExt spid="_x0000_s46207"/>
                </a:ext>
                <a:ext uri="{FF2B5EF4-FFF2-40B4-BE49-F238E27FC236}">
                  <a16:creationId xmlns:a16="http://schemas.microsoft.com/office/drawing/2014/main" id="{00000000-0008-0000-0E00-00007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6208" name="Button 128" hidden="1">
              <a:extLst>
                <a:ext uri="{63B3BB69-23CF-44E3-9099-C40C66FF867C}">
                  <a14:compatExt spid="_x0000_s46208"/>
                </a:ext>
                <a:ext uri="{FF2B5EF4-FFF2-40B4-BE49-F238E27FC236}">
                  <a16:creationId xmlns:a16="http://schemas.microsoft.com/office/drawing/2014/main" id="{00000000-0008-0000-0E00-00008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6209" name="Button 129" hidden="1">
              <a:extLst>
                <a:ext uri="{63B3BB69-23CF-44E3-9099-C40C66FF867C}">
                  <a14:compatExt spid="_x0000_s46209"/>
                </a:ext>
                <a:ext uri="{FF2B5EF4-FFF2-40B4-BE49-F238E27FC236}">
                  <a16:creationId xmlns:a16="http://schemas.microsoft.com/office/drawing/2014/main" id="{00000000-0008-0000-0E00-00008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6210" name="Button 130" hidden="1">
              <a:extLst>
                <a:ext uri="{63B3BB69-23CF-44E3-9099-C40C66FF867C}">
                  <a14:compatExt spid="_x0000_s46210"/>
                </a:ext>
                <a:ext uri="{FF2B5EF4-FFF2-40B4-BE49-F238E27FC236}">
                  <a16:creationId xmlns:a16="http://schemas.microsoft.com/office/drawing/2014/main" id="{00000000-0008-0000-0E00-00008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6211" name="Button 131" hidden="1">
              <a:extLst>
                <a:ext uri="{63B3BB69-23CF-44E3-9099-C40C66FF867C}">
                  <a14:compatExt spid="_x0000_s46211"/>
                </a:ext>
                <a:ext uri="{FF2B5EF4-FFF2-40B4-BE49-F238E27FC236}">
                  <a16:creationId xmlns:a16="http://schemas.microsoft.com/office/drawing/2014/main" id="{00000000-0008-0000-0E00-00008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6212" name="Button 132" hidden="1">
              <a:extLst>
                <a:ext uri="{63B3BB69-23CF-44E3-9099-C40C66FF867C}">
                  <a14:compatExt spid="_x0000_s46212"/>
                </a:ext>
                <a:ext uri="{FF2B5EF4-FFF2-40B4-BE49-F238E27FC236}">
                  <a16:creationId xmlns:a16="http://schemas.microsoft.com/office/drawing/2014/main" id="{00000000-0008-0000-0E00-00008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6213" name="Button 133" hidden="1">
              <a:extLst>
                <a:ext uri="{63B3BB69-23CF-44E3-9099-C40C66FF867C}">
                  <a14:compatExt spid="_x0000_s46213"/>
                </a:ext>
                <a:ext uri="{FF2B5EF4-FFF2-40B4-BE49-F238E27FC236}">
                  <a16:creationId xmlns:a16="http://schemas.microsoft.com/office/drawing/2014/main" id="{00000000-0008-0000-0E00-00008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6214" name="Button 134" hidden="1">
              <a:extLst>
                <a:ext uri="{63B3BB69-23CF-44E3-9099-C40C66FF867C}">
                  <a14:compatExt spid="_x0000_s46214"/>
                </a:ext>
                <a:ext uri="{FF2B5EF4-FFF2-40B4-BE49-F238E27FC236}">
                  <a16:creationId xmlns:a16="http://schemas.microsoft.com/office/drawing/2014/main" id="{00000000-0008-0000-0E00-00008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6215" name="Button 135" hidden="1">
              <a:extLst>
                <a:ext uri="{63B3BB69-23CF-44E3-9099-C40C66FF867C}">
                  <a14:compatExt spid="_x0000_s46215"/>
                </a:ext>
                <a:ext uri="{FF2B5EF4-FFF2-40B4-BE49-F238E27FC236}">
                  <a16:creationId xmlns:a16="http://schemas.microsoft.com/office/drawing/2014/main" id="{00000000-0008-0000-0E00-00008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6216" name="Button 136" hidden="1">
              <a:extLst>
                <a:ext uri="{63B3BB69-23CF-44E3-9099-C40C66FF867C}">
                  <a14:compatExt spid="_x0000_s46216"/>
                </a:ext>
                <a:ext uri="{FF2B5EF4-FFF2-40B4-BE49-F238E27FC236}">
                  <a16:creationId xmlns:a16="http://schemas.microsoft.com/office/drawing/2014/main" id="{00000000-0008-0000-0E00-00008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6217" name="Button 137" hidden="1">
              <a:extLst>
                <a:ext uri="{63B3BB69-23CF-44E3-9099-C40C66FF867C}">
                  <a14:compatExt spid="_x0000_s46217"/>
                </a:ext>
                <a:ext uri="{FF2B5EF4-FFF2-40B4-BE49-F238E27FC236}">
                  <a16:creationId xmlns:a16="http://schemas.microsoft.com/office/drawing/2014/main" id="{00000000-0008-0000-0E00-00008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6218" name="Button 138" hidden="1">
              <a:extLst>
                <a:ext uri="{63B3BB69-23CF-44E3-9099-C40C66FF867C}">
                  <a14:compatExt spid="_x0000_s46218"/>
                </a:ext>
                <a:ext uri="{FF2B5EF4-FFF2-40B4-BE49-F238E27FC236}">
                  <a16:creationId xmlns:a16="http://schemas.microsoft.com/office/drawing/2014/main" id="{00000000-0008-0000-0E00-00008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6219" name="Button 139" hidden="1">
              <a:extLst>
                <a:ext uri="{63B3BB69-23CF-44E3-9099-C40C66FF867C}">
                  <a14:compatExt spid="_x0000_s46219"/>
                </a:ext>
                <a:ext uri="{FF2B5EF4-FFF2-40B4-BE49-F238E27FC236}">
                  <a16:creationId xmlns:a16="http://schemas.microsoft.com/office/drawing/2014/main" id="{00000000-0008-0000-0E00-00008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6220" name="Button 140" hidden="1">
              <a:extLst>
                <a:ext uri="{63B3BB69-23CF-44E3-9099-C40C66FF867C}">
                  <a14:compatExt spid="_x0000_s46220"/>
                </a:ext>
                <a:ext uri="{FF2B5EF4-FFF2-40B4-BE49-F238E27FC236}">
                  <a16:creationId xmlns:a16="http://schemas.microsoft.com/office/drawing/2014/main" id="{00000000-0008-0000-0E00-00008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7105" name="Button 1" hidden="1">
              <a:extLst>
                <a:ext uri="{63B3BB69-23CF-44E3-9099-C40C66FF867C}">
                  <a14:compatExt spid="_x0000_s47105"/>
                </a:ext>
                <a:ext uri="{FF2B5EF4-FFF2-40B4-BE49-F238E27FC236}">
                  <a16:creationId xmlns:a16="http://schemas.microsoft.com/office/drawing/2014/main" id="{00000000-0008-0000-0F00-00000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7106" name="Button 2" hidden="1">
              <a:extLst>
                <a:ext uri="{63B3BB69-23CF-44E3-9099-C40C66FF867C}">
                  <a14:compatExt spid="_x0000_s47106"/>
                </a:ext>
                <a:ext uri="{FF2B5EF4-FFF2-40B4-BE49-F238E27FC236}">
                  <a16:creationId xmlns:a16="http://schemas.microsoft.com/office/drawing/2014/main" id="{00000000-0008-0000-0F00-00000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7107" name="Button 3" hidden="1">
              <a:extLst>
                <a:ext uri="{63B3BB69-23CF-44E3-9099-C40C66FF867C}">
                  <a14:compatExt spid="_x0000_s47107"/>
                </a:ext>
                <a:ext uri="{FF2B5EF4-FFF2-40B4-BE49-F238E27FC236}">
                  <a16:creationId xmlns:a16="http://schemas.microsoft.com/office/drawing/2014/main" id="{00000000-0008-0000-0F00-00000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7108" name="Button 4" hidden="1">
              <a:extLst>
                <a:ext uri="{63B3BB69-23CF-44E3-9099-C40C66FF867C}">
                  <a14:compatExt spid="_x0000_s47108"/>
                </a:ext>
                <a:ext uri="{FF2B5EF4-FFF2-40B4-BE49-F238E27FC236}">
                  <a16:creationId xmlns:a16="http://schemas.microsoft.com/office/drawing/2014/main" id="{00000000-0008-0000-0F00-00000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7109" name="Button 5" hidden="1">
              <a:extLst>
                <a:ext uri="{63B3BB69-23CF-44E3-9099-C40C66FF867C}">
                  <a14:compatExt spid="_x0000_s47109"/>
                </a:ext>
                <a:ext uri="{FF2B5EF4-FFF2-40B4-BE49-F238E27FC236}">
                  <a16:creationId xmlns:a16="http://schemas.microsoft.com/office/drawing/2014/main" id="{00000000-0008-0000-0F00-00000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7110" name="Button 6" hidden="1">
              <a:extLst>
                <a:ext uri="{63B3BB69-23CF-44E3-9099-C40C66FF867C}">
                  <a14:compatExt spid="_x0000_s47110"/>
                </a:ext>
                <a:ext uri="{FF2B5EF4-FFF2-40B4-BE49-F238E27FC236}">
                  <a16:creationId xmlns:a16="http://schemas.microsoft.com/office/drawing/2014/main" id="{00000000-0008-0000-0F00-00000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7111" name="Button 7" hidden="1">
              <a:extLst>
                <a:ext uri="{63B3BB69-23CF-44E3-9099-C40C66FF867C}">
                  <a14:compatExt spid="_x0000_s47111"/>
                </a:ext>
                <a:ext uri="{FF2B5EF4-FFF2-40B4-BE49-F238E27FC236}">
                  <a16:creationId xmlns:a16="http://schemas.microsoft.com/office/drawing/2014/main" id="{00000000-0008-0000-0F00-00000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7112" name="Button 8" hidden="1">
              <a:extLst>
                <a:ext uri="{63B3BB69-23CF-44E3-9099-C40C66FF867C}">
                  <a14:compatExt spid="_x0000_s47112"/>
                </a:ext>
                <a:ext uri="{FF2B5EF4-FFF2-40B4-BE49-F238E27FC236}">
                  <a16:creationId xmlns:a16="http://schemas.microsoft.com/office/drawing/2014/main" id="{00000000-0008-0000-0F00-00000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7113" name="Button 9" hidden="1">
              <a:extLst>
                <a:ext uri="{63B3BB69-23CF-44E3-9099-C40C66FF867C}">
                  <a14:compatExt spid="_x0000_s47113"/>
                </a:ext>
                <a:ext uri="{FF2B5EF4-FFF2-40B4-BE49-F238E27FC236}">
                  <a16:creationId xmlns:a16="http://schemas.microsoft.com/office/drawing/2014/main" id="{00000000-0008-0000-0F00-00000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7114" name="Button 10" hidden="1">
              <a:extLst>
                <a:ext uri="{63B3BB69-23CF-44E3-9099-C40C66FF867C}">
                  <a14:compatExt spid="_x0000_s47114"/>
                </a:ext>
                <a:ext uri="{FF2B5EF4-FFF2-40B4-BE49-F238E27FC236}">
                  <a16:creationId xmlns:a16="http://schemas.microsoft.com/office/drawing/2014/main" id="{00000000-0008-0000-0F00-00000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7115" name="Button 11" hidden="1">
              <a:extLst>
                <a:ext uri="{63B3BB69-23CF-44E3-9099-C40C66FF867C}">
                  <a14:compatExt spid="_x0000_s47115"/>
                </a:ext>
                <a:ext uri="{FF2B5EF4-FFF2-40B4-BE49-F238E27FC236}">
                  <a16:creationId xmlns:a16="http://schemas.microsoft.com/office/drawing/2014/main" id="{00000000-0008-0000-0F00-00000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7116" name="Button 12" hidden="1">
              <a:extLst>
                <a:ext uri="{63B3BB69-23CF-44E3-9099-C40C66FF867C}">
                  <a14:compatExt spid="_x0000_s47116"/>
                </a:ext>
                <a:ext uri="{FF2B5EF4-FFF2-40B4-BE49-F238E27FC236}">
                  <a16:creationId xmlns:a16="http://schemas.microsoft.com/office/drawing/2014/main" id="{00000000-0008-0000-0F00-00000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7117" name="Button 13" hidden="1">
              <a:extLst>
                <a:ext uri="{63B3BB69-23CF-44E3-9099-C40C66FF867C}">
                  <a14:compatExt spid="_x0000_s47117"/>
                </a:ext>
                <a:ext uri="{FF2B5EF4-FFF2-40B4-BE49-F238E27FC236}">
                  <a16:creationId xmlns:a16="http://schemas.microsoft.com/office/drawing/2014/main" id="{00000000-0008-0000-0F00-00000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7118" name="Button 14" hidden="1">
              <a:extLst>
                <a:ext uri="{63B3BB69-23CF-44E3-9099-C40C66FF867C}">
                  <a14:compatExt spid="_x0000_s47118"/>
                </a:ext>
                <a:ext uri="{FF2B5EF4-FFF2-40B4-BE49-F238E27FC236}">
                  <a16:creationId xmlns:a16="http://schemas.microsoft.com/office/drawing/2014/main" id="{00000000-0008-0000-0F00-00000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7119" name="Button 15" hidden="1">
              <a:extLst>
                <a:ext uri="{63B3BB69-23CF-44E3-9099-C40C66FF867C}">
                  <a14:compatExt spid="_x0000_s47119"/>
                </a:ext>
                <a:ext uri="{FF2B5EF4-FFF2-40B4-BE49-F238E27FC236}">
                  <a16:creationId xmlns:a16="http://schemas.microsoft.com/office/drawing/2014/main" id="{00000000-0008-0000-0F00-00000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7120" name="Button 16" hidden="1">
              <a:extLst>
                <a:ext uri="{63B3BB69-23CF-44E3-9099-C40C66FF867C}">
                  <a14:compatExt spid="_x0000_s47120"/>
                </a:ext>
                <a:ext uri="{FF2B5EF4-FFF2-40B4-BE49-F238E27FC236}">
                  <a16:creationId xmlns:a16="http://schemas.microsoft.com/office/drawing/2014/main" id="{00000000-0008-0000-0F00-00001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7121" name="Button 17" hidden="1">
              <a:extLst>
                <a:ext uri="{63B3BB69-23CF-44E3-9099-C40C66FF867C}">
                  <a14:compatExt spid="_x0000_s47121"/>
                </a:ext>
                <a:ext uri="{FF2B5EF4-FFF2-40B4-BE49-F238E27FC236}">
                  <a16:creationId xmlns:a16="http://schemas.microsoft.com/office/drawing/2014/main" id="{00000000-0008-0000-0F00-00001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7122" name="Button 18" hidden="1">
              <a:extLst>
                <a:ext uri="{63B3BB69-23CF-44E3-9099-C40C66FF867C}">
                  <a14:compatExt spid="_x0000_s47122"/>
                </a:ext>
                <a:ext uri="{FF2B5EF4-FFF2-40B4-BE49-F238E27FC236}">
                  <a16:creationId xmlns:a16="http://schemas.microsoft.com/office/drawing/2014/main" id="{00000000-0008-0000-0F00-00001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7123" name="Button 19" hidden="1">
              <a:extLst>
                <a:ext uri="{63B3BB69-23CF-44E3-9099-C40C66FF867C}">
                  <a14:compatExt spid="_x0000_s47123"/>
                </a:ext>
                <a:ext uri="{FF2B5EF4-FFF2-40B4-BE49-F238E27FC236}">
                  <a16:creationId xmlns:a16="http://schemas.microsoft.com/office/drawing/2014/main" id="{00000000-0008-0000-0F00-00001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7124" name="Button 20" hidden="1">
              <a:extLst>
                <a:ext uri="{63B3BB69-23CF-44E3-9099-C40C66FF867C}">
                  <a14:compatExt spid="_x0000_s47124"/>
                </a:ext>
                <a:ext uri="{FF2B5EF4-FFF2-40B4-BE49-F238E27FC236}">
                  <a16:creationId xmlns:a16="http://schemas.microsoft.com/office/drawing/2014/main" id="{00000000-0008-0000-0F00-00001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7125" name="Button 21" hidden="1">
              <a:extLst>
                <a:ext uri="{63B3BB69-23CF-44E3-9099-C40C66FF867C}">
                  <a14:compatExt spid="_x0000_s47125"/>
                </a:ext>
                <a:ext uri="{FF2B5EF4-FFF2-40B4-BE49-F238E27FC236}">
                  <a16:creationId xmlns:a16="http://schemas.microsoft.com/office/drawing/2014/main" id="{00000000-0008-0000-0F00-00001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7126" name="Button 22" hidden="1">
              <a:extLst>
                <a:ext uri="{63B3BB69-23CF-44E3-9099-C40C66FF867C}">
                  <a14:compatExt spid="_x0000_s47126"/>
                </a:ext>
                <a:ext uri="{FF2B5EF4-FFF2-40B4-BE49-F238E27FC236}">
                  <a16:creationId xmlns:a16="http://schemas.microsoft.com/office/drawing/2014/main" id="{00000000-0008-0000-0F00-00001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7127" name="Button 23" hidden="1">
              <a:extLst>
                <a:ext uri="{63B3BB69-23CF-44E3-9099-C40C66FF867C}">
                  <a14:compatExt spid="_x0000_s47127"/>
                </a:ext>
                <a:ext uri="{FF2B5EF4-FFF2-40B4-BE49-F238E27FC236}">
                  <a16:creationId xmlns:a16="http://schemas.microsoft.com/office/drawing/2014/main" id="{00000000-0008-0000-0F00-00001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7128" name="Button 24" hidden="1">
              <a:extLst>
                <a:ext uri="{63B3BB69-23CF-44E3-9099-C40C66FF867C}">
                  <a14:compatExt spid="_x0000_s47128"/>
                </a:ext>
                <a:ext uri="{FF2B5EF4-FFF2-40B4-BE49-F238E27FC236}">
                  <a16:creationId xmlns:a16="http://schemas.microsoft.com/office/drawing/2014/main" id="{00000000-0008-0000-0F00-00001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7129" name="Button 25" hidden="1">
              <a:extLst>
                <a:ext uri="{63B3BB69-23CF-44E3-9099-C40C66FF867C}">
                  <a14:compatExt spid="_x0000_s47129"/>
                </a:ext>
                <a:ext uri="{FF2B5EF4-FFF2-40B4-BE49-F238E27FC236}">
                  <a16:creationId xmlns:a16="http://schemas.microsoft.com/office/drawing/2014/main" id="{00000000-0008-0000-0F00-00001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7130" name="Button 26" hidden="1">
              <a:extLst>
                <a:ext uri="{63B3BB69-23CF-44E3-9099-C40C66FF867C}">
                  <a14:compatExt spid="_x0000_s47130"/>
                </a:ext>
                <a:ext uri="{FF2B5EF4-FFF2-40B4-BE49-F238E27FC236}">
                  <a16:creationId xmlns:a16="http://schemas.microsoft.com/office/drawing/2014/main" id="{00000000-0008-0000-0F00-00001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7131" name="Button 27" hidden="1">
              <a:extLst>
                <a:ext uri="{63B3BB69-23CF-44E3-9099-C40C66FF867C}">
                  <a14:compatExt spid="_x0000_s47131"/>
                </a:ext>
                <a:ext uri="{FF2B5EF4-FFF2-40B4-BE49-F238E27FC236}">
                  <a16:creationId xmlns:a16="http://schemas.microsoft.com/office/drawing/2014/main" id="{00000000-0008-0000-0F00-00001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7132" name="Button 28" hidden="1">
              <a:extLst>
                <a:ext uri="{63B3BB69-23CF-44E3-9099-C40C66FF867C}">
                  <a14:compatExt spid="_x0000_s47132"/>
                </a:ext>
                <a:ext uri="{FF2B5EF4-FFF2-40B4-BE49-F238E27FC236}">
                  <a16:creationId xmlns:a16="http://schemas.microsoft.com/office/drawing/2014/main" id="{00000000-0008-0000-0F00-00001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7133" name="Button 29" hidden="1">
              <a:extLst>
                <a:ext uri="{63B3BB69-23CF-44E3-9099-C40C66FF867C}">
                  <a14:compatExt spid="_x0000_s47133"/>
                </a:ext>
                <a:ext uri="{FF2B5EF4-FFF2-40B4-BE49-F238E27FC236}">
                  <a16:creationId xmlns:a16="http://schemas.microsoft.com/office/drawing/2014/main" id="{00000000-0008-0000-0F00-00001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7134" name="Button 30" hidden="1">
              <a:extLst>
                <a:ext uri="{63B3BB69-23CF-44E3-9099-C40C66FF867C}">
                  <a14:compatExt spid="_x0000_s47134"/>
                </a:ext>
                <a:ext uri="{FF2B5EF4-FFF2-40B4-BE49-F238E27FC236}">
                  <a16:creationId xmlns:a16="http://schemas.microsoft.com/office/drawing/2014/main" id="{00000000-0008-0000-0F00-00001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7135" name="Button 31" hidden="1">
              <a:extLst>
                <a:ext uri="{63B3BB69-23CF-44E3-9099-C40C66FF867C}">
                  <a14:compatExt spid="_x0000_s47135"/>
                </a:ext>
                <a:ext uri="{FF2B5EF4-FFF2-40B4-BE49-F238E27FC236}">
                  <a16:creationId xmlns:a16="http://schemas.microsoft.com/office/drawing/2014/main" id="{00000000-0008-0000-0F00-00001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7136" name="Button 32" hidden="1">
              <a:extLst>
                <a:ext uri="{63B3BB69-23CF-44E3-9099-C40C66FF867C}">
                  <a14:compatExt spid="_x0000_s47136"/>
                </a:ext>
                <a:ext uri="{FF2B5EF4-FFF2-40B4-BE49-F238E27FC236}">
                  <a16:creationId xmlns:a16="http://schemas.microsoft.com/office/drawing/2014/main" id="{00000000-0008-0000-0F00-00002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7137" name="Button 33" hidden="1">
              <a:extLst>
                <a:ext uri="{63B3BB69-23CF-44E3-9099-C40C66FF867C}">
                  <a14:compatExt spid="_x0000_s47137"/>
                </a:ext>
                <a:ext uri="{FF2B5EF4-FFF2-40B4-BE49-F238E27FC236}">
                  <a16:creationId xmlns:a16="http://schemas.microsoft.com/office/drawing/2014/main" id="{00000000-0008-0000-0F00-00002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7138" name="Button 34" hidden="1">
              <a:extLst>
                <a:ext uri="{63B3BB69-23CF-44E3-9099-C40C66FF867C}">
                  <a14:compatExt spid="_x0000_s47138"/>
                </a:ext>
                <a:ext uri="{FF2B5EF4-FFF2-40B4-BE49-F238E27FC236}">
                  <a16:creationId xmlns:a16="http://schemas.microsoft.com/office/drawing/2014/main" id="{00000000-0008-0000-0F00-00002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7139" name="Button 35" hidden="1">
              <a:extLst>
                <a:ext uri="{63B3BB69-23CF-44E3-9099-C40C66FF867C}">
                  <a14:compatExt spid="_x0000_s47139"/>
                </a:ext>
                <a:ext uri="{FF2B5EF4-FFF2-40B4-BE49-F238E27FC236}">
                  <a16:creationId xmlns:a16="http://schemas.microsoft.com/office/drawing/2014/main" id="{00000000-0008-0000-0F00-00002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7140" name="Button 36" hidden="1">
              <a:extLst>
                <a:ext uri="{63B3BB69-23CF-44E3-9099-C40C66FF867C}">
                  <a14:compatExt spid="_x0000_s47140"/>
                </a:ext>
                <a:ext uri="{FF2B5EF4-FFF2-40B4-BE49-F238E27FC236}">
                  <a16:creationId xmlns:a16="http://schemas.microsoft.com/office/drawing/2014/main" id="{00000000-0008-0000-0F00-00002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7141" name="Button 37" hidden="1">
              <a:extLst>
                <a:ext uri="{63B3BB69-23CF-44E3-9099-C40C66FF867C}">
                  <a14:compatExt spid="_x0000_s47141"/>
                </a:ext>
                <a:ext uri="{FF2B5EF4-FFF2-40B4-BE49-F238E27FC236}">
                  <a16:creationId xmlns:a16="http://schemas.microsoft.com/office/drawing/2014/main" id="{00000000-0008-0000-0F00-00002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7142" name="Button 38" hidden="1">
              <a:extLst>
                <a:ext uri="{63B3BB69-23CF-44E3-9099-C40C66FF867C}">
                  <a14:compatExt spid="_x0000_s47142"/>
                </a:ext>
                <a:ext uri="{FF2B5EF4-FFF2-40B4-BE49-F238E27FC236}">
                  <a16:creationId xmlns:a16="http://schemas.microsoft.com/office/drawing/2014/main" id="{00000000-0008-0000-0F00-00002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7143" name="Button 39" hidden="1">
              <a:extLst>
                <a:ext uri="{63B3BB69-23CF-44E3-9099-C40C66FF867C}">
                  <a14:compatExt spid="_x0000_s47143"/>
                </a:ext>
                <a:ext uri="{FF2B5EF4-FFF2-40B4-BE49-F238E27FC236}">
                  <a16:creationId xmlns:a16="http://schemas.microsoft.com/office/drawing/2014/main" id="{00000000-0008-0000-0F00-00002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7144" name="Button 40" hidden="1">
              <a:extLst>
                <a:ext uri="{63B3BB69-23CF-44E3-9099-C40C66FF867C}">
                  <a14:compatExt spid="_x0000_s47144"/>
                </a:ext>
                <a:ext uri="{FF2B5EF4-FFF2-40B4-BE49-F238E27FC236}">
                  <a16:creationId xmlns:a16="http://schemas.microsoft.com/office/drawing/2014/main" id="{00000000-0008-0000-0F00-00002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7145" name="Button 41" hidden="1">
              <a:extLst>
                <a:ext uri="{63B3BB69-23CF-44E3-9099-C40C66FF867C}">
                  <a14:compatExt spid="_x0000_s47145"/>
                </a:ext>
                <a:ext uri="{FF2B5EF4-FFF2-40B4-BE49-F238E27FC236}">
                  <a16:creationId xmlns:a16="http://schemas.microsoft.com/office/drawing/2014/main" id="{00000000-0008-0000-0F00-00002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7146" name="Button 42" hidden="1">
              <a:extLst>
                <a:ext uri="{63B3BB69-23CF-44E3-9099-C40C66FF867C}">
                  <a14:compatExt spid="_x0000_s47146"/>
                </a:ext>
                <a:ext uri="{FF2B5EF4-FFF2-40B4-BE49-F238E27FC236}">
                  <a16:creationId xmlns:a16="http://schemas.microsoft.com/office/drawing/2014/main" id="{00000000-0008-0000-0F00-00002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7147" name="Button 43" hidden="1">
              <a:extLst>
                <a:ext uri="{63B3BB69-23CF-44E3-9099-C40C66FF867C}">
                  <a14:compatExt spid="_x0000_s47147"/>
                </a:ext>
                <a:ext uri="{FF2B5EF4-FFF2-40B4-BE49-F238E27FC236}">
                  <a16:creationId xmlns:a16="http://schemas.microsoft.com/office/drawing/2014/main" id="{00000000-0008-0000-0F00-00002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7148" name="Button 44" hidden="1">
              <a:extLst>
                <a:ext uri="{63B3BB69-23CF-44E3-9099-C40C66FF867C}">
                  <a14:compatExt spid="_x0000_s47148"/>
                </a:ext>
                <a:ext uri="{FF2B5EF4-FFF2-40B4-BE49-F238E27FC236}">
                  <a16:creationId xmlns:a16="http://schemas.microsoft.com/office/drawing/2014/main" id="{00000000-0008-0000-0F00-00002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7149" name="Button 45" hidden="1">
              <a:extLst>
                <a:ext uri="{63B3BB69-23CF-44E3-9099-C40C66FF867C}">
                  <a14:compatExt spid="_x0000_s47149"/>
                </a:ext>
                <a:ext uri="{FF2B5EF4-FFF2-40B4-BE49-F238E27FC236}">
                  <a16:creationId xmlns:a16="http://schemas.microsoft.com/office/drawing/2014/main" id="{00000000-0008-0000-0F00-00002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7150" name="Button 46" hidden="1">
              <a:extLst>
                <a:ext uri="{63B3BB69-23CF-44E3-9099-C40C66FF867C}">
                  <a14:compatExt spid="_x0000_s47150"/>
                </a:ext>
                <a:ext uri="{FF2B5EF4-FFF2-40B4-BE49-F238E27FC236}">
                  <a16:creationId xmlns:a16="http://schemas.microsoft.com/office/drawing/2014/main" id="{00000000-0008-0000-0F00-00002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7151" name="Button 47" hidden="1">
              <a:extLst>
                <a:ext uri="{63B3BB69-23CF-44E3-9099-C40C66FF867C}">
                  <a14:compatExt spid="_x0000_s47151"/>
                </a:ext>
                <a:ext uri="{FF2B5EF4-FFF2-40B4-BE49-F238E27FC236}">
                  <a16:creationId xmlns:a16="http://schemas.microsoft.com/office/drawing/2014/main" id="{00000000-0008-0000-0F00-00002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7152" name="Button 48" hidden="1">
              <a:extLst>
                <a:ext uri="{63B3BB69-23CF-44E3-9099-C40C66FF867C}">
                  <a14:compatExt spid="_x0000_s47152"/>
                </a:ext>
                <a:ext uri="{FF2B5EF4-FFF2-40B4-BE49-F238E27FC236}">
                  <a16:creationId xmlns:a16="http://schemas.microsoft.com/office/drawing/2014/main" id="{00000000-0008-0000-0F00-00003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7153" name="Button 49" hidden="1">
              <a:extLst>
                <a:ext uri="{63B3BB69-23CF-44E3-9099-C40C66FF867C}">
                  <a14:compatExt spid="_x0000_s47153"/>
                </a:ext>
                <a:ext uri="{FF2B5EF4-FFF2-40B4-BE49-F238E27FC236}">
                  <a16:creationId xmlns:a16="http://schemas.microsoft.com/office/drawing/2014/main" id="{00000000-0008-0000-0F00-00003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7154" name="Button 50" hidden="1">
              <a:extLst>
                <a:ext uri="{63B3BB69-23CF-44E3-9099-C40C66FF867C}">
                  <a14:compatExt spid="_x0000_s47154"/>
                </a:ext>
                <a:ext uri="{FF2B5EF4-FFF2-40B4-BE49-F238E27FC236}">
                  <a16:creationId xmlns:a16="http://schemas.microsoft.com/office/drawing/2014/main" id="{00000000-0008-0000-0F00-00003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7155" name="Button 51" hidden="1">
              <a:extLst>
                <a:ext uri="{63B3BB69-23CF-44E3-9099-C40C66FF867C}">
                  <a14:compatExt spid="_x0000_s47155"/>
                </a:ext>
                <a:ext uri="{FF2B5EF4-FFF2-40B4-BE49-F238E27FC236}">
                  <a16:creationId xmlns:a16="http://schemas.microsoft.com/office/drawing/2014/main" id="{00000000-0008-0000-0F00-00003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7156" name="Button 52" hidden="1">
              <a:extLst>
                <a:ext uri="{63B3BB69-23CF-44E3-9099-C40C66FF867C}">
                  <a14:compatExt spid="_x0000_s47156"/>
                </a:ext>
                <a:ext uri="{FF2B5EF4-FFF2-40B4-BE49-F238E27FC236}">
                  <a16:creationId xmlns:a16="http://schemas.microsoft.com/office/drawing/2014/main" id="{00000000-0008-0000-0F00-00003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7157" name="Button 53" hidden="1">
              <a:extLst>
                <a:ext uri="{63B3BB69-23CF-44E3-9099-C40C66FF867C}">
                  <a14:compatExt spid="_x0000_s47157"/>
                </a:ext>
                <a:ext uri="{FF2B5EF4-FFF2-40B4-BE49-F238E27FC236}">
                  <a16:creationId xmlns:a16="http://schemas.microsoft.com/office/drawing/2014/main" id="{00000000-0008-0000-0F00-00003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7158" name="Button 54" hidden="1">
              <a:extLst>
                <a:ext uri="{63B3BB69-23CF-44E3-9099-C40C66FF867C}">
                  <a14:compatExt spid="_x0000_s47158"/>
                </a:ext>
                <a:ext uri="{FF2B5EF4-FFF2-40B4-BE49-F238E27FC236}">
                  <a16:creationId xmlns:a16="http://schemas.microsoft.com/office/drawing/2014/main" id="{00000000-0008-0000-0F00-00003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7159" name="Button 55" hidden="1">
              <a:extLst>
                <a:ext uri="{63B3BB69-23CF-44E3-9099-C40C66FF867C}">
                  <a14:compatExt spid="_x0000_s47159"/>
                </a:ext>
                <a:ext uri="{FF2B5EF4-FFF2-40B4-BE49-F238E27FC236}">
                  <a16:creationId xmlns:a16="http://schemas.microsoft.com/office/drawing/2014/main" id="{00000000-0008-0000-0F00-00003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7160" name="Button 56" hidden="1">
              <a:extLst>
                <a:ext uri="{63B3BB69-23CF-44E3-9099-C40C66FF867C}">
                  <a14:compatExt spid="_x0000_s47160"/>
                </a:ext>
                <a:ext uri="{FF2B5EF4-FFF2-40B4-BE49-F238E27FC236}">
                  <a16:creationId xmlns:a16="http://schemas.microsoft.com/office/drawing/2014/main" id="{00000000-0008-0000-0F00-00003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7161" name="Button 57" hidden="1">
              <a:extLst>
                <a:ext uri="{63B3BB69-23CF-44E3-9099-C40C66FF867C}">
                  <a14:compatExt spid="_x0000_s47161"/>
                </a:ext>
                <a:ext uri="{FF2B5EF4-FFF2-40B4-BE49-F238E27FC236}">
                  <a16:creationId xmlns:a16="http://schemas.microsoft.com/office/drawing/2014/main" id="{00000000-0008-0000-0F00-00003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7162" name="Button 58" hidden="1">
              <a:extLst>
                <a:ext uri="{63B3BB69-23CF-44E3-9099-C40C66FF867C}">
                  <a14:compatExt spid="_x0000_s47162"/>
                </a:ext>
                <a:ext uri="{FF2B5EF4-FFF2-40B4-BE49-F238E27FC236}">
                  <a16:creationId xmlns:a16="http://schemas.microsoft.com/office/drawing/2014/main" id="{00000000-0008-0000-0F00-00003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7163" name="Button 59" hidden="1">
              <a:extLst>
                <a:ext uri="{63B3BB69-23CF-44E3-9099-C40C66FF867C}">
                  <a14:compatExt spid="_x0000_s47163"/>
                </a:ext>
                <a:ext uri="{FF2B5EF4-FFF2-40B4-BE49-F238E27FC236}">
                  <a16:creationId xmlns:a16="http://schemas.microsoft.com/office/drawing/2014/main" id="{00000000-0008-0000-0F00-00003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7164" name="Button 60" hidden="1">
              <a:extLst>
                <a:ext uri="{63B3BB69-23CF-44E3-9099-C40C66FF867C}">
                  <a14:compatExt spid="_x0000_s47164"/>
                </a:ext>
                <a:ext uri="{FF2B5EF4-FFF2-40B4-BE49-F238E27FC236}">
                  <a16:creationId xmlns:a16="http://schemas.microsoft.com/office/drawing/2014/main" id="{00000000-0008-0000-0F00-00003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7165" name="Button 61" hidden="1">
              <a:extLst>
                <a:ext uri="{63B3BB69-23CF-44E3-9099-C40C66FF867C}">
                  <a14:compatExt spid="_x0000_s47165"/>
                </a:ext>
                <a:ext uri="{FF2B5EF4-FFF2-40B4-BE49-F238E27FC236}">
                  <a16:creationId xmlns:a16="http://schemas.microsoft.com/office/drawing/2014/main" id="{00000000-0008-0000-0F00-00003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7166" name="Button 62" hidden="1">
              <a:extLst>
                <a:ext uri="{63B3BB69-23CF-44E3-9099-C40C66FF867C}">
                  <a14:compatExt spid="_x0000_s47166"/>
                </a:ext>
                <a:ext uri="{FF2B5EF4-FFF2-40B4-BE49-F238E27FC236}">
                  <a16:creationId xmlns:a16="http://schemas.microsoft.com/office/drawing/2014/main" id="{00000000-0008-0000-0F00-00003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7167" name="Button 63" hidden="1">
              <a:extLst>
                <a:ext uri="{63B3BB69-23CF-44E3-9099-C40C66FF867C}">
                  <a14:compatExt spid="_x0000_s47167"/>
                </a:ext>
                <a:ext uri="{FF2B5EF4-FFF2-40B4-BE49-F238E27FC236}">
                  <a16:creationId xmlns:a16="http://schemas.microsoft.com/office/drawing/2014/main" id="{00000000-0008-0000-0F00-00003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7168" name="Button 64" hidden="1">
              <a:extLst>
                <a:ext uri="{63B3BB69-23CF-44E3-9099-C40C66FF867C}">
                  <a14:compatExt spid="_x0000_s47168"/>
                </a:ext>
                <a:ext uri="{FF2B5EF4-FFF2-40B4-BE49-F238E27FC236}">
                  <a16:creationId xmlns:a16="http://schemas.microsoft.com/office/drawing/2014/main" id="{00000000-0008-0000-0F00-00004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7169" name="Button 65" hidden="1">
              <a:extLst>
                <a:ext uri="{63B3BB69-23CF-44E3-9099-C40C66FF867C}">
                  <a14:compatExt spid="_x0000_s47169"/>
                </a:ext>
                <a:ext uri="{FF2B5EF4-FFF2-40B4-BE49-F238E27FC236}">
                  <a16:creationId xmlns:a16="http://schemas.microsoft.com/office/drawing/2014/main" id="{00000000-0008-0000-0F00-00004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7170" name="Button 66" hidden="1">
              <a:extLst>
                <a:ext uri="{63B3BB69-23CF-44E3-9099-C40C66FF867C}">
                  <a14:compatExt spid="_x0000_s47170"/>
                </a:ext>
                <a:ext uri="{FF2B5EF4-FFF2-40B4-BE49-F238E27FC236}">
                  <a16:creationId xmlns:a16="http://schemas.microsoft.com/office/drawing/2014/main" id="{00000000-0008-0000-0F00-00004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7171" name="Button 67" hidden="1">
              <a:extLst>
                <a:ext uri="{63B3BB69-23CF-44E3-9099-C40C66FF867C}">
                  <a14:compatExt spid="_x0000_s47171"/>
                </a:ext>
                <a:ext uri="{FF2B5EF4-FFF2-40B4-BE49-F238E27FC236}">
                  <a16:creationId xmlns:a16="http://schemas.microsoft.com/office/drawing/2014/main" id="{00000000-0008-0000-0F00-00004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7172" name="Button 68" hidden="1">
              <a:extLst>
                <a:ext uri="{63B3BB69-23CF-44E3-9099-C40C66FF867C}">
                  <a14:compatExt spid="_x0000_s47172"/>
                </a:ext>
                <a:ext uri="{FF2B5EF4-FFF2-40B4-BE49-F238E27FC236}">
                  <a16:creationId xmlns:a16="http://schemas.microsoft.com/office/drawing/2014/main" id="{00000000-0008-0000-0F00-00004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7173" name="Button 69" hidden="1">
              <a:extLst>
                <a:ext uri="{63B3BB69-23CF-44E3-9099-C40C66FF867C}">
                  <a14:compatExt spid="_x0000_s47173"/>
                </a:ext>
                <a:ext uri="{FF2B5EF4-FFF2-40B4-BE49-F238E27FC236}">
                  <a16:creationId xmlns:a16="http://schemas.microsoft.com/office/drawing/2014/main" id="{00000000-0008-0000-0F00-00004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7174" name="Button 70" hidden="1">
              <a:extLst>
                <a:ext uri="{63B3BB69-23CF-44E3-9099-C40C66FF867C}">
                  <a14:compatExt spid="_x0000_s47174"/>
                </a:ext>
                <a:ext uri="{FF2B5EF4-FFF2-40B4-BE49-F238E27FC236}">
                  <a16:creationId xmlns:a16="http://schemas.microsoft.com/office/drawing/2014/main" id="{00000000-0008-0000-0F00-00004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7175" name="Button 71" hidden="1">
              <a:extLst>
                <a:ext uri="{63B3BB69-23CF-44E3-9099-C40C66FF867C}">
                  <a14:compatExt spid="_x0000_s47175"/>
                </a:ext>
                <a:ext uri="{FF2B5EF4-FFF2-40B4-BE49-F238E27FC236}">
                  <a16:creationId xmlns:a16="http://schemas.microsoft.com/office/drawing/2014/main" id="{00000000-0008-0000-0F00-00004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7176" name="Button 72" hidden="1">
              <a:extLst>
                <a:ext uri="{63B3BB69-23CF-44E3-9099-C40C66FF867C}">
                  <a14:compatExt spid="_x0000_s47176"/>
                </a:ext>
                <a:ext uri="{FF2B5EF4-FFF2-40B4-BE49-F238E27FC236}">
                  <a16:creationId xmlns:a16="http://schemas.microsoft.com/office/drawing/2014/main" id="{00000000-0008-0000-0F00-00004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7177" name="Button 73" hidden="1">
              <a:extLst>
                <a:ext uri="{63B3BB69-23CF-44E3-9099-C40C66FF867C}">
                  <a14:compatExt spid="_x0000_s47177"/>
                </a:ext>
                <a:ext uri="{FF2B5EF4-FFF2-40B4-BE49-F238E27FC236}">
                  <a16:creationId xmlns:a16="http://schemas.microsoft.com/office/drawing/2014/main" id="{00000000-0008-0000-0F00-00004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7178" name="Button 74" hidden="1">
              <a:extLst>
                <a:ext uri="{63B3BB69-23CF-44E3-9099-C40C66FF867C}">
                  <a14:compatExt spid="_x0000_s47178"/>
                </a:ext>
                <a:ext uri="{FF2B5EF4-FFF2-40B4-BE49-F238E27FC236}">
                  <a16:creationId xmlns:a16="http://schemas.microsoft.com/office/drawing/2014/main" id="{00000000-0008-0000-0F00-00004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7179" name="Button 75" hidden="1">
              <a:extLst>
                <a:ext uri="{63B3BB69-23CF-44E3-9099-C40C66FF867C}">
                  <a14:compatExt spid="_x0000_s47179"/>
                </a:ext>
                <a:ext uri="{FF2B5EF4-FFF2-40B4-BE49-F238E27FC236}">
                  <a16:creationId xmlns:a16="http://schemas.microsoft.com/office/drawing/2014/main" id="{00000000-0008-0000-0F00-00004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7180" name="Button 76" hidden="1">
              <a:extLst>
                <a:ext uri="{63B3BB69-23CF-44E3-9099-C40C66FF867C}">
                  <a14:compatExt spid="_x0000_s47180"/>
                </a:ext>
                <a:ext uri="{FF2B5EF4-FFF2-40B4-BE49-F238E27FC236}">
                  <a16:creationId xmlns:a16="http://schemas.microsoft.com/office/drawing/2014/main" id="{00000000-0008-0000-0F00-00004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7181" name="Button 77" hidden="1">
              <a:extLst>
                <a:ext uri="{63B3BB69-23CF-44E3-9099-C40C66FF867C}">
                  <a14:compatExt spid="_x0000_s47181"/>
                </a:ext>
                <a:ext uri="{FF2B5EF4-FFF2-40B4-BE49-F238E27FC236}">
                  <a16:creationId xmlns:a16="http://schemas.microsoft.com/office/drawing/2014/main" id="{00000000-0008-0000-0F00-00004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7182" name="Button 78" hidden="1">
              <a:extLst>
                <a:ext uri="{63B3BB69-23CF-44E3-9099-C40C66FF867C}">
                  <a14:compatExt spid="_x0000_s47182"/>
                </a:ext>
                <a:ext uri="{FF2B5EF4-FFF2-40B4-BE49-F238E27FC236}">
                  <a16:creationId xmlns:a16="http://schemas.microsoft.com/office/drawing/2014/main" id="{00000000-0008-0000-0F00-00004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7183" name="Button 79" hidden="1">
              <a:extLst>
                <a:ext uri="{63B3BB69-23CF-44E3-9099-C40C66FF867C}">
                  <a14:compatExt spid="_x0000_s47183"/>
                </a:ext>
                <a:ext uri="{FF2B5EF4-FFF2-40B4-BE49-F238E27FC236}">
                  <a16:creationId xmlns:a16="http://schemas.microsoft.com/office/drawing/2014/main" id="{00000000-0008-0000-0F00-00004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7184" name="Button 80" hidden="1">
              <a:extLst>
                <a:ext uri="{63B3BB69-23CF-44E3-9099-C40C66FF867C}">
                  <a14:compatExt spid="_x0000_s47184"/>
                </a:ext>
                <a:ext uri="{FF2B5EF4-FFF2-40B4-BE49-F238E27FC236}">
                  <a16:creationId xmlns:a16="http://schemas.microsoft.com/office/drawing/2014/main" id="{00000000-0008-0000-0F00-00005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7185" name="Button 81" hidden="1">
              <a:extLst>
                <a:ext uri="{63B3BB69-23CF-44E3-9099-C40C66FF867C}">
                  <a14:compatExt spid="_x0000_s47185"/>
                </a:ext>
                <a:ext uri="{FF2B5EF4-FFF2-40B4-BE49-F238E27FC236}">
                  <a16:creationId xmlns:a16="http://schemas.microsoft.com/office/drawing/2014/main" id="{00000000-0008-0000-0F00-00005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7186" name="Button 82" hidden="1">
              <a:extLst>
                <a:ext uri="{63B3BB69-23CF-44E3-9099-C40C66FF867C}">
                  <a14:compatExt spid="_x0000_s47186"/>
                </a:ext>
                <a:ext uri="{FF2B5EF4-FFF2-40B4-BE49-F238E27FC236}">
                  <a16:creationId xmlns:a16="http://schemas.microsoft.com/office/drawing/2014/main" id="{00000000-0008-0000-0F00-00005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7187" name="Button 83" hidden="1">
              <a:extLst>
                <a:ext uri="{63B3BB69-23CF-44E3-9099-C40C66FF867C}">
                  <a14:compatExt spid="_x0000_s47187"/>
                </a:ext>
                <a:ext uri="{FF2B5EF4-FFF2-40B4-BE49-F238E27FC236}">
                  <a16:creationId xmlns:a16="http://schemas.microsoft.com/office/drawing/2014/main" id="{00000000-0008-0000-0F00-00005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7188" name="Button 84" hidden="1">
              <a:extLst>
                <a:ext uri="{63B3BB69-23CF-44E3-9099-C40C66FF867C}">
                  <a14:compatExt spid="_x0000_s47188"/>
                </a:ext>
                <a:ext uri="{FF2B5EF4-FFF2-40B4-BE49-F238E27FC236}">
                  <a16:creationId xmlns:a16="http://schemas.microsoft.com/office/drawing/2014/main" id="{00000000-0008-0000-0F00-00005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7189" name="Button 85" hidden="1">
              <a:extLst>
                <a:ext uri="{63B3BB69-23CF-44E3-9099-C40C66FF867C}">
                  <a14:compatExt spid="_x0000_s47189"/>
                </a:ext>
                <a:ext uri="{FF2B5EF4-FFF2-40B4-BE49-F238E27FC236}">
                  <a16:creationId xmlns:a16="http://schemas.microsoft.com/office/drawing/2014/main" id="{00000000-0008-0000-0F00-00005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7190" name="Button 86" hidden="1">
              <a:extLst>
                <a:ext uri="{63B3BB69-23CF-44E3-9099-C40C66FF867C}">
                  <a14:compatExt spid="_x0000_s47190"/>
                </a:ext>
                <a:ext uri="{FF2B5EF4-FFF2-40B4-BE49-F238E27FC236}">
                  <a16:creationId xmlns:a16="http://schemas.microsoft.com/office/drawing/2014/main" id="{00000000-0008-0000-0F00-00005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7191" name="Button 87" hidden="1">
              <a:extLst>
                <a:ext uri="{63B3BB69-23CF-44E3-9099-C40C66FF867C}">
                  <a14:compatExt spid="_x0000_s47191"/>
                </a:ext>
                <a:ext uri="{FF2B5EF4-FFF2-40B4-BE49-F238E27FC236}">
                  <a16:creationId xmlns:a16="http://schemas.microsoft.com/office/drawing/2014/main" id="{00000000-0008-0000-0F00-00005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7192" name="Button 88" hidden="1">
              <a:extLst>
                <a:ext uri="{63B3BB69-23CF-44E3-9099-C40C66FF867C}">
                  <a14:compatExt spid="_x0000_s47192"/>
                </a:ext>
                <a:ext uri="{FF2B5EF4-FFF2-40B4-BE49-F238E27FC236}">
                  <a16:creationId xmlns:a16="http://schemas.microsoft.com/office/drawing/2014/main" id="{00000000-0008-0000-0F00-00005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7193" name="Button 89" hidden="1">
              <a:extLst>
                <a:ext uri="{63B3BB69-23CF-44E3-9099-C40C66FF867C}">
                  <a14:compatExt spid="_x0000_s47193"/>
                </a:ext>
                <a:ext uri="{FF2B5EF4-FFF2-40B4-BE49-F238E27FC236}">
                  <a16:creationId xmlns:a16="http://schemas.microsoft.com/office/drawing/2014/main" id="{00000000-0008-0000-0F00-00005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7194" name="Button 90" hidden="1">
              <a:extLst>
                <a:ext uri="{63B3BB69-23CF-44E3-9099-C40C66FF867C}">
                  <a14:compatExt spid="_x0000_s47194"/>
                </a:ext>
                <a:ext uri="{FF2B5EF4-FFF2-40B4-BE49-F238E27FC236}">
                  <a16:creationId xmlns:a16="http://schemas.microsoft.com/office/drawing/2014/main" id="{00000000-0008-0000-0F00-00005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7195" name="Button 91" hidden="1">
              <a:extLst>
                <a:ext uri="{63B3BB69-23CF-44E3-9099-C40C66FF867C}">
                  <a14:compatExt spid="_x0000_s47195"/>
                </a:ext>
                <a:ext uri="{FF2B5EF4-FFF2-40B4-BE49-F238E27FC236}">
                  <a16:creationId xmlns:a16="http://schemas.microsoft.com/office/drawing/2014/main" id="{00000000-0008-0000-0F00-00005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7196" name="Button 92" hidden="1">
              <a:extLst>
                <a:ext uri="{63B3BB69-23CF-44E3-9099-C40C66FF867C}">
                  <a14:compatExt spid="_x0000_s47196"/>
                </a:ext>
                <a:ext uri="{FF2B5EF4-FFF2-40B4-BE49-F238E27FC236}">
                  <a16:creationId xmlns:a16="http://schemas.microsoft.com/office/drawing/2014/main" id="{00000000-0008-0000-0F00-00005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7197" name="Button 93" hidden="1">
              <a:extLst>
                <a:ext uri="{63B3BB69-23CF-44E3-9099-C40C66FF867C}">
                  <a14:compatExt spid="_x0000_s47197"/>
                </a:ext>
                <a:ext uri="{FF2B5EF4-FFF2-40B4-BE49-F238E27FC236}">
                  <a16:creationId xmlns:a16="http://schemas.microsoft.com/office/drawing/2014/main" id="{00000000-0008-0000-0F00-00005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7198" name="Button 94" hidden="1">
              <a:extLst>
                <a:ext uri="{63B3BB69-23CF-44E3-9099-C40C66FF867C}">
                  <a14:compatExt spid="_x0000_s47198"/>
                </a:ext>
                <a:ext uri="{FF2B5EF4-FFF2-40B4-BE49-F238E27FC236}">
                  <a16:creationId xmlns:a16="http://schemas.microsoft.com/office/drawing/2014/main" id="{00000000-0008-0000-0F00-00005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7199" name="Button 95" hidden="1">
              <a:extLst>
                <a:ext uri="{63B3BB69-23CF-44E3-9099-C40C66FF867C}">
                  <a14:compatExt spid="_x0000_s47199"/>
                </a:ext>
                <a:ext uri="{FF2B5EF4-FFF2-40B4-BE49-F238E27FC236}">
                  <a16:creationId xmlns:a16="http://schemas.microsoft.com/office/drawing/2014/main" id="{00000000-0008-0000-0F00-00005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7200" name="Button 96" hidden="1">
              <a:extLst>
                <a:ext uri="{63B3BB69-23CF-44E3-9099-C40C66FF867C}">
                  <a14:compatExt spid="_x0000_s47200"/>
                </a:ext>
                <a:ext uri="{FF2B5EF4-FFF2-40B4-BE49-F238E27FC236}">
                  <a16:creationId xmlns:a16="http://schemas.microsoft.com/office/drawing/2014/main" id="{00000000-0008-0000-0F00-00006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7201" name="Button 97" hidden="1">
              <a:extLst>
                <a:ext uri="{63B3BB69-23CF-44E3-9099-C40C66FF867C}">
                  <a14:compatExt spid="_x0000_s47201"/>
                </a:ext>
                <a:ext uri="{FF2B5EF4-FFF2-40B4-BE49-F238E27FC236}">
                  <a16:creationId xmlns:a16="http://schemas.microsoft.com/office/drawing/2014/main" id="{00000000-0008-0000-0F00-00006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7202" name="Button 98" hidden="1">
              <a:extLst>
                <a:ext uri="{63B3BB69-23CF-44E3-9099-C40C66FF867C}">
                  <a14:compatExt spid="_x0000_s47202"/>
                </a:ext>
                <a:ext uri="{FF2B5EF4-FFF2-40B4-BE49-F238E27FC236}">
                  <a16:creationId xmlns:a16="http://schemas.microsoft.com/office/drawing/2014/main" id="{00000000-0008-0000-0F00-00006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7203" name="Button 99" hidden="1">
              <a:extLst>
                <a:ext uri="{63B3BB69-23CF-44E3-9099-C40C66FF867C}">
                  <a14:compatExt spid="_x0000_s47203"/>
                </a:ext>
                <a:ext uri="{FF2B5EF4-FFF2-40B4-BE49-F238E27FC236}">
                  <a16:creationId xmlns:a16="http://schemas.microsoft.com/office/drawing/2014/main" id="{00000000-0008-0000-0F00-00006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7204" name="Button 100" hidden="1">
              <a:extLst>
                <a:ext uri="{63B3BB69-23CF-44E3-9099-C40C66FF867C}">
                  <a14:compatExt spid="_x0000_s47204"/>
                </a:ext>
                <a:ext uri="{FF2B5EF4-FFF2-40B4-BE49-F238E27FC236}">
                  <a16:creationId xmlns:a16="http://schemas.microsoft.com/office/drawing/2014/main" id="{00000000-0008-0000-0F00-00006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7205" name="Button 101" hidden="1">
              <a:extLst>
                <a:ext uri="{63B3BB69-23CF-44E3-9099-C40C66FF867C}">
                  <a14:compatExt spid="_x0000_s47205"/>
                </a:ext>
                <a:ext uri="{FF2B5EF4-FFF2-40B4-BE49-F238E27FC236}">
                  <a16:creationId xmlns:a16="http://schemas.microsoft.com/office/drawing/2014/main" id="{00000000-0008-0000-0F00-00006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7206" name="Button 102" hidden="1">
              <a:extLst>
                <a:ext uri="{63B3BB69-23CF-44E3-9099-C40C66FF867C}">
                  <a14:compatExt spid="_x0000_s47206"/>
                </a:ext>
                <a:ext uri="{FF2B5EF4-FFF2-40B4-BE49-F238E27FC236}">
                  <a16:creationId xmlns:a16="http://schemas.microsoft.com/office/drawing/2014/main" id="{00000000-0008-0000-0F00-00006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7207" name="Button 103" hidden="1">
              <a:extLst>
                <a:ext uri="{63B3BB69-23CF-44E3-9099-C40C66FF867C}">
                  <a14:compatExt spid="_x0000_s47207"/>
                </a:ext>
                <a:ext uri="{FF2B5EF4-FFF2-40B4-BE49-F238E27FC236}">
                  <a16:creationId xmlns:a16="http://schemas.microsoft.com/office/drawing/2014/main" id="{00000000-0008-0000-0F00-00006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7208" name="Button 104" hidden="1">
              <a:extLst>
                <a:ext uri="{63B3BB69-23CF-44E3-9099-C40C66FF867C}">
                  <a14:compatExt spid="_x0000_s47208"/>
                </a:ext>
                <a:ext uri="{FF2B5EF4-FFF2-40B4-BE49-F238E27FC236}">
                  <a16:creationId xmlns:a16="http://schemas.microsoft.com/office/drawing/2014/main" id="{00000000-0008-0000-0F00-00006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7209" name="Button 105" hidden="1">
              <a:extLst>
                <a:ext uri="{63B3BB69-23CF-44E3-9099-C40C66FF867C}">
                  <a14:compatExt spid="_x0000_s47209"/>
                </a:ext>
                <a:ext uri="{FF2B5EF4-FFF2-40B4-BE49-F238E27FC236}">
                  <a16:creationId xmlns:a16="http://schemas.microsoft.com/office/drawing/2014/main" id="{00000000-0008-0000-0F00-00006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7210" name="Button 106" hidden="1">
              <a:extLst>
                <a:ext uri="{63B3BB69-23CF-44E3-9099-C40C66FF867C}">
                  <a14:compatExt spid="_x0000_s47210"/>
                </a:ext>
                <a:ext uri="{FF2B5EF4-FFF2-40B4-BE49-F238E27FC236}">
                  <a16:creationId xmlns:a16="http://schemas.microsoft.com/office/drawing/2014/main" id="{00000000-0008-0000-0F00-00006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7211" name="Button 107" hidden="1">
              <a:extLst>
                <a:ext uri="{63B3BB69-23CF-44E3-9099-C40C66FF867C}">
                  <a14:compatExt spid="_x0000_s47211"/>
                </a:ext>
                <a:ext uri="{FF2B5EF4-FFF2-40B4-BE49-F238E27FC236}">
                  <a16:creationId xmlns:a16="http://schemas.microsoft.com/office/drawing/2014/main" id="{00000000-0008-0000-0F00-00006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7212" name="Button 108" hidden="1">
              <a:extLst>
                <a:ext uri="{63B3BB69-23CF-44E3-9099-C40C66FF867C}">
                  <a14:compatExt spid="_x0000_s47212"/>
                </a:ext>
                <a:ext uri="{FF2B5EF4-FFF2-40B4-BE49-F238E27FC236}">
                  <a16:creationId xmlns:a16="http://schemas.microsoft.com/office/drawing/2014/main" id="{00000000-0008-0000-0F00-00006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7213" name="Button 109" hidden="1">
              <a:extLst>
                <a:ext uri="{63B3BB69-23CF-44E3-9099-C40C66FF867C}">
                  <a14:compatExt spid="_x0000_s47213"/>
                </a:ext>
                <a:ext uri="{FF2B5EF4-FFF2-40B4-BE49-F238E27FC236}">
                  <a16:creationId xmlns:a16="http://schemas.microsoft.com/office/drawing/2014/main" id="{00000000-0008-0000-0F00-00006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7214" name="Button 110" hidden="1">
              <a:extLst>
                <a:ext uri="{63B3BB69-23CF-44E3-9099-C40C66FF867C}">
                  <a14:compatExt spid="_x0000_s47214"/>
                </a:ext>
                <a:ext uri="{FF2B5EF4-FFF2-40B4-BE49-F238E27FC236}">
                  <a16:creationId xmlns:a16="http://schemas.microsoft.com/office/drawing/2014/main" id="{00000000-0008-0000-0F00-00006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7215" name="Button 111" hidden="1">
              <a:extLst>
                <a:ext uri="{63B3BB69-23CF-44E3-9099-C40C66FF867C}">
                  <a14:compatExt spid="_x0000_s47215"/>
                </a:ext>
                <a:ext uri="{FF2B5EF4-FFF2-40B4-BE49-F238E27FC236}">
                  <a16:creationId xmlns:a16="http://schemas.microsoft.com/office/drawing/2014/main" id="{00000000-0008-0000-0F00-00006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7216" name="Button 112" hidden="1">
              <a:extLst>
                <a:ext uri="{63B3BB69-23CF-44E3-9099-C40C66FF867C}">
                  <a14:compatExt spid="_x0000_s47216"/>
                </a:ext>
                <a:ext uri="{FF2B5EF4-FFF2-40B4-BE49-F238E27FC236}">
                  <a16:creationId xmlns:a16="http://schemas.microsoft.com/office/drawing/2014/main" id="{00000000-0008-0000-0F00-00007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7217" name="Button 113" hidden="1">
              <a:extLst>
                <a:ext uri="{63B3BB69-23CF-44E3-9099-C40C66FF867C}">
                  <a14:compatExt spid="_x0000_s47217"/>
                </a:ext>
                <a:ext uri="{FF2B5EF4-FFF2-40B4-BE49-F238E27FC236}">
                  <a16:creationId xmlns:a16="http://schemas.microsoft.com/office/drawing/2014/main" id="{00000000-0008-0000-0F00-00007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7218" name="Button 114" hidden="1">
              <a:extLst>
                <a:ext uri="{63B3BB69-23CF-44E3-9099-C40C66FF867C}">
                  <a14:compatExt spid="_x0000_s47218"/>
                </a:ext>
                <a:ext uri="{FF2B5EF4-FFF2-40B4-BE49-F238E27FC236}">
                  <a16:creationId xmlns:a16="http://schemas.microsoft.com/office/drawing/2014/main" id="{00000000-0008-0000-0F00-00007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7219" name="Button 115" hidden="1">
              <a:extLst>
                <a:ext uri="{63B3BB69-23CF-44E3-9099-C40C66FF867C}">
                  <a14:compatExt spid="_x0000_s47219"/>
                </a:ext>
                <a:ext uri="{FF2B5EF4-FFF2-40B4-BE49-F238E27FC236}">
                  <a16:creationId xmlns:a16="http://schemas.microsoft.com/office/drawing/2014/main" id="{00000000-0008-0000-0F00-00007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7220" name="Button 116" hidden="1">
              <a:extLst>
                <a:ext uri="{63B3BB69-23CF-44E3-9099-C40C66FF867C}">
                  <a14:compatExt spid="_x0000_s47220"/>
                </a:ext>
                <a:ext uri="{FF2B5EF4-FFF2-40B4-BE49-F238E27FC236}">
                  <a16:creationId xmlns:a16="http://schemas.microsoft.com/office/drawing/2014/main" id="{00000000-0008-0000-0F00-00007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7221" name="Button 117" hidden="1">
              <a:extLst>
                <a:ext uri="{63B3BB69-23CF-44E3-9099-C40C66FF867C}">
                  <a14:compatExt spid="_x0000_s47221"/>
                </a:ext>
                <a:ext uri="{FF2B5EF4-FFF2-40B4-BE49-F238E27FC236}">
                  <a16:creationId xmlns:a16="http://schemas.microsoft.com/office/drawing/2014/main" id="{00000000-0008-0000-0F00-00007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7222" name="Button 118" hidden="1">
              <a:extLst>
                <a:ext uri="{63B3BB69-23CF-44E3-9099-C40C66FF867C}">
                  <a14:compatExt spid="_x0000_s47222"/>
                </a:ext>
                <a:ext uri="{FF2B5EF4-FFF2-40B4-BE49-F238E27FC236}">
                  <a16:creationId xmlns:a16="http://schemas.microsoft.com/office/drawing/2014/main" id="{00000000-0008-0000-0F00-00007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7223" name="Button 119" hidden="1">
              <a:extLst>
                <a:ext uri="{63B3BB69-23CF-44E3-9099-C40C66FF867C}">
                  <a14:compatExt spid="_x0000_s47223"/>
                </a:ext>
                <a:ext uri="{FF2B5EF4-FFF2-40B4-BE49-F238E27FC236}">
                  <a16:creationId xmlns:a16="http://schemas.microsoft.com/office/drawing/2014/main" id="{00000000-0008-0000-0F00-00007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7224" name="Button 120" hidden="1">
              <a:extLst>
                <a:ext uri="{63B3BB69-23CF-44E3-9099-C40C66FF867C}">
                  <a14:compatExt spid="_x0000_s47224"/>
                </a:ext>
                <a:ext uri="{FF2B5EF4-FFF2-40B4-BE49-F238E27FC236}">
                  <a16:creationId xmlns:a16="http://schemas.microsoft.com/office/drawing/2014/main" id="{00000000-0008-0000-0F00-00007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7225" name="Button 121" hidden="1">
              <a:extLst>
                <a:ext uri="{63B3BB69-23CF-44E3-9099-C40C66FF867C}">
                  <a14:compatExt spid="_x0000_s47225"/>
                </a:ext>
                <a:ext uri="{FF2B5EF4-FFF2-40B4-BE49-F238E27FC236}">
                  <a16:creationId xmlns:a16="http://schemas.microsoft.com/office/drawing/2014/main" id="{00000000-0008-0000-0F00-00007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7226" name="Button 122" hidden="1">
              <a:extLst>
                <a:ext uri="{63B3BB69-23CF-44E3-9099-C40C66FF867C}">
                  <a14:compatExt spid="_x0000_s47226"/>
                </a:ext>
                <a:ext uri="{FF2B5EF4-FFF2-40B4-BE49-F238E27FC236}">
                  <a16:creationId xmlns:a16="http://schemas.microsoft.com/office/drawing/2014/main" id="{00000000-0008-0000-0F00-00007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7227" name="Button 123" hidden="1">
              <a:extLst>
                <a:ext uri="{63B3BB69-23CF-44E3-9099-C40C66FF867C}">
                  <a14:compatExt spid="_x0000_s47227"/>
                </a:ext>
                <a:ext uri="{FF2B5EF4-FFF2-40B4-BE49-F238E27FC236}">
                  <a16:creationId xmlns:a16="http://schemas.microsoft.com/office/drawing/2014/main" id="{00000000-0008-0000-0F00-00007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7228" name="Button 124" hidden="1">
              <a:extLst>
                <a:ext uri="{63B3BB69-23CF-44E3-9099-C40C66FF867C}">
                  <a14:compatExt spid="_x0000_s47228"/>
                </a:ext>
                <a:ext uri="{FF2B5EF4-FFF2-40B4-BE49-F238E27FC236}">
                  <a16:creationId xmlns:a16="http://schemas.microsoft.com/office/drawing/2014/main" id="{00000000-0008-0000-0F00-00007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7229" name="Button 125" hidden="1">
              <a:extLst>
                <a:ext uri="{63B3BB69-23CF-44E3-9099-C40C66FF867C}">
                  <a14:compatExt spid="_x0000_s47229"/>
                </a:ext>
                <a:ext uri="{FF2B5EF4-FFF2-40B4-BE49-F238E27FC236}">
                  <a16:creationId xmlns:a16="http://schemas.microsoft.com/office/drawing/2014/main" id="{00000000-0008-0000-0F00-00007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7230" name="Button 126" hidden="1">
              <a:extLst>
                <a:ext uri="{63B3BB69-23CF-44E3-9099-C40C66FF867C}">
                  <a14:compatExt spid="_x0000_s47230"/>
                </a:ext>
                <a:ext uri="{FF2B5EF4-FFF2-40B4-BE49-F238E27FC236}">
                  <a16:creationId xmlns:a16="http://schemas.microsoft.com/office/drawing/2014/main" id="{00000000-0008-0000-0F00-00007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7231" name="Button 127" hidden="1">
              <a:extLst>
                <a:ext uri="{63B3BB69-23CF-44E3-9099-C40C66FF867C}">
                  <a14:compatExt spid="_x0000_s47231"/>
                </a:ext>
                <a:ext uri="{FF2B5EF4-FFF2-40B4-BE49-F238E27FC236}">
                  <a16:creationId xmlns:a16="http://schemas.microsoft.com/office/drawing/2014/main" id="{00000000-0008-0000-0F00-00007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7232" name="Button 128" hidden="1">
              <a:extLst>
                <a:ext uri="{63B3BB69-23CF-44E3-9099-C40C66FF867C}">
                  <a14:compatExt spid="_x0000_s47232"/>
                </a:ext>
                <a:ext uri="{FF2B5EF4-FFF2-40B4-BE49-F238E27FC236}">
                  <a16:creationId xmlns:a16="http://schemas.microsoft.com/office/drawing/2014/main" id="{00000000-0008-0000-0F00-00008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7233" name="Button 129" hidden="1">
              <a:extLst>
                <a:ext uri="{63B3BB69-23CF-44E3-9099-C40C66FF867C}">
                  <a14:compatExt spid="_x0000_s47233"/>
                </a:ext>
                <a:ext uri="{FF2B5EF4-FFF2-40B4-BE49-F238E27FC236}">
                  <a16:creationId xmlns:a16="http://schemas.microsoft.com/office/drawing/2014/main" id="{00000000-0008-0000-0F00-00008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7234" name="Button 130" hidden="1">
              <a:extLst>
                <a:ext uri="{63B3BB69-23CF-44E3-9099-C40C66FF867C}">
                  <a14:compatExt spid="_x0000_s47234"/>
                </a:ext>
                <a:ext uri="{FF2B5EF4-FFF2-40B4-BE49-F238E27FC236}">
                  <a16:creationId xmlns:a16="http://schemas.microsoft.com/office/drawing/2014/main" id="{00000000-0008-0000-0F00-00008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7235" name="Button 131" hidden="1">
              <a:extLst>
                <a:ext uri="{63B3BB69-23CF-44E3-9099-C40C66FF867C}">
                  <a14:compatExt spid="_x0000_s47235"/>
                </a:ext>
                <a:ext uri="{FF2B5EF4-FFF2-40B4-BE49-F238E27FC236}">
                  <a16:creationId xmlns:a16="http://schemas.microsoft.com/office/drawing/2014/main" id="{00000000-0008-0000-0F00-00008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7236" name="Button 132" hidden="1">
              <a:extLst>
                <a:ext uri="{63B3BB69-23CF-44E3-9099-C40C66FF867C}">
                  <a14:compatExt spid="_x0000_s47236"/>
                </a:ext>
                <a:ext uri="{FF2B5EF4-FFF2-40B4-BE49-F238E27FC236}">
                  <a16:creationId xmlns:a16="http://schemas.microsoft.com/office/drawing/2014/main" id="{00000000-0008-0000-0F00-00008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7237" name="Button 133" hidden="1">
              <a:extLst>
                <a:ext uri="{63B3BB69-23CF-44E3-9099-C40C66FF867C}">
                  <a14:compatExt spid="_x0000_s47237"/>
                </a:ext>
                <a:ext uri="{FF2B5EF4-FFF2-40B4-BE49-F238E27FC236}">
                  <a16:creationId xmlns:a16="http://schemas.microsoft.com/office/drawing/2014/main" id="{00000000-0008-0000-0F00-00008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7238" name="Button 134" hidden="1">
              <a:extLst>
                <a:ext uri="{63B3BB69-23CF-44E3-9099-C40C66FF867C}">
                  <a14:compatExt spid="_x0000_s47238"/>
                </a:ext>
                <a:ext uri="{FF2B5EF4-FFF2-40B4-BE49-F238E27FC236}">
                  <a16:creationId xmlns:a16="http://schemas.microsoft.com/office/drawing/2014/main" id="{00000000-0008-0000-0F00-00008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7239" name="Button 135" hidden="1">
              <a:extLst>
                <a:ext uri="{63B3BB69-23CF-44E3-9099-C40C66FF867C}">
                  <a14:compatExt spid="_x0000_s47239"/>
                </a:ext>
                <a:ext uri="{FF2B5EF4-FFF2-40B4-BE49-F238E27FC236}">
                  <a16:creationId xmlns:a16="http://schemas.microsoft.com/office/drawing/2014/main" id="{00000000-0008-0000-0F00-00008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7240" name="Button 136" hidden="1">
              <a:extLst>
                <a:ext uri="{63B3BB69-23CF-44E3-9099-C40C66FF867C}">
                  <a14:compatExt spid="_x0000_s47240"/>
                </a:ext>
                <a:ext uri="{FF2B5EF4-FFF2-40B4-BE49-F238E27FC236}">
                  <a16:creationId xmlns:a16="http://schemas.microsoft.com/office/drawing/2014/main" id="{00000000-0008-0000-0F00-00008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7241" name="Button 137" hidden="1">
              <a:extLst>
                <a:ext uri="{63B3BB69-23CF-44E3-9099-C40C66FF867C}">
                  <a14:compatExt spid="_x0000_s47241"/>
                </a:ext>
                <a:ext uri="{FF2B5EF4-FFF2-40B4-BE49-F238E27FC236}">
                  <a16:creationId xmlns:a16="http://schemas.microsoft.com/office/drawing/2014/main" id="{00000000-0008-0000-0F00-00008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7242" name="Button 138" hidden="1">
              <a:extLst>
                <a:ext uri="{63B3BB69-23CF-44E3-9099-C40C66FF867C}">
                  <a14:compatExt spid="_x0000_s47242"/>
                </a:ext>
                <a:ext uri="{FF2B5EF4-FFF2-40B4-BE49-F238E27FC236}">
                  <a16:creationId xmlns:a16="http://schemas.microsoft.com/office/drawing/2014/main" id="{00000000-0008-0000-0F00-00008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7243" name="Button 139" hidden="1">
              <a:extLst>
                <a:ext uri="{63B3BB69-23CF-44E3-9099-C40C66FF867C}">
                  <a14:compatExt spid="_x0000_s47243"/>
                </a:ext>
                <a:ext uri="{FF2B5EF4-FFF2-40B4-BE49-F238E27FC236}">
                  <a16:creationId xmlns:a16="http://schemas.microsoft.com/office/drawing/2014/main" id="{00000000-0008-0000-0F00-00008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7244" name="Button 140" hidden="1">
              <a:extLst>
                <a:ext uri="{63B3BB69-23CF-44E3-9099-C40C66FF867C}">
                  <a14:compatExt spid="_x0000_s47244"/>
                </a:ext>
                <a:ext uri="{FF2B5EF4-FFF2-40B4-BE49-F238E27FC236}">
                  <a16:creationId xmlns:a16="http://schemas.microsoft.com/office/drawing/2014/main" id="{00000000-0008-0000-0F00-00008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8129" name="Button 1" hidden="1">
              <a:extLst>
                <a:ext uri="{63B3BB69-23CF-44E3-9099-C40C66FF867C}">
                  <a14:compatExt spid="_x0000_s48129"/>
                </a:ext>
                <a:ext uri="{FF2B5EF4-FFF2-40B4-BE49-F238E27FC236}">
                  <a16:creationId xmlns:a16="http://schemas.microsoft.com/office/drawing/2014/main" id="{00000000-0008-0000-1000-00000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8130" name="Button 2" hidden="1">
              <a:extLst>
                <a:ext uri="{63B3BB69-23CF-44E3-9099-C40C66FF867C}">
                  <a14:compatExt spid="_x0000_s48130"/>
                </a:ext>
                <a:ext uri="{FF2B5EF4-FFF2-40B4-BE49-F238E27FC236}">
                  <a16:creationId xmlns:a16="http://schemas.microsoft.com/office/drawing/2014/main" id="{00000000-0008-0000-1000-00000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8131" name="Button 3" hidden="1">
              <a:extLst>
                <a:ext uri="{63B3BB69-23CF-44E3-9099-C40C66FF867C}">
                  <a14:compatExt spid="_x0000_s48131"/>
                </a:ext>
                <a:ext uri="{FF2B5EF4-FFF2-40B4-BE49-F238E27FC236}">
                  <a16:creationId xmlns:a16="http://schemas.microsoft.com/office/drawing/2014/main" id="{00000000-0008-0000-1000-00000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8132" name="Button 4" hidden="1">
              <a:extLst>
                <a:ext uri="{63B3BB69-23CF-44E3-9099-C40C66FF867C}">
                  <a14:compatExt spid="_x0000_s48132"/>
                </a:ext>
                <a:ext uri="{FF2B5EF4-FFF2-40B4-BE49-F238E27FC236}">
                  <a16:creationId xmlns:a16="http://schemas.microsoft.com/office/drawing/2014/main" id="{00000000-0008-0000-1000-00000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8133" name="Button 5" hidden="1">
              <a:extLst>
                <a:ext uri="{63B3BB69-23CF-44E3-9099-C40C66FF867C}">
                  <a14:compatExt spid="_x0000_s48133"/>
                </a:ext>
                <a:ext uri="{FF2B5EF4-FFF2-40B4-BE49-F238E27FC236}">
                  <a16:creationId xmlns:a16="http://schemas.microsoft.com/office/drawing/2014/main" id="{00000000-0008-0000-1000-00000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8134" name="Button 6" hidden="1">
              <a:extLst>
                <a:ext uri="{63B3BB69-23CF-44E3-9099-C40C66FF867C}">
                  <a14:compatExt spid="_x0000_s48134"/>
                </a:ext>
                <a:ext uri="{FF2B5EF4-FFF2-40B4-BE49-F238E27FC236}">
                  <a16:creationId xmlns:a16="http://schemas.microsoft.com/office/drawing/2014/main" id="{00000000-0008-0000-1000-00000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8135" name="Button 7" hidden="1">
              <a:extLst>
                <a:ext uri="{63B3BB69-23CF-44E3-9099-C40C66FF867C}">
                  <a14:compatExt spid="_x0000_s48135"/>
                </a:ext>
                <a:ext uri="{FF2B5EF4-FFF2-40B4-BE49-F238E27FC236}">
                  <a16:creationId xmlns:a16="http://schemas.microsoft.com/office/drawing/2014/main" id="{00000000-0008-0000-1000-00000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8136" name="Button 8" hidden="1">
              <a:extLst>
                <a:ext uri="{63B3BB69-23CF-44E3-9099-C40C66FF867C}">
                  <a14:compatExt spid="_x0000_s48136"/>
                </a:ext>
                <a:ext uri="{FF2B5EF4-FFF2-40B4-BE49-F238E27FC236}">
                  <a16:creationId xmlns:a16="http://schemas.microsoft.com/office/drawing/2014/main" id="{00000000-0008-0000-1000-00000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8137" name="Button 9" hidden="1">
              <a:extLst>
                <a:ext uri="{63B3BB69-23CF-44E3-9099-C40C66FF867C}">
                  <a14:compatExt spid="_x0000_s48137"/>
                </a:ext>
                <a:ext uri="{FF2B5EF4-FFF2-40B4-BE49-F238E27FC236}">
                  <a16:creationId xmlns:a16="http://schemas.microsoft.com/office/drawing/2014/main" id="{00000000-0008-0000-1000-00000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8138" name="Button 10" hidden="1">
              <a:extLst>
                <a:ext uri="{63B3BB69-23CF-44E3-9099-C40C66FF867C}">
                  <a14:compatExt spid="_x0000_s48138"/>
                </a:ext>
                <a:ext uri="{FF2B5EF4-FFF2-40B4-BE49-F238E27FC236}">
                  <a16:creationId xmlns:a16="http://schemas.microsoft.com/office/drawing/2014/main" id="{00000000-0008-0000-1000-00000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8139" name="Button 11" hidden="1">
              <a:extLst>
                <a:ext uri="{63B3BB69-23CF-44E3-9099-C40C66FF867C}">
                  <a14:compatExt spid="_x0000_s48139"/>
                </a:ext>
                <a:ext uri="{FF2B5EF4-FFF2-40B4-BE49-F238E27FC236}">
                  <a16:creationId xmlns:a16="http://schemas.microsoft.com/office/drawing/2014/main" id="{00000000-0008-0000-1000-00000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8140" name="Button 12" hidden="1">
              <a:extLst>
                <a:ext uri="{63B3BB69-23CF-44E3-9099-C40C66FF867C}">
                  <a14:compatExt spid="_x0000_s48140"/>
                </a:ext>
                <a:ext uri="{FF2B5EF4-FFF2-40B4-BE49-F238E27FC236}">
                  <a16:creationId xmlns:a16="http://schemas.microsoft.com/office/drawing/2014/main" id="{00000000-0008-0000-1000-00000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8141" name="Button 13" hidden="1">
              <a:extLst>
                <a:ext uri="{63B3BB69-23CF-44E3-9099-C40C66FF867C}">
                  <a14:compatExt spid="_x0000_s48141"/>
                </a:ext>
                <a:ext uri="{FF2B5EF4-FFF2-40B4-BE49-F238E27FC236}">
                  <a16:creationId xmlns:a16="http://schemas.microsoft.com/office/drawing/2014/main" id="{00000000-0008-0000-1000-00000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8142" name="Button 14" hidden="1">
              <a:extLst>
                <a:ext uri="{63B3BB69-23CF-44E3-9099-C40C66FF867C}">
                  <a14:compatExt spid="_x0000_s48142"/>
                </a:ext>
                <a:ext uri="{FF2B5EF4-FFF2-40B4-BE49-F238E27FC236}">
                  <a16:creationId xmlns:a16="http://schemas.microsoft.com/office/drawing/2014/main" id="{00000000-0008-0000-1000-00000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8143" name="Button 15" hidden="1">
              <a:extLst>
                <a:ext uri="{63B3BB69-23CF-44E3-9099-C40C66FF867C}">
                  <a14:compatExt spid="_x0000_s48143"/>
                </a:ext>
                <a:ext uri="{FF2B5EF4-FFF2-40B4-BE49-F238E27FC236}">
                  <a16:creationId xmlns:a16="http://schemas.microsoft.com/office/drawing/2014/main" id="{00000000-0008-0000-1000-00000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8144" name="Button 16" hidden="1">
              <a:extLst>
                <a:ext uri="{63B3BB69-23CF-44E3-9099-C40C66FF867C}">
                  <a14:compatExt spid="_x0000_s48144"/>
                </a:ext>
                <a:ext uri="{FF2B5EF4-FFF2-40B4-BE49-F238E27FC236}">
                  <a16:creationId xmlns:a16="http://schemas.microsoft.com/office/drawing/2014/main" id="{00000000-0008-0000-1000-00001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8145" name="Button 17" hidden="1">
              <a:extLst>
                <a:ext uri="{63B3BB69-23CF-44E3-9099-C40C66FF867C}">
                  <a14:compatExt spid="_x0000_s48145"/>
                </a:ext>
                <a:ext uri="{FF2B5EF4-FFF2-40B4-BE49-F238E27FC236}">
                  <a16:creationId xmlns:a16="http://schemas.microsoft.com/office/drawing/2014/main" id="{00000000-0008-0000-1000-00001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8146" name="Button 18" hidden="1">
              <a:extLst>
                <a:ext uri="{63B3BB69-23CF-44E3-9099-C40C66FF867C}">
                  <a14:compatExt spid="_x0000_s48146"/>
                </a:ext>
                <a:ext uri="{FF2B5EF4-FFF2-40B4-BE49-F238E27FC236}">
                  <a16:creationId xmlns:a16="http://schemas.microsoft.com/office/drawing/2014/main" id="{00000000-0008-0000-1000-00001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8147" name="Button 19" hidden="1">
              <a:extLst>
                <a:ext uri="{63B3BB69-23CF-44E3-9099-C40C66FF867C}">
                  <a14:compatExt spid="_x0000_s48147"/>
                </a:ext>
                <a:ext uri="{FF2B5EF4-FFF2-40B4-BE49-F238E27FC236}">
                  <a16:creationId xmlns:a16="http://schemas.microsoft.com/office/drawing/2014/main" id="{00000000-0008-0000-1000-00001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8148" name="Button 20" hidden="1">
              <a:extLst>
                <a:ext uri="{63B3BB69-23CF-44E3-9099-C40C66FF867C}">
                  <a14:compatExt spid="_x0000_s48148"/>
                </a:ext>
                <a:ext uri="{FF2B5EF4-FFF2-40B4-BE49-F238E27FC236}">
                  <a16:creationId xmlns:a16="http://schemas.microsoft.com/office/drawing/2014/main" id="{00000000-0008-0000-1000-00001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8149" name="Button 21" hidden="1">
              <a:extLst>
                <a:ext uri="{63B3BB69-23CF-44E3-9099-C40C66FF867C}">
                  <a14:compatExt spid="_x0000_s48149"/>
                </a:ext>
                <a:ext uri="{FF2B5EF4-FFF2-40B4-BE49-F238E27FC236}">
                  <a16:creationId xmlns:a16="http://schemas.microsoft.com/office/drawing/2014/main" id="{00000000-0008-0000-1000-00001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8150" name="Button 22" hidden="1">
              <a:extLst>
                <a:ext uri="{63B3BB69-23CF-44E3-9099-C40C66FF867C}">
                  <a14:compatExt spid="_x0000_s48150"/>
                </a:ext>
                <a:ext uri="{FF2B5EF4-FFF2-40B4-BE49-F238E27FC236}">
                  <a16:creationId xmlns:a16="http://schemas.microsoft.com/office/drawing/2014/main" id="{00000000-0008-0000-1000-00001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8151" name="Button 23" hidden="1">
              <a:extLst>
                <a:ext uri="{63B3BB69-23CF-44E3-9099-C40C66FF867C}">
                  <a14:compatExt spid="_x0000_s48151"/>
                </a:ext>
                <a:ext uri="{FF2B5EF4-FFF2-40B4-BE49-F238E27FC236}">
                  <a16:creationId xmlns:a16="http://schemas.microsoft.com/office/drawing/2014/main" id="{00000000-0008-0000-1000-00001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8152" name="Button 24" hidden="1">
              <a:extLst>
                <a:ext uri="{63B3BB69-23CF-44E3-9099-C40C66FF867C}">
                  <a14:compatExt spid="_x0000_s48152"/>
                </a:ext>
                <a:ext uri="{FF2B5EF4-FFF2-40B4-BE49-F238E27FC236}">
                  <a16:creationId xmlns:a16="http://schemas.microsoft.com/office/drawing/2014/main" id="{00000000-0008-0000-1000-00001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8153" name="Button 25" hidden="1">
              <a:extLst>
                <a:ext uri="{63B3BB69-23CF-44E3-9099-C40C66FF867C}">
                  <a14:compatExt spid="_x0000_s48153"/>
                </a:ext>
                <a:ext uri="{FF2B5EF4-FFF2-40B4-BE49-F238E27FC236}">
                  <a16:creationId xmlns:a16="http://schemas.microsoft.com/office/drawing/2014/main" id="{00000000-0008-0000-1000-00001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8154" name="Button 26" hidden="1">
              <a:extLst>
                <a:ext uri="{63B3BB69-23CF-44E3-9099-C40C66FF867C}">
                  <a14:compatExt spid="_x0000_s48154"/>
                </a:ext>
                <a:ext uri="{FF2B5EF4-FFF2-40B4-BE49-F238E27FC236}">
                  <a16:creationId xmlns:a16="http://schemas.microsoft.com/office/drawing/2014/main" id="{00000000-0008-0000-1000-00001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8155" name="Button 27" hidden="1">
              <a:extLst>
                <a:ext uri="{63B3BB69-23CF-44E3-9099-C40C66FF867C}">
                  <a14:compatExt spid="_x0000_s48155"/>
                </a:ext>
                <a:ext uri="{FF2B5EF4-FFF2-40B4-BE49-F238E27FC236}">
                  <a16:creationId xmlns:a16="http://schemas.microsoft.com/office/drawing/2014/main" id="{00000000-0008-0000-1000-00001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8156" name="Button 28" hidden="1">
              <a:extLst>
                <a:ext uri="{63B3BB69-23CF-44E3-9099-C40C66FF867C}">
                  <a14:compatExt spid="_x0000_s48156"/>
                </a:ext>
                <a:ext uri="{FF2B5EF4-FFF2-40B4-BE49-F238E27FC236}">
                  <a16:creationId xmlns:a16="http://schemas.microsoft.com/office/drawing/2014/main" id="{00000000-0008-0000-1000-00001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8157" name="Button 29" hidden="1">
              <a:extLst>
                <a:ext uri="{63B3BB69-23CF-44E3-9099-C40C66FF867C}">
                  <a14:compatExt spid="_x0000_s48157"/>
                </a:ext>
                <a:ext uri="{FF2B5EF4-FFF2-40B4-BE49-F238E27FC236}">
                  <a16:creationId xmlns:a16="http://schemas.microsoft.com/office/drawing/2014/main" id="{00000000-0008-0000-1000-00001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8158" name="Button 30" hidden="1">
              <a:extLst>
                <a:ext uri="{63B3BB69-23CF-44E3-9099-C40C66FF867C}">
                  <a14:compatExt spid="_x0000_s48158"/>
                </a:ext>
                <a:ext uri="{FF2B5EF4-FFF2-40B4-BE49-F238E27FC236}">
                  <a16:creationId xmlns:a16="http://schemas.microsoft.com/office/drawing/2014/main" id="{00000000-0008-0000-1000-00001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8159" name="Button 31" hidden="1">
              <a:extLst>
                <a:ext uri="{63B3BB69-23CF-44E3-9099-C40C66FF867C}">
                  <a14:compatExt spid="_x0000_s48159"/>
                </a:ext>
                <a:ext uri="{FF2B5EF4-FFF2-40B4-BE49-F238E27FC236}">
                  <a16:creationId xmlns:a16="http://schemas.microsoft.com/office/drawing/2014/main" id="{00000000-0008-0000-1000-00001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8160" name="Button 32" hidden="1">
              <a:extLst>
                <a:ext uri="{63B3BB69-23CF-44E3-9099-C40C66FF867C}">
                  <a14:compatExt spid="_x0000_s48160"/>
                </a:ext>
                <a:ext uri="{FF2B5EF4-FFF2-40B4-BE49-F238E27FC236}">
                  <a16:creationId xmlns:a16="http://schemas.microsoft.com/office/drawing/2014/main" id="{00000000-0008-0000-1000-00002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8161" name="Button 33" hidden="1">
              <a:extLst>
                <a:ext uri="{63B3BB69-23CF-44E3-9099-C40C66FF867C}">
                  <a14:compatExt spid="_x0000_s48161"/>
                </a:ext>
                <a:ext uri="{FF2B5EF4-FFF2-40B4-BE49-F238E27FC236}">
                  <a16:creationId xmlns:a16="http://schemas.microsoft.com/office/drawing/2014/main" id="{00000000-0008-0000-1000-00002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8162" name="Button 34" hidden="1">
              <a:extLst>
                <a:ext uri="{63B3BB69-23CF-44E3-9099-C40C66FF867C}">
                  <a14:compatExt spid="_x0000_s48162"/>
                </a:ext>
                <a:ext uri="{FF2B5EF4-FFF2-40B4-BE49-F238E27FC236}">
                  <a16:creationId xmlns:a16="http://schemas.microsoft.com/office/drawing/2014/main" id="{00000000-0008-0000-1000-00002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8163" name="Button 35" hidden="1">
              <a:extLst>
                <a:ext uri="{63B3BB69-23CF-44E3-9099-C40C66FF867C}">
                  <a14:compatExt spid="_x0000_s48163"/>
                </a:ext>
                <a:ext uri="{FF2B5EF4-FFF2-40B4-BE49-F238E27FC236}">
                  <a16:creationId xmlns:a16="http://schemas.microsoft.com/office/drawing/2014/main" id="{00000000-0008-0000-1000-00002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8164" name="Button 36" hidden="1">
              <a:extLst>
                <a:ext uri="{63B3BB69-23CF-44E3-9099-C40C66FF867C}">
                  <a14:compatExt spid="_x0000_s48164"/>
                </a:ext>
                <a:ext uri="{FF2B5EF4-FFF2-40B4-BE49-F238E27FC236}">
                  <a16:creationId xmlns:a16="http://schemas.microsoft.com/office/drawing/2014/main" id="{00000000-0008-0000-1000-00002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8165" name="Button 37" hidden="1">
              <a:extLst>
                <a:ext uri="{63B3BB69-23CF-44E3-9099-C40C66FF867C}">
                  <a14:compatExt spid="_x0000_s48165"/>
                </a:ext>
                <a:ext uri="{FF2B5EF4-FFF2-40B4-BE49-F238E27FC236}">
                  <a16:creationId xmlns:a16="http://schemas.microsoft.com/office/drawing/2014/main" id="{00000000-0008-0000-1000-00002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8166" name="Button 38" hidden="1">
              <a:extLst>
                <a:ext uri="{63B3BB69-23CF-44E3-9099-C40C66FF867C}">
                  <a14:compatExt spid="_x0000_s48166"/>
                </a:ext>
                <a:ext uri="{FF2B5EF4-FFF2-40B4-BE49-F238E27FC236}">
                  <a16:creationId xmlns:a16="http://schemas.microsoft.com/office/drawing/2014/main" id="{00000000-0008-0000-1000-00002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8167" name="Button 39" hidden="1">
              <a:extLst>
                <a:ext uri="{63B3BB69-23CF-44E3-9099-C40C66FF867C}">
                  <a14:compatExt spid="_x0000_s48167"/>
                </a:ext>
                <a:ext uri="{FF2B5EF4-FFF2-40B4-BE49-F238E27FC236}">
                  <a16:creationId xmlns:a16="http://schemas.microsoft.com/office/drawing/2014/main" id="{00000000-0008-0000-1000-00002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8168" name="Button 40" hidden="1">
              <a:extLst>
                <a:ext uri="{63B3BB69-23CF-44E3-9099-C40C66FF867C}">
                  <a14:compatExt spid="_x0000_s48168"/>
                </a:ext>
                <a:ext uri="{FF2B5EF4-FFF2-40B4-BE49-F238E27FC236}">
                  <a16:creationId xmlns:a16="http://schemas.microsoft.com/office/drawing/2014/main" id="{00000000-0008-0000-1000-00002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8169" name="Button 41" hidden="1">
              <a:extLst>
                <a:ext uri="{63B3BB69-23CF-44E3-9099-C40C66FF867C}">
                  <a14:compatExt spid="_x0000_s48169"/>
                </a:ext>
                <a:ext uri="{FF2B5EF4-FFF2-40B4-BE49-F238E27FC236}">
                  <a16:creationId xmlns:a16="http://schemas.microsoft.com/office/drawing/2014/main" id="{00000000-0008-0000-1000-00002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8170" name="Button 42" hidden="1">
              <a:extLst>
                <a:ext uri="{63B3BB69-23CF-44E3-9099-C40C66FF867C}">
                  <a14:compatExt spid="_x0000_s48170"/>
                </a:ext>
                <a:ext uri="{FF2B5EF4-FFF2-40B4-BE49-F238E27FC236}">
                  <a16:creationId xmlns:a16="http://schemas.microsoft.com/office/drawing/2014/main" id="{00000000-0008-0000-1000-00002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8171" name="Button 43" hidden="1">
              <a:extLst>
                <a:ext uri="{63B3BB69-23CF-44E3-9099-C40C66FF867C}">
                  <a14:compatExt spid="_x0000_s48171"/>
                </a:ext>
                <a:ext uri="{FF2B5EF4-FFF2-40B4-BE49-F238E27FC236}">
                  <a16:creationId xmlns:a16="http://schemas.microsoft.com/office/drawing/2014/main" id="{00000000-0008-0000-1000-00002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8172" name="Button 44" hidden="1">
              <a:extLst>
                <a:ext uri="{63B3BB69-23CF-44E3-9099-C40C66FF867C}">
                  <a14:compatExt spid="_x0000_s48172"/>
                </a:ext>
                <a:ext uri="{FF2B5EF4-FFF2-40B4-BE49-F238E27FC236}">
                  <a16:creationId xmlns:a16="http://schemas.microsoft.com/office/drawing/2014/main" id="{00000000-0008-0000-1000-00002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8173" name="Button 45" hidden="1">
              <a:extLst>
                <a:ext uri="{63B3BB69-23CF-44E3-9099-C40C66FF867C}">
                  <a14:compatExt spid="_x0000_s48173"/>
                </a:ext>
                <a:ext uri="{FF2B5EF4-FFF2-40B4-BE49-F238E27FC236}">
                  <a16:creationId xmlns:a16="http://schemas.microsoft.com/office/drawing/2014/main" id="{00000000-0008-0000-1000-00002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8174" name="Button 46" hidden="1">
              <a:extLst>
                <a:ext uri="{63B3BB69-23CF-44E3-9099-C40C66FF867C}">
                  <a14:compatExt spid="_x0000_s48174"/>
                </a:ext>
                <a:ext uri="{FF2B5EF4-FFF2-40B4-BE49-F238E27FC236}">
                  <a16:creationId xmlns:a16="http://schemas.microsoft.com/office/drawing/2014/main" id="{00000000-0008-0000-1000-00002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8175" name="Button 47" hidden="1">
              <a:extLst>
                <a:ext uri="{63B3BB69-23CF-44E3-9099-C40C66FF867C}">
                  <a14:compatExt spid="_x0000_s48175"/>
                </a:ext>
                <a:ext uri="{FF2B5EF4-FFF2-40B4-BE49-F238E27FC236}">
                  <a16:creationId xmlns:a16="http://schemas.microsoft.com/office/drawing/2014/main" id="{00000000-0008-0000-1000-00002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8176" name="Button 48" hidden="1">
              <a:extLst>
                <a:ext uri="{63B3BB69-23CF-44E3-9099-C40C66FF867C}">
                  <a14:compatExt spid="_x0000_s48176"/>
                </a:ext>
                <a:ext uri="{FF2B5EF4-FFF2-40B4-BE49-F238E27FC236}">
                  <a16:creationId xmlns:a16="http://schemas.microsoft.com/office/drawing/2014/main" id="{00000000-0008-0000-1000-00003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8177" name="Button 49" hidden="1">
              <a:extLst>
                <a:ext uri="{63B3BB69-23CF-44E3-9099-C40C66FF867C}">
                  <a14:compatExt spid="_x0000_s48177"/>
                </a:ext>
                <a:ext uri="{FF2B5EF4-FFF2-40B4-BE49-F238E27FC236}">
                  <a16:creationId xmlns:a16="http://schemas.microsoft.com/office/drawing/2014/main" id="{00000000-0008-0000-1000-00003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8178" name="Button 50" hidden="1">
              <a:extLst>
                <a:ext uri="{63B3BB69-23CF-44E3-9099-C40C66FF867C}">
                  <a14:compatExt spid="_x0000_s48178"/>
                </a:ext>
                <a:ext uri="{FF2B5EF4-FFF2-40B4-BE49-F238E27FC236}">
                  <a16:creationId xmlns:a16="http://schemas.microsoft.com/office/drawing/2014/main" id="{00000000-0008-0000-1000-00003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8179" name="Button 51" hidden="1">
              <a:extLst>
                <a:ext uri="{63B3BB69-23CF-44E3-9099-C40C66FF867C}">
                  <a14:compatExt spid="_x0000_s48179"/>
                </a:ext>
                <a:ext uri="{FF2B5EF4-FFF2-40B4-BE49-F238E27FC236}">
                  <a16:creationId xmlns:a16="http://schemas.microsoft.com/office/drawing/2014/main" id="{00000000-0008-0000-1000-00003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8180" name="Button 52" hidden="1">
              <a:extLst>
                <a:ext uri="{63B3BB69-23CF-44E3-9099-C40C66FF867C}">
                  <a14:compatExt spid="_x0000_s48180"/>
                </a:ext>
                <a:ext uri="{FF2B5EF4-FFF2-40B4-BE49-F238E27FC236}">
                  <a16:creationId xmlns:a16="http://schemas.microsoft.com/office/drawing/2014/main" id="{00000000-0008-0000-1000-00003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8181" name="Button 53" hidden="1">
              <a:extLst>
                <a:ext uri="{63B3BB69-23CF-44E3-9099-C40C66FF867C}">
                  <a14:compatExt spid="_x0000_s48181"/>
                </a:ext>
                <a:ext uri="{FF2B5EF4-FFF2-40B4-BE49-F238E27FC236}">
                  <a16:creationId xmlns:a16="http://schemas.microsoft.com/office/drawing/2014/main" id="{00000000-0008-0000-1000-00003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8182" name="Button 54" hidden="1">
              <a:extLst>
                <a:ext uri="{63B3BB69-23CF-44E3-9099-C40C66FF867C}">
                  <a14:compatExt spid="_x0000_s48182"/>
                </a:ext>
                <a:ext uri="{FF2B5EF4-FFF2-40B4-BE49-F238E27FC236}">
                  <a16:creationId xmlns:a16="http://schemas.microsoft.com/office/drawing/2014/main" id="{00000000-0008-0000-1000-00003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8183" name="Button 55" hidden="1">
              <a:extLst>
                <a:ext uri="{63B3BB69-23CF-44E3-9099-C40C66FF867C}">
                  <a14:compatExt spid="_x0000_s48183"/>
                </a:ext>
                <a:ext uri="{FF2B5EF4-FFF2-40B4-BE49-F238E27FC236}">
                  <a16:creationId xmlns:a16="http://schemas.microsoft.com/office/drawing/2014/main" id="{00000000-0008-0000-1000-00003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8184" name="Button 56" hidden="1">
              <a:extLst>
                <a:ext uri="{63B3BB69-23CF-44E3-9099-C40C66FF867C}">
                  <a14:compatExt spid="_x0000_s48184"/>
                </a:ext>
                <a:ext uri="{FF2B5EF4-FFF2-40B4-BE49-F238E27FC236}">
                  <a16:creationId xmlns:a16="http://schemas.microsoft.com/office/drawing/2014/main" id="{00000000-0008-0000-1000-00003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8185" name="Button 57" hidden="1">
              <a:extLst>
                <a:ext uri="{63B3BB69-23CF-44E3-9099-C40C66FF867C}">
                  <a14:compatExt spid="_x0000_s48185"/>
                </a:ext>
                <a:ext uri="{FF2B5EF4-FFF2-40B4-BE49-F238E27FC236}">
                  <a16:creationId xmlns:a16="http://schemas.microsoft.com/office/drawing/2014/main" id="{00000000-0008-0000-1000-00003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8186" name="Button 58" hidden="1">
              <a:extLst>
                <a:ext uri="{63B3BB69-23CF-44E3-9099-C40C66FF867C}">
                  <a14:compatExt spid="_x0000_s48186"/>
                </a:ext>
                <a:ext uri="{FF2B5EF4-FFF2-40B4-BE49-F238E27FC236}">
                  <a16:creationId xmlns:a16="http://schemas.microsoft.com/office/drawing/2014/main" id="{00000000-0008-0000-1000-00003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8187" name="Button 59" hidden="1">
              <a:extLst>
                <a:ext uri="{63B3BB69-23CF-44E3-9099-C40C66FF867C}">
                  <a14:compatExt spid="_x0000_s48187"/>
                </a:ext>
                <a:ext uri="{FF2B5EF4-FFF2-40B4-BE49-F238E27FC236}">
                  <a16:creationId xmlns:a16="http://schemas.microsoft.com/office/drawing/2014/main" id="{00000000-0008-0000-1000-00003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8188" name="Button 60" hidden="1">
              <a:extLst>
                <a:ext uri="{63B3BB69-23CF-44E3-9099-C40C66FF867C}">
                  <a14:compatExt spid="_x0000_s48188"/>
                </a:ext>
                <a:ext uri="{FF2B5EF4-FFF2-40B4-BE49-F238E27FC236}">
                  <a16:creationId xmlns:a16="http://schemas.microsoft.com/office/drawing/2014/main" id="{00000000-0008-0000-1000-00003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8189" name="Button 61" hidden="1">
              <a:extLst>
                <a:ext uri="{63B3BB69-23CF-44E3-9099-C40C66FF867C}">
                  <a14:compatExt spid="_x0000_s48189"/>
                </a:ext>
                <a:ext uri="{FF2B5EF4-FFF2-40B4-BE49-F238E27FC236}">
                  <a16:creationId xmlns:a16="http://schemas.microsoft.com/office/drawing/2014/main" id="{00000000-0008-0000-1000-00003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8190" name="Button 62" hidden="1">
              <a:extLst>
                <a:ext uri="{63B3BB69-23CF-44E3-9099-C40C66FF867C}">
                  <a14:compatExt spid="_x0000_s48190"/>
                </a:ext>
                <a:ext uri="{FF2B5EF4-FFF2-40B4-BE49-F238E27FC236}">
                  <a16:creationId xmlns:a16="http://schemas.microsoft.com/office/drawing/2014/main" id="{00000000-0008-0000-1000-00003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8191" name="Button 63" hidden="1">
              <a:extLst>
                <a:ext uri="{63B3BB69-23CF-44E3-9099-C40C66FF867C}">
                  <a14:compatExt spid="_x0000_s48191"/>
                </a:ext>
                <a:ext uri="{FF2B5EF4-FFF2-40B4-BE49-F238E27FC236}">
                  <a16:creationId xmlns:a16="http://schemas.microsoft.com/office/drawing/2014/main" id="{00000000-0008-0000-1000-00003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8192" name="Button 64" hidden="1">
              <a:extLst>
                <a:ext uri="{63B3BB69-23CF-44E3-9099-C40C66FF867C}">
                  <a14:compatExt spid="_x0000_s48192"/>
                </a:ext>
                <a:ext uri="{FF2B5EF4-FFF2-40B4-BE49-F238E27FC236}">
                  <a16:creationId xmlns:a16="http://schemas.microsoft.com/office/drawing/2014/main" id="{00000000-0008-0000-1000-00004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8193" name="Button 65" hidden="1">
              <a:extLst>
                <a:ext uri="{63B3BB69-23CF-44E3-9099-C40C66FF867C}">
                  <a14:compatExt spid="_x0000_s48193"/>
                </a:ext>
                <a:ext uri="{FF2B5EF4-FFF2-40B4-BE49-F238E27FC236}">
                  <a16:creationId xmlns:a16="http://schemas.microsoft.com/office/drawing/2014/main" id="{00000000-0008-0000-1000-00004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8194" name="Button 66" hidden="1">
              <a:extLst>
                <a:ext uri="{63B3BB69-23CF-44E3-9099-C40C66FF867C}">
                  <a14:compatExt spid="_x0000_s48194"/>
                </a:ext>
                <a:ext uri="{FF2B5EF4-FFF2-40B4-BE49-F238E27FC236}">
                  <a16:creationId xmlns:a16="http://schemas.microsoft.com/office/drawing/2014/main" id="{00000000-0008-0000-1000-00004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8195" name="Button 67" hidden="1">
              <a:extLst>
                <a:ext uri="{63B3BB69-23CF-44E3-9099-C40C66FF867C}">
                  <a14:compatExt spid="_x0000_s48195"/>
                </a:ext>
                <a:ext uri="{FF2B5EF4-FFF2-40B4-BE49-F238E27FC236}">
                  <a16:creationId xmlns:a16="http://schemas.microsoft.com/office/drawing/2014/main" id="{00000000-0008-0000-1000-00004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8196" name="Button 68" hidden="1">
              <a:extLst>
                <a:ext uri="{63B3BB69-23CF-44E3-9099-C40C66FF867C}">
                  <a14:compatExt spid="_x0000_s48196"/>
                </a:ext>
                <a:ext uri="{FF2B5EF4-FFF2-40B4-BE49-F238E27FC236}">
                  <a16:creationId xmlns:a16="http://schemas.microsoft.com/office/drawing/2014/main" id="{00000000-0008-0000-1000-00004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8197" name="Button 69" hidden="1">
              <a:extLst>
                <a:ext uri="{63B3BB69-23CF-44E3-9099-C40C66FF867C}">
                  <a14:compatExt spid="_x0000_s48197"/>
                </a:ext>
                <a:ext uri="{FF2B5EF4-FFF2-40B4-BE49-F238E27FC236}">
                  <a16:creationId xmlns:a16="http://schemas.microsoft.com/office/drawing/2014/main" id="{00000000-0008-0000-1000-00004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8198" name="Button 70" hidden="1">
              <a:extLst>
                <a:ext uri="{63B3BB69-23CF-44E3-9099-C40C66FF867C}">
                  <a14:compatExt spid="_x0000_s48198"/>
                </a:ext>
                <a:ext uri="{FF2B5EF4-FFF2-40B4-BE49-F238E27FC236}">
                  <a16:creationId xmlns:a16="http://schemas.microsoft.com/office/drawing/2014/main" id="{00000000-0008-0000-1000-00004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8199" name="Button 71" hidden="1">
              <a:extLst>
                <a:ext uri="{63B3BB69-23CF-44E3-9099-C40C66FF867C}">
                  <a14:compatExt spid="_x0000_s48199"/>
                </a:ext>
                <a:ext uri="{FF2B5EF4-FFF2-40B4-BE49-F238E27FC236}">
                  <a16:creationId xmlns:a16="http://schemas.microsoft.com/office/drawing/2014/main" id="{00000000-0008-0000-1000-00004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8200" name="Button 72" hidden="1">
              <a:extLst>
                <a:ext uri="{63B3BB69-23CF-44E3-9099-C40C66FF867C}">
                  <a14:compatExt spid="_x0000_s48200"/>
                </a:ext>
                <a:ext uri="{FF2B5EF4-FFF2-40B4-BE49-F238E27FC236}">
                  <a16:creationId xmlns:a16="http://schemas.microsoft.com/office/drawing/2014/main" id="{00000000-0008-0000-1000-00004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8201" name="Button 73" hidden="1">
              <a:extLst>
                <a:ext uri="{63B3BB69-23CF-44E3-9099-C40C66FF867C}">
                  <a14:compatExt spid="_x0000_s48201"/>
                </a:ext>
                <a:ext uri="{FF2B5EF4-FFF2-40B4-BE49-F238E27FC236}">
                  <a16:creationId xmlns:a16="http://schemas.microsoft.com/office/drawing/2014/main" id="{00000000-0008-0000-1000-00004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8202" name="Button 74" hidden="1">
              <a:extLst>
                <a:ext uri="{63B3BB69-23CF-44E3-9099-C40C66FF867C}">
                  <a14:compatExt spid="_x0000_s48202"/>
                </a:ext>
                <a:ext uri="{FF2B5EF4-FFF2-40B4-BE49-F238E27FC236}">
                  <a16:creationId xmlns:a16="http://schemas.microsoft.com/office/drawing/2014/main" id="{00000000-0008-0000-1000-00004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8203" name="Button 75" hidden="1">
              <a:extLst>
                <a:ext uri="{63B3BB69-23CF-44E3-9099-C40C66FF867C}">
                  <a14:compatExt spid="_x0000_s48203"/>
                </a:ext>
                <a:ext uri="{FF2B5EF4-FFF2-40B4-BE49-F238E27FC236}">
                  <a16:creationId xmlns:a16="http://schemas.microsoft.com/office/drawing/2014/main" id="{00000000-0008-0000-1000-00004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8204" name="Button 76" hidden="1">
              <a:extLst>
                <a:ext uri="{63B3BB69-23CF-44E3-9099-C40C66FF867C}">
                  <a14:compatExt spid="_x0000_s48204"/>
                </a:ext>
                <a:ext uri="{FF2B5EF4-FFF2-40B4-BE49-F238E27FC236}">
                  <a16:creationId xmlns:a16="http://schemas.microsoft.com/office/drawing/2014/main" id="{00000000-0008-0000-1000-00004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8205" name="Button 77" hidden="1">
              <a:extLst>
                <a:ext uri="{63B3BB69-23CF-44E3-9099-C40C66FF867C}">
                  <a14:compatExt spid="_x0000_s48205"/>
                </a:ext>
                <a:ext uri="{FF2B5EF4-FFF2-40B4-BE49-F238E27FC236}">
                  <a16:creationId xmlns:a16="http://schemas.microsoft.com/office/drawing/2014/main" id="{00000000-0008-0000-1000-00004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8206" name="Button 78" hidden="1">
              <a:extLst>
                <a:ext uri="{63B3BB69-23CF-44E3-9099-C40C66FF867C}">
                  <a14:compatExt spid="_x0000_s48206"/>
                </a:ext>
                <a:ext uri="{FF2B5EF4-FFF2-40B4-BE49-F238E27FC236}">
                  <a16:creationId xmlns:a16="http://schemas.microsoft.com/office/drawing/2014/main" id="{00000000-0008-0000-1000-00004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8207" name="Button 79" hidden="1">
              <a:extLst>
                <a:ext uri="{63B3BB69-23CF-44E3-9099-C40C66FF867C}">
                  <a14:compatExt spid="_x0000_s48207"/>
                </a:ext>
                <a:ext uri="{FF2B5EF4-FFF2-40B4-BE49-F238E27FC236}">
                  <a16:creationId xmlns:a16="http://schemas.microsoft.com/office/drawing/2014/main" id="{00000000-0008-0000-1000-00004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8208" name="Button 80" hidden="1">
              <a:extLst>
                <a:ext uri="{63B3BB69-23CF-44E3-9099-C40C66FF867C}">
                  <a14:compatExt spid="_x0000_s48208"/>
                </a:ext>
                <a:ext uri="{FF2B5EF4-FFF2-40B4-BE49-F238E27FC236}">
                  <a16:creationId xmlns:a16="http://schemas.microsoft.com/office/drawing/2014/main" id="{00000000-0008-0000-1000-00005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8209" name="Button 81" hidden="1">
              <a:extLst>
                <a:ext uri="{63B3BB69-23CF-44E3-9099-C40C66FF867C}">
                  <a14:compatExt spid="_x0000_s48209"/>
                </a:ext>
                <a:ext uri="{FF2B5EF4-FFF2-40B4-BE49-F238E27FC236}">
                  <a16:creationId xmlns:a16="http://schemas.microsoft.com/office/drawing/2014/main" id="{00000000-0008-0000-1000-00005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8210" name="Button 82" hidden="1">
              <a:extLst>
                <a:ext uri="{63B3BB69-23CF-44E3-9099-C40C66FF867C}">
                  <a14:compatExt spid="_x0000_s48210"/>
                </a:ext>
                <a:ext uri="{FF2B5EF4-FFF2-40B4-BE49-F238E27FC236}">
                  <a16:creationId xmlns:a16="http://schemas.microsoft.com/office/drawing/2014/main" id="{00000000-0008-0000-1000-00005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8211" name="Button 83" hidden="1">
              <a:extLst>
                <a:ext uri="{63B3BB69-23CF-44E3-9099-C40C66FF867C}">
                  <a14:compatExt spid="_x0000_s48211"/>
                </a:ext>
                <a:ext uri="{FF2B5EF4-FFF2-40B4-BE49-F238E27FC236}">
                  <a16:creationId xmlns:a16="http://schemas.microsoft.com/office/drawing/2014/main" id="{00000000-0008-0000-1000-00005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8212" name="Button 84" hidden="1">
              <a:extLst>
                <a:ext uri="{63B3BB69-23CF-44E3-9099-C40C66FF867C}">
                  <a14:compatExt spid="_x0000_s48212"/>
                </a:ext>
                <a:ext uri="{FF2B5EF4-FFF2-40B4-BE49-F238E27FC236}">
                  <a16:creationId xmlns:a16="http://schemas.microsoft.com/office/drawing/2014/main" id="{00000000-0008-0000-1000-00005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8213" name="Button 85" hidden="1">
              <a:extLst>
                <a:ext uri="{63B3BB69-23CF-44E3-9099-C40C66FF867C}">
                  <a14:compatExt spid="_x0000_s48213"/>
                </a:ext>
                <a:ext uri="{FF2B5EF4-FFF2-40B4-BE49-F238E27FC236}">
                  <a16:creationId xmlns:a16="http://schemas.microsoft.com/office/drawing/2014/main" id="{00000000-0008-0000-1000-00005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8214" name="Button 86" hidden="1">
              <a:extLst>
                <a:ext uri="{63B3BB69-23CF-44E3-9099-C40C66FF867C}">
                  <a14:compatExt spid="_x0000_s48214"/>
                </a:ext>
                <a:ext uri="{FF2B5EF4-FFF2-40B4-BE49-F238E27FC236}">
                  <a16:creationId xmlns:a16="http://schemas.microsoft.com/office/drawing/2014/main" id="{00000000-0008-0000-1000-00005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8215" name="Button 87" hidden="1">
              <a:extLst>
                <a:ext uri="{63B3BB69-23CF-44E3-9099-C40C66FF867C}">
                  <a14:compatExt spid="_x0000_s48215"/>
                </a:ext>
                <a:ext uri="{FF2B5EF4-FFF2-40B4-BE49-F238E27FC236}">
                  <a16:creationId xmlns:a16="http://schemas.microsoft.com/office/drawing/2014/main" id="{00000000-0008-0000-1000-00005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8216" name="Button 88" hidden="1">
              <a:extLst>
                <a:ext uri="{63B3BB69-23CF-44E3-9099-C40C66FF867C}">
                  <a14:compatExt spid="_x0000_s48216"/>
                </a:ext>
                <a:ext uri="{FF2B5EF4-FFF2-40B4-BE49-F238E27FC236}">
                  <a16:creationId xmlns:a16="http://schemas.microsoft.com/office/drawing/2014/main" id="{00000000-0008-0000-1000-00005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8217" name="Button 89" hidden="1">
              <a:extLst>
                <a:ext uri="{63B3BB69-23CF-44E3-9099-C40C66FF867C}">
                  <a14:compatExt spid="_x0000_s48217"/>
                </a:ext>
                <a:ext uri="{FF2B5EF4-FFF2-40B4-BE49-F238E27FC236}">
                  <a16:creationId xmlns:a16="http://schemas.microsoft.com/office/drawing/2014/main" id="{00000000-0008-0000-1000-00005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8218" name="Button 90" hidden="1">
              <a:extLst>
                <a:ext uri="{63B3BB69-23CF-44E3-9099-C40C66FF867C}">
                  <a14:compatExt spid="_x0000_s48218"/>
                </a:ext>
                <a:ext uri="{FF2B5EF4-FFF2-40B4-BE49-F238E27FC236}">
                  <a16:creationId xmlns:a16="http://schemas.microsoft.com/office/drawing/2014/main" id="{00000000-0008-0000-1000-00005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8219" name="Button 91" hidden="1">
              <a:extLst>
                <a:ext uri="{63B3BB69-23CF-44E3-9099-C40C66FF867C}">
                  <a14:compatExt spid="_x0000_s48219"/>
                </a:ext>
                <a:ext uri="{FF2B5EF4-FFF2-40B4-BE49-F238E27FC236}">
                  <a16:creationId xmlns:a16="http://schemas.microsoft.com/office/drawing/2014/main" id="{00000000-0008-0000-1000-00005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8220" name="Button 92" hidden="1">
              <a:extLst>
                <a:ext uri="{63B3BB69-23CF-44E3-9099-C40C66FF867C}">
                  <a14:compatExt spid="_x0000_s48220"/>
                </a:ext>
                <a:ext uri="{FF2B5EF4-FFF2-40B4-BE49-F238E27FC236}">
                  <a16:creationId xmlns:a16="http://schemas.microsoft.com/office/drawing/2014/main" id="{00000000-0008-0000-1000-00005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8221" name="Button 93" hidden="1">
              <a:extLst>
                <a:ext uri="{63B3BB69-23CF-44E3-9099-C40C66FF867C}">
                  <a14:compatExt spid="_x0000_s48221"/>
                </a:ext>
                <a:ext uri="{FF2B5EF4-FFF2-40B4-BE49-F238E27FC236}">
                  <a16:creationId xmlns:a16="http://schemas.microsoft.com/office/drawing/2014/main" id="{00000000-0008-0000-1000-00005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8222" name="Button 94" hidden="1">
              <a:extLst>
                <a:ext uri="{63B3BB69-23CF-44E3-9099-C40C66FF867C}">
                  <a14:compatExt spid="_x0000_s48222"/>
                </a:ext>
                <a:ext uri="{FF2B5EF4-FFF2-40B4-BE49-F238E27FC236}">
                  <a16:creationId xmlns:a16="http://schemas.microsoft.com/office/drawing/2014/main" id="{00000000-0008-0000-1000-00005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8223" name="Button 95" hidden="1">
              <a:extLst>
                <a:ext uri="{63B3BB69-23CF-44E3-9099-C40C66FF867C}">
                  <a14:compatExt spid="_x0000_s48223"/>
                </a:ext>
                <a:ext uri="{FF2B5EF4-FFF2-40B4-BE49-F238E27FC236}">
                  <a16:creationId xmlns:a16="http://schemas.microsoft.com/office/drawing/2014/main" id="{00000000-0008-0000-1000-00005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8224" name="Button 96" hidden="1">
              <a:extLst>
                <a:ext uri="{63B3BB69-23CF-44E3-9099-C40C66FF867C}">
                  <a14:compatExt spid="_x0000_s48224"/>
                </a:ext>
                <a:ext uri="{FF2B5EF4-FFF2-40B4-BE49-F238E27FC236}">
                  <a16:creationId xmlns:a16="http://schemas.microsoft.com/office/drawing/2014/main" id="{00000000-0008-0000-1000-00006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8225" name="Button 97" hidden="1">
              <a:extLst>
                <a:ext uri="{63B3BB69-23CF-44E3-9099-C40C66FF867C}">
                  <a14:compatExt spid="_x0000_s48225"/>
                </a:ext>
                <a:ext uri="{FF2B5EF4-FFF2-40B4-BE49-F238E27FC236}">
                  <a16:creationId xmlns:a16="http://schemas.microsoft.com/office/drawing/2014/main" id="{00000000-0008-0000-1000-00006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8226" name="Button 98" hidden="1">
              <a:extLst>
                <a:ext uri="{63B3BB69-23CF-44E3-9099-C40C66FF867C}">
                  <a14:compatExt spid="_x0000_s48226"/>
                </a:ext>
                <a:ext uri="{FF2B5EF4-FFF2-40B4-BE49-F238E27FC236}">
                  <a16:creationId xmlns:a16="http://schemas.microsoft.com/office/drawing/2014/main" id="{00000000-0008-0000-1000-00006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8227" name="Button 99" hidden="1">
              <a:extLst>
                <a:ext uri="{63B3BB69-23CF-44E3-9099-C40C66FF867C}">
                  <a14:compatExt spid="_x0000_s48227"/>
                </a:ext>
                <a:ext uri="{FF2B5EF4-FFF2-40B4-BE49-F238E27FC236}">
                  <a16:creationId xmlns:a16="http://schemas.microsoft.com/office/drawing/2014/main" id="{00000000-0008-0000-1000-00006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8228" name="Button 100" hidden="1">
              <a:extLst>
                <a:ext uri="{63B3BB69-23CF-44E3-9099-C40C66FF867C}">
                  <a14:compatExt spid="_x0000_s48228"/>
                </a:ext>
                <a:ext uri="{FF2B5EF4-FFF2-40B4-BE49-F238E27FC236}">
                  <a16:creationId xmlns:a16="http://schemas.microsoft.com/office/drawing/2014/main" id="{00000000-0008-0000-1000-00006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8229" name="Button 101" hidden="1">
              <a:extLst>
                <a:ext uri="{63B3BB69-23CF-44E3-9099-C40C66FF867C}">
                  <a14:compatExt spid="_x0000_s48229"/>
                </a:ext>
                <a:ext uri="{FF2B5EF4-FFF2-40B4-BE49-F238E27FC236}">
                  <a16:creationId xmlns:a16="http://schemas.microsoft.com/office/drawing/2014/main" id="{00000000-0008-0000-1000-00006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8230" name="Button 102" hidden="1">
              <a:extLst>
                <a:ext uri="{63B3BB69-23CF-44E3-9099-C40C66FF867C}">
                  <a14:compatExt spid="_x0000_s48230"/>
                </a:ext>
                <a:ext uri="{FF2B5EF4-FFF2-40B4-BE49-F238E27FC236}">
                  <a16:creationId xmlns:a16="http://schemas.microsoft.com/office/drawing/2014/main" id="{00000000-0008-0000-1000-00006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8231" name="Button 103" hidden="1">
              <a:extLst>
                <a:ext uri="{63B3BB69-23CF-44E3-9099-C40C66FF867C}">
                  <a14:compatExt spid="_x0000_s48231"/>
                </a:ext>
                <a:ext uri="{FF2B5EF4-FFF2-40B4-BE49-F238E27FC236}">
                  <a16:creationId xmlns:a16="http://schemas.microsoft.com/office/drawing/2014/main" id="{00000000-0008-0000-1000-00006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8232" name="Button 104" hidden="1">
              <a:extLst>
                <a:ext uri="{63B3BB69-23CF-44E3-9099-C40C66FF867C}">
                  <a14:compatExt spid="_x0000_s48232"/>
                </a:ext>
                <a:ext uri="{FF2B5EF4-FFF2-40B4-BE49-F238E27FC236}">
                  <a16:creationId xmlns:a16="http://schemas.microsoft.com/office/drawing/2014/main" id="{00000000-0008-0000-1000-00006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8233" name="Button 105" hidden="1">
              <a:extLst>
                <a:ext uri="{63B3BB69-23CF-44E3-9099-C40C66FF867C}">
                  <a14:compatExt spid="_x0000_s48233"/>
                </a:ext>
                <a:ext uri="{FF2B5EF4-FFF2-40B4-BE49-F238E27FC236}">
                  <a16:creationId xmlns:a16="http://schemas.microsoft.com/office/drawing/2014/main" id="{00000000-0008-0000-1000-00006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8234" name="Button 106" hidden="1">
              <a:extLst>
                <a:ext uri="{63B3BB69-23CF-44E3-9099-C40C66FF867C}">
                  <a14:compatExt spid="_x0000_s48234"/>
                </a:ext>
                <a:ext uri="{FF2B5EF4-FFF2-40B4-BE49-F238E27FC236}">
                  <a16:creationId xmlns:a16="http://schemas.microsoft.com/office/drawing/2014/main" id="{00000000-0008-0000-1000-00006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8235" name="Button 107" hidden="1">
              <a:extLst>
                <a:ext uri="{63B3BB69-23CF-44E3-9099-C40C66FF867C}">
                  <a14:compatExt spid="_x0000_s48235"/>
                </a:ext>
                <a:ext uri="{FF2B5EF4-FFF2-40B4-BE49-F238E27FC236}">
                  <a16:creationId xmlns:a16="http://schemas.microsoft.com/office/drawing/2014/main" id="{00000000-0008-0000-1000-00006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8236" name="Button 108" hidden="1">
              <a:extLst>
                <a:ext uri="{63B3BB69-23CF-44E3-9099-C40C66FF867C}">
                  <a14:compatExt spid="_x0000_s48236"/>
                </a:ext>
                <a:ext uri="{FF2B5EF4-FFF2-40B4-BE49-F238E27FC236}">
                  <a16:creationId xmlns:a16="http://schemas.microsoft.com/office/drawing/2014/main" id="{00000000-0008-0000-1000-00006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8237" name="Button 109" hidden="1">
              <a:extLst>
                <a:ext uri="{63B3BB69-23CF-44E3-9099-C40C66FF867C}">
                  <a14:compatExt spid="_x0000_s48237"/>
                </a:ext>
                <a:ext uri="{FF2B5EF4-FFF2-40B4-BE49-F238E27FC236}">
                  <a16:creationId xmlns:a16="http://schemas.microsoft.com/office/drawing/2014/main" id="{00000000-0008-0000-1000-00006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8238" name="Button 110" hidden="1">
              <a:extLst>
                <a:ext uri="{63B3BB69-23CF-44E3-9099-C40C66FF867C}">
                  <a14:compatExt spid="_x0000_s48238"/>
                </a:ext>
                <a:ext uri="{FF2B5EF4-FFF2-40B4-BE49-F238E27FC236}">
                  <a16:creationId xmlns:a16="http://schemas.microsoft.com/office/drawing/2014/main" id="{00000000-0008-0000-1000-00006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8239" name="Button 111" hidden="1">
              <a:extLst>
                <a:ext uri="{63B3BB69-23CF-44E3-9099-C40C66FF867C}">
                  <a14:compatExt spid="_x0000_s48239"/>
                </a:ext>
                <a:ext uri="{FF2B5EF4-FFF2-40B4-BE49-F238E27FC236}">
                  <a16:creationId xmlns:a16="http://schemas.microsoft.com/office/drawing/2014/main" id="{00000000-0008-0000-1000-00006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8240" name="Button 112" hidden="1">
              <a:extLst>
                <a:ext uri="{63B3BB69-23CF-44E3-9099-C40C66FF867C}">
                  <a14:compatExt spid="_x0000_s48240"/>
                </a:ext>
                <a:ext uri="{FF2B5EF4-FFF2-40B4-BE49-F238E27FC236}">
                  <a16:creationId xmlns:a16="http://schemas.microsoft.com/office/drawing/2014/main" id="{00000000-0008-0000-1000-00007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8241" name="Button 113" hidden="1">
              <a:extLst>
                <a:ext uri="{63B3BB69-23CF-44E3-9099-C40C66FF867C}">
                  <a14:compatExt spid="_x0000_s48241"/>
                </a:ext>
                <a:ext uri="{FF2B5EF4-FFF2-40B4-BE49-F238E27FC236}">
                  <a16:creationId xmlns:a16="http://schemas.microsoft.com/office/drawing/2014/main" id="{00000000-0008-0000-1000-00007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8242" name="Button 114" hidden="1">
              <a:extLst>
                <a:ext uri="{63B3BB69-23CF-44E3-9099-C40C66FF867C}">
                  <a14:compatExt spid="_x0000_s48242"/>
                </a:ext>
                <a:ext uri="{FF2B5EF4-FFF2-40B4-BE49-F238E27FC236}">
                  <a16:creationId xmlns:a16="http://schemas.microsoft.com/office/drawing/2014/main" id="{00000000-0008-0000-1000-00007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8243" name="Button 115" hidden="1">
              <a:extLst>
                <a:ext uri="{63B3BB69-23CF-44E3-9099-C40C66FF867C}">
                  <a14:compatExt spid="_x0000_s48243"/>
                </a:ext>
                <a:ext uri="{FF2B5EF4-FFF2-40B4-BE49-F238E27FC236}">
                  <a16:creationId xmlns:a16="http://schemas.microsoft.com/office/drawing/2014/main" id="{00000000-0008-0000-1000-00007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8244" name="Button 116" hidden="1">
              <a:extLst>
                <a:ext uri="{63B3BB69-23CF-44E3-9099-C40C66FF867C}">
                  <a14:compatExt spid="_x0000_s48244"/>
                </a:ext>
                <a:ext uri="{FF2B5EF4-FFF2-40B4-BE49-F238E27FC236}">
                  <a16:creationId xmlns:a16="http://schemas.microsoft.com/office/drawing/2014/main" id="{00000000-0008-0000-1000-00007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8245" name="Button 117" hidden="1">
              <a:extLst>
                <a:ext uri="{63B3BB69-23CF-44E3-9099-C40C66FF867C}">
                  <a14:compatExt spid="_x0000_s48245"/>
                </a:ext>
                <a:ext uri="{FF2B5EF4-FFF2-40B4-BE49-F238E27FC236}">
                  <a16:creationId xmlns:a16="http://schemas.microsoft.com/office/drawing/2014/main" id="{00000000-0008-0000-1000-00007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8246" name="Button 118" hidden="1">
              <a:extLst>
                <a:ext uri="{63B3BB69-23CF-44E3-9099-C40C66FF867C}">
                  <a14:compatExt spid="_x0000_s48246"/>
                </a:ext>
                <a:ext uri="{FF2B5EF4-FFF2-40B4-BE49-F238E27FC236}">
                  <a16:creationId xmlns:a16="http://schemas.microsoft.com/office/drawing/2014/main" id="{00000000-0008-0000-1000-00007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8247" name="Button 119" hidden="1">
              <a:extLst>
                <a:ext uri="{63B3BB69-23CF-44E3-9099-C40C66FF867C}">
                  <a14:compatExt spid="_x0000_s48247"/>
                </a:ext>
                <a:ext uri="{FF2B5EF4-FFF2-40B4-BE49-F238E27FC236}">
                  <a16:creationId xmlns:a16="http://schemas.microsoft.com/office/drawing/2014/main" id="{00000000-0008-0000-1000-00007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8248" name="Button 120" hidden="1">
              <a:extLst>
                <a:ext uri="{63B3BB69-23CF-44E3-9099-C40C66FF867C}">
                  <a14:compatExt spid="_x0000_s48248"/>
                </a:ext>
                <a:ext uri="{FF2B5EF4-FFF2-40B4-BE49-F238E27FC236}">
                  <a16:creationId xmlns:a16="http://schemas.microsoft.com/office/drawing/2014/main" id="{00000000-0008-0000-1000-00007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8249" name="Button 121" hidden="1">
              <a:extLst>
                <a:ext uri="{63B3BB69-23CF-44E3-9099-C40C66FF867C}">
                  <a14:compatExt spid="_x0000_s48249"/>
                </a:ext>
                <a:ext uri="{FF2B5EF4-FFF2-40B4-BE49-F238E27FC236}">
                  <a16:creationId xmlns:a16="http://schemas.microsoft.com/office/drawing/2014/main" id="{00000000-0008-0000-1000-00007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8250" name="Button 122" hidden="1">
              <a:extLst>
                <a:ext uri="{63B3BB69-23CF-44E3-9099-C40C66FF867C}">
                  <a14:compatExt spid="_x0000_s48250"/>
                </a:ext>
                <a:ext uri="{FF2B5EF4-FFF2-40B4-BE49-F238E27FC236}">
                  <a16:creationId xmlns:a16="http://schemas.microsoft.com/office/drawing/2014/main" id="{00000000-0008-0000-1000-00007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8251" name="Button 123" hidden="1">
              <a:extLst>
                <a:ext uri="{63B3BB69-23CF-44E3-9099-C40C66FF867C}">
                  <a14:compatExt spid="_x0000_s48251"/>
                </a:ext>
                <a:ext uri="{FF2B5EF4-FFF2-40B4-BE49-F238E27FC236}">
                  <a16:creationId xmlns:a16="http://schemas.microsoft.com/office/drawing/2014/main" id="{00000000-0008-0000-1000-00007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8252" name="Button 124" hidden="1">
              <a:extLst>
                <a:ext uri="{63B3BB69-23CF-44E3-9099-C40C66FF867C}">
                  <a14:compatExt spid="_x0000_s48252"/>
                </a:ext>
                <a:ext uri="{FF2B5EF4-FFF2-40B4-BE49-F238E27FC236}">
                  <a16:creationId xmlns:a16="http://schemas.microsoft.com/office/drawing/2014/main" id="{00000000-0008-0000-1000-00007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8253" name="Button 125" hidden="1">
              <a:extLst>
                <a:ext uri="{63B3BB69-23CF-44E3-9099-C40C66FF867C}">
                  <a14:compatExt spid="_x0000_s48253"/>
                </a:ext>
                <a:ext uri="{FF2B5EF4-FFF2-40B4-BE49-F238E27FC236}">
                  <a16:creationId xmlns:a16="http://schemas.microsoft.com/office/drawing/2014/main" id="{00000000-0008-0000-1000-00007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8254" name="Button 126" hidden="1">
              <a:extLst>
                <a:ext uri="{63B3BB69-23CF-44E3-9099-C40C66FF867C}">
                  <a14:compatExt spid="_x0000_s48254"/>
                </a:ext>
                <a:ext uri="{FF2B5EF4-FFF2-40B4-BE49-F238E27FC236}">
                  <a16:creationId xmlns:a16="http://schemas.microsoft.com/office/drawing/2014/main" id="{00000000-0008-0000-1000-00007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8255" name="Button 127" hidden="1">
              <a:extLst>
                <a:ext uri="{63B3BB69-23CF-44E3-9099-C40C66FF867C}">
                  <a14:compatExt spid="_x0000_s48255"/>
                </a:ext>
                <a:ext uri="{FF2B5EF4-FFF2-40B4-BE49-F238E27FC236}">
                  <a16:creationId xmlns:a16="http://schemas.microsoft.com/office/drawing/2014/main" id="{00000000-0008-0000-1000-00007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8256" name="Button 128" hidden="1">
              <a:extLst>
                <a:ext uri="{63B3BB69-23CF-44E3-9099-C40C66FF867C}">
                  <a14:compatExt spid="_x0000_s48256"/>
                </a:ext>
                <a:ext uri="{FF2B5EF4-FFF2-40B4-BE49-F238E27FC236}">
                  <a16:creationId xmlns:a16="http://schemas.microsoft.com/office/drawing/2014/main" id="{00000000-0008-0000-1000-00008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8257" name="Button 129" hidden="1">
              <a:extLst>
                <a:ext uri="{63B3BB69-23CF-44E3-9099-C40C66FF867C}">
                  <a14:compatExt spid="_x0000_s48257"/>
                </a:ext>
                <a:ext uri="{FF2B5EF4-FFF2-40B4-BE49-F238E27FC236}">
                  <a16:creationId xmlns:a16="http://schemas.microsoft.com/office/drawing/2014/main" id="{00000000-0008-0000-1000-00008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8258" name="Button 130" hidden="1">
              <a:extLst>
                <a:ext uri="{63B3BB69-23CF-44E3-9099-C40C66FF867C}">
                  <a14:compatExt spid="_x0000_s48258"/>
                </a:ext>
                <a:ext uri="{FF2B5EF4-FFF2-40B4-BE49-F238E27FC236}">
                  <a16:creationId xmlns:a16="http://schemas.microsoft.com/office/drawing/2014/main" id="{00000000-0008-0000-1000-00008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8259" name="Button 131" hidden="1">
              <a:extLst>
                <a:ext uri="{63B3BB69-23CF-44E3-9099-C40C66FF867C}">
                  <a14:compatExt spid="_x0000_s48259"/>
                </a:ext>
                <a:ext uri="{FF2B5EF4-FFF2-40B4-BE49-F238E27FC236}">
                  <a16:creationId xmlns:a16="http://schemas.microsoft.com/office/drawing/2014/main" id="{00000000-0008-0000-1000-00008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8260" name="Button 132" hidden="1">
              <a:extLst>
                <a:ext uri="{63B3BB69-23CF-44E3-9099-C40C66FF867C}">
                  <a14:compatExt spid="_x0000_s48260"/>
                </a:ext>
                <a:ext uri="{FF2B5EF4-FFF2-40B4-BE49-F238E27FC236}">
                  <a16:creationId xmlns:a16="http://schemas.microsoft.com/office/drawing/2014/main" id="{00000000-0008-0000-1000-00008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8261" name="Button 133" hidden="1">
              <a:extLst>
                <a:ext uri="{63B3BB69-23CF-44E3-9099-C40C66FF867C}">
                  <a14:compatExt spid="_x0000_s48261"/>
                </a:ext>
                <a:ext uri="{FF2B5EF4-FFF2-40B4-BE49-F238E27FC236}">
                  <a16:creationId xmlns:a16="http://schemas.microsoft.com/office/drawing/2014/main" id="{00000000-0008-0000-1000-00008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8262" name="Button 134" hidden="1">
              <a:extLst>
                <a:ext uri="{63B3BB69-23CF-44E3-9099-C40C66FF867C}">
                  <a14:compatExt spid="_x0000_s48262"/>
                </a:ext>
                <a:ext uri="{FF2B5EF4-FFF2-40B4-BE49-F238E27FC236}">
                  <a16:creationId xmlns:a16="http://schemas.microsoft.com/office/drawing/2014/main" id="{00000000-0008-0000-1000-00008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8263" name="Button 135" hidden="1">
              <a:extLst>
                <a:ext uri="{63B3BB69-23CF-44E3-9099-C40C66FF867C}">
                  <a14:compatExt spid="_x0000_s48263"/>
                </a:ext>
                <a:ext uri="{FF2B5EF4-FFF2-40B4-BE49-F238E27FC236}">
                  <a16:creationId xmlns:a16="http://schemas.microsoft.com/office/drawing/2014/main" id="{00000000-0008-0000-1000-00008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8264" name="Button 136" hidden="1">
              <a:extLst>
                <a:ext uri="{63B3BB69-23CF-44E3-9099-C40C66FF867C}">
                  <a14:compatExt spid="_x0000_s48264"/>
                </a:ext>
                <a:ext uri="{FF2B5EF4-FFF2-40B4-BE49-F238E27FC236}">
                  <a16:creationId xmlns:a16="http://schemas.microsoft.com/office/drawing/2014/main" id="{00000000-0008-0000-1000-00008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8265" name="Button 137" hidden="1">
              <a:extLst>
                <a:ext uri="{63B3BB69-23CF-44E3-9099-C40C66FF867C}">
                  <a14:compatExt spid="_x0000_s48265"/>
                </a:ext>
                <a:ext uri="{FF2B5EF4-FFF2-40B4-BE49-F238E27FC236}">
                  <a16:creationId xmlns:a16="http://schemas.microsoft.com/office/drawing/2014/main" id="{00000000-0008-0000-1000-00008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8266" name="Button 138" hidden="1">
              <a:extLst>
                <a:ext uri="{63B3BB69-23CF-44E3-9099-C40C66FF867C}">
                  <a14:compatExt spid="_x0000_s48266"/>
                </a:ext>
                <a:ext uri="{FF2B5EF4-FFF2-40B4-BE49-F238E27FC236}">
                  <a16:creationId xmlns:a16="http://schemas.microsoft.com/office/drawing/2014/main" id="{00000000-0008-0000-1000-00008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8267" name="Button 139" hidden="1">
              <a:extLst>
                <a:ext uri="{63B3BB69-23CF-44E3-9099-C40C66FF867C}">
                  <a14:compatExt spid="_x0000_s48267"/>
                </a:ext>
                <a:ext uri="{FF2B5EF4-FFF2-40B4-BE49-F238E27FC236}">
                  <a16:creationId xmlns:a16="http://schemas.microsoft.com/office/drawing/2014/main" id="{00000000-0008-0000-1000-00008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8268" name="Button 140" hidden="1">
              <a:extLst>
                <a:ext uri="{63B3BB69-23CF-44E3-9099-C40C66FF867C}">
                  <a14:compatExt spid="_x0000_s48268"/>
                </a:ext>
                <a:ext uri="{FF2B5EF4-FFF2-40B4-BE49-F238E27FC236}">
                  <a16:creationId xmlns:a16="http://schemas.microsoft.com/office/drawing/2014/main" id="{00000000-0008-0000-1000-00008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9153" name="Button 1" hidden="1">
              <a:extLst>
                <a:ext uri="{63B3BB69-23CF-44E3-9099-C40C66FF867C}">
                  <a14:compatExt spid="_x0000_s49153"/>
                </a:ext>
                <a:ext uri="{FF2B5EF4-FFF2-40B4-BE49-F238E27FC236}">
                  <a16:creationId xmlns:a16="http://schemas.microsoft.com/office/drawing/2014/main" id="{00000000-0008-0000-1100-00000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9154" name="Button 2" hidden="1">
              <a:extLst>
                <a:ext uri="{63B3BB69-23CF-44E3-9099-C40C66FF867C}">
                  <a14:compatExt spid="_x0000_s49154"/>
                </a:ext>
                <a:ext uri="{FF2B5EF4-FFF2-40B4-BE49-F238E27FC236}">
                  <a16:creationId xmlns:a16="http://schemas.microsoft.com/office/drawing/2014/main" id="{00000000-0008-0000-1100-00000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9155" name="Button 3" hidden="1">
              <a:extLst>
                <a:ext uri="{63B3BB69-23CF-44E3-9099-C40C66FF867C}">
                  <a14:compatExt spid="_x0000_s49155"/>
                </a:ext>
                <a:ext uri="{FF2B5EF4-FFF2-40B4-BE49-F238E27FC236}">
                  <a16:creationId xmlns:a16="http://schemas.microsoft.com/office/drawing/2014/main" id="{00000000-0008-0000-1100-00000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9156" name="Button 4" hidden="1">
              <a:extLst>
                <a:ext uri="{63B3BB69-23CF-44E3-9099-C40C66FF867C}">
                  <a14:compatExt spid="_x0000_s49156"/>
                </a:ext>
                <a:ext uri="{FF2B5EF4-FFF2-40B4-BE49-F238E27FC236}">
                  <a16:creationId xmlns:a16="http://schemas.microsoft.com/office/drawing/2014/main" id="{00000000-0008-0000-1100-00000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9157" name="Button 5" hidden="1">
              <a:extLst>
                <a:ext uri="{63B3BB69-23CF-44E3-9099-C40C66FF867C}">
                  <a14:compatExt spid="_x0000_s49157"/>
                </a:ext>
                <a:ext uri="{FF2B5EF4-FFF2-40B4-BE49-F238E27FC236}">
                  <a16:creationId xmlns:a16="http://schemas.microsoft.com/office/drawing/2014/main" id="{00000000-0008-0000-1100-00000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9158" name="Button 6" hidden="1">
              <a:extLst>
                <a:ext uri="{63B3BB69-23CF-44E3-9099-C40C66FF867C}">
                  <a14:compatExt spid="_x0000_s49158"/>
                </a:ext>
                <a:ext uri="{FF2B5EF4-FFF2-40B4-BE49-F238E27FC236}">
                  <a16:creationId xmlns:a16="http://schemas.microsoft.com/office/drawing/2014/main" id="{00000000-0008-0000-1100-00000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9159" name="Button 7" hidden="1">
              <a:extLst>
                <a:ext uri="{63B3BB69-23CF-44E3-9099-C40C66FF867C}">
                  <a14:compatExt spid="_x0000_s49159"/>
                </a:ext>
                <a:ext uri="{FF2B5EF4-FFF2-40B4-BE49-F238E27FC236}">
                  <a16:creationId xmlns:a16="http://schemas.microsoft.com/office/drawing/2014/main" id="{00000000-0008-0000-1100-00000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9160" name="Button 8" hidden="1">
              <a:extLst>
                <a:ext uri="{63B3BB69-23CF-44E3-9099-C40C66FF867C}">
                  <a14:compatExt spid="_x0000_s49160"/>
                </a:ext>
                <a:ext uri="{FF2B5EF4-FFF2-40B4-BE49-F238E27FC236}">
                  <a16:creationId xmlns:a16="http://schemas.microsoft.com/office/drawing/2014/main" id="{00000000-0008-0000-1100-00000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9161" name="Button 9" hidden="1">
              <a:extLst>
                <a:ext uri="{63B3BB69-23CF-44E3-9099-C40C66FF867C}">
                  <a14:compatExt spid="_x0000_s49161"/>
                </a:ext>
                <a:ext uri="{FF2B5EF4-FFF2-40B4-BE49-F238E27FC236}">
                  <a16:creationId xmlns:a16="http://schemas.microsoft.com/office/drawing/2014/main" id="{00000000-0008-0000-1100-00000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9162" name="Button 10" hidden="1">
              <a:extLst>
                <a:ext uri="{63B3BB69-23CF-44E3-9099-C40C66FF867C}">
                  <a14:compatExt spid="_x0000_s49162"/>
                </a:ext>
                <a:ext uri="{FF2B5EF4-FFF2-40B4-BE49-F238E27FC236}">
                  <a16:creationId xmlns:a16="http://schemas.microsoft.com/office/drawing/2014/main" id="{00000000-0008-0000-1100-00000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9163" name="Button 11" hidden="1">
              <a:extLst>
                <a:ext uri="{63B3BB69-23CF-44E3-9099-C40C66FF867C}">
                  <a14:compatExt spid="_x0000_s49163"/>
                </a:ext>
                <a:ext uri="{FF2B5EF4-FFF2-40B4-BE49-F238E27FC236}">
                  <a16:creationId xmlns:a16="http://schemas.microsoft.com/office/drawing/2014/main" id="{00000000-0008-0000-1100-00000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9164" name="Button 12" hidden="1">
              <a:extLst>
                <a:ext uri="{63B3BB69-23CF-44E3-9099-C40C66FF867C}">
                  <a14:compatExt spid="_x0000_s49164"/>
                </a:ext>
                <a:ext uri="{FF2B5EF4-FFF2-40B4-BE49-F238E27FC236}">
                  <a16:creationId xmlns:a16="http://schemas.microsoft.com/office/drawing/2014/main" id="{00000000-0008-0000-1100-00000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9165" name="Button 13" hidden="1">
              <a:extLst>
                <a:ext uri="{63B3BB69-23CF-44E3-9099-C40C66FF867C}">
                  <a14:compatExt spid="_x0000_s49165"/>
                </a:ext>
                <a:ext uri="{FF2B5EF4-FFF2-40B4-BE49-F238E27FC236}">
                  <a16:creationId xmlns:a16="http://schemas.microsoft.com/office/drawing/2014/main" id="{00000000-0008-0000-1100-00000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9166" name="Button 14" hidden="1">
              <a:extLst>
                <a:ext uri="{63B3BB69-23CF-44E3-9099-C40C66FF867C}">
                  <a14:compatExt spid="_x0000_s49166"/>
                </a:ext>
                <a:ext uri="{FF2B5EF4-FFF2-40B4-BE49-F238E27FC236}">
                  <a16:creationId xmlns:a16="http://schemas.microsoft.com/office/drawing/2014/main" id="{00000000-0008-0000-1100-00000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9167" name="Button 15" hidden="1">
              <a:extLst>
                <a:ext uri="{63B3BB69-23CF-44E3-9099-C40C66FF867C}">
                  <a14:compatExt spid="_x0000_s49167"/>
                </a:ext>
                <a:ext uri="{FF2B5EF4-FFF2-40B4-BE49-F238E27FC236}">
                  <a16:creationId xmlns:a16="http://schemas.microsoft.com/office/drawing/2014/main" id="{00000000-0008-0000-1100-00000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9168" name="Button 16" hidden="1">
              <a:extLst>
                <a:ext uri="{63B3BB69-23CF-44E3-9099-C40C66FF867C}">
                  <a14:compatExt spid="_x0000_s49168"/>
                </a:ext>
                <a:ext uri="{FF2B5EF4-FFF2-40B4-BE49-F238E27FC236}">
                  <a16:creationId xmlns:a16="http://schemas.microsoft.com/office/drawing/2014/main" id="{00000000-0008-0000-1100-00001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9169" name="Button 17" hidden="1">
              <a:extLst>
                <a:ext uri="{63B3BB69-23CF-44E3-9099-C40C66FF867C}">
                  <a14:compatExt spid="_x0000_s49169"/>
                </a:ext>
                <a:ext uri="{FF2B5EF4-FFF2-40B4-BE49-F238E27FC236}">
                  <a16:creationId xmlns:a16="http://schemas.microsoft.com/office/drawing/2014/main" id="{00000000-0008-0000-1100-00001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9170" name="Button 18" hidden="1">
              <a:extLst>
                <a:ext uri="{63B3BB69-23CF-44E3-9099-C40C66FF867C}">
                  <a14:compatExt spid="_x0000_s49170"/>
                </a:ext>
                <a:ext uri="{FF2B5EF4-FFF2-40B4-BE49-F238E27FC236}">
                  <a16:creationId xmlns:a16="http://schemas.microsoft.com/office/drawing/2014/main" id="{00000000-0008-0000-1100-00001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9171" name="Button 19" hidden="1">
              <a:extLst>
                <a:ext uri="{63B3BB69-23CF-44E3-9099-C40C66FF867C}">
                  <a14:compatExt spid="_x0000_s49171"/>
                </a:ext>
                <a:ext uri="{FF2B5EF4-FFF2-40B4-BE49-F238E27FC236}">
                  <a16:creationId xmlns:a16="http://schemas.microsoft.com/office/drawing/2014/main" id="{00000000-0008-0000-1100-00001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9172" name="Button 20" hidden="1">
              <a:extLst>
                <a:ext uri="{63B3BB69-23CF-44E3-9099-C40C66FF867C}">
                  <a14:compatExt spid="_x0000_s49172"/>
                </a:ext>
                <a:ext uri="{FF2B5EF4-FFF2-40B4-BE49-F238E27FC236}">
                  <a16:creationId xmlns:a16="http://schemas.microsoft.com/office/drawing/2014/main" id="{00000000-0008-0000-1100-00001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9173" name="Button 21" hidden="1">
              <a:extLst>
                <a:ext uri="{63B3BB69-23CF-44E3-9099-C40C66FF867C}">
                  <a14:compatExt spid="_x0000_s49173"/>
                </a:ext>
                <a:ext uri="{FF2B5EF4-FFF2-40B4-BE49-F238E27FC236}">
                  <a16:creationId xmlns:a16="http://schemas.microsoft.com/office/drawing/2014/main" id="{00000000-0008-0000-1100-00001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9174" name="Button 22" hidden="1">
              <a:extLst>
                <a:ext uri="{63B3BB69-23CF-44E3-9099-C40C66FF867C}">
                  <a14:compatExt spid="_x0000_s49174"/>
                </a:ext>
                <a:ext uri="{FF2B5EF4-FFF2-40B4-BE49-F238E27FC236}">
                  <a16:creationId xmlns:a16="http://schemas.microsoft.com/office/drawing/2014/main" id="{00000000-0008-0000-1100-00001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9175" name="Button 23" hidden="1">
              <a:extLst>
                <a:ext uri="{63B3BB69-23CF-44E3-9099-C40C66FF867C}">
                  <a14:compatExt spid="_x0000_s49175"/>
                </a:ext>
                <a:ext uri="{FF2B5EF4-FFF2-40B4-BE49-F238E27FC236}">
                  <a16:creationId xmlns:a16="http://schemas.microsoft.com/office/drawing/2014/main" id="{00000000-0008-0000-1100-00001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9176" name="Button 24" hidden="1">
              <a:extLst>
                <a:ext uri="{63B3BB69-23CF-44E3-9099-C40C66FF867C}">
                  <a14:compatExt spid="_x0000_s49176"/>
                </a:ext>
                <a:ext uri="{FF2B5EF4-FFF2-40B4-BE49-F238E27FC236}">
                  <a16:creationId xmlns:a16="http://schemas.microsoft.com/office/drawing/2014/main" id="{00000000-0008-0000-1100-00001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9177" name="Button 25" hidden="1">
              <a:extLst>
                <a:ext uri="{63B3BB69-23CF-44E3-9099-C40C66FF867C}">
                  <a14:compatExt spid="_x0000_s49177"/>
                </a:ext>
                <a:ext uri="{FF2B5EF4-FFF2-40B4-BE49-F238E27FC236}">
                  <a16:creationId xmlns:a16="http://schemas.microsoft.com/office/drawing/2014/main" id="{00000000-0008-0000-1100-00001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9178" name="Button 26" hidden="1">
              <a:extLst>
                <a:ext uri="{63B3BB69-23CF-44E3-9099-C40C66FF867C}">
                  <a14:compatExt spid="_x0000_s49178"/>
                </a:ext>
                <a:ext uri="{FF2B5EF4-FFF2-40B4-BE49-F238E27FC236}">
                  <a16:creationId xmlns:a16="http://schemas.microsoft.com/office/drawing/2014/main" id="{00000000-0008-0000-1100-00001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9179" name="Button 27" hidden="1">
              <a:extLst>
                <a:ext uri="{63B3BB69-23CF-44E3-9099-C40C66FF867C}">
                  <a14:compatExt spid="_x0000_s49179"/>
                </a:ext>
                <a:ext uri="{FF2B5EF4-FFF2-40B4-BE49-F238E27FC236}">
                  <a16:creationId xmlns:a16="http://schemas.microsoft.com/office/drawing/2014/main" id="{00000000-0008-0000-1100-00001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9180" name="Button 28" hidden="1">
              <a:extLst>
                <a:ext uri="{63B3BB69-23CF-44E3-9099-C40C66FF867C}">
                  <a14:compatExt spid="_x0000_s49180"/>
                </a:ext>
                <a:ext uri="{FF2B5EF4-FFF2-40B4-BE49-F238E27FC236}">
                  <a16:creationId xmlns:a16="http://schemas.microsoft.com/office/drawing/2014/main" id="{00000000-0008-0000-1100-00001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9181" name="Button 29" hidden="1">
              <a:extLst>
                <a:ext uri="{63B3BB69-23CF-44E3-9099-C40C66FF867C}">
                  <a14:compatExt spid="_x0000_s49181"/>
                </a:ext>
                <a:ext uri="{FF2B5EF4-FFF2-40B4-BE49-F238E27FC236}">
                  <a16:creationId xmlns:a16="http://schemas.microsoft.com/office/drawing/2014/main" id="{00000000-0008-0000-1100-00001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9182" name="Button 30" hidden="1">
              <a:extLst>
                <a:ext uri="{63B3BB69-23CF-44E3-9099-C40C66FF867C}">
                  <a14:compatExt spid="_x0000_s49182"/>
                </a:ext>
                <a:ext uri="{FF2B5EF4-FFF2-40B4-BE49-F238E27FC236}">
                  <a16:creationId xmlns:a16="http://schemas.microsoft.com/office/drawing/2014/main" id="{00000000-0008-0000-1100-00001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9183" name="Button 31" hidden="1">
              <a:extLst>
                <a:ext uri="{63B3BB69-23CF-44E3-9099-C40C66FF867C}">
                  <a14:compatExt spid="_x0000_s49183"/>
                </a:ext>
                <a:ext uri="{FF2B5EF4-FFF2-40B4-BE49-F238E27FC236}">
                  <a16:creationId xmlns:a16="http://schemas.microsoft.com/office/drawing/2014/main" id="{00000000-0008-0000-1100-00001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9184" name="Button 32" hidden="1">
              <a:extLst>
                <a:ext uri="{63B3BB69-23CF-44E3-9099-C40C66FF867C}">
                  <a14:compatExt spid="_x0000_s49184"/>
                </a:ext>
                <a:ext uri="{FF2B5EF4-FFF2-40B4-BE49-F238E27FC236}">
                  <a16:creationId xmlns:a16="http://schemas.microsoft.com/office/drawing/2014/main" id="{00000000-0008-0000-1100-00002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9185" name="Button 33" hidden="1">
              <a:extLst>
                <a:ext uri="{63B3BB69-23CF-44E3-9099-C40C66FF867C}">
                  <a14:compatExt spid="_x0000_s49185"/>
                </a:ext>
                <a:ext uri="{FF2B5EF4-FFF2-40B4-BE49-F238E27FC236}">
                  <a16:creationId xmlns:a16="http://schemas.microsoft.com/office/drawing/2014/main" id="{00000000-0008-0000-1100-00002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9186" name="Button 34" hidden="1">
              <a:extLst>
                <a:ext uri="{63B3BB69-23CF-44E3-9099-C40C66FF867C}">
                  <a14:compatExt spid="_x0000_s49186"/>
                </a:ext>
                <a:ext uri="{FF2B5EF4-FFF2-40B4-BE49-F238E27FC236}">
                  <a16:creationId xmlns:a16="http://schemas.microsoft.com/office/drawing/2014/main" id="{00000000-0008-0000-1100-00002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9187" name="Button 35" hidden="1">
              <a:extLst>
                <a:ext uri="{63B3BB69-23CF-44E3-9099-C40C66FF867C}">
                  <a14:compatExt spid="_x0000_s49187"/>
                </a:ext>
                <a:ext uri="{FF2B5EF4-FFF2-40B4-BE49-F238E27FC236}">
                  <a16:creationId xmlns:a16="http://schemas.microsoft.com/office/drawing/2014/main" id="{00000000-0008-0000-1100-00002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9188" name="Button 36" hidden="1">
              <a:extLst>
                <a:ext uri="{63B3BB69-23CF-44E3-9099-C40C66FF867C}">
                  <a14:compatExt spid="_x0000_s49188"/>
                </a:ext>
                <a:ext uri="{FF2B5EF4-FFF2-40B4-BE49-F238E27FC236}">
                  <a16:creationId xmlns:a16="http://schemas.microsoft.com/office/drawing/2014/main" id="{00000000-0008-0000-1100-00002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9189" name="Button 37" hidden="1">
              <a:extLst>
                <a:ext uri="{63B3BB69-23CF-44E3-9099-C40C66FF867C}">
                  <a14:compatExt spid="_x0000_s49189"/>
                </a:ext>
                <a:ext uri="{FF2B5EF4-FFF2-40B4-BE49-F238E27FC236}">
                  <a16:creationId xmlns:a16="http://schemas.microsoft.com/office/drawing/2014/main" id="{00000000-0008-0000-1100-00002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9190" name="Button 38" hidden="1">
              <a:extLst>
                <a:ext uri="{63B3BB69-23CF-44E3-9099-C40C66FF867C}">
                  <a14:compatExt spid="_x0000_s49190"/>
                </a:ext>
                <a:ext uri="{FF2B5EF4-FFF2-40B4-BE49-F238E27FC236}">
                  <a16:creationId xmlns:a16="http://schemas.microsoft.com/office/drawing/2014/main" id="{00000000-0008-0000-1100-00002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9191" name="Button 39" hidden="1">
              <a:extLst>
                <a:ext uri="{63B3BB69-23CF-44E3-9099-C40C66FF867C}">
                  <a14:compatExt spid="_x0000_s49191"/>
                </a:ext>
                <a:ext uri="{FF2B5EF4-FFF2-40B4-BE49-F238E27FC236}">
                  <a16:creationId xmlns:a16="http://schemas.microsoft.com/office/drawing/2014/main" id="{00000000-0008-0000-1100-00002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9192" name="Button 40" hidden="1">
              <a:extLst>
                <a:ext uri="{63B3BB69-23CF-44E3-9099-C40C66FF867C}">
                  <a14:compatExt spid="_x0000_s49192"/>
                </a:ext>
                <a:ext uri="{FF2B5EF4-FFF2-40B4-BE49-F238E27FC236}">
                  <a16:creationId xmlns:a16="http://schemas.microsoft.com/office/drawing/2014/main" id="{00000000-0008-0000-1100-00002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9193" name="Button 41" hidden="1">
              <a:extLst>
                <a:ext uri="{63B3BB69-23CF-44E3-9099-C40C66FF867C}">
                  <a14:compatExt spid="_x0000_s49193"/>
                </a:ext>
                <a:ext uri="{FF2B5EF4-FFF2-40B4-BE49-F238E27FC236}">
                  <a16:creationId xmlns:a16="http://schemas.microsoft.com/office/drawing/2014/main" id="{00000000-0008-0000-1100-00002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9194" name="Button 42" hidden="1">
              <a:extLst>
                <a:ext uri="{63B3BB69-23CF-44E3-9099-C40C66FF867C}">
                  <a14:compatExt spid="_x0000_s49194"/>
                </a:ext>
                <a:ext uri="{FF2B5EF4-FFF2-40B4-BE49-F238E27FC236}">
                  <a16:creationId xmlns:a16="http://schemas.microsoft.com/office/drawing/2014/main" id="{00000000-0008-0000-1100-00002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9195" name="Button 43" hidden="1">
              <a:extLst>
                <a:ext uri="{63B3BB69-23CF-44E3-9099-C40C66FF867C}">
                  <a14:compatExt spid="_x0000_s49195"/>
                </a:ext>
                <a:ext uri="{FF2B5EF4-FFF2-40B4-BE49-F238E27FC236}">
                  <a16:creationId xmlns:a16="http://schemas.microsoft.com/office/drawing/2014/main" id="{00000000-0008-0000-1100-00002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9196" name="Button 44" hidden="1">
              <a:extLst>
                <a:ext uri="{63B3BB69-23CF-44E3-9099-C40C66FF867C}">
                  <a14:compatExt spid="_x0000_s49196"/>
                </a:ext>
                <a:ext uri="{FF2B5EF4-FFF2-40B4-BE49-F238E27FC236}">
                  <a16:creationId xmlns:a16="http://schemas.microsoft.com/office/drawing/2014/main" id="{00000000-0008-0000-1100-00002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9197" name="Button 45" hidden="1">
              <a:extLst>
                <a:ext uri="{63B3BB69-23CF-44E3-9099-C40C66FF867C}">
                  <a14:compatExt spid="_x0000_s49197"/>
                </a:ext>
                <a:ext uri="{FF2B5EF4-FFF2-40B4-BE49-F238E27FC236}">
                  <a16:creationId xmlns:a16="http://schemas.microsoft.com/office/drawing/2014/main" id="{00000000-0008-0000-1100-00002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9198" name="Button 46" hidden="1">
              <a:extLst>
                <a:ext uri="{63B3BB69-23CF-44E3-9099-C40C66FF867C}">
                  <a14:compatExt spid="_x0000_s49198"/>
                </a:ext>
                <a:ext uri="{FF2B5EF4-FFF2-40B4-BE49-F238E27FC236}">
                  <a16:creationId xmlns:a16="http://schemas.microsoft.com/office/drawing/2014/main" id="{00000000-0008-0000-1100-00002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9199" name="Button 47" hidden="1">
              <a:extLst>
                <a:ext uri="{63B3BB69-23CF-44E3-9099-C40C66FF867C}">
                  <a14:compatExt spid="_x0000_s49199"/>
                </a:ext>
                <a:ext uri="{FF2B5EF4-FFF2-40B4-BE49-F238E27FC236}">
                  <a16:creationId xmlns:a16="http://schemas.microsoft.com/office/drawing/2014/main" id="{00000000-0008-0000-1100-00002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9200" name="Button 48" hidden="1">
              <a:extLst>
                <a:ext uri="{63B3BB69-23CF-44E3-9099-C40C66FF867C}">
                  <a14:compatExt spid="_x0000_s49200"/>
                </a:ext>
                <a:ext uri="{FF2B5EF4-FFF2-40B4-BE49-F238E27FC236}">
                  <a16:creationId xmlns:a16="http://schemas.microsoft.com/office/drawing/2014/main" id="{00000000-0008-0000-1100-00003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9201" name="Button 49" hidden="1">
              <a:extLst>
                <a:ext uri="{63B3BB69-23CF-44E3-9099-C40C66FF867C}">
                  <a14:compatExt spid="_x0000_s49201"/>
                </a:ext>
                <a:ext uri="{FF2B5EF4-FFF2-40B4-BE49-F238E27FC236}">
                  <a16:creationId xmlns:a16="http://schemas.microsoft.com/office/drawing/2014/main" id="{00000000-0008-0000-1100-00003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9202" name="Button 50" hidden="1">
              <a:extLst>
                <a:ext uri="{63B3BB69-23CF-44E3-9099-C40C66FF867C}">
                  <a14:compatExt spid="_x0000_s49202"/>
                </a:ext>
                <a:ext uri="{FF2B5EF4-FFF2-40B4-BE49-F238E27FC236}">
                  <a16:creationId xmlns:a16="http://schemas.microsoft.com/office/drawing/2014/main" id="{00000000-0008-0000-1100-00003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9203" name="Button 51" hidden="1">
              <a:extLst>
                <a:ext uri="{63B3BB69-23CF-44E3-9099-C40C66FF867C}">
                  <a14:compatExt spid="_x0000_s49203"/>
                </a:ext>
                <a:ext uri="{FF2B5EF4-FFF2-40B4-BE49-F238E27FC236}">
                  <a16:creationId xmlns:a16="http://schemas.microsoft.com/office/drawing/2014/main" id="{00000000-0008-0000-1100-00003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9204" name="Button 52" hidden="1">
              <a:extLst>
                <a:ext uri="{63B3BB69-23CF-44E3-9099-C40C66FF867C}">
                  <a14:compatExt spid="_x0000_s49204"/>
                </a:ext>
                <a:ext uri="{FF2B5EF4-FFF2-40B4-BE49-F238E27FC236}">
                  <a16:creationId xmlns:a16="http://schemas.microsoft.com/office/drawing/2014/main" id="{00000000-0008-0000-1100-00003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9205" name="Button 53" hidden="1">
              <a:extLst>
                <a:ext uri="{63B3BB69-23CF-44E3-9099-C40C66FF867C}">
                  <a14:compatExt spid="_x0000_s49205"/>
                </a:ext>
                <a:ext uri="{FF2B5EF4-FFF2-40B4-BE49-F238E27FC236}">
                  <a16:creationId xmlns:a16="http://schemas.microsoft.com/office/drawing/2014/main" id="{00000000-0008-0000-1100-00003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9206" name="Button 54" hidden="1">
              <a:extLst>
                <a:ext uri="{63B3BB69-23CF-44E3-9099-C40C66FF867C}">
                  <a14:compatExt spid="_x0000_s49206"/>
                </a:ext>
                <a:ext uri="{FF2B5EF4-FFF2-40B4-BE49-F238E27FC236}">
                  <a16:creationId xmlns:a16="http://schemas.microsoft.com/office/drawing/2014/main" id="{00000000-0008-0000-1100-00003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9207" name="Button 55" hidden="1">
              <a:extLst>
                <a:ext uri="{63B3BB69-23CF-44E3-9099-C40C66FF867C}">
                  <a14:compatExt spid="_x0000_s49207"/>
                </a:ext>
                <a:ext uri="{FF2B5EF4-FFF2-40B4-BE49-F238E27FC236}">
                  <a16:creationId xmlns:a16="http://schemas.microsoft.com/office/drawing/2014/main" id="{00000000-0008-0000-1100-00003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9208" name="Button 56" hidden="1">
              <a:extLst>
                <a:ext uri="{63B3BB69-23CF-44E3-9099-C40C66FF867C}">
                  <a14:compatExt spid="_x0000_s49208"/>
                </a:ext>
                <a:ext uri="{FF2B5EF4-FFF2-40B4-BE49-F238E27FC236}">
                  <a16:creationId xmlns:a16="http://schemas.microsoft.com/office/drawing/2014/main" id="{00000000-0008-0000-1100-00003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9209" name="Button 57" hidden="1">
              <a:extLst>
                <a:ext uri="{63B3BB69-23CF-44E3-9099-C40C66FF867C}">
                  <a14:compatExt spid="_x0000_s49209"/>
                </a:ext>
                <a:ext uri="{FF2B5EF4-FFF2-40B4-BE49-F238E27FC236}">
                  <a16:creationId xmlns:a16="http://schemas.microsoft.com/office/drawing/2014/main" id="{00000000-0008-0000-1100-00003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9210" name="Button 58" hidden="1">
              <a:extLst>
                <a:ext uri="{63B3BB69-23CF-44E3-9099-C40C66FF867C}">
                  <a14:compatExt spid="_x0000_s49210"/>
                </a:ext>
                <a:ext uri="{FF2B5EF4-FFF2-40B4-BE49-F238E27FC236}">
                  <a16:creationId xmlns:a16="http://schemas.microsoft.com/office/drawing/2014/main" id="{00000000-0008-0000-1100-00003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9211" name="Button 59" hidden="1">
              <a:extLst>
                <a:ext uri="{63B3BB69-23CF-44E3-9099-C40C66FF867C}">
                  <a14:compatExt spid="_x0000_s49211"/>
                </a:ext>
                <a:ext uri="{FF2B5EF4-FFF2-40B4-BE49-F238E27FC236}">
                  <a16:creationId xmlns:a16="http://schemas.microsoft.com/office/drawing/2014/main" id="{00000000-0008-0000-1100-00003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9212" name="Button 60" hidden="1">
              <a:extLst>
                <a:ext uri="{63B3BB69-23CF-44E3-9099-C40C66FF867C}">
                  <a14:compatExt spid="_x0000_s49212"/>
                </a:ext>
                <a:ext uri="{FF2B5EF4-FFF2-40B4-BE49-F238E27FC236}">
                  <a16:creationId xmlns:a16="http://schemas.microsoft.com/office/drawing/2014/main" id="{00000000-0008-0000-1100-00003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9213" name="Button 61" hidden="1">
              <a:extLst>
                <a:ext uri="{63B3BB69-23CF-44E3-9099-C40C66FF867C}">
                  <a14:compatExt spid="_x0000_s49213"/>
                </a:ext>
                <a:ext uri="{FF2B5EF4-FFF2-40B4-BE49-F238E27FC236}">
                  <a16:creationId xmlns:a16="http://schemas.microsoft.com/office/drawing/2014/main" id="{00000000-0008-0000-1100-00003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9214" name="Button 62" hidden="1">
              <a:extLst>
                <a:ext uri="{63B3BB69-23CF-44E3-9099-C40C66FF867C}">
                  <a14:compatExt spid="_x0000_s49214"/>
                </a:ext>
                <a:ext uri="{FF2B5EF4-FFF2-40B4-BE49-F238E27FC236}">
                  <a16:creationId xmlns:a16="http://schemas.microsoft.com/office/drawing/2014/main" id="{00000000-0008-0000-1100-00003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9215" name="Button 63" hidden="1">
              <a:extLst>
                <a:ext uri="{63B3BB69-23CF-44E3-9099-C40C66FF867C}">
                  <a14:compatExt spid="_x0000_s49215"/>
                </a:ext>
                <a:ext uri="{FF2B5EF4-FFF2-40B4-BE49-F238E27FC236}">
                  <a16:creationId xmlns:a16="http://schemas.microsoft.com/office/drawing/2014/main" id="{00000000-0008-0000-1100-00003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9216" name="Button 64" hidden="1">
              <a:extLst>
                <a:ext uri="{63B3BB69-23CF-44E3-9099-C40C66FF867C}">
                  <a14:compatExt spid="_x0000_s49216"/>
                </a:ext>
                <a:ext uri="{FF2B5EF4-FFF2-40B4-BE49-F238E27FC236}">
                  <a16:creationId xmlns:a16="http://schemas.microsoft.com/office/drawing/2014/main" id="{00000000-0008-0000-1100-00004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9217" name="Button 65" hidden="1">
              <a:extLst>
                <a:ext uri="{63B3BB69-23CF-44E3-9099-C40C66FF867C}">
                  <a14:compatExt spid="_x0000_s49217"/>
                </a:ext>
                <a:ext uri="{FF2B5EF4-FFF2-40B4-BE49-F238E27FC236}">
                  <a16:creationId xmlns:a16="http://schemas.microsoft.com/office/drawing/2014/main" id="{00000000-0008-0000-1100-00004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9218" name="Button 66" hidden="1">
              <a:extLst>
                <a:ext uri="{63B3BB69-23CF-44E3-9099-C40C66FF867C}">
                  <a14:compatExt spid="_x0000_s49218"/>
                </a:ext>
                <a:ext uri="{FF2B5EF4-FFF2-40B4-BE49-F238E27FC236}">
                  <a16:creationId xmlns:a16="http://schemas.microsoft.com/office/drawing/2014/main" id="{00000000-0008-0000-1100-00004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9219" name="Button 67" hidden="1">
              <a:extLst>
                <a:ext uri="{63B3BB69-23CF-44E3-9099-C40C66FF867C}">
                  <a14:compatExt spid="_x0000_s49219"/>
                </a:ext>
                <a:ext uri="{FF2B5EF4-FFF2-40B4-BE49-F238E27FC236}">
                  <a16:creationId xmlns:a16="http://schemas.microsoft.com/office/drawing/2014/main" id="{00000000-0008-0000-1100-00004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9220" name="Button 68" hidden="1">
              <a:extLst>
                <a:ext uri="{63B3BB69-23CF-44E3-9099-C40C66FF867C}">
                  <a14:compatExt spid="_x0000_s49220"/>
                </a:ext>
                <a:ext uri="{FF2B5EF4-FFF2-40B4-BE49-F238E27FC236}">
                  <a16:creationId xmlns:a16="http://schemas.microsoft.com/office/drawing/2014/main" id="{00000000-0008-0000-1100-00004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9221" name="Button 69" hidden="1">
              <a:extLst>
                <a:ext uri="{63B3BB69-23CF-44E3-9099-C40C66FF867C}">
                  <a14:compatExt spid="_x0000_s49221"/>
                </a:ext>
                <a:ext uri="{FF2B5EF4-FFF2-40B4-BE49-F238E27FC236}">
                  <a16:creationId xmlns:a16="http://schemas.microsoft.com/office/drawing/2014/main" id="{00000000-0008-0000-1100-00004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9222" name="Button 70" hidden="1">
              <a:extLst>
                <a:ext uri="{63B3BB69-23CF-44E3-9099-C40C66FF867C}">
                  <a14:compatExt spid="_x0000_s49222"/>
                </a:ext>
                <a:ext uri="{FF2B5EF4-FFF2-40B4-BE49-F238E27FC236}">
                  <a16:creationId xmlns:a16="http://schemas.microsoft.com/office/drawing/2014/main" id="{00000000-0008-0000-1100-00004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9223" name="Button 71" hidden="1">
              <a:extLst>
                <a:ext uri="{63B3BB69-23CF-44E3-9099-C40C66FF867C}">
                  <a14:compatExt spid="_x0000_s49223"/>
                </a:ext>
                <a:ext uri="{FF2B5EF4-FFF2-40B4-BE49-F238E27FC236}">
                  <a16:creationId xmlns:a16="http://schemas.microsoft.com/office/drawing/2014/main" id="{00000000-0008-0000-1100-00004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9224" name="Button 72" hidden="1">
              <a:extLst>
                <a:ext uri="{63B3BB69-23CF-44E3-9099-C40C66FF867C}">
                  <a14:compatExt spid="_x0000_s49224"/>
                </a:ext>
                <a:ext uri="{FF2B5EF4-FFF2-40B4-BE49-F238E27FC236}">
                  <a16:creationId xmlns:a16="http://schemas.microsoft.com/office/drawing/2014/main" id="{00000000-0008-0000-1100-00004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9225" name="Button 73" hidden="1">
              <a:extLst>
                <a:ext uri="{63B3BB69-23CF-44E3-9099-C40C66FF867C}">
                  <a14:compatExt spid="_x0000_s49225"/>
                </a:ext>
                <a:ext uri="{FF2B5EF4-FFF2-40B4-BE49-F238E27FC236}">
                  <a16:creationId xmlns:a16="http://schemas.microsoft.com/office/drawing/2014/main" id="{00000000-0008-0000-1100-00004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9226" name="Button 74" hidden="1">
              <a:extLst>
                <a:ext uri="{63B3BB69-23CF-44E3-9099-C40C66FF867C}">
                  <a14:compatExt spid="_x0000_s49226"/>
                </a:ext>
                <a:ext uri="{FF2B5EF4-FFF2-40B4-BE49-F238E27FC236}">
                  <a16:creationId xmlns:a16="http://schemas.microsoft.com/office/drawing/2014/main" id="{00000000-0008-0000-1100-00004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9227" name="Button 75" hidden="1">
              <a:extLst>
                <a:ext uri="{63B3BB69-23CF-44E3-9099-C40C66FF867C}">
                  <a14:compatExt spid="_x0000_s49227"/>
                </a:ext>
                <a:ext uri="{FF2B5EF4-FFF2-40B4-BE49-F238E27FC236}">
                  <a16:creationId xmlns:a16="http://schemas.microsoft.com/office/drawing/2014/main" id="{00000000-0008-0000-1100-00004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9228" name="Button 76" hidden="1">
              <a:extLst>
                <a:ext uri="{63B3BB69-23CF-44E3-9099-C40C66FF867C}">
                  <a14:compatExt spid="_x0000_s49228"/>
                </a:ext>
                <a:ext uri="{FF2B5EF4-FFF2-40B4-BE49-F238E27FC236}">
                  <a16:creationId xmlns:a16="http://schemas.microsoft.com/office/drawing/2014/main" id="{00000000-0008-0000-1100-00004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9229" name="Button 77" hidden="1">
              <a:extLst>
                <a:ext uri="{63B3BB69-23CF-44E3-9099-C40C66FF867C}">
                  <a14:compatExt spid="_x0000_s49229"/>
                </a:ext>
                <a:ext uri="{FF2B5EF4-FFF2-40B4-BE49-F238E27FC236}">
                  <a16:creationId xmlns:a16="http://schemas.microsoft.com/office/drawing/2014/main" id="{00000000-0008-0000-1100-00004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9230" name="Button 78" hidden="1">
              <a:extLst>
                <a:ext uri="{63B3BB69-23CF-44E3-9099-C40C66FF867C}">
                  <a14:compatExt spid="_x0000_s49230"/>
                </a:ext>
                <a:ext uri="{FF2B5EF4-FFF2-40B4-BE49-F238E27FC236}">
                  <a16:creationId xmlns:a16="http://schemas.microsoft.com/office/drawing/2014/main" id="{00000000-0008-0000-1100-00004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9231" name="Button 79" hidden="1">
              <a:extLst>
                <a:ext uri="{63B3BB69-23CF-44E3-9099-C40C66FF867C}">
                  <a14:compatExt spid="_x0000_s49231"/>
                </a:ext>
                <a:ext uri="{FF2B5EF4-FFF2-40B4-BE49-F238E27FC236}">
                  <a16:creationId xmlns:a16="http://schemas.microsoft.com/office/drawing/2014/main" id="{00000000-0008-0000-1100-00004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9232" name="Button 80" hidden="1">
              <a:extLst>
                <a:ext uri="{63B3BB69-23CF-44E3-9099-C40C66FF867C}">
                  <a14:compatExt spid="_x0000_s49232"/>
                </a:ext>
                <a:ext uri="{FF2B5EF4-FFF2-40B4-BE49-F238E27FC236}">
                  <a16:creationId xmlns:a16="http://schemas.microsoft.com/office/drawing/2014/main" id="{00000000-0008-0000-1100-00005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9233" name="Button 81" hidden="1">
              <a:extLst>
                <a:ext uri="{63B3BB69-23CF-44E3-9099-C40C66FF867C}">
                  <a14:compatExt spid="_x0000_s49233"/>
                </a:ext>
                <a:ext uri="{FF2B5EF4-FFF2-40B4-BE49-F238E27FC236}">
                  <a16:creationId xmlns:a16="http://schemas.microsoft.com/office/drawing/2014/main" id="{00000000-0008-0000-1100-00005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9234" name="Button 82" hidden="1">
              <a:extLst>
                <a:ext uri="{63B3BB69-23CF-44E3-9099-C40C66FF867C}">
                  <a14:compatExt spid="_x0000_s49234"/>
                </a:ext>
                <a:ext uri="{FF2B5EF4-FFF2-40B4-BE49-F238E27FC236}">
                  <a16:creationId xmlns:a16="http://schemas.microsoft.com/office/drawing/2014/main" id="{00000000-0008-0000-1100-00005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9235" name="Button 83" hidden="1">
              <a:extLst>
                <a:ext uri="{63B3BB69-23CF-44E3-9099-C40C66FF867C}">
                  <a14:compatExt spid="_x0000_s49235"/>
                </a:ext>
                <a:ext uri="{FF2B5EF4-FFF2-40B4-BE49-F238E27FC236}">
                  <a16:creationId xmlns:a16="http://schemas.microsoft.com/office/drawing/2014/main" id="{00000000-0008-0000-1100-00005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9236" name="Button 84" hidden="1">
              <a:extLst>
                <a:ext uri="{63B3BB69-23CF-44E3-9099-C40C66FF867C}">
                  <a14:compatExt spid="_x0000_s49236"/>
                </a:ext>
                <a:ext uri="{FF2B5EF4-FFF2-40B4-BE49-F238E27FC236}">
                  <a16:creationId xmlns:a16="http://schemas.microsoft.com/office/drawing/2014/main" id="{00000000-0008-0000-1100-00005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9237" name="Button 85" hidden="1">
              <a:extLst>
                <a:ext uri="{63B3BB69-23CF-44E3-9099-C40C66FF867C}">
                  <a14:compatExt spid="_x0000_s49237"/>
                </a:ext>
                <a:ext uri="{FF2B5EF4-FFF2-40B4-BE49-F238E27FC236}">
                  <a16:creationId xmlns:a16="http://schemas.microsoft.com/office/drawing/2014/main" id="{00000000-0008-0000-1100-00005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9238" name="Button 86" hidden="1">
              <a:extLst>
                <a:ext uri="{63B3BB69-23CF-44E3-9099-C40C66FF867C}">
                  <a14:compatExt spid="_x0000_s49238"/>
                </a:ext>
                <a:ext uri="{FF2B5EF4-FFF2-40B4-BE49-F238E27FC236}">
                  <a16:creationId xmlns:a16="http://schemas.microsoft.com/office/drawing/2014/main" id="{00000000-0008-0000-1100-00005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9239" name="Button 87" hidden="1">
              <a:extLst>
                <a:ext uri="{63B3BB69-23CF-44E3-9099-C40C66FF867C}">
                  <a14:compatExt spid="_x0000_s49239"/>
                </a:ext>
                <a:ext uri="{FF2B5EF4-FFF2-40B4-BE49-F238E27FC236}">
                  <a16:creationId xmlns:a16="http://schemas.microsoft.com/office/drawing/2014/main" id="{00000000-0008-0000-1100-00005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9240" name="Button 88" hidden="1">
              <a:extLst>
                <a:ext uri="{63B3BB69-23CF-44E3-9099-C40C66FF867C}">
                  <a14:compatExt spid="_x0000_s49240"/>
                </a:ext>
                <a:ext uri="{FF2B5EF4-FFF2-40B4-BE49-F238E27FC236}">
                  <a16:creationId xmlns:a16="http://schemas.microsoft.com/office/drawing/2014/main" id="{00000000-0008-0000-1100-00005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9241" name="Button 89" hidden="1">
              <a:extLst>
                <a:ext uri="{63B3BB69-23CF-44E3-9099-C40C66FF867C}">
                  <a14:compatExt spid="_x0000_s49241"/>
                </a:ext>
                <a:ext uri="{FF2B5EF4-FFF2-40B4-BE49-F238E27FC236}">
                  <a16:creationId xmlns:a16="http://schemas.microsoft.com/office/drawing/2014/main" id="{00000000-0008-0000-1100-00005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9242" name="Button 90" hidden="1">
              <a:extLst>
                <a:ext uri="{63B3BB69-23CF-44E3-9099-C40C66FF867C}">
                  <a14:compatExt spid="_x0000_s49242"/>
                </a:ext>
                <a:ext uri="{FF2B5EF4-FFF2-40B4-BE49-F238E27FC236}">
                  <a16:creationId xmlns:a16="http://schemas.microsoft.com/office/drawing/2014/main" id="{00000000-0008-0000-1100-00005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9243" name="Button 91" hidden="1">
              <a:extLst>
                <a:ext uri="{63B3BB69-23CF-44E3-9099-C40C66FF867C}">
                  <a14:compatExt spid="_x0000_s49243"/>
                </a:ext>
                <a:ext uri="{FF2B5EF4-FFF2-40B4-BE49-F238E27FC236}">
                  <a16:creationId xmlns:a16="http://schemas.microsoft.com/office/drawing/2014/main" id="{00000000-0008-0000-1100-00005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9244" name="Button 92" hidden="1">
              <a:extLst>
                <a:ext uri="{63B3BB69-23CF-44E3-9099-C40C66FF867C}">
                  <a14:compatExt spid="_x0000_s49244"/>
                </a:ext>
                <a:ext uri="{FF2B5EF4-FFF2-40B4-BE49-F238E27FC236}">
                  <a16:creationId xmlns:a16="http://schemas.microsoft.com/office/drawing/2014/main" id="{00000000-0008-0000-1100-00005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9245" name="Button 93" hidden="1">
              <a:extLst>
                <a:ext uri="{63B3BB69-23CF-44E3-9099-C40C66FF867C}">
                  <a14:compatExt spid="_x0000_s49245"/>
                </a:ext>
                <a:ext uri="{FF2B5EF4-FFF2-40B4-BE49-F238E27FC236}">
                  <a16:creationId xmlns:a16="http://schemas.microsoft.com/office/drawing/2014/main" id="{00000000-0008-0000-1100-00005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9246" name="Button 94" hidden="1">
              <a:extLst>
                <a:ext uri="{63B3BB69-23CF-44E3-9099-C40C66FF867C}">
                  <a14:compatExt spid="_x0000_s49246"/>
                </a:ext>
                <a:ext uri="{FF2B5EF4-FFF2-40B4-BE49-F238E27FC236}">
                  <a16:creationId xmlns:a16="http://schemas.microsoft.com/office/drawing/2014/main" id="{00000000-0008-0000-1100-00005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9247" name="Button 95" hidden="1">
              <a:extLst>
                <a:ext uri="{63B3BB69-23CF-44E3-9099-C40C66FF867C}">
                  <a14:compatExt spid="_x0000_s49247"/>
                </a:ext>
                <a:ext uri="{FF2B5EF4-FFF2-40B4-BE49-F238E27FC236}">
                  <a16:creationId xmlns:a16="http://schemas.microsoft.com/office/drawing/2014/main" id="{00000000-0008-0000-1100-00005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9248" name="Button 96" hidden="1">
              <a:extLst>
                <a:ext uri="{63B3BB69-23CF-44E3-9099-C40C66FF867C}">
                  <a14:compatExt spid="_x0000_s49248"/>
                </a:ext>
                <a:ext uri="{FF2B5EF4-FFF2-40B4-BE49-F238E27FC236}">
                  <a16:creationId xmlns:a16="http://schemas.microsoft.com/office/drawing/2014/main" id="{00000000-0008-0000-1100-00006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9249" name="Button 97" hidden="1">
              <a:extLst>
                <a:ext uri="{63B3BB69-23CF-44E3-9099-C40C66FF867C}">
                  <a14:compatExt spid="_x0000_s49249"/>
                </a:ext>
                <a:ext uri="{FF2B5EF4-FFF2-40B4-BE49-F238E27FC236}">
                  <a16:creationId xmlns:a16="http://schemas.microsoft.com/office/drawing/2014/main" id="{00000000-0008-0000-1100-00006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9250" name="Button 98" hidden="1">
              <a:extLst>
                <a:ext uri="{63B3BB69-23CF-44E3-9099-C40C66FF867C}">
                  <a14:compatExt spid="_x0000_s49250"/>
                </a:ext>
                <a:ext uri="{FF2B5EF4-FFF2-40B4-BE49-F238E27FC236}">
                  <a16:creationId xmlns:a16="http://schemas.microsoft.com/office/drawing/2014/main" id="{00000000-0008-0000-1100-00006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9251" name="Button 99" hidden="1">
              <a:extLst>
                <a:ext uri="{63B3BB69-23CF-44E3-9099-C40C66FF867C}">
                  <a14:compatExt spid="_x0000_s49251"/>
                </a:ext>
                <a:ext uri="{FF2B5EF4-FFF2-40B4-BE49-F238E27FC236}">
                  <a16:creationId xmlns:a16="http://schemas.microsoft.com/office/drawing/2014/main" id="{00000000-0008-0000-1100-00006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9252" name="Button 100" hidden="1">
              <a:extLst>
                <a:ext uri="{63B3BB69-23CF-44E3-9099-C40C66FF867C}">
                  <a14:compatExt spid="_x0000_s49252"/>
                </a:ext>
                <a:ext uri="{FF2B5EF4-FFF2-40B4-BE49-F238E27FC236}">
                  <a16:creationId xmlns:a16="http://schemas.microsoft.com/office/drawing/2014/main" id="{00000000-0008-0000-1100-00006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9253" name="Button 101" hidden="1">
              <a:extLst>
                <a:ext uri="{63B3BB69-23CF-44E3-9099-C40C66FF867C}">
                  <a14:compatExt spid="_x0000_s49253"/>
                </a:ext>
                <a:ext uri="{FF2B5EF4-FFF2-40B4-BE49-F238E27FC236}">
                  <a16:creationId xmlns:a16="http://schemas.microsoft.com/office/drawing/2014/main" id="{00000000-0008-0000-1100-00006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9254" name="Button 102" hidden="1">
              <a:extLst>
                <a:ext uri="{63B3BB69-23CF-44E3-9099-C40C66FF867C}">
                  <a14:compatExt spid="_x0000_s49254"/>
                </a:ext>
                <a:ext uri="{FF2B5EF4-FFF2-40B4-BE49-F238E27FC236}">
                  <a16:creationId xmlns:a16="http://schemas.microsoft.com/office/drawing/2014/main" id="{00000000-0008-0000-1100-00006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9255" name="Button 103" hidden="1">
              <a:extLst>
                <a:ext uri="{63B3BB69-23CF-44E3-9099-C40C66FF867C}">
                  <a14:compatExt spid="_x0000_s49255"/>
                </a:ext>
                <a:ext uri="{FF2B5EF4-FFF2-40B4-BE49-F238E27FC236}">
                  <a16:creationId xmlns:a16="http://schemas.microsoft.com/office/drawing/2014/main" id="{00000000-0008-0000-1100-00006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9256" name="Button 104" hidden="1">
              <a:extLst>
                <a:ext uri="{63B3BB69-23CF-44E3-9099-C40C66FF867C}">
                  <a14:compatExt spid="_x0000_s49256"/>
                </a:ext>
                <a:ext uri="{FF2B5EF4-FFF2-40B4-BE49-F238E27FC236}">
                  <a16:creationId xmlns:a16="http://schemas.microsoft.com/office/drawing/2014/main" id="{00000000-0008-0000-1100-00006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9257" name="Button 105" hidden="1">
              <a:extLst>
                <a:ext uri="{63B3BB69-23CF-44E3-9099-C40C66FF867C}">
                  <a14:compatExt spid="_x0000_s49257"/>
                </a:ext>
                <a:ext uri="{FF2B5EF4-FFF2-40B4-BE49-F238E27FC236}">
                  <a16:creationId xmlns:a16="http://schemas.microsoft.com/office/drawing/2014/main" id="{00000000-0008-0000-1100-00006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9258" name="Button 106" hidden="1">
              <a:extLst>
                <a:ext uri="{63B3BB69-23CF-44E3-9099-C40C66FF867C}">
                  <a14:compatExt spid="_x0000_s49258"/>
                </a:ext>
                <a:ext uri="{FF2B5EF4-FFF2-40B4-BE49-F238E27FC236}">
                  <a16:creationId xmlns:a16="http://schemas.microsoft.com/office/drawing/2014/main" id="{00000000-0008-0000-1100-00006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9259" name="Button 107" hidden="1">
              <a:extLst>
                <a:ext uri="{63B3BB69-23CF-44E3-9099-C40C66FF867C}">
                  <a14:compatExt spid="_x0000_s49259"/>
                </a:ext>
                <a:ext uri="{FF2B5EF4-FFF2-40B4-BE49-F238E27FC236}">
                  <a16:creationId xmlns:a16="http://schemas.microsoft.com/office/drawing/2014/main" id="{00000000-0008-0000-1100-00006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9260" name="Button 108" hidden="1">
              <a:extLst>
                <a:ext uri="{63B3BB69-23CF-44E3-9099-C40C66FF867C}">
                  <a14:compatExt spid="_x0000_s49260"/>
                </a:ext>
                <a:ext uri="{FF2B5EF4-FFF2-40B4-BE49-F238E27FC236}">
                  <a16:creationId xmlns:a16="http://schemas.microsoft.com/office/drawing/2014/main" id="{00000000-0008-0000-1100-00006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9261" name="Button 109" hidden="1">
              <a:extLst>
                <a:ext uri="{63B3BB69-23CF-44E3-9099-C40C66FF867C}">
                  <a14:compatExt spid="_x0000_s49261"/>
                </a:ext>
                <a:ext uri="{FF2B5EF4-FFF2-40B4-BE49-F238E27FC236}">
                  <a16:creationId xmlns:a16="http://schemas.microsoft.com/office/drawing/2014/main" id="{00000000-0008-0000-1100-00006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9262" name="Button 110" hidden="1">
              <a:extLst>
                <a:ext uri="{63B3BB69-23CF-44E3-9099-C40C66FF867C}">
                  <a14:compatExt spid="_x0000_s49262"/>
                </a:ext>
                <a:ext uri="{FF2B5EF4-FFF2-40B4-BE49-F238E27FC236}">
                  <a16:creationId xmlns:a16="http://schemas.microsoft.com/office/drawing/2014/main" id="{00000000-0008-0000-1100-00006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9263" name="Button 111" hidden="1">
              <a:extLst>
                <a:ext uri="{63B3BB69-23CF-44E3-9099-C40C66FF867C}">
                  <a14:compatExt spid="_x0000_s49263"/>
                </a:ext>
                <a:ext uri="{FF2B5EF4-FFF2-40B4-BE49-F238E27FC236}">
                  <a16:creationId xmlns:a16="http://schemas.microsoft.com/office/drawing/2014/main" id="{00000000-0008-0000-1100-00006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9264" name="Button 112" hidden="1">
              <a:extLst>
                <a:ext uri="{63B3BB69-23CF-44E3-9099-C40C66FF867C}">
                  <a14:compatExt spid="_x0000_s49264"/>
                </a:ext>
                <a:ext uri="{FF2B5EF4-FFF2-40B4-BE49-F238E27FC236}">
                  <a16:creationId xmlns:a16="http://schemas.microsoft.com/office/drawing/2014/main" id="{00000000-0008-0000-1100-00007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9265" name="Button 113" hidden="1">
              <a:extLst>
                <a:ext uri="{63B3BB69-23CF-44E3-9099-C40C66FF867C}">
                  <a14:compatExt spid="_x0000_s49265"/>
                </a:ext>
                <a:ext uri="{FF2B5EF4-FFF2-40B4-BE49-F238E27FC236}">
                  <a16:creationId xmlns:a16="http://schemas.microsoft.com/office/drawing/2014/main" id="{00000000-0008-0000-1100-00007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9266" name="Button 114" hidden="1">
              <a:extLst>
                <a:ext uri="{63B3BB69-23CF-44E3-9099-C40C66FF867C}">
                  <a14:compatExt spid="_x0000_s49266"/>
                </a:ext>
                <a:ext uri="{FF2B5EF4-FFF2-40B4-BE49-F238E27FC236}">
                  <a16:creationId xmlns:a16="http://schemas.microsoft.com/office/drawing/2014/main" id="{00000000-0008-0000-1100-00007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9267" name="Button 115" hidden="1">
              <a:extLst>
                <a:ext uri="{63B3BB69-23CF-44E3-9099-C40C66FF867C}">
                  <a14:compatExt spid="_x0000_s49267"/>
                </a:ext>
                <a:ext uri="{FF2B5EF4-FFF2-40B4-BE49-F238E27FC236}">
                  <a16:creationId xmlns:a16="http://schemas.microsoft.com/office/drawing/2014/main" id="{00000000-0008-0000-1100-00007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9268" name="Button 116" hidden="1">
              <a:extLst>
                <a:ext uri="{63B3BB69-23CF-44E3-9099-C40C66FF867C}">
                  <a14:compatExt spid="_x0000_s49268"/>
                </a:ext>
                <a:ext uri="{FF2B5EF4-FFF2-40B4-BE49-F238E27FC236}">
                  <a16:creationId xmlns:a16="http://schemas.microsoft.com/office/drawing/2014/main" id="{00000000-0008-0000-1100-00007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9269" name="Button 117" hidden="1">
              <a:extLst>
                <a:ext uri="{63B3BB69-23CF-44E3-9099-C40C66FF867C}">
                  <a14:compatExt spid="_x0000_s49269"/>
                </a:ext>
                <a:ext uri="{FF2B5EF4-FFF2-40B4-BE49-F238E27FC236}">
                  <a16:creationId xmlns:a16="http://schemas.microsoft.com/office/drawing/2014/main" id="{00000000-0008-0000-1100-00007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9270" name="Button 118" hidden="1">
              <a:extLst>
                <a:ext uri="{63B3BB69-23CF-44E3-9099-C40C66FF867C}">
                  <a14:compatExt spid="_x0000_s49270"/>
                </a:ext>
                <a:ext uri="{FF2B5EF4-FFF2-40B4-BE49-F238E27FC236}">
                  <a16:creationId xmlns:a16="http://schemas.microsoft.com/office/drawing/2014/main" id="{00000000-0008-0000-1100-00007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9271" name="Button 119" hidden="1">
              <a:extLst>
                <a:ext uri="{63B3BB69-23CF-44E3-9099-C40C66FF867C}">
                  <a14:compatExt spid="_x0000_s49271"/>
                </a:ext>
                <a:ext uri="{FF2B5EF4-FFF2-40B4-BE49-F238E27FC236}">
                  <a16:creationId xmlns:a16="http://schemas.microsoft.com/office/drawing/2014/main" id="{00000000-0008-0000-1100-00007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9272" name="Button 120" hidden="1">
              <a:extLst>
                <a:ext uri="{63B3BB69-23CF-44E3-9099-C40C66FF867C}">
                  <a14:compatExt spid="_x0000_s49272"/>
                </a:ext>
                <a:ext uri="{FF2B5EF4-FFF2-40B4-BE49-F238E27FC236}">
                  <a16:creationId xmlns:a16="http://schemas.microsoft.com/office/drawing/2014/main" id="{00000000-0008-0000-1100-00007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9273" name="Button 121" hidden="1">
              <a:extLst>
                <a:ext uri="{63B3BB69-23CF-44E3-9099-C40C66FF867C}">
                  <a14:compatExt spid="_x0000_s49273"/>
                </a:ext>
                <a:ext uri="{FF2B5EF4-FFF2-40B4-BE49-F238E27FC236}">
                  <a16:creationId xmlns:a16="http://schemas.microsoft.com/office/drawing/2014/main" id="{00000000-0008-0000-1100-00007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9274" name="Button 122" hidden="1">
              <a:extLst>
                <a:ext uri="{63B3BB69-23CF-44E3-9099-C40C66FF867C}">
                  <a14:compatExt spid="_x0000_s49274"/>
                </a:ext>
                <a:ext uri="{FF2B5EF4-FFF2-40B4-BE49-F238E27FC236}">
                  <a16:creationId xmlns:a16="http://schemas.microsoft.com/office/drawing/2014/main" id="{00000000-0008-0000-1100-00007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9275" name="Button 123" hidden="1">
              <a:extLst>
                <a:ext uri="{63B3BB69-23CF-44E3-9099-C40C66FF867C}">
                  <a14:compatExt spid="_x0000_s49275"/>
                </a:ext>
                <a:ext uri="{FF2B5EF4-FFF2-40B4-BE49-F238E27FC236}">
                  <a16:creationId xmlns:a16="http://schemas.microsoft.com/office/drawing/2014/main" id="{00000000-0008-0000-1100-00007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9276" name="Button 124" hidden="1">
              <a:extLst>
                <a:ext uri="{63B3BB69-23CF-44E3-9099-C40C66FF867C}">
                  <a14:compatExt spid="_x0000_s49276"/>
                </a:ext>
                <a:ext uri="{FF2B5EF4-FFF2-40B4-BE49-F238E27FC236}">
                  <a16:creationId xmlns:a16="http://schemas.microsoft.com/office/drawing/2014/main" id="{00000000-0008-0000-1100-00007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9277" name="Button 125" hidden="1">
              <a:extLst>
                <a:ext uri="{63B3BB69-23CF-44E3-9099-C40C66FF867C}">
                  <a14:compatExt spid="_x0000_s49277"/>
                </a:ext>
                <a:ext uri="{FF2B5EF4-FFF2-40B4-BE49-F238E27FC236}">
                  <a16:creationId xmlns:a16="http://schemas.microsoft.com/office/drawing/2014/main" id="{00000000-0008-0000-1100-00007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9278" name="Button 126" hidden="1">
              <a:extLst>
                <a:ext uri="{63B3BB69-23CF-44E3-9099-C40C66FF867C}">
                  <a14:compatExt spid="_x0000_s49278"/>
                </a:ext>
                <a:ext uri="{FF2B5EF4-FFF2-40B4-BE49-F238E27FC236}">
                  <a16:creationId xmlns:a16="http://schemas.microsoft.com/office/drawing/2014/main" id="{00000000-0008-0000-1100-00007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9279" name="Button 127" hidden="1">
              <a:extLst>
                <a:ext uri="{63B3BB69-23CF-44E3-9099-C40C66FF867C}">
                  <a14:compatExt spid="_x0000_s49279"/>
                </a:ext>
                <a:ext uri="{FF2B5EF4-FFF2-40B4-BE49-F238E27FC236}">
                  <a16:creationId xmlns:a16="http://schemas.microsoft.com/office/drawing/2014/main" id="{00000000-0008-0000-1100-00007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9280" name="Button 128" hidden="1">
              <a:extLst>
                <a:ext uri="{63B3BB69-23CF-44E3-9099-C40C66FF867C}">
                  <a14:compatExt spid="_x0000_s49280"/>
                </a:ext>
                <a:ext uri="{FF2B5EF4-FFF2-40B4-BE49-F238E27FC236}">
                  <a16:creationId xmlns:a16="http://schemas.microsoft.com/office/drawing/2014/main" id="{00000000-0008-0000-1100-00008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9281" name="Button 129" hidden="1">
              <a:extLst>
                <a:ext uri="{63B3BB69-23CF-44E3-9099-C40C66FF867C}">
                  <a14:compatExt spid="_x0000_s49281"/>
                </a:ext>
                <a:ext uri="{FF2B5EF4-FFF2-40B4-BE49-F238E27FC236}">
                  <a16:creationId xmlns:a16="http://schemas.microsoft.com/office/drawing/2014/main" id="{00000000-0008-0000-1100-00008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9282" name="Button 130" hidden="1">
              <a:extLst>
                <a:ext uri="{63B3BB69-23CF-44E3-9099-C40C66FF867C}">
                  <a14:compatExt spid="_x0000_s49282"/>
                </a:ext>
                <a:ext uri="{FF2B5EF4-FFF2-40B4-BE49-F238E27FC236}">
                  <a16:creationId xmlns:a16="http://schemas.microsoft.com/office/drawing/2014/main" id="{00000000-0008-0000-1100-00008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9283" name="Button 131" hidden="1">
              <a:extLst>
                <a:ext uri="{63B3BB69-23CF-44E3-9099-C40C66FF867C}">
                  <a14:compatExt spid="_x0000_s49283"/>
                </a:ext>
                <a:ext uri="{FF2B5EF4-FFF2-40B4-BE49-F238E27FC236}">
                  <a16:creationId xmlns:a16="http://schemas.microsoft.com/office/drawing/2014/main" id="{00000000-0008-0000-1100-00008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9284" name="Button 132" hidden="1">
              <a:extLst>
                <a:ext uri="{63B3BB69-23CF-44E3-9099-C40C66FF867C}">
                  <a14:compatExt spid="_x0000_s49284"/>
                </a:ext>
                <a:ext uri="{FF2B5EF4-FFF2-40B4-BE49-F238E27FC236}">
                  <a16:creationId xmlns:a16="http://schemas.microsoft.com/office/drawing/2014/main" id="{00000000-0008-0000-1100-00008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9285" name="Button 133" hidden="1">
              <a:extLst>
                <a:ext uri="{63B3BB69-23CF-44E3-9099-C40C66FF867C}">
                  <a14:compatExt spid="_x0000_s49285"/>
                </a:ext>
                <a:ext uri="{FF2B5EF4-FFF2-40B4-BE49-F238E27FC236}">
                  <a16:creationId xmlns:a16="http://schemas.microsoft.com/office/drawing/2014/main" id="{00000000-0008-0000-1100-00008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9286" name="Button 134" hidden="1">
              <a:extLst>
                <a:ext uri="{63B3BB69-23CF-44E3-9099-C40C66FF867C}">
                  <a14:compatExt spid="_x0000_s49286"/>
                </a:ext>
                <a:ext uri="{FF2B5EF4-FFF2-40B4-BE49-F238E27FC236}">
                  <a16:creationId xmlns:a16="http://schemas.microsoft.com/office/drawing/2014/main" id="{00000000-0008-0000-1100-00008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9287" name="Button 135" hidden="1">
              <a:extLst>
                <a:ext uri="{63B3BB69-23CF-44E3-9099-C40C66FF867C}">
                  <a14:compatExt spid="_x0000_s49287"/>
                </a:ext>
                <a:ext uri="{FF2B5EF4-FFF2-40B4-BE49-F238E27FC236}">
                  <a16:creationId xmlns:a16="http://schemas.microsoft.com/office/drawing/2014/main" id="{00000000-0008-0000-1100-00008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9288" name="Button 136" hidden="1">
              <a:extLst>
                <a:ext uri="{63B3BB69-23CF-44E3-9099-C40C66FF867C}">
                  <a14:compatExt spid="_x0000_s49288"/>
                </a:ext>
                <a:ext uri="{FF2B5EF4-FFF2-40B4-BE49-F238E27FC236}">
                  <a16:creationId xmlns:a16="http://schemas.microsoft.com/office/drawing/2014/main" id="{00000000-0008-0000-1100-00008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9289" name="Button 137" hidden="1">
              <a:extLst>
                <a:ext uri="{63B3BB69-23CF-44E3-9099-C40C66FF867C}">
                  <a14:compatExt spid="_x0000_s49289"/>
                </a:ext>
                <a:ext uri="{FF2B5EF4-FFF2-40B4-BE49-F238E27FC236}">
                  <a16:creationId xmlns:a16="http://schemas.microsoft.com/office/drawing/2014/main" id="{00000000-0008-0000-1100-00008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9290" name="Button 138" hidden="1">
              <a:extLst>
                <a:ext uri="{63B3BB69-23CF-44E3-9099-C40C66FF867C}">
                  <a14:compatExt spid="_x0000_s49290"/>
                </a:ext>
                <a:ext uri="{FF2B5EF4-FFF2-40B4-BE49-F238E27FC236}">
                  <a16:creationId xmlns:a16="http://schemas.microsoft.com/office/drawing/2014/main" id="{00000000-0008-0000-1100-00008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9291" name="Button 139" hidden="1">
              <a:extLst>
                <a:ext uri="{63B3BB69-23CF-44E3-9099-C40C66FF867C}">
                  <a14:compatExt spid="_x0000_s49291"/>
                </a:ext>
                <a:ext uri="{FF2B5EF4-FFF2-40B4-BE49-F238E27FC236}">
                  <a16:creationId xmlns:a16="http://schemas.microsoft.com/office/drawing/2014/main" id="{00000000-0008-0000-1100-00008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9292" name="Button 140" hidden="1">
              <a:extLst>
                <a:ext uri="{63B3BB69-23CF-44E3-9099-C40C66FF867C}">
                  <a14:compatExt spid="_x0000_s49292"/>
                </a:ext>
                <a:ext uri="{FF2B5EF4-FFF2-40B4-BE49-F238E27FC236}">
                  <a16:creationId xmlns:a16="http://schemas.microsoft.com/office/drawing/2014/main" id="{00000000-0008-0000-1100-00008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0177" name="Button 1" hidden="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:a16="http://schemas.microsoft.com/office/drawing/2014/main" id="{00000000-0008-0000-1200-00000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0178" name="Button 2" hidden="1">
              <a:extLst>
                <a:ext uri="{63B3BB69-23CF-44E3-9099-C40C66FF867C}">
                  <a14:compatExt spid="_x0000_s50178"/>
                </a:ext>
                <a:ext uri="{FF2B5EF4-FFF2-40B4-BE49-F238E27FC236}">
                  <a16:creationId xmlns:a16="http://schemas.microsoft.com/office/drawing/2014/main" id="{00000000-0008-0000-1200-00000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0179" name="Button 3" hidden="1">
              <a:extLst>
                <a:ext uri="{63B3BB69-23CF-44E3-9099-C40C66FF867C}">
                  <a14:compatExt spid="_x0000_s50179"/>
                </a:ext>
                <a:ext uri="{FF2B5EF4-FFF2-40B4-BE49-F238E27FC236}">
                  <a16:creationId xmlns:a16="http://schemas.microsoft.com/office/drawing/2014/main" id="{00000000-0008-0000-1200-00000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0180" name="Button 4" hidden="1">
              <a:extLst>
                <a:ext uri="{63B3BB69-23CF-44E3-9099-C40C66FF867C}">
                  <a14:compatExt spid="_x0000_s50180"/>
                </a:ext>
                <a:ext uri="{FF2B5EF4-FFF2-40B4-BE49-F238E27FC236}">
                  <a16:creationId xmlns:a16="http://schemas.microsoft.com/office/drawing/2014/main" id="{00000000-0008-0000-1200-00000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0181" name="Button 5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12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0182" name="Button 6" hidden="1">
              <a:extLst>
                <a:ext uri="{63B3BB69-23CF-44E3-9099-C40C66FF867C}">
                  <a14:compatExt spid="_x0000_s50182"/>
                </a:ext>
                <a:ext uri="{FF2B5EF4-FFF2-40B4-BE49-F238E27FC236}">
                  <a16:creationId xmlns:a16="http://schemas.microsoft.com/office/drawing/2014/main" id="{00000000-0008-0000-1200-00000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0183" name="Button 7" hidden="1">
              <a:extLst>
                <a:ext uri="{63B3BB69-23CF-44E3-9099-C40C66FF867C}">
                  <a14:compatExt spid="_x0000_s50183"/>
                </a:ext>
                <a:ext uri="{FF2B5EF4-FFF2-40B4-BE49-F238E27FC236}">
                  <a16:creationId xmlns:a16="http://schemas.microsoft.com/office/drawing/2014/main" id="{00000000-0008-0000-1200-00000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0184" name="Button 8" hidden="1">
              <a:extLst>
                <a:ext uri="{63B3BB69-23CF-44E3-9099-C40C66FF867C}">
                  <a14:compatExt spid="_x0000_s50184"/>
                </a:ext>
                <a:ext uri="{FF2B5EF4-FFF2-40B4-BE49-F238E27FC236}">
                  <a16:creationId xmlns:a16="http://schemas.microsoft.com/office/drawing/2014/main" id="{00000000-0008-0000-1200-00000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0185" name="Button 9" hidden="1">
              <a:extLst>
                <a:ext uri="{63B3BB69-23CF-44E3-9099-C40C66FF867C}">
                  <a14:compatExt spid="_x0000_s50185"/>
                </a:ext>
                <a:ext uri="{FF2B5EF4-FFF2-40B4-BE49-F238E27FC236}">
                  <a16:creationId xmlns:a16="http://schemas.microsoft.com/office/drawing/2014/main" id="{00000000-0008-0000-1200-00000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0186" name="Button 10" hidden="1">
              <a:extLst>
                <a:ext uri="{63B3BB69-23CF-44E3-9099-C40C66FF867C}">
                  <a14:compatExt spid="_x0000_s50186"/>
                </a:ext>
                <a:ext uri="{FF2B5EF4-FFF2-40B4-BE49-F238E27FC236}">
                  <a16:creationId xmlns:a16="http://schemas.microsoft.com/office/drawing/2014/main" id="{00000000-0008-0000-1200-00000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0187" name="Button 11" hidden="1">
              <a:extLst>
                <a:ext uri="{63B3BB69-23CF-44E3-9099-C40C66FF867C}">
                  <a14:compatExt spid="_x0000_s50187"/>
                </a:ext>
                <a:ext uri="{FF2B5EF4-FFF2-40B4-BE49-F238E27FC236}">
                  <a16:creationId xmlns:a16="http://schemas.microsoft.com/office/drawing/2014/main" id="{00000000-0008-0000-1200-00000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0188" name="Button 12" hidden="1">
              <a:extLst>
                <a:ext uri="{63B3BB69-23CF-44E3-9099-C40C66FF867C}">
                  <a14:compatExt spid="_x0000_s50188"/>
                </a:ext>
                <a:ext uri="{FF2B5EF4-FFF2-40B4-BE49-F238E27FC236}">
                  <a16:creationId xmlns:a16="http://schemas.microsoft.com/office/drawing/2014/main" id="{00000000-0008-0000-1200-00000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0189" name="Button 13" hidden="1">
              <a:extLst>
                <a:ext uri="{63B3BB69-23CF-44E3-9099-C40C66FF867C}">
                  <a14:compatExt spid="_x0000_s50189"/>
                </a:ext>
                <a:ext uri="{FF2B5EF4-FFF2-40B4-BE49-F238E27FC236}">
                  <a16:creationId xmlns:a16="http://schemas.microsoft.com/office/drawing/2014/main" id="{00000000-0008-0000-1200-00000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0190" name="Button 14" hidden="1">
              <a:extLst>
                <a:ext uri="{63B3BB69-23CF-44E3-9099-C40C66FF867C}">
                  <a14:compatExt spid="_x0000_s50190"/>
                </a:ext>
                <a:ext uri="{FF2B5EF4-FFF2-40B4-BE49-F238E27FC236}">
                  <a16:creationId xmlns:a16="http://schemas.microsoft.com/office/drawing/2014/main" id="{00000000-0008-0000-1200-00000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0191" name="Button 15" hidden="1">
              <a:extLst>
                <a:ext uri="{63B3BB69-23CF-44E3-9099-C40C66FF867C}">
                  <a14:compatExt spid="_x0000_s50191"/>
                </a:ext>
                <a:ext uri="{FF2B5EF4-FFF2-40B4-BE49-F238E27FC236}">
                  <a16:creationId xmlns:a16="http://schemas.microsoft.com/office/drawing/2014/main" id="{00000000-0008-0000-1200-00000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0192" name="Button 16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00000000-0008-0000-1200-00001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0193" name="Button 17" hidden="1">
              <a:extLst>
                <a:ext uri="{63B3BB69-23CF-44E3-9099-C40C66FF867C}">
                  <a14:compatExt spid="_x0000_s50193"/>
                </a:ext>
                <a:ext uri="{FF2B5EF4-FFF2-40B4-BE49-F238E27FC236}">
                  <a16:creationId xmlns:a16="http://schemas.microsoft.com/office/drawing/2014/main" id="{00000000-0008-0000-1200-00001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0194" name="Button 18" hidden="1">
              <a:extLst>
                <a:ext uri="{63B3BB69-23CF-44E3-9099-C40C66FF867C}">
                  <a14:compatExt spid="_x0000_s50194"/>
                </a:ext>
                <a:ext uri="{FF2B5EF4-FFF2-40B4-BE49-F238E27FC236}">
                  <a16:creationId xmlns:a16="http://schemas.microsoft.com/office/drawing/2014/main" id="{00000000-0008-0000-1200-00001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0195" name="Button 19" hidden="1">
              <a:extLst>
                <a:ext uri="{63B3BB69-23CF-44E3-9099-C40C66FF867C}">
                  <a14:compatExt spid="_x0000_s50195"/>
                </a:ext>
                <a:ext uri="{FF2B5EF4-FFF2-40B4-BE49-F238E27FC236}">
                  <a16:creationId xmlns:a16="http://schemas.microsoft.com/office/drawing/2014/main" id="{00000000-0008-0000-1200-00001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0196" name="Button 20" hidden="1">
              <a:extLst>
                <a:ext uri="{63B3BB69-23CF-44E3-9099-C40C66FF867C}">
                  <a14:compatExt spid="_x0000_s50196"/>
                </a:ext>
                <a:ext uri="{FF2B5EF4-FFF2-40B4-BE49-F238E27FC236}">
                  <a16:creationId xmlns:a16="http://schemas.microsoft.com/office/drawing/2014/main" id="{00000000-0008-0000-1200-00001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0197" name="Button 21" hidden="1">
              <a:extLst>
                <a:ext uri="{63B3BB69-23CF-44E3-9099-C40C66FF867C}">
                  <a14:compatExt spid="_x0000_s50197"/>
                </a:ext>
                <a:ext uri="{FF2B5EF4-FFF2-40B4-BE49-F238E27FC236}">
                  <a16:creationId xmlns:a16="http://schemas.microsoft.com/office/drawing/2014/main" id="{00000000-0008-0000-1200-00001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0198" name="Button 22" hidden="1">
              <a:extLst>
                <a:ext uri="{63B3BB69-23CF-44E3-9099-C40C66FF867C}">
                  <a14:compatExt spid="_x0000_s50198"/>
                </a:ext>
                <a:ext uri="{FF2B5EF4-FFF2-40B4-BE49-F238E27FC236}">
                  <a16:creationId xmlns:a16="http://schemas.microsoft.com/office/drawing/2014/main" id="{00000000-0008-0000-1200-00001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0199" name="Button 23" hidden="1">
              <a:extLst>
                <a:ext uri="{63B3BB69-23CF-44E3-9099-C40C66FF867C}">
                  <a14:compatExt spid="_x0000_s50199"/>
                </a:ext>
                <a:ext uri="{FF2B5EF4-FFF2-40B4-BE49-F238E27FC236}">
                  <a16:creationId xmlns:a16="http://schemas.microsoft.com/office/drawing/2014/main" id="{00000000-0008-0000-1200-00001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0200" name="Button 24" hidden="1">
              <a:extLst>
                <a:ext uri="{63B3BB69-23CF-44E3-9099-C40C66FF867C}">
                  <a14:compatExt spid="_x0000_s50200"/>
                </a:ext>
                <a:ext uri="{FF2B5EF4-FFF2-40B4-BE49-F238E27FC236}">
                  <a16:creationId xmlns:a16="http://schemas.microsoft.com/office/drawing/2014/main" id="{00000000-0008-0000-1200-00001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0201" name="Button 25" hidden="1">
              <a:extLst>
                <a:ext uri="{63B3BB69-23CF-44E3-9099-C40C66FF867C}">
                  <a14:compatExt spid="_x0000_s50201"/>
                </a:ext>
                <a:ext uri="{FF2B5EF4-FFF2-40B4-BE49-F238E27FC236}">
                  <a16:creationId xmlns:a16="http://schemas.microsoft.com/office/drawing/2014/main" id="{00000000-0008-0000-1200-00001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0202" name="Button 26" hidden="1">
              <a:extLst>
                <a:ext uri="{63B3BB69-23CF-44E3-9099-C40C66FF867C}">
                  <a14:compatExt spid="_x0000_s50202"/>
                </a:ext>
                <a:ext uri="{FF2B5EF4-FFF2-40B4-BE49-F238E27FC236}">
                  <a16:creationId xmlns:a16="http://schemas.microsoft.com/office/drawing/2014/main" id="{00000000-0008-0000-1200-00001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0203" name="Button 27" hidden="1">
              <a:extLst>
                <a:ext uri="{63B3BB69-23CF-44E3-9099-C40C66FF867C}">
                  <a14:compatExt spid="_x0000_s50203"/>
                </a:ext>
                <a:ext uri="{FF2B5EF4-FFF2-40B4-BE49-F238E27FC236}">
                  <a16:creationId xmlns:a16="http://schemas.microsoft.com/office/drawing/2014/main" id="{00000000-0008-0000-1200-00001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0204" name="Button 28" hidden="1">
              <a:extLst>
                <a:ext uri="{63B3BB69-23CF-44E3-9099-C40C66FF867C}">
                  <a14:compatExt spid="_x0000_s50204"/>
                </a:ext>
                <a:ext uri="{FF2B5EF4-FFF2-40B4-BE49-F238E27FC236}">
                  <a16:creationId xmlns:a16="http://schemas.microsoft.com/office/drawing/2014/main" id="{00000000-0008-0000-1200-00001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0205" name="Button 29" hidden="1">
              <a:extLst>
                <a:ext uri="{63B3BB69-23CF-44E3-9099-C40C66FF867C}">
                  <a14:compatExt spid="_x0000_s50205"/>
                </a:ext>
                <a:ext uri="{FF2B5EF4-FFF2-40B4-BE49-F238E27FC236}">
                  <a16:creationId xmlns:a16="http://schemas.microsoft.com/office/drawing/2014/main" id="{00000000-0008-0000-1200-00001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0206" name="Button 30" hidden="1">
              <a:extLst>
                <a:ext uri="{63B3BB69-23CF-44E3-9099-C40C66FF867C}">
                  <a14:compatExt spid="_x0000_s50206"/>
                </a:ext>
                <a:ext uri="{FF2B5EF4-FFF2-40B4-BE49-F238E27FC236}">
                  <a16:creationId xmlns:a16="http://schemas.microsoft.com/office/drawing/2014/main" id="{00000000-0008-0000-1200-00001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0207" name="Button 31" hidden="1">
              <a:extLst>
                <a:ext uri="{63B3BB69-23CF-44E3-9099-C40C66FF867C}">
                  <a14:compatExt spid="_x0000_s50207"/>
                </a:ext>
                <a:ext uri="{FF2B5EF4-FFF2-40B4-BE49-F238E27FC236}">
                  <a16:creationId xmlns:a16="http://schemas.microsoft.com/office/drawing/2014/main" id="{00000000-0008-0000-1200-00001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0208" name="Button 32" hidden="1">
              <a:extLst>
                <a:ext uri="{63B3BB69-23CF-44E3-9099-C40C66FF867C}">
                  <a14:compatExt spid="_x0000_s50208"/>
                </a:ext>
                <a:ext uri="{FF2B5EF4-FFF2-40B4-BE49-F238E27FC236}">
                  <a16:creationId xmlns:a16="http://schemas.microsoft.com/office/drawing/2014/main" id="{00000000-0008-0000-1200-00002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0209" name="Button 33" hidden="1">
              <a:extLst>
                <a:ext uri="{63B3BB69-23CF-44E3-9099-C40C66FF867C}">
                  <a14:compatExt spid="_x0000_s50209"/>
                </a:ext>
                <a:ext uri="{FF2B5EF4-FFF2-40B4-BE49-F238E27FC236}">
                  <a16:creationId xmlns:a16="http://schemas.microsoft.com/office/drawing/2014/main" id="{00000000-0008-0000-1200-00002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0210" name="Button 34" hidden="1">
              <a:extLst>
                <a:ext uri="{63B3BB69-23CF-44E3-9099-C40C66FF867C}">
                  <a14:compatExt spid="_x0000_s50210"/>
                </a:ext>
                <a:ext uri="{FF2B5EF4-FFF2-40B4-BE49-F238E27FC236}">
                  <a16:creationId xmlns:a16="http://schemas.microsoft.com/office/drawing/2014/main" id="{00000000-0008-0000-1200-00002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0211" name="Button 35" hidden="1">
              <a:extLst>
                <a:ext uri="{63B3BB69-23CF-44E3-9099-C40C66FF867C}">
                  <a14:compatExt spid="_x0000_s50211"/>
                </a:ext>
                <a:ext uri="{FF2B5EF4-FFF2-40B4-BE49-F238E27FC236}">
                  <a16:creationId xmlns:a16="http://schemas.microsoft.com/office/drawing/2014/main" id="{00000000-0008-0000-1200-00002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0212" name="Button 36" hidden="1">
              <a:extLst>
                <a:ext uri="{63B3BB69-23CF-44E3-9099-C40C66FF867C}">
                  <a14:compatExt spid="_x0000_s50212"/>
                </a:ext>
                <a:ext uri="{FF2B5EF4-FFF2-40B4-BE49-F238E27FC236}">
                  <a16:creationId xmlns:a16="http://schemas.microsoft.com/office/drawing/2014/main" id="{00000000-0008-0000-1200-00002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0213" name="Button 37" hidden="1">
              <a:extLst>
                <a:ext uri="{63B3BB69-23CF-44E3-9099-C40C66FF867C}">
                  <a14:compatExt spid="_x0000_s50213"/>
                </a:ext>
                <a:ext uri="{FF2B5EF4-FFF2-40B4-BE49-F238E27FC236}">
                  <a16:creationId xmlns:a16="http://schemas.microsoft.com/office/drawing/2014/main" id="{00000000-0008-0000-1200-00002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0214" name="Button 38" hidden="1">
              <a:extLst>
                <a:ext uri="{63B3BB69-23CF-44E3-9099-C40C66FF867C}">
                  <a14:compatExt spid="_x0000_s50214"/>
                </a:ext>
                <a:ext uri="{FF2B5EF4-FFF2-40B4-BE49-F238E27FC236}">
                  <a16:creationId xmlns:a16="http://schemas.microsoft.com/office/drawing/2014/main" id="{00000000-0008-0000-1200-00002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0215" name="Button 39" hidden="1">
              <a:extLst>
                <a:ext uri="{63B3BB69-23CF-44E3-9099-C40C66FF867C}">
                  <a14:compatExt spid="_x0000_s50215"/>
                </a:ext>
                <a:ext uri="{FF2B5EF4-FFF2-40B4-BE49-F238E27FC236}">
                  <a16:creationId xmlns:a16="http://schemas.microsoft.com/office/drawing/2014/main" id="{00000000-0008-0000-1200-00002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0216" name="Button 40" hidden="1">
              <a:extLst>
                <a:ext uri="{63B3BB69-23CF-44E3-9099-C40C66FF867C}">
                  <a14:compatExt spid="_x0000_s50216"/>
                </a:ext>
                <a:ext uri="{FF2B5EF4-FFF2-40B4-BE49-F238E27FC236}">
                  <a16:creationId xmlns:a16="http://schemas.microsoft.com/office/drawing/2014/main" id="{00000000-0008-0000-1200-00002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0217" name="Button 41" hidden="1">
              <a:extLst>
                <a:ext uri="{63B3BB69-23CF-44E3-9099-C40C66FF867C}">
                  <a14:compatExt spid="_x0000_s50217"/>
                </a:ext>
                <a:ext uri="{FF2B5EF4-FFF2-40B4-BE49-F238E27FC236}">
                  <a16:creationId xmlns:a16="http://schemas.microsoft.com/office/drawing/2014/main" id="{00000000-0008-0000-1200-00002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0218" name="Button 42" hidden="1">
              <a:extLst>
                <a:ext uri="{63B3BB69-23CF-44E3-9099-C40C66FF867C}">
                  <a14:compatExt spid="_x0000_s50218"/>
                </a:ext>
                <a:ext uri="{FF2B5EF4-FFF2-40B4-BE49-F238E27FC236}">
                  <a16:creationId xmlns:a16="http://schemas.microsoft.com/office/drawing/2014/main" id="{00000000-0008-0000-1200-00002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0219" name="Button 43" hidden="1">
              <a:extLst>
                <a:ext uri="{63B3BB69-23CF-44E3-9099-C40C66FF867C}">
                  <a14:compatExt spid="_x0000_s50219"/>
                </a:ext>
                <a:ext uri="{FF2B5EF4-FFF2-40B4-BE49-F238E27FC236}">
                  <a16:creationId xmlns:a16="http://schemas.microsoft.com/office/drawing/2014/main" id="{00000000-0008-0000-1200-00002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0220" name="Button 44" hidden="1">
              <a:extLst>
                <a:ext uri="{63B3BB69-23CF-44E3-9099-C40C66FF867C}">
                  <a14:compatExt spid="_x0000_s50220"/>
                </a:ext>
                <a:ext uri="{FF2B5EF4-FFF2-40B4-BE49-F238E27FC236}">
                  <a16:creationId xmlns:a16="http://schemas.microsoft.com/office/drawing/2014/main" id="{00000000-0008-0000-1200-00002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0221" name="Button 45" hidden="1">
              <a:extLst>
                <a:ext uri="{63B3BB69-23CF-44E3-9099-C40C66FF867C}">
                  <a14:compatExt spid="_x0000_s50221"/>
                </a:ext>
                <a:ext uri="{FF2B5EF4-FFF2-40B4-BE49-F238E27FC236}">
                  <a16:creationId xmlns:a16="http://schemas.microsoft.com/office/drawing/2014/main" id="{00000000-0008-0000-1200-00002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0222" name="Button 46" hidden="1">
              <a:extLst>
                <a:ext uri="{63B3BB69-23CF-44E3-9099-C40C66FF867C}">
                  <a14:compatExt spid="_x0000_s50222"/>
                </a:ext>
                <a:ext uri="{FF2B5EF4-FFF2-40B4-BE49-F238E27FC236}">
                  <a16:creationId xmlns:a16="http://schemas.microsoft.com/office/drawing/2014/main" id="{00000000-0008-0000-1200-00002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0223" name="Button 47" hidden="1">
              <a:extLst>
                <a:ext uri="{63B3BB69-23CF-44E3-9099-C40C66FF867C}">
                  <a14:compatExt spid="_x0000_s50223"/>
                </a:ext>
                <a:ext uri="{FF2B5EF4-FFF2-40B4-BE49-F238E27FC236}">
                  <a16:creationId xmlns:a16="http://schemas.microsoft.com/office/drawing/2014/main" id="{00000000-0008-0000-1200-00002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0224" name="Button 48" hidden="1">
              <a:extLst>
                <a:ext uri="{63B3BB69-23CF-44E3-9099-C40C66FF867C}">
                  <a14:compatExt spid="_x0000_s50224"/>
                </a:ext>
                <a:ext uri="{FF2B5EF4-FFF2-40B4-BE49-F238E27FC236}">
                  <a16:creationId xmlns:a16="http://schemas.microsoft.com/office/drawing/2014/main" id="{00000000-0008-0000-1200-00003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0225" name="Button 49" hidden="1">
              <a:extLst>
                <a:ext uri="{63B3BB69-23CF-44E3-9099-C40C66FF867C}">
                  <a14:compatExt spid="_x0000_s50225"/>
                </a:ext>
                <a:ext uri="{FF2B5EF4-FFF2-40B4-BE49-F238E27FC236}">
                  <a16:creationId xmlns:a16="http://schemas.microsoft.com/office/drawing/2014/main" id="{00000000-0008-0000-1200-00003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0226" name="Button 50" hidden="1">
              <a:extLst>
                <a:ext uri="{63B3BB69-23CF-44E3-9099-C40C66FF867C}">
                  <a14:compatExt spid="_x0000_s50226"/>
                </a:ext>
                <a:ext uri="{FF2B5EF4-FFF2-40B4-BE49-F238E27FC236}">
                  <a16:creationId xmlns:a16="http://schemas.microsoft.com/office/drawing/2014/main" id="{00000000-0008-0000-1200-00003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0227" name="Button 51" hidden="1">
              <a:extLst>
                <a:ext uri="{63B3BB69-23CF-44E3-9099-C40C66FF867C}">
                  <a14:compatExt spid="_x0000_s50227"/>
                </a:ext>
                <a:ext uri="{FF2B5EF4-FFF2-40B4-BE49-F238E27FC236}">
                  <a16:creationId xmlns:a16="http://schemas.microsoft.com/office/drawing/2014/main" id="{00000000-0008-0000-1200-00003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0228" name="Button 52" hidden="1">
              <a:extLst>
                <a:ext uri="{63B3BB69-23CF-44E3-9099-C40C66FF867C}">
                  <a14:compatExt spid="_x0000_s50228"/>
                </a:ext>
                <a:ext uri="{FF2B5EF4-FFF2-40B4-BE49-F238E27FC236}">
                  <a16:creationId xmlns:a16="http://schemas.microsoft.com/office/drawing/2014/main" id="{00000000-0008-0000-1200-00003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0229" name="Button 53" hidden="1">
              <a:extLst>
                <a:ext uri="{63B3BB69-23CF-44E3-9099-C40C66FF867C}">
                  <a14:compatExt spid="_x0000_s50229"/>
                </a:ext>
                <a:ext uri="{FF2B5EF4-FFF2-40B4-BE49-F238E27FC236}">
                  <a16:creationId xmlns:a16="http://schemas.microsoft.com/office/drawing/2014/main" id="{00000000-0008-0000-1200-00003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0230" name="Button 54" hidden="1">
              <a:extLst>
                <a:ext uri="{63B3BB69-23CF-44E3-9099-C40C66FF867C}">
                  <a14:compatExt spid="_x0000_s50230"/>
                </a:ext>
                <a:ext uri="{FF2B5EF4-FFF2-40B4-BE49-F238E27FC236}">
                  <a16:creationId xmlns:a16="http://schemas.microsoft.com/office/drawing/2014/main" id="{00000000-0008-0000-1200-00003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0231" name="Button 55" hidden="1">
              <a:extLst>
                <a:ext uri="{63B3BB69-23CF-44E3-9099-C40C66FF867C}">
                  <a14:compatExt spid="_x0000_s50231"/>
                </a:ext>
                <a:ext uri="{FF2B5EF4-FFF2-40B4-BE49-F238E27FC236}">
                  <a16:creationId xmlns:a16="http://schemas.microsoft.com/office/drawing/2014/main" id="{00000000-0008-0000-1200-00003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0232" name="Button 56" hidden="1">
              <a:extLst>
                <a:ext uri="{63B3BB69-23CF-44E3-9099-C40C66FF867C}">
                  <a14:compatExt spid="_x0000_s50232"/>
                </a:ext>
                <a:ext uri="{FF2B5EF4-FFF2-40B4-BE49-F238E27FC236}">
                  <a16:creationId xmlns:a16="http://schemas.microsoft.com/office/drawing/2014/main" id="{00000000-0008-0000-1200-00003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0233" name="Button 57" hidden="1">
              <a:extLst>
                <a:ext uri="{63B3BB69-23CF-44E3-9099-C40C66FF867C}">
                  <a14:compatExt spid="_x0000_s50233"/>
                </a:ext>
                <a:ext uri="{FF2B5EF4-FFF2-40B4-BE49-F238E27FC236}">
                  <a16:creationId xmlns:a16="http://schemas.microsoft.com/office/drawing/2014/main" id="{00000000-0008-0000-1200-00003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0234" name="Button 58" hidden="1">
              <a:extLst>
                <a:ext uri="{63B3BB69-23CF-44E3-9099-C40C66FF867C}">
                  <a14:compatExt spid="_x0000_s50234"/>
                </a:ext>
                <a:ext uri="{FF2B5EF4-FFF2-40B4-BE49-F238E27FC236}">
                  <a16:creationId xmlns:a16="http://schemas.microsoft.com/office/drawing/2014/main" id="{00000000-0008-0000-1200-00003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0235" name="Button 59" hidden="1">
              <a:extLst>
                <a:ext uri="{63B3BB69-23CF-44E3-9099-C40C66FF867C}">
                  <a14:compatExt spid="_x0000_s50235"/>
                </a:ext>
                <a:ext uri="{FF2B5EF4-FFF2-40B4-BE49-F238E27FC236}">
                  <a16:creationId xmlns:a16="http://schemas.microsoft.com/office/drawing/2014/main" id="{00000000-0008-0000-1200-00003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0236" name="Button 60" hidden="1">
              <a:extLst>
                <a:ext uri="{63B3BB69-23CF-44E3-9099-C40C66FF867C}">
                  <a14:compatExt spid="_x0000_s50236"/>
                </a:ext>
                <a:ext uri="{FF2B5EF4-FFF2-40B4-BE49-F238E27FC236}">
                  <a16:creationId xmlns:a16="http://schemas.microsoft.com/office/drawing/2014/main" id="{00000000-0008-0000-1200-00003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0237" name="Button 61" hidden="1">
              <a:extLst>
                <a:ext uri="{63B3BB69-23CF-44E3-9099-C40C66FF867C}">
                  <a14:compatExt spid="_x0000_s50237"/>
                </a:ext>
                <a:ext uri="{FF2B5EF4-FFF2-40B4-BE49-F238E27FC236}">
                  <a16:creationId xmlns:a16="http://schemas.microsoft.com/office/drawing/2014/main" id="{00000000-0008-0000-1200-00003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0238" name="Button 62" hidden="1">
              <a:extLst>
                <a:ext uri="{63B3BB69-23CF-44E3-9099-C40C66FF867C}">
                  <a14:compatExt spid="_x0000_s50238"/>
                </a:ext>
                <a:ext uri="{FF2B5EF4-FFF2-40B4-BE49-F238E27FC236}">
                  <a16:creationId xmlns:a16="http://schemas.microsoft.com/office/drawing/2014/main" id="{00000000-0008-0000-1200-00003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0239" name="Button 63" hidden="1">
              <a:extLst>
                <a:ext uri="{63B3BB69-23CF-44E3-9099-C40C66FF867C}">
                  <a14:compatExt spid="_x0000_s50239"/>
                </a:ext>
                <a:ext uri="{FF2B5EF4-FFF2-40B4-BE49-F238E27FC236}">
                  <a16:creationId xmlns:a16="http://schemas.microsoft.com/office/drawing/2014/main" id="{00000000-0008-0000-1200-00003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0240" name="Button 64" hidden="1">
              <a:extLst>
                <a:ext uri="{63B3BB69-23CF-44E3-9099-C40C66FF867C}">
                  <a14:compatExt spid="_x0000_s50240"/>
                </a:ext>
                <a:ext uri="{FF2B5EF4-FFF2-40B4-BE49-F238E27FC236}">
                  <a16:creationId xmlns:a16="http://schemas.microsoft.com/office/drawing/2014/main" id="{00000000-0008-0000-1200-00004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0241" name="Button 65" hidden="1">
              <a:extLst>
                <a:ext uri="{63B3BB69-23CF-44E3-9099-C40C66FF867C}">
                  <a14:compatExt spid="_x0000_s50241"/>
                </a:ext>
                <a:ext uri="{FF2B5EF4-FFF2-40B4-BE49-F238E27FC236}">
                  <a16:creationId xmlns:a16="http://schemas.microsoft.com/office/drawing/2014/main" id="{00000000-0008-0000-1200-00004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0242" name="Button 66" hidden="1">
              <a:extLst>
                <a:ext uri="{63B3BB69-23CF-44E3-9099-C40C66FF867C}">
                  <a14:compatExt spid="_x0000_s50242"/>
                </a:ext>
                <a:ext uri="{FF2B5EF4-FFF2-40B4-BE49-F238E27FC236}">
                  <a16:creationId xmlns:a16="http://schemas.microsoft.com/office/drawing/2014/main" id="{00000000-0008-0000-1200-00004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0243" name="Button 67" hidden="1">
              <a:extLst>
                <a:ext uri="{63B3BB69-23CF-44E3-9099-C40C66FF867C}">
                  <a14:compatExt spid="_x0000_s50243"/>
                </a:ext>
                <a:ext uri="{FF2B5EF4-FFF2-40B4-BE49-F238E27FC236}">
                  <a16:creationId xmlns:a16="http://schemas.microsoft.com/office/drawing/2014/main" id="{00000000-0008-0000-1200-00004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0244" name="Button 68" hidden="1">
              <a:extLst>
                <a:ext uri="{63B3BB69-23CF-44E3-9099-C40C66FF867C}">
                  <a14:compatExt spid="_x0000_s50244"/>
                </a:ext>
                <a:ext uri="{FF2B5EF4-FFF2-40B4-BE49-F238E27FC236}">
                  <a16:creationId xmlns:a16="http://schemas.microsoft.com/office/drawing/2014/main" id="{00000000-0008-0000-1200-00004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0245" name="Button 69" hidden="1">
              <a:extLst>
                <a:ext uri="{63B3BB69-23CF-44E3-9099-C40C66FF867C}">
                  <a14:compatExt spid="_x0000_s50245"/>
                </a:ext>
                <a:ext uri="{FF2B5EF4-FFF2-40B4-BE49-F238E27FC236}">
                  <a16:creationId xmlns:a16="http://schemas.microsoft.com/office/drawing/2014/main" id="{00000000-0008-0000-1200-00004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0246" name="Button 70" hidden="1">
              <a:extLst>
                <a:ext uri="{63B3BB69-23CF-44E3-9099-C40C66FF867C}">
                  <a14:compatExt spid="_x0000_s50246"/>
                </a:ext>
                <a:ext uri="{FF2B5EF4-FFF2-40B4-BE49-F238E27FC236}">
                  <a16:creationId xmlns:a16="http://schemas.microsoft.com/office/drawing/2014/main" id="{00000000-0008-0000-1200-00004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0247" name="Button 71" hidden="1">
              <a:extLst>
                <a:ext uri="{63B3BB69-23CF-44E3-9099-C40C66FF867C}">
                  <a14:compatExt spid="_x0000_s50247"/>
                </a:ext>
                <a:ext uri="{FF2B5EF4-FFF2-40B4-BE49-F238E27FC236}">
                  <a16:creationId xmlns:a16="http://schemas.microsoft.com/office/drawing/2014/main" id="{00000000-0008-0000-1200-00004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0248" name="Button 72" hidden="1">
              <a:extLst>
                <a:ext uri="{63B3BB69-23CF-44E3-9099-C40C66FF867C}">
                  <a14:compatExt spid="_x0000_s50248"/>
                </a:ext>
                <a:ext uri="{FF2B5EF4-FFF2-40B4-BE49-F238E27FC236}">
                  <a16:creationId xmlns:a16="http://schemas.microsoft.com/office/drawing/2014/main" id="{00000000-0008-0000-1200-00004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0249" name="Button 73" hidden="1">
              <a:extLst>
                <a:ext uri="{63B3BB69-23CF-44E3-9099-C40C66FF867C}">
                  <a14:compatExt spid="_x0000_s50249"/>
                </a:ext>
                <a:ext uri="{FF2B5EF4-FFF2-40B4-BE49-F238E27FC236}">
                  <a16:creationId xmlns:a16="http://schemas.microsoft.com/office/drawing/2014/main" id="{00000000-0008-0000-1200-00004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0250" name="Button 74" hidden="1">
              <a:extLst>
                <a:ext uri="{63B3BB69-23CF-44E3-9099-C40C66FF867C}">
                  <a14:compatExt spid="_x0000_s50250"/>
                </a:ext>
                <a:ext uri="{FF2B5EF4-FFF2-40B4-BE49-F238E27FC236}">
                  <a16:creationId xmlns:a16="http://schemas.microsoft.com/office/drawing/2014/main" id="{00000000-0008-0000-1200-00004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0251" name="Button 75" hidden="1">
              <a:extLst>
                <a:ext uri="{63B3BB69-23CF-44E3-9099-C40C66FF867C}">
                  <a14:compatExt spid="_x0000_s50251"/>
                </a:ext>
                <a:ext uri="{FF2B5EF4-FFF2-40B4-BE49-F238E27FC236}">
                  <a16:creationId xmlns:a16="http://schemas.microsoft.com/office/drawing/2014/main" id="{00000000-0008-0000-1200-00004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0252" name="Button 76" hidden="1">
              <a:extLst>
                <a:ext uri="{63B3BB69-23CF-44E3-9099-C40C66FF867C}">
                  <a14:compatExt spid="_x0000_s50252"/>
                </a:ext>
                <a:ext uri="{FF2B5EF4-FFF2-40B4-BE49-F238E27FC236}">
                  <a16:creationId xmlns:a16="http://schemas.microsoft.com/office/drawing/2014/main" id="{00000000-0008-0000-1200-00004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0253" name="Button 77" hidden="1">
              <a:extLst>
                <a:ext uri="{63B3BB69-23CF-44E3-9099-C40C66FF867C}">
                  <a14:compatExt spid="_x0000_s50253"/>
                </a:ext>
                <a:ext uri="{FF2B5EF4-FFF2-40B4-BE49-F238E27FC236}">
                  <a16:creationId xmlns:a16="http://schemas.microsoft.com/office/drawing/2014/main" id="{00000000-0008-0000-1200-00004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0254" name="Button 78" hidden="1">
              <a:extLst>
                <a:ext uri="{63B3BB69-23CF-44E3-9099-C40C66FF867C}">
                  <a14:compatExt spid="_x0000_s50254"/>
                </a:ext>
                <a:ext uri="{FF2B5EF4-FFF2-40B4-BE49-F238E27FC236}">
                  <a16:creationId xmlns:a16="http://schemas.microsoft.com/office/drawing/2014/main" id="{00000000-0008-0000-1200-00004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0255" name="Button 79" hidden="1">
              <a:extLst>
                <a:ext uri="{63B3BB69-23CF-44E3-9099-C40C66FF867C}">
                  <a14:compatExt spid="_x0000_s50255"/>
                </a:ext>
                <a:ext uri="{FF2B5EF4-FFF2-40B4-BE49-F238E27FC236}">
                  <a16:creationId xmlns:a16="http://schemas.microsoft.com/office/drawing/2014/main" id="{00000000-0008-0000-1200-00004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0256" name="Button 80" hidden="1">
              <a:extLst>
                <a:ext uri="{63B3BB69-23CF-44E3-9099-C40C66FF867C}">
                  <a14:compatExt spid="_x0000_s50256"/>
                </a:ext>
                <a:ext uri="{FF2B5EF4-FFF2-40B4-BE49-F238E27FC236}">
                  <a16:creationId xmlns:a16="http://schemas.microsoft.com/office/drawing/2014/main" id="{00000000-0008-0000-1200-00005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0257" name="Button 81" hidden="1">
              <a:extLst>
                <a:ext uri="{63B3BB69-23CF-44E3-9099-C40C66FF867C}">
                  <a14:compatExt spid="_x0000_s50257"/>
                </a:ext>
                <a:ext uri="{FF2B5EF4-FFF2-40B4-BE49-F238E27FC236}">
                  <a16:creationId xmlns:a16="http://schemas.microsoft.com/office/drawing/2014/main" id="{00000000-0008-0000-1200-00005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0258" name="Button 82" hidden="1">
              <a:extLst>
                <a:ext uri="{63B3BB69-23CF-44E3-9099-C40C66FF867C}">
                  <a14:compatExt spid="_x0000_s50258"/>
                </a:ext>
                <a:ext uri="{FF2B5EF4-FFF2-40B4-BE49-F238E27FC236}">
                  <a16:creationId xmlns:a16="http://schemas.microsoft.com/office/drawing/2014/main" id="{00000000-0008-0000-1200-00005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0259" name="Button 83" hidden="1">
              <a:extLst>
                <a:ext uri="{63B3BB69-23CF-44E3-9099-C40C66FF867C}">
                  <a14:compatExt spid="_x0000_s50259"/>
                </a:ext>
                <a:ext uri="{FF2B5EF4-FFF2-40B4-BE49-F238E27FC236}">
                  <a16:creationId xmlns:a16="http://schemas.microsoft.com/office/drawing/2014/main" id="{00000000-0008-0000-1200-00005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0260" name="Button 84" hidden="1">
              <a:extLst>
                <a:ext uri="{63B3BB69-23CF-44E3-9099-C40C66FF867C}">
                  <a14:compatExt spid="_x0000_s50260"/>
                </a:ext>
                <a:ext uri="{FF2B5EF4-FFF2-40B4-BE49-F238E27FC236}">
                  <a16:creationId xmlns:a16="http://schemas.microsoft.com/office/drawing/2014/main" id="{00000000-0008-0000-1200-00005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0261" name="Button 85" hidden="1">
              <a:extLst>
                <a:ext uri="{63B3BB69-23CF-44E3-9099-C40C66FF867C}">
                  <a14:compatExt spid="_x0000_s50261"/>
                </a:ext>
                <a:ext uri="{FF2B5EF4-FFF2-40B4-BE49-F238E27FC236}">
                  <a16:creationId xmlns:a16="http://schemas.microsoft.com/office/drawing/2014/main" id="{00000000-0008-0000-1200-00005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0262" name="Button 86" hidden="1">
              <a:extLst>
                <a:ext uri="{63B3BB69-23CF-44E3-9099-C40C66FF867C}">
                  <a14:compatExt spid="_x0000_s50262"/>
                </a:ext>
                <a:ext uri="{FF2B5EF4-FFF2-40B4-BE49-F238E27FC236}">
                  <a16:creationId xmlns:a16="http://schemas.microsoft.com/office/drawing/2014/main" id="{00000000-0008-0000-1200-00005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0263" name="Button 87" hidden="1">
              <a:extLst>
                <a:ext uri="{63B3BB69-23CF-44E3-9099-C40C66FF867C}">
                  <a14:compatExt spid="_x0000_s50263"/>
                </a:ext>
                <a:ext uri="{FF2B5EF4-FFF2-40B4-BE49-F238E27FC236}">
                  <a16:creationId xmlns:a16="http://schemas.microsoft.com/office/drawing/2014/main" id="{00000000-0008-0000-1200-00005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0264" name="Button 88" hidden="1">
              <a:extLst>
                <a:ext uri="{63B3BB69-23CF-44E3-9099-C40C66FF867C}">
                  <a14:compatExt spid="_x0000_s50264"/>
                </a:ext>
                <a:ext uri="{FF2B5EF4-FFF2-40B4-BE49-F238E27FC236}">
                  <a16:creationId xmlns:a16="http://schemas.microsoft.com/office/drawing/2014/main" id="{00000000-0008-0000-1200-00005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0265" name="Button 89" hidden="1">
              <a:extLst>
                <a:ext uri="{63B3BB69-23CF-44E3-9099-C40C66FF867C}">
                  <a14:compatExt spid="_x0000_s50265"/>
                </a:ext>
                <a:ext uri="{FF2B5EF4-FFF2-40B4-BE49-F238E27FC236}">
                  <a16:creationId xmlns:a16="http://schemas.microsoft.com/office/drawing/2014/main" id="{00000000-0008-0000-1200-00005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0266" name="Button 90" hidden="1">
              <a:extLst>
                <a:ext uri="{63B3BB69-23CF-44E3-9099-C40C66FF867C}">
                  <a14:compatExt spid="_x0000_s50266"/>
                </a:ext>
                <a:ext uri="{FF2B5EF4-FFF2-40B4-BE49-F238E27FC236}">
                  <a16:creationId xmlns:a16="http://schemas.microsoft.com/office/drawing/2014/main" id="{00000000-0008-0000-1200-00005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0267" name="Button 91" hidden="1">
              <a:extLst>
                <a:ext uri="{63B3BB69-23CF-44E3-9099-C40C66FF867C}">
                  <a14:compatExt spid="_x0000_s50267"/>
                </a:ext>
                <a:ext uri="{FF2B5EF4-FFF2-40B4-BE49-F238E27FC236}">
                  <a16:creationId xmlns:a16="http://schemas.microsoft.com/office/drawing/2014/main" id="{00000000-0008-0000-1200-00005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0268" name="Button 92" hidden="1">
              <a:extLst>
                <a:ext uri="{63B3BB69-23CF-44E3-9099-C40C66FF867C}">
                  <a14:compatExt spid="_x0000_s50268"/>
                </a:ext>
                <a:ext uri="{FF2B5EF4-FFF2-40B4-BE49-F238E27FC236}">
                  <a16:creationId xmlns:a16="http://schemas.microsoft.com/office/drawing/2014/main" id="{00000000-0008-0000-1200-00005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0269" name="Button 93" hidden="1">
              <a:extLst>
                <a:ext uri="{63B3BB69-23CF-44E3-9099-C40C66FF867C}">
                  <a14:compatExt spid="_x0000_s50269"/>
                </a:ext>
                <a:ext uri="{FF2B5EF4-FFF2-40B4-BE49-F238E27FC236}">
                  <a16:creationId xmlns:a16="http://schemas.microsoft.com/office/drawing/2014/main" id="{00000000-0008-0000-1200-00005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0270" name="Button 94" hidden="1">
              <a:extLst>
                <a:ext uri="{63B3BB69-23CF-44E3-9099-C40C66FF867C}">
                  <a14:compatExt spid="_x0000_s50270"/>
                </a:ext>
                <a:ext uri="{FF2B5EF4-FFF2-40B4-BE49-F238E27FC236}">
                  <a16:creationId xmlns:a16="http://schemas.microsoft.com/office/drawing/2014/main" id="{00000000-0008-0000-1200-00005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0271" name="Button 95" hidden="1">
              <a:extLst>
                <a:ext uri="{63B3BB69-23CF-44E3-9099-C40C66FF867C}">
                  <a14:compatExt spid="_x0000_s50271"/>
                </a:ext>
                <a:ext uri="{FF2B5EF4-FFF2-40B4-BE49-F238E27FC236}">
                  <a16:creationId xmlns:a16="http://schemas.microsoft.com/office/drawing/2014/main" id="{00000000-0008-0000-1200-00005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0272" name="Button 96" hidden="1">
              <a:extLst>
                <a:ext uri="{63B3BB69-23CF-44E3-9099-C40C66FF867C}">
                  <a14:compatExt spid="_x0000_s50272"/>
                </a:ext>
                <a:ext uri="{FF2B5EF4-FFF2-40B4-BE49-F238E27FC236}">
                  <a16:creationId xmlns:a16="http://schemas.microsoft.com/office/drawing/2014/main" id="{00000000-0008-0000-1200-00006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0273" name="Button 97" hidden="1">
              <a:extLst>
                <a:ext uri="{63B3BB69-23CF-44E3-9099-C40C66FF867C}">
                  <a14:compatExt spid="_x0000_s50273"/>
                </a:ext>
                <a:ext uri="{FF2B5EF4-FFF2-40B4-BE49-F238E27FC236}">
                  <a16:creationId xmlns:a16="http://schemas.microsoft.com/office/drawing/2014/main" id="{00000000-0008-0000-1200-00006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0274" name="Button 98" hidden="1">
              <a:extLst>
                <a:ext uri="{63B3BB69-23CF-44E3-9099-C40C66FF867C}">
                  <a14:compatExt spid="_x0000_s50274"/>
                </a:ext>
                <a:ext uri="{FF2B5EF4-FFF2-40B4-BE49-F238E27FC236}">
                  <a16:creationId xmlns:a16="http://schemas.microsoft.com/office/drawing/2014/main" id="{00000000-0008-0000-1200-00006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0275" name="Button 99" hidden="1">
              <a:extLst>
                <a:ext uri="{63B3BB69-23CF-44E3-9099-C40C66FF867C}">
                  <a14:compatExt spid="_x0000_s50275"/>
                </a:ext>
                <a:ext uri="{FF2B5EF4-FFF2-40B4-BE49-F238E27FC236}">
                  <a16:creationId xmlns:a16="http://schemas.microsoft.com/office/drawing/2014/main" id="{00000000-0008-0000-1200-00006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0276" name="Button 100" hidden="1">
              <a:extLst>
                <a:ext uri="{63B3BB69-23CF-44E3-9099-C40C66FF867C}">
                  <a14:compatExt spid="_x0000_s50276"/>
                </a:ext>
                <a:ext uri="{FF2B5EF4-FFF2-40B4-BE49-F238E27FC236}">
                  <a16:creationId xmlns:a16="http://schemas.microsoft.com/office/drawing/2014/main" id="{00000000-0008-0000-1200-00006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0277" name="Button 101" hidden="1">
              <a:extLst>
                <a:ext uri="{63B3BB69-23CF-44E3-9099-C40C66FF867C}">
                  <a14:compatExt spid="_x0000_s50277"/>
                </a:ext>
                <a:ext uri="{FF2B5EF4-FFF2-40B4-BE49-F238E27FC236}">
                  <a16:creationId xmlns:a16="http://schemas.microsoft.com/office/drawing/2014/main" id="{00000000-0008-0000-1200-00006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0278" name="Button 102" hidden="1">
              <a:extLst>
                <a:ext uri="{63B3BB69-23CF-44E3-9099-C40C66FF867C}">
                  <a14:compatExt spid="_x0000_s50278"/>
                </a:ext>
                <a:ext uri="{FF2B5EF4-FFF2-40B4-BE49-F238E27FC236}">
                  <a16:creationId xmlns:a16="http://schemas.microsoft.com/office/drawing/2014/main" id="{00000000-0008-0000-1200-00006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0279" name="Button 103" hidden="1">
              <a:extLst>
                <a:ext uri="{63B3BB69-23CF-44E3-9099-C40C66FF867C}">
                  <a14:compatExt spid="_x0000_s50279"/>
                </a:ext>
                <a:ext uri="{FF2B5EF4-FFF2-40B4-BE49-F238E27FC236}">
                  <a16:creationId xmlns:a16="http://schemas.microsoft.com/office/drawing/2014/main" id="{00000000-0008-0000-1200-00006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0280" name="Button 104" hidden="1">
              <a:extLst>
                <a:ext uri="{63B3BB69-23CF-44E3-9099-C40C66FF867C}">
                  <a14:compatExt spid="_x0000_s50280"/>
                </a:ext>
                <a:ext uri="{FF2B5EF4-FFF2-40B4-BE49-F238E27FC236}">
                  <a16:creationId xmlns:a16="http://schemas.microsoft.com/office/drawing/2014/main" id="{00000000-0008-0000-1200-00006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0281" name="Button 105" hidden="1">
              <a:extLst>
                <a:ext uri="{63B3BB69-23CF-44E3-9099-C40C66FF867C}">
                  <a14:compatExt spid="_x0000_s50281"/>
                </a:ext>
                <a:ext uri="{FF2B5EF4-FFF2-40B4-BE49-F238E27FC236}">
                  <a16:creationId xmlns:a16="http://schemas.microsoft.com/office/drawing/2014/main" id="{00000000-0008-0000-1200-00006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0282" name="Button 106" hidden="1">
              <a:extLst>
                <a:ext uri="{63B3BB69-23CF-44E3-9099-C40C66FF867C}">
                  <a14:compatExt spid="_x0000_s50282"/>
                </a:ext>
                <a:ext uri="{FF2B5EF4-FFF2-40B4-BE49-F238E27FC236}">
                  <a16:creationId xmlns:a16="http://schemas.microsoft.com/office/drawing/2014/main" id="{00000000-0008-0000-1200-00006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0283" name="Button 107" hidden="1">
              <a:extLst>
                <a:ext uri="{63B3BB69-23CF-44E3-9099-C40C66FF867C}">
                  <a14:compatExt spid="_x0000_s50283"/>
                </a:ext>
                <a:ext uri="{FF2B5EF4-FFF2-40B4-BE49-F238E27FC236}">
                  <a16:creationId xmlns:a16="http://schemas.microsoft.com/office/drawing/2014/main" id="{00000000-0008-0000-1200-00006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0284" name="Button 108" hidden="1">
              <a:extLst>
                <a:ext uri="{63B3BB69-23CF-44E3-9099-C40C66FF867C}">
                  <a14:compatExt spid="_x0000_s50284"/>
                </a:ext>
                <a:ext uri="{FF2B5EF4-FFF2-40B4-BE49-F238E27FC236}">
                  <a16:creationId xmlns:a16="http://schemas.microsoft.com/office/drawing/2014/main" id="{00000000-0008-0000-1200-00006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0285" name="Button 109" hidden="1">
              <a:extLst>
                <a:ext uri="{63B3BB69-23CF-44E3-9099-C40C66FF867C}">
                  <a14:compatExt spid="_x0000_s50285"/>
                </a:ext>
                <a:ext uri="{FF2B5EF4-FFF2-40B4-BE49-F238E27FC236}">
                  <a16:creationId xmlns:a16="http://schemas.microsoft.com/office/drawing/2014/main" id="{00000000-0008-0000-1200-00006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0286" name="Button 110" hidden="1">
              <a:extLst>
                <a:ext uri="{63B3BB69-23CF-44E3-9099-C40C66FF867C}">
                  <a14:compatExt spid="_x0000_s50286"/>
                </a:ext>
                <a:ext uri="{FF2B5EF4-FFF2-40B4-BE49-F238E27FC236}">
                  <a16:creationId xmlns:a16="http://schemas.microsoft.com/office/drawing/2014/main" id="{00000000-0008-0000-1200-00006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0287" name="Button 111" hidden="1">
              <a:extLst>
                <a:ext uri="{63B3BB69-23CF-44E3-9099-C40C66FF867C}">
                  <a14:compatExt spid="_x0000_s50287"/>
                </a:ext>
                <a:ext uri="{FF2B5EF4-FFF2-40B4-BE49-F238E27FC236}">
                  <a16:creationId xmlns:a16="http://schemas.microsoft.com/office/drawing/2014/main" id="{00000000-0008-0000-1200-00006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0288" name="Button 112" hidden="1">
              <a:extLst>
                <a:ext uri="{63B3BB69-23CF-44E3-9099-C40C66FF867C}">
                  <a14:compatExt spid="_x0000_s50288"/>
                </a:ext>
                <a:ext uri="{FF2B5EF4-FFF2-40B4-BE49-F238E27FC236}">
                  <a16:creationId xmlns:a16="http://schemas.microsoft.com/office/drawing/2014/main" id="{00000000-0008-0000-1200-00007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0289" name="Button 113" hidden="1">
              <a:extLst>
                <a:ext uri="{63B3BB69-23CF-44E3-9099-C40C66FF867C}">
                  <a14:compatExt spid="_x0000_s50289"/>
                </a:ext>
                <a:ext uri="{FF2B5EF4-FFF2-40B4-BE49-F238E27FC236}">
                  <a16:creationId xmlns:a16="http://schemas.microsoft.com/office/drawing/2014/main" id="{00000000-0008-0000-1200-00007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0290" name="Button 114" hidden="1">
              <a:extLst>
                <a:ext uri="{63B3BB69-23CF-44E3-9099-C40C66FF867C}">
                  <a14:compatExt spid="_x0000_s50290"/>
                </a:ext>
                <a:ext uri="{FF2B5EF4-FFF2-40B4-BE49-F238E27FC236}">
                  <a16:creationId xmlns:a16="http://schemas.microsoft.com/office/drawing/2014/main" id="{00000000-0008-0000-1200-00007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0291" name="Button 115" hidden="1">
              <a:extLst>
                <a:ext uri="{63B3BB69-23CF-44E3-9099-C40C66FF867C}">
                  <a14:compatExt spid="_x0000_s50291"/>
                </a:ext>
                <a:ext uri="{FF2B5EF4-FFF2-40B4-BE49-F238E27FC236}">
                  <a16:creationId xmlns:a16="http://schemas.microsoft.com/office/drawing/2014/main" id="{00000000-0008-0000-1200-00007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0292" name="Button 116" hidden="1">
              <a:extLst>
                <a:ext uri="{63B3BB69-23CF-44E3-9099-C40C66FF867C}">
                  <a14:compatExt spid="_x0000_s50292"/>
                </a:ext>
                <a:ext uri="{FF2B5EF4-FFF2-40B4-BE49-F238E27FC236}">
                  <a16:creationId xmlns:a16="http://schemas.microsoft.com/office/drawing/2014/main" id="{00000000-0008-0000-1200-00007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0293" name="Button 117" hidden="1">
              <a:extLst>
                <a:ext uri="{63B3BB69-23CF-44E3-9099-C40C66FF867C}">
                  <a14:compatExt spid="_x0000_s50293"/>
                </a:ext>
                <a:ext uri="{FF2B5EF4-FFF2-40B4-BE49-F238E27FC236}">
                  <a16:creationId xmlns:a16="http://schemas.microsoft.com/office/drawing/2014/main" id="{00000000-0008-0000-1200-00007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0294" name="Button 118" hidden="1">
              <a:extLst>
                <a:ext uri="{63B3BB69-23CF-44E3-9099-C40C66FF867C}">
                  <a14:compatExt spid="_x0000_s50294"/>
                </a:ext>
                <a:ext uri="{FF2B5EF4-FFF2-40B4-BE49-F238E27FC236}">
                  <a16:creationId xmlns:a16="http://schemas.microsoft.com/office/drawing/2014/main" id="{00000000-0008-0000-1200-00007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0295" name="Button 119" hidden="1">
              <a:extLst>
                <a:ext uri="{63B3BB69-23CF-44E3-9099-C40C66FF867C}">
                  <a14:compatExt spid="_x0000_s50295"/>
                </a:ext>
                <a:ext uri="{FF2B5EF4-FFF2-40B4-BE49-F238E27FC236}">
                  <a16:creationId xmlns:a16="http://schemas.microsoft.com/office/drawing/2014/main" id="{00000000-0008-0000-1200-00007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0296" name="Button 120" hidden="1">
              <a:extLst>
                <a:ext uri="{63B3BB69-23CF-44E3-9099-C40C66FF867C}">
                  <a14:compatExt spid="_x0000_s50296"/>
                </a:ext>
                <a:ext uri="{FF2B5EF4-FFF2-40B4-BE49-F238E27FC236}">
                  <a16:creationId xmlns:a16="http://schemas.microsoft.com/office/drawing/2014/main" id="{00000000-0008-0000-1200-00007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0297" name="Button 121" hidden="1">
              <a:extLst>
                <a:ext uri="{63B3BB69-23CF-44E3-9099-C40C66FF867C}">
                  <a14:compatExt spid="_x0000_s50297"/>
                </a:ext>
                <a:ext uri="{FF2B5EF4-FFF2-40B4-BE49-F238E27FC236}">
                  <a16:creationId xmlns:a16="http://schemas.microsoft.com/office/drawing/2014/main" id="{00000000-0008-0000-1200-00007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0298" name="Button 122" hidden="1">
              <a:extLst>
                <a:ext uri="{63B3BB69-23CF-44E3-9099-C40C66FF867C}">
                  <a14:compatExt spid="_x0000_s50298"/>
                </a:ext>
                <a:ext uri="{FF2B5EF4-FFF2-40B4-BE49-F238E27FC236}">
                  <a16:creationId xmlns:a16="http://schemas.microsoft.com/office/drawing/2014/main" id="{00000000-0008-0000-1200-00007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0299" name="Button 123" hidden="1">
              <a:extLst>
                <a:ext uri="{63B3BB69-23CF-44E3-9099-C40C66FF867C}">
                  <a14:compatExt spid="_x0000_s50299"/>
                </a:ext>
                <a:ext uri="{FF2B5EF4-FFF2-40B4-BE49-F238E27FC236}">
                  <a16:creationId xmlns:a16="http://schemas.microsoft.com/office/drawing/2014/main" id="{00000000-0008-0000-1200-00007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0300" name="Button 124" hidden="1">
              <a:extLst>
                <a:ext uri="{63B3BB69-23CF-44E3-9099-C40C66FF867C}">
                  <a14:compatExt spid="_x0000_s50300"/>
                </a:ext>
                <a:ext uri="{FF2B5EF4-FFF2-40B4-BE49-F238E27FC236}">
                  <a16:creationId xmlns:a16="http://schemas.microsoft.com/office/drawing/2014/main" id="{00000000-0008-0000-1200-00007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0301" name="Button 125" hidden="1">
              <a:extLst>
                <a:ext uri="{63B3BB69-23CF-44E3-9099-C40C66FF867C}">
                  <a14:compatExt spid="_x0000_s50301"/>
                </a:ext>
                <a:ext uri="{FF2B5EF4-FFF2-40B4-BE49-F238E27FC236}">
                  <a16:creationId xmlns:a16="http://schemas.microsoft.com/office/drawing/2014/main" id="{00000000-0008-0000-1200-00007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0302" name="Button 126" hidden="1">
              <a:extLst>
                <a:ext uri="{63B3BB69-23CF-44E3-9099-C40C66FF867C}">
                  <a14:compatExt spid="_x0000_s50302"/>
                </a:ext>
                <a:ext uri="{FF2B5EF4-FFF2-40B4-BE49-F238E27FC236}">
                  <a16:creationId xmlns:a16="http://schemas.microsoft.com/office/drawing/2014/main" id="{00000000-0008-0000-1200-00007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0303" name="Button 127" hidden="1">
              <a:extLst>
                <a:ext uri="{63B3BB69-23CF-44E3-9099-C40C66FF867C}">
                  <a14:compatExt spid="_x0000_s50303"/>
                </a:ext>
                <a:ext uri="{FF2B5EF4-FFF2-40B4-BE49-F238E27FC236}">
                  <a16:creationId xmlns:a16="http://schemas.microsoft.com/office/drawing/2014/main" id="{00000000-0008-0000-1200-00007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0304" name="Button 128" hidden="1">
              <a:extLst>
                <a:ext uri="{63B3BB69-23CF-44E3-9099-C40C66FF867C}">
                  <a14:compatExt spid="_x0000_s50304"/>
                </a:ext>
                <a:ext uri="{FF2B5EF4-FFF2-40B4-BE49-F238E27FC236}">
                  <a16:creationId xmlns:a16="http://schemas.microsoft.com/office/drawing/2014/main" id="{00000000-0008-0000-1200-00008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0305" name="Button 129" hidden="1">
              <a:extLst>
                <a:ext uri="{63B3BB69-23CF-44E3-9099-C40C66FF867C}">
                  <a14:compatExt spid="_x0000_s50305"/>
                </a:ext>
                <a:ext uri="{FF2B5EF4-FFF2-40B4-BE49-F238E27FC236}">
                  <a16:creationId xmlns:a16="http://schemas.microsoft.com/office/drawing/2014/main" id="{00000000-0008-0000-1200-00008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0306" name="Button 130" hidden="1">
              <a:extLst>
                <a:ext uri="{63B3BB69-23CF-44E3-9099-C40C66FF867C}">
                  <a14:compatExt spid="_x0000_s50306"/>
                </a:ext>
                <a:ext uri="{FF2B5EF4-FFF2-40B4-BE49-F238E27FC236}">
                  <a16:creationId xmlns:a16="http://schemas.microsoft.com/office/drawing/2014/main" id="{00000000-0008-0000-1200-00008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0307" name="Button 131" hidden="1">
              <a:extLst>
                <a:ext uri="{63B3BB69-23CF-44E3-9099-C40C66FF867C}">
                  <a14:compatExt spid="_x0000_s50307"/>
                </a:ext>
                <a:ext uri="{FF2B5EF4-FFF2-40B4-BE49-F238E27FC236}">
                  <a16:creationId xmlns:a16="http://schemas.microsoft.com/office/drawing/2014/main" id="{00000000-0008-0000-1200-00008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0308" name="Button 132" hidden="1">
              <a:extLst>
                <a:ext uri="{63B3BB69-23CF-44E3-9099-C40C66FF867C}">
                  <a14:compatExt spid="_x0000_s50308"/>
                </a:ext>
                <a:ext uri="{FF2B5EF4-FFF2-40B4-BE49-F238E27FC236}">
                  <a16:creationId xmlns:a16="http://schemas.microsoft.com/office/drawing/2014/main" id="{00000000-0008-0000-1200-00008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0309" name="Button 133" hidden="1">
              <a:extLst>
                <a:ext uri="{63B3BB69-23CF-44E3-9099-C40C66FF867C}">
                  <a14:compatExt spid="_x0000_s50309"/>
                </a:ext>
                <a:ext uri="{FF2B5EF4-FFF2-40B4-BE49-F238E27FC236}">
                  <a16:creationId xmlns:a16="http://schemas.microsoft.com/office/drawing/2014/main" id="{00000000-0008-0000-1200-00008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0310" name="Button 134" hidden="1">
              <a:extLst>
                <a:ext uri="{63B3BB69-23CF-44E3-9099-C40C66FF867C}">
                  <a14:compatExt spid="_x0000_s50310"/>
                </a:ext>
                <a:ext uri="{FF2B5EF4-FFF2-40B4-BE49-F238E27FC236}">
                  <a16:creationId xmlns:a16="http://schemas.microsoft.com/office/drawing/2014/main" id="{00000000-0008-0000-1200-00008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0311" name="Button 135" hidden="1">
              <a:extLst>
                <a:ext uri="{63B3BB69-23CF-44E3-9099-C40C66FF867C}">
                  <a14:compatExt spid="_x0000_s50311"/>
                </a:ext>
                <a:ext uri="{FF2B5EF4-FFF2-40B4-BE49-F238E27FC236}">
                  <a16:creationId xmlns:a16="http://schemas.microsoft.com/office/drawing/2014/main" id="{00000000-0008-0000-1200-00008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0312" name="Button 136" hidden="1">
              <a:extLst>
                <a:ext uri="{63B3BB69-23CF-44E3-9099-C40C66FF867C}">
                  <a14:compatExt spid="_x0000_s50312"/>
                </a:ext>
                <a:ext uri="{FF2B5EF4-FFF2-40B4-BE49-F238E27FC236}">
                  <a16:creationId xmlns:a16="http://schemas.microsoft.com/office/drawing/2014/main" id="{00000000-0008-0000-1200-00008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0313" name="Button 137" hidden="1">
              <a:extLst>
                <a:ext uri="{63B3BB69-23CF-44E3-9099-C40C66FF867C}">
                  <a14:compatExt spid="_x0000_s50313"/>
                </a:ext>
                <a:ext uri="{FF2B5EF4-FFF2-40B4-BE49-F238E27FC236}">
                  <a16:creationId xmlns:a16="http://schemas.microsoft.com/office/drawing/2014/main" id="{00000000-0008-0000-1200-00008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0314" name="Button 138" hidden="1">
              <a:extLst>
                <a:ext uri="{63B3BB69-23CF-44E3-9099-C40C66FF867C}">
                  <a14:compatExt spid="_x0000_s50314"/>
                </a:ext>
                <a:ext uri="{FF2B5EF4-FFF2-40B4-BE49-F238E27FC236}">
                  <a16:creationId xmlns:a16="http://schemas.microsoft.com/office/drawing/2014/main" id="{00000000-0008-0000-1200-00008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0315" name="Button 139" hidden="1">
              <a:extLst>
                <a:ext uri="{63B3BB69-23CF-44E3-9099-C40C66FF867C}">
                  <a14:compatExt spid="_x0000_s50315"/>
                </a:ext>
                <a:ext uri="{FF2B5EF4-FFF2-40B4-BE49-F238E27FC236}">
                  <a16:creationId xmlns:a16="http://schemas.microsoft.com/office/drawing/2014/main" id="{00000000-0008-0000-1200-00008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0316" name="Button 140" hidden="1">
              <a:extLst>
                <a:ext uri="{63B3BB69-23CF-44E3-9099-C40C66FF867C}">
                  <a14:compatExt spid="_x0000_s50316"/>
                </a:ext>
                <a:ext uri="{FF2B5EF4-FFF2-40B4-BE49-F238E27FC236}">
                  <a16:creationId xmlns:a16="http://schemas.microsoft.com/office/drawing/2014/main" id="{00000000-0008-0000-1200-00008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1201" name="Button 1" hidden="1">
              <a:extLst>
                <a:ext uri="{63B3BB69-23CF-44E3-9099-C40C66FF867C}">
                  <a14:compatExt spid="_x0000_s51201"/>
                </a:ext>
                <a:ext uri="{FF2B5EF4-FFF2-40B4-BE49-F238E27FC236}">
                  <a16:creationId xmlns:a16="http://schemas.microsoft.com/office/drawing/2014/main" id="{00000000-0008-0000-1300-00000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1202" name="Button 2" hidden="1">
              <a:extLst>
                <a:ext uri="{63B3BB69-23CF-44E3-9099-C40C66FF867C}">
                  <a14:compatExt spid="_x0000_s51202"/>
                </a:ext>
                <a:ext uri="{FF2B5EF4-FFF2-40B4-BE49-F238E27FC236}">
                  <a16:creationId xmlns:a16="http://schemas.microsoft.com/office/drawing/2014/main" id="{00000000-0008-0000-1300-00000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1203" name="Button 3" hidden="1">
              <a:extLst>
                <a:ext uri="{63B3BB69-23CF-44E3-9099-C40C66FF867C}">
                  <a14:compatExt spid="_x0000_s51203"/>
                </a:ext>
                <a:ext uri="{FF2B5EF4-FFF2-40B4-BE49-F238E27FC236}">
                  <a16:creationId xmlns:a16="http://schemas.microsoft.com/office/drawing/2014/main" id="{00000000-0008-0000-1300-00000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1204" name="Button 4" hidden="1">
              <a:extLst>
                <a:ext uri="{63B3BB69-23CF-44E3-9099-C40C66FF867C}">
                  <a14:compatExt spid="_x0000_s51204"/>
                </a:ext>
                <a:ext uri="{FF2B5EF4-FFF2-40B4-BE49-F238E27FC236}">
                  <a16:creationId xmlns:a16="http://schemas.microsoft.com/office/drawing/2014/main" id="{00000000-0008-0000-1300-00000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1205" name="Button 5" hidden="1">
              <a:extLst>
                <a:ext uri="{63B3BB69-23CF-44E3-9099-C40C66FF867C}">
                  <a14:compatExt spid="_x0000_s51205"/>
                </a:ext>
                <a:ext uri="{FF2B5EF4-FFF2-40B4-BE49-F238E27FC236}">
                  <a16:creationId xmlns:a16="http://schemas.microsoft.com/office/drawing/2014/main" id="{00000000-0008-0000-1300-00000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1206" name="Button 6" hidden="1">
              <a:extLst>
                <a:ext uri="{63B3BB69-23CF-44E3-9099-C40C66FF867C}">
                  <a14:compatExt spid="_x0000_s51206"/>
                </a:ext>
                <a:ext uri="{FF2B5EF4-FFF2-40B4-BE49-F238E27FC236}">
                  <a16:creationId xmlns:a16="http://schemas.microsoft.com/office/drawing/2014/main" id="{00000000-0008-0000-1300-00000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1207" name="Button 7" hidden="1">
              <a:extLst>
                <a:ext uri="{63B3BB69-23CF-44E3-9099-C40C66FF867C}">
                  <a14:compatExt spid="_x0000_s51207"/>
                </a:ext>
                <a:ext uri="{FF2B5EF4-FFF2-40B4-BE49-F238E27FC236}">
                  <a16:creationId xmlns:a16="http://schemas.microsoft.com/office/drawing/2014/main" id="{00000000-0008-0000-1300-00000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1208" name="Button 8" hidden="1">
              <a:extLst>
                <a:ext uri="{63B3BB69-23CF-44E3-9099-C40C66FF867C}">
                  <a14:compatExt spid="_x0000_s51208"/>
                </a:ext>
                <a:ext uri="{FF2B5EF4-FFF2-40B4-BE49-F238E27FC236}">
                  <a16:creationId xmlns:a16="http://schemas.microsoft.com/office/drawing/2014/main" id="{00000000-0008-0000-1300-00000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1209" name="Button 9" hidden="1">
              <a:extLst>
                <a:ext uri="{63B3BB69-23CF-44E3-9099-C40C66FF867C}">
                  <a14:compatExt spid="_x0000_s51209"/>
                </a:ext>
                <a:ext uri="{FF2B5EF4-FFF2-40B4-BE49-F238E27FC236}">
                  <a16:creationId xmlns:a16="http://schemas.microsoft.com/office/drawing/2014/main" id="{00000000-0008-0000-1300-00000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1210" name="Button 10" hidden="1">
              <a:extLst>
                <a:ext uri="{63B3BB69-23CF-44E3-9099-C40C66FF867C}">
                  <a14:compatExt spid="_x0000_s51210"/>
                </a:ext>
                <a:ext uri="{FF2B5EF4-FFF2-40B4-BE49-F238E27FC236}">
                  <a16:creationId xmlns:a16="http://schemas.microsoft.com/office/drawing/2014/main" id="{00000000-0008-0000-1300-00000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1211" name="Button 11" hidden="1">
              <a:extLst>
                <a:ext uri="{63B3BB69-23CF-44E3-9099-C40C66FF867C}">
                  <a14:compatExt spid="_x0000_s51211"/>
                </a:ext>
                <a:ext uri="{FF2B5EF4-FFF2-40B4-BE49-F238E27FC236}">
                  <a16:creationId xmlns:a16="http://schemas.microsoft.com/office/drawing/2014/main" id="{00000000-0008-0000-1300-00000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1212" name="Button 12" hidden="1">
              <a:extLst>
                <a:ext uri="{63B3BB69-23CF-44E3-9099-C40C66FF867C}">
                  <a14:compatExt spid="_x0000_s51212"/>
                </a:ext>
                <a:ext uri="{FF2B5EF4-FFF2-40B4-BE49-F238E27FC236}">
                  <a16:creationId xmlns:a16="http://schemas.microsoft.com/office/drawing/2014/main" id="{00000000-0008-0000-1300-00000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1213" name="Button 13" hidden="1">
              <a:extLst>
                <a:ext uri="{63B3BB69-23CF-44E3-9099-C40C66FF867C}">
                  <a14:compatExt spid="_x0000_s51213"/>
                </a:ext>
                <a:ext uri="{FF2B5EF4-FFF2-40B4-BE49-F238E27FC236}">
                  <a16:creationId xmlns:a16="http://schemas.microsoft.com/office/drawing/2014/main" id="{00000000-0008-0000-1300-00000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1214" name="Button 14" hidden="1">
              <a:extLst>
                <a:ext uri="{63B3BB69-23CF-44E3-9099-C40C66FF867C}">
                  <a14:compatExt spid="_x0000_s51214"/>
                </a:ext>
                <a:ext uri="{FF2B5EF4-FFF2-40B4-BE49-F238E27FC236}">
                  <a16:creationId xmlns:a16="http://schemas.microsoft.com/office/drawing/2014/main" id="{00000000-0008-0000-1300-00000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1215" name="Button 15" hidden="1">
              <a:extLst>
                <a:ext uri="{63B3BB69-23CF-44E3-9099-C40C66FF867C}">
                  <a14:compatExt spid="_x0000_s51215"/>
                </a:ext>
                <a:ext uri="{FF2B5EF4-FFF2-40B4-BE49-F238E27FC236}">
                  <a16:creationId xmlns:a16="http://schemas.microsoft.com/office/drawing/2014/main" id="{00000000-0008-0000-1300-00000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1216" name="Button 16" hidden="1">
              <a:extLst>
                <a:ext uri="{63B3BB69-23CF-44E3-9099-C40C66FF867C}">
                  <a14:compatExt spid="_x0000_s51216"/>
                </a:ext>
                <a:ext uri="{FF2B5EF4-FFF2-40B4-BE49-F238E27FC236}">
                  <a16:creationId xmlns:a16="http://schemas.microsoft.com/office/drawing/2014/main" id="{00000000-0008-0000-1300-00001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1217" name="Button 17" hidden="1">
              <a:extLst>
                <a:ext uri="{63B3BB69-23CF-44E3-9099-C40C66FF867C}">
                  <a14:compatExt spid="_x0000_s51217"/>
                </a:ext>
                <a:ext uri="{FF2B5EF4-FFF2-40B4-BE49-F238E27FC236}">
                  <a16:creationId xmlns:a16="http://schemas.microsoft.com/office/drawing/2014/main" id="{00000000-0008-0000-1300-00001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1218" name="Button 18" hidden="1">
              <a:extLst>
                <a:ext uri="{63B3BB69-23CF-44E3-9099-C40C66FF867C}">
                  <a14:compatExt spid="_x0000_s51218"/>
                </a:ext>
                <a:ext uri="{FF2B5EF4-FFF2-40B4-BE49-F238E27FC236}">
                  <a16:creationId xmlns:a16="http://schemas.microsoft.com/office/drawing/2014/main" id="{00000000-0008-0000-1300-00001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1219" name="Button 19" hidden="1">
              <a:extLst>
                <a:ext uri="{63B3BB69-23CF-44E3-9099-C40C66FF867C}">
                  <a14:compatExt spid="_x0000_s51219"/>
                </a:ext>
                <a:ext uri="{FF2B5EF4-FFF2-40B4-BE49-F238E27FC236}">
                  <a16:creationId xmlns:a16="http://schemas.microsoft.com/office/drawing/2014/main" id="{00000000-0008-0000-1300-00001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1220" name="Button 20" hidden="1">
              <a:extLst>
                <a:ext uri="{63B3BB69-23CF-44E3-9099-C40C66FF867C}">
                  <a14:compatExt spid="_x0000_s51220"/>
                </a:ext>
                <a:ext uri="{FF2B5EF4-FFF2-40B4-BE49-F238E27FC236}">
                  <a16:creationId xmlns:a16="http://schemas.microsoft.com/office/drawing/2014/main" id="{00000000-0008-0000-1300-00001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1221" name="Button 21" hidden="1">
              <a:extLst>
                <a:ext uri="{63B3BB69-23CF-44E3-9099-C40C66FF867C}">
                  <a14:compatExt spid="_x0000_s51221"/>
                </a:ext>
                <a:ext uri="{FF2B5EF4-FFF2-40B4-BE49-F238E27FC236}">
                  <a16:creationId xmlns:a16="http://schemas.microsoft.com/office/drawing/2014/main" id="{00000000-0008-0000-1300-00001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1222" name="Button 22" hidden="1">
              <a:extLst>
                <a:ext uri="{63B3BB69-23CF-44E3-9099-C40C66FF867C}">
                  <a14:compatExt spid="_x0000_s51222"/>
                </a:ext>
                <a:ext uri="{FF2B5EF4-FFF2-40B4-BE49-F238E27FC236}">
                  <a16:creationId xmlns:a16="http://schemas.microsoft.com/office/drawing/2014/main" id="{00000000-0008-0000-1300-00001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1223" name="Button 23" hidden="1">
              <a:extLst>
                <a:ext uri="{63B3BB69-23CF-44E3-9099-C40C66FF867C}">
                  <a14:compatExt spid="_x0000_s51223"/>
                </a:ext>
                <a:ext uri="{FF2B5EF4-FFF2-40B4-BE49-F238E27FC236}">
                  <a16:creationId xmlns:a16="http://schemas.microsoft.com/office/drawing/2014/main" id="{00000000-0008-0000-1300-00001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1224" name="Button 24" hidden="1">
              <a:extLst>
                <a:ext uri="{63B3BB69-23CF-44E3-9099-C40C66FF867C}">
                  <a14:compatExt spid="_x0000_s51224"/>
                </a:ext>
                <a:ext uri="{FF2B5EF4-FFF2-40B4-BE49-F238E27FC236}">
                  <a16:creationId xmlns:a16="http://schemas.microsoft.com/office/drawing/2014/main" id="{00000000-0008-0000-1300-00001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1225" name="Button 25" hidden="1">
              <a:extLst>
                <a:ext uri="{63B3BB69-23CF-44E3-9099-C40C66FF867C}">
                  <a14:compatExt spid="_x0000_s51225"/>
                </a:ext>
                <a:ext uri="{FF2B5EF4-FFF2-40B4-BE49-F238E27FC236}">
                  <a16:creationId xmlns:a16="http://schemas.microsoft.com/office/drawing/2014/main" id="{00000000-0008-0000-1300-00001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1226" name="Button 26" hidden="1">
              <a:extLst>
                <a:ext uri="{63B3BB69-23CF-44E3-9099-C40C66FF867C}">
                  <a14:compatExt spid="_x0000_s51226"/>
                </a:ext>
                <a:ext uri="{FF2B5EF4-FFF2-40B4-BE49-F238E27FC236}">
                  <a16:creationId xmlns:a16="http://schemas.microsoft.com/office/drawing/2014/main" id="{00000000-0008-0000-1300-00001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1227" name="Button 27" hidden="1">
              <a:extLst>
                <a:ext uri="{63B3BB69-23CF-44E3-9099-C40C66FF867C}">
                  <a14:compatExt spid="_x0000_s51227"/>
                </a:ext>
                <a:ext uri="{FF2B5EF4-FFF2-40B4-BE49-F238E27FC236}">
                  <a16:creationId xmlns:a16="http://schemas.microsoft.com/office/drawing/2014/main" id="{00000000-0008-0000-1300-00001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1228" name="Button 28" hidden="1">
              <a:extLst>
                <a:ext uri="{63B3BB69-23CF-44E3-9099-C40C66FF867C}">
                  <a14:compatExt spid="_x0000_s51228"/>
                </a:ext>
                <a:ext uri="{FF2B5EF4-FFF2-40B4-BE49-F238E27FC236}">
                  <a16:creationId xmlns:a16="http://schemas.microsoft.com/office/drawing/2014/main" id="{00000000-0008-0000-1300-00001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1229" name="Button 29" hidden="1">
              <a:extLst>
                <a:ext uri="{63B3BB69-23CF-44E3-9099-C40C66FF867C}">
                  <a14:compatExt spid="_x0000_s51229"/>
                </a:ext>
                <a:ext uri="{FF2B5EF4-FFF2-40B4-BE49-F238E27FC236}">
                  <a16:creationId xmlns:a16="http://schemas.microsoft.com/office/drawing/2014/main" id="{00000000-0008-0000-1300-00001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1230" name="Button 30" hidden="1">
              <a:extLst>
                <a:ext uri="{63B3BB69-23CF-44E3-9099-C40C66FF867C}">
                  <a14:compatExt spid="_x0000_s51230"/>
                </a:ext>
                <a:ext uri="{FF2B5EF4-FFF2-40B4-BE49-F238E27FC236}">
                  <a16:creationId xmlns:a16="http://schemas.microsoft.com/office/drawing/2014/main" id="{00000000-0008-0000-1300-00001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1231" name="Button 31" hidden="1">
              <a:extLst>
                <a:ext uri="{63B3BB69-23CF-44E3-9099-C40C66FF867C}">
                  <a14:compatExt spid="_x0000_s51231"/>
                </a:ext>
                <a:ext uri="{FF2B5EF4-FFF2-40B4-BE49-F238E27FC236}">
                  <a16:creationId xmlns:a16="http://schemas.microsoft.com/office/drawing/2014/main" id="{00000000-0008-0000-1300-00001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1232" name="Button 32" hidden="1">
              <a:extLst>
                <a:ext uri="{63B3BB69-23CF-44E3-9099-C40C66FF867C}">
                  <a14:compatExt spid="_x0000_s51232"/>
                </a:ext>
                <a:ext uri="{FF2B5EF4-FFF2-40B4-BE49-F238E27FC236}">
                  <a16:creationId xmlns:a16="http://schemas.microsoft.com/office/drawing/2014/main" id="{00000000-0008-0000-1300-00002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1233" name="Button 33" hidden="1">
              <a:extLst>
                <a:ext uri="{63B3BB69-23CF-44E3-9099-C40C66FF867C}">
                  <a14:compatExt spid="_x0000_s51233"/>
                </a:ext>
                <a:ext uri="{FF2B5EF4-FFF2-40B4-BE49-F238E27FC236}">
                  <a16:creationId xmlns:a16="http://schemas.microsoft.com/office/drawing/2014/main" id="{00000000-0008-0000-1300-00002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1234" name="Button 34" hidden="1">
              <a:extLst>
                <a:ext uri="{63B3BB69-23CF-44E3-9099-C40C66FF867C}">
                  <a14:compatExt spid="_x0000_s51234"/>
                </a:ext>
                <a:ext uri="{FF2B5EF4-FFF2-40B4-BE49-F238E27FC236}">
                  <a16:creationId xmlns:a16="http://schemas.microsoft.com/office/drawing/2014/main" id="{00000000-0008-0000-1300-00002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1235" name="Button 35" hidden="1">
              <a:extLst>
                <a:ext uri="{63B3BB69-23CF-44E3-9099-C40C66FF867C}">
                  <a14:compatExt spid="_x0000_s51235"/>
                </a:ext>
                <a:ext uri="{FF2B5EF4-FFF2-40B4-BE49-F238E27FC236}">
                  <a16:creationId xmlns:a16="http://schemas.microsoft.com/office/drawing/2014/main" id="{00000000-0008-0000-1300-00002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1236" name="Button 36" hidden="1">
              <a:extLst>
                <a:ext uri="{63B3BB69-23CF-44E3-9099-C40C66FF867C}">
                  <a14:compatExt spid="_x0000_s51236"/>
                </a:ext>
                <a:ext uri="{FF2B5EF4-FFF2-40B4-BE49-F238E27FC236}">
                  <a16:creationId xmlns:a16="http://schemas.microsoft.com/office/drawing/2014/main" id="{00000000-0008-0000-1300-00002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1237" name="Button 37" hidden="1">
              <a:extLst>
                <a:ext uri="{63B3BB69-23CF-44E3-9099-C40C66FF867C}">
                  <a14:compatExt spid="_x0000_s51237"/>
                </a:ext>
                <a:ext uri="{FF2B5EF4-FFF2-40B4-BE49-F238E27FC236}">
                  <a16:creationId xmlns:a16="http://schemas.microsoft.com/office/drawing/2014/main" id="{00000000-0008-0000-1300-00002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1238" name="Button 38" hidden="1">
              <a:extLst>
                <a:ext uri="{63B3BB69-23CF-44E3-9099-C40C66FF867C}">
                  <a14:compatExt spid="_x0000_s51238"/>
                </a:ext>
                <a:ext uri="{FF2B5EF4-FFF2-40B4-BE49-F238E27FC236}">
                  <a16:creationId xmlns:a16="http://schemas.microsoft.com/office/drawing/2014/main" id="{00000000-0008-0000-1300-00002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1239" name="Button 39" hidden="1">
              <a:extLst>
                <a:ext uri="{63B3BB69-23CF-44E3-9099-C40C66FF867C}">
                  <a14:compatExt spid="_x0000_s51239"/>
                </a:ext>
                <a:ext uri="{FF2B5EF4-FFF2-40B4-BE49-F238E27FC236}">
                  <a16:creationId xmlns:a16="http://schemas.microsoft.com/office/drawing/2014/main" id="{00000000-0008-0000-1300-00002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1240" name="Button 40" hidden="1">
              <a:extLst>
                <a:ext uri="{63B3BB69-23CF-44E3-9099-C40C66FF867C}">
                  <a14:compatExt spid="_x0000_s51240"/>
                </a:ext>
                <a:ext uri="{FF2B5EF4-FFF2-40B4-BE49-F238E27FC236}">
                  <a16:creationId xmlns:a16="http://schemas.microsoft.com/office/drawing/2014/main" id="{00000000-0008-0000-1300-00002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1241" name="Button 41" hidden="1">
              <a:extLst>
                <a:ext uri="{63B3BB69-23CF-44E3-9099-C40C66FF867C}">
                  <a14:compatExt spid="_x0000_s51241"/>
                </a:ext>
                <a:ext uri="{FF2B5EF4-FFF2-40B4-BE49-F238E27FC236}">
                  <a16:creationId xmlns:a16="http://schemas.microsoft.com/office/drawing/2014/main" id="{00000000-0008-0000-1300-00002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1242" name="Button 42" hidden="1">
              <a:extLst>
                <a:ext uri="{63B3BB69-23CF-44E3-9099-C40C66FF867C}">
                  <a14:compatExt spid="_x0000_s51242"/>
                </a:ext>
                <a:ext uri="{FF2B5EF4-FFF2-40B4-BE49-F238E27FC236}">
                  <a16:creationId xmlns:a16="http://schemas.microsoft.com/office/drawing/2014/main" id="{00000000-0008-0000-1300-00002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1243" name="Button 43" hidden="1">
              <a:extLst>
                <a:ext uri="{63B3BB69-23CF-44E3-9099-C40C66FF867C}">
                  <a14:compatExt spid="_x0000_s51243"/>
                </a:ext>
                <a:ext uri="{FF2B5EF4-FFF2-40B4-BE49-F238E27FC236}">
                  <a16:creationId xmlns:a16="http://schemas.microsoft.com/office/drawing/2014/main" id="{00000000-0008-0000-1300-00002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1244" name="Button 44" hidden="1">
              <a:extLst>
                <a:ext uri="{63B3BB69-23CF-44E3-9099-C40C66FF867C}">
                  <a14:compatExt spid="_x0000_s51244"/>
                </a:ext>
                <a:ext uri="{FF2B5EF4-FFF2-40B4-BE49-F238E27FC236}">
                  <a16:creationId xmlns:a16="http://schemas.microsoft.com/office/drawing/2014/main" id="{00000000-0008-0000-1300-00002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1245" name="Button 45" hidden="1">
              <a:extLst>
                <a:ext uri="{63B3BB69-23CF-44E3-9099-C40C66FF867C}">
                  <a14:compatExt spid="_x0000_s51245"/>
                </a:ext>
                <a:ext uri="{FF2B5EF4-FFF2-40B4-BE49-F238E27FC236}">
                  <a16:creationId xmlns:a16="http://schemas.microsoft.com/office/drawing/2014/main" id="{00000000-0008-0000-1300-00002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1246" name="Button 46" hidden="1">
              <a:extLst>
                <a:ext uri="{63B3BB69-23CF-44E3-9099-C40C66FF867C}">
                  <a14:compatExt spid="_x0000_s51246"/>
                </a:ext>
                <a:ext uri="{FF2B5EF4-FFF2-40B4-BE49-F238E27FC236}">
                  <a16:creationId xmlns:a16="http://schemas.microsoft.com/office/drawing/2014/main" id="{00000000-0008-0000-1300-00002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1247" name="Button 47" hidden="1">
              <a:extLst>
                <a:ext uri="{63B3BB69-23CF-44E3-9099-C40C66FF867C}">
                  <a14:compatExt spid="_x0000_s51247"/>
                </a:ext>
                <a:ext uri="{FF2B5EF4-FFF2-40B4-BE49-F238E27FC236}">
                  <a16:creationId xmlns:a16="http://schemas.microsoft.com/office/drawing/2014/main" id="{00000000-0008-0000-1300-00002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1248" name="Button 48" hidden="1">
              <a:extLst>
                <a:ext uri="{63B3BB69-23CF-44E3-9099-C40C66FF867C}">
                  <a14:compatExt spid="_x0000_s51248"/>
                </a:ext>
                <a:ext uri="{FF2B5EF4-FFF2-40B4-BE49-F238E27FC236}">
                  <a16:creationId xmlns:a16="http://schemas.microsoft.com/office/drawing/2014/main" id="{00000000-0008-0000-1300-00003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1249" name="Button 49" hidden="1">
              <a:extLst>
                <a:ext uri="{63B3BB69-23CF-44E3-9099-C40C66FF867C}">
                  <a14:compatExt spid="_x0000_s51249"/>
                </a:ext>
                <a:ext uri="{FF2B5EF4-FFF2-40B4-BE49-F238E27FC236}">
                  <a16:creationId xmlns:a16="http://schemas.microsoft.com/office/drawing/2014/main" id="{00000000-0008-0000-1300-00003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1250" name="Button 50" hidden="1">
              <a:extLst>
                <a:ext uri="{63B3BB69-23CF-44E3-9099-C40C66FF867C}">
                  <a14:compatExt spid="_x0000_s51250"/>
                </a:ext>
                <a:ext uri="{FF2B5EF4-FFF2-40B4-BE49-F238E27FC236}">
                  <a16:creationId xmlns:a16="http://schemas.microsoft.com/office/drawing/2014/main" id="{00000000-0008-0000-1300-00003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1251" name="Button 51" hidden="1">
              <a:extLst>
                <a:ext uri="{63B3BB69-23CF-44E3-9099-C40C66FF867C}">
                  <a14:compatExt spid="_x0000_s51251"/>
                </a:ext>
                <a:ext uri="{FF2B5EF4-FFF2-40B4-BE49-F238E27FC236}">
                  <a16:creationId xmlns:a16="http://schemas.microsoft.com/office/drawing/2014/main" id="{00000000-0008-0000-1300-00003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1252" name="Button 52" hidden="1">
              <a:extLst>
                <a:ext uri="{63B3BB69-23CF-44E3-9099-C40C66FF867C}">
                  <a14:compatExt spid="_x0000_s51252"/>
                </a:ext>
                <a:ext uri="{FF2B5EF4-FFF2-40B4-BE49-F238E27FC236}">
                  <a16:creationId xmlns:a16="http://schemas.microsoft.com/office/drawing/2014/main" id="{00000000-0008-0000-1300-00003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1253" name="Button 53" hidden="1">
              <a:extLst>
                <a:ext uri="{63B3BB69-23CF-44E3-9099-C40C66FF867C}">
                  <a14:compatExt spid="_x0000_s51253"/>
                </a:ext>
                <a:ext uri="{FF2B5EF4-FFF2-40B4-BE49-F238E27FC236}">
                  <a16:creationId xmlns:a16="http://schemas.microsoft.com/office/drawing/2014/main" id="{00000000-0008-0000-1300-00003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1254" name="Button 54" hidden="1">
              <a:extLst>
                <a:ext uri="{63B3BB69-23CF-44E3-9099-C40C66FF867C}">
                  <a14:compatExt spid="_x0000_s51254"/>
                </a:ext>
                <a:ext uri="{FF2B5EF4-FFF2-40B4-BE49-F238E27FC236}">
                  <a16:creationId xmlns:a16="http://schemas.microsoft.com/office/drawing/2014/main" id="{00000000-0008-0000-1300-00003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1255" name="Button 55" hidden="1">
              <a:extLst>
                <a:ext uri="{63B3BB69-23CF-44E3-9099-C40C66FF867C}">
                  <a14:compatExt spid="_x0000_s51255"/>
                </a:ext>
                <a:ext uri="{FF2B5EF4-FFF2-40B4-BE49-F238E27FC236}">
                  <a16:creationId xmlns:a16="http://schemas.microsoft.com/office/drawing/2014/main" id="{00000000-0008-0000-1300-00003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1256" name="Button 56" hidden="1">
              <a:extLst>
                <a:ext uri="{63B3BB69-23CF-44E3-9099-C40C66FF867C}">
                  <a14:compatExt spid="_x0000_s51256"/>
                </a:ext>
                <a:ext uri="{FF2B5EF4-FFF2-40B4-BE49-F238E27FC236}">
                  <a16:creationId xmlns:a16="http://schemas.microsoft.com/office/drawing/2014/main" id="{00000000-0008-0000-1300-00003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1257" name="Button 57" hidden="1">
              <a:extLst>
                <a:ext uri="{63B3BB69-23CF-44E3-9099-C40C66FF867C}">
                  <a14:compatExt spid="_x0000_s51257"/>
                </a:ext>
                <a:ext uri="{FF2B5EF4-FFF2-40B4-BE49-F238E27FC236}">
                  <a16:creationId xmlns:a16="http://schemas.microsoft.com/office/drawing/2014/main" id="{00000000-0008-0000-1300-00003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1258" name="Button 58" hidden="1">
              <a:extLst>
                <a:ext uri="{63B3BB69-23CF-44E3-9099-C40C66FF867C}">
                  <a14:compatExt spid="_x0000_s51258"/>
                </a:ext>
                <a:ext uri="{FF2B5EF4-FFF2-40B4-BE49-F238E27FC236}">
                  <a16:creationId xmlns:a16="http://schemas.microsoft.com/office/drawing/2014/main" id="{00000000-0008-0000-1300-00003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1259" name="Button 59" hidden="1">
              <a:extLst>
                <a:ext uri="{63B3BB69-23CF-44E3-9099-C40C66FF867C}">
                  <a14:compatExt spid="_x0000_s51259"/>
                </a:ext>
                <a:ext uri="{FF2B5EF4-FFF2-40B4-BE49-F238E27FC236}">
                  <a16:creationId xmlns:a16="http://schemas.microsoft.com/office/drawing/2014/main" id="{00000000-0008-0000-1300-00003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1260" name="Button 60" hidden="1">
              <a:extLst>
                <a:ext uri="{63B3BB69-23CF-44E3-9099-C40C66FF867C}">
                  <a14:compatExt spid="_x0000_s51260"/>
                </a:ext>
                <a:ext uri="{FF2B5EF4-FFF2-40B4-BE49-F238E27FC236}">
                  <a16:creationId xmlns:a16="http://schemas.microsoft.com/office/drawing/2014/main" id="{00000000-0008-0000-1300-00003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1261" name="Button 61" hidden="1">
              <a:extLst>
                <a:ext uri="{63B3BB69-23CF-44E3-9099-C40C66FF867C}">
                  <a14:compatExt spid="_x0000_s51261"/>
                </a:ext>
                <a:ext uri="{FF2B5EF4-FFF2-40B4-BE49-F238E27FC236}">
                  <a16:creationId xmlns:a16="http://schemas.microsoft.com/office/drawing/2014/main" id="{00000000-0008-0000-1300-00003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1262" name="Button 62" hidden="1">
              <a:extLst>
                <a:ext uri="{63B3BB69-23CF-44E3-9099-C40C66FF867C}">
                  <a14:compatExt spid="_x0000_s51262"/>
                </a:ext>
                <a:ext uri="{FF2B5EF4-FFF2-40B4-BE49-F238E27FC236}">
                  <a16:creationId xmlns:a16="http://schemas.microsoft.com/office/drawing/2014/main" id="{00000000-0008-0000-1300-00003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1263" name="Button 63" hidden="1">
              <a:extLst>
                <a:ext uri="{63B3BB69-23CF-44E3-9099-C40C66FF867C}">
                  <a14:compatExt spid="_x0000_s51263"/>
                </a:ext>
                <a:ext uri="{FF2B5EF4-FFF2-40B4-BE49-F238E27FC236}">
                  <a16:creationId xmlns:a16="http://schemas.microsoft.com/office/drawing/2014/main" id="{00000000-0008-0000-1300-00003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1264" name="Button 64" hidden="1">
              <a:extLst>
                <a:ext uri="{63B3BB69-23CF-44E3-9099-C40C66FF867C}">
                  <a14:compatExt spid="_x0000_s51264"/>
                </a:ext>
                <a:ext uri="{FF2B5EF4-FFF2-40B4-BE49-F238E27FC236}">
                  <a16:creationId xmlns:a16="http://schemas.microsoft.com/office/drawing/2014/main" id="{00000000-0008-0000-1300-00004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1265" name="Button 65" hidden="1">
              <a:extLst>
                <a:ext uri="{63B3BB69-23CF-44E3-9099-C40C66FF867C}">
                  <a14:compatExt spid="_x0000_s51265"/>
                </a:ext>
                <a:ext uri="{FF2B5EF4-FFF2-40B4-BE49-F238E27FC236}">
                  <a16:creationId xmlns:a16="http://schemas.microsoft.com/office/drawing/2014/main" id="{00000000-0008-0000-1300-00004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1266" name="Button 66" hidden="1">
              <a:extLst>
                <a:ext uri="{63B3BB69-23CF-44E3-9099-C40C66FF867C}">
                  <a14:compatExt spid="_x0000_s51266"/>
                </a:ext>
                <a:ext uri="{FF2B5EF4-FFF2-40B4-BE49-F238E27FC236}">
                  <a16:creationId xmlns:a16="http://schemas.microsoft.com/office/drawing/2014/main" id="{00000000-0008-0000-1300-00004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1267" name="Button 67" hidden="1">
              <a:extLst>
                <a:ext uri="{63B3BB69-23CF-44E3-9099-C40C66FF867C}">
                  <a14:compatExt spid="_x0000_s51267"/>
                </a:ext>
                <a:ext uri="{FF2B5EF4-FFF2-40B4-BE49-F238E27FC236}">
                  <a16:creationId xmlns:a16="http://schemas.microsoft.com/office/drawing/2014/main" id="{00000000-0008-0000-1300-00004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1268" name="Button 68" hidden="1">
              <a:extLst>
                <a:ext uri="{63B3BB69-23CF-44E3-9099-C40C66FF867C}">
                  <a14:compatExt spid="_x0000_s51268"/>
                </a:ext>
                <a:ext uri="{FF2B5EF4-FFF2-40B4-BE49-F238E27FC236}">
                  <a16:creationId xmlns:a16="http://schemas.microsoft.com/office/drawing/2014/main" id="{00000000-0008-0000-1300-00004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1269" name="Button 69" hidden="1">
              <a:extLst>
                <a:ext uri="{63B3BB69-23CF-44E3-9099-C40C66FF867C}">
                  <a14:compatExt spid="_x0000_s51269"/>
                </a:ext>
                <a:ext uri="{FF2B5EF4-FFF2-40B4-BE49-F238E27FC236}">
                  <a16:creationId xmlns:a16="http://schemas.microsoft.com/office/drawing/2014/main" id="{00000000-0008-0000-1300-00004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1270" name="Button 70" hidden="1">
              <a:extLst>
                <a:ext uri="{63B3BB69-23CF-44E3-9099-C40C66FF867C}">
                  <a14:compatExt spid="_x0000_s51270"/>
                </a:ext>
                <a:ext uri="{FF2B5EF4-FFF2-40B4-BE49-F238E27FC236}">
                  <a16:creationId xmlns:a16="http://schemas.microsoft.com/office/drawing/2014/main" id="{00000000-0008-0000-1300-00004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1271" name="Button 71" hidden="1">
              <a:extLst>
                <a:ext uri="{63B3BB69-23CF-44E3-9099-C40C66FF867C}">
                  <a14:compatExt spid="_x0000_s51271"/>
                </a:ext>
                <a:ext uri="{FF2B5EF4-FFF2-40B4-BE49-F238E27FC236}">
                  <a16:creationId xmlns:a16="http://schemas.microsoft.com/office/drawing/2014/main" id="{00000000-0008-0000-1300-00004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1272" name="Button 72" hidden="1">
              <a:extLst>
                <a:ext uri="{63B3BB69-23CF-44E3-9099-C40C66FF867C}">
                  <a14:compatExt spid="_x0000_s51272"/>
                </a:ext>
                <a:ext uri="{FF2B5EF4-FFF2-40B4-BE49-F238E27FC236}">
                  <a16:creationId xmlns:a16="http://schemas.microsoft.com/office/drawing/2014/main" id="{00000000-0008-0000-1300-00004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1273" name="Button 73" hidden="1">
              <a:extLst>
                <a:ext uri="{63B3BB69-23CF-44E3-9099-C40C66FF867C}">
                  <a14:compatExt spid="_x0000_s51273"/>
                </a:ext>
                <a:ext uri="{FF2B5EF4-FFF2-40B4-BE49-F238E27FC236}">
                  <a16:creationId xmlns:a16="http://schemas.microsoft.com/office/drawing/2014/main" id="{00000000-0008-0000-1300-00004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1274" name="Button 74" hidden="1">
              <a:extLst>
                <a:ext uri="{63B3BB69-23CF-44E3-9099-C40C66FF867C}">
                  <a14:compatExt spid="_x0000_s51274"/>
                </a:ext>
                <a:ext uri="{FF2B5EF4-FFF2-40B4-BE49-F238E27FC236}">
                  <a16:creationId xmlns:a16="http://schemas.microsoft.com/office/drawing/2014/main" id="{00000000-0008-0000-1300-00004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1275" name="Button 75" hidden="1">
              <a:extLst>
                <a:ext uri="{63B3BB69-23CF-44E3-9099-C40C66FF867C}">
                  <a14:compatExt spid="_x0000_s51275"/>
                </a:ext>
                <a:ext uri="{FF2B5EF4-FFF2-40B4-BE49-F238E27FC236}">
                  <a16:creationId xmlns:a16="http://schemas.microsoft.com/office/drawing/2014/main" id="{00000000-0008-0000-1300-00004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1276" name="Button 76" hidden="1">
              <a:extLst>
                <a:ext uri="{63B3BB69-23CF-44E3-9099-C40C66FF867C}">
                  <a14:compatExt spid="_x0000_s51276"/>
                </a:ext>
                <a:ext uri="{FF2B5EF4-FFF2-40B4-BE49-F238E27FC236}">
                  <a16:creationId xmlns:a16="http://schemas.microsoft.com/office/drawing/2014/main" id="{00000000-0008-0000-1300-00004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1277" name="Button 77" hidden="1">
              <a:extLst>
                <a:ext uri="{63B3BB69-23CF-44E3-9099-C40C66FF867C}">
                  <a14:compatExt spid="_x0000_s51277"/>
                </a:ext>
                <a:ext uri="{FF2B5EF4-FFF2-40B4-BE49-F238E27FC236}">
                  <a16:creationId xmlns:a16="http://schemas.microsoft.com/office/drawing/2014/main" id="{00000000-0008-0000-1300-00004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1278" name="Button 78" hidden="1">
              <a:extLst>
                <a:ext uri="{63B3BB69-23CF-44E3-9099-C40C66FF867C}">
                  <a14:compatExt spid="_x0000_s51278"/>
                </a:ext>
                <a:ext uri="{FF2B5EF4-FFF2-40B4-BE49-F238E27FC236}">
                  <a16:creationId xmlns:a16="http://schemas.microsoft.com/office/drawing/2014/main" id="{00000000-0008-0000-1300-00004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1279" name="Button 79" hidden="1">
              <a:extLst>
                <a:ext uri="{63B3BB69-23CF-44E3-9099-C40C66FF867C}">
                  <a14:compatExt spid="_x0000_s51279"/>
                </a:ext>
                <a:ext uri="{FF2B5EF4-FFF2-40B4-BE49-F238E27FC236}">
                  <a16:creationId xmlns:a16="http://schemas.microsoft.com/office/drawing/2014/main" id="{00000000-0008-0000-1300-00004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1280" name="Button 80" hidden="1">
              <a:extLst>
                <a:ext uri="{63B3BB69-23CF-44E3-9099-C40C66FF867C}">
                  <a14:compatExt spid="_x0000_s51280"/>
                </a:ext>
                <a:ext uri="{FF2B5EF4-FFF2-40B4-BE49-F238E27FC236}">
                  <a16:creationId xmlns:a16="http://schemas.microsoft.com/office/drawing/2014/main" id="{00000000-0008-0000-1300-00005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1281" name="Button 81" hidden="1">
              <a:extLst>
                <a:ext uri="{63B3BB69-23CF-44E3-9099-C40C66FF867C}">
                  <a14:compatExt spid="_x0000_s51281"/>
                </a:ext>
                <a:ext uri="{FF2B5EF4-FFF2-40B4-BE49-F238E27FC236}">
                  <a16:creationId xmlns:a16="http://schemas.microsoft.com/office/drawing/2014/main" id="{00000000-0008-0000-1300-00005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1282" name="Button 82" hidden="1">
              <a:extLst>
                <a:ext uri="{63B3BB69-23CF-44E3-9099-C40C66FF867C}">
                  <a14:compatExt spid="_x0000_s51282"/>
                </a:ext>
                <a:ext uri="{FF2B5EF4-FFF2-40B4-BE49-F238E27FC236}">
                  <a16:creationId xmlns:a16="http://schemas.microsoft.com/office/drawing/2014/main" id="{00000000-0008-0000-1300-00005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1283" name="Button 83" hidden="1">
              <a:extLst>
                <a:ext uri="{63B3BB69-23CF-44E3-9099-C40C66FF867C}">
                  <a14:compatExt spid="_x0000_s51283"/>
                </a:ext>
                <a:ext uri="{FF2B5EF4-FFF2-40B4-BE49-F238E27FC236}">
                  <a16:creationId xmlns:a16="http://schemas.microsoft.com/office/drawing/2014/main" id="{00000000-0008-0000-1300-00005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1284" name="Button 84" hidden="1">
              <a:extLst>
                <a:ext uri="{63B3BB69-23CF-44E3-9099-C40C66FF867C}">
                  <a14:compatExt spid="_x0000_s51284"/>
                </a:ext>
                <a:ext uri="{FF2B5EF4-FFF2-40B4-BE49-F238E27FC236}">
                  <a16:creationId xmlns:a16="http://schemas.microsoft.com/office/drawing/2014/main" id="{00000000-0008-0000-1300-00005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1285" name="Button 85" hidden="1">
              <a:extLst>
                <a:ext uri="{63B3BB69-23CF-44E3-9099-C40C66FF867C}">
                  <a14:compatExt spid="_x0000_s51285"/>
                </a:ext>
                <a:ext uri="{FF2B5EF4-FFF2-40B4-BE49-F238E27FC236}">
                  <a16:creationId xmlns:a16="http://schemas.microsoft.com/office/drawing/2014/main" id="{00000000-0008-0000-1300-00005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1286" name="Button 86" hidden="1">
              <a:extLst>
                <a:ext uri="{63B3BB69-23CF-44E3-9099-C40C66FF867C}">
                  <a14:compatExt spid="_x0000_s51286"/>
                </a:ext>
                <a:ext uri="{FF2B5EF4-FFF2-40B4-BE49-F238E27FC236}">
                  <a16:creationId xmlns:a16="http://schemas.microsoft.com/office/drawing/2014/main" id="{00000000-0008-0000-1300-00005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1287" name="Button 87" hidden="1">
              <a:extLst>
                <a:ext uri="{63B3BB69-23CF-44E3-9099-C40C66FF867C}">
                  <a14:compatExt spid="_x0000_s51287"/>
                </a:ext>
                <a:ext uri="{FF2B5EF4-FFF2-40B4-BE49-F238E27FC236}">
                  <a16:creationId xmlns:a16="http://schemas.microsoft.com/office/drawing/2014/main" id="{00000000-0008-0000-1300-00005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1288" name="Button 88" hidden="1">
              <a:extLst>
                <a:ext uri="{63B3BB69-23CF-44E3-9099-C40C66FF867C}">
                  <a14:compatExt spid="_x0000_s51288"/>
                </a:ext>
                <a:ext uri="{FF2B5EF4-FFF2-40B4-BE49-F238E27FC236}">
                  <a16:creationId xmlns:a16="http://schemas.microsoft.com/office/drawing/2014/main" id="{00000000-0008-0000-1300-00005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1289" name="Button 89" hidden="1">
              <a:extLst>
                <a:ext uri="{63B3BB69-23CF-44E3-9099-C40C66FF867C}">
                  <a14:compatExt spid="_x0000_s51289"/>
                </a:ext>
                <a:ext uri="{FF2B5EF4-FFF2-40B4-BE49-F238E27FC236}">
                  <a16:creationId xmlns:a16="http://schemas.microsoft.com/office/drawing/2014/main" id="{00000000-0008-0000-1300-00005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1290" name="Button 90" hidden="1">
              <a:extLst>
                <a:ext uri="{63B3BB69-23CF-44E3-9099-C40C66FF867C}">
                  <a14:compatExt spid="_x0000_s51290"/>
                </a:ext>
                <a:ext uri="{FF2B5EF4-FFF2-40B4-BE49-F238E27FC236}">
                  <a16:creationId xmlns:a16="http://schemas.microsoft.com/office/drawing/2014/main" id="{00000000-0008-0000-1300-00005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1291" name="Button 91" hidden="1">
              <a:extLst>
                <a:ext uri="{63B3BB69-23CF-44E3-9099-C40C66FF867C}">
                  <a14:compatExt spid="_x0000_s51291"/>
                </a:ext>
                <a:ext uri="{FF2B5EF4-FFF2-40B4-BE49-F238E27FC236}">
                  <a16:creationId xmlns:a16="http://schemas.microsoft.com/office/drawing/2014/main" id="{00000000-0008-0000-1300-00005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1292" name="Button 92" hidden="1">
              <a:extLst>
                <a:ext uri="{63B3BB69-23CF-44E3-9099-C40C66FF867C}">
                  <a14:compatExt spid="_x0000_s51292"/>
                </a:ext>
                <a:ext uri="{FF2B5EF4-FFF2-40B4-BE49-F238E27FC236}">
                  <a16:creationId xmlns:a16="http://schemas.microsoft.com/office/drawing/2014/main" id="{00000000-0008-0000-1300-00005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1293" name="Button 93" hidden="1">
              <a:extLst>
                <a:ext uri="{63B3BB69-23CF-44E3-9099-C40C66FF867C}">
                  <a14:compatExt spid="_x0000_s51293"/>
                </a:ext>
                <a:ext uri="{FF2B5EF4-FFF2-40B4-BE49-F238E27FC236}">
                  <a16:creationId xmlns:a16="http://schemas.microsoft.com/office/drawing/2014/main" id="{00000000-0008-0000-1300-00005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1294" name="Button 94" hidden="1">
              <a:extLst>
                <a:ext uri="{63B3BB69-23CF-44E3-9099-C40C66FF867C}">
                  <a14:compatExt spid="_x0000_s51294"/>
                </a:ext>
                <a:ext uri="{FF2B5EF4-FFF2-40B4-BE49-F238E27FC236}">
                  <a16:creationId xmlns:a16="http://schemas.microsoft.com/office/drawing/2014/main" id="{00000000-0008-0000-1300-00005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1295" name="Button 95" hidden="1">
              <a:extLst>
                <a:ext uri="{63B3BB69-23CF-44E3-9099-C40C66FF867C}">
                  <a14:compatExt spid="_x0000_s51295"/>
                </a:ext>
                <a:ext uri="{FF2B5EF4-FFF2-40B4-BE49-F238E27FC236}">
                  <a16:creationId xmlns:a16="http://schemas.microsoft.com/office/drawing/2014/main" id="{00000000-0008-0000-1300-00005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1296" name="Button 96" hidden="1">
              <a:extLst>
                <a:ext uri="{63B3BB69-23CF-44E3-9099-C40C66FF867C}">
                  <a14:compatExt spid="_x0000_s51296"/>
                </a:ext>
                <a:ext uri="{FF2B5EF4-FFF2-40B4-BE49-F238E27FC236}">
                  <a16:creationId xmlns:a16="http://schemas.microsoft.com/office/drawing/2014/main" id="{00000000-0008-0000-1300-00006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1297" name="Button 97" hidden="1">
              <a:extLst>
                <a:ext uri="{63B3BB69-23CF-44E3-9099-C40C66FF867C}">
                  <a14:compatExt spid="_x0000_s51297"/>
                </a:ext>
                <a:ext uri="{FF2B5EF4-FFF2-40B4-BE49-F238E27FC236}">
                  <a16:creationId xmlns:a16="http://schemas.microsoft.com/office/drawing/2014/main" id="{00000000-0008-0000-1300-00006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1298" name="Button 98" hidden="1">
              <a:extLst>
                <a:ext uri="{63B3BB69-23CF-44E3-9099-C40C66FF867C}">
                  <a14:compatExt spid="_x0000_s51298"/>
                </a:ext>
                <a:ext uri="{FF2B5EF4-FFF2-40B4-BE49-F238E27FC236}">
                  <a16:creationId xmlns:a16="http://schemas.microsoft.com/office/drawing/2014/main" id="{00000000-0008-0000-1300-00006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1299" name="Button 99" hidden="1">
              <a:extLst>
                <a:ext uri="{63B3BB69-23CF-44E3-9099-C40C66FF867C}">
                  <a14:compatExt spid="_x0000_s51299"/>
                </a:ext>
                <a:ext uri="{FF2B5EF4-FFF2-40B4-BE49-F238E27FC236}">
                  <a16:creationId xmlns:a16="http://schemas.microsoft.com/office/drawing/2014/main" id="{00000000-0008-0000-1300-00006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1300" name="Button 100" hidden="1">
              <a:extLst>
                <a:ext uri="{63B3BB69-23CF-44E3-9099-C40C66FF867C}">
                  <a14:compatExt spid="_x0000_s51300"/>
                </a:ext>
                <a:ext uri="{FF2B5EF4-FFF2-40B4-BE49-F238E27FC236}">
                  <a16:creationId xmlns:a16="http://schemas.microsoft.com/office/drawing/2014/main" id="{00000000-0008-0000-1300-00006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1301" name="Button 101" hidden="1">
              <a:extLst>
                <a:ext uri="{63B3BB69-23CF-44E3-9099-C40C66FF867C}">
                  <a14:compatExt spid="_x0000_s51301"/>
                </a:ext>
                <a:ext uri="{FF2B5EF4-FFF2-40B4-BE49-F238E27FC236}">
                  <a16:creationId xmlns:a16="http://schemas.microsoft.com/office/drawing/2014/main" id="{00000000-0008-0000-1300-00006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1302" name="Button 102" hidden="1">
              <a:extLst>
                <a:ext uri="{63B3BB69-23CF-44E3-9099-C40C66FF867C}">
                  <a14:compatExt spid="_x0000_s51302"/>
                </a:ext>
                <a:ext uri="{FF2B5EF4-FFF2-40B4-BE49-F238E27FC236}">
                  <a16:creationId xmlns:a16="http://schemas.microsoft.com/office/drawing/2014/main" id="{00000000-0008-0000-1300-00006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1303" name="Button 103" hidden="1">
              <a:extLst>
                <a:ext uri="{63B3BB69-23CF-44E3-9099-C40C66FF867C}">
                  <a14:compatExt spid="_x0000_s51303"/>
                </a:ext>
                <a:ext uri="{FF2B5EF4-FFF2-40B4-BE49-F238E27FC236}">
                  <a16:creationId xmlns:a16="http://schemas.microsoft.com/office/drawing/2014/main" id="{00000000-0008-0000-1300-00006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1304" name="Button 104" hidden="1">
              <a:extLst>
                <a:ext uri="{63B3BB69-23CF-44E3-9099-C40C66FF867C}">
                  <a14:compatExt spid="_x0000_s51304"/>
                </a:ext>
                <a:ext uri="{FF2B5EF4-FFF2-40B4-BE49-F238E27FC236}">
                  <a16:creationId xmlns:a16="http://schemas.microsoft.com/office/drawing/2014/main" id="{00000000-0008-0000-1300-00006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1305" name="Button 105" hidden="1">
              <a:extLst>
                <a:ext uri="{63B3BB69-23CF-44E3-9099-C40C66FF867C}">
                  <a14:compatExt spid="_x0000_s51305"/>
                </a:ext>
                <a:ext uri="{FF2B5EF4-FFF2-40B4-BE49-F238E27FC236}">
                  <a16:creationId xmlns:a16="http://schemas.microsoft.com/office/drawing/2014/main" id="{00000000-0008-0000-1300-00006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1306" name="Button 106" hidden="1">
              <a:extLst>
                <a:ext uri="{63B3BB69-23CF-44E3-9099-C40C66FF867C}">
                  <a14:compatExt spid="_x0000_s51306"/>
                </a:ext>
                <a:ext uri="{FF2B5EF4-FFF2-40B4-BE49-F238E27FC236}">
                  <a16:creationId xmlns:a16="http://schemas.microsoft.com/office/drawing/2014/main" id="{00000000-0008-0000-1300-00006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1307" name="Button 107" hidden="1">
              <a:extLst>
                <a:ext uri="{63B3BB69-23CF-44E3-9099-C40C66FF867C}">
                  <a14:compatExt spid="_x0000_s51307"/>
                </a:ext>
                <a:ext uri="{FF2B5EF4-FFF2-40B4-BE49-F238E27FC236}">
                  <a16:creationId xmlns:a16="http://schemas.microsoft.com/office/drawing/2014/main" id="{00000000-0008-0000-1300-00006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1308" name="Button 108" hidden="1">
              <a:extLst>
                <a:ext uri="{63B3BB69-23CF-44E3-9099-C40C66FF867C}">
                  <a14:compatExt spid="_x0000_s51308"/>
                </a:ext>
                <a:ext uri="{FF2B5EF4-FFF2-40B4-BE49-F238E27FC236}">
                  <a16:creationId xmlns:a16="http://schemas.microsoft.com/office/drawing/2014/main" id="{00000000-0008-0000-1300-00006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1309" name="Button 109" hidden="1">
              <a:extLst>
                <a:ext uri="{63B3BB69-23CF-44E3-9099-C40C66FF867C}">
                  <a14:compatExt spid="_x0000_s51309"/>
                </a:ext>
                <a:ext uri="{FF2B5EF4-FFF2-40B4-BE49-F238E27FC236}">
                  <a16:creationId xmlns:a16="http://schemas.microsoft.com/office/drawing/2014/main" id="{00000000-0008-0000-1300-00006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1310" name="Button 110" hidden="1">
              <a:extLst>
                <a:ext uri="{63B3BB69-23CF-44E3-9099-C40C66FF867C}">
                  <a14:compatExt spid="_x0000_s51310"/>
                </a:ext>
                <a:ext uri="{FF2B5EF4-FFF2-40B4-BE49-F238E27FC236}">
                  <a16:creationId xmlns:a16="http://schemas.microsoft.com/office/drawing/2014/main" id="{00000000-0008-0000-1300-00006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1311" name="Button 111" hidden="1">
              <a:extLst>
                <a:ext uri="{63B3BB69-23CF-44E3-9099-C40C66FF867C}">
                  <a14:compatExt spid="_x0000_s51311"/>
                </a:ext>
                <a:ext uri="{FF2B5EF4-FFF2-40B4-BE49-F238E27FC236}">
                  <a16:creationId xmlns:a16="http://schemas.microsoft.com/office/drawing/2014/main" id="{00000000-0008-0000-1300-00006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1312" name="Button 112" hidden="1">
              <a:extLst>
                <a:ext uri="{63B3BB69-23CF-44E3-9099-C40C66FF867C}">
                  <a14:compatExt spid="_x0000_s51312"/>
                </a:ext>
                <a:ext uri="{FF2B5EF4-FFF2-40B4-BE49-F238E27FC236}">
                  <a16:creationId xmlns:a16="http://schemas.microsoft.com/office/drawing/2014/main" id="{00000000-0008-0000-1300-00007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1313" name="Button 113" hidden="1">
              <a:extLst>
                <a:ext uri="{63B3BB69-23CF-44E3-9099-C40C66FF867C}">
                  <a14:compatExt spid="_x0000_s51313"/>
                </a:ext>
                <a:ext uri="{FF2B5EF4-FFF2-40B4-BE49-F238E27FC236}">
                  <a16:creationId xmlns:a16="http://schemas.microsoft.com/office/drawing/2014/main" id="{00000000-0008-0000-1300-00007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1314" name="Button 114" hidden="1">
              <a:extLst>
                <a:ext uri="{63B3BB69-23CF-44E3-9099-C40C66FF867C}">
                  <a14:compatExt spid="_x0000_s51314"/>
                </a:ext>
                <a:ext uri="{FF2B5EF4-FFF2-40B4-BE49-F238E27FC236}">
                  <a16:creationId xmlns:a16="http://schemas.microsoft.com/office/drawing/2014/main" id="{00000000-0008-0000-1300-00007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1315" name="Button 115" hidden="1">
              <a:extLst>
                <a:ext uri="{63B3BB69-23CF-44E3-9099-C40C66FF867C}">
                  <a14:compatExt spid="_x0000_s51315"/>
                </a:ext>
                <a:ext uri="{FF2B5EF4-FFF2-40B4-BE49-F238E27FC236}">
                  <a16:creationId xmlns:a16="http://schemas.microsoft.com/office/drawing/2014/main" id="{00000000-0008-0000-1300-00007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1316" name="Button 116" hidden="1">
              <a:extLst>
                <a:ext uri="{63B3BB69-23CF-44E3-9099-C40C66FF867C}">
                  <a14:compatExt spid="_x0000_s51316"/>
                </a:ext>
                <a:ext uri="{FF2B5EF4-FFF2-40B4-BE49-F238E27FC236}">
                  <a16:creationId xmlns:a16="http://schemas.microsoft.com/office/drawing/2014/main" id="{00000000-0008-0000-1300-00007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1317" name="Button 117" hidden="1">
              <a:extLst>
                <a:ext uri="{63B3BB69-23CF-44E3-9099-C40C66FF867C}">
                  <a14:compatExt spid="_x0000_s51317"/>
                </a:ext>
                <a:ext uri="{FF2B5EF4-FFF2-40B4-BE49-F238E27FC236}">
                  <a16:creationId xmlns:a16="http://schemas.microsoft.com/office/drawing/2014/main" id="{00000000-0008-0000-1300-00007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1318" name="Button 118" hidden="1">
              <a:extLst>
                <a:ext uri="{63B3BB69-23CF-44E3-9099-C40C66FF867C}">
                  <a14:compatExt spid="_x0000_s51318"/>
                </a:ext>
                <a:ext uri="{FF2B5EF4-FFF2-40B4-BE49-F238E27FC236}">
                  <a16:creationId xmlns:a16="http://schemas.microsoft.com/office/drawing/2014/main" id="{00000000-0008-0000-1300-00007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1319" name="Button 119" hidden="1">
              <a:extLst>
                <a:ext uri="{63B3BB69-23CF-44E3-9099-C40C66FF867C}">
                  <a14:compatExt spid="_x0000_s51319"/>
                </a:ext>
                <a:ext uri="{FF2B5EF4-FFF2-40B4-BE49-F238E27FC236}">
                  <a16:creationId xmlns:a16="http://schemas.microsoft.com/office/drawing/2014/main" id="{00000000-0008-0000-1300-00007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1320" name="Button 120" hidden="1">
              <a:extLst>
                <a:ext uri="{63B3BB69-23CF-44E3-9099-C40C66FF867C}">
                  <a14:compatExt spid="_x0000_s51320"/>
                </a:ext>
                <a:ext uri="{FF2B5EF4-FFF2-40B4-BE49-F238E27FC236}">
                  <a16:creationId xmlns:a16="http://schemas.microsoft.com/office/drawing/2014/main" id="{00000000-0008-0000-1300-00007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1321" name="Button 121" hidden="1">
              <a:extLst>
                <a:ext uri="{63B3BB69-23CF-44E3-9099-C40C66FF867C}">
                  <a14:compatExt spid="_x0000_s51321"/>
                </a:ext>
                <a:ext uri="{FF2B5EF4-FFF2-40B4-BE49-F238E27FC236}">
                  <a16:creationId xmlns:a16="http://schemas.microsoft.com/office/drawing/2014/main" id="{00000000-0008-0000-1300-00007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1322" name="Button 122" hidden="1">
              <a:extLst>
                <a:ext uri="{63B3BB69-23CF-44E3-9099-C40C66FF867C}">
                  <a14:compatExt spid="_x0000_s51322"/>
                </a:ext>
                <a:ext uri="{FF2B5EF4-FFF2-40B4-BE49-F238E27FC236}">
                  <a16:creationId xmlns:a16="http://schemas.microsoft.com/office/drawing/2014/main" id="{00000000-0008-0000-1300-00007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1323" name="Button 123" hidden="1">
              <a:extLst>
                <a:ext uri="{63B3BB69-23CF-44E3-9099-C40C66FF867C}">
                  <a14:compatExt spid="_x0000_s51323"/>
                </a:ext>
                <a:ext uri="{FF2B5EF4-FFF2-40B4-BE49-F238E27FC236}">
                  <a16:creationId xmlns:a16="http://schemas.microsoft.com/office/drawing/2014/main" id="{00000000-0008-0000-1300-00007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1324" name="Button 124" hidden="1">
              <a:extLst>
                <a:ext uri="{63B3BB69-23CF-44E3-9099-C40C66FF867C}">
                  <a14:compatExt spid="_x0000_s51324"/>
                </a:ext>
                <a:ext uri="{FF2B5EF4-FFF2-40B4-BE49-F238E27FC236}">
                  <a16:creationId xmlns:a16="http://schemas.microsoft.com/office/drawing/2014/main" id="{00000000-0008-0000-1300-00007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1325" name="Button 125" hidden="1">
              <a:extLst>
                <a:ext uri="{63B3BB69-23CF-44E3-9099-C40C66FF867C}">
                  <a14:compatExt spid="_x0000_s51325"/>
                </a:ext>
                <a:ext uri="{FF2B5EF4-FFF2-40B4-BE49-F238E27FC236}">
                  <a16:creationId xmlns:a16="http://schemas.microsoft.com/office/drawing/2014/main" id="{00000000-0008-0000-1300-00007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1326" name="Button 126" hidden="1">
              <a:extLst>
                <a:ext uri="{63B3BB69-23CF-44E3-9099-C40C66FF867C}">
                  <a14:compatExt spid="_x0000_s51326"/>
                </a:ext>
                <a:ext uri="{FF2B5EF4-FFF2-40B4-BE49-F238E27FC236}">
                  <a16:creationId xmlns:a16="http://schemas.microsoft.com/office/drawing/2014/main" id="{00000000-0008-0000-1300-00007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1327" name="Button 127" hidden="1">
              <a:extLst>
                <a:ext uri="{63B3BB69-23CF-44E3-9099-C40C66FF867C}">
                  <a14:compatExt spid="_x0000_s51327"/>
                </a:ext>
                <a:ext uri="{FF2B5EF4-FFF2-40B4-BE49-F238E27FC236}">
                  <a16:creationId xmlns:a16="http://schemas.microsoft.com/office/drawing/2014/main" id="{00000000-0008-0000-1300-00007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1328" name="Button 128" hidden="1">
              <a:extLst>
                <a:ext uri="{63B3BB69-23CF-44E3-9099-C40C66FF867C}">
                  <a14:compatExt spid="_x0000_s51328"/>
                </a:ext>
                <a:ext uri="{FF2B5EF4-FFF2-40B4-BE49-F238E27FC236}">
                  <a16:creationId xmlns:a16="http://schemas.microsoft.com/office/drawing/2014/main" id="{00000000-0008-0000-1300-00008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1329" name="Button 129" hidden="1">
              <a:extLst>
                <a:ext uri="{63B3BB69-23CF-44E3-9099-C40C66FF867C}">
                  <a14:compatExt spid="_x0000_s51329"/>
                </a:ext>
                <a:ext uri="{FF2B5EF4-FFF2-40B4-BE49-F238E27FC236}">
                  <a16:creationId xmlns:a16="http://schemas.microsoft.com/office/drawing/2014/main" id="{00000000-0008-0000-1300-00008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1330" name="Button 130" hidden="1">
              <a:extLst>
                <a:ext uri="{63B3BB69-23CF-44E3-9099-C40C66FF867C}">
                  <a14:compatExt spid="_x0000_s51330"/>
                </a:ext>
                <a:ext uri="{FF2B5EF4-FFF2-40B4-BE49-F238E27FC236}">
                  <a16:creationId xmlns:a16="http://schemas.microsoft.com/office/drawing/2014/main" id="{00000000-0008-0000-1300-00008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1331" name="Button 131" hidden="1">
              <a:extLst>
                <a:ext uri="{63B3BB69-23CF-44E3-9099-C40C66FF867C}">
                  <a14:compatExt spid="_x0000_s51331"/>
                </a:ext>
                <a:ext uri="{FF2B5EF4-FFF2-40B4-BE49-F238E27FC236}">
                  <a16:creationId xmlns:a16="http://schemas.microsoft.com/office/drawing/2014/main" id="{00000000-0008-0000-1300-00008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1332" name="Button 132" hidden="1">
              <a:extLst>
                <a:ext uri="{63B3BB69-23CF-44E3-9099-C40C66FF867C}">
                  <a14:compatExt spid="_x0000_s51332"/>
                </a:ext>
                <a:ext uri="{FF2B5EF4-FFF2-40B4-BE49-F238E27FC236}">
                  <a16:creationId xmlns:a16="http://schemas.microsoft.com/office/drawing/2014/main" id="{00000000-0008-0000-1300-00008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1333" name="Button 133" hidden="1">
              <a:extLst>
                <a:ext uri="{63B3BB69-23CF-44E3-9099-C40C66FF867C}">
                  <a14:compatExt spid="_x0000_s51333"/>
                </a:ext>
                <a:ext uri="{FF2B5EF4-FFF2-40B4-BE49-F238E27FC236}">
                  <a16:creationId xmlns:a16="http://schemas.microsoft.com/office/drawing/2014/main" id="{00000000-0008-0000-1300-00008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1334" name="Button 134" hidden="1">
              <a:extLst>
                <a:ext uri="{63B3BB69-23CF-44E3-9099-C40C66FF867C}">
                  <a14:compatExt spid="_x0000_s51334"/>
                </a:ext>
                <a:ext uri="{FF2B5EF4-FFF2-40B4-BE49-F238E27FC236}">
                  <a16:creationId xmlns:a16="http://schemas.microsoft.com/office/drawing/2014/main" id="{00000000-0008-0000-1300-00008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1335" name="Button 135" hidden="1">
              <a:extLst>
                <a:ext uri="{63B3BB69-23CF-44E3-9099-C40C66FF867C}">
                  <a14:compatExt spid="_x0000_s51335"/>
                </a:ext>
                <a:ext uri="{FF2B5EF4-FFF2-40B4-BE49-F238E27FC236}">
                  <a16:creationId xmlns:a16="http://schemas.microsoft.com/office/drawing/2014/main" id="{00000000-0008-0000-1300-00008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1336" name="Button 136" hidden="1">
              <a:extLst>
                <a:ext uri="{63B3BB69-23CF-44E3-9099-C40C66FF867C}">
                  <a14:compatExt spid="_x0000_s51336"/>
                </a:ext>
                <a:ext uri="{FF2B5EF4-FFF2-40B4-BE49-F238E27FC236}">
                  <a16:creationId xmlns:a16="http://schemas.microsoft.com/office/drawing/2014/main" id="{00000000-0008-0000-1300-00008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1337" name="Button 137" hidden="1">
              <a:extLst>
                <a:ext uri="{63B3BB69-23CF-44E3-9099-C40C66FF867C}">
                  <a14:compatExt spid="_x0000_s51337"/>
                </a:ext>
                <a:ext uri="{FF2B5EF4-FFF2-40B4-BE49-F238E27FC236}">
                  <a16:creationId xmlns:a16="http://schemas.microsoft.com/office/drawing/2014/main" id="{00000000-0008-0000-1300-00008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1338" name="Button 138" hidden="1">
              <a:extLst>
                <a:ext uri="{63B3BB69-23CF-44E3-9099-C40C66FF867C}">
                  <a14:compatExt spid="_x0000_s51338"/>
                </a:ext>
                <a:ext uri="{FF2B5EF4-FFF2-40B4-BE49-F238E27FC236}">
                  <a16:creationId xmlns:a16="http://schemas.microsoft.com/office/drawing/2014/main" id="{00000000-0008-0000-1300-00008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1339" name="Button 139" hidden="1">
              <a:extLst>
                <a:ext uri="{63B3BB69-23CF-44E3-9099-C40C66FF867C}">
                  <a14:compatExt spid="_x0000_s51339"/>
                </a:ext>
                <a:ext uri="{FF2B5EF4-FFF2-40B4-BE49-F238E27FC236}">
                  <a16:creationId xmlns:a16="http://schemas.microsoft.com/office/drawing/2014/main" id="{00000000-0008-0000-1300-00008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1340" name="Button 140" hidden="1">
              <a:extLst>
                <a:ext uri="{63B3BB69-23CF-44E3-9099-C40C66FF867C}">
                  <a14:compatExt spid="_x0000_s51340"/>
                </a:ext>
                <a:ext uri="{FF2B5EF4-FFF2-40B4-BE49-F238E27FC236}">
                  <a16:creationId xmlns:a16="http://schemas.microsoft.com/office/drawing/2014/main" id="{00000000-0008-0000-1300-00008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2225" name="Button 1" hidden="1">
              <a:extLst>
                <a:ext uri="{63B3BB69-23CF-44E3-9099-C40C66FF867C}">
                  <a14:compatExt spid="_x0000_s52225"/>
                </a:ext>
                <a:ext uri="{FF2B5EF4-FFF2-40B4-BE49-F238E27FC236}">
                  <a16:creationId xmlns:a16="http://schemas.microsoft.com/office/drawing/2014/main" id="{00000000-0008-0000-1400-00000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2226" name="Button 2" hidden="1">
              <a:extLst>
                <a:ext uri="{63B3BB69-23CF-44E3-9099-C40C66FF867C}">
                  <a14:compatExt spid="_x0000_s52226"/>
                </a:ext>
                <a:ext uri="{FF2B5EF4-FFF2-40B4-BE49-F238E27FC236}">
                  <a16:creationId xmlns:a16="http://schemas.microsoft.com/office/drawing/2014/main" id="{00000000-0008-0000-1400-00000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2227" name="Button 3" hidden="1">
              <a:extLst>
                <a:ext uri="{63B3BB69-23CF-44E3-9099-C40C66FF867C}">
                  <a14:compatExt spid="_x0000_s52227"/>
                </a:ext>
                <a:ext uri="{FF2B5EF4-FFF2-40B4-BE49-F238E27FC236}">
                  <a16:creationId xmlns:a16="http://schemas.microsoft.com/office/drawing/2014/main" id="{00000000-0008-0000-1400-00000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2228" name="Button 4" hidden="1">
              <a:extLst>
                <a:ext uri="{63B3BB69-23CF-44E3-9099-C40C66FF867C}">
                  <a14:compatExt spid="_x0000_s52228"/>
                </a:ext>
                <a:ext uri="{FF2B5EF4-FFF2-40B4-BE49-F238E27FC236}">
                  <a16:creationId xmlns:a16="http://schemas.microsoft.com/office/drawing/2014/main" id="{00000000-0008-0000-1400-00000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2229" name="Button 5" hidden="1">
              <a:extLst>
                <a:ext uri="{63B3BB69-23CF-44E3-9099-C40C66FF867C}">
                  <a14:compatExt spid="_x0000_s52229"/>
                </a:ext>
                <a:ext uri="{FF2B5EF4-FFF2-40B4-BE49-F238E27FC236}">
                  <a16:creationId xmlns:a16="http://schemas.microsoft.com/office/drawing/2014/main" id="{00000000-0008-0000-1400-00000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2230" name="Button 6" hidden="1">
              <a:extLst>
                <a:ext uri="{63B3BB69-23CF-44E3-9099-C40C66FF867C}">
                  <a14:compatExt spid="_x0000_s52230"/>
                </a:ext>
                <a:ext uri="{FF2B5EF4-FFF2-40B4-BE49-F238E27FC236}">
                  <a16:creationId xmlns:a16="http://schemas.microsoft.com/office/drawing/2014/main" id="{00000000-0008-0000-1400-00000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2231" name="Button 7" hidden="1">
              <a:extLst>
                <a:ext uri="{63B3BB69-23CF-44E3-9099-C40C66FF867C}">
                  <a14:compatExt spid="_x0000_s52231"/>
                </a:ext>
                <a:ext uri="{FF2B5EF4-FFF2-40B4-BE49-F238E27FC236}">
                  <a16:creationId xmlns:a16="http://schemas.microsoft.com/office/drawing/2014/main" id="{00000000-0008-0000-1400-00000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2232" name="Button 8" hidden="1">
              <a:extLst>
                <a:ext uri="{63B3BB69-23CF-44E3-9099-C40C66FF867C}">
                  <a14:compatExt spid="_x0000_s52232"/>
                </a:ext>
                <a:ext uri="{FF2B5EF4-FFF2-40B4-BE49-F238E27FC236}">
                  <a16:creationId xmlns:a16="http://schemas.microsoft.com/office/drawing/2014/main" id="{00000000-0008-0000-1400-00000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2233" name="Button 9" hidden="1">
              <a:extLst>
                <a:ext uri="{63B3BB69-23CF-44E3-9099-C40C66FF867C}">
                  <a14:compatExt spid="_x0000_s52233"/>
                </a:ext>
                <a:ext uri="{FF2B5EF4-FFF2-40B4-BE49-F238E27FC236}">
                  <a16:creationId xmlns:a16="http://schemas.microsoft.com/office/drawing/2014/main" id="{00000000-0008-0000-1400-00000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2234" name="Button 10" hidden="1">
              <a:extLst>
                <a:ext uri="{63B3BB69-23CF-44E3-9099-C40C66FF867C}">
                  <a14:compatExt spid="_x0000_s52234"/>
                </a:ext>
                <a:ext uri="{FF2B5EF4-FFF2-40B4-BE49-F238E27FC236}">
                  <a16:creationId xmlns:a16="http://schemas.microsoft.com/office/drawing/2014/main" id="{00000000-0008-0000-1400-00000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2235" name="Button 11" hidden="1">
              <a:extLst>
                <a:ext uri="{63B3BB69-23CF-44E3-9099-C40C66FF867C}">
                  <a14:compatExt spid="_x0000_s52235"/>
                </a:ext>
                <a:ext uri="{FF2B5EF4-FFF2-40B4-BE49-F238E27FC236}">
                  <a16:creationId xmlns:a16="http://schemas.microsoft.com/office/drawing/2014/main" id="{00000000-0008-0000-1400-00000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2236" name="Button 12" hidden="1">
              <a:extLst>
                <a:ext uri="{63B3BB69-23CF-44E3-9099-C40C66FF867C}">
                  <a14:compatExt spid="_x0000_s52236"/>
                </a:ext>
                <a:ext uri="{FF2B5EF4-FFF2-40B4-BE49-F238E27FC236}">
                  <a16:creationId xmlns:a16="http://schemas.microsoft.com/office/drawing/2014/main" id="{00000000-0008-0000-1400-00000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2237" name="Button 13" hidden="1">
              <a:extLst>
                <a:ext uri="{63B3BB69-23CF-44E3-9099-C40C66FF867C}">
                  <a14:compatExt spid="_x0000_s52237"/>
                </a:ext>
                <a:ext uri="{FF2B5EF4-FFF2-40B4-BE49-F238E27FC236}">
                  <a16:creationId xmlns:a16="http://schemas.microsoft.com/office/drawing/2014/main" id="{00000000-0008-0000-1400-00000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2238" name="Button 14" hidden="1">
              <a:extLst>
                <a:ext uri="{63B3BB69-23CF-44E3-9099-C40C66FF867C}">
                  <a14:compatExt spid="_x0000_s52238"/>
                </a:ext>
                <a:ext uri="{FF2B5EF4-FFF2-40B4-BE49-F238E27FC236}">
                  <a16:creationId xmlns:a16="http://schemas.microsoft.com/office/drawing/2014/main" id="{00000000-0008-0000-1400-00000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2239" name="Button 15" hidden="1">
              <a:extLst>
                <a:ext uri="{63B3BB69-23CF-44E3-9099-C40C66FF867C}">
                  <a14:compatExt spid="_x0000_s52239"/>
                </a:ext>
                <a:ext uri="{FF2B5EF4-FFF2-40B4-BE49-F238E27FC236}">
                  <a16:creationId xmlns:a16="http://schemas.microsoft.com/office/drawing/2014/main" id="{00000000-0008-0000-1400-00000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2240" name="Button 16" hidden="1">
              <a:extLst>
                <a:ext uri="{63B3BB69-23CF-44E3-9099-C40C66FF867C}">
                  <a14:compatExt spid="_x0000_s52240"/>
                </a:ext>
                <a:ext uri="{FF2B5EF4-FFF2-40B4-BE49-F238E27FC236}">
                  <a16:creationId xmlns:a16="http://schemas.microsoft.com/office/drawing/2014/main" id="{00000000-0008-0000-1400-00001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2241" name="Button 17" hidden="1">
              <a:extLst>
                <a:ext uri="{63B3BB69-23CF-44E3-9099-C40C66FF867C}">
                  <a14:compatExt spid="_x0000_s52241"/>
                </a:ext>
                <a:ext uri="{FF2B5EF4-FFF2-40B4-BE49-F238E27FC236}">
                  <a16:creationId xmlns:a16="http://schemas.microsoft.com/office/drawing/2014/main" id="{00000000-0008-0000-1400-00001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2242" name="Button 18" hidden="1">
              <a:extLst>
                <a:ext uri="{63B3BB69-23CF-44E3-9099-C40C66FF867C}">
                  <a14:compatExt spid="_x0000_s52242"/>
                </a:ext>
                <a:ext uri="{FF2B5EF4-FFF2-40B4-BE49-F238E27FC236}">
                  <a16:creationId xmlns:a16="http://schemas.microsoft.com/office/drawing/2014/main" id="{00000000-0008-0000-1400-00001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2243" name="Button 19" hidden="1">
              <a:extLst>
                <a:ext uri="{63B3BB69-23CF-44E3-9099-C40C66FF867C}">
                  <a14:compatExt spid="_x0000_s52243"/>
                </a:ext>
                <a:ext uri="{FF2B5EF4-FFF2-40B4-BE49-F238E27FC236}">
                  <a16:creationId xmlns:a16="http://schemas.microsoft.com/office/drawing/2014/main" id="{00000000-0008-0000-1400-00001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2244" name="Button 20" hidden="1">
              <a:extLst>
                <a:ext uri="{63B3BB69-23CF-44E3-9099-C40C66FF867C}">
                  <a14:compatExt spid="_x0000_s52244"/>
                </a:ext>
                <a:ext uri="{FF2B5EF4-FFF2-40B4-BE49-F238E27FC236}">
                  <a16:creationId xmlns:a16="http://schemas.microsoft.com/office/drawing/2014/main" id="{00000000-0008-0000-1400-00001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2245" name="Button 21" hidden="1">
              <a:extLst>
                <a:ext uri="{63B3BB69-23CF-44E3-9099-C40C66FF867C}">
                  <a14:compatExt spid="_x0000_s52245"/>
                </a:ext>
                <a:ext uri="{FF2B5EF4-FFF2-40B4-BE49-F238E27FC236}">
                  <a16:creationId xmlns:a16="http://schemas.microsoft.com/office/drawing/2014/main" id="{00000000-0008-0000-1400-00001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2246" name="Button 22" hidden="1">
              <a:extLst>
                <a:ext uri="{63B3BB69-23CF-44E3-9099-C40C66FF867C}">
                  <a14:compatExt spid="_x0000_s52246"/>
                </a:ext>
                <a:ext uri="{FF2B5EF4-FFF2-40B4-BE49-F238E27FC236}">
                  <a16:creationId xmlns:a16="http://schemas.microsoft.com/office/drawing/2014/main" id="{00000000-0008-0000-1400-00001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2247" name="Button 23" hidden="1">
              <a:extLst>
                <a:ext uri="{63B3BB69-23CF-44E3-9099-C40C66FF867C}">
                  <a14:compatExt spid="_x0000_s52247"/>
                </a:ext>
                <a:ext uri="{FF2B5EF4-FFF2-40B4-BE49-F238E27FC236}">
                  <a16:creationId xmlns:a16="http://schemas.microsoft.com/office/drawing/2014/main" id="{00000000-0008-0000-1400-00001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2248" name="Button 24" hidden="1">
              <a:extLst>
                <a:ext uri="{63B3BB69-23CF-44E3-9099-C40C66FF867C}">
                  <a14:compatExt spid="_x0000_s52248"/>
                </a:ext>
                <a:ext uri="{FF2B5EF4-FFF2-40B4-BE49-F238E27FC236}">
                  <a16:creationId xmlns:a16="http://schemas.microsoft.com/office/drawing/2014/main" id="{00000000-0008-0000-1400-00001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2249" name="Button 25" hidden="1">
              <a:extLst>
                <a:ext uri="{63B3BB69-23CF-44E3-9099-C40C66FF867C}">
                  <a14:compatExt spid="_x0000_s52249"/>
                </a:ext>
                <a:ext uri="{FF2B5EF4-FFF2-40B4-BE49-F238E27FC236}">
                  <a16:creationId xmlns:a16="http://schemas.microsoft.com/office/drawing/2014/main" id="{00000000-0008-0000-1400-00001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2250" name="Button 26" hidden="1">
              <a:extLst>
                <a:ext uri="{63B3BB69-23CF-44E3-9099-C40C66FF867C}">
                  <a14:compatExt spid="_x0000_s52250"/>
                </a:ext>
                <a:ext uri="{FF2B5EF4-FFF2-40B4-BE49-F238E27FC236}">
                  <a16:creationId xmlns:a16="http://schemas.microsoft.com/office/drawing/2014/main" id="{00000000-0008-0000-1400-00001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2251" name="Button 27" hidden="1">
              <a:extLst>
                <a:ext uri="{63B3BB69-23CF-44E3-9099-C40C66FF867C}">
                  <a14:compatExt spid="_x0000_s52251"/>
                </a:ext>
                <a:ext uri="{FF2B5EF4-FFF2-40B4-BE49-F238E27FC236}">
                  <a16:creationId xmlns:a16="http://schemas.microsoft.com/office/drawing/2014/main" id="{00000000-0008-0000-1400-00001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2252" name="Button 28" hidden="1">
              <a:extLst>
                <a:ext uri="{63B3BB69-23CF-44E3-9099-C40C66FF867C}">
                  <a14:compatExt spid="_x0000_s52252"/>
                </a:ext>
                <a:ext uri="{FF2B5EF4-FFF2-40B4-BE49-F238E27FC236}">
                  <a16:creationId xmlns:a16="http://schemas.microsoft.com/office/drawing/2014/main" id="{00000000-0008-0000-1400-00001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2253" name="Button 29" hidden="1">
              <a:extLst>
                <a:ext uri="{63B3BB69-23CF-44E3-9099-C40C66FF867C}">
                  <a14:compatExt spid="_x0000_s52253"/>
                </a:ext>
                <a:ext uri="{FF2B5EF4-FFF2-40B4-BE49-F238E27FC236}">
                  <a16:creationId xmlns:a16="http://schemas.microsoft.com/office/drawing/2014/main" id="{00000000-0008-0000-1400-00001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2254" name="Button 30" hidden="1">
              <a:extLst>
                <a:ext uri="{63B3BB69-23CF-44E3-9099-C40C66FF867C}">
                  <a14:compatExt spid="_x0000_s52254"/>
                </a:ext>
                <a:ext uri="{FF2B5EF4-FFF2-40B4-BE49-F238E27FC236}">
                  <a16:creationId xmlns:a16="http://schemas.microsoft.com/office/drawing/2014/main" id="{00000000-0008-0000-1400-00001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2255" name="Button 31" hidden="1">
              <a:extLst>
                <a:ext uri="{63B3BB69-23CF-44E3-9099-C40C66FF867C}">
                  <a14:compatExt spid="_x0000_s52255"/>
                </a:ext>
                <a:ext uri="{FF2B5EF4-FFF2-40B4-BE49-F238E27FC236}">
                  <a16:creationId xmlns:a16="http://schemas.microsoft.com/office/drawing/2014/main" id="{00000000-0008-0000-1400-00001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2256" name="Button 32" hidden="1">
              <a:extLst>
                <a:ext uri="{63B3BB69-23CF-44E3-9099-C40C66FF867C}">
                  <a14:compatExt spid="_x0000_s52256"/>
                </a:ext>
                <a:ext uri="{FF2B5EF4-FFF2-40B4-BE49-F238E27FC236}">
                  <a16:creationId xmlns:a16="http://schemas.microsoft.com/office/drawing/2014/main" id="{00000000-0008-0000-1400-00002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2257" name="Button 33" hidden="1">
              <a:extLst>
                <a:ext uri="{63B3BB69-23CF-44E3-9099-C40C66FF867C}">
                  <a14:compatExt spid="_x0000_s52257"/>
                </a:ext>
                <a:ext uri="{FF2B5EF4-FFF2-40B4-BE49-F238E27FC236}">
                  <a16:creationId xmlns:a16="http://schemas.microsoft.com/office/drawing/2014/main" id="{00000000-0008-0000-1400-00002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2258" name="Button 34" hidden="1">
              <a:extLst>
                <a:ext uri="{63B3BB69-23CF-44E3-9099-C40C66FF867C}">
                  <a14:compatExt spid="_x0000_s52258"/>
                </a:ext>
                <a:ext uri="{FF2B5EF4-FFF2-40B4-BE49-F238E27FC236}">
                  <a16:creationId xmlns:a16="http://schemas.microsoft.com/office/drawing/2014/main" id="{00000000-0008-0000-1400-00002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2259" name="Button 35" hidden="1">
              <a:extLst>
                <a:ext uri="{63B3BB69-23CF-44E3-9099-C40C66FF867C}">
                  <a14:compatExt spid="_x0000_s52259"/>
                </a:ext>
                <a:ext uri="{FF2B5EF4-FFF2-40B4-BE49-F238E27FC236}">
                  <a16:creationId xmlns:a16="http://schemas.microsoft.com/office/drawing/2014/main" id="{00000000-0008-0000-1400-00002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2260" name="Button 36" hidden="1">
              <a:extLst>
                <a:ext uri="{63B3BB69-23CF-44E3-9099-C40C66FF867C}">
                  <a14:compatExt spid="_x0000_s52260"/>
                </a:ext>
                <a:ext uri="{FF2B5EF4-FFF2-40B4-BE49-F238E27FC236}">
                  <a16:creationId xmlns:a16="http://schemas.microsoft.com/office/drawing/2014/main" id="{00000000-0008-0000-1400-00002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2261" name="Button 37" hidden="1">
              <a:extLst>
                <a:ext uri="{63B3BB69-23CF-44E3-9099-C40C66FF867C}">
                  <a14:compatExt spid="_x0000_s52261"/>
                </a:ext>
                <a:ext uri="{FF2B5EF4-FFF2-40B4-BE49-F238E27FC236}">
                  <a16:creationId xmlns:a16="http://schemas.microsoft.com/office/drawing/2014/main" id="{00000000-0008-0000-1400-00002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2262" name="Button 38" hidden="1">
              <a:extLst>
                <a:ext uri="{63B3BB69-23CF-44E3-9099-C40C66FF867C}">
                  <a14:compatExt spid="_x0000_s52262"/>
                </a:ext>
                <a:ext uri="{FF2B5EF4-FFF2-40B4-BE49-F238E27FC236}">
                  <a16:creationId xmlns:a16="http://schemas.microsoft.com/office/drawing/2014/main" id="{00000000-0008-0000-1400-00002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2263" name="Button 39" hidden="1">
              <a:extLst>
                <a:ext uri="{63B3BB69-23CF-44E3-9099-C40C66FF867C}">
                  <a14:compatExt spid="_x0000_s52263"/>
                </a:ext>
                <a:ext uri="{FF2B5EF4-FFF2-40B4-BE49-F238E27FC236}">
                  <a16:creationId xmlns:a16="http://schemas.microsoft.com/office/drawing/2014/main" id="{00000000-0008-0000-1400-00002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2264" name="Button 40" hidden="1">
              <a:extLst>
                <a:ext uri="{63B3BB69-23CF-44E3-9099-C40C66FF867C}">
                  <a14:compatExt spid="_x0000_s52264"/>
                </a:ext>
                <a:ext uri="{FF2B5EF4-FFF2-40B4-BE49-F238E27FC236}">
                  <a16:creationId xmlns:a16="http://schemas.microsoft.com/office/drawing/2014/main" id="{00000000-0008-0000-1400-00002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2265" name="Button 41" hidden="1">
              <a:extLst>
                <a:ext uri="{63B3BB69-23CF-44E3-9099-C40C66FF867C}">
                  <a14:compatExt spid="_x0000_s52265"/>
                </a:ext>
                <a:ext uri="{FF2B5EF4-FFF2-40B4-BE49-F238E27FC236}">
                  <a16:creationId xmlns:a16="http://schemas.microsoft.com/office/drawing/2014/main" id="{00000000-0008-0000-1400-00002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2266" name="Button 42" hidden="1">
              <a:extLst>
                <a:ext uri="{63B3BB69-23CF-44E3-9099-C40C66FF867C}">
                  <a14:compatExt spid="_x0000_s52266"/>
                </a:ext>
                <a:ext uri="{FF2B5EF4-FFF2-40B4-BE49-F238E27FC236}">
                  <a16:creationId xmlns:a16="http://schemas.microsoft.com/office/drawing/2014/main" id="{00000000-0008-0000-1400-00002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2267" name="Button 43" hidden="1">
              <a:extLst>
                <a:ext uri="{63B3BB69-23CF-44E3-9099-C40C66FF867C}">
                  <a14:compatExt spid="_x0000_s52267"/>
                </a:ext>
                <a:ext uri="{FF2B5EF4-FFF2-40B4-BE49-F238E27FC236}">
                  <a16:creationId xmlns:a16="http://schemas.microsoft.com/office/drawing/2014/main" id="{00000000-0008-0000-1400-00002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2268" name="Button 44" hidden="1">
              <a:extLst>
                <a:ext uri="{63B3BB69-23CF-44E3-9099-C40C66FF867C}">
                  <a14:compatExt spid="_x0000_s52268"/>
                </a:ext>
                <a:ext uri="{FF2B5EF4-FFF2-40B4-BE49-F238E27FC236}">
                  <a16:creationId xmlns:a16="http://schemas.microsoft.com/office/drawing/2014/main" id="{00000000-0008-0000-1400-00002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2269" name="Button 45" hidden="1">
              <a:extLst>
                <a:ext uri="{63B3BB69-23CF-44E3-9099-C40C66FF867C}">
                  <a14:compatExt spid="_x0000_s52269"/>
                </a:ext>
                <a:ext uri="{FF2B5EF4-FFF2-40B4-BE49-F238E27FC236}">
                  <a16:creationId xmlns:a16="http://schemas.microsoft.com/office/drawing/2014/main" id="{00000000-0008-0000-1400-00002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2270" name="Button 46" hidden="1">
              <a:extLst>
                <a:ext uri="{63B3BB69-23CF-44E3-9099-C40C66FF867C}">
                  <a14:compatExt spid="_x0000_s52270"/>
                </a:ext>
                <a:ext uri="{FF2B5EF4-FFF2-40B4-BE49-F238E27FC236}">
                  <a16:creationId xmlns:a16="http://schemas.microsoft.com/office/drawing/2014/main" id="{00000000-0008-0000-1400-00002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2271" name="Button 47" hidden="1">
              <a:extLst>
                <a:ext uri="{63B3BB69-23CF-44E3-9099-C40C66FF867C}">
                  <a14:compatExt spid="_x0000_s52271"/>
                </a:ext>
                <a:ext uri="{FF2B5EF4-FFF2-40B4-BE49-F238E27FC236}">
                  <a16:creationId xmlns:a16="http://schemas.microsoft.com/office/drawing/2014/main" id="{00000000-0008-0000-1400-00002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2272" name="Button 48" hidden="1">
              <a:extLst>
                <a:ext uri="{63B3BB69-23CF-44E3-9099-C40C66FF867C}">
                  <a14:compatExt spid="_x0000_s52272"/>
                </a:ext>
                <a:ext uri="{FF2B5EF4-FFF2-40B4-BE49-F238E27FC236}">
                  <a16:creationId xmlns:a16="http://schemas.microsoft.com/office/drawing/2014/main" id="{00000000-0008-0000-1400-00003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2273" name="Button 49" hidden="1">
              <a:extLst>
                <a:ext uri="{63B3BB69-23CF-44E3-9099-C40C66FF867C}">
                  <a14:compatExt spid="_x0000_s52273"/>
                </a:ext>
                <a:ext uri="{FF2B5EF4-FFF2-40B4-BE49-F238E27FC236}">
                  <a16:creationId xmlns:a16="http://schemas.microsoft.com/office/drawing/2014/main" id="{00000000-0008-0000-1400-00003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2274" name="Button 50" hidden="1">
              <a:extLst>
                <a:ext uri="{63B3BB69-23CF-44E3-9099-C40C66FF867C}">
                  <a14:compatExt spid="_x0000_s52274"/>
                </a:ext>
                <a:ext uri="{FF2B5EF4-FFF2-40B4-BE49-F238E27FC236}">
                  <a16:creationId xmlns:a16="http://schemas.microsoft.com/office/drawing/2014/main" id="{00000000-0008-0000-1400-00003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2275" name="Button 51" hidden="1">
              <a:extLst>
                <a:ext uri="{63B3BB69-23CF-44E3-9099-C40C66FF867C}">
                  <a14:compatExt spid="_x0000_s52275"/>
                </a:ext>
                <a:ext uri="{FF2B5EF4-FFF2-40B4-BE49-F238E27FC236}">
                  <a16:creationId xmlns:a16="http://schemas.microsoft.com/office/drawing/2014/main" id="{00000000-0008-0000-1400-00003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2276" name="Button 52" hidden="1">
              <a:extLst>
                <a:ext uri="{63B3BB69-23CF-44E3-9099-C40C66FF867C}">
                  <a14:compatExt spid="_x0000_s52276"/>
                </a:ext>
                <a:ext uri="{FF2B5EF4-FFF2-40B4-BE49-F238E27FC236}">
                  <a16:creationId xmlns:a16="http://schemas.microsoft.com/office/drawing/2014/main" id="{00000000-0008-0000-1400-00003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2277" name="Button 53" hidden="1">
              <a:extLst>
                <a:ext uri="{63B3BB69-23CF-44E3-9099-C40C66FF867C}">
                  <a14:compatExt spid="_x0000_s52277"/>
                </a:ext>
                <a:ext uri="{FF2B5EF4-FFF2-40B4-BE49-F238E27FC236}">
                  <a16:creationId xmlns:a16="http://schemas.microsoft.com/office/drawing/2014/main" id="{00000000-0008-0000-1400-00003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2278" name="Button 54" hidden="1">
              <a:extLst>
                <a:ext uri="{63B3BB69-23CF-44E3-9099-C40C66FF867C}">
                  <a14:compatExt spid="_x0000_s52278"/>
                </a:ext>
                <a:ext uri="{FF2B5EF4-FFF2-40B4-BE49-F238E27FC236}">
                  <a16:creationId xmlns:a16="http://schemas.microsoft.com/office/drawing/2014/main" id="{00000000-0008-0000-1400-00003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2279" name="Button 55" hidden="1">
              <a:extLst>
                <a:ext uri="{63B3BB69-23CF-44E3-9099-C40C66FF867C}">
                  <a14:compatExt spid="_x0000_s52279"/>
                </a:ext>
                <a:ext uri="{FF2B5EF4-FFF2-40B4-BE49-F238E27FC236}">
                  <a16:creationId xmlns:a16="http://schemas.microsoft.com/office/drawing/2014/main" id="{00000000-0008-0000-1400-00003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2280" name="Button 56" hidden="1">
              <a:extLst>
                <a:ext uri="{63B3BB69-23CF-44E3-9099-C40C66FF867C}">
                  <a14:compatExt spid="_x0000_s52280"/>
                </a:ext>
                <a:ext uri="{FF2B5EF4-FFF2-40B4-BE49-F238E27FC236}">
                  <a16:creationId xmlns:a16="http://schemas.microsoft.com/office/drawing/2014/main" id="{00000000-0008-0000-1400-00003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2281" name="Button 57" hidden="1">
              <a:extLst>
                <a:ext uri="{63B3BB69-23CF-44E3-9099-C40C66FF867C}">
                  <a14:compatExt spid="_x0000_s52281"/>
                </a:ext>
                <a:ext uri="{FF2B5EF4-FFF2-40B4-BE49-F238E27FC236}">
                  <a16:creationId xmlns:a16="http://schemas.microsoft.com/office/drawing/2014/main" id="{00000000-0008-0000-1400-00003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2282" name="Button 58" hidden="1">
              <a:extLst>
                <a:ext uri="{63B3BB69-23CF-44E3-9099-C40C66FF867C}">
                  <a14:compatExt spid="_x0000_s52282"/>
                </a:ext>
                <a:ext uri="{FF2B5EF4-FFF2-40B4-BE49-F238E27FC236}">
                  <a16:creationId xmlns:a16="http://schemas.microsoft.com/office/drawing/2014/main" id="{00000000-0008-0000-1400-00003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2283" name="Button 59" hidden="1">
              <a:extLst>
                <a:ext uri="{63B3BB69-23CF-44E3-9099-C40C66FF867C}">
                  <a14:compatExt spid="_x0000_s52283"/>
                </a:ext>
                <a:ext uri="{FF2B5EF4-FFF2-40B4-BE49-F238E27FC236}">
                  <a16:creationId xmlns:a16="http://schemas.microsoft.com/office/drawing/2014/main" id="{00000000-0008-0000-1400-00003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2284" name="Button 60" hidden="1">
              <a:extLst>
                <a:ext uri="{63B3BB69-23CF-44E3-9099-C40C66FF867C}">
                  <a14:compatExt spid="_x0000_s52284"/>
                </a:ext>
                <a:ext uri="{FF2B5EF4-FFF2-40B4-BE49-F238E27FC236}">
                  <a16:creationId xmlns:a16="http://schemas.microsoft.com/office/drawing/2014/main" id="{00000000-0008-0000-1400-00003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2285" name="Button 61" hidden="1">
              <a:extLst>
                <a:ext uri="{63B3BB69-23CF-44E3-9099-C40C66FF867C}">
                  <a14:compatExt spid="_x0000_s52285"/>
                </a:ext>
                <a:ext uri="{FF2B5EF4-FFF2-40B4-BE49-F238E27FC236}">
                  <a16:creationId xmlns:a16="http://schemas.microsoft.com/office/drawing/2014/main" id="{00000000-0008-0000-1400-00003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2286" name="Button 62" hidden="1">
              <a:extLst>
                <a:ext uri="{63B3BB69-23CF-44E3-9099-C40C66FF867C}">
                  <a14:compatExt spid="_x0000_s52286"/>
                </a:ext>
                <a:ext uri="{FF2B5EF4-FFF2-40B4-BE49-F238E27FC236}">
                  <a16:creationId xmlns:a16="http://schemas.microsoft.com/office/drawing/2014/main" id="{00000000-0008-0000-1400-00003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2287" name="Button 63" hidden="1">
              <a:extLst>
                <a:ext uri="{63B3BB69-23CF-44E3-9099-C40C66FF867C}">
                  <a14:compatExt spid="_x0000_s52287"/>
                </a:ext>
                <a:ext uri="{FF2B5EF4-FFF2-40B4-BE49-F238E27FC236}">
                  <a16:creationId xmlns:a16="http://schemas.microsoft.com/office/drawing/2014/main" id="{00000000-0008-0000-1400-00003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2288" name="Button 64" hidden="1">
              <a:extLst>
                <a:ext uri="{63B3BB69-23CF-44E3-9099-C40C66FF867C}">
                  <a14:compatExt spid="_x0000_s52288"/>
                </a:ext>
                <a:ext uri="{FF2B5EF4-FFF2-40B4-BE49-F238E27FC236}">
                  <a16:creationId xmlns:a16="http://schemas.microsoft.com/office/drawing/2014/main" id="{00000000-0008-0000-1400-00004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2289" name="Button 65" hidden="1">
              <a:extLst>
                <a:ext uri="{63B3BB69-23CF-44E3-9099-C40C66FF867C}">
                  <a14:compatExt spid="_x0000_s52289"/>
                </a:ext>
                <a:ext uri="{FF2B5EF4-FFF2-40B4-BE49-F238E27FC236}">
                  <a16:creationId xmlns:a16="http://schemas.microsoft.com/office/drawing/2014/main" id="{00000000-0008-0000-1400-00004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2290" name="Button 66" hidden="1">
              <a:extLst>
                <a:ext uri="{63B3BB69-23CF-44E3-9099-C40C66FF867C}">
                  <a14:compatExt spid="_x0000_s52290"/>
                </a:ext>
                <a:ext uri="{FF2B5EF4-FFF2-40B4-BE49-F238E27FC236}">
                  <a16:creationId xmlns:a16="http://schemas.microsoft.com/office/drawing/2014/main" id="{00000000-0008-0000-1400-00004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2291" name="Button 67" hidden="1">
              <a:extLst>
                <a:ext uri="{63B3BB69-23CF-44E3-9099-C40C66FF867C}">
                  <a14:compatExt spid="_x0000_s52291"/>
                </a:ext>
                <a:ext uri="{FF2B5EF4-FFF2-40B4-BE49-F238E27FC236}">
                  <a16:creationId xmlns:a16="http://schemas.microsoft.com/office/drawing/2014/main" id="{00000000-0008-0000-1400-00004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2292" name="Button 68" hidden="1">
              <a:extLst>
                <a:ext uri="{63B3BB69-23CF-44E3-9099-C40C66FF867C}">
                  <a14:compatExt spid="_x0000_s52292"/>
                </a:ext>
                <a:ext uri="{FF2B5EF4-FFF2-40B4-BE49-F238E27FC236}">
                  <a16:creationId xmlns:a16="http://schemas.microsoft.com/office/drawing/2014/main" id="{00000000-0008-0000-1400-00004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2293" name="Button 69" hidden="1">
              <a:extLst>
                <a:ext uri="{63B3BB69-23CF-44E3-9099-C40C66FF867C}">
                  <a14:compatExt spid="_x0000_s52293"/>
                </a:ext>
                <a:ext uri="{FF2B5EF4-FFF2-40B4-BE49-F238E27FC236}">
                  <a16:creationId xmlns:a16="http://schemas.microsoft.com/office/drawing/2014/main" id="{00000000-0008-0000-1400-00004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2294" name="Button 70" hidden="1">
              <a:extLst>
                <a:ext uri="{63B3BB69-23CF-44E3-9099-C40C66FF867C}">
                  <a14:compatExt spid="_x0000_s52294"/>
                </a:ext>
                <a:ext uri="{FF2B5EF4-FFF2-40B4-BE49-F238E27FC236}">
                  <a16:creationId xmlns:a16="http://schemas.microsoft.com/office/drawing/2014/main" id="{00000000-0008-0000-1400-00004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2295" name="Button 71" hidden="1">
              <a:extLst>
                <a:ext uri="{63B3BB69-23CF-44E3-9099-C40C66FF867C}">
                  <a14:compatExt spid="_x0000_s52295"/>
                </a:ext>
                <a:ext uri="{FF2B5EF4-FFF2-40B4-BE49-F238E27FC236}">
                  <a16:creationId xmlns:a16="http://schemas.microsoft.com/office/drawing/2014/main" id="{00000000-0008-0000-1400-00004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2296" name="Button 72" hidden="1">
              <a:extLst>
                <a:ext uri="{63B3BB69-23CF-44E3-9099-C40C66FF867C}">
                  <a14:compatExt spid="_x0000_s52296"/>
                </a:ext>
                <a:ext uri="{FF2B5EF4-FFF2-40B4-BE49-F238E27FC236}">
                  <a16:creationId xmlns:a16="http://schemas.microsoft.com/office/drawing/2014/main" id="{00000000-0008-0000-1400-00004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2297" name="Button 73" hidden="1">
              <a:extLst>
                <a:ext uri="{63B3BB69-23CF-44E3-9099-C40C66FF867C}">
                  <a14:compatExt spid="_x0000_s52297"/>
                </a:ext>
                <a:ext uri="{FF2B5EF4-FFF2-40B4-BE49-F238E27FC236}">
                  <a16:creationId xmlns:a16="http://schemas.microsoft.com/office/drawing/2014/main" id="{00000000-0008-0000-1400-00004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2298" name="Button 74" hidden="1">
              <a:extLst>
                <a:ext uri="{63B3BB69-23CF-44E3-9099-C40C66FF867C}">
                  <a14:compatExt spid="_x0000_s52298"/>
                </a:ext>
                <a:ext uri="{FF2B5EF4-FFF2-40B4-BE49-F238E27FC236}">
                  <a16:creationId xmlns:a16="http://schemas.microsoft.com/office/drawing/2014/main" id="{00000000-0008-0000-1400-00004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2299" name="Button 75" hidden="1">
              <a:extLst>
                <a:ext uri="{63B3BB69-23CF-44E3-9099-C40C66FF867C}">
                  <a14:compatExt spid="_x0000_s52299"/>
                </a:ext>
                <a:ext uri="{FF2B5EF4-FFF2-40B4-BE49-F238E27FC236}">
                  <a16:creationId xmlns:a16="http://schemas.microsoft.com/office/drawing/2014/main" id="{00000000-0008-0000-1400-00004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2300" name="Button 76" hidden="1">
              <a:extLst>
                <a:ext uri="{63B3BB69-23CF-44E3-9099-C40C66FF867C}">
                  <a14:compatExt spid="_x0000_s52300"/>
                </a:ext>
                <a:ext uri="{FF2B5EF4-FFF2-40B4-BE49-F238E27FC236}">
                  <a16:creationId xmlns:a16="http://schemas.microsoft.com/office/drawing/2014/main" id="{00000000-0008-0000-1400-00004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2301" name="Button 77" hidden="1">
              <a:extLst>
                <a:ext uri="{63B3BB69-23CF-44E3-9099-C40C66FF867C}">
                  <a14:compatExt spid="_x0000_s52301"/>
                </a:ext>
                <a:ext uri="{FF2B5EF4-FFF2-40B4-BE49-F238E27FC236}">
                  <a16:creationId xmlns:a16="http://schemas.microsoft.com/office/drawing/2014/main" id="{00000000-0008-0000-1400-00004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2302" name="Button 78" hidden="1">
              <a:extLst>
                <a:ext uri="{63B3BB69-23CF-44E3-9099-C40C66FF867C}">
                  <a14:compatExt spid="_x0000_s52302"/>
                </a:ext>
                <a:ext uri="{FF2B5EF4-FFF2-40B4-BE49-F238E27FC236}">
                  <a16:creationId xmlns:a16="http://schemas.microsoft.com/office/drawing/2014/main" id="{00000000-0008-0000-1400-00004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2303" name="Button 79" hidden="1">
              <a:extLst>
                <a:ext uri="{63B3BB69-23CF-44E3-9099-C40C66FF867C}">
                  <a14:compatExt spid="_x0000_s52303"/>
                </a:ext>
                <a:ext uri="{FF2B5EF4-FFF2-40B4-BE49-F238E27FC236}">
                  <a16:creationId xmlns:a16="http://schemas.microsoft.com/office/drawing/2014/main" id="{00000000-0008-0000-1400-00004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2304" name="Button 80" hidden="1">
              <a:extLst>
                <a:ext uri="{63B3BB69-23CF-44E3-9099-C40C66FF867C}">
                  <a14:compatExt spid="_x0000_s52304"/>
                </a:ext>
                <a:ext uri="{FF2B5EF4-FFF2-40B4-BE49-F238E27FC236}">
                  <a16:creationId xmlns:a16="http://schemas.microsoft.com/office/drawing/2014/main" id="{00000000-0008-0000-1400-00005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2305" name="Button 81" hidden="1">
              <a:extLst>
                <a:ext uri="{63B3BB69-23CF-44E3-9099-C40C66FF867C}">
                  <a14:compatExt spid="_x0000_s52305"/>
                </a:ext>
                <a:ext uri="{FF2B5EF4-FFF2-40B4-BE49-F238E27FC236}">
                  <a16:creationId xmlns:a16="http://schemas.microsoft.com/office/drawing/2014/main" id="{00000000-0008-0000-1400-00005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2306" name="Button 82" hidden="1">
              <a:extLst>
                <a:ext uri="{63B3BB69-23CF-44E3-9099-C40C66FF867C}">
                  <a14:compatExt spid="_x0000_s52306"/>
                </a:ext>
                <a:ext uri="{FF2B5EF4-FFF2-40B4-BE49-F238E27FC236}">
                  <a16:creationId xmlns:a16="http://schemas.microsoft.com/office/drawing/2014/main" id="{00000000-0008-0000-1400-00005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2307" name="Button 83" hidden="1">
              <a:extLst>
                <a:ext uri="{63B3BB69-23CF-44E3-9099-C40C66FF867C}">
                  <a14:compatExt spid="_x0000_s52307"/>
                </a:ext>
                <a:ext uri="{FF2B5EF4-FFF2-40B4-BE49-F238E27FC236}">
                  <a16:creationId xmlns:a16="http://schemas.microsoft.com/office/drawing/2014/main" id="{00000000-0008-0000-1400-00005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2308" name="Button 84" hidden="1">
              <a:extLst>
                <a:ext uri="{63B3BB69-23CF-44E3-9099-C40C66FF867C}">
                  <a14:compatExt spid="_x0000_s52308"/>
                </a:ext>
                <a:ext uri="{FF2B5EF4-FFF2-40B4-BE49-F238E27FC236}">
                  <a16:creationId xmlns:a16="http://schemas.microsoft.com/office/drawing/2014/main" id="{00000000-0008-0000-1400-00005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2309" name="Button 85" hidden="1">
              <a:extLst>
                <a:ext uri="{63B3BB69-23CF-44E3-9099-C40C66FF867C}">
                  <a14:compatExt spid="_x0000_s52309"/>
                </a:ext>
                <a:ext uri="{FF2B5EF4-FFF2-40B4-BE49-F238E27FC236}">
                  <a16:creationId xmlns:a16="http://schemas.microsoft.com/office/drawing/2014/main" id="{00000000-0008-0000-1400-00005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2310" name="Button 86" hidden="1">
              <a:extLst>
                <a:ext uri="{63B3BB69-23CF-44E3-9099-C40C66FF867C}">
                  <a14:compatExt spid="_x0000_s52310"/>
                </a:ext>
                <a:ext uri="{FF2B5EF4-FFF2-40B4-BE49-F238E27FC236}">
                  <a16:creationId xmlns:a16="http://schemas.microsoft.com/office/drawing/2014/main" id="{00000000-0008-0000-1400-00005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2311" name="Button 87" hidden="1">
              <a:extLst>
                <a:ext uri="{63B3BB69-23CF-44E3-9099-C40C66FF867C}">
                  <a14:compatExt spid="_x0000_s52311"/>
                </a:ext>
                <a:ext uri="{FF2B5EF4-FFF2-40B4-BE49-F238E27FC236}">
                  <a16:creationId xmlns:a16="http://schemas.microsoft.com/office/drawing/2014/main" id="{00000000-0008-0000-1400-00005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2312" name="Button 88" hidden="1">
              <a:extLst>
                <a:ext uri="{63B3BB69-23CF-44E3-9099-C40C66FF867C}">
                  <a14:compatExt spid="_x0000_s52312"/>
                </a:ext>
                <a:ext uri="{FF2B5EF4-FFF2-40B4-BE49-F238E27FC236}">
                  <a16:creationId xmlns:a16="http://schemas.microsoft.com/office/drawing/2014/main" id="{00000000-0008-0000-1400-00005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2313" name="Button 89" hidden="1">
              <a:extLst>
                <a:ext uri="{63B3BB69-23CF-44E3-9099-C40C66FF867C}">
                  <a14:compatExt spid="_x0000_s52313"/>
                </a:ext>
                <a:ext uri="{FF2B5EF4-FFF2-40B4-BE49-F238E27FC236}">
                  <a16:creationId xmlns:a16="http://schemas.microsoft.com/office/drawing/2014/main" id="{00000000-0008-0000-1400-00005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2314" name="Button 90" hidden="1">
              <a:extLst>
                <a:ext uri="{63B3BB69-23CF-44E3-9099-C40C66FF867C}">
                  <a14:compatExt spid="_x0000_s52314"/>
                </a:ext>
                <a:ext uri="{FF2B5EF4-FFF2-40B4-BE49-F238E27FC236}">
                  <a16:creationId xmlns:a16="http://schemas.microsoft.com/office/drawing/2014/main" id="{00000000-0008-0000-1400-00005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2315" name="Button 91" hidden="1">
              <a:extLst>
                <a:ext uri="{63B3BB69-23CF-44E3-9099-C40C66FF867C}">
                  <a14:compatExt spid="_x0000_s52315"/>
                </a:ext>
                <a:ext uri="{FF2B5EF4-FFF2-40B4-BE49-F238E27FC236}">
                  <a16:creationId xmlns:a16="http://schemas.microsoft.com/office/drawing/2014/main" id="{00000000-0008-0000-1400-00005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2316" name="Button 92" hidden="1">
              <a:extLst>
                <a:ext uri="{63B3BB69-23CF-44E3-9099-C40C66FF867C}">
                  <a14:compatExt spid="_x0000_s52316"/>
                </a:ext>
                <a:ext uri="{FF2B5EF4-FFF2-40B4-BE49-F238E27FC236}">
                  <a16:creationId xmlns:a16="http://schemas.microsoft.com/office/drawing/2014/main" id="{00000000-0008-0000-1400-00005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2317" name="Button 93" hidden="1">
              <a:extLst>
                <a:ext uri="{63B3BB69-23CF-44E3-9099-C40C66FF867C}">
                  <a14:compatExt spid="_x0000_s52317"/>
                </a:ext>
                <a:ext uri="{FF2B5EF4-FFF2-40B4-BE49-F238E27FC236}">
                  <a16:creationId xmlns:a16="http://schemas.microsoft.com/office/drawing/2014/main" id="{00000000-0008-0000-1400-00005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2318" name="Button 94" hidden="1">
              <a:extLst>
                <a:ext uri="{63B3BB69-23CF-44E3-9099-C40C66FF867C}">
                  <a14:compatExt spid="_x0000_s52318"/>
                </a:ext>
                <a:ext uri="{FF2B5EF4-FFF2-40B4-BE49-F238E27FC236}">
                  <a16:creationId xmlns:a16="http://schemas.microsoft.com/office/drawing/2014/main" id="{00000000-0008-0000-1400-00005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2319" name="Button 95" hidden="1">
              <a:extLst>
                <a:ext uri="{63B3BB69-23CF-44E3-9099-C40C66FF867C}">
                  <a14:compatExt spid="_x0000_s52319"/>
                </a:ext>
                <a:ext uri="{FF2B5EF4-FFF2-40B4-BE49-F238E27FC236}">
                  <a16:creationId xmlns:a16="http://schemas.microsoft.com/office/drawing/2014/main" id="{00000000-0008-0000-1400-00005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2320" name="Button 96" hidden="1">
              <a:extLst>
                <a:ext uri="{63B3BB69-23CF-44E3-9099-C40C66FF867C}">
                  <a14:compatExt spid="_x0000_s52320"/>
                </a:ext>
                <a:ext uri="{FF2B5EF4-FFF2-40B4-BE49-F238E27FC236}">
                  <a16:creationId xmlns:a16="http://schemas.microsoft.com/office/drawing/2014/main" id="{00000000-0008-0000-1400-00006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2321" name="Button 97" hidden="1">
              <a:extLst>
                <a:ext uri="{63B3BB69-23CF-44E3-9099-C40C66FF867C}">
                  <a14:compatExt spid="_x0000_s52321"/>
                </a:ext>
                <a:ext uri="{FF2B5EF4-FFF2-40B4-BE49-F238E27FC236}">
                  <a16:creationId xmlns:a16="http://schemas.microsoft.com/office/drawing/2014/main" id="{00000000-0008-0000-1400-00006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2322" name="Button 98" hidden="1">
              <a:extLst>
                <a:ext uri="{63B3BB69-23CF-44E3-9099-C40C66FF867C}">
                  <a14:compatExt spid="_x0000_s52322"/>
                </a:ext>
                <a:ext uri="{FF2B5EF4-FFF2-40B4-BE49-F238E27FC236}">
                  <a16:creationId xmlns:a16="http://schemas.microsoft.com/office/drawing/2014/main" id="{00000000-0008-0000-1400-00006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2323" name="Button 99" hidden="1">
              <a:extLst>
                <a:ext uri="{63B3BB69-23CF-44E3-9099-C40C66FF867C}">
                  <a14:compatExt spid="_x0000_s52323"/>
                </a:ext>
                <a:ext uri="{FF2B5EF4-FFF2-40B4-BE49-F238E27FC236}">
                  <a16:creationId xmlns:a16="http://schemas.microsoft.com/office/drawing/2014/main" id="{00000000-0008-0000-1400-00006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2324" name="Button 100" hidden="1">
              <a:extLst>
                <a:ext uri="{63B3BB69-23CF-44E3-9099-C40C66FF867C}">
                  <a14:compatExt spid="_x0000_s52324"/>
                </a:ext>
                <a:ext uri="{FF2B5EF4-FFF2-40B4-BE49-F238E27FC236}">
                  <a16:creationId xmlns:a16="http://schemas.microsoft.com/office/drawing/2014/main" id="{00000000-0008-0000-1400-00006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2325" name="Button 101" hidden="1">
              <a:extLst>
                <a:ext uri="{63B3BB69-23CF-44E3-9099-C40C66FF867C}">
                  <a14:compatExt spid="_x0000_s52325"/>
                </a:ext>
                <a:ext uri="{FF2B5EF4-FFF2-40B4-BE49-F238E27FC236}">
                  <a16:creationId xmlns:a16="http://schemas.microsoft.com/office/drawing/2014/main" id="{00000000-0008-0000-1400-00006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2326" name="Button 102" hidden="1">
              <a:extLst>
                <a:ext uri="{63B3BB69-23CF-44E3-9099-C40C66FF867C}">
                  <a14:compatExt spid="_x0000_s52326"/>
                </a:ext>
                <a:ext uri="{FF2B5EF4-FFF2-40B4-BE49-F238E27FC236}">
                  <a16:creationId xmlns:a16="http://schemas.microsoft.com/office/drawing/2014/main" id="{00000000-0008-0000-1400-00006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2327" name="Button 103" hidden="1">
              <a:extLst>
                <a:ext uri="{63B3BB69-23CF-44E3-9099-C40C66FF867C}">
                  <a14:compatExt spid="_x0000_s52327"/>
                </a:ext>
                <a:ext uri="{FF2B5EF4-FFF2-40B4-BE49-F238E27FC236}">
                  <a16:creationId xmlns:a16="http://schemas.microsoft.com/office/drawing/2014/main" id="{00000000-0008-0000-1400-00006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2328" name="Button 104" hidden="1">
              <a:extLst>
                <a:ext uri="{63B3BB69-23CF-44E3-9099-C40C66FF867C}">
                  <a14:compatExt spid="_x0000_s52328"/>
                </a:ext>
                <a:ext uri="{FF2B5EF4-FFF2-40B4-BE49-F238E27FC236}">
                  <a16:creationId xmlns:a16="http://schemas.microsoft.com/office/drawing/2014/main" id="{00000000-0008-0000-1400-00006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2329" name="Button 105" hidden="1">
              <a:extLst>
                <a:ext uri="{63B3BB69-23CF-44E3-9099-C40C66FF867C}">
                  <a14:compatExt spid="_x0000_s52329"/>
                </a:ext>
                <a:ext uri="{FF2B5EF4-FFF2-40B4-BE49-F238E27FC236}">
                  <a16:creationId xmlns:a16="http://schemas.microsoft.com/office/drawing/2014/main" id="{00000000-0008-0000-1400-00006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2330" name="Button 106" hidden="1">
              <a:extLst>
                <a:ext uri="{63B3BB69-23CF-44E3-9099-C40C66FF867C}">
                  <a14:compatExt spid="_x0000_s52330"/>
                </a:ext>
                <a:ext uri="{FF2B5EF4-FFF2-40B4-BE49-F238E27FC236}">
                  <a16:creationId xmlns:a16="http://schemas.microsoft.com/office/drawing/2014/main" id="{00000000-0008-0000-1400-00006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2331" name="Button 107" hidden="1">
              <a:extLst>
                <a:ext uri="{63B3BB69-23CF-44E3-9099-C40C66FF867C}">
                  <a14:compatExt spid="_x0000_s52331"/>
                </a:ext>
                <a:ext uri="{FF2B5EF4-FFF2-40B4-BE49-F238E27FC236}">
                  <a16:creationId xmlns:a16="http://schemas.microsoft.com/office/drawing/2014/main" id="{00000000-0008-0000-1400-00006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2332" name="Button 108" hidden="1">
              <a:extLst>
                <a:ext uri="{63B3BB69-23CF-44E3-9099-C40C66FF867C}">
                  <a14:compatExt spid="_x0000_s52332"/>
                </a:ext>
                <a:ext uri="{FF2B5EF4-FFF2-40B4-BE49-F238E27FC236}">
                  <a16:creationId xmlns:a16="http://schemas.microsoft.com/office/drawing/2014/main" id="{00000000-0008-0000-1400-00006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2333" name="Button 109" hidden="1">
              <a:extLst>
                <a:ext uri="{63B3BB69-23CF-44E3-9099-C40C66FF867C}">
                  <a14:compatExt spid="_x0000_s52333"/>
                </a:ext>
                <a:ext uri="{FF2B5EF4-FFF2-40B4-BE49-F238E27FC236}">
                  <a16:creationId xmlns:a16="http://schemas.microsoft.com/office/drawing/2014/main" id="{00000000-0008-0000-1400-00006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2334" name="Button 110" hidden="1">
              <a:extLst>
                <a:ext uri="{63B3BB69-23CF-44E3-9099-C40C66FF867C}">
                  <a14:compatExt spid="_x0000_s52334"/>
                </a:ext>
                <a:ext uri="{FF2B5EF4-FFF2-40B4-BE49-F238E27FC236}">
                  <a16:creationId xmlns:a16="http://schemas.microsoft.com/office/drawing/2014/main" id="{00000000-0008-0000-1400-00006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2335" name="Button 111" hidden="1">
              <a:extLst>
                <a:ext uri="{63B3BB69-23CF-44E3-9099-C40C66FF867C}">
                  <a14:compatExt spid="_x0000_s52335"/>
                </a:ext>
                <a:ext uri="{FF2B5EF4-FFF2-40B4-BE49-F238E27FC236}">
                  <a16:creationId xmlns:a16="http://schemas.microsoft.com/office/drawing/2014/main" id="{00000000-0008-0000-1400-00006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2336" name="Button 112" hidden="1">
              <a:extLst>
                <a:ext uri="{63B3BB69-23CF-44E3-9099-C40C66FF867C}">
                  <a14:compatExt spid="_x0000_s52336"/>
                </a:ext>
                <a:ext uri="{FF2B5EF4-FFF2-40B4-BE49-F238E27FC236}">
                  <a16:creationId xmlns:a16="http://schemas.microsoft.com/office/drawing/2014/main" id="{00000000-0008-0000-1400-00007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2337" name="Button 113" hidden="1">
              <a:extLst>
                <a:ext uri="{63B3BB69-23CF-44E3-9099-C40C66FF867C}">
                  <a14:compatExt spid="_x0000_s52337"/>
                </a:ext>
                <a:ext uri="{FF2B5EF4-FFF2-40B4-BE49-F238E27FC236}">
                  <a16:creationId xmlns:a16="http://schemas.microsoft.com/office/drawing/2014/main" id="{00000000-0008-0000-1400-00007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2338" name="Button 114" hidden="1">
              <a:extLst>
                <a:ext uri="{63B3BB69-23CF-44E3-9099-C40C66FF867C}">
                  <a14:compatExt spid="_x0000_s52338"/>
                </a:ext>
                <a:ext uri="{FF2B5EF4-FFF2-40B4-BE49-F238E27FC236}">
                  <a16:creationId xmlns:a16="http://schemas.microsoft.com/office/drawing/2014/main" id="{00000000-0008-0000-1400-00007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2339" name="Button 115" hidden="1">
              <a:extLst>
                <a:ext uri="{63B3BB69-23CF-44E3-9099-C40C66FF867C}">
                  <a14:compatExt spid="_x0000_s52339"/>
                </a:ext>
                <a:ext uri="{FF2B5EF4-FFF2-40B4-BE49-F238E27FC236}">
                  <a16:creationId xmlns:a16="http://schemas.microsoft.com/office/drawing/2014/main" id="{00000000-0008-0000-1400-00007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2340" name="Button 116" hidden="1">
              <a:extLst>
                <a:ext uri="{63B3BB69-23CF-44E3-9099-C40C66FF867C}">
                  <a14:compatExt spid="_x0000_s52340"/>
                </a:ext>
                <a:ext uri="{FF2B5EF4-FFF2-40B4-BE49-F238E27FC236}">
                  <a16:creationId xmlns:a16="http://schemas.microsoft.com/office/drawing/2014/main" id="{00000000-0008-0000-1400-00007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2341" name="Button 117" hidden="1">
              <a:extLst>
                <a:ext uri="{63B3BB69-23CF-44E3-9099-C40C66FF867C}">
                  <a14:compatExt spid="_x0000_s52341"/>
                </a:ext>
                <a:ext uri="{FF2B5EF4-FFF2-40B4-BE49-F238E27FC236}">
                  <a16:creationId xmlns:a16="http://schemas.microsoft.com/office/drawing/2014/main" id="{00000000-0008-0000-1400-00007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2342" name="Button 118" hidden="1">
              <a:extLst>
                <a:ext uri="{63B3BB69-23CF-44E3-9099-C40C66FF867C}">
                  <a14:compatExt spid="_x0000_s52342"/>
                </a:ext>
                <a:ext uri="{FF2B5EF4-FFF2-40B4-BE49-F238E27FC236}">
                  <a16:creationId xmlns:a16="http://schemas.microsoft.com/office/drawing/2014/main" id="{00000000-0008-0000-1400-00007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2343" name="Button 119" hidden="1">
              <a:extLst>
                <a:ext uri="{63B3BB69-23CF-44E3-9099-C40C66FF867C}">
                  <a14:compatExt spid="_x0000_s52343"/>
                </a:ext>
                <a:ext uri="{FF2B5EF4-FFF2-40B4-BE49-F238E27FC236}">
                  <a16:creationId xmlns:a16="http://schemas.microsoft.com/office/drawing/2014/main" id="{00000000-0008-0000-1400-00007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2344" name="Button 120" hidden="1">
              <a:extLst>
                <a:ext uri="{63B3BB69-23CF-44E3-9099-C40C66FF867C}">
                  <a14:compatExt spid="_x0000_s52344"/>
                </a:ext>
                <a:ext uri="{FF2B5EF4-FFF2-40B4-BE49-F238E27FC236}">
                  <a16:creationId xmlns:a16="http://schemas.microsoft.com/office/drawing/2014/main" id="{00000000-0008-0000-1400-00007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2345" name="Button 121" hidden="1">
              <a:extLst>
                <a:ext uri="{63B3BB69-23CF-44E3-9099-C40C66FF867C}">
                  <a14:compatExt spid="_x0000_s52345"/>
                </a:ext>
                <a:ext uri="{FF2B5EF4-FFF2-40B4-BE49-F238E27FC236}">
                  <a16:creationId xmlns:a16="http://schemas.microsoft.com/office/drawing/2014/main" id="{00000000-0008-0000-1400-00007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2346" name="Button 122" hidden="1">
              <a:extLst>
                <a:ext uri="{63B3BB69-23CF-44E3-9099-C40C66FF867C}">
                  <a14:compatExt spid="_x0000_s52346"/>
                </a:ext>
                <a:ext uri="{FF2B5EF4-FFF2-40B4-BE49-F238E27FC236}">
                  <a16:creationId xmlns:a16="http://schemas.microsoft.com/office/drawing/2014/main" id="{00000000-0008-0000-1400-00007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2347" name="Button 123" hidden="1">
              <a:extLst>
                <a:ext uri="{63B3BB69-23CF-44E3-9099-C40C66FF867C}">
                  <a14:compatExt spid="_x0000_s52347"/>
                </a:ext>
                <a:ext uri="{FF2B5EF4-FFF2-40B4-BE49-F238E27FC236}">
                  <a16:creationId xmlns:a16="http://schemas.microsoft.com/office/drawing/2014/main" id="{00000000-0008-0000-1400-00007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2348" name="Button 124" hidden="1">
              <a:extLst>
                <a:ext uri="{63B3BB69-23CF-44E3-9099-C40C66FF867C}">
                  <a14:compatExt spid="_x0000_s52348"/>
                </a:ext>
                <a:ext uri="{FF2B5EF4-FFF2-40B4-BE49-F238E27FC236}">
                  <a16:creationId xmlns:a16="http://schemas.microsoft.com/office/drawing/2014/main" id="{00000000-0008-0000-1400-00007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2349" name="Button 125" hidden="1">
              <a:extLst>
                <a:ext uri="{63B3BB69-23CF-44E3-9099-C40C66FF867C}">
                  <a14:compatExt spid="_x0000_s52349"/>
                </a:ext>
                <a:ext uri="{FF2B5EF4-FFF2-40B4-BE49-F238E27FC236}">
                  <a16:creationId xmlns:a16="http://schemas.microsoft.com/office/drawing/2014/main" id="{00000000-0008-0000-1400-00007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2350" name="Button 126" hidden="1">
              <a:extLst>
                <a:ext uri="{63B3BB69-23CF-44E3-9099-C40C66FF867C}">
                  <a14:compatExt spid="_x0000_s52350"/>
                </a:ext>
                <a:ext uri="{FF2B5EF4-FFF2-40B4-BE49-F238E27FC236}">
                  <a16:creationId xmlns:a16="http://schemas.microsoft.com/office/drawing/2014/main" id="{00000000-0008-0000-1400-00007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2351" name="Button 127" hidden="1">
              <a:extLst>
                <a:ext uri="{63B3BB69-23CF-44E3-9099-C40C66FF867C}">
                  <a14:compatExt spid="_x0000_s52351"/>
                </a:ext>
                <a:ext uri="{FF2B5EF4-FFF2-40B4-BE49-F238E27FC236}">
                  <a16:creationId xmlns:a16="http://schemas.microsoft.com/office/drawing/2014/main" id="{00000000-0008-0000-1400-00007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2352" name="Button 128" hidden="1">
              <a:extLst>
                <a:ext uri="{63B3BB69-23CF-44E3-9099-C40C66FF867C}">
                  <a14:compatExt spid="_x0000_s52352"/>
                </a:ext>
                <a:ext uri="{FF2B5EF4-FFF2-40B4-BE49-F238E27FC236}">
                  <a16:creationId xmlns:a16="http://schemas.microsoft.com/office/drawing/2014/main" id="{00000000-0008-0000-1400-00008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2353" name="Button 129" hidden="1">
              <a:extLst>
                <a:ext uri="{63B3BB69-23CF-44E3-9099-C40C66FF867C}">
                  <a14:compatExt spid="_x0000_s52353"/>
                </a:ext>
                <a:ext uri="{FF2B5EF4-FFF2-40B4-BE49-F238E27FC236}">
                  <a16:creationId xmlns:a16="http://schemas.microsoft.com/office/drawing/2014/main" id="{00000000-0008-0000-1400-00008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2354" name="Button 130" hidden="1">
              <a:extLst>
                <a:ext uri="{63B3BB69-23CF-44E3-9099-C40C66FF867C}">
                  <a14:compatExt spid="_x0000_s52354"/>
                </a:ext>
                <a:ext uri="{FF2B5EF4-FFF2-40B4-BE49-F238E27FC236}">
                  <a16:creationId xmlns:a16="http://schemas.microsoft.com/office/drawing/2014/main" id="{00000000-0008-0000-1400-00008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2355" name="Button 131" hidden="1">
              <a:extLst>
                <a:ext uri="{63B3BB69-23CF-44E3-9099-C40C66FF867C}">
                  <a14:compatExt spid="_x0000_s52355"/>
                </a:ext>
                <a:ext uri="{FF2B5EF4-FFF2-40B4-BE49-F238E27FC236}">
                  <a16:creationId xmlns:a16="http://schemas.microsoft.com/office/drawing/2014/main" id="{00000000-0008-0000-1400-00008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2356" name="Button 132" hidden="1">
              <a:extLst>
                <a:ext uri="{63B3BB69-23CF-44E3-9099-C40C66FF867C}">
                  <a14:compatExt spid="_x0000_s52356"/>
                </a:ext>
                <a:ext uri="{FF2B5EF4-FFF2-40B4-BE49-F238E27FC236}">
                  <a16:creationId xmlns:a16="http://schemas.microsoft.com/office/drawing/2014/main" id="{00000000-0008-0000-1400-00008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2357" name="Button 133" hidden="1">
              <a:extLst>
                <a:ext uri="{63B3BB69-23CF-44E3-9099-C40C66FF867C}">
                  <a14:compatExt spid="_x0000_s52357"/>
                </a:ext>
                <a:ext uri="{FF2B5EF4-FFF2-40B4-BE49-F238E27FC236}">
                  <a16:creationId xmlns:a16="http://schemas.microsoft.com/office/drawing/2014/main" id="{00000000-0008-0000-1400-00008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2358" name="Button 134" hidden="1">
              <a:extLst>
                <a:ext uri="{63B3BB69-23CF-44E3-9099-C40C66FF867C}">
                  <a14:compatExt spid="_x0000_s52358"/>
                </a:ext>
                <a:ext uri="{FF2B5EF4-FFF2-40B4-BE49-F238E27FC236}">
                  <a16:creationId xmlns:a16="http://schemas.microsoft.com/office/drawing/2014/main" id="{00000000-0008-0000-1400-00008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2359" name="Button 135" hidden="1">
              <a:extLst>
                <a:ext uri="{63B3BB69-23CF-44E3-9099-C40C66FF867C}">
                  <a14:compatExt spid="_x0000_s52359"/>
                </a:ext>
                <a:ext uri="{FF2B5EF4-FFF2-40B4-BE49-F238E27FC236}">
                  <a16:creationId xmlns:a16="http://schemas.microsoft.com/office/drawing/2014/main" id="{00000000-0008-0000-1400-00008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2360" name="Button 136" hidden="1">
              <a:extLst>
                <a:ext uri="{63B3BB69-23CF-44E3-9099-C40C66FF867C}">
                  <a14:compatExt spid="_x0000_s52360"/>
                </a:ext>
                <a:ext uri="{FF2B5EF4-FFF2-40B4-BE49-F238E27FC236}">
                  <a16:creationId xmlns:a16="http://schemas.microsoft.com/office/drawing/2014/main" id="{00000000-0008-0000-1400-00008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2361" name="Button 137" hidden="1">
              <a:extLst>
                <a:ext uri="{63B3BB69-23CF-44E3-9099-C40C66FF867C}">
                  <a14:compatExt spid="_x0000_s52361"/>
                </a:ext>
                <a:ext uri="{FF2B5EF4-FFF2-40B4-BE49-F238E27FC236}">
                  <a16:creationId xmlns:a16="http://schemas.microsoft.com/office/drawing/2014/main" id="{00000000-0008-0000-1400-00008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2362" name="Button 138" hidden="1">
              <a:extLst>
                <a:ext uri="{63B3BB69-23CF-44E3-9099-C40C66FF867C}">
                  <a14:compatExt spid="_x0000_s52362"/>
                </a:ext>
                <a:ext uri="{FF2B5EF4-FFF2-40B4-BE49-F238E27FC236}">
                  <a16:creationId xmlns:a16="http://schemas.microsoft.com/office/drawing/2014/main" id="{00000000-0008-0000-1400-00008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2363" name="Button 139" hidden="1">
              <a:extLst>
                <a:ext uri="{63B3BB69-23CF-44E3-9099-C40C66FF867C}">
                  <a14:compatExt spid="_x0000_s52363"/>
                </a:ext>
                <a:ext uri="{FF2B5EF4-FFF2-40B4-BE49-F238E27FC236}">
                  <a16:creationId xmlns:a16="http://schemas.microsoft.com/office/drawing/2014/main" id="{00000000-0008-0000-1400-00008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2364" name="Button 140" hidden="1">
              <a:extLst>
                <a:ext uri="{63B3BB69-23CF-44E3-9099-C40C66FF867C}">
                  <a14:compatExt spid="_x0000_s52364"/>
                </a:ext>
                <a:ext uri="{FF2B5EF4-FFF2-40B4-BE49-F238E27FC236}">
                  <a16:creationId xmlns:a16="http://schemas.microsoft.com/office/drawing/2014/main" id="{00000000-0008-0000-1400-00008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3249" name="Button 1" hidden="1">
              <a:extLst>
                <a:ext uri="{63B3BB69-23CF-44E3-9099-C40C66FF867C}">
                  <a14:compatExt spid="_x0000_s53249"/>
                </a:ext>
                <a:ext uri="{FF2B5EF4-FFF2-40B4-BE49-F238E27FC236}">
                  <a16:creationId xmlns:a16="http://schemas.microsoft.com/office/drawing/2014/main" id="{00000000-0008-0000-1500-00000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3250" name="Button 2" hidden="1">
              <a:extLst>
                <a:ext uri="{63B3BB69-23CF-44E3-9099-C40C66FF867C}">
                  <a14:compatExt spid="_x0000_s53250"/>
                </a:ext>
                <a:ext uri="{FF2B5EF4-FFF2-40B4-BE49-F238E27FC236}">
                  <a16:creationId xmlns:a16="http://schemas.microsoft.com/office/drawing/2014/main" id="{00000000-0008-0000-1500-00000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3251" name="Button 3" hidden="1">
              <a:extLst>
                <a:ext uri="{63B3BB69-23CF-44E3-9099-C40C66FF867C}">
                  <a14:compatExt spid="_x0000_s53251"/>
                </a:ext>
                <a:ext uri="{FF2B5EF4-FFF2-40B4-BE49-F238E27FC236}">
                  <a16:creationId xmlns:a16="http://schemas.microsoft.com/office/drawing/2014/main" id="{00000000-0008-0000-1500-00000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3252" name="Button 4" hidden="1">
              <a:extLst>
                <a:ext uri="{63B3BB69-23CF-44E3-9099-C40C66FF867C}">
                  <a14:compatExt spid="_x0000_s53252"/>
                </a:ext>
                <a:ext uri="{FF2B5EF4-FFF2-40B4-BE49-F238E27FC236}">
                  <a16:creationId xmlns:a16="http://schemas.microsoft.com/office/drawing/2014/main" id="{00000000-0008-0000-1500-00000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3253" name="Button 5" hidden="1">
              <a:extLst>
                <a:ext uri="{63B3BB69-23CF-44E3-9099-C40C66FF867C}">
                  <a14:compatExt spid="_x0000_s53253"/>
                </a:ext>
                <a:ext uri="{FF2B5EF4-FFF2-40B4-BE49-F238E27FC236}">
                  <a16:creationId xmlns:a16="http://schemas.microsoft.com/office/drawing/2014/main" id="{00000000-0008-0000-1500-00000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3254" name="Button 6" hidden="1">
              <a:extLst>
                <a:ext uri="{63B3BB69-23CF-44E3-9099-C40C66FF867C}">
                  <a14:compatExt spid="_x0000_s53254"/>
                </a:ext>
                <a:ext uri="{FF2B5EF4-FFF2-40B4-BE49-F238E27FC236}">
                  <a16:creationId xmlns:a16="http://schemas.microsoft.com/office/drawing/2014/main" id="{00000000-0008-0000-1500-00000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3255" name="Button 7" hidden="1">
              <a:extLst>
                <a:ext uri="{63B3BB69-23CF-44E3-9099-C40C66FF867C}">
                  <a14:compatExt spid="_x0000_s53255"/>
                </a:ext>
                <a:ext uri="{FF2B5EF4-FFF2-40B4-BE49-F238E27FC236}">
                  <a16:creationId xmlns:a16="http://schemas.microsoft.com/office/drawing/2014/main" id="{00000000-0008-0000-1500-00000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3256" name="Button 8" hidden="1">
              <a:extLst>
                <a:ext uri="{63B3BB69-23CF-44E3-9099-C40C66FF867C}">
                  <a14:compatExt spid="_x0000_s53256"/>
                </a:ext>
                <a:ext uri="{FF2B5EF4-FFF2-40B4-BE49-F238E27FC236}">
                  <a16:creationId xmlns:a16="http://schemas.microsoft.com/office/drawing/2014/main" id="{00000000-0008-0000-1500-00000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3257" name="Button 9" hidden="1">
              <a:extLst>
                <a:ext uri="{63B3BB69-23CF-44E3-9099-C40C66FF867C}">
                  <a14:compatExt spid="_x0000_s53257"/>
                </a:ext>
                <a:ext uri="{FF2B5EF4-FFF2-40B4-BE49-F238E27FC236}">
                  <a16:creationId xmlns:a16="http://schemas.microsoft.com/office/drawing/2014/main" id="{00000000-0008-0000-1500-00000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3258" name="Button 10" hidden="1">
              <a:extLst>
                <a:ext uri="{63B3BB69-23CF-44E3-9099-C40C66FF867C}">
                  <a14:compatExt spid="_x0000_s53258"/>
                </a:ext>
                <a:ext uri="{FF2B5EF4-FFF2-40B4-BE49-F238E27FC236}">
                  <a16:creationId xmlns:a16="http://schemas.microsoft.com/office/drawing/2014/main" id="{00000000-0008-0000-1500-00000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3259" name="Button 11" hidden="1">
              <a:extLst>
                <a:ext uri="{63B3BB69-23CF-44E3-9099-C40C66FF867C}">
                  <a14:compatExt spid="_x0000_s53259"/>
                </a:ext>
                <a:ext uri="{FF2B5EF4-FFF2-40B4-BE49-F238E27FC236}">
                  <a16:creationId xmlns:a16="http://schemas.microsoft.com/office/drawing/2014/main" id="{00000000-0008-0000-1500-00000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3260" name="Button 12" hidden="1">
              <a:extLst>
                <a:ext uri="{63B3BB69-23CF-44E3-9099-C40C66FF867C}">
                  <a14:compatExt spid="_x0000_s53260"/>
                </a:ext>
                <a:ext uri="{FF2B5EF4-FFF2-40B4-BE49-F238E27FC236}">
                  <a16:creationId xmlns:a16="http://schemas.microsoft.com/office/drawing/2014/main" id="{00000000-0008-0000-1500-00000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3261" name="Button 13" hidden="1">
              <a:extLst>
                <a:ext uri="{63B3BB69-23CF-44E3-9099-C40C66FF867C}">
                  <a14:compatExt spid="_x0000_s53261"/>
                </a:ext>
                <a:ext uri="{FF2B5EF4-FFF2-40B4-BE49-F238E27FC236}">
                  <a16:creationId xmlns:a16="http://schemas.microsoft.com/office/drawing/2014/main" id="{00000000-0008-0000-1500-00000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3262" name="Button 14" hidden="1">
              <a:extLst>
                <a:ext uri="{63B3BB69-23CF-44E3-9099-C40C66FF867C}">
                  <a14:compatExt spid="_x0000_s53262"/>
                </a:ext>
                <a:ext uri="{FF2B5EF4-FFF2-40B4-BE49-F238E27FC236}">
                  <a16:creationId xmlns:a16="http://schemas.microsoft.com/office/drawing/2014/main" id="{00000000-0008-0000-1500-00000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3263" name="Button 15" hidden="1">
              <a:extLst>
                <a:ext uri="{63B3BB69-23CF-44E3-9099-C40C66FF867C}">
                  <a14:compatExt spid="_x0000_s53263"/>
                </a:ext>
                <a:ext uri="{FF2B5EF4-FFF2-40B4-BE49-F238E27FC236}">
                  <a16:creationId xmlns:a16="http://schemas.microsoft.com/office/drawing/2014/main" id="{00000000-0008-0000-1500-00000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3264" name="Button 16" hidden="1">
              <a:extLst>
                <a:ext uri="{63B3BB69-23CF-44E3-9099-C40C66FF867C}">
                  <a14:compatExt spid="_x0000_s53264"/>
                </a:ext>
                <a:ext uri="{FF2B5EF4-FFF2-40B4-BE49-F238E27FC236}">
                  <a16:creationId xmlns:a16="http://schemas.microsoft.com/office/drawing/2014/main" id="{00000000-0008-0000-1500-00001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3265" name="Button 17" hidden="1">
              <a:extLst>
                <a:ext uri="{63B3BB69-23CF-44E3-9099-C40C66FF867C}">
                  <a14:compatExt spid="_x0000_s53265"/>
                </a:ext>
                <a:ext uri="{FF2B5EF4-FFF2-40B4-BE49-F238E27FC236}">
                  <a16:creationId xmlns:a16="http://schemas.microsoft.com/office/drawing/2014/main" id="{00000000-0008-0000-1500-00001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3266" name="Button 18" hidden="1">
              <a:extLst>
                <a:ext uri="{63B3BB69-23CF-44E3-9099-C40C66FF867C}">
                  <a14:compatExt spid="_x0000_s53266"/>
                </a:ext>
                <a:ext uri="{FF2B5EF4-FFF2-40B4-BE49-F238E27FC236}">
                  <a16:creationId xmlns:a16="http://schemas.microsoft.com/office/drawing/2014/main" id="{00000000-0008-0000-1500-00001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3267" name="Button 19" hidden="1">
              <a:extLst>
                <a:ext uri="{63B3BB69-23CF-44E3-9099-C40C66FF867C}">
                  <a14:compatExt spid="_x0000_s53267"/>
                </a:ext>
                <a:ext uri="{FF2B5EF4-FFF2-40B4-BE49-F238E27FC236}">
                  <a16:creationId xmlns:a16="http://schemas.microsoft.com/office/drawing/2014/main" id="{00000000-0008-0000-1500-00001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3268" name="Button 20" hidden="1">
              <a:extLst>
                <a:ext uri="{63B3BB69-23CF-44E3-9099-C40C66FF867C}">
                  <a14:compatExt spid="_x0000_s53268"/>
                </a:ext>
                <a:ext uri="{FF2B5EF4-FFF2-40B4-BE49-F238E27FC236}">
                  <a16:creationId xmlns:a16="http://schemas.microsoft.com/office/drawing/2014/main" id="{00000000-0008-0000-1500-00001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3269" name="Button 21" hidden="1">
              <a:extLst>
                <a:ext uri="{63B3BB69-23CF-44E3-9099-C40C66FF867C}">
                  <a14:compatExt spid="_x0000_s53269"/>
                </a:ext>
                <a:ext uri="{FF2B5EF4-FFF2-40B4-BE49-F238E27FC236}">
                  <a16:creationId xmlns:a16="http://schemas.microsoft.com/office/drawing/2014/main" id="{00000000-0008-0000-1500-00001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3270" name="Button 22" hidden="1">
              <a:extLst>
                <a:ext uri="{63B3BB69-23CF-44E3-9099-C40C66FF867C}">
                  <a14:compatExt spid="_x0000_s53270"/>
                </a:ext>
                <a:ext uri="{FF2B5EF4-FFF2-40B4-BE49-F238E27FC236}">
                  <a16:creationId xmlns:a16="http://schemas.microsoft.com/office/drawing/2014/main" id="{00000000-0008-0000-1500-00001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3271" name="Button 23" hidden="1">
              <a:extLst>
                <a:ext uri="{63B3BB69-23CF-44E3-9099-C40C66FF867C}">
                  <a14:compatExt spid="_x0000_s53271"/>
                </a:ext>
                <a:ext uri="{FF2B5EF4-FFF2-40B4-BE49-F238E27FC236}">
                  <a16:creationId xmlns:a16="http://schemas.microsoft.com/office/drawing/2014/main" id="{00000000-0008-0000-1500-00001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3272" name="Button 24" hidden="1">
              <a:extLst>
                <a:ext uri="{63B3BB69-23CF-44E3-9099-C40C66FF867C}">
                  <a14:compatExt spid="_x0000_s53272"/>
                </a:ext>
                <a:ext uri="{FF2B5EF4-FFF2-40B4-BE49-F238E27FC236}">
                  <a16:creationId xmlns:a16="http://schemas.microsoft.com/office/drawing/2014/main" id="{00000000-0008-0000-1500-00001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3273" name="Button 25" hidden="1">
              <a:extLst>
                <a:ext uri="{63B3BB69-23CF-44E3-9099-C40C66FF867C}">
                  <a14:compatExt spid="_x0000_s53273"/>
                </a:ext>
                <a:ext uri="{FF2B5EF4-FFF2-40B4-BE49-F238E27FC236}">
                  <a16:creationId xmlns:a16="http://schemas.microsoft.com/office/drawing/2014/main" id="{00000000-0008-0000-1500-00001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3274" name="Button 26" hidden="1">
              <a:extLst>
                <a:ext uri="{63B3BB69-23CF-44E3-9099-C40C66FF867C}">
                  <a14:compatExt spid="_x0000_s53274"/>
                </a:ext>
                <a:ext uri="{FF2B5EF4-FFF2-40B4-BE49-F238E27FC236}">
                  <a16:creationId xmlns:a16="http://schemas.microsoft.com/office/drawing/2014/main" id="{00000000-0008-0000-1500-00001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3275" name="Button 27" hidden="1">
              <a:extLst>
                <a:ext uri="{63B3BB69-23CF-44E3-9099-C40C66FF867C}">
                  <a14:compatExt spid="_x0000_s53275"/>
                </a:ext>
                <a:ext uri="{FF2B5EF4-FFF2-40B4-BE49-F238E27FC236}">
                  <a16:creationId xmlns:a16="http://schemas.microsoft.com/office/drawing/2014/main" id="{00000000-0008-0000-1500-00001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3276" name="Button 28" hidden="1">
              <a:extLst>
                <a:ext uri="{63B3BB69-23CF-44E3-9099-C40C66FF867C}">
                  <a14:compatExt spid="_x0000_s53276"/>
                </a:ext>
                <a:ext uri="{FF2B5EF4-FFF2-40B4-BE49-F238E27FC236}">
                  <a16:creationId xmlns:a16="http://schemas.microsoft.com/office/drawing/2014/main" id="{00000000-0008-0000-1500-00001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3277" name="Button 29" hidden="1">
              <a:extLst>
                <a:ext uri="{63B3BB69-23CF-44E3-9099-C40C66FF867C}">
                  <a14:compatExt spid="_x0000_s53277"/>
                </a:ext>
                <a:ext uri="{FF2B5EF4-FFF2-40B4-BE49-F238E27FC236}">
                  <a16:creationId xmlns:a16="http://schemas.microsoft.com/office/drawing/2014/main" id="{00000000-0008-0000-1500-00001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3278" name="Button 30" hidden="1">
              <a:extLst>
                <a:ext uri="{63B3BB69-23CF-44E3-9099-C40C66FF867C}">
                  <a14:compatExt spid="_x0000_s53278"/>
                </a:ext>
                <a:ext uri="{FF2B5EF4-FFF2-40B4-BE49-F238E27FC236}">
                  <a16:creationId xmlns:a16="http://schemas.microsoft.com/office/drawing/2014/main" id="{00000000-0008-0000-1500-00001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3279" name="Button 31" hidden="1">
              <a:extLst>
                <a:ext uri="{63B3BB69-23CF-44E3-9099-C40C66FF867C}">
                  <a14:compatExt spid="_x0000_s53279"/>
                </a:ext>
                <a:ext uri="{FF2B5EF4-FFF2-40B4-BE49-F238E27FC236}">
                  <a16:creationId xmlns:a16="http://schemas.microsoft.com/office/drawing/2014/main" id="{00000000-0008-0000-1500-00001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3280" name="Button 32" hidden="1">
              <a:extLst>
                <a:ext uri="{63B3BB69-23CF-44E3-9099-C40C66FF867C}">
                  <a14:compatExt spid="_x0000_s53280"/>
                </a:ext>
                <a:ext uri="{FF2B5EF4-FFF2-40B4-BE49-F238E27FC236}">
                  <a16:creationId xmlns:a16="http://schemas.microsoft.com/office/drawing/2014/main" id="{00000000-0008-0000-1500-00002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3281" name="Button 33" hidden="1">
              <a:extLst>
                <a:ext uri="{63B3BB69-23CF-44E3-9099-C40C66FF867C}">
                  <a14:compatExt spid="_x0000_s53281"/>
                </a:ext>
                <a:ext uri="{FF2B5EF4-FFF2-40B4-BE49-F238E27FC236}">
                  <a16:creationId xmlns:a16="http://schemas.microsoft.com/office/drawing/2014/main" id="{00000000-0008-0000-1500-00002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3282" name="Button 34" hidden="1">
              <a:extLst>
                <a:ext uri="{63B3BB69-23CF-44E3-9099-C40C66FF867C}">
                  <a14:compatExt spid="_x0000_s53282"/>
                </a:ext>
                <a:ext uri="{FF2B5EF4-FFF2-40B4-BE49-F238E27FC236}">
                  <a16:creationId xmlns:a16="http://schemas.microsoft.com/office/drawing/2014/main" id="{00000000-0008-0000-1500-00002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3283" name="Button 35" hidden="1">
              <a:extLst>
                <a:ext uri="{63B3BB69-23CF-44E3-9099-C40C66FF867C}">
                  <a14:compatExt spid="_x0000_s53283"/>
                </a:ext>
                <a:ext uri="{FF2B5EF4-FFF2-40B4-BE49-F238E27FC236}">
                  <a16:creationId xmlns:a16="http://schemas.microsoft.com/office/drawing/2014/main" id="{00000000-0008-0000-1500-00002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3284" name="Button 36" hidden="1">
              <a:extLst>
                <a:ext uri="{63B3BB69-23CF-44E3-9099-C40C66FF867C}">
                  <a14:compatExt spid="_x0000_s53284"/>
                </a:ext>
                <a:ext uri="{FF2B5EF4-FFF2-40B4-BE49-F238E27FC236}">
                  <a16:creationId xmlns:a16="http://schemas.microsoft.com/office/drawing/2014/main" id="{00000000-0008-0000-1500-00002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3285" name="Button 37" hidden="1">
              <a:extLst>
                <a:ext uri="{63B3BB69-23CF-44E3-9099-C40C66FF867C}">
                  <a14:compatExt spid="_x0000_s53285"/>
                </a:ext>
                <a:ext uri="{FF2B5EF4-FFF2-40B4-BE49-F238E27FC236}">
                  <a16:creationId xmlns:a16="http://schemas.microsoft.com/office/drawing/2014/main" id="{00000000-0008-0000-1500-00002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3286" name="Button 38" hidden="1">
              <a:extLst>
                <a:ext uri="{63B3BB69-23CF-44E3-9099-C40C66FF867C}">
                  <a14:compatExt spid="_x0000_s53286"/>
                </a:ext>
                <a:ext uri="{FF2B5EF4-FFF2-40B4-BE49-F238E27FC236}">
                  <a16:creationId xmlns:a16="http://schemas.microsoft.com/office/drawing/2014/main" id="{00000000-0008-0000-1500-00002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3287" name="Button 39" hidden="1">
              <a:extLst>
                <a:ext uri="{63B3BB69-23CF-44E3-9099-C40C66FF867C}">
                  <a14:compatExt spid="_x0000_s53287"/>
                </a:ext>
                <a:ext uri="{FF2B5EF4-FFF2-40B4-BE49-F238E27FC236}">
                  <a16:creationId xmlns:a16="http://schemas.microsoft.com/office/drawing/2014/main" id="{00000000-0008-0000-1500-00002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3288" name="Button 40" hidden="1">
              <a:extLst>
                <a:ext uri="{63B3BB69-23CF-44E3-9099-C40C66FF867C}">
                  <a14:compatExt spid="_x0000_s53288"/>
                </a:ext>
                <a:ext uri="{FF2B5EF4-FFF2-40B4-BE49-F238E27FC236}">
                  <a16:creationId xmlns:a16="http://schemas.microsoft.com/office/drawing/2014/main" id="{00000000-0008-0000-1500-00002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3289" name="Button 41" hidden="1">
              <a:extLst>
                <a:ext uri="{63B3BB69-23CF-44E3-9099-C40C66FF867C}">
                  <a14:compatExt spid="_x0000_s53289"/>
                </a:ext>
                <a:ext uri="{FF2B5EF4-FFF2-40B4-BE49-F238E27FC236}">
                  <a16:creationId xmlns:a16="http://schemas.microsoft.com/office/drawing/2014/main" id="{00000000-0008-0000-1500-00002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3290" name="Button 42" hidden="1">
              <a:extLst>
                <a:ext uri="{63B3BB69-23CF-44E3-9099-C40C66FF867C}">
                  <a14:compatExt spid="_x0000_s53290"/>
                </a:ext>
                <a:ext uri="{FF2B5EF4-FFF2-40B4-BE49-F238E27FC236}">
                  <a16:creationId xmlns:a16="http://schemas.microsoft.com/office/drawing/2014/main" id="{00000000-0008-0000-1500-00002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3291" name="Button 43" hidden="1">
              <a:extLst>
                <a:ext uri="{63B3BB69-23CF-44E3-9099-C40C66FF867C}">
                  <a14:compatExt spid="_x0000_s53291"/>
                </a:ext>
                <a:ext uri="{FF2B5EF4-FFF2-40B4-BE49-F238E27FC236}">
                  <a16:creationId xmlns:a16="http://schemas.microsoft.com/office/drawing/2014/main" id="{00000000-0008-0000-1500-00002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3292" name="Button 44" hidden="1">
              <a:extLst>
                <a:ext uri="{63B3BB69-23CF-44E3-9099-C40C66FF867C}">
                  <a14:compatExt spid="_x0000_s53292"/>
                </a:ext>
                <a:ext uri="{FF2B5EF4-FFF2-40B4-BE49-F238E27FC236}">
                  <a16:creationId xmlns:a16="http://schemas.microsoft.com/office/drawing/2014/main" id="{00000000-0008-0000-1500-00002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3293" name="Button 45" hidden="1">
              <a:extLst>
                <a:ext uri="{63B3BB69-23CF-44E3-9099-C40C66FF867C}">
                  <a14:compatExt spid="_x0000_s53293"/>
                </a:ext>
                <a:ext uri="{FF2B5EF4-FFF2-40B4-BE49-F238E27FC236}">
                  <a16:creationId xmlns:a16="http://schemas.microsoft.com/office/drawing/2014/main" id="{00000000-0008-0000-1500-00002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3294" name="Button 46" hidden="1">
              <a:extLst>
                <a:ext uri="{63B3BB69-23CF-44E3-9099-C40C66FF867C}">
                  <a14:compatExt spid="_x0000_s53294"/>
                </a:ext>
                <a:ext uri="{FF2B5EF4-FFF2-40B4-BE49-F238E27FC236}">
                  <a16:creationId xmlns:a16="http://schemas.microsoft.com/office/drawing/2014/main" id="{00000000-0008-0000-1500-00002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3295" name="Button 47" hidden="1">
              <a:extLst>
                <a:ext uri="{63B3BB69-23CF-44E3-9099-C40C66FF867C}">
                  <a14:compatExt spid="_x0000_s53295"/>
                </a:ext>
                <a:ext uri="{FF2B5EF4-FFF2-40B4-BE49-F238E27FC236}">
                  <a16:creationId xmlns:a16="http://schemas.microsoft.com/office/drawing/2014/main" id="{00000000-0008-0000-1500-00002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3296" name="Button 48" hidden="1">
              <a:extLst>
                <a:ext uri="{63B3BB69-23CF-44E3-9099-C40C66FF867C}">
                  <a14:compatExt spid="_x0000_s53296"/>
                </a:ext>
                <a:ext uri="{FF2B5EF4-FFF2-40B4-BE49-F238E27FC236}">
                  <a16:creationId xmlns:a16="http://schemas.microsoft.com/office/drawing/2014/main" id="{00000000-0008-0000-1500-00003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3297" name="Button 49" hidden="1">
              <a:extLst>
                <a:ext uri="{63B3BB69-23CF-44E3-9099-C40C66FF867C}">
                  <a14:compatExt spid="_x0000_s53297"/>
                </a:ext>
                <a:ext uri="{FF2B5EF4-FFF2-40B4-BE49-F238E27FC236}">
                  <a16:creationId xmlns:a16="http://schemas.microsoft.com/office/drawing/2014/main" id="{00000000-0008-0000-1500-00003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3298" name="Button 50" hidden="1">
              <a:extLst>
                <a:ext uri="{63B3BB69-23CF-44E3-9099-C40C66FF867C}">
                  <a14:compatExt spid="_x0000_s53298"/>
                </a:ext>
                <a:ext uri="{FF2B5EF4-FFF2-40B4-BE49-F238E27FC236}">
                  <a16:creationId xmlns:a16="http://schemas.microsoft.com/office/drawing/2014/main" id="{00000000-0008-0000-1500-00003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3299" name="Button 51" hidden="1">
              <a:extLst>
                <a:ext uri="{63B3BB69-23CF-44E3-9099-C40C66FF867C}">
                  <a14:compatExt spid="_x0000_s53299"/>
                </a:ext>
                <a:ext uri="{FF2B5EF4-FFF2-40B4-BE49-F238E27FC236}">
                  <a16:creationId xmlns:a16="http://schemas.microsoft.com/office/drawing/2014/main" id="{00000000-0008-0000-1500-00003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3300" name="Button 52" hidden="1">
              <a:extLst>
                <a:ext uri="{63B3BB69-23CF-44E3-9099-C40C66FF867C}">
                  <a14:compatExt spid="_x0000_s53300"/>
                </a:ext>
                <a:ext uri="{FF2B5EF4-FFF2-40B4-BE49-F238E27FC236}">
                  <a16:creationId xmlns:a16="http://schemas.microsoft.com/office/drawing/2014/main" id="{00000000-0008-0000-1500-00003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3301" name="Button 53" hidden="1">
              <a:extLst>
                <a:ext uri="{63B3BB69-23CF-44E3-9099-C40C66FF867C}">
                  <a14:compatExt spid="_x0000_s53301"/>
                </a:ext>
                <a:ext uri="{FF2B5EF4-FFF2-40B4-BE49-F238E27FC236}">
                  <a16:creationId xmlns:a16="http://schemas.microsoft.com/office/drawing/2014/main" id="{00000000-0008-0000-1500-00003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3302" name="Button 54" hidden="1">
              <a:extLst>
                <a:ext uri="{63B3BB69-23CF-44E3-9099-C40C66FF867C}">
                  <a14:compatExt spid="_x0000_s53302"/>
                </a:ext>
                <a:ext uri="{FF2B5EF4-FFF2-40B4-BE49-F238E27FC236}">
                  <a16:creationId xmlns:a16="http://schemas.microsoft.com/office/drawing/2014/main" id="{00000000-0008-0000-1500-00003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3303" name="Button 55" hidden="1">
              <a:extLst>
                <a:ext uri="{63B3BB69-23CF-44E3-9099-C40C66FF867C}">
                  <a14:compatExt spid="_x0000_s53303"/>
                </a:ext>
                <a:ext uri="{FF2B5EF4-FFF2-40B4-BE49-F238E27FC236}">
                  <a16:creationId xmlns:a16="http://schemas.microsoft.com/office/drawing/2014/main" id="{00000000-0008-0000-1500-00003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3304" name="Button 56" hidden="1">
              <a:extLst>
                <a:ext uri="{63B3BB69-23CF-44E3-9099-C40C66FF867C}">
                  <a14:compatExt spid="_x0000_s53304"/>
                </a:ext>
                <a:ext uri="{FF2B5EF4-FFF2-40B4-BE49-F238E27FC236}">
                  <a16:creationId xmlns:a16="http://schemas.microsoft.com/office/drawing/2014/main" id="{00000000-0008-0000-1500-00003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3305" name="Button 57" hidden="1">
              <a:extLst>
                <a:ext uri="{63B3BB69-23CF-44E3-9099-C40C66FF867C}">
                  <a14:compatExt spid="_x0000_s53305"/>
                </a:ext>
                <a:ext uri="{FF2B5EF4-FFF2-40B4-BE49-F238E27FC236}">
                  <a16:creationId xmlns:a16="http://schemas.microsoft.com/office/drawing/2014/main" id="{00000000-0008-0000-1500-00003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3306" name="Button 58" hidden="1">
              <a:extLst>
                <a:ext uri="{63B3BB69-23CF-44E3-9099-C40C66FF867C}">
                  <a14:compatExt spid="_x0000_s53306"/>
                </a:ext>
                <a:ext uri="{FF2B5EF4-FFF2-40B4-BE49-F238E27FC236}">
                  <a16:creationId xmlns:a16="http://schemas.microsoft.com/office/drawing/2014/main" id="{00000000-0008-0000-1500-00003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3307" name="Button 59" hidden="1">
              <a:extLst>
                <a:ext uri="{63B3BB69-23CF-44E3-9099-C40C66FF867C}">
                  <a14:compatExt spid="_x0000_s53307"/>
                </a:ext>
                <a:ext uri="{FF2B5EF4-FFF2-40B4-BE49-F238E27FC236}">
                  <a16:creationId xmlns:a16="http://schemas.microsoft.com/office/drawing/2014/main" id="{00000000-0008-0000-1500-00003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3308" name="Button 60" hidden="1">
              <a:extLst>
                <a:ext uri="{63B3BB69-23CF-44E3-9099-C40C66FF867C}">
                  <a14:compatExt spid="_x0000_s53308"/>
                </a:ext>
                <a:ext uri="{FF2B5EF4-FFF2-40B4-BE49-F238E27FC236}">
                  <a16:creationId xmlns:a16="http://schemas.microsoft.com/office/drawing/2014/main" id="{00000000-0008-0000-1500-00003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3309" name="Button 61" hidden="1">
              <a:extLst>
                <a:ext uri="{63B3BB69-23CF-44E3-9099-C40C66FF867C}">
                  <a14:compatExt spid="_x0000_s53309"/>
                </a:ext>
                <a:ext uri="{FF2B5EF4-FFF2-40B4-BE49-F238E27FC236}">
                  <a16:creationId xmlns:a16="http://schemas.microsoft.com/office/drawing/2014/main" id="{00000000-0008-0000-1500-00003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3310" name="Button 62" hidden="1">
              <a:extLst>
                <a:ext uri="{63B3BB69-23CF-44E3-9099-C40C66FF867C}">
                  <a14:compatExt spid="_x0000_s53310"/>
                </a:ext>
                <a:ext uri="{FF2B5EF4-FFF2-40B4-BE49-F238E27FC236}">
                  <a16:creationId xmlns:a16="http://schemas.microsoft.com/office/drawing/2014/main" id="{00000000-0008-0000-1500-00003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3311" name="Button 63" hidden="1">
              <a:extLst>
                <a:ext uri="{63B3BB69-23CF-44E3-9099-C40C66FF867C}">
                  <a14:compatExt spid="_x0000_s53311"/>
                </a:ext>
                <a:ext uri="{FF2B5EF4-FFF2-40B4-BE49-F238E27FC236}">
                  <a16:creationId xmlns:a16="http://schemas.microsoft.com/office/drawing/2014/main" id="{00000000-0008-0000-1500-00003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3312" name="Button 64" hidden="1">
              <a:extLst>
                <a:ext uri="{63B3BB69-23CF-44E3-9099-C40C66FF867C}">
                  <a14:compatExt spid="_x0000_s53312"/>
                </a:ext>
                <a:ext uri="{FF2B5EF4-FFF2-40B4-BE49-F238E27FC236}">
                  <a16:creationId xmlns:a16="http://schemas.microsoft.com/office/drawing/2014/main" id="{00000000-0008-0000-1500-00004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3313" name="Button 65" hidden="1">
              <a:extLst>
                <a:ext uri="{63B3BB69-23CF-44E3-9099-C40C66FF867C}">
                  <a14:compatExt spid="_x0000_s53313"/>
                </a:ext>
                <a:ext uri="{FF2B5EF4-FFF2-40B4-BE49-F238E27FC236}">
                  <a16:creationId xmlns:a16="http://schemas.microsoft.com/office/drawing/2014/main" id="{00000000-0008-0000-1500-00004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3314" name="Button 66" hidden="1">
              <a:extLst>
                <a:ext uri="{63B3BB69-23CF-44E3-9099-C40C66FF867C}">
                  <a14:compatExt spid="_x0000_s53314"/>
                </a:ext>
                <a:ext uri="{FF2B5EF4-FFF2-40B4-BE49-F238E27FC236}">
                  <a16:creationId xmlns:a16="http://schemas.microsoft.com/office/drawing/2014/main" id="{00000000-0008-0000-1500-00004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3315" name="Button 67" hidden="1">
              <a:extLst>
                <a:ext uri="{63B3BB69-23CF-44E3-9099-C40C66FF867C}">
                  <a14:compatExt spid="_x0000_s53315"/>
                </a:ext>
                <a:ext uri="{FF2B5EF4-FFF2-40B4-BE49-F238E27FC236}">
                  <a16:creationId xmlns:a16="http://schemas.microsoft.com/office/drawing/2014/main" id="{00000000-0008-0000-1500-00004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3316" name="Button 68" hidden="1">
              <a:extLst>
                <a:ext uri="{63B3BB69-23CF-44E3-9099-C40C66FF867C}">
                  <a14:compatExt spid="_x0000_s53316"/>
                </a:ext>
                <a:ext uri="{FF2B5EF4-FFF2-40B4-BE49-F238E27FC236}">
                  <a16:creationId xmlns:a16="http://schemas.microsoft.com/office/drawing/2014/main" id="{00000000-0008-0000-1500-00004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3317" name="Button 69" hidden="1">
              <a:extLst>
                <a:ext uri="{63B3BB69-23CF-44E3-9099-C40C66FF867C}">
                  <a14:compatExt spid="_x0000_s53317"/>
                </a:ext>
                <a:ext uri="{FF2B5EF4-FFF2-40B4-BE49-F238E27FC236}">
                  <a16:creationId xmlns:a16="http://schemas.microsoft.com/office/drawing/2014/main" id="{00000000-0008-0000-1500-00004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3318" name="Button 70" hidden="1">
              <a:extLst>
                <a:ext uri="{63B3BB69-23CF-44E3-9099-C40C66FF867C}">
                  <a14:compatExt spid="_x0000_s53318"/>
                </a:ext>
                <a:ext uri="{FF2B5EF4-FFF2-40B4-BE49-F238E27FC236}">
                  <a16:creationId xmlns:a16="http://schemas.microsoft.com/office/drawing/2014/main" id="{00000000-0008-0000-1500-00004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3319" name="Button 71" hidden="1">
              <a:extLst>
                <a:ext uri="{63B3BB69-23CF-44E3-9099-C40C66FF867C}">
                  <a14:compatExt spid="_x0000_s53319"/>
                </a:ext>
                <a:ext uri="{FF2B5EF4-FFF2-40B4-BE49-F238E27FC236}">
                  <a16:creationId xmlns:a16="http://schemas.microsoft.com/office/drawing/2014/main" id="{00000000-0008-0000-1500-00004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3320" name="Button 72" hidden="1">
              <a:extLst>
                <a:ext uri="{63B3BB69-23CF-44E3-9099-C40C66FF867C}">
                  <a14:compatExt spid="_x0000_s53320"/>
                </a:ext>
                <a:ext uri="{FF2B5EF4-FFF2-40B4-BE49-F238E27FC236}">
                  <a16:creationId xmlns:a16="http://schemas.microsoft.com/office/drawing/2014/main" id="{00000000-0008-0000-1500-00004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3321" name="Button 73" hidden="1">
              <a:extLst>
                <a:ext uri="{63B3BB69-23CF-44E3-9099-C40C66FF867C}">
                  <a14:compatExt spid="_x0000_s53321"/>
                </a:ext>
                <a:ext uri="{FF2B5EF4-FFF2-40B4-BE49-F238E27FC236}">
                  <a16:creationId xmlns:a16="http://schemas.microsoft.com/office/drawing/2014/main" id="{00000000-0008-0000-1500-00004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3322" name="Button 74" hidden="1">
              <a:extLst>
                <a:ext uri="{63B3BB69-23CF-44E3-9099-C40C66FF867C}">
                  <a14:compatExt spid="_x0000_s53322"/>
                </a:ext>
                <a:ext uri="{FF2B5EF4-FFF2-40B4-BE49-F238E27FC236}">
                  <a16:creationId xmlns:a16="http://schemas.microsoft.com/office/drawing/2014/main" id="{00000000-0008-0000-1500-00004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3323" name="Button 75" hidden="1">
              <a:extLst>
                <a:ext uri="{63B3BB69-23CF-44E3-9099-C40C66FF867C}">
                  <a14:compatExt spid="_x0000_s53323"/>
                </a:ext>
                <a:ext uri="{FF2B5EF4-FFF2-40B4-BE49-F238E27FC236}">
                  <a16:creationId xmlns:a16="http://schemas.microsoft.com/office/drawing/2014/main" id="{00000000-0008-0000-1500-00004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3324" name="Button 76" hidden="1">
              <a:extLst>
                <a:ext uri="{63B3BB69-23CF-44E3-9099-C40C66FF867C}">
                  <a14:compatExt spid="_x0000_s53324"/>
                </a:ext>
                <a:ext uri="{FF2B5EF4-FFF2-40B4-BE49-F238E27FC236}">
                  <a16:creationId xmlns:a16="http://schemas.microsoft.com/office/drawing/2014/main" id="{00000000-0008-0000-1500-00004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3325" name="Button 77" hidden="1">
              <a:extLst>
                <a:ext uri="{63B3BB69-23CF-44E3-9099-C40C66FF867C}">
                  <a14:compatExt spid="_x0000_s53325"/>
                </a:ext>
                <a:ext uri="{FF2B5EF4-FFF2-40B4-BE49-F238E27FC236}">
                  <a16:creationId xmlns:a16="http://schemas.microsoft.com/office/drawing/2014/main" id="{00000000-0008-0000-1500-00004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3326" name="Button 78" hidden="1">
              <a:extLst>
                <a:ext uri="{63B3BB69-23CF-44E3-9099-C40C66FF867C}">
                  <a14:compatExt spid="_x0000_s53326"/>
                </a:ext>
                <a:ext uri="{FF2B5EF4-FFF2-40B4-BE49-F238E27FC236}">
                  <a16:creationId xmlns:a16="http://schemas.microsoft.com/office/drawing/2014/main" id="{00000000-0008-0000-1500-00004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3327" name="Button 79" hidden="1">
              <a:extLst>
                <a:ext uri="{63B3BB69-23CF-44E3-9099-C40C66FF867C}">
                  <a14:compatExt spid="_x0000_s53327"/>
                </a:ext>
                <a:ext uri="{FF2B5EF4-FFF2-40B4-BE49-F238E27FC236}">
                  <a16:creationId xmlns:a16="http://schemas.microsoft.com/office/drawing/2014/main" id="{00000000-0008-0000-1500-00004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3328" name="Button 80" hidden="1">
              <a:extLst>
                <a:ext uri="{63B3BB69-23CF-44E3-9099-C40C66FF867C}">
                  <a14:compatExt spid="_x0000_s53328"/>
                </a:ext>
                <a:ext uri="{FF2B5EF4-FFF2-40B4-BE49-F238E27FC236}">
                  <a16:creationId xmlns:a16="http://schemas.microsoft.com/office/drawing/2014/main" id="{00000000-0008-0000-1500-00005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3329" name="Button 81" hidden="1">
              <a:extLst>
                <a:ext uri="{63B3BB69-23CF-44E3-9099-C40C66FF867C}">
                  <a14:compatExt spid="_x0000_s53329"/>
                </a:ext>
                <a:ext uri="{FF2B5EF4-FFF2-40B4-BE49-F238E27FC236}">
                  <a16:creationId xmlns:a16="http://schemas.microsoft.com/office/drawing/2014/main" id="{00000000-0008-0000-1500-00005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3330" name="Button 82" hidden="1">
              <a:extLst>
                <a:ext uri="{63B3BB69-23CF-44E3-9099-C40C66FF867C}">
                  <a14:compatExt spid="_x0000_s53330"/>
                </a:ext>
                <a:ext uri="{FF2B5EF4-FFF2-40B4-BE49-F238E27FC236}">
                  <a16:creationId xmlns:a16="http://schemas.microsoft.com/office/drawing/2014/main" id="{00000000-0008-0000-1500-00005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3331" name="Button 83" hidden="1">
              <a:extLst>
                <a:ext uri="{63B3BB69-23CF-44E3-9099-C40C66FF867C}">
                  <a14:compatExt spid="_x0000_s53331"/>
                </a:ext>
                <a:ext uri="{FF2B5EF4-FFF2-40B4-BE49-F238E27FC236}">
                  <a16:creationId xmlns:a16="http://schemas.microsoft.com/office/drawing/2014/main" id="{00000000-0008-0000-1500-00005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3332" name="Button 84" hidden="1">
              <a:extLst>
                <a:ext uri="{63B3BB69-23CF-44E3-9099-C40C66FF867C}">
                  <a14:compatExt spid="_x0000_s53332"/>
                </a:ext>
                <a:ext uri="{FF2B5EF4-FFF2-40B4-BE49-F238E27FC236}">
                  <a16:creationId xmlns:a16="http://schemas.microsoft.com/office/drawing/2014/main" id="{00000000-0008-0000-1500-00005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3333" name="Button 85" hidden="1">
              <a:extLst>
                <a:ext uri="{63B3BB69-23CF-44E3-9099-C40C66FF867C}">
                  <a14:compatExt spid="_x0000_s53333"/>
                </a:ext>
                <a:ext uri="{FF2B5EF4-FFF2-40B4-BE49-F238E27FC236}">
                  <a16:creationId xmlns:a16="http://schemas.microsoft.com/office/drawing/2014/main" id="{00000000-0008-0000-1500-00005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3334" name="Button 86" hidden="1">
              <a:extLst>
                <a:ext uri="{63B3BB69-23CF-44E3-9099-C40C66FF867C}">
                  <a14:compatExt spid="_x0000_s53334"/>
                </a:ext>
                <a:ext uri="{FF2B5EF4-FFF2-40B4-BE49-F238E27FC236}">
                  <a16:creationId xmlns:a16="http://schemas.microsoft.com/office/drawing/2014/main" id="{00000000-0008-0000-1500-00005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3335" name="Button 87" hidden="1">
              <a:extLst>
                <a:ext uri="{63B3BB69-23CF-44E3-9099-C40C66FF867C}">
                  <a14:compatExt spid="_x0000_s53335"/>
                </a:ext>
                <a:ext uri="{FF2B5EF4-FFF2-40B4-BE49-F238E27FC236}">
                  <a16:creationId xmlns:a16="http://schemas.microsoft.com/office/drawing/2014/main" id="{00000000-0008-0000-1500-00005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3336" name="Button 88" hidden="1">
              <a:extLst>
                <a:ext uri="{63B3BB69-23CF-44E3-9099-C40C66FF867C}">
                  <a14:compatExt spid="_x0000_s53336"/>
                </a:ext>
                <a:ext uri="{FF2B5EF4-FFF2-40B4-BE49-F238E27FC236}">
                  <a16:creationId xmlns:a16="http://schemas.microsoft.com/office/drawing/2014/main" id="{00000000-0008-0000-1500-00005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3337" name="Button 89" hidden="1">
              <a:extLst>
                <a:ext uri="{63B3BB69-23CF-44E3-9099-C40C66FF867C}">
                  <a14:compatExt spid="_x0000_s53337"/>
                </a:ext>
                <a:ext uri="{FF2B5EF4-FFF2-40B4-BE49-F238E27FC236}">
                  <a16:creationId xmlns:a16="http://schemas.microsoft.com/office/drawing/2014/main" id="{00000000-0008-0000-1500-00005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3338" name="Button 90" hidden="1">
              <a:extLst>
                <a:ext uri="{63B3BB69-23CF-44E3-9099-C40C66FF867C}">
                  <a14:compatExt spid="_x0000_s53338"/>
                </a:ext>
                <a:ext uri="{FF2B5EF4-FFF2-40B4-BE49-F238E27FC236}">
                  <a16:creationId xmlns:a16="http://schemas.microsoft.com/office/drawing/2014/main" id="{00000000-0008-0000-1500-00005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3339" name="Button 91" hidden="1">
              <a:extLst>
                <a:ext uri="{63B3BB69-23CF-44E3-9099-C40C66FF867C}">
                  <a14:compatExt spid="_x0000_s53339"/>
                </a:ext>
                <a:ext uri="{FF2B5EF4-FFF2-40B4-BE49-F238E27FC236}">
                  <a16:creationId xmlns:a16="http://schemas.microsoft.com/office/drawing/2014/main" id="{00000000-0008-0000-1500-00005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3340" name="Button 92" hidden="1">
              <a:extLst>
                <a:ext uri="{63B3BB69-23CF-44E3-9099-C40C66FF867C}">
                  <a14:compatExt spid="_x0000_s53340"/>
                </a:ext>
                <a:ext uri="{FF2B5EF4-FFF2-40B4-BE49-F238E27FC236}">
                  <a16:creationId xmlns:a16="http://schemas.microsoft.com/office/drawing/2014/main" id="{00000000-0008-0000-1500-00005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3341" name="Button 93" hidden="1">
              <a:extLst>
                <a:ext uri="{63B3BB69-23CF-44E3-9099-C40C66FF867C}">
                  <a14:compatExt spid="_x0000_s53341"/>
                </a:ext>
                <a:ext uri="{FF2B5EF4-FFF2-40B4-BE49-F238E27FC236}">
                  <a16:creationId xmlns:a16="http://schemas.microsoft.com/office/drawing/2014/main" id="{00000000-0008-0000-1500-00005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3342" name="Button 94" hidden="1">
              <a:extLst>
                <a:ext uri="{63B3BB69-23CF-44E3-9099-C40C66FF867C}">
                  <a14:compatExt spid="_x0000_s53342"/>
                </a:ext>
                <a:ext uri="{FF2B5EF4-FFF2-40B4-BE49-F238E27FC236}">
                  <a16:creationId xmlns:a16="http://schemas.microsoft.com/office/drawing/2014/main" id="{00000000-0008-0000-1500-00005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3343" name="Button 95" hidden="1">
              <a:extLst>
                <a:ext uri="{63B3BB69-23CF-44E3-9099-C40C66FF867C}">
                  <a14:compatExt spid="_x0000_s53343"/>
                </a:ext>
                <a:ext uri="{FF2B5EF4-FFF2-40B4-BE49-F238E27FC236}">
                  <a16:creationId xmlns:a16="http://schemas.microsoft.com/office/drawing/2014/main" id="{00000000-0008-0000-1500-00005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3344" name="Button 96" hidden="1">
              <a:extLst>
                <a:ext uri="{63B3BB69-23CF-44E3-9099-C40C66FF867C}">
                  <a14:compatExt spid="_x0000_s53344"/>
                </a:ext>
                <a:ext uri="{FF2B5EF4-FFF2-40B4-BE49-F238E27FC236}">
                  <a16:creationId xmlns:a16="http://schemas.microsoft.com/office/drawing/2014/main" id="{00000000-0008-0000-1500-00006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3345" name="Button 97" hidden="1">
              <a:extLst>
                <a:ext uri="{63B3BB69-23CF-44E3-9099-C40C66FF867C}">
                  <a14:compatExt spid="_x0000_s53345"/>
                </a:ext>
                <a:ext uri="{FF2B5EF4-FFF2-40B4-BE49-F238E27FC236}">
                  <a16:creationId xmlns:a16="http://schemas.microsoft.com/office/drawing/2014/main" id="{00000000-0008-0000-1500-00006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3346" name="Button 98" hidden="1">
              <a:extLst>
                <a:ext uri="{63B3BB69-23CF-44E3-9099-C40C66FF867C}">
                  <a14:compatExt spid="_x0000_s53346"/>
                </a:ext>
                <a:ext uri="{FF2B5EF4-FFF2-40B4-BE49-F238E27FC236}">
                  <a16:creationId xmlns:a16="http://schemas.microsoft.com/office/drawing/2014/main" id="{00000000-0008-0000-1500-00006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3347" name="Button 99" hidden="1">
              <a:extLst>
                <a:ext uri="{63B3BB69-23CF-44E3-9099-C40C66FF867C}">
                  <a14:compatExt spid="_x0000_s53347"/>
                </a:ext>
                <a:ext uri="{FF2B5EF4-FFF2-40B4-BE49-F238E27FC236}">
                  <a16:creationId xmlns:a16="http://schemas.microsoft.com/office/drawing/2014/main" id="{00000000-0008-0000-1500-00006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3348" name="Button 100" hidden="1">
              <a:extLst>
                <a:ext uri="{63B3BB69-23CF-44E3-9099-C40C66FF867C}">
                  <a14:compatExt spid="_x0000_s53348"/>
                </a:ext>
                <a:ext uri="{FF2B5EF4-FFF2-40B4-BE49-F238E27FC236}">
                  <a16:creationId xmlns:a16="http://schemas.microsoft.com/office/drawing/2014/main" id="{00000000-0008-0000-1500-00006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3349" name="Button 101" hidden="1">
              <a:extLst>
                <a:ext uri="{63B3BB69-23CF-44E3-9099-C40C66FF867C}">
                  <a14:compatExt spid="_x0000_s53349"/>
                </a:ext>
                <a:ext uri="{FF2B5EF4-FFF2-40B4-BE49-F238E27FC236}">
                  <a16:creationId xmlns:a16="http://schemas.microsoft.com/office/drawing/2014/main" id="{00000000-0008-0000-1500-00006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3350" name="Button 102" hidden="1">
              <a:extLst>
                <a:ext uri="{63B3BB69-23CF-44E3-9099-C40C66FF867C}">
                  <a14:compatExt spid="_x0000_s53350"/>
                </a:ext>
                <a:ext uri="{FF2B5EF4-FFF2-40B4-BE49-F238E27FC236}">
                  <a16:creationId xmlns:a16="http://schemas.microsoft.com/office/drawing/2014/main" id="{00000000-0008-0000-1500-00006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3351" name="Button 103" hidden="1">
              <a:extLst>
                <a:ext uri="{63B3BB69-23CF-44E3-9099-C40C66FF867C}">
                  <a14:compatExt spid="_x0000_s53351"/>
                </a:ext>
                <a:ext uri="{FF2B5EF4-FFF2-40B4-BE49-F238E27FC236}">
                  <a16:creationId xmlns:a16="http://schemas.microsoft.com/office/drawing/2014/main" id="{00000000-0008-0000-1500-00006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3352" name="Button 104" hidden="1">
              <a:extLst>
                <a:ext uri="{63B3BB69-23CF-44E3-9099-C40C66FF867C}">
                  <a14:compatExt spid="_x0000_s53352"/>
                </a:ext>
                <a:ext uri="{FF2B5EF4-FFF2-40B4-BE49-F238E27FC236}">
                  <a16:creationId xmlns:a16="http://schemas.microsoft.com/office/drawing/2014/main" id="{00000000-0008-0000-1500-00006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3353" name="Button 105" hidden="1">
              <a:extLst>
                <a:ext uri="{63B3BB69-23CF-44E3-9099-C40C66FF867C}">
                  <a14:compatExt spid="_x0000_s53353"/>
                </a:ext>
                <a:ext uri="{FF2B5EF4-FFF2-40B4-BE49-F238E27FC236}">
                  <a16:creationId xmlns:a16="http://schemas.microsoft.com/office/drawing/2014/main" id="{00000000-0008-0000-1500-00006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3354" name="Button 106" hidden="1">
              <a:extLst>
                <a:ext uri="{63B3BB69-23CF-44E3-9099-C40C66FF867C}">
                  <a14:compatExt spid="_x0000_s53354"/>
                </a:ext>
                <a:ext uri="{FF2B5EF4-FFF2-40B4-BE49-F238E27FC236}">
                  <a16:creationId xmlns:a16="http://schemas.microsoft.com/office/drawing/2014/main" id="{00000000-0008-0000-1500-00006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3355" name="Button 107" hidden="1">
              <a:extLst>
                <a:ext uri="{63B3BB69-23CF-44E3-9099-C40C66FF867C}">
                  <a14:compatExt spid="_x0000_s53355"/>
                </a:ext>
                <a:ext uri="{FF2B5EF4-FFF2-40B4-BE49-F238E27FC236}">
                  <a16:creationId xmlns:a16="http://schemas.microsoft.com/office/drawing/2014/main" id="{00000000-0008-0000-1500-00006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3356" name="Button 108" hidden="1">
              <a:extLst>
                <a:ext uri="{63B3BB69-23CF-44E3-9099-C40C66FF867C}">
                  <a14:compatExt spid="_x0000_s53356"/>
                </a:ext>
                <a:ext uri="{FF2B5EF4-FFF2-40B4-BE49-F238E27FC236}">
                  <a16:creationId xmlns:a16="http://schemas.microsoft.com/office/drawing/2014/main" id="{00000000-0008-0000-1500-00006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3357" name="Button 109" hidden="1">
              <a:extLst>
                <a:ext uri="{63B3BB69-23CF-44E3-9099-C40C66FF867C}">
                  <a14:compatExt spid="_x0000_s53357"/>
                </a:ext>
                <a:ext uri="{FF2B5EF4-FFF2-40B4-BE49-F238E27FC236}">
                  <a16:creationId xmlns:a16="http://schemas.microsoft.com/office/drawing/2014/main" id="{00000000-0008-0000-1500-00006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3358" name="Button 110" hidden="1">
              <a:extLst>
                <a:ext uri="{63B3BB69-23CF-44E3-9099-C40C66FF867C}">
                  <a14:compatExt spid="_x0000_s53358"/>
                </a:ext>
                <a:ext uri="{FF2B5EF4-FFF2-40B4-BE49-F238E27FC236}">
                  <a16:creationId xmlns:a16="http://schemas.microsoft.com/office/drawing/2014/main" id="{00000000-0008-0000-1500-00006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3359" name="Button 111" hidden="1">
              <a:extLst>
                <a:ext uri="{63B3BB69-23CF-44E3-9099-C40C66FF867C}">
                  <a14:compatExt spid="_x0000_s53359"/>
                </a:ext>
                <a:ext uri="{FF2B5EF4-FFF2-40B4-BE49-F238E27FC236}">
                  <a16:creationId xmlns:a16="http://schemas.microsoft.com/office/drawing/2014/main" id="{00000000-0008-0000-1500-00006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3360" name="Button 112" hidden="1">
              <a:extLst>
                <a:ext uri="{63B3BB69-23CF-44E3-9099-C40C66FF867C}">
                  <a14:compatExt spid="_x0000_s53360"/>
                </a:ext>
                <a:ext uri="{FF2B5EF4-FFF2-40B4-BE49-F238E27FC236}">
                  <a16:creationId xmlns:a16="http://schemas.microsoft.com/office/drawing/2014/main" id="{00000000-0008-0000-1500-00007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3361" name="Button 113" hidden="1">
              <a:extLst>
                <a:ext uri="{63B3BB69-23CF-44E3-9099-C40C66FF867C}">
                  <a14:compatExt spid="_x0000_s53361"/>
                </a:ext>
                <a:ext uri="{FF2B5EF4-FFF2-40B4-BE49-F238E27FC236}">
                  <a16:creationId xmlns:a16="http://schemas.microsoft.com/office/drawing/2014/main" id="{00000000-0008-0000-1500-00007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3362" name="Button 114" hidden="1">
              <a:extLst>
                <a:ext uri="{63B3BB69-23CF-44E3-9099-C40C66FF867C}">
                  <a14:compatExt spid="_x0000_s53362"/>
                </a:ext>
                <a:ext uri="{FF2B5EF4-FFF2-40B4-BE49-F238E27FC236}">
                  <a16:creationId xmlns:a16="http://schemas.microsoft.com/office/drawing/2014/main" id="{00000000-0008-0000-1500-00007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3363" name="Button 115" hidden="1">
              <a:extLst>
                <a:ext uri="{63B3BB69-23CF-44E3-9099-C40C66FF867C}">
                  <a14:compatExt spid="_x0000_s53363"/>
                </a:ext>
                <a:ext uri="{FF2B5EF4-FFF2-40B4-BE49-F238E27FC236}">
                  <a16:creationId xmlns:a16="http://schemas.microsoft.com/office/drawing/2014/main" id="{00000000-0008-0000-1500-00007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3364" name="Button 116" hidden="1">
              <a:extLst>
                <a:ext uri="{63B3BB69-23CF-44E3-9099-C40C66FF867C}">
                  <a14:compatExt spid="_x0000_s53364"/>
                </a:ext>
                <a:ext uri="{FF2B5EF4-FFF2-40B4-BE49-F238E27FC236}">
                  <a16:creationId xmlns:a16="http://schemas.microsoft.com/office/drawing/2014/main" id="{00000000-0008-0000-1500-00007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3365" name="Button 117" hidden="1">
              <a:extLst>
                <a:ext uri="{63B3BB69-23CF-44E3-9099-C40C66FF867C}">
                  <a14:compatExt spid="_x0000_s53365"/>
                </a:ext>
                <a:ext uri="{FF2B5EF4-FFF2-40B4-BE49-F238E27FC236}">
                  <a16:creationId xmlns:a16="http://schemas.microsoft.com/office/drawing/2014/main" id="{00000000-0008-0000-1500-00007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3366" name="Button 118" hidden="1">
              <a:extLst>
                <a:ext uri="{63B3BB69-23CF-44E3-9099-C40C66FF867C}">
                  <a14:compatExt spid="_x0000_s53366"/>
                </a:ext>
                <a:ext uri="{FF2B5EF4-FFF2-40B4-BE49-F238E27FC236}">
                  <a16:creationId xmlns:a16="http://schemas.microsoft.com/office/drawing/2014/main" id="{00000000-0008-0000-1500-00007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3367" name="Button 119" hidden="1">
              <a:extLst>
                <a:ext uri="{63B3BB69-23CF-44E3-9099-C40C66FF867C}">
                  <a14:compatExt spid="_x0000_s53367"/>
                </a:ext>
                <a:ext uri="{FF2B5EF4-FFF2-40B4-BE49-F238E27FC236}">
                  <a16:creationId xmlns:a16="http://schemas.microsoft.com/office/drawing/2014/main" id="{00000000-0008-0000-1500-00007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3368" name="Button 120" hidden="1">
              <a:extLst>
                <a:ext uri="{63B3BB69-23CF-44E3-9099-C40C66FF867C}">
                  <a14:compatExt spid="_x0000_s53368"/>
                </a:ext>
                <a:ext uri="{FF2B5EF4-FFF2-40B4-BE49-F238E27FC236}">
                  <a16:creationId xmlns:a16="http://schemas.microsoft.com/office/drawing/2014/main" id="{00000000-0008-0000-1500-00007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3369" name="Button 121" hidden="1">
              <a:extLst>
                <a:ext uri="{63B3BB69-23CF-44E3-9099-C40C66FF867C}">
                  <a14:compatExt spid="_x0000_s53369"/>
                </a:ext>
                <a:ext uri="{FF2B5EF4-FFF2-40B4-BE49-F238E27FC236}">
                  <a16:creationId xmlns:a16="http://schemas.microsoft.com/office/drawing/2014/main" id="{00000000-0008-0000-1500-00007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3370" name="Button 122" hidden="1">
              <a:extLst>
                <a:ext uri="{63B3BB69-23CF-44E3-9099-C40C66FF867C}">
                  <a14:compatExt spid="_x0000_s53370"/>
                </a:ext>
                <a:ext uri="{FF2B5EF4-FFF2-40B4-BE49-F238E27FC236}">
                  <a16:creationId xmlns:a16="http://schemas.microsoft.com/office/drawing/2014/main" id="{00000000-0008-0000-1500-00007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3371" name="Button 123" hidden="1">
              <a:extLst>
                <a:ext uri="{63B3BB69-23CF-44E3-9099-C40C66FF867C}">
                  <a14:compatExt spid="_x0000_s53371"/>
                </a:ext>
                <a:ext uri="{FF2B5EF4-FFF2-40B4-BE49-F238E27FC236}">
                  <a16:creationId xmlns:a16="http://schemas.microsoft.com/office/drawing/2014/main" id="{00000000-0008-0000-1500-00007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3372" name="Button 124" hidden="1">
              <a:extLst>
                <a:ext uri="{63B3BB69-23CF-44E3-9099-C40C66FF867C}">
                  <a14:compatExt spid="_x0000_s53372"/>
                </a:ext>
                <a:ext uri="{FF2B5EF4-FFF2-40B4-BE49-F238E27FC236}">
                  <a16:creationId xmlns:a16="http://schemas.microsoft.com/office/drawing/2014/main" id="{00000000-0008-0000-1500-00007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3373" name="Button 125" hidden="1">
              <a:extLst>
                <a:ext uri="{63B3BB69-23CF-44E3-9099-C40C66FF867C}">
                  <a14:compatExt spid="_x0000_s53373"/>
                </a:ext>
                <a:ext uri="{FF2B5EF4-FFF2-40B4-BE49-F238E27FC236}">
                  <a16:creationId xmlns:a16="http://schemas.microsoft.com/office/drawing/2014/main" id="{00000000-0008-0000-1500-00007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3374" name="Button 126" hidden="1">
              <a:extLst>
                <a:ext uri="{63B3BB69-23CF-44E3-9099-C40C66FF867C}">
                  <a14:compatExt spid="_x0000_s53374"/>
                </a:ext>
                <a:ext uri="{FF2B5EF4-FFF2-40B4-BE49-F238E27FC236}">
                  <a16:creationId xmlns:a16="http://schemas.microsoft.com/office/drawing/2014/main" id="{00000000-0008-0000-1500-00007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3375" name="Button 127" hidden="1">
              <a:extLst>
                <a:ext uri="{63B3BB69-23CF-44E3-9099-C40C66FF867C}">
                  <a14:compatExt spid="_x0000_s53375"/>
                </a:ext>
                <a:ext uri="{FF2B5EF4-FFF2-40B4-BE49-F238E27FC236}">
                  <a16:creationId xmlns:a16="http://schemas.microsoft.com/office/drawing/2014/main" id="{00000000-0008-0000-1500-00007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3376" name="Button 128" hidden="1">
              <a:extLst>
                <a:ext uri="{63B3BB69-23CF-44E3-9099-C40C66FF867C}">
                  <a14:compatExt spid="_x0000_s53376"/>
                </a:ext>
                <a:ext uri="{FF2B5EF4-FFF2-40B4-BE49-F238E27FC236}">
                  <a16:creationId xmlns:a16="http://schemas.microsoft.com/office/drawing/2014/main" id="{00000000-0008-0000-1500-00008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3377" name="Button 129" hidden="1">
              <a:extLst>
                <a:ext uri="{63B3BB69-23CF-44E3-9099-C40C66FF867C}">
                  <a14:compatExt spid="_x0000_s53377"/>
                </a:ext>
                <a:ext uri="{FF2B5EF4-FFF2-40B4-BE49-F238E27FC236}">
                  <a16:creationId xmlns:a16="http://schemas.microsoft.com/office/drawing/2014/main" id="{00000000-0008-0000-1500-00008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3378" name="Button 130" hidden="1">
              <a:extLst>
                <a:ext uri="{63B3BB69-23CF-44E3-9099-C40C66FF867C}">
                  <a14:compatExt spid="_x0000_s53378"/>
                </a:ext>
                <a:ext uri="{FF2B5EF4-FFF2-40B4-BE49-F238E27FC236}">
                  <a16:creationId xmlns:a16="http://schemas.microsoft.com/office/drawing/2014/main" id="{00000000-0008-0000-1500-00008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3379" name="Button 131" hidden="1">
              <a:extLst>
                <a:ext uri="{63B3BB69-23CF-44E3-9099-C40C66FF867C}">
                  <a14:compatExt spid="_x0000_s53379"/>
                </a:ext>
                <a:ext uri="{FF2B5EF4-FFF2-40B4-BE49-F238E27FC236}">
                  <a16:creationId xmlns:a16="http://schemas.microsoft.com/office/drawing/2014/main" id="{00000000-0008-0000-1500-00008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3380" name="Button 132" hidden="1">
              <a:extLst>
                <a:ext uri="{63B3BB69-23CF-44E3-9099-C40C66FF867C}">
                  <a14:compatExt spid="_x0000_s53380"/>
                </a:ext>
                <a:ext uri="{FF2B5EF4-FFF2-40B4-BE49-F238E27FC236}">
                  <a16:creationId xmlns:a16="http://schemas.microsoft.com/office/drawing/2014/main" id="{00000000-0008-0000-1500-00008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3381" name="Button 133" hidden="1">
              <a:extLst>
                <a:ext uri="{63B3BB69-23CF-44E3-9099-C40C66FF867C}">
                  <a14:compatExt spid="_x0000_s53381"/>
                </a:ext>
                <a:ext uri="{FF2B5EF4-FFF2-40B4-BE49-F238E27FC236}">
                  <a16:creationId xmlns:a16="http://schemas.microsoft.com/office/drawing/2014/main" id="{00000000-0008-0000-1500-00008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3382" name="Button 134" hidden="1">
              <a:extLst>
                <a:ext uri="{63B3BB69-23CF-44E3-9099-C40C66FF867C}">
                  <a14:compatExt spid="_x0000_s53382"/>
                </a:ext>
                <a:ext uri="{FF2B5EF4-FFF2-40B4-BE49-F238E27FC236}">
                  <a16:creationId xmlns:a16="http://schemas.microsoft.com/office/drawing/2014/main" id="{00000000-0008-0000-1500-00008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3383" name="Button 135" hidden="1">
              <a:extLst>
                <a:ext uri="{63B3BB69-23CF-44E3-9099-C40C66FF867C}">
                  <a14:compatExt spid="_x0000_s53383"/>
                </a:ext>
                <a:ext uri="{FF2B5EF4-FFF2-40B4-BE49-F238E27FC236}">
                  <a16:creationId xmlns:a16="http://schemas.microsoft.com/office/drawing/2014/main" id="{00000000-0008-0000-1500-00008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3384" name="Button 136" hidden="1">
              <a:extLst>
                <a:ext uri="{63B3BB69-23CF-44E3-9099-C40C66FF867C}">
                  <a14:compatExt spid="_x0000_s53384"/>
                </a:ext>
                <a:ext uri="{FF2B5EF4-FFF2-40B4-BE49-F238E27FC236}">
                  <a16:creationId xmlns:a16="http://schemas.microsoft.com/office/drawing/2014/main" id="{00000000-0008-0000-1500-00008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3385" name="Button 137" hidden="1">
              <a:extLst>
                <a:ext uri="{63B3BB69-23CF-44E3-9099-C40C66FF867C}">
                  <a14:compatExt spid="_x0000_s53385"/>
                </a:ext>
                <a:ext uri="{FF2B5EF4-FFF2-40B4-BE49-F238E27FC236}">
                  <a16:creationId xmlns:a16="http://schemas.microsoft.com/office/drawing/2014/main" id="{00000000-0008-0000-1500-00008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3386" name="Button 138" hidden="1">
              <a:extLst>
                <a:ext uri="{63B3BB69-23CF-44E3-9099-C40C66FF867C}">
                  <a14:compatExt spid="_x0000_s53386"/>
                </a:ext>
                <a:ext uri="{FF2B5EF4-FFF2-40B4-BE49-F238E27FC236}">
                  <a16:creationId xmlns:a16="http://schemas.microsoft.com/office/drawing/2014/main" id="{00000000-0008-0000-1500-00008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3387" name="Button 139" hidden="1">
              <a:extLst>
                <a:ext uri="{63B3BB69-23CF-44E3-9099-C40C66FF867C}">
                  <a14:compatExt spid="_x0000_s53387"/>
                </a:ext>
                <a:ext uri="{FF2B5EF4-FFF2-40B4-BE49-F238E27FC236}">
                  <a16:creationId xmlns:a16="http://schemas.microsoft.com/office/drawing/2014/main" id="{00000000-0008-0000-1500-00008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3388" name="Button 140" hidden="1">
              <a:extLst>
                <a:ext uri="{63B3BB69-23CF-44E3-9099-C40C66FF867C}">
                  <a14:compatExt spid="_x0000_s53388"/>
                </a:ext>
                <a:ext uri="{FF2B5EF4-FFF2-40B4-BE49-F238E27FC236}">
                  <a16:creationId xmlns:a16="http://schemas.microsoft.com/office/drawing/2014/main" id="{00000000-0008-0000-1500-00008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4273" name="Button 1" hidden="1">
              <a:extLst>
                <a:ext uri="{63B3BB69-23CF-44E3-9099-C40C66FF867C}">
                  <a14:compatExt spid="_x0000_s54273"/>
                </a:ext>
                <a:ext uri="{FF2B5EF4-FFF2-40B4-BE49-F238E27FC236}">
                  <a16:creationId xmlns:a16="http://schemas.microsoft.com/office/drawing/2014/main" id="{00000000-0008-0000-1600-00000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4274" name="Button 2" hidden="1">
              <a:extLst>
                <a:ext uri="{63B3BB69-23CF-44E3-9099-C40C66FF867C}">
                  <a14:compatExt spid="_x0000_s54274"/>
                </a:ext>
                <a:ext uri="{FF2B5EF4-FFF2-40B4-BE49-F238E27FC236}">
                  <a16:creationId xmlns:a16="http://schemas.microsoft.com/office/drawing/2014/main" id="{00000000-0008-0000-1600-00000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4275" name="Button 3" hidden="1">
              <a:extLst>
                <a:ext uri="{63B3BB69-23CF-44E3-9099-C40C66FF867C}">
                  <a14:compatExt spid="_x0000_s54275"/>
                </a:ext>
                <a:ext uri="{FF2B5EF4-FFF2-40B4-BE49-F238E27FC236}">
                  <a16:creationId xmlns:a16="http://schemas.microsoft.com/office/drawing/2014/main" id="{00000000-0008-0000-1600-00000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4276" name="Button 4" hidden="1">
              <a:extLst>
                <a:ext uri="{63B3BB69-23CF-44E3-9099-C40C66FF867C}">
                  <a14:compatExt spid="_x0000_s54276"/>
                </a:ext>
                <a:ext uri="{FF2B5EF4-FFF2-40B4-BE49-F238E27FC236}">
                  <a16:creationId xmlns:a16="http://schemas.microsoft.com/office/drawing/2014/main" id="{00000000-0008-0000-1600-00000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4277" name="Button 5" hidden="1">
              <a:extLst>
                <a:ext uri="{63B3BB69-23CF-44E3-9099-C40C66FF867C}">
                  <a14:compatExt spid="_x0000_s54277"/>
                </a:ext>
                <a:ext uri="{FF2B5EF4-FFF2-40B4-BE49-F238E27FC236}">
                  <a16:creationId xmlns:a16="http://schemas.microsoft.com/office/drawing/2014/main" id="{00000000-0008-0000-1600-00000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4278" name="Button 6" hidden="1">
              <a:extLst>
                <a:ext uri="{63B3BB69-23CF-44E3-9099-C40C66FF867C}">
                  <a14:compatExt spid="_x0000_s54278"/>
                </a:ext>
                <a:ext uri="{FF2B5EF4-FFF2-40B4-BE49-F238E27FC236}">
                  <a16:creationId xmlns:a16="http://schemas.microsoft.com/office/drawing/2014/main" id="{00000000-0008-0000-1600-00000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4279" name="Button 7" hidden="1">
              <a:extLst>
                <a:ext uri="{63B3BB69-23CF-44E3-9099-C40C66FF867C}">
                  <a14:compatExt spid="_x0000_s54279"/>
                </a:ext>
                <a:ext uri="{FF2B5EF4-FFF2-40B4-BE49-F238E27FC236}">
                  <a16:creationId xmlns:a16="http://schemas.microsoft.com/office/drawing/2014/main" id="{00000000-0008-0000-1600-00000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4280" name="Button 8" hidden="1">
              <a:extLst>
                <a:ext uri="{63B3BB69-23CF-44E3-9099-C40C66FF867C}">
                  <a14:compatExt spid="_x0000_s54280"/>
                </a:ext>
                <a:ext uri="{FF2B5EF4-FFF2-40B4-BE49-F238E27FC236}">
                  <a16:creationId xmlns:a16="http://schemas.microsoft.com/office/drawing/2014/main" id="{00000000-0008-0000-1600-00000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4281" name="Button 9" hidden="1">
              <a:extLst>
                <a:ext uri="{63B3BB69-23CF-44E3-9099-C40C66FF867C}">
                  <a14:compatExt spid="_x0000_s54281"/>
                </a:ext>
                <a:ext uri="{FF2B5EF4-FFF2-40B4-BE49-F238E27FC236}">
                  <a16:creationId xmlns:a16="http://schemas.microsoft.com/office/drawing/2014/main" id="{00000000-0008-0000-1600-00000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4282" name="Button 10" hidden="1">
              <a:extLst>
                <a:ext uri="{63B3BB69-23CF-44E3-9099-C40C66FF867C}">
                  <a14:compatExt spid="_x0000_s54282"/>
                </a:ext>
                <a:ext uri="{FF2B5EF4-FFF2-40B4-BE49-F238E27FC236}">
                  <a16:creationId xmlns:a16="http://schemas.microsoft.com/office/drawing/2014/main" id="{00000000-0008-0000-1600-00000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4283" name="Button 11" hidden="1">
              <a:extLst>
                <a:ext uri="{63B3BB69-23CF-44E3-9099-C40C66FF867C}">
                  <a14:compatExt spid="_x0000_s54283"/>
                </a:ext>
                <a:ext uri="{FF2B5EF4-FFF2-40B4-BE49-F238E27FC236}">
                  <a16:creationId xmlns:a16="http://schemas.microsoft.com/office/drawing/2014/main" id="{00000000-0008-0000-1600-00000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4284" name="Button 12" hidden="1">
              <a:extLst>
                <a:ext uri="{63B3BB69-23CF-44E3-9099-C40C66FF867C}">
                  <a14:compatExt spid="_x0000_s54284"/>
                </a:ext>
                <a:ext uri="{FF2B5EF4-FFF2-40B4-BE49-F238E27FC236}">
                  <a16:creationId xmlns:a16="http://schemas.microsoft.com/office/drawing/2014/main" id="{00000000-0008-0000-1600-00000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4285" name="Button 13" hidden="1">
              <a:extLst>
                <a:ext uri="{63B3BB69-23CF-44E3-9099-C40C66FF867C}">
                  <a14:compatExt spid="_x0000_s54285"/>
                </a:ext>
                <a:ext uri="{FF2B5EF4-FFF2-40B4-BE49-F238E27FC236}">
                  <a16:creationId xmlns:a16="http://schemas.microsoft.com/office/drawing/2014/main" id="{00000000-0008-0000-1600-00000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4286" name="Button 14" hidden="1">
              <a:extLst>
                <a:ext uri="{63B3BB69-23CF-44E3-9099-C40C66FF867C}">
                  <a14:compatExt spid="_x0000_s54286"/>
                </a:ext>
                <a:ext uri="{FF2B5EF4-FFF2-40B4-BE49-F238E27FC236}">
                  <a16:creationId xmlns:a16="http://schemas.microsoft.com/office/drawing/2014/main" id="{00000000-0008-0000-1600-00000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4287" name="Button 15" hidden="1">
              <a:extLst>
                <a:ext uri="{63B3BB69-23CF-44E3-9099-C40C66FF867C}">
                  <a14:compatExt spid="_x0000_s54287"/>
                </a:ext>
                <a:ext uri="{FF2B5EF4-FFF2-40B4-BE49-F238E27FC236}">
                  <a16:creationId xmlns:a16="http://schemas.microsoft.com/office/drawing/2014/main" id="{00000000-0008-0000-1600-00000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4288" name="Button 16" hidden="1">
              <a:extLst>
                <a:ext uri="{63B3BB69-23CF-44E3-9099-C40C66FF867C}">
                  <a14:compatExt spid="_x0000_s54288"/>
                </a:ext>
                <a:ext uri="{FF2B5EF4-FFF2-40B4-BE49-F238E27FC236}">
                  <a16:creationId xmlns:a16="http://schemas.microsoft.com/office/drawing/2014/main" id="{00000000-0008-0000-1600-00001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4289" name="Button 17" hidden="1">
              <a:extLst>
                <a:ext uri="{63B3BB69-23CF-44E3-9099-C40C66FF867C}">
                  <a14:compatExt spid="_x0000_s54289"/>
                </a:ext>
                <a:ext uri="{FF2B5EF4-FFF2-40B4-BE49-F238E27FC236}">
                  <a16:creationId xmlns:a16="http://schemas.microsoft.com/office/drawing/2014/main" id="{00000000-0008-0000-1600-00001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4290" name="Button 18" hidden="1">
              <a:extLst>
                <a:ext uri="{63B3BB69-23CF-44E3-9099-C40C66FF867C}">
                  <a14:compatExt spid="_x0000_s54290"/>
                </a:ext>
                <a:ext uri="{FF2B5EF4-FFF2-40B4-BE49-F238E27FC236}">
                  <a16:creationId xmlns:a16="http://schemas.microsoft.com/office/drawing/2014/main" id="{00000000-0008-0000-1600-00001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4291" name="Button 19" hidden="1">
              <a:extLst>
                <a:ext uri="{63B3BB69-23CF-44E3-9099-C40C66FF867C}">
                  <a14:compatExt spid="_x0000_s54291"/>
                </a:ext>
                <a:ext uri="{FF2B5EF4-FFF2-40B4-BE49-F238E27FC236}">
                  <a16:creationId xmlns:a16="http://schemas.microsoft.com/office/drawing/2014/main" id="{00000000-0008-0000-1600-00001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4292" name="Button 20" hidden="1">
              <a:extLst>
                <a:ext uri="{63B3BB69-23CF-44E3-9099-C40C66FF867C}">
                  <a14:compatExt spid="_x0000_s54292"/>
                </a:ext>
                <a:ext uri="{FF2B5EF4-FFF2-40B4-BE49-F238E27FC236}">
                  <a16:creationId xmlns:a16="http://schemas.microsoft.com/office/drawing/2014/main" id="{00000000-0008-0000-1600-00001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4293" name="Button 21" hidden="1">
              <a:extLst>
                <a:ext uri="{63B3BB69-23CF-44E3-9099-C40C66FF867C}">
                  <a14:compatExt spid="_x0000_s54293"/>
                </a:ext>
                <a:ext uri="{FF2B5EF4-FFF2-40B4-BE49-F238E27FC236}">
                  <a16:creationId xmlns:a16="http://schemas.microsoft.com/office/drawing/2014/main" id="{00000000-0008-0000-1600-00001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4294" name="Button 22" hidden="1">
              <a:extLst>
                <a:ext uri="{63B3BB69-23CF-44E3-9099-C40C66FF867C}">
                  <a14:compatExt spid="_x0000_s54294"/>
                </a:ext>
                <a:ext uri="{FF2B5EF4-FFF2-40B4-BE49-F238E27FC236}">
                  <a16:creationId xmlns:a16="http://schemas.microsoft.com/office/drawing/2014/main" id="{00000000-0008-0000-1600-00001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4295" name="Button 23" hidden="1">
              <a:extLst>
                <a:ext uri="{63B3BB69-23CF-44E3-9099-C40C66FF867C}">
                  <a14:compatExt spid="_x0000_s54295"/>
                </a:ext>
                <a:ext uri="{FF2B5EF4-FFF2-40B4-BE49-F238E27FC236}">
                  <a16:creationId xmlns:a16="http://schemas.microsoft.com/office/drawing/2014/main" id="{00000000-0008-0000-1600-00001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4296" name="Button 24" hidden="1">
              <a:extLst>
                <a:ext uri="{63B3BB69-23CF-44E3-9099-C40C66FF867C}">
                  <a14:compatExt spid="_x0000_s54296"/>
                </a:ext>
                <a:ext uri="{FF2B5EF4-FFF2-40B4-BE49-F238E27FC236}">
                  <a16:creationId xmlns:a16="http://schemas.microsoft.com/office/drawing/2014/main" id="{00000000-0008-0000-1600-00001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4297" name="Button 25" hidden="1">
              <a:extLst>
                <a:ext uri="{63B3BB69-23CF-44E3-9099-C40C66FF867C}">
                  <a14:compatExt spid="_x0000_s54297"/>
                </a:ext>
                <a:ext uri="{FF2B5EF4-FFF2-40B4-BE49-F238E27FC236}">
                  <a16:creationId xmlns:a16="http://schemas.microsoft.com/office/drawing/2014/main" id="{00000000-0008-0000-1600-00001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4298" name="Button 26" hidden="1">
              <a:extLst>
                <a:ext uri="{63B3BB69-23CF-44E3-9099-C40C66FF867C}">
                  <a14:compatExt spid="_x0000_s54298"/>
                </a:ext>
                <a:ext uri="{FF2B5EF4-FFF2-40B4-BE49-F238E27FC236}">
                  <a16:creationId xmlns:a16="http://schemas.microsoft.com/office/drawing/2014/main" id="{00000000-0008-0000-1600-00001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4299" name="Button 27" hidden="1">
              <a:extLst>
                <a:ext uri="{63B3BB69-23CF-44E3-9099-C40C66FF867C}">
                  <a14:compatExt spid="_x0000_s54299"/>
                </a:ext>
                <a:ext uri="{FF2B5EF4-FFF2-40B4-BE49-F238E27FC236}">
                  <a16:creationId xmlns:a16="http://schemas.microsoft.com/office/drawing/2014/main" id="{00000000-0008-0000-1600-00001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4300" name="Button 28" hidden="1">
              <a:extLst>
                <a:ext uri="{63B3BB69-23CF-44E3-9099-C40C66FF867C}">
                  <a14:compatExt spid="_x0000_s54300"/>
                </a:ext>
                <a:ext uri="{FF2B5EF4-FFF2-40B4-BE49-F238E27FC236}">
                  <a16:creationId xmlns:a16="http://schemas.microsoft.com/office/drawing/2014/main" id="{00000000-0008-0000-1600-00001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4301" name="Button 29" hidden="1">
              <a:extLst>
                <a:ext uri="{63B3BB69-23CF-44E3-9099-C40C66FF867C}">
                  <a14:compatExt spid="_x0000_s54301"/>
                </a:ext>
                <a:ext uri="{FF2B5EF4-FFF2-40B4-BE49-F238E27FC236}">
                  <a16:creationId xmlns:a16="http://schemas.microsoft.com/office/drawing/2014/main" id="{00000000-0008-0000-1600-00001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4302" name="Button 30" hidden="1">
              <a:extLst>
                <a:ext uri="{63B3BB69-23CF-44E3-9099-C40C66FF867C}">
                  <a14:compatExt spid="_x0000_s54302"/>
                </a:ext>
                <a:ext uri="{FF2B5EF4-FFF2-40B4-BE49-F238E27FC236}">
                  <a16:creationId xmlns:a16="http://schemas.microsoft.com/office/drawing/2014/main" id="{00000000-0008-0000-1600-00001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4303" name="Button 31" hidden="1">
              <a:extLst>
                <a:ext uri="{63B3BB69-23CF-44E3-9099-C40C66FF867C}">
                  <a14:compatExt spid="_x0000_s54303"/>
                </a:ext>
                <a:ext uri="{FF2B5EF4-FFF2-40B4-BE49-F238E27FC236}">
                  <a16:creationId xmlns:a16="http://schemas.microsoft.com/office/drawing/2014/main" id="{00000000-0008-0000-1600-00001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4304" name="Button 32" hidden="1">
              <a:extLst>
                <a:ext uri="{63B3BB69-23CF-44E3-9099-C40C66FF867C}">
                  <a14:compatExt spid="_x0000_s54304"/>
                </a:ext>
                <a:ext uri="{FF2B5EF4-FFF2-40B4-BE49-F238E27FC236}">
                  <a16:creationId xmlns:a16="http://schemas.microsoft.com/office/drawing/2014/main" id="{00000000-0008-0000-1600-00002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4305" name="Button 33" hidden="1">
              <a:extLst>
                <a:ext uri="{63B3BB69-23CF-44E3-9099-C40C66FF867C}">
                  <a14:compatExt spid="_x0000_s54305"/>
                </a:ext>
                <a:ext uri="{FF2B5EF4-FFF2-40B4-BE49-F238E27FC236}">
                  <a16:creationId xmlns:a16="http://schemas.microsoft.com/office/drawing/2014/main" id="{00000000-0008-0000-1600-00002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4306" name="Button 34" hidden="1">
              <a:extLst>
                <a:ext uri="{63B3BB69-23CF-44E3-9099-C40C66FF867C}">
                  <a14:compatExt spid="_x0000_s54306"/>
                </a:ext>
                <a:ext uri="{FF2B5EF4-FFF2-40B4-BE49-F238E27FC236}">
                  <a16:creationId xmlns:a16="http://schemas.microsoft.com/office/drawing/2014/main" id="{00000000-0008-0000-1600-00002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4307" name="Button 35" hidden="1">
              <a:extLst>
                <a:ext uri="{63B3BB69-23CF-44E3-9099-C40C66FF867C}">
                  <a14:compatExt spid="_x0000_s54307"/>
                </a:ext>
                <a:ext uri="{FF2B5EF4-FFF2-40B4-BE49-F238E27FC236}">
                  <a16:creationId xmlns:a16="http://schemas.microsoft.com/office/drawing/2014/main" id="{00000000-0008-0000-1600-00002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4308" name="Button 36" hidden="1">
              <a:extLst>
                <a:ext uri="{63B3BB69-23CF-44E3-9099-C40C66FF867C}">
                  <a14:compatExt spid="_x0000_s54308"/>
                </a:ext>
                <a:ext uri="{FF2B5EF4-FFF2-40B4-BE49-F238E27FC236}">
                  <a16:creationId xmlns:a16="http://schemas.microsoft.com/office/drawing/2014/main" id="{00000000-0008-0000-1600-00002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4309" name="Button 37" hidden="1">
              <a:extLst>
                <a:ext uri="{63B3BB69-23CF-44E3-9099-C40C66FF867C}">
                  <a14:compatExt spid="_x0000_s54309"/>
                </a:ext>
                <a:ext uri="{FF2B5EF4-FFF2-40B4-BE49-F238E27FC236}">
                  <a16:creationId xmlns:a16="http://schemas.microsoft.com/office/drawing/2014/main" id="{00000000-0008-0000-1600-00002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4310" name="Button 38" hidden="1">
              <a:extLst>
                <a:ext uri="{63B3BB69-23CF-44E3-9099-C40C66FF867C}">
                  <a14:compatExt spid="_x0000_s54310"/>
                </a:ext>
                <a:ext uri="{FF2B5EF4-FFF2-40B4-BE49-F238E27FC236}">
                  <a16:creationId xmlns:a16="http://schemas.microsoft.com/office/drawing/2014/main" id="{00000000-0008-0000-1600-00002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4311" name="Button 39" hidden="1">
              <a:extLst>
                <a:ext uri="{63B3BB69-23CF-44E3-9099-C40C66FF867C}">
                  <a14:compatExt spid="_x0000_s54311"/>
                </a:ext>
                <a:ext uri="{FF2B5EF4-FFF2-40B4-BE49-F238E27FC236}">
                  <a16:creationId xmlns:a16="http://schemas.microsoft.com/office/drawing/2014/main" id="{00000000-0008-0000-1600-00002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4312" name="Button 40" hidden="1">
              <a:extLst>
                <a:ext uri="{63B3BB69-23CF-44E3-9099-C40C66FF867C}">
                  <a14:compatExt spid="_x0000_s54312"/>
                </a:ext>
                <a:ext uri="{FF2B5EF4-FFF2-40B4-BE49-F238E27FC236}">
                  <a16:creationId xmlns:a16="http://schemas.microsoft.com/office/drawing/2014/main" id="{00000000-0008-0000-1600-00002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4313" name="Button 41" hidden="1">
              <a:extLst>
                <a:ext uri="{63B3BB69-23CF-44E3-9099-C40C66FF867C}">
                  <a14:compatExt spid="_x0000_s54313"/>
                </a:ext>
                <a:ext uri="{FF2B5EF4-FFF2-40B4-BE49-F238E27FC236}">
                  <a16:creationId xmlns:a16="http://schemas.microsoft.com/office/drawing/2014/main" id="{00000000-0008-0000-1600-00002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4314" name="Button 42" hidden="1">
              <a:extLst>
                <a:ext uri="{63B3BB69-23CF-44E3-9099-C40C66FF867C}">
                  <a14:compatExt spid="_x0000_s54314"/>
                </a:ext>
                <a:ext uri="{FF2B5EF4-FFF2-40B4-BE49-F238E27FC236}">
                  <a16:creationId xmlns:a16="http://schemas.microsoft.com/office/drawing/2014/main" id="{00000000-0008-0000-1600-00002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4315" name="Button 43" hidden="1">
              <a:extLst>
                <a:ext uri="{63B3BB69-23CF-44E3-9099-C40C66FF867C}">
                  <a14:compatExt spid="_x0000_s54315"/>
                </a:ext>
                <a:ext uri="{FF2B5EF4-FFF2-40B4-BE49-F238E27FC236}">
                  <a16:creationId xmlns:a16="http://schemas.microsoft.com/office/drawing/2014/main" id="{00000000-0008-0000-1600-00002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4316" name="Button 44" hidden="1">
              <a:extLst>
                <a:ext uri="{63B3BB69-23CF-44E3-9099-C40C66FF867C}">
                  <a14:compatExt spid="_x0000_s54316"/>
                </a:ext>
                <a:ext uri="{FF2B5EF4-FFF2-40B4-BE49-F238E27FC236}">
                  <a16:creationId xmlns:a16="http://schemas.microsoft.com/office/drawing/2014/main" id="{00000000-0008-0000-1600-00002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4317" name="Button 45" hidden="1">
              <a:extLst>
                <a:ext uri="{63B3BB69-23CF-44E3-9099-C40C66FF867C}">
                  <a14:compatExt spid="_x0000_s54317"/>
                </a:ext>
                <a:ext uri="{FF2B5EF4-FFF2-40B4-BE49-F238E27FC236}">
                  <a16:creationId xmlns:a16="http://schemas.microsoft.com/office/drawing/2014/main" id="{00000000-0008-0000-1600-00002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4318" name="Button 46" hidden="1">
              <a:extLst>
                <a:ext uri="{63B3BB69-23CF-44E3-9099-C40C66FF867C}">
                  <a14:compatExt spid="_x0000_s54318"/>
                </a:ext>
                <a:ext uri="{FF2B5EF4-FFF2-40B4-BE49-F238E27FC236}">
                  <a16:creationId xmlns:a16="http://schemas.microsoft.com/office/drawing/2014/main" id="{00000000-0008-0000-1600-00002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4319" name="Button 47" hidden="1">
              <a:extLst>
                <a:ext uri="{63B3BB69-23CF-44E3-9099-C40C66FF867C}">
                  <a14:compatExt spid="_x0000_s54319"/>
                </a:ext>
                <a:ext uri="{FF2B5EF4-FFF2-40B4-BE49-F238E27FC236}">
                  <a16:creationId xmlns:a16="http://schemas.microsoft.com/office/drawing/2014/main" id="{00000000-0008-0000-1600-00002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4320" name="Button 48" hidden="1">
              <a:extLst>
                <a:ext uri="{63B3BB69-23CF-44E3-9099-C40C66FF867C}">
                  <a14:compatExt spid="_x0000_s54320"/>
                </a:ext>
                <a:ext uri="{FF2B5EF4-FFF2-40B4-BE49-F238E27FC236}">
                  <a16:creationId xmlns:a16="http://schemas.microsoft.com/office/drawing/2014/main" id="{00000000-0008-0000-1600-00003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4321" name="Button 49" hidden="1">
              <a:extLst>
                <a:ext uri="{63B3BB69-23CF-44E3-9099-C40C66FF867C}">
                  <a14:compatExt spid="_x0000_s54321"/>
                </a:ext>
                <a:ext uri="{FF2B5EF4-FFF2-40B4-BE49-F238E27FC236}">
                  <a16:creationId xmlns:a16="http://schemas.microsoft.com/office/drawing/2014/main" id="{00000000-0008-0000-1600-00003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4322" name="Button 50" hidden="1">
              <a:extLst>
                <a:ext uri="{63B3BB69-23CF-44E3-9099-C40C66FF867C}">
                  <a14:compatExt spid="_x0000_s54322"/>
                </a:ext>
                <a:ext uri="{FF2B5EF4-FFF2-40B4-BE49-F238E27FC236}">
                  <a16:creationId xmlns:a16="http://schemas.microsoft.com/office/drawing/2014/main" id="{00000000-0008-0000-1600-00003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4323" name="Button 51" hidden="1">
              <a:extLst>
                <a:ext uri="{63B3BB69-23CF-44E3-9099-C40C66FF867C}">
                  <a14:compatExt spid="_x0000_s54323"/>
                </a:ext>
                <a:ext uri="{FF2B5EF4-FFF2-40B4-BE49-F238E27FC236}">
                  <a16:creationId xmlns:a16="http://schemas.microsoft.com/office/drawing/2014/main" id="{00000000-0008-0000-1600-00003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4324" name="Button 52" hidden="1">
              <a:extLst>
                <a:ext uri="{63B3BB69-23CF-44E3-9099-C40C66FF867C}">
                  <a14:compatExt spid="_x0000_s54324"/>
                </a:ext>
                <a:ext uri="{FF2B5EF4-FFF2-40B4-BE49-F238E27FC236}">
                  <a16:creationId xmlns:a16="http://schemas.microsoft.com/office/drawing/2014/main" id="{00000000-0008-0000-1600-00003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4325" name="Button 53" hidden="1">
              <a:extLst>
                <a:ext uri="{63B3BB69-23CF-44E3-9099-C40C66FF867C}">
                  <a14:compatExt spid="_x0000_s54325"/>
                </a:ext>
                <a:ext uri="{FF2B5EF4-FFF2-40B4-BE49-F238E27FC236}">
                  <a16:creationId xmlns:a16="http://schemas.microsoft.com/office/drawing/2014/main" id="{00000000-0008-0000-1600-00003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4326" name="Button 54" hidden="1">
              <a:extLst>
                <a:ext uri="{63B3BB69-23CF-44E3-9099-C40C66FF867C}">
                  <a14:compatExt spid="_x0000_s54326"/>
                </a:ext>
                <a:ext uri="{FF2B5EF4-FFF2-40B4-BE49-F238E27FC236}">
                  <a16:creationId xmlns:a16="http://schemas.microsoft.com/office/drawing/2014/main" id="{00000000-0008-0000-1600-00003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4327" name="Button 55" hidden="1">
              <a:extLst>
                <a:ext uri="{63B3BB69-23CF-44E3-9099-C40C66FF867C}">
                  <a14:compatExt spid="_x0000_s54327"/>
                </a:ext>
                <a:ext uri="{FF2B5EF4-FFF2-40B4-BE49-F238E27FC236}">
                  <a16:creationId xmlns:a16="http://schemas.microsoft.com/office/drawing/2014/main" id="{00000000-0008-0000-1600-00003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4328" name="Button 56" hidden="1">
              <a:extLst>
                <a:ext uri="{63B3BB69-23CF-44E3-9099-C40C66FF867C}">
                  <a14:compatExt spid="_x0000_s54328"/>
                </a:ext>
                <a:ext uri="{FF2B5EF4-FFF2-40B4-BE49-F238E27FC236}">
                  <a16:creationId xmlns:a16="http://schemas.microsoft.com/office/drawing/2014/main" id="{00000000-0008-0000-1600-00003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4329" name="Button 57" hidden="1">
              <a:extLst>
                <a:ext uri="{63B3BB69-23CF-44E3-9099-C40C66FF867C}">
                  <a14:compatExt spid="_x0000_s54329"/>
                </a:ext>
                <a:ext uri="{FF2B5EF4-FFF2-40B4-BE49-F238E27FC236}">
                  <a16:creationId xmlns:a16="http://schemas.microsoft.com/office/drawing/2014/main" id="{00000000-0008-0000-1600-00003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4330" name="Button 58" hidden="1">
              <a:extLst>
                <a:ext uri="{63B3BB69-23CF-44E3-9099-C40C66FF867C}">
                  <a14:compatExt spid="_x0000_s54330"/>
                </a:ext>
                <a:ext uri="{FF2B5EF4-FFF2-40B4-BE49-F238E27FC236}">
                  <a16:creationId xmlns:a16="http://schemas.microsoft.com/office/drawing/2014/main" id="{00000000-0008-0000-1600-00003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4331" name="Button 59" hidden="1">
              <a:extLst>
                <a:ext uri="{63B3BB69-23CF-44E3-9099-C40C66FF867C}">
                  <a14:compatExt spid="_x0000_s54331"/>
                </a:ext>
                <a:ext uri="{FF2B5EF4-FFF2-40B4-BE49-F238E27FC236}">
                  <a16:creationId xmlns:a16="http://schemas.microsoft.com/office/drawing/2014/main" id="{00000000-0008-0000-1600-00003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4332" name="Button 60" hidden="1">
              <a:extLst>
                <a:ext uri="{63B3BB69-23CF-44E3-9099-C40C66FF867C}">
                  <a14:compatExt spid="_x0000_s54332"/>
                </a:ext>
                <a:ext uri="{FF2B5EF4-FFF2-40B4-BE49-F238E27FC236}">
                  <a16:creationId xmlns:a16="http://schemas.microsoft.com/office/drawing/2014/main" id="{00000000-0008-0000-1600-00003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4333" name="Button 61" hidden="1">
              <a:extLst>
                <a:ext uri="{63B3BB69-23CF-44E3-9099-C40C66FF867C}">
                  <a14:compatExt spid="_x0000_s54333"/>
                </a:ext>
                <a:ext uri="{FF2B5EF4-FFF2-40B4-BE49-F238E27FC236}">
                  <a16:creationId xmlns:a16="http://schemas.microsoft.com/office/drawing/2014/main" id="{00000000-0008-0000-1600-00003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4334" name="Button 62" hidden="1">
              <a:extLst>
                <a:ext uri="{63B3BB69-23CF-44E3-9099-C40C66FF867C}">
                  <a14:compatExt spid="_x0000_s54334"/>
                </a:ext>
                <a:ext uri="{FF2B5EF4-FFF2-40B4-BE49-F238E27FC236}">
                  <a16:creationId xmlns:a16="http://schemas.microsoft.com/office/drawing/2014/main" id="{00000000-0008-0000-1600-00003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4335" name="Button 63" hidden="1">
              <a:extLst>
                <a:ext uri="{63B3BB69-23CF-44E3-9099-C40C66FF867C}">
                  <a14:compatExt spid="_x0000_s54335"/>
                </a:ext>
                <a:ext uri="{FF2B5EF4-FFF2-40B4-BE49-F238E27FC236}">
                  <a16:creationId xmlns:a16="http://schemas.microsoft.com/office/drawing/2014/main" id="{00000000-0008-0000-1600-00003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4336" name="Button 64" hidden="1">
              <a:extLst>
                <a:ext uri="{63B3BB69-23CF-44E3-9099-C40C66FF867C}">
                  <a14:compatExt spid="_x0000_s54336"/>
                </a:ext>
                <a:ext uri="{FF2B5EF4-FFF2-40B4-BE49-F238E27FC236}">
                  <a16:creationId xmlns:a16="http://schemas.microsoft.com/office/drawing/2014/main" id="{00000000-0008-0000-1600-00004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4337" name="Button 65" hidden="1">
              <a:extLst>
                <a:ext uri="{63B3BB69-23CF-44E3-9099-C40C66FF867C}">
                  <a14:compatExt spid="_x0000_s54337"/>
                </a:ext>
                <a:ext uri="{FF2B5EF4-FFF2-40B4-BE49-F238E27FC236}">
                  <a16:creationId xmlns:a16="http://schemas.microsoft.com/office/drawing/2014/main" id="{00000000-0008-0000-1600-00004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4338" name="Button 66" hidden="1">
              <a:extLst>
                <a:ext uri="{63B3BB69-23CF-44E3-9099-C40C66FF867C}">
                  <a14:compatExt spid="_x0000_s54338"/>
                </a:ext>
                <a:ext uri="{FF2B5EF4-FFF2-40B4-BE49-F238E27FC236}">
                  <a16:creationId xmlns:a16="http://schemas.microsoft.com/office/drawing/2014/main" id="{00000000-0008-0000-1600-00004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4339" name="Button 67" hidden="1">
              <a:extLst>
                <a:ext uri="{63B3BB69-23CF-44E3-9099-C40C66FF867C}">
                  <a14:compatExt spid="_x0000_s54339"/>
                </a:ext>
                <a:ext uri="{FF2B5EF4-FFF2-40B4-BE49-F238E27FC236}">
                  <a16:creationId xmlns:a16="http://schemas.microsoft.com/office/drawing/2014/main" id="{00000000-0008-0000-1600-00004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4340" name="Button 68" hidden="1">
              <a:extLst>
                <a:ext uri="{63B3BB69-23CF-44E3-9099-C40C66FF867C}">
                  <a14:compatExt spid="_x0000_s54340"/>
                </a:ext>
                <a:ext uri="{FF2B5EF4-FFF2-40B4-BE49-F238E27FC236}">
                  <a16:creationId xmlns:a16="http://schemas.microsoft.com/office/drawing/2014/main" id="{00000000-0008-0000-1600-00004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4341" name="Button 69" hidden="1">
              <a:extLst>
                <a:ext uri="{63B3BB69-23CF-44E3-9099-C40C66FF867C}">
                  <a14:compatExt spid="_x0000_s54341"/>
                </a:ext>
                <a:ext uri="{FF2B5EF4-FFF2-40B4-BE49-F238E27FC236}">
                  <a16:creationId xmlns:a16="http://schemas.microsoft.com/office/drawing/2014/main" id="{00000000-0008-0000-1600-00004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4342" name="Button 70" hidden="1">
              <a:extLst>
                <a:ext uri="{63B3BB69-23CF-44E3-9099-C40C66FF867C}">
                  <a14:compatExt spid="_x0000_s54342"/>
                </a:ext>
                <a:ext uri="{FF2B5EF4-FFF2-40B4-BE49-F238E27FC236}">
                  <a16:creationId xmlns:a16="http://schemas.microsoft.com/office/drawing/2014/main" id="{00000000-0008-0000-1600-00004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4343" name="Button 71" hidden="1">
              <a:extLst>
                <a:ext uri="{63B3BB69-23CF-44E3-9099-C40C66FF867C}">
                  <a14:compatExt spid="_x0000_s54343"/>
                </a:ext>
                <a:ext uri="{FF2B5EF4-FFF2-40B4-BE49-F238E27FC236}">
                  <a16:creationId xmlns:a16="http://schemas.microsoft.com/office/drawing/2014/main" id="{00000000-0008-0000-1600-00004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4344" name="Button 72" hidden="1">
              <a:extLst>
                <a:ext uri="{63B3BB69-23CF-44E3-9099-C40C66FF867C}">
                  <a14:compatExt spid="_x0000_s54344"/>
                </a:ext>
                <a:ext uri="{FF2B5EF4-FFF2-40B4-BE49-F238E27FC236}">
                  <a16:creationId xmlns:a16="http://schemas.microsoft.com/office/drawing/2014/main" id="{00000000-0008-0000-1600-00004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4345" name="Button 73" hidden="1">
              <a:extLst>
                <a:ext uri="{63B3BB69-23CF-44E3-9099-C40C66FF867C}">
                  <a14:compatExt spid="_x0000_s54345"/>
                </a:ext>
                <a:ext uri="{FF2B5EF4-FFF2-40B4-BE49-F238E27FC236}">
                  <a16:creationId xmlns:a16="http://schemas.microsoft.com/office/drawing/2014/main" id="{00000000-0008-0000-1600-00004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4346" name="Button 74" hidden="1">
              <a:extLst>
                <a:ext uri="{63B3BB69-23CF-44E3-9099-C40C66FF867C}">
                  <a14:compatExt spid="_x0000_s54346"/>
                </a:ext>
                <a:ext uri="{FF2B5EF4-FFF2-40B4-BE49-F238E27FC236}">
                  <a16:creationId xmlns:a16="http://schemas.microsoft.com/office/drawing/2014/main" id="{00000000-0008-0000-1600-00004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4347" name="Button 75" hidden="1">
              <a:extLst>
                <a:ext uri="{63B3BB69-23CF-44E3-9099-C40C66FF867C}">
                  <a14:compatExt spid="_x0000_s54347"/>
                </a:ext>
                <a:ext uri="{FF2B5EF4-FFF2-40B4-BE49-F238E27FC236}">
                  <a16:creationId xmlns:a16="http://schemas.microsoft.com/office/drawing/2014/main" id="{00000000-0008-0000-1600-00004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4348" name="Button 76" hidden="1">
              <a:extLst>
                <a:ext uri="{63B3BB69-23CF-44E3-9099-C40C66FF867C}">
                  <a14:compatExt spid="_x0000_s54348"/>
                </a:ext>
                <a:ext uri="{FF2B5EF4-FFF2-40B4-BE49-F238E27FC236}">
                  <a16:creationId xmlns:a16="http://schemas.microsoft.com/office/drawing/2014/main" id="{00000000-0008-0000-1600-00004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4349" name="Button 77" hidden="1">
              <a:extLst>
                <a:ext uri="{63B3BB69-23CF-44E3-9099-C40C66FF867C}">
                  <a14:compatExt spid="_x0000_s54349"/>
                </a:ext>
                <a:ext uri="{FF2B5EF4-FFF2-40B4-BE49-F238E27FC236}">
                  <a16:creationId xmlns:a16="http://schemas.microsoft.com/office/drawing/2014/main" id="{00000000-0008-0000-1600-00004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4350" name="Button 78" hidden="1">
              <a:extLst>
                <a:ext uri="{63B3BB69-23CF-44E3-9099-C40C66FF867C}">
                  <a14:compatExt spid="_x0000_s54350"/>
                </a:ext>
                <a:ext uri="{FF2B5EF4-FFF2-40B4-BE49-F238E27FC236}">
                  <a16:creationId xmlns:a16="http://schemas.microsoft.com/office/drawing/2014/main" id="{00000000-0008-0000-1600-00004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4351" name="Button 79" hidden="1">
              <a:extLst>
                <a:ext uri="{63B3BB69-23CF-44E3-9099-C40C66FF867C}">
                  <a14:compatExt spid="_x0000_s54351"/>
                </a:ext>
                <a:ext uri="{FF2B5EF4-FFF2-40B4-BE49-F238E27FC236}">
                  <a16:creationId xmlns:a16="http://schemas.microsoft.com/office/drawing/2014/main" id="{00000000-0008-0000-1600-00004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4352" name="Button 80" hidden="1">
              <a:extLst>
                <a:ext uri="{63B3BB69-23CF-44E3-9099-C40C66FF867C}">
                  <a14:compatExt spid="_x0000_s54352"/>
                </a:ext>
                <a:ext uri="{FF2B5EF4-FFF2-40B4-BE49-F238E27FC236}">
                  <a16:creationId xmlns:a16="http://schemas.microsoft.com/office/drawing/2014/main" id="{00000000-0008-0000-1600-00005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4353" name="Button 81" hidden="1">
              <a:extLst>
                <a:ext uri="{63B3BB69-23CF-44E3-9099-C40C66FF867C}">
                  <a14:compatExt spid="_x0000_s54353"/>
                </a:ext>
                <a:ext uri="{FF2B5EF4-FFF2-40B4-BE49-F238E27FC236}">
                  <a16:creationId xmlns:a16="http://schemas.microsoft.com/office/drawing/2014/main" id="{00000000-0008-0000-1600-00005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4354" name="Button 82" hidden="1">
              <a:extLst>
                <a:ext uri="{63B3BB69-23CF-44E3-9099-C40C66FF867C}">
                  <a14:compatExt spid="_x0000_s54354"/>
                </a:ext>
                <a:ext uri="{FF2B5EF4-FFF2-40B4-BE49-F238E27FC236}">
                  <a16:creationId xmlns:a16="http://schemas.microsoft.com/office/drawing/2014/main" id="{00000000-0008-0000-1600-00005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4355" name="Button 83" hidden="1">
              <a:extLst>
                <a:ext uri="{63B3BB69-23CF-44E3-9099-C40C66FF867C}">
                  <a14:compatExt spid="_x0000_s54355"/>
                </a:ext>
                <a:ext uri="{FF2B5EF4-FFF2-40B4-BE49-F238E27FC236}">
                  <a16:creationId xmlns:a16="http://schemas.microsoft.com/office/drawing/2014/main" id="{00000000-0008-0000-1600-00005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4356" name="Button 84" hidden="1">
              <a:extLst>
                <a:ext uri="{63B3BB69-23CF-44E3-9099-C40C66FF867C}">
                  <a14:compatExt spid="_x0000_s54356"/>
                </a:ext>
                <a:ext uri="{FF2B5EF4-FFF2-40B4-BE49-F238E27FC236}">
                  <a16:creationId xmlns:a16="http://schemas.microsoft.com/office/drawing/2014/main" id="{00000000-0008-0000-1600-00005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4357" name="Button 85" hidden="1">
              <a:extLst>
                <a:ext uri="{63B3BB69-23CF-44E3-9099-C40C66FF867C}">
                  <a14:compatExt spid="_x0000_s54357"/>
                </a:ext>
                <a:ext uri="{FF2B5EF4-FFF2-40B4-BE49-F238E27FC236}">
                  <a16:creationId xmlns:a16="http://schemas.microsoft.com/office/drawing/2014/main" id="{00000000-0008-0000-1600-00005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4358" name="Button 86" hidden="1">
              <a:extLst>
                <a:ext uri="{63B3BB69-23CF-44E3-9099-C40C66FF867C}">
                  <a14:compatExt spid="_x0000_s54358"/>
                </a:ext>
                <a:ext uri="{FF2B5EF4-FFF2-40B4-BE49-F238E27FC236}">
                  <a16:creationId xmlns:a16="http://schemas.microsoft.com/office/drawing/2014/main" id="{00000000-0008-0000-1600-00005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4359" name="Button 87" hidden="1">
              <a:extLst>
                <a:ext uri="{63B3BB69-23CF-44E3-9099-C40C66FF867C}">
                  <a14:compatExt spid="_x0000_s54359"/>
                </a:ext>
                <a:ext uri="{FF2B5EF4-FFF2-40B4-BE49-F238E27FC236}">
                  <a16:creationId xmlns:a16="http://schemas.microsoft.com/office/drawing/2014/main" id="{00000000-0008-0000-1600-00005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4360" name="Button 88" hidden="1">
              <a:extLst>
                <a:ext uri="{63B3BB69-23CF-44E3-9099-C40C66FF867C}">
                  <a14:compatExt spid="_x0000_s54360"/>
                </a:ext>
                <a:ext uri="{FF2B5EF4-FFF2-40B4-BE49-F238E27FC236}">
                  <a16:creationId xmlns:a16="http://schemas.microsoft.com/office/drawing/2014/main" id="{00000000-0008-0000-1600-00005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4361" name="Button 89" hidden="1">
              <a:extLst>
                <a:ext uri="{63B3BB69-23CF-44E3-9099-C40C66FF867C}">
                  <a14:compatExt spid="_x0000_s54361"/>
                </a:ext>
                <a:ext uri="{FF2B5EF4-FFF2-40B4-BE49-F238E27FC236}">
                  <a16:creationId xmlns:a16="http://schemas.microsoft.com/office/drawing/2014/main" id="{00000000-0008-0000-1600-00005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4362" name="Button 90" hidden="1">
              <a:extLst>
                <a:ext uri="{63B3BB69-23CF-44E3-9099-C40C66FF867C}">
                  <a14:compatExt spid="_x0000_s54362"/>
                </a:ext>
                <a:ext uri="{FF2B5EF4-FFF2-40B4-BE49-F238E27FC236}">
                  <a16:creationId xmlns:a16="http://schemas.microsoft.com/office/drawing/2014/main" id="{00000000-0008-0000-1600-00005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4363" name="Button 91" hidden="1">
              <a:extLst>
                <a:ext uri="{63B3BB69-23CF-44E3-9099-C40C66FF867C}">
                  <a14:compatExt spid="_x0000_s54363"/>
                </a:ext>
                <a:ext uri="{FF2B5EF4-FFF2-40B4-BE49-F238E27FC236}">
                  <a16:creationId xmlns:a16="http://schemas.microsoft.com/office/drawing/2014/main" id="{00000000-0008-0000-1600-00005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4364" name="Button 92" hidden="1">
              <a:extLst>
                <a:ext uri="{63B3BB69-23CF-44E3-9099-C40C66FF867C}">
                  <a14:compatExt spid="_x0000_s54364"/>
                </a:ext>
                <a:ext uri="{FF2B5EF4-FFF2-40B4-BE49-F238E27FC236}">
                  <a16:creationId xmlns:a16="http://schemas.microsoft.com/office/drawing/2014/main" id="{00000000-0008-0000-1600-00005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4365" name="Button 93" hidden="1">
              <a:extLst>
                <a:ext uri="{63B3BB69-23CF-44E3-9099-C40C66FF867C}">
                  <a14:compatExt spid="_x0000_s54365"/>
                </a:ext>
                <a:ext uri="{FF2B5EF4-FFF2-40B4-BE49-F238E27FC236}">
                  <a16:creationId xmlns:a16="http://schemas.microsoft.com/office/drawing/2014/main" id="{00000000-0008-0000-1600-00005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4366" name="Button 94" hidden="1">
              <a:extLst>
                <a:ext uri="{63B3BB69-23CF-44E3-9099-C40C66FF867C}">
                  <a14:compatExt spid="_x0000_s54366"/>
                </a:ext>
                <a:ext uri="{FF2B5EF4-FFF2-40B4-BE49-F238E27FC236}">
                  <a16:creationId xmlns:a16="http://schemas.microsoft.com/office/drawing/2014/main" id="{00000000-0008-0000-1600-00005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4367" name="Button 95" hidden="1">
              <a:extLst>
                <a:ext uri="{63B3BB69-23CF-44E3-9099-C40C66FF867C}">
                  <a14:compatExt spid="_x0000_s54367"/>
                </a:ext>
                <a:ext uri="{FF2B5EF4-FFF2-40B4-BE49-F238E27FC236}">
                  <a16:creationId xmlns:a16="http://schemas.microsoft.com/office/drawing/2014/main" id="{00000000-0008-0000-1600-00005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4368" name="Button 96" hidden="1">
              <a:extLst>
                <a:ext uri="{63B3BB69-23CF-44E3-9099-C40C66FF867C}">
                  <a14:compatExt spid="_x0000_s54368"/>
                </a:ext>
                <a:ext uri="{FF2B5EF4-FFF2-40B4-BE49-F238E27FC236}">
                  <a16:creationId xmlns:a16="http://schemas.microsoft.com/office/drawing/2014/main" id="{00000000-0008-0000-1600-00006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4369" name="Button 97" hidden="1">
              <a:extLst>
                <a:ext uri="{63B3BB69-23CF-44E3-9099-C40C66FF867C}">
                  <a14:compatExt spid="_x0000_s54369"/>
                </a:ext>
                <a:ext uri="{FF2B5EF4-FFF2-40B4-BE49-F238E27FC236}">
                  <a16:creationId xmlns:a16="http://schemas.microsoft.com/office/drawing/2014/main" id="{00000000-0008-0000-1600-00006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4370" name="Button 98" hidden="1">
              <a:extLst>
                <a:ext uri="{63B3BB69-23CF-44E3-9099-C40C66FF867C}">
                  <a14:compatExt spid="_x0000_s54370"/>
                </a:ext>
                <a:ext uri="{FF2B5EF4-FFF2-40B4-BE49-F238E27FC236}">
                  <a16:creationId xmlns:a16="http://schemas.microsoft.com/office/drawing/2014/main" id="{00000000-0008-0000-1600-00006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4371" name="Button 99" hidden="1">
              <a:extLst>
                <a:ext uri="{63B3BB69-23CF-44E3-9099-C40C66FF867C}">
                  <a14:compatExt spid="_x0000_s54371"/>
                </a:ext>
                <a:ext uri="{FF2B5EF4-FFF2-40B4-BE49-F238E27FC236}">
                  <a16:creationId xmlns:a16="http://schemas.microsoft.com/office/drawing/2014/main" id="{00000000-0008-0000-1600-00006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4372" name="Button 100" hidden="1">
              <a:extLst>
                <a:ext uri="{63B3BB69-23CF-44E3-9099-C40C66FF867C}">
                  <a14:compatExt spid="_x0000_s54372"/>
                </a:ext>
                <a:ext uri="{FF2B5EF4-FFF2-40B4-BE49-F238E27FC236}">
                  <a16:creationId xmlns:a16="http://schemas.microsoft.com/office/drawing/2014/main" id="{00000000-0008-0000-1600-00006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4373" name="Button 101" hidden="1">
              <a:extLst>
                <a:ext uri="{63B3BB69-23CF-44E3-9099-C40C66FF867C}">
                  <a14:compatExt spid="_x0000_s54373"/>
                </a:ext>
                <a:ext uri="{FF2B5EF4-FFF2-40B4-BE49-F238E27FC236}">
                  <a16:creationId xmlns:a16="http://schemas.microsoft.com/office/drawing/2014/main" id="{00000000-0008-0000-1600-00006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4374" name="Button 102" hidden="1">
              <a:extLst>
                <a:ext uri="{63B3BB69-23CF-44E3-9099-C40C66FF867C}">
                  <a14:compatExt spid="_x0000_s54374"/>
                </a:ext>
                <a:ext uri="{FF2B5EF4-FFF2-40B4-BE49-F238E27FC236}">
                  <a16:creationId xmlns:a16="http://schemas.microsoft.com/office/drawing/2014/main" id="{00000000-0008-0000-1600-00006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4375" name="Button 103" hidden="1">
              <a:extLst>
                <a:ext uri="{63B3BB69-23CF-44E3-9099-C40C66FF867C}">
                  <a14:compatExt spid="_x0000_s54375"/>
                </a:ext>
                <a:ext uri="{FF2B5EF4-FFF2-40B4-BE49-F238E27FC236}">
                  <a16:creationId xmlns:a16="http://schemas.microsoft.com/office/drawing/2014/main" id="{00000000-0008-0000-1600-00006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4376" name="Button 104" hidden="1">
              <a:extLst>
                <a:ext uri="{63B3BB69-23CF-44E3-9099-C40C66FF867C}">
                  <a14:compatExt spid="_x0000_s54376"/>
                </a:ext>
                <a:ext uri="{FF2B5EF4-FFF2-40B4-BE49-F238E27FC236}">
                  <a16:creationId xmlns:a16="http://schemas.microsoft.com/office/drawing/2014/main" id="{00000000-0008-0000-1600-00006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4377" name="Button 105" hidden="1">
              <a:extLst>
                <a:ext uri="{63B3BB69-23CF-44E3-9099-C40C66FF867C}">
                  <a14:compatExt spid="_x0000_s54377"/>
                </a:ext>
                <a:ext uri="{FF2B5EF4-FFF2-40B4-BE49-F238E27FC236}">
                  <a16:creationId xmlns:a16="http://schemas.microsoft.com/office/drawing/2014/main" id="{00000000-0008-0000-1600-00006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4378" name="Button 106" hidden="1">
              <a:extLst>
                <a:ext uri="{63B3BB69-23CF-44E3-9099-C40C66FF867C}">
                  <a14:compatExt spid="_x0000_s54378"/>
                </a:ext>
                <a:ext uri="{FF2B5EF4-FFF2-40B4-BE49-F238E27FC236}">
                  <a16:creationId xmlns:a16="http://schemas.microsoft.com/office/drawing/2014/main" id="{00000000-0008-0000-1600-00006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4379" name="Button 107" hidden="1">
              <a:extLst>
                <a:ext uri="{63B3BB69-23CF-44E3-9099-C40C66FF867C}">
                  <a14:compatExt spid="_x0000_s54379"/>
                </a:ext>
                <a:ext uri="{FF2B5EF4-FFF2-40B4-BE49-F238E27FC236}">
                  <a16:creationId xmlns:a16="http://schemas.microsoft.com/office/drawing/2014/main" id="{00000000-0008-0000-1600-00006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4380" name="Button 108" hidden="1">
              <a:extLst>
                <a:ext uri="{63B3BB69-23CF-44E3-9099-C40C66FF867C}">
                  <a14:compatExt spid="_x0000_s54380"/>
                </a:ext>
                <a:ext uri="{FF2B5EF4-FFF2-40B4-BE49-F238E27FC236}">
                  <a16:creationId xmlns:a16="http://schemas.microsoft.com/office/drawing/2014/main" id="{00000000-0008-0000-1600-00006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4381" name="Button 109" hidden="1">
              <a:extLst>
                <a:ext uri="{63B3BB69-23CF-44E3-9099-C40C66FF867C}">
                  <a14:compatExt spid="_x0000_s54381"/>
                </a:ext>
                <a:ext uri="{FF2B5EF4-FFF2-40B4-BE49-F238E27FC236}">
                  <a16:creationId xmlns:a16="http://schemas.microsoft.com/office/drawing/2014/main" id="{00000000-0008-0000-1600-00006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4382" name="Button 110" hidden="1">
              <a:extLst>
                <a:ext uri="{63B3BB69-23CF-44E3-9099-C40C66FF867C}">
                  <a14:compatExt spid="_x0000_s54382"/>
                </a:ext>
                <a:ext uri="{FF2B5EF4-FFF2-40B4-BE49-F238E27FC236}">
                  <a16:creationId xmlns:a16="http://schemas.microsoft.com/office/drawing/2014/main" id="{00000000-0008-0000-1600-00006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4383" name="Button 111" hidden="1">
              <a:extLst>
                <a:ext uri="{63B3BB69-23CF-44E3-9099-C40C66FF867C}">
                  <a14:compatExt spid="_x0000_s54383"/>
                </a:ext>
                <a:ext uri="{FF2B5EF4-FFF2-40B4-BE49-F238E27FC236}">
                  <a16:creationId xmlns:a16="http://schemas.microsoft.com/office/drawing/2014/main" id="{00000000-0008-0000-1600-00006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4384" name="Button 112" hidden="1">
              <a:extLst>
                <a:ext uri="{63B3BB69-23CF-44E3-9099-C40C66FF867C}">
                  <a14:compatExt spid="_x0000_s54384"/>
                </a:ext>
                <a:ext uri="{FF2B5EF4-FFF2-40B4-BE49-F238E27FC236}">
                  <a16:creationId xmlns:a16="http://schemas.microsoft.com/office/drawing/2014/main" id="{00000000-0008-0000-1600-00007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4385" name="Button 113" hidden="1">
              <a:extLst>
                <a:ext uri="{63B3BB69-23CF-44E3-9099-C40C66FF867C}">
                  <a14:compatExt spid="_x0000_s54385"/>
                </a:ext>
                <a:ext uri="{FF2B5EF4-FFF2-40B4-BE49-F238E27FC236}">
                  <a16:creationId xmlns:a16="http://schemas.microsoft.com/office/drawing/2014/main" id="{00000000-0008-0000-1600-00007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4386" name="Button 114" hidden="1">
              <a:extLst>
                <a:ext uri="{63B3BB69-23CF-44E3-9099-C40C66FF867C}">
                  <a14:compatExt spid="_x0000_s54386"/>
                </a:ext>
                <a:ext uri="{FF2B5EF4-FFF2-40B4-BE49-F238E27FC236}">
                  <a16:creationId xmlns:a16="http://schemas.microsoft.com/office/drawing/2014/main" id="{00000000-0008-0000-1600-00007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4387" name="Button 115" hidden="1">
              <a:extLst>
                <a:ext uri="{63B3BB69-23CF-44E3-9099-C40C66FF867C}">
                  <a14:compatExt spid="_x0000_s54387"/>
                </a:ext>
                <a:ext uri="{FF2B5EF4-FFF2-40B4-BE49-F238E27FC236}">
                  <a16:creationId xmlns:a16="http://schemas.microsoft.com/office/drawing/2014/main" id="{00000000-0008-0000-1600-00007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4388" name="Button 116" hidden="1">
              <a:extLst>
                <a:ext uri="{63B3BB69-23CF-44E3-9099-C40C66FF867C}">
                  <a14:compatExt spid="_x0000_s54388"/>
                </a:ext>
                <a:ext uri="{FF2B5EF4-FFF2-40B4-BE49-F238E27FC236}">
                  <a16:creationId xmlns:a16="http://schemas.microsoft.com/office/drawing/2014/main" id="{00000000-0008-0000-1600-00007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4389" name="Button 117" hidden="1">
              <a:extLst>
                <a:ext uri="{63B3BB69-23CF-44E3-9099-C40C66FF867C}">
                  <a14:compatExt spid="_x0000_s54389"/>
                </a:ext>
                <a:ext uri="{FF2B5EF4-FFF2-40B4-BE49-F238E27FC236}">
                  <a16:creationId xmlns:a16="http://schemas.microsoft.com/office/drawing/2014/main" id="{00000000-0008-0000-1600-00007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4390" name="Button 118" hidden="1">
              <a:extLst>
                <a:ext uri="{63B3BB69-23CF-44E3-9099-C40C66FF867C}">
                  <a14:compatExt spid="_x0000_s54390"/>
                </a:ext>
                <a:ext uri="{FF2B5EF4-FFF2-40B4-BE49-F238E27FC236}">
                  <a16:creationId xmlns:a16="http://schemas.microsoft.com/office/drawing/2014/main" id="{00000000-0008-0000-1600-00007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4391" name="Button 119" hidden="1">
              <a:extLst>
                <a:ext uri="{63B3BB69-23CF-44E3-9099-C40C66FF867C}">
                  <a14:compatExt spid="_x0000_s54391"/>
                </a:ext>
                <a:ext uri="{FF2B5EF4-FFF2-40B4-BE49-F238E27FC236}">
                  <a16:creationId xmlns:a16="http://schemas.microsoft.com/office/drawing/2014/main" id="{00000000-0008-0000-1600-00007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4392" name="Button 120" hidden="1">
              <a:extLst>
                <a:ext uri="{63B3BB69-23CF-44E3-9099-C40C66FF867C}">
                  <a14:compatExt spid="_x0000_s54392"/>
                </a:ext>
                <a:ext uri="{FF2B5EF4-FFF2-40B4-BE49-F238E27FC236}">
                  <a16:creationId xmlns:a16="http://schemas.microsoft.com/office/drawing/2014/main" id="{00000000-0008-0000-1600-00007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4393" name="Button 121" hidden="1">
              <a:extLst>
                <a:ext uri="{63B3BB69-23CF-44E3-9099-C40C66FF867C}">
                  <a14:compatExt spid="_x0000_s54393"/>
                </a:ext>
                <a:ext uri="{FF2B5EF4-FFF2-40B4-BE49-F238E27FC236}">
                  <a16:creationId xmlns:a16="http://schemas.microsoft.com/office/drawing/2014/main" id="{00000000-0008-0000-1600-00007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4394" name="Button 122" hidden="1">
              <a:extLst>
                <a:ext uri="{63B3BB69-23CF-44E3-9099-C40C66FF867C}">
                  <a14:compatExt spid="_x0000_s54394"/>
                </a:ext>
                <a:ext uri="{FF2B5EF4-FFF2-40B4-BE49-F238E27FC236}">
                  <a16:creationId xmlns:a16="http://schemas.microsoft.com/office/drawing/2014/main" id="{00000000-0008-0000-1600-00007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4395" name="Button 123" hidden="1">
              <a:extLst>
                <a:ext uri="{63B3BB69-23CF-44E3-9099-C40C66FF867C}">
                  <a14:compatExt spid="_x0000_s54395"/>
                </a:ext>
                <a:ext uri="{FF2B5EF4-FFF2-40B4-BE49-F238E27FC236}">
                  <a16:creationId xmlns:a16="http://schemas.microsoft.com/office/drawing/2014/main" id="{00000000-0008-0000-1600-00007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4396" name="Button 124" hidden="1">
              <a:extLst>
                <a:ext uri="{63B3BB69-23CF-44E3-9099-C40C66FF867C}">
                  <a14:compatExt spid="_x0000_s54396"/>
                </a:ext>
                <a:ext uri="{FF2B5EF4-FFF2-40B4-BE49-F238E27FC236}">
                  <a16:creationId xmlns:a16="http://schemas.microsoft.com/office/drawing/2014/main" id="{00000000-0008-0000-1600-00007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4397" name="Button 125" hidden="1">
              <a:extLst>
                <a:ext uri="{63B3BB69-23CF-44E3-9099-C40C66FF867C}">
                  <a14:compatExt spid="_x0000_s54397"/>
                </a:ext>
                <a:ext uri="{FF2B5EF4-FFF2-40B4-BE49-F238E27FC236}">
                  <a16:creationId xmlns:a16="http://schemas.microsoft.com/office/drawing/2014/main" id="{00000000-0008-0000-1600-00007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4398" name="Button 126" hidden="1">
              <a:extLst>
                <a:ext uri="{63B3BB69-23CF-44E3-9099-C40C66FF867C}">
                  <a14:compatExt spid="_x0000_s54398"/>
                </a:ext>
                <a:ext uri="{FF2B5EF4-FFF2-40B4-BE49-F238E27FC236}">
                  <a16:creationId xmlns:a16="http://schemas.microsoft.com/office/drawing/2014/main" id="{00000000-0008-0000-1600-00007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4399" name="Button 127" hidden="1">
              <a:extLst>
                <a:ext uri="{63B3BB69-23CF-44E3-9099-C40C66FF867C}">
                  <a14:compatExt spid="_x0000_s54399"/>
                </a:ext>
                <a:ext uri="{FF2B5EF4-FFF2-40B4-BE49-F238E27FC236}">
                  <a16:creationId xmlns:a16="http://schemas.microsoft.com/office/drawing/2014/main" id="{00000000-0008-0000-1600-00007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4400" name="Button 128" hidden="1">
              <a:extLst>
                <a:ext uri="{63B3BB69-23CF-44E3-9099-C40C66FF867C}">
                  <a14:compatExt spid="_x0000_s54400"/>
                </a:ext>
                <a:ext uri="{FF2B5EF4-FFF2-40B4-BE49-F238E27FC236}">
                  <a16:creationId xmlns:a16="http://schemas.microsoft.com/office/drawing/2014/main" id="{00000000-0008-0000-1600-00008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4401" name="Button 129" hidden="1">
              <a:extLst>
                <a:ext uri="{63B3BB69-23CF-44E3-9099-C40C66FF867C}">
                  <a14:compatExt spid="_x0000_s54401"/>
                </a:ext>
                <a:ext uri="{FF2B5EF4-FFF2-40B4-BE49-F238E27FC236}">
                  <a16:creationId xmlns:a16="http://schemas.microsoft.com/office/drawing/2014/main" id="{00000000-0008-0000-1600-00008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4402" name="Button 130" hidden="1">
              <a:extLst>
                <a:ext uri="{63B3BB69-23CF-44E3-9099-C40C66FF867C}">
                  <a14:compatExt spid="_x0000_s54402"/>
                </a:ext>
                <a:ext uri="{FF2B5EF4-FFF2-40B4-BE49-F238E27FC236}">
                  <a16:creationId xmlns:a16="http://schemas.microsoft.com/office/drawing/2014/main" id="{00000000-0008-0000-1600-00008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4403" name="Button 131" hidden="1">
              <a:extLst>
                <a:ext uri="{63B3BB69-23CF-44E3-9099-C40C66FF867C}">
                  <a14:compatExt spid="_x0000_s54403"/>
                </a:ext>
                <a:ext uri="{FF2B5EF4-FFF2-40B4-BE49-F238E27FC236}">
                  <a16:creationId xmlns:a16="http://schemas.microsoft.com/office/drawing/2014/main" id="{00000000-0008-0000-1600-00008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4404" name="Button 132" hidden="1">
              <a:extLst>
                <a:ext uri="{63B3BB69-23CF-44E3-9099-C40C66FF867C}">
                  <a14:compatExt spid="_x0000_s54404"/>
                </a:ext>
                <a:ext uri="{FF2B5EF4-FFF2-40B4-BE49-F238E27FC236}">
                  <a16:creationId xmlns:a16="http://schemas.microsoft.com/office/drawing/2014/main" id="{00000000-0008-0000-1600-00008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4405" name="Button 133" hidden="1">
              <a:extLst>
                <a:ext uri="{63B3BB69-23CF-44E3-9099-C40C66FF867C}">
                  <a14:compatExt spid="_x0000_s54405"/>
                </a:ext>
                <a:ext uri="{FF2B5EF4-FFF2-40B4-BE49-F238E27FC236}">
                  <a16:creationId xmlns:a16="http://schemas.microsoft.com/office/drawing/2014/main" id="{00000000-0008-0000-1600-00008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4406" name="Button 134" hidden="1">
              <a:extLst>
                <a:ext uri="{63B3BB69-23CF-44E3-9099-C40C66FF867C}">
                  <a14:compatExt spid="_x0000_s54406"/>
                </a:ext>
                <a:ext uri="{FF2B5EF4-FFF2-40B4-BE49-F238E27FC236}">
                  <a16:creationId xmlns:a16="http://schemas.microsoft.com/office/drawing/2014/main" id="{00000000-0008-0000-1600-00008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4407" name="Button 135" hidden="1">
              <a:extLst>
                <a:ext uri="{63B3BB69-23CF-44E3-9099-C40C66FF867C}">
                  <a14:compatExt spid="_x0000_s54407"/>
                </a:ext>
                <a:ext uri="{FF2B5EF4-FFF2-40B4-BE49-F238E27FC236}">
                  <a16:creationId xmlns:a16="http://schemas.microsoft.com/office/drawing/2014/main" id="{00000000-0008-0000-1600-00008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4408" name="Button 136" hidden="1">
              <a:extLst>
                <a:ext uri="{63B3BB69-23CF-44E3-9099-C40C66FF867C}">
                  <a14:compatExt spid="_x0000_s54408"/>
                </a:ext>
                <a:ext uri="{FF2B5EF4-FFF2-40B4-BE49-F238E27FC236}">
                  <a16:creationId xmlns:a16="http://schemas.microsoft.com/office/drawing/2014/main" id="{00000000-0008-0000-1600-00008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4409" name="Button 137" hidden="1">
              <a:extLst>
                <a:ext uri="{63B3BB69-23CF-44E3-9099-C40C66FF867C}">
                  <a14:compatExt spid="_x0000_s54409"/>
                </a:ext>
                <a:ext uri="{FF2B5EF4-FFF2-40B4-BE49-F238E27FC236}">
                  <a16:creationId xmlns:a16="http://schemas.microsoft.com/office/drawing/2014/main" id="{00000000-0008-0000-1600-00008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4410" name="Button 138" hidden="1">
              <a:extLst>
                <a:ext uri="{63B3BB69-23CF-44E3-9099-C40C66FF867C}">
                  <a14:compatExt spid="_x0000_s54410"/>
                </a:ext>
                <a:ext uri="{FF2B5EF4-FFF2-40B4-BE49-F238E27FC236}">
                  <a16:creationId xmlns:a16="http://schemas.microsoft.com/office/drawing/2014/main" id="{00000000-0008-0000-1600-00008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4411" name="Button 139" hidden="1">
              <a:extLst>
                <a:ext uri="{63B3BB69-23CF-44E3-9099-C40C66FF867C}">
                  <a14:compatExt spid="_x0000_s54411"/>
                </a:ext>
                <a:ext uri="{FF2B5EF4-FFF2-40B4-BE49-F238E27FC236}">
                  <a16:creationId xmlns:a16="http://schemas.microsoft.com/office/drawing/2014/main" id="{00000000-0008-0000-1600-00008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4412" name="Button 140" hidden="1">
              <a:extLst>
                <a:ext uri="{63B3BB69-23CF-44E3-9099-C40C66FF867C}">
                  <a14:compatExt spid="_x0000_s54412"/>
                </a:ext>
                <a:ext uri="{FF2B5EF4-FFF2-40B4-BE49-F238E27FC236}">
                  <a16:creationId xmlns:a16="http://schemas.microsoft.com/office/drawing/2014/main" id="{00000000-0008-0000-1600-00008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5297" name="Button 1" hidden="1">
              <a:extLst>
                <a:ext uri="{63B3BB69-23CF-44E3-9099-C40C66FF867C}">
                  <a14:compatExt spid="_x0000_s55297"/>
                </a:ext>
                <a:ext uri="{FF2B5EF4-FFF2-40B4-BE49-F238E27FC236}">
                  <a16:creationId xmlns:a16="http://schemas.microsoft.com/office/drawing/2014/main" id="{00000000-0008-0000-1700-00000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5298" name="Button 2" hidden="1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1700-00000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5299" name="Button 3" hidden="1">
              <a:extLst>
                <a:ext uri="{63B3BB69-23CF-44E3-9099-C40C66FF867C}">
                  <a14:compatExt spid="_x0000_s55299"/>
                </a:ext>
                <a:ext uri="{FF2B5EF4-FFF2-40B4-BE49-F238E27FC236}">
                  <a16:creationId xmlns:a16="http://schemas.microsoft.com/office/drawing/2014/main" id="{00000000-0008-0000-1700-00000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5300" name="Button 4" hidden="1">
              <a:extLst>
                <a:ext uri="{63B3BB69-23CF-44E3-9099-C40C66FF867C}">
                  <a14:compatExt spid="_x0000_s55300"/>
                </a:ext>
                <a:ext uri="{FF2B5EF4-FFF2-40B4-BE49-F238E27FC236}">
                  <a16:creationId xmlns:a16="http://schemas.microsoft.com/office/drawing/2014/main" id="{00000000-0008-0000-1700-00000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5301" name="Button 5" hidden="1">
              <a:extLst>
                <a:ext uri="{63B3BB69-23CF-44E3-9099-C40C66FF867C}">
                  <a14:compatExt spid="_x0000_s55301"/>
                </a:ext>
                <a:ext uri="{FF2B5EF4-FFF2-40B4-BE49-F238E27FC236}">
                  <a16:creationId xmlns:a16="http://schemas.microsoft.com/office/drawing/2014/main" id="{00000000-0008-0000-1700-00000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5302" name="Button 6" hidden="1">
              <a:extLst>
                <a:ext uri="{63B3BB69-23CF-44E3-9099-C40C66FF867C}">
                  <a14:compatExt spid="_x0000_s55302"/>
                </a:ext>
                <a:ext uri="{FF2B5EF4-FFF2-40B4-BE49-F238E27FC236}">
                  <a16:creationId xmlns:a16="http://schemas.microsoft.com/office/drawing/2014/main" id="{00000000-0008-0000-1700-00000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5303" name="Button 7" hidden="1">
              <a:extLst>
                <a:ext uri="{63B3BB69-23CF-44E3-9099-C40C66FF867C}">
                  <a14:compatExt spid="_x0000_s55303"/>
                </a:ext>
                <a:ext uri="{FF2B5EF4-FFF2-40B4-BE49-F238E27FC236}">
                  <a16:creationId xmlns:a16="http://schemas.microsoft.com/office/drawing/2014/main" id="{00000000-0008-0000-1700-00000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5304" name="Button 8" hidden="1">
              <a:extLst>
                <a:ext uri="{63B3BB69-23CF-44E3-9099-C40C66FF867C}">
                  <a14:compatExt spid="_x0000_s55304"/>
                </a:ext>
                <a:ext uri="{FF2B5EF4-FFF2-40B4-BE49-F238E27FC236}">
                  <a16:creationId xmlns:a16="http://schemas.microsoft.com/office/drawing/2014/main" id="{00000000-0008-0000-1700-00000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5305" name="Button 9" hidden="1">
              <a:extLst>
                <a:ext uri="{63B3BB69-23CF-44E3-9099-C40C66FF867C}">
                  <a14:compatExt spid="_x0000_s55305"/>
                </a:ext>
                <a:ext uri="{FF2B5EF4-FFF2-40B4-BE49-F238E27FC236}">
                  <a16:creationId xmlns:a16="http://schemas.microsoft.com/office/drawing/2014/main" id="{00000000-0008-0000-1700-00000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5306" name="Button 10" hidden="1">
              <a:extLst>
                <a:ext uri="{63B3BB69-23CF-44E3-9099-C40C66FF867C}">
                  <a14:compatExt spid="_x0000_s55306"/>
                </a:ext>
                <a:ext uri="{FF2B5EF4-FFF2-40B4-BE49-F238E27FC236}">
                  <a16:creationId xmlns:a16="http://schemas.microsoft.com/office/drawing/2014/main" id="{00000000-0008-0000-1700-00000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5307" name="Button 11" hidden="1">
              <a:extLst>
                <a:ext uri="{63B3BB69-23CF-44E3-9099-C40C66FF867C}">
                  <a14:compatExt spid="_x0000_s55307"/>
                </a:ext>
                <a:ext uri="{FF2B5EF4-FFF2-40B4-BE49-F238E27FC236}">
                  <a16:creationId xmlns:a16="http://schemas.microsoft.com/office/drawing/2014/main" id="{00000000-0008-0000-1700-00000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5308" name="Button 12" hidden="1">
              <a:extLst>
                <a:ext uri="{63B3BB69-23CF-44E3-9099-C40C66FF867C}">
                  <a14:compatExt spid="_x0000_s55308"/>
                </a:ext>
                <a:ext uri="{FF2B5EF4-FFF2-40B4-BE49-F238E27FC236}">
                  <a16:creationId xmlns:a16="http://schemas.microsoft.com/office/drawing/2014/main" id="{00000000-0008-0000-1700-00000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5309" name="Button 13" hidden="1">
              <a:extLst>
                <a:ext uri="{63B3BB69-23CF-44E3-9099-C40C66FF867C}">
                  <a14:compatExt spid="_x0000_s55309"/>
                </a:ext>
                <a:ext uri="{FF2B5EF4-FFF2-40B4-BE49-F238E27FC236}">
                  <a16:creationId xmlns:a16="http://schemas.microsoft.com/office/drawing/2014/main" id="{00000000-0008-0000-1700-00000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5310" name="Button 14" hidden="1">
              <a:extLst>
                <a:ext uri="{63B3BB69-23CF-44E3-9099-C40C66FF867C}">
                  <a14:compatExt spid="_x0000_s55310"/>
                </a:ext>
                <a:ext uri="{FF2B5EF4-FFF2-40B4-BE49-F238E27FC236}">
                  <a16:creationId xmlns:a16="http://schemas.microsoft.com/office/drawing/2014/main" id="{00000000-0008-0000-1700-00000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5311" name="Button 15" hidden="1">
              <a:extLst>
                <a:ext uri="{63B3BB69-23CF-44E3-9099-C40C66FF867C}">
                  <a14:compatExt spid="_x0000_s55311"/>
                </a:ext>
                <a:ext uri="{FF2B5EF4-FFF2-40B4-BE49-F238E27FC236}">
                  <a16:creationId xmlns:a16="http://schemas.microsoft.com/office/drawing/2014/main" id="{00000000-0008-0000-1700-00000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5312" name="Button 16" hidden="1">
              <a:extLst>
                <a:ext uri="{63B3BB69-23CF-44E3-9099-C40C66FF867C}">
                  <a14:compatExt spid="_x0000_s55312"/>
                </a:ext>
                <a:ext uri="{FF2B5EF4-FFF2-40B4-BE49-F238E27FC236}">
                  <a16:creationId xmlns:a16="http://schemas.microsoft.com/office/drawing/2014/main" id="{00000000-0008-0000-1700-00001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5313" name="Button 17" hidden="1">
              <a:extLst>
                <a:ext uri="{63B3BB69-23CF-44E3-9099-C40C66FF867C}">
                  <a14:compatExt spid="_x0000_s55313"/>
                </a:ext>
                <a:ext uri="{FF2B5EF4-FFF2-40B4-BE49-F238E27FC236}">
                  <a16:creationId xmlns:a16="http://schemas.microsoft.com/office/drawing/2014/main" id="{00000000-0008-0000-1700-00001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5314" name="Button 18" hidden="1">
              <a:extLst>
                <a:ext uri="{63B3BB69-23CF-44E3-9099-C40C66FF867C}">
                  <a14:compatExt spid="_x0000_s55314"/>
                </a:ext>
                <a:ext uri="{FF2B5EF4-FFF2-40B4-BE49-F238E27FC236}">
                  <a16:creationId xmlns:a16="http://schemas.microsoft.com/office/drawing/2014/main" id="{00000000-0008-0000-1700-00001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5315" name="Button 19" hidden="1">
              <a:extLst>
                <a:ext uri="{63B3BB69-23CF-44E3-9099-C40C66FF867C}">
                  <a14:compatExt spid="_x0000_s55315"/>
                </a:ext>
                <a:ext uri="{FF2B5EF4-FFF2-40B4-BE49-F238E27FC236}">
                  <a16:creationId xmlns:a16="http://schemas.microsoft.com/office/drawing/2014/main" id="{00000000-0008-0000-1700-00001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5316" name="Button 20" hidden="1">
              <a:extLst>
                <a:ext uri="{63B3BB69-23CF-44E3-9099-C40C66FF867C}">
                  <a14:compatExt spid="_x0000_s55316"/>
                </a:ext>
                <a:ext uri="{FF2B5EF4-FFF2-40B4-BE49-F238E27FC236}">
                  <a16:creationId xmlns:a16="http://schemas.microsoft.com/office/drawing/2014/main" id="{00000000-0008-0000-1700-00001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5317" name="Button 21" hidden="1">
              <a:extLst>
                <a:ext uri="{63B3BB69-23CF-44E3-9099-C40C66FF867C}">
                  <a14:compatExt spid="_x0000_s55317"/>
                </a:ext>
                <a:ext uri="{FF2B5EF4-FFF2-40B4-BE49-F238E27FC236}">
                  <a16:creationId xmlns:a16="http://schemas.microsoft.com/office/drawing/2014/main" id="{00000000-0008-0000-1700-00001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5318" name="Button 22" hidden="1">
              <a:extLst>
                <a:ext uri="{63B3BB69-23CF-44E3-9099-C40C66FF867C}">
                  <a14:compatExt spid="_x0000_s55318"/>
                </a:ext>
                <a:ext uri="{FF2B5EF4-FFF2-40B4-BE49-F238E27FC236}">
                  <a16:creationId xmlns:a16="http://schemas.microsoft.com/office/drawing/2014/main" id="{00000000-0008-0000-1700-00001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5319" name="Button 23" hidden="1">
              <a:extLst>
                <a:ext uri="{63B3BB69-23CF-44E3-9099-C40C66FF867C}">
                  <a14:compatExt spid="_x0000_s55319"/>
                </a:ext>
                <a:ext uri="{FF2B5EF4-FFF2-40B4-BE49-F238E27FC236}">
                  <a16:creationId xmlns:a16="http://schemas.microsoft.com/office/drawing/2014/main" id="{00000000-0008-0000-1700-00001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5320" name="Button 24" hidden="1">
              <a:extLst>
                <a:ext uri="{63B3BB69-23CF-44E3-9099-C40C66FF867C}">
                  <a14:compatExt spid="_x0000_s55320"/>
                </a:ext>
                <a:ext uri="{FF2B5EF4-FFF2-40B4-BE49-F238E27FC236}">
                  <a16:creationId xmlns:a16="http://schemas.microsoft.com/office/drawing/2014/main" id="{00000000-0008-0000-1700-00001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5321" name="Button 25" hidden="1">
              <a:extLst>
                <a:ext uri="{63B3BB69-23CF-44E3-9099-C40C66FF867C}">
                  <a14:compatExt spid="_x0000_s55321"/>
                </a:ext>
                <a:ext uri="{FF2B5EF4-FFF2-40B4-BE49-F238E27FC236}">
                  <a16:creationId xmlns:a16="http://schemas.microsoft.com/office/drawing/2014/main" id="{00000000-0008-0000-1700-00001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5322" name="Button 26" hidden="1">
              <a:extLst>
                <a:ext uri="{63B3BB69-23CF-44E3-9099-C40C66FF867C}">
                  <a14:compatExt spid="_x0000_s55322"/>
                </a:ext>
                <a:ext uri="{FF2B5EF4-FFF2-40B4-BE49-F238E27FC236}">
                  <a16:creationId xmlns:a16="http://schemas.microsoft.com/office/drawing/2014/main" id="{00000000-0008-0000-1700-00001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5323" name="Button 27" hidden="1">
              <a:extLst>
                <a:ext uri="{63B3BB69-23CF-44E3-9099-C40C66FF867C}">
                  <a14:compatExt spid="_x0000_s55323"/>
                </a:ext>
                <a:ext uri="{FF2B5EF4-FFF2-40B4-BE49-F238E27FC236}">
                  <a16:creationId xmlns:a16="http://schemas.microsoft.com/office/drawing/2014/main" id="{00000000-0008-0000-1700-00001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5324" name="Button 28" hidden="1">
              <a:extLst>
                <a:ext uri="{63B3BB69-23CF-44E3-9099-C40C66FF867C}">
                  <a14:compatExt spid="_x0000_s55324"/>
                </a:ext>
                <a:ext uri="{FF2B5EF4-FFF2-40B4-BE49-F238E27FC236}">
                  <a16:creationId xmlns:a16="http://schemas.microsoft.com/office/drawing/2014/main" id="{00000000-0008-0000-1700-00001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5325" name="Button 29" hidden="1">
              <a:extLst>
                <a:ext uri="{63B3BB69-23CF-44E3-9099-C40C66FF867C}">
                  <a14:compatExt spid="_x0000_s55325"/>
                </a:ext>
                <a:ext uri="{FF2B5EF4-FFF2-40B4-BE49-F238E27FC236}">
                  <a16:creationId xmlns:a16="http://schemas.microsoft.com/office/drawing/2014/main" id="{00000000-0008-0000-1700-00001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5326" name="Button 30" hidden="1">
              <a:extLst>
                <a:ext uri="{63B3BB69-23CF-44E3-9099-C40C66FF867C}">
                  <a14:compatExt spid="_x0000_s55326"/>
                </a:ext>
                <a:ext uri="{FF2B5EF4-FFF2-40B4-BE49-F238E27FC236}">
                  <a16:creationId xmlns:a16="http://schemas.microsoft.com/office/drawing/2014/main" id="{00000000-0008-0000-1700-00001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5327" name="Button 31" hidden="1">
              <a:extLst>
                <a:ext uri="{63B3BB69-23CF-44E3-9099-C40C66FF867C}">
                  <a14:compatExt spid="_x0000_s55327"/>
                </a:ext>
                <a:ext uri="{FF2B5EF4-FFF2-40B4-BE49-F238E27FC236}">
                  <a16:creationId xmlns:a16="http://schemas.microsoft.com/office/drawing/2014/main" id="{00000000-0008-0000-1700-00001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5328" name="Button 32" hidden="1">
              <a:extLst>
                <a:ext uri="{63B3BB69-23CF-44E3-9099-C40C66FF867C}">
                  <a14:compatExt spid="_x0000_s55328"/>
                </a:ext>
                <a:ext uri="{FF2B5EF4-FFF2-40B4-BE49-F238E27FC236}">
                  <a16:creationId xmlns:a16="http://schemas.microsoft.com/office/drawing/2014/main" id="{00000000-0008-0000-1700-00002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5329" name="Button 33" hidden="1">
              <a:extLst>
                <a:ext uri="{63B3BB69-23CF-44E3-9099-C40C66FF867C}">
                  <a14:compatExt spid="_x0000_s55329"/>
                </a:ext>
                <a:ext uri="{FF2B5EF4-FFF2-40B4-BE49-F238E27FC236}">
                  <a16:creationId xmlns:a16="http://schemas.microsoft.com/office/drawing/2014/main" id="{00000000-0008-0000-1700-00002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5330" name="Button 34" hidden="1">
              <a:extLst>
                <a:ext uri="{63B3BB69-23CF-44E3-9099-C40C66FF867C}">
                  <a14:compatExt spid="_x0000_s55330"/>
                </a:ext>
                <a:ext uri="{FF2B5EF4-FFF2-40B4-BE49-F238E27FC236}">
                  <a16:creationId xmlns:a16="http://schemas.microsoft.com/office/drawing/2014/main" id="{00000000-0008-0000-1700-00002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5331" name="Button 35" hidden="1">
              <a:extLst>
                <a:ext uri="{63B3BB69-23CF-44E3-9099-C40C66FF867C}">
                  <a14:compatExt spid="_x0000_s55331"/>
                </a:ext>
                <a:ext uri="{FF2B5EF4-FFF2-40B4-BE49-F238E27FC236}">
                  <a16:creationId xmlns:a16="http://schemas.microsoft.com/office/drawing/2014/main" id="{00000000-0008-0000-1700-00002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5332" name="Button 36" hidden="1">
              <a:extLst>
                <a:ext uri="{63B3BB69-23CF-44E3-9099-C40C66FF867C}">
                  <a14:compatExt spid="_x0000_s55332"/>
                </a:ext>
                <a:ext uri="{FF2B5EF4-FFF2-40B4-BE49-F238E27FC236}">
                  <a16:creationId xmlns:a16="http://schemas.microsoft.com/office/drawing/2014/main" id="{00000000-0008-0000-1700-00002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5333" name="Button 37" hidden="1">
              <a:extLst>
                <a:ext uri="{63B3BB69-23CF-44E3-9099-C40C66FF867C}">
                  <a14:compatExt spid="_x0000_s55333"/>
                </a:ext>
                <a:ext uri="{FF2B5EF4-FFF2-40B4-BE49-F238E27FC236}">
                  <a16:creationId xmlns:a16="http://schemas.microsoft.com/office/drawing/2014/main" id="{00000000-0008-0000-1700-00002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5334" name="Button 38" hidden="1">
              <a:extLst>
                <a:ext uri="{63B3BB69-23CF-44E3-9099-C40C66FF867C}">
                  <a14:compatExt spid="_x0000_s55334"/>
                </a:ext>
                <a:ext uri="{FF2B5EF4-FFF2-40B4-BE49-F238E27FC236}">
                  <a16:creationId xmlns:a16="http://schemas.microsoft.com/office/drawing/2014/main" id="{00000000-0008-0000-1700-00002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5335" name="Button 39" hidden="1">
              <a:extLst>
                <a:ext uri="{63B3BB69-23CF-44E3-9099-C40C66FF867C}">
                  <a14:compatExt spid="_x0000_s55335"/>
                </a:ext>
                <a:ext uri="{FF2B5EF4-FFF2-40B4-BE49-F238E27FC236}">
                  <a16:creationId xmlns:a16="http://schemas.microsoft.com/office/drawing/2014/main" id="{00000000-0008-0000-1700-00002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5336" name="Button 40" hidden="1">
              <a:extLst>
                <a:ext uri="{63B3BB69-23CF-44E3-9099-C40C66FF867C}">
                  <a14:compatExt spid="_x0000_s55336"/>
                </a:ext>
                <a:ext uri="{FF2B5EF4-FFF2-40B4-BE49-F238E27FC236}">
                  <a16:creationId xmlns:a16="http://schemas.microsoft.com/office/drawing/2014/main" id="{00000000-0008-0000-1700-00002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5337" name="Button 41" hidden="1">
              <a:extLst>
                <a:ext uri="{63B3BB69-23CF-44E3-9099-C40C66FF867C}">
                  <a14:compatExt spid="_x0000_s55337"/>
                </a:ext>
                <a:ext uri="{FF2B5EF4-FFF2-40B4-BE49-F238E27FC236}">
                  <a16:creationId xmlns:a16="http://schemas.microsoft.com/office/drawing/2014/main" id="{00000000-0008-0000-1700-00002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5338" name="Button 42" hidden="1">
              <a:extLst>
                <a:ext uri="{63B3BB69-23CF-44E3-9099-C40C66FF867C}">
                  <a14:compatExt spid="_x0000_s55338"/>
                </a:ext>
                <a:ext uri="{FF2B5EF4-FFF2-40B4-BE49-F238E27FC236}">
                  <a16:creationId xmlns:a16="http://schemas.microsoft.com/office/drawing/2014/main" id="{00000000-0008-0000-1700-00002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5339" name="Button 43" hidden="1">
              <a:extLst>
                <a:ext uri="{63B3BB69-23CF-44E3-9099-C40C66FF867C}">
                  <a14:compatExt spid="_x0000_s55339"/>
                </a:ext>
                <a:ext uri="{FF2B5EF4-FFF2-40B4-BE49-F238E27FC236}">
                  <a16:creationId xmlns:a16="http://schemas.microsoft.com/office/drawing/2014/main" id="{00000000-0008-0000-1700-00002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5340" name="Button 44" hidden="1">
              <a:extLst>
                <a:ext uri="{63B3BB69-23CF-44E3-9099-C40C66FF867C}">
                  <a14:compatExt spid="_x0000_s55340"/>
                </a:ext>
                <a:ext uri="{FF2B5EF4-FFF2-40B4-BE49-F238E27FC236}">
                  <a16:creationId xmlns:a16="http://schemas.microsoft.com/office/drawing/2014/main" id="{00000000-0008-0000-1700-00002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5341" name="Button 45" hidden="1">
              <a:extLst>
                <a:ext uri="{63B3BB69-23CF-44E3-9099-C40C66FF867C}">
                  <a14:compatExt spid="_x0000_s55341"/>
                </a:ext>
                <a:ext uri="{FF2B5EF4-FFF2-40B4-BE49-F238E27FC236}">
                  <a16:creationId xmlns:a16="http://schemas.microsoft.com/office/drawing/2014/main" id="{00000000-0008-0000-1700-00002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5342" name="Button 46" hidden="1">
              <a:extLst>
                <a:ext uri="{63B3BB69-23CF-44E3-9099-C40C66FF867C}">
                  <a14:compatExt spid="_x0000_s55342"/>
                </a:ext>
                <a:ext uri="{FF2B5EF4-FFF2-40B4-BE49-F238E27FC236}">
                  <a16:creationId xmlns:a16="http://schemas.microsoft.com/office/drawing/2014/main" id="{00000000-0008-0000-1700-00002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5343" name="Button 47" hidden="1">
              <a:extLst>
                <a:ext uri="{63B3BB69-23CF-44E3-9099-C40C66FF867C}">
                  <a14:compatExt spid="_x0000_s55343"/>
                </a:ext>
                <a:ext uri="{FF2B5EF4-FFF2-40B4-BE49-F238E27FC236}">
                  <a16:creationId xmlns:a16="http://schemas.microsoft.com/office/drawing/2014/main" id="{00000000-0008-0000-1700-00002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5344" name="Button 48" hidden="1">
              <a:extLst>
                <a:ext uri="{63B3BB69-23CF-44E3-9099-C40C66FF867C}">
                  <a14:compatExt spid="_x0000_s55344"/>
                </a:ext>
                <a:ext uri="{FF2B5EF4-FFF2-40B4-BE49-F238E27FC236}">
                  <a16:creationId xmlns:a16="http://schemas.microsoft.com/office/drawing/2014/main" id="{00000000-0008-0000-1700-00003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5345" name="Button 49" hidden="1">
              <a:extLst>
                <a:ext uri="{63B3BB69-23CF-44E3-9099-C40C66FF867C}">
                  <a14:compatExt spid="_x0000_s55345"/>
                </a:ext>
                <a:ext uri="{FF2B5EF4-FFF2-40B4-BE49-F238E27FC236}">
                  <a16:creationId xmlns:a16="http://schemas.microsoft.com/office/drawing/2014/main" id="{00000000-0008-0000-1700-00003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5346" name="Button 50" hidden="1">
              <a:extLst>
                <a:ext uri="{63B3BB69-23CF-44E3-9099-C40C66FF867C}">
                  <a14:compatExt spid="_x0000_s55346"/>
                </a:ext>
                <a:ext uri="{FF2B5EF4-FFF2-40B4-BE49-F238E27FC236}">
                  <a16:creationId xmlns:a16="http://schemas.microsoft.com/office/drawing/2014/main" id="{00000000-0008-0000-1700-00003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5347" name="Button 51" hidden="1">
              <a:extLst>
                <a:ext uri="{63B3BB69-23CF-44E3-9099-C40C66FF867C}">
                  <a14:compatExt spid="_x0000_s55347"/>
                </a:ext>
                <a:ext uri="{FF2B5EF4-FFF2-40B4-BE49-F238E27FC236}">
                  <a16:creationId xmlns:a16="http://schemas.microsoft.com/office/drawing/2014/main" id="{00000000-0008-0000-1700-00003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5348" name="Button 52" hidden="1">
              <a:extLst>
                <a:ext uri="{63B3BB69-23CF-44E3-9099-C40C66FF867C}">
                  <a14:compatExt spid="_x0000_s55348"/>
                </a:ext>
                <a:ext uri="{FF2B5EF4-FFF2-40B4-BE49-F238E27FC236}">
                  <a16:creationId xmlns:a16="http://schemas.microsoft.com/office/drawing/2014/main" id="{00000000-0008-0000-1700-00003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5349" name="Button 53" hidden="1">
              <a:extLst>
                <a:ext uri="{63B3BB69-23CF-44E3-9099-C40C66FF867C}">
                  <a14:compatExt spid="_x0000_s55349"/>
                </a:ext>
                <a:ext uri="{FF2B5EF4-FFF2-40B4-BE49-F238E27FC236}">
                  <a16:creationId xmlns:a16="http://schemas.microsoft.com/office/drawing/2014/main" id="{00000000-0008-0000-1700-00003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5350" name="Button 54" hidden="1">
              <a:extLst>
                <a:ext uri="{63B3BB69-23CF-44E3-9099-C40C66FF867C}">
                  <a14:compatExt spid="_x0000_s55350"/>
                </a:ext>
                <a:ext uri="{FF2B5EF4-FFF2-40B4-BE49-F238E27FC236}">
                  <a16:creationId xmlns:a16="http://schemas.microsoft.com/office/drawing/2014/main" id="{00000000-0008-0000-1700-00003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5351" name="Button 55" hidden="1">
              <a:extLst>
                <a:ext uri="{63B3BB69-23CF-44E3-9099-C40C66FF867C}">
                  <a14:compatExt spid="_x0000_s55351"/>
                </a:ext>
                <a:ext uri="{FF2B5EF4-FFF2-40B4-BE49-F238E27FC236}">
                  <a16:creationId xmlns:a16="http://schemas.microsoft.com/office/drawing/2014/main" id="{00000000-0008-0000-1700-00003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5352" name="Button 56" hidden="1">
              <a:extLst>
                <a:ext uri="{63B3BB69-23CF-44E3-9099-C40C66FF867C}">
                  <a14:compatExt spid="_x0000_s55352"/>
                </a:ext>
                <a:ext uri="{FF2B5EF4-FFF2-40B4-BE49-F238E27FC236}">
                  <a16:creationId xmlns:a16="http://schemas.microsoft.com/office/drawing/2014/main" id="{00000000-0008-0000-1700-00003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5353" name="Button 57" hidden="1">
              <a:extLst>
                <a:ext uri="{63B3BB69-23CF-44E3-9099-C40C66FF867C}">
                  <a14:compatExt spid="_x0000_s55353"/>
                </a:ext>
                <a:ext uri="{FF2B5EF4-FFF2-40B4-BE49-F238E27FC236}">
                  <a16:creationId xmlns:a16="http://schemas.microsoft.com/office/drawing/2014/main" id="{00000000-0008-0000-1700-00003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5354" name="Button 58" hidden="1">
              <a:extLst>
                <a:ext uri="{63B3BB69-23CF-44E3-9099-C40C66FF867C}">
                  <a14:compatExt spid="_x0000_s55354"/>
                </a:ext>
                <a:ext uri="{FF2B5EF4-FFF2-40B4-BE49-F238E27FC236}">
                  <a16:creationId xmlns:a16="http://schemas.microsoft.com/office/drawing/2014/main" id="{00000000-0008-0000-1700-00003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5355" name="Button 59" hidden="1">
              <a:extLst>
                <a:ext uri="{63B3BB69-23CF-44E3-9099-C40C66FF867C}">
                  <a14:compatExt spid="_x0000_s55355"/>
                </a:ext>
                <a:ext uri="{FF2B5EF4-FFF2-40B4-BE49-F238E27FC236}">
                  <a16:creationId xmlns:a16="http://schemas.microsoft.com/office/drawing/2014/main" id="{00000000-0008-0000-1700-00003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5356" name="Button 60" hidden="1">
              <a:extLst>
                <a:ext uri="{63B3BB69-23CF-44E3-9099-C40C66FF867C}">
                  <a14:compatExt spid="_x0000_s55356"/>
                </a:ext>
                <a:ext uri="{FF2B5EF4-FFF2-40B4-BE49-F238E27FC236}">
                  <a16:creationId xmlns:a16="http://schemas.microsoft.com/office/drawing/2014/main" id="{00000000-0008-0000-1700-00003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5357" name="Button 61" hidden="1">
              <a:extLst>
                <a:ext uri="{63B3BB69-23CF-44E3-9099-C40C66FF867C}">
                  <a14:compatExt spid="_x0000_s55357"/>
                </a:ext>
                <a:ext uri="{FF2B5EF4-FFF2-40B4-BE49-F238E27FC236}">
                  <a16:creationId xmlns:a16="http://schemas.microsoft.com/office/drawing/2014/main" id="{00000000-0008-0000-1700-00003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5358" name="Button 62" hidden="1">
              <a:extLst>
                <a:ext uri="{63B3BB69-23CF-44E3-9099-C40C66FF867C}">
                  <a14:compatExt spid="_x0000_s55358"/>
                </a:ext>
                <a:ext uri="{FF2B5EF4-FFF2-40B4-BE49-F238E27FC236}">
                  <a16:creationId xmlns:a16="http://schemas.microsoft.com/office/drawing/2014/main" id="{00000000-0008-0000-1700-00003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5359" name="Button 63" hidden="1">
              <a:extLst>
                <a:ext uri="{63B3BB69-23CF-44E3-9099-C40C66FF867C}">
                  <a14:compatExt spid="_x0000_s55359"/>
                </a:ext>
                <a:ext uri="{FF2B5EF4-FFF2-40B4-BE49-F238E27FC236}">
                  <a16:creationId xmlns:a16="http://schemas.microsoft.com/office/drawing/2014/main" id="{00000000-0008-0000-1700-00003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5360" name="Button 64" hidden="1">
              <a:extLst>
                <a:ext uri="{63B3BB69-23CF-44E3-9099-C40C66FF867C}">
                  <a14:compatExt spid="_x0000_s55360"/>
                </a:ext>
                <a:ext uri="{FF2B5EF4-FFF2-40B4-BE49-F238E27FC236}">
                  <a16:creationId xmlns:a16="http://schemas.microsoft.com/office/drawing/2014/main" id="{00000000-0008-0000-1700-00004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5361" name="Button 65" hidden="1">
              <a:extLst>
                <a:ext uri="{63B3BB69-23CF-44E3-9099-C40C66FF867C}">
                  <a14:compatExt spid="_x0000_s55361"/>
                </a:ext>
                <a:ext uri="{FF2B5EF4-FFF2-40B4-BE49-F238E27FC236}">
                  <a16:creationId xmlns:a16="http://schemas.microsoft.com/office/drawing/2014/main" id="{00000000-0008-0000-1700-00004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5362" name="Button 66" hidden="1">
              <a:extLst>
                <a:ext uri="{63B3BB69-23CF-44E3-9099-C40C66FF867C}">
                  <a14:compatExt spid="_x0000_s55362"/>
                </a:ext>
                <a:ext uri="{FF2B5EF4-FFF2-40B4-BE49-F238E27FC236}">
                  <a16:creationId xmlns:a16="http://schemas.microsoft.com/office/drawing/2014/main" id="{00000000-0008-0000-1700-00004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5363" name="Button 67" hidden="1">
              <a:extLst>
                <a:ext uri="{63B3BB69-23CF-44E3-9099-C40C66FF867C}">
                  <a14:compatExt spid="_x0000_s55363"/>
                </a:ext>
                <a:ext uri="{FF2B5EF4-FFF2-40B4-BE49-F238E27FC236}">
                  <a16:creationId xmlns:a16="http://schemas.microsoft.com/office/drawing/2014/main" id="{00000000-0008-0000-1700-00004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5364" name="Button 68" hidden="1">
              <a:extLst>
                <a:ext uri="{63B3BB69-23CF-44E3-9099-C40C66FF867C}">
                  <a14:compatExt spid="_x0000_s55364"/>
                </a:ext>
                <a:ext uri="{FF2B5EF4-FFF2-40B4-BE49-F238E27FC236}">
                  <a16:creationId xmlns:a16="http://schemas.microsoft.com/office/drawing/2014/main" id="{00000000-0008-0000-1700-00004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5365" name="Button 69" hidden="1">
              <a:extLst>
                <a:ext uri="{63B3BB69-23CF-44E3-9099-C40C66FF867C}">
                  <a14:compatExt spid="_x0000_s55365"/>
                </a:ext>
                <a:ext uri="{FF2B5EF4-FFF2-40B4-BE49-F238E27FC236}">
                  <a16:creationId xmlns:a16="http://schemas.microsoft.com/office/drawing/2014/main" id="{00000000-0008-0000-1700-00004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5366" name="Button 70" hidden="1">
              <a:extLst>
                <a:ext uri="{63B3BB69-23CF-44E3-9099-C40C66FF867C}">
                  <a14:compatExt spid="_x0000_s55366"/>
                </a:ext>
                <a:ext uri="{FF2B5EF4-FFF2-40B4-BE49-F238E27FC236}">
                  <a16:creationId xmlns:a16="http://schemas.microsoft.com/office/drawing/2014/main" id="{00000000-0008-0000-1700-00004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5367" name="Button 71" hidden="1">
              <a:extLst>
                <a:ext uri="{63B3BB69-23CF-44E3-9099-C40C66FF867C}">
                  <a14:compatExt spid="_x0000_s55367"/>
                </a:ext>
                <a:ext uri="{FF2B5EF4-FFF2-40B4-BE49-F238E27FC236}">
                  <a16:creationId xmlns:a16="http://schemas.microsoft.com/office/drawing/2014/main" id="{00000000-0008-0000-1700-00004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5368" name="Button 72" hidden="1">
              <a:extLst>
                <a:ext uri="{63B3BB69-23CF-44E3-9099-C40C66FF867C}">
                  <a14:compatExt spid="_x0000_s55368"/>
                </a:ext>
                <a:ext uri="{FF2B5EF4-FFF2-40B4-BE49-F238E27FC236}">
                  <a16:creationId xmlns:a16="http://schemas.microsoft.com/office/drawing/2014/main" id="{00000000-0008-0000-1700-00004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5369" name="Button 73" hidden="1">
              <a:extLst>
                <a:ext uri="{63B3BB69-23CF-44E3-9099-C40C66FF867C}">
                  <a14:compatExt spid="_x0000_s55369"/>
                </a:ext>
                <a:ext uri="{FF2B5EF4-FFF2-40B4-BE49-F238E27FC236}">
                  <a16:creationId xmlns:a16="http://schemas.microsoft.com/office/drawing/2014/main" id="{00000000-0008-0000-1700-00004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5370" name="Button 74" hidden="1">
              <a:extLst>
                <a:ext uri="{63B3BB69-23CF-44E3-9099-C40C66FF867C}">
                  <a14:compatExt spid="_x0000_s55370"/>
                </a:ext>
                <a:ext uri="{FF2B5EF4-FFF2-40B4-BE49-F238E27FC236}">
                  <a16:creationId xmlns:a16="http://schemas.microsoft.com/office/drawing/2014/main" id="{00000000-0008-0000-1700-00004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5371" name="Button 75" hidden="1">
              <a:extLst>
                <a:ext uri="{63B3BB69-23CF-44E3-9099-C40C66FF867C}">
                  <a14:compatExt spid="_x0000_s55371"/>
                </a:ext>
                <a:ext uri="{FF2B5EF4-FFF2-40B4-BE49-F238E27FC236}">
                  <a16:creationId xmlns:a16="http://schemas.microsoft.com/office/drawing/2014/main" id="{00000000-0008-0000-1700-00004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5372" name="Button 76" hidden="1">
              <a:extLst>
                <a:ext uri="{63B3BB69-23CF-44E3-9099-C40C66FF867C}">
                  <a14:compatExt spid="_x0000_s55372"/>
                </a:ext>
                <a:ext uri="{FF2B5EF4-FFF2-40B4-BE49-F238E27FC236}">
                  <a16:creationId xmlns:a16="http://schemas.microsoft.com/office/drawing/2014/main" id="{00000000-0008-0000-1700-00004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5373" name="Button 77" hidden="1">
              <a:extLst>
                <a:ext uri="{63B3BB69-23CF-44E3-9099-C40C66FF867C}">
                  <a14:compatExt spid="_x0000_s55373"/>
                </a:ext>
                <a:ext uri="{FF2B5EF4-FFF2-40B4-BE49-F238E27FC236}">
                  <a16:creationId xmlns:a16="http://schemas.microsoft.com/office/drawing/2014/main" id="{00000000-0008-0000-1700-00004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5374" name="Button 78" hidden="1">
              <a:extLst>
                <a:ext uri="{63B3BB69-23CF-44E3-9099-C40C66FF867C}">
                  <a14:compatExt spid="_x0000_s55374"/>
                </a:ext>
                <a:ext uri="{FF2B5EF4-FFF2-40B4-BE49-F238E27FC236}">
                  <a16:creationId xmlns:a16="http://schemas.microsoft.com/office/drawing/2014/main" id="{00000000-0008-0000-1700-00004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5375" name="Button 79" hidden="1">
              <a:extLst>
                <a:ext uri="{63B3BB69-23CF-44E3-9099-C40C66FF867C}">
                  <a14:compatExt spid="_x0000_s55375"/>
                </a:ext>
                <a:ext uri="{FF2B5EF4-FFF2-40B4-BE49-F238E27FC236}">
                  <a16:creationId xmlns:a16="http://schemas.microsoft.com/office/drawing/2014/main" id="{00000000-0008-0000-1700-00004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5376" name="Button 80" hidden="1">
              <a:extLst>
                <a:ext uri="{63B3BB69-23CF-44E3-9099-C40C66FF867C}">
                  <a14:compatExt spid="_x0000_s55376"/>
                </a:ext>
                <a:ext uri="{FF2B5EF4-FFF2-40B4-BE49-F238E27FC236}">
                  <a16:creationId xmlns:a16="http://schemas.microsoft.com/office/drawing/2014/main" id="{00000000-0008-0000-1700-00005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5377" name="Button 81" hidden="1">
              <a:extLst>
                <a:ext uri="{63B3BB69-23CF-44E3-9099-C40C66FF867C}">
                  <a14:compatExt spid="_x0000_s55377"/>
                </a:ext>
                <a:ext uri="{FF2B5EF4-FFF2-40B4-BE49-F238E27FC236}">
                  <a16:creationId xmlns:a16="http://schemas.microsoft.com/office/drawing/2014/main" id="{00000000-0008-0000-1700-00005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5378" name="Button 82" hidden="1">
              <a:extLst>
                <a:ext uri="{63B3BB69-23CF-44E3-9099-C40C66FF867C}">
                  <a14:compatExt spid="_x0000_s55378"/>
                </a:ext>
                <a:ext uri="{FF2B5EF4-FFF2-40B4-BE49-F238E27FC236}">
                  <a16:creationId xmlns:a16="http://schemas.microsoft.com/office/drawing/2014/main" id="{00000000-0008-0000-1700-00005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5379" name="Button 83" hidden="1">
              <a:extLst>
                <a:ext uri="{63B3BB69-23CF-44E3-9099-C40C66FF867C}">
                  <a14:compatExt spid="_x0000_s55379"/>
                </a:ext>
                <a:ext uri="{FF2B5EF4-FFF2-40B4-BE49-F238E27FC236}">
                  <a16:creationId xmlns:a16="http://schemas.microsoft.com/office/drawing/2014/main" id="{00000000-0008-0000-1700-00005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5380" name="Button 84" hidden="1">
              <a:extLst>
                <a:ext uri="{63B3BB69-23CF-44E3-9099-C40C66FF867C}">
                  <a14:compatExt spid="_x0000_s55380"/>
                </a:ext>
                <a:ext uri="{FF2B5EF4-FFF2-40B4-BE49-F238E27FC236}">
                  <a16:creationId xmlns:a16="http://schemas.microsoft.com/office/drawing/2014/main" id="{00000000-0008-0000-1700-00005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5381" name="Button 85" hidden="1">
              <a:extLst>
                <a:ext uri="{63B3BB69-23CF-44E3-9099-C40C66FF867C}">
                  <a14:compatExt spid="_x0000_s55381"/>
                </a:ext>
                <a:ext uri="{FF2B5EF4-FFF2-40B4-BE49-F238E27FC236}">
                  <a16:creationId xmlns:a16="http://schemas.microsoft.com/office/drawing/2014/main" id="{00000000-0008-0000-1700-00005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5382" name="Button 86" hidden="1">
              <a:extLst>
                <a:ext uri="{63B3BB69-23CF-44E3-9099-C40C66FF867C}">
                  <a14:compatExt spid="_x0000_s55382"/>
                </a:ext>
                <a:ext uri="{FF2B5EF4-FFF2-40B4-BE49-F238E27FC236}">
                  <a16:creationId xmlns:a16="http://schemas.microsoft.com/office/drawing/2014/main" id="{00000000-0008-0000-1700-00005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5383" name="Button 87" hidden="1">
              <a:extLst>
                <a:ext uri="{63B3BB69-23CF-44E3-9099-C40C66FF867C}">
                  <a14:compatExt spid="_x0000_s55383"/>
                </a:ext>
                <a:ext uri="{FF2B5EF4-FFF2-40B4-BE49-F238E27FC236}">
                  <a16:creationId xmlns:a16="http://schemas.microsoft.com/office/drawing/2014/main" id="{00000000-0008-0000-1700-00005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5384" name="Button 88" hidden="1">
              <a:extLst>
                <a:ext uri="{63B3BB69-23CF-44E3-9099-C40C66FF867C}">
                  <a14:compatExt spid="_x0000_s55384"/>
                </a:ext>
                <a:ext uri="{FF2B5EF4-FFF2-40B4-BE49-F238E27FC236}">
                  <a16:creationId xmlns:a16="http://schemas.microsoft.com/office/drawing/2014/main" id="{00000000-0008-0000-1700-00005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5385" name="Button 89" hidden="1">
              <a:extLst>
                <a:ext uri="{63B3BB69-23CF-44E3-9099-C40C66FF867C}">
                  <a14:compatExt spid="_x0000_s55385"/>
                </a:ext>
                <a:ext uri="{FF2B5EF4-FFF2-40B4-BE49-F238E27FC236}">
                  <a16:creationId xmlns:a16="http://schemas.microsoft.com/office/drawing/2014/main" id="{00000000-0008-0000-1700-00005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5386" name="Button 90" hidden="1">
              <a:extLst>
                <a:ext uri="{63B3BB69-23CF-44E3-9099-C40C66FF867C}">
                  <a14:compatExt spid="_x0000_s55386"/>
                </a:ext>
                <a:ext uri="{FF2B5EF4-FFF2-40B4-BE49-F238E27FC236}">
                  <a16:creationId xmlns:a16="http://schemas.microsoft.com/office/drawing/2014/main" id="{00000000-0008-0000-1700-00005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5387" name="Button 91" hidden="1">
              <a:extLst>
                <a:ext uri="{63B3BB69-23CF-44E3-9099-C40C66FF867C}">
                  <a14:compatExt spid="_x0000_s55387"/>
                </a:ext>
                <a:ext uri="{FF2B5EF4-FFF2-40B4-BE49-F238E27FC236}">
                  <a16:creationId xmlns:a16="http://schemas.microsoft.com/office/drawing/2014/main" id="{00000000-0008-0000-1700-00005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5388" name="Button 92" hidden="1">
              <a:extLst>
                <a:ext uri="{63B3BB69-23CF-44E3-9099-C40C66FF867C}">
                  <a14:compatExt spid="_x0000_s55388"/>
                </a:ext>
                <a:ext uri="{FF2B5EF4-FFF2-40B4-BE49-F238E27FC236}">
                  <a16:creationId xmlns:a16="http://schemas.microsoft.com/office/drawing/2014/main" id="{00000000-0008-0000-1700-00005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5389" name="Button 93" hidden="1">
              <a:extLst>
                <a:ext uri="{63B3BB69-23CF-44E3-9099-C40C66FF867C}">
                  <a14:compatExt spid="_x0000_s55389"/>
                </a:ext>
                <a:ext uri="{FF2B5EF4-FFF2-40B4-BE49-F238E27FC236}">
                  <a16:creationId xmlns:a16="http://schemas.microsoft.com/office/drawing/2014/main" id="{00000000-0008-0000-1700-00005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5390" name="Button 94" hidden="1">
              <a:extLst>
                <a:ext uri="{63B3BB69-23CF-44E3-9099-C40C66FF867C}">
                  <a14:compatExt spid="_x0000_s55390"/>
                </a:ext>
                <a:ext uri="{FF2B5EF4-FFF2-40B4-BE49-F238E27FC236}">
                  <a16:creationId xmlns:a16="http://schemas.microsoft.com/office/drawing/2014/main" id="{00000000-0008-0000-1700-00005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5391" name="Button 95" hidden="1">
              <a:extLst>
                <a:ext uri="{63B3BB69-23CF-44E3-9099-C40C66FF867C}">
                  <a14:compatExt spid="_x0000_s55391"/>
                </a:ext>
                <a:ext uri="{FF2B5EF4-FFF2-40B4-BE49-F238E27FC236}">
                  <a16:creationId xmlns:a16="http://schemas.microsoft.com/office/drawing/2014/main" id="{00000000-0008-0000-1700-00005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5392" name="Button 96" hidden="1">
              <a:extLst>
                <a:ext uri="{63B3BB69-23CF-44E3-9099-C40C66FF867C}">
                  <a14:compatExt spid="_x0000_s55392"/>
                </a:ext>
                <a:ext uri="{FF2B5EF4-FFF2-40B4-BE49-F238E27FC236}">
                  <a16:creationId xmlns:a16="http://schemas.microsoft.com/office/drawing/2014/main" id="{00000000-0008-0000-1700-00006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5393" name="Button 97" hidden="1">
              <a:extLst>
                <a:ext uri="{63B3BB69-23CF-44E3-9099-C40C66FF867C}">
                  <a14:compatExt spid="_x0000_s55393"/>
                </a:ext>
                <a:ext uri="{FF2B5EF4-FFF2-40B4-BE49-F238E27FC236}">
                  <a16:creationId xmlns:a16="http://schemas.microsoft.com/office/drawing/2014/main" id="{00000000-0008-0000-1700-00006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5394" name="Button 98" hidden="1">
              <a:extLst>
                <a:ext uri="{63B3BB69-23CF-44E3-9099-C40C66FF867C}">
                  <a14:compatExt spid="_x0000_s55394"/>
                </a:ext>
                <a:ext uri="{FF2B5EF4-FFF2-40B4-BE49-F238E27FC236}">
                  <a16:creationId xmlns:a16="http://schemas.microsoft.com/office/drawing/2014/main" id="{00000000-0008-0000-1700-00006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5395" name="Button 99" hidden="1">
              <a:extLst>
                <a:ext uri="{63B3BB69-23CF-44E3-9099-C40C66FF867C}">
                  <a14:compatExt spid="_x0000_s55395"/>
                </a:ext>
                <a:ext uri="{FF2B5EF4-FFF2-40B4-BE49-F238E27FC236}">
                  <a16:creationId xmlns:a16="http://schemas.microsoft.com/office/drawing/2014/main" id="{00000000-0008-0000-1700-00006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5396" name="Button 100" hidden="1">
              <a:extLst>
                <a:ext uri="{63B3BB69-23CF-44E3-9099-C40C66FF867C}">
                  <a14:compatExt spid="_x0000_s55396"/>
                </a:ext>
                <a:ext uri="{FF2B5EF4-FFF2-40B4-BE49-F238E27FC236}">
                  <a16:creationId xmlns:a16="http://schemas.microsoft.com/office/drawing/2014/main" id="{00000000-0008-0000-1700-00006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5397" name="Button 101" hidden="1">
              <a:extLst>
                <a:ext uri="{63B3BB69-23CF-44E3-9099-C40C66FF867C}">
                  <a14:compatExt spid="_x0000_s55397"/>
                </a:ext>
                <a:ext uri="{FF2B5EF4-FFF2-40B4-BE49-F238E27FC236}">
                  <a16:creationId xmlns:a16="http://schemas.microsoft.com/office/drawing/2014/main" id="{00000000-0008-0000-1700-00006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5398" name="Button 102" hidden="1">
              <a:extLst>
                <a:ext uri="{63B3BB69-23CF-44E3-9099-C40C66FF867C}">
                  <a14:compatExt spid="_x0000_s55398"/>
                </a:ext>
                <a:ext uri="{FF2B5EF4-FFF2-40B4-BE49-F238E27FC236}">
                  <a16:creationId xmlns:a16="http://schemas.microsoft.com/office/drawing/2014/main" id="{00000000-0008-0000-1700-00006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5399" name="Button 103" hidden="1">
              <a:extLst>
                <a:ext uri="{63B3BB69-23CF-44E3-9099-C40C66FF867C}">
                  <a14:compatExt spid="_x0000_s55399"/>
                </a:ext>
                <a:ext uri="{FF2B5EF4-FFF2-40B4-BE49-F238E27FC236}">
                  <a16:creationId xmlns:a16="http://schemas.microsoft.com/office/drawing/2014/main" id="{00000000-0008-0000-1700-00006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5400" name="Button 104" hidden="1">
              <a:extLst>
                <a:ext uri="{63B3BB69-23CF-44E3-9099-C40C66FF867C}">
                  <a14:compatExt spid="_x0000_s55400"/>
                </a:ext>
                <a:ext uri="{FF2B5EF4-FFF2-40B4-BE49-F238E27FC236}">
                  <a16:creationId xmlns:a16="http://schemas.microsoft.com/office/drawing/2014/main" id="{00000000-0008-0000-1700-00006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5401" name="Button 105" hidden="1">
              <a:extLst>
                <a:ext uri="{63B3BB69-23CF-44E3-9099-C40C66FF867C}">
                  <a14:compatExt spid="_x0000_s55401"/>
                </a:ext>
                <a:ext uri="{FF2B5EF4-FFF2-40B4-BE49-F238E27FC236}">
                  <a16:creationId xmlns:a16="http://schemas.microsoft.com/office/drawing/2014/main" id="{00000000-0008-0000-1700-00006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5402" name="Button 106" hidden="1">
              <a:extLst>
                <a:ext uri="{63B3BB69-23CF-44E3-9099-C40C66FF867C}">
                  <a14:compatExt spid="_x0000_s55402"/>
                </a:ext>
                <a:ext uri="{FF2B5EF4-FFF2-40B4-BE49-F238E27FC236}">
                  <a16:creationId xmlns:a16="http://schemas.microsoft.com/office/drawing/2014/main" id="{00000000-0008-0000-1700-00006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5403" name="Button 107" hidden="1">
              <a:extLst>
                <a:ext uri="{63B3BB69-23CF-44E3-9099-C40C66FF867C}">
                  <a14:compatExt spid="_x0000_s55403"/>
                </a:ext>
                <a:ext uri="{FF2B5EF4-FFF2-40B4-BE49-F238E27FC236}">
                  <a16:creationId xmlns:a16="http://schemas.microsoft.com/office/drawing/2014/main" id="{00000000-0008-0000-1700-00006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5404" name="Button 108" hidden="1">
              <a:extLst>
                <a:ext uri="{63B3BB69-23CF-44E3-9099-C40C66FF867C}">
                  <a14:compatExt spid="_x0000_s55404"/>
                </a:ext>
                <a:ext uri="{FF2B5EF4-FFF2-40B4-BE49-F238E27FC236}">
                  <a16:creationId xmlns:a16="http://schemas.microsoft.com/office/drawing/2014/main" id="{00000000-0008-0000-1700-00006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5405" name="Button 109" hidden="1">
              <a:extLst>
                <a:ext uri="{63B3BB69-23CF-44E3-9099-C40C66FF867C}">
                  <a14:compatExt spid="_x0000_s55405"/>
                </a:ext>
                <a:ext uri="{FF2B5EF4-FFF2-40B4-BE49-F238E27FC236}">
                  <a16:creationId xmlns:a16="http://schemas.microsoft.com/office/drawing/2014/main" id="{00000000-0008-0000-1700-00006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5406" name="Button 110" hidden="1">
              <a:extLst>
                <a:ext uri="{63B3BB69-23CF-44E3-9099-C40C66FF867C}">
                  <a14:compatExt spid="_x0000_s55406"/>
                </a:ext>
                <a:ext uri="{FF2B5EF4-FFF2-40B4-BE49-F238E27FC236}">
                  <a16:creationId xmlns:a16="http://schemas.microsoft.com/office/drawing/2014/main" id="{00000000-0008-0000-1700-00006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5407" name="Button 111" hidden="1">
              <a:extLst>
                <a:ext uri="{63B3BB69-23CF-44E3-9099-C40C66FF867C}">
                  <a14:compatExt spid="_x0000_s55407"/>
                </a:ext>
                <a:ext uri="{FF2B5EF4-FFF2-40B4-BE49-F238E27FC236}">
                  <a16:creationId xmlns:a16="http://schemas.microsoft.com/office/drawing/2014/main" id="{00000000-0008-0000-1700-00006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5408" name="Button 112" hidden="1">
              <a:extLst>
                <a:ext uri="{63B3BB69-23CF-44E3-9099-C40C66FF867C}">
                  <a14:compatExt spid="_x0000_s55408"/>
                </a:ext>
                <a:ext uri="{FF2B5EF4-FFF2-40B4-BE49-F238E27FC236}">
                  <a16:creationId xmlns:a16="http://schemas.microsoft.com/office/drawing/2014/main" id="{00000000-0008-0000-1700-00007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5409" name="Button 113" hidden="1">
              <a:extLst>
                <a:ext uri="{63B3BB69-23CF-44E3-9099-C40C66FF867C}">
                  <a14:compatExt spid="_x0000_s55409"/>
                </a:ext>
                <a:ext uri="{FF2B5EF4-FFF2-40B4-BE49-F238E27FC236}">
                  <a16:creationId xmlns:a16="http://schemas.microsoft.com/office/drawing/2014/main" id="{00000000-0008-0000-1700-00007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5410" name="Button 114" hidden="1">
              <a:extLst>
                <a:ext uri="{63B3BB69-23CF-44E3-9099-C40C66FF867C}">
                  <a14:compatExt spid="_x0000_s55410"/>
                </a:ext>
                <a:ext uri="{FF2B5EF4-FFF2-40B4-BE49-F238E27FC236}">
                  <a16:creationId xmlns:a16="http://schemas.microsoft.com/office/drawing/2014/main" id="{00000000-0008-0000-1700-00007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5411" name="Button 115" hidden="1">
              <a:extLst>
                <a:ext uri="{63B3BB69-23CF-44E3-9099-C40C66FF867C}">
                  <a14:compatExt spid="_x0000_s55411"/>
                </a:ext>
                <a:ext uri="{FF2B5EF4-FFF2-40B4-BE49-F238E27FC236}">
                  <a16:creationId xmlns:a16="http://schemas.microsoft.com/office/drawing/2014/main" id="{00000000-0008-0000-1700-00007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5412" name="Button 116" hidden="1">
              <a:extLst>
                <a:ext uri="{63B3BB69-23CF-44E3-9099-C40C66FF867C}">
                  <a14:compatExt spid="_x0000_s55412"/>
                </a:ext>
                <a:ext uri="{FF2B5EF4-FFF2-40B4-BE49-F238E27FC236}">
                  <a16:creationId xmlns:a16="http://schemas.microsoft.com/office/drawing/2014/main" id="{00000000-0008-0000-1700-00007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5413" name="Button 117" hidden="1">
              <a:extLst>
                <a:ext uri="{63B3BB69-23CF-44E3-9099-C40C66FF867C}">
                  <a14:compatExt spid="_x0000_s55413"/>
                </a:ext>
                <a:ext uri="{FF2B5EF4-FFF2-40B4-BE49-F238E27FC236}">
                  <a16:creationId xmlns:a16="http://schemas.microsoft.com/office/drawing/2014/main" id="{00000000-0008-0000-1700-00007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5414" name="Button 118" hidden="1">
              <a:extLst>
                <a:ext uri="{63B3BB69-23CF-44E3-9099-C40C66FF867C}">
                  <a14:compatExt spid="_x0000_s55414"/>
                </a:ext>
                <a:ext uri="{FF2B5EF4-FFF2-40B4-BE49-F238E27FC236}">
                  <a16:creationId xmlns:a16="http://schemas.microsoft.com/office/drawing/2014/main" id="{00000000-0008-0000-1700-00007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5415" name="Button 119" hidden="1">
              <a:extLst>
                <a:ext uri="{63B3BB69-23CF-44E3-9099-C40C66FF867C}">
                  <a14:compatExt spid="_x0000_s55415"/>
                </a:ext>
                <a:ext uri="{FF2B5EF4-FFF2-40B4-BE49-F238E27FC236}">
                  <a16:creationId xmlns:a16="http://schemas.microsoft.com/office/drawing/2014/main" id="{00000000-0008-0000-1700-00007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5416" name="Button 120" hidden="1">
              <a:extLst>
                <a:ext uri="{63B3BB69-23CF-44E3-9099-C40C66FF867C}">
                  <a14:compatExt spid="_x0000_s55416"/>
                </a:ext>
                <a:ext uri="{FF2B5EF4-FFF2-40B4-BE49-F238E27FC236}">
                  <a16:creationId xmlns:a16="http://schemas.microsoft.com/office/drawing/2014/main" id="{00000000-0008-0000-1700-00007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5417" name="Button 121" hidden="1">
              <a:extLst>
                <a:ext uri="{63B3BB69-23CF-44E3-9099-C40C66FF867C}">
                  <a14:compatExt spid="_x0000_s55417"/>
                </a:ext>
                <a:ext uri="{FF2B5EF4-FFF2-40B4-BE49-F238E27FC236}">
                  <a16:creationId xmlns:a16="http://schemas.microsoft.com/office/drawing/2014/main" id="{00000000-0008-0000-1700-00007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5418" name="Button 122" hidden="1">
              <a:extLst>
                <a:ext uri="{63B3BB69-23CF-44E3-9099-C40C66FF867C}">
                  <a14:compatExt spid="_x0000_s55418"/>
                </a:ext>
                <a:ext uri="{FF2B5EF4-FFF2-40B4-BE49-F238E27FC236}">
                  <a16:creationId xmlns:a16="http://schemas.microsoft.com/office/drawing/2014/main" id="{00000000-0008-0000-1700-00007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5419" name="Button 123" hidden="1">
              <a:extLst>
                <a:ext uri="{63B3BB69-23CF-44E3-9099-C40C66FF867C}">
                  <a14:compatExt spid="_x0000_s55419"/>
                </a:ext>
                <a:ext uri="{FF2B5EF4-FFF2-40B4-BE49-F238E27FC236}">
                  <a16:creationId xmlns:a16="http://schemas.microsoft.com/office/drawing/2014/main" id="{00000000-0008-0000-1700-00007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5420" name="Button 124" hidden="1">
              <a:extLst>
                <a:ext uri="{63B3BB69-23CF-44E3-9099-C40C66FF867C}">
                  <a14:compatExt spid="_x0000_s55420"/>
                </a:ext>
                <a:ext uri="{FF2B5EF4-FFF2-40B4-BE49-F238E27FC236}">
                  <a16:creationId xmlns:a16="http://schemas.microsoft.com/office/drawing/2014/main" id="{00000000-0008-0000-1700-00007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5421" name="Button 125" hidden="1">
              <a:extLst>
                <a:ext uri="{63B3BB69-23CF-44E3-9099-C40C66FF867C}">
                  <a14:compatExt spid="_x0000_s55421"/>
                </a:ext>
                <a:ext uri="{FF2B5EF4-FFF2-40B4-BE49-F238E27FC236}">
                  <a16:creationId xmlns:a16="http://schemas.microsoft.com/office/drawing/2014/main" id="{00000000-0008-0000-1700-00007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5422" name="Button 126" hidden="1">
              <a:extLst>
                <a:ext uri="{63B3BB69-23CF-44E3-9099-C40C66FF867C}">
                  <a14:compatExt spid="_x0000_s55422"/>
                </a:ext>
                <a:ext uri="{FF2B5EF4-FFF2-40B4-BE49-F238E27FC236}">
                  <a16:creationId xmlns:a16="http://schemas.microsoft.com/office/drawing/2014/main" id="{00000000-0008-0000-1700-00007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5423" name="Button 127" hidden="1">
              <a:extLst>
                <a:ext uri="{63B3BB69-23CF-44E3-9099-C40C66FF867C}">
                  <a14:compatExt spid="_x0000_s55423"/>
                </a:ext>
                <a:ext uri="{FF2B5EF4-FFF2-40B4-BE49-F238E27FC236}">
                  <a16:creationId xmlns:a16="http://schemas.microsoft.com/office/drawing/2014/main" id="{00000000-0008-0000-1700-00007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5424" name="Button 128" hidden="1">
              <a:extLst>
                <a:ext uri="{63B3BB69-23CF-44E3-9099-C40C66FF867C}">
                  <a14:compatExt spid="_x0000_s55424"/>
                </a:ext>
                <a:ext uri="{FF2B5EF4-FFF2-40B4-BE49-F238E27FC236}">
                  <a16:creationId xmlns:a16="http://schemas.microsoft.com/office/drawing/2014/main" id="{00000000-0008-0000-1700-00008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5425" name="Button 129" hidden="1">
              <a:extLst>
                <a:ext uri="{63B3BB69-23CF-44E3-9099-C40C66FF867C}">
                  <a14:compatExt spid="_x0000_s55425"/>
                </a:ext>
                <a:ext uri="{FF2B5EF4-FFF2-40B4-BE49-F238E27FC236}">
                  <a16:creationId xmlns:a16="http://schemas.microsoft.com/office/drawing/2014/main" id="{00000000-0008-0000-1700-00008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5426" name="Button 130" hidden="1">
              <a:extLst>
                <a:ext uri="{63B3BB69-23CF-44E3-9099-C40C66FF867C}">
                  <a14:compatExt spid="_x0000_s55426"/>
                </a:ext>
                <a:ext uri="{FF2B5EF4-FFF2-40B4-BE49-F238E27FC236}">
                  <a16:creationId xmlns:a16="http://schemas.microsoft.com/office/drawing/2014/main" id="{00000000-0008-0000-1700-00008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5427" name="Button 131" hidden="1">
              <a:extLst>
                <a:ext uri="{63B3BB69-23CF-44E3-9099-C40C66FF867C}">
                  <a14:compatExt spid="_x0000_s55427"/>
                </a:ext>
                <a:ext uri="{FF2B5EF4-FFF2-40B4-BE49-F238E27FC236}">
                  <a16:creationId xmlns:a16="http://schemas.microsoft.com/office/drawing/2014/main" id="{00000000-0008-0000-1700-00008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5428" name="Button 132" hidden="1">
              <a:extLst>
                <a:ext uri="{63B3BB69-23CF-44E3-9099-C40C66FF867C}">
                  <a14:compatExt spid="_x0000_s55428"/>
                </a:ext>
                <a:ext uri="{FF2B5EF4-FFF2-40B4-BE49-F238E27FC236}">
                  <a16:creationId xmlns:a16="http://schemas.microsoft.com/office/drawing/2014/main" id="{00000000-0008-0000-1700-00008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5429" name="Button 133" hidden="1">
              <a:extLst>
                <a:ext uri="{63B3BB69-23CF-44E3-9099-C40C66FF867C}">
                  <a14:compatExt spid="_x0000_s55429"/>
                </a:ext>
                <a:ext uri="{FF2B5EF4-FFF2-40B4-BE49-F238E27FC236}">
                  <a16:creationId xmlns:a16="http://schemas.microsoft.com/office/drawing/2014/main" id="{00000000-0008-0000-1700-00008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5430" name="Button 134" hidden="1">
              <a:extLst>
                <a:ext uri="{63B3BB69-23CF-44E3-9099-C40C66FF867C}">
                  <a14:compatExt spid="_x0000_s55430"/>
                </a:ext>
                <a:ext uri="{FF2B5EF4-FFF2-40B4-BE49-F238E27FC236}">
                  <a16:creationId xmlns:a16="http://schemas.microsoft.com/office/drawing/2014/main" id="{00000000-0008-0000-1700-00008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5431" name="Button 135" hidden="1">
              <a:extLst>
                <a:ext uri="{63B3BB69-23CF-44E3-9099-C40C66FF867C}">
                  <a14:compatExt spid="_x0000_s55431"/>
                </a:ext>
                <a:ext uri="{FF2B5EF4-FFF2-40B4-BE49-F238E27FC236}">
                  <a16:creationId xmlns:a16="http://schemas.microsoft.com/office/drawing/2014/main" id="{00000000-0008-0000-1700-00008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5432" name="Button 136" hidden="1">
              <a:extLst>
                <a:ext uri="{63B3BB69-23CF-44E3-9099-C40C66FF867C}">
                  <a14:compatExt spid="_x0000_s55432"/>
                </a:ext>
                <a:ext uri="{FF2B5EF4-FFF2-40B4-BE49-F238E27FC236}">
                  <a16:creationId xmlns:a16="http://schemas.microsoft.com/office/drawing/2014/main" id="{00000000-0008-0000-1700-00008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5433" name="Button 137" hidden="1">
              <a:extLst>
                <a:ext uri="{63B3BB69-23CF-44E3-9099-C40C66FF867C}">
                  <a14:compatExt spid="_x0000_s55433"/>
                </a:ext>
                <a:ext uri="{FF2B5EF4-FFF2-40B4-BE49-F238E27FC236}">
                  <a16:creationId xmlns:a16="http://schemas.microsoft.com/office/drawing/2014/main" id="{00000000-0008-0000-1700-00008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5434" name="Button 138" hidden="1">
              <a:extLst>
                <a:ext uri="{63B3BB69-23CF-44E3-9099-C40C66FF867C}">
                  <a14:compatExt spid="_x0000_s55434"/>
                </a:ext>
                <a:ext uri="{FF2B5EF4-FFF2-40B4-BE49-F238E27FC236}">
                  <a16:creationId xmlns:a16="http://schemas.microsoft.com/office/drawing/2014/main" id="{00000000-0008-0000-1700-00008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5435" name="Button 139" hidden="1">
              <a:extLst>
                <a:ext uri="{63B3BB69-23CF-44E3-9099-C40C66FF867C}">
                  <a14:compatExt spid="_x0000_s55435"/>
                </a:ext>
                <a:ext uri="{FF2B5EF4-FFF2-40B4-BE49-F238E27FC236}">
                  <a16:creationId xmlns:a16="http://schemas.microsoft.com/office/drawing/2014/main" id="{00000000-0008-0000-1700-00008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5436" name="Button 140" hidden="1">
              <a:extLst>
                <a:ext uri="{63B3BB69-23CF-44E3-9099-C40C66FF867C}">
                  <a14:compatExt spid="_x0000_s55436"/>
                </a:ext>
                <a:ext uri="{FF2B5EF4-FFF2-40B4-BE49-F238E27FC236}">
                  <a16:creationId xmlns:a16="http://schemas.microsoft.com/office/drawing/2014/main" id="{00000000-0008-0000-1700-00008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6321" name="Button 1" hidden="1">
              <a:extLst>
                <a:ext uri="{63B3BB69-23CF-44E3-9099-C40C66FF867C}">
                  <a14:compatExt spid="_x0000_s56321"/>
                </a:ext>
                <a:ext uri="{FF2B5EF4-FFF2-40B4-BE49-F238E27FC236}">
                  <a16:creationId xmlns:a16="http://schemas.microsoft.com/office/drawing/2014/main" id="{00000000-0008-0000-1800-00000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6322" name="Button 2" hidden="1">
              <a:extLst>
                <a:ext uri="{63B3BB69-23CF-44E3-9099-C40C66FF867C}">
                  <a14:compatExt spid="_x0000_s56322"/>
                </a:ext>
                <a:ext uri="{FF2B5EF4-FFF2-40B4-BE49-F238E27FC236}">
                  <a16:creationId xmlns:a16="http://schemas.microsoft.com/office/drawing/2014/main" id="{00000000-0008-0000-1800-00000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6323" name="Button 3" hidden="1">
              <a:extLst>
                <a:ext uri="{63B3BB69-23CF-44E3-9099-C40C66FF867C}">
                  <a14:compatExt spid="_x0000_s56323"/>
                </a:ext>
                <a:ext uri="{FF2B5EF4-FFF2-40B4-BE49-F238E27FC236}">
                  <a16:creationId xmlns:a16="http://schemas.microsoft.com/office/drawing/2014/main" id="{00000000-0008-0000-1800-00000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6324" name="Button 4" hidden="1">
              <a:extLst>
                <a:ext uri="{63B3BB69-23CF-44E3-9099-C40C66FF867C}">
                  <a14:compatExt spid="_x0000_s56324"/>
                </a:ext>
                <a:ext uri="{FF2B5EF4-FFF2-40B4-BE49-F238E27FC236}">
                  <a16:creationId xmlns:a16="http://schemas.microsoft.com/office/drawing/2014/main" id="{00000000-0008-0000-1800-00000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6325" name="Button 5" hidden="1">
              <a:extLst>
                <a:ext uri="{63B3BB69-23CF-44E3-9099-C40C66FF867C}">
                  <a14:compatExt spid="_x0000_s56325"/>
                </a:ext>
                <a:ext uri="{FF2B5EF4-FFF2-40B4-BE49-F238E27FC236}">
                  <a16:creationId xmlns:a16="http://schemas.microsoft.com/office/drawing/2014/main" id="{00000000-0008-0000-1800-00000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6326" name="Button 6" hidden="1">
              <a:extLst>
                <a:ext uri="{63B3BB69-23CF-44E3-9099-C40C66FF867C}">
                  <a14:compatExt spid="_x0000_s56326"/>
                </a:ext>
                <a:ext uri="{FF2B5EF4-FFF2-40B4-BE49-F238E27FC236}">
                  <a16:creationId xmlns:a16="http://schemas.microsoft.com/office/drawing/2014/main" id="{00000000-0008-0000-1800-00000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6327" name="Button 7" hidden="1">
              <a:extLst>
                <a:ext uri="{63B3BB69-23CF-44E3-9099-C40C66FF867C}">
                  <a14:compatExt spid="_x0000_s56327"/>
                </a:ext>
                <a:ext uri="{FF2B5EF4-FFF2-40B4-BE49-F238E27FC236}">
                  <a16:creationId xmlns:a16="http://schemas.microsoft.com/office/drawing/2014/main" id="{00000000-0008-0000-1800-00000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6328" name="Button 8" hidden="1">
              <a:extLst>
                <a:ext uri="{63B3BB69-23CF-44E3-9099-C40C66FF867C}">
                  <a14:compatExt spid="_x0000_s56328"/>
                </a:ext>
                <a:ext uri="{FF2B5EF4-FFF2-40B4-BE49-F238E27FC236}">
                  <a16:creationId xmlns:a16="http://schemas.microsoft.com/office/drawing/2014/main" id="{00000000-0008-0000-1800-00000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6329" name="Button 9" hidden="1">
              <a:extLst>
                <a:ext uri="{63B3BB69-23CF-44E3-9099-C40C66FF867C}">
                  <a14:compatExt spid="_x0000_s56329"/>
                </a:ext>
                <a:ext uri="{FF2B5EF4-FFF2-40B4-BE49-F238E27FC236}">
                  <a16:creationId xmlns:a16="http://schemas.microsoft.com/office/drawing/2014/main" id="{00000000-0008-0000-1800-00000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6330" name="Button 10" hidden="1">
              <a:extLst>
                <a:ext uri="{63B3BB69-23CF-44E3-9099-C40C66FF867C}">
                  <a14:compatExt spid="_x0000_s56330"/>
                </a:ext>
                <a:ext uri="{FF2B5EF4-FFF2-40B4-BE49-F238E27FC236}">
                  <a16:creationId xmlns:a16="http://schemas.microsoft.com/office/drawing/2014/main" id="{00000000-0008-0000-1800-00000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6331" name="Button 11" hidden="1">
              <a:extLst>
                <a:ext uri="{63B3BB69-23CF-44E3-9099-C40C66FF867C}">
                  <a14:compatExt spid="_x0000_s56331"/>
                </a:ext>
                <a:ext uri="{FF2B5EF4-FFF2-40B4-BE49-F238E27FC236}">
                  <a16:creationId xmlns:a16="http://schemas.microsoft.com/office/drawing/2014/main" id="{00000000-0008-0000-1800-00000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6332" name="Button 12" hidden="1">
              <a:extLst>
                <a:ext uri="{63B3BB69-23CF-44E3-9099-C40C66FF867C}">
                  <a14:compatExt spid="_x0000_s56332"/>
                </a:ext>
                <a:ext uri="{FF2B5EF4-FFF2-40B4-BE49-F238E27FC236}">
                  <a16:creationId xmlns:a16="http://schemas.microsoft.com/office/drawing/2014/main" id="{00000000-0008-0000-1800-00000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6333" name="Button 13" hidden="1">
              <a:extLst>
                <a:ext uri="{63B3BB69-23CF-44E3-9099-C40C66FF867C}">
                  <a14:compatExt spid="_x0000_s56333"/>
                </a:ext>
                <a:ext uri="{FF2B5EF4-FFF2-40B4-BE49-F238E27FC236}">
                  <a16:creationId xmlns:a16="http://schemas.microsoft.com/office/drawing/2014/main" id="{00000000-0008-0000-1800-00000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6334" name="Button 14" hidden="1">
              <a:extLst>
                <a:ext uri="{63B3BB69-23CF-44E3-9099-C40C66FF867C}">
                  <a14:compatExt spid="_x0000_s56334"/>
                </a:ext>
                <a:ext uri="{FF2B5EF4-FFF2-40B4-BE49-F238E27FC236}">
                  <a16:creationId xmlns:a16="http://schemas.microsoft.com/office/drawing/2014/main" id="{00000000-0008-0000-1800-00000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6335" name="Button 15" hidden="1">
              <a:extLst>
                <a:ext uri="{63B3BB69-23CF-44E3-9099-C40C66FF867C}">
                  <a14:compatExt spid="_x0000_s56335"/>
                </a:ext>
                <a:ext uri="{FF2B5EF4-FFF2-40B4-BE49-F238E27FC236}">
                  <a16:creationId xmlns:a16="http://schemas.microsoft.com/office/drawing/2014/main" id="{00000000-0008-0000-1800-00000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6336" name="Button 16" hidden="1">
              <a:extLst>
                <a:ext uri="{63B3BB69-23CF-44E3-9099-C40C66FF867C}">
                  <a14:compatExt spid="_x0000_s56336"/>
                </a:ext>
                <a:ext uri="{FF2B5EF4-FFF2-40B4-BE49-F238E27FC236}">
                  <a16:creationId xmlns:a16="http://schemas.microsoft.com/office/drawing/2014/main" id="{00000000-0008-0000-1800-00001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6337" name="Button 17" hidden="1">
              <a:extLst>
                <a:ext uri="{63B3BB69-23CF-44E3-9099-C40C66FF867C}">
                  <a14:compatExt spid="_x0000_s56337"/>
                </a:ext>
                <a:ext uri="{FF2B5EF4-FFF2-40B4-BE49-F238E27FC236}">
                  <a16:creationId xmlns:a16="http://schemas.microsoft.com/office/drawing/2014/main" id="{00000000-0008-0000-1800-00001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6338" name="Button 18" hidden="1">
              <a:extLst>
                <a:ext uri="{63B3BB69-23CF-44E3-9099-C40C66FF867C}">
                  <a14:compatExt spid="_x0000_s56338"/>
                </a:ext>
                <a:ext uri="{FF2B5EF4-FFF2-40B4-BE49-F238E27FC236}">
                  <a16:creationId xmlns:a16="http://schemas.microsoft.com/office/drawing/2014/main" id="{00000000-0008-0000-1800-00001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6339" name="Button 19" hidden="1">
              <a:extLst>
                <a:ext uri="{63B3BB69-23CF-44E3-9099-C40C66FF867C}">
                  <a14:compatExt spid="_x0000_s56339"/>
                </a:ext>
                <a:ext uri="{FF2B5EF4-FFF2-40B4-BE49-F238E27FC236}">
                  <a16:creationId xmlns:a16="http://schemas.microsoft.com/office/drawing/2014/main" id="{00000000-0008-0000-1800-00001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6340" name="Button 20" hidden="1">
              <a:extLst>
                <a:ext uri="{63B3BB69-23CF-44E3-9099-C40C66FF867C}">
                  <a14:compatExt spid="_x0000_s56340"/>
                </a:ext>
                <a:ext uri="{FF2B5EF4-FFF2-40B4-BE49-F238E27FC236}">
                  <a16:creationId xmlns:a16="http://schemas.microsoft.com/office/drawing/2014/main" id="{00000000-0008-0000-1800-00001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6341" name="Button 21" hidden="1">
              <a:extLst>
                <a:ext uri="{63B3BB69-23CF-44E3-9099-C40C66FF867C}">
                  <a14:compatExt spid="_x0000_s56341"/>
                </a:ext>
                <a:ext uri="{FF2B5EF4-FFF2-40B4-BE49-F238E27FC236}">
                  <a16:creationId xmlns:a16="http://schemas.microsoft.com/office/drawing/2014/main" id="{00000000-0008-0000-1800-00001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6342" name="Button 22" hidden="1">
              <a:extLst>
                <a:ext uri="{63B3BB69-23CF-44E3-9099-C40C66FF867C}">
                  <a14:compatExt spid="_x0000_s56342"/>
                </a:ext>
                <a:ext uri="{FF2B5EF4-FFF2-40B4-BE49-F238E27FC236}">
                  <a16:creationId xmlns:a16="http://schemas.microsoft.com/office/drawing/2014/main" id="{00000000-0008-0000-1800-00001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6343" name="Button 23" hidden="1">
              <a:extLst>
                <a:ext uri="{63B3BB69-23CF-44E3-9099-C40C66FF867C}">
                  <a14:compatExt spid="_x0000_s56343"/>
                </a:ext>
                <a:ext uri="{FF2B5EF4-FFF2-40B4-BE49-F238E27FC236}">
                  <a16:creationId xmlns:a16="http://schemas.microsoft.com/office/drawing/2014/main" id="{00000000-0008-0000-1800-00001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6344" name="Button 24" hidden="1">
              <a:extLst>
                <a:ext uri="{63B3BB69-23CF-44E3-9099-C40C66FF867C}">
                  <a14:compatExt spid="_x0000_s56344"/>
                </a:ext>
                <a:ext uri="{FF2B5EF4-FFF2-40B4-BE49-F238E27FC236}">
                  <a16:creationId xmlns:a16="http://schemas.microsoft.com/office/drawing/2014/main" id="{00000000-0008-0000-1800-00001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6345" name="Button 25" hidden="1">
              <a:extLst>
                <a:ext uri="{63B3BB69-23CF-44E3-9099-C40C66FF867C}">
                  <a14:compatExt spid="_x0000_s56345"/>
                </a:ext>
                <a:ext uri="{FF2B5EF4-FFF2-40B4-BE49-F238E27FC236}">
                  <a16:creationId xmlns:a16="http://schemas.microsoft.com/office/drawing/2014/main" id="{00000000-0008-0000-1800-00001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6346" name="Button 26" hidden="1">
              <a:extLst>
                <a:ext uri="{63B3BB69-23CF-44E3-9099-C40C66FF867C}">
                  <a14:compatExt spid="_x0000_s56346"/>
                </a:ext>
                <a:ext uri="{FF2B5EF4-FFF2-40B4-BE49-F238E27FC236}">
                  <a16:creationId xmlns:a16="http://schemas.microsoft.com/office/drawing/2014/main" id="{00000000-0008-0000-1800-00001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6347" name="Button 27" hidden="1">
              <a:extLst>
                <a:ext uri="{63B3BB69-23CF-44E3-9099-C40C66FF867C}">
                  <a14:compatExt spid="_x0000_s56347"/>
                </a:ext>
                <a:ext uri="{FF2B5EF4-FFF2-40B4-BE49-F238E27FC236}">
                  <a16:creationId xmlns:a16="http://schemas.microsoft.com/office/drawing/2014/main" id="{00000000-0008-0000-1800-00001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6348" name="Button 28" hidden="1">
              <a:extLst>
                <a:ext uri="{63B3BB69-23CF-44E3-9099-C40C66FF867C}">
                  <a14:compatExt spid="_x0000_s56348"/>
                </a:ext>
                <a:ext uri="{FF2B5EF4-FFF2-40B4-BE49-F238E27FC236}">
                  <a16:creationId xmlns:a16="http://schemas.microsoft.com/office/drawing/2014/main" id="{00000000-0008-0000-1800-00001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6349" name="Button 29" hidden="1">
              <a:extLst>
                <a:ext uri="{63B3BB69-23CF-44E3-9099-C40C66FF867C}">
                  <a14:compatExt spid="_x0000_s56349"/>
                </a:ext>
                <a:ext uri="{FF2B5EF4-FFF2-40B4-BE49-F238E27FC236}">
                  <a16:creationId xmlns:a16="http://schemas.microsoft.com/office/drawing/2014/main" id="{00000000-0008-0000-1800-00001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6350" name="Button 30" hidden="1">
              <a:extLst>
                <a:ext uri="{63B3BB69-23CF-44E3-9099-C40C66FF867C}">
                  <a14:compatExt spid="_x0000_s56350"/>
                </a:ext>
                <a:ext uri="{FF2B5EF4-FFF2-40B4-BE49-F238E27FC236}">
                  <a16:creationId xmlns:a16="http://schemas.microsoft.com/office/drawing/2014/main" id="{00000000-0008-0000-1800-00001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6351" name="Button 31" hidden="1">
              <a:extLst>
                <a:ext uri="{63B3BB69-23CF-44E3-9099-C40C66FF867C}">
                  <a14:compatExt spid="_x0000_s56351"/>
                </a:ext>
                <a:ext uri="{FF2B5EF4-FFF2-40B4-BE49-F238E27FC236}">
                  <a16:creationId xmlns:a16="http://schemas.microsoft.com/office/drawing/2014/main" id="{00000000-0008-0000-1800-00001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6352" name="Button 32" hidden="1">
              <a:extLst>
                <a:ext uri="{63B3BB69-23CF-44E3-9099-C40C66FF867C}">
                  <a14:compatExt spid="_x0000_s56352"/>
                </a:ext>
                <a:ext uri="{FF2B5EF4-FFF2-40B4-BE49-F238E27FC236}">
                  <a16:creationId xmlns:a16="http://schemas.microsoft.com/office/drawing/2014/main" id="{00000000-0008-0000-1800-00002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6353" name="Button 33" hidden="1">
              <a:extLst>
                <a:ext uri="{63B3BB69-23CF-44E3-9099-C40C66FF867C}">
                  <a14:compatExt spid="_x0000_s56353"/>
                </a:ext>
                <a:ext uri="{FF2B5EF4-FFF2-40B4-BE49-F238E27FC236}">
                  <a16:creationId xmlns:a16="http://schemas.microsoft.com/office/drawing/2014/main" id="{00000000-0008-0000-1800-00002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6354" name="Button 34" hidden="1">
              <a:extLst>
                <a:ext uri="{63B3BB69-23CF-44E3-9099-C40C66FF867C}">
                  <a14:compatExt spid="_x0000_s56354"/>
                </a:ext>
                <a:ext uri="{FF2B5EF4-FFF2-40B4-BE49-F238E27FC236}">
                  <a16:creationId xmlns:a16="http://schemas.microsoft.com/office/drawing/2014/main" id="{00000000-0008-0000-1800-00002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6355" name="Button 35" hidden="1">
              <a:extLst>
                <a:ext uri="{63B3BB69-23CF-44E3-9099-C40C66FF867C}">
                  <a14:compatExt spid="_x0000_s56355"/>
                </a:ext>
                <a:ext uri="{FF2B5EF4-FFF2-40B4-BE49-F238E27FC236}">
                  <a16:creationId xmlns:a16="http://schemas.microsoft.com/office/drawing/2014/main" id="{00000000-0008-0000-1800-00002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6356" name="Button 36" hidden="1">
              <a:extLst>
                <a:ext uri="{63B3BB69-23CF-44E3-9099-C40C66FF867C}">
                  <a14:compatExt spid="_x0000_s56356"/>
                </a:ext>
                <a:ext uri="{FF2B5EF4-FFF2-40B4-BE49-F238E27FC236}">
                  <a16:creationId xmlns:a16="http://schemas.microsoft.com/office/drawing/2014/main" id="{00000000-0008-0000-1800-00002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6357" name="Button 37" hidden="1">
              <a:extLst>
                <a:ext uri="{63B3BB69-23CF-44E3-9099-C40C66FF867C}">
                  <a14:compatExt spid="_x0000_s56357"/>
                </a:ext>
                <a:ext uri="{FF2B5EF4-FFF2-40B4-BE49-F238E27FC236}">
                  <a16:creationId xmlns:a16="http://schemas.microsoft.com/office/drawing/2014/main" id="{00000000-0008-0000-1800-00002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6358" name="Button 38" hidden="1">
              <a:extLst>
                <a:ext uri="{63B3BB69-23CF-44E3-9099-C40C66FF867C}">
                  <a14:compatExt spid="_x0000_s56358"/>
                </a:ext>
                <a:ext uri="{FF2B5EF4-FFF2-40B4-BE49-F238E27FC236}">
                  <a16:creationId xmlns:a16="http://schemas.microsoft.com/office/drawing/2014/main" id="{00000000-0008-0000-1800-00002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6359" name="Button 39" hidden="1">
              <a:extLst>
                <a:ext uri="{63B3BB69-23CF-44E3-9099-C40C66FF867C}">
                  <a14:compatExt spid="_x0000_s56359"/>
                </a:ext>
                <a:ext uri="{FF2B5EF4-FFF2-40B4-BE49-F238E27FC236}">
                  <a16:creationId xmlns:a16="http://schemas.microsoft.com/office/drawing/2014/main" id="{00000000-0008-0000-1800-00002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6360" name="Button 40" hidden="1">
              <a:extLst>
                <a:ext uri="{63B3BB69-23CF-44E3-9099-C40C66FF867C}">
                  <a14:compatExt spid="_x0000_s56360"/>
                </a:ext>
                <a:ext uri="{FF2B5EF4-FFF2-40B4-BE49-F238E27FC236}">
                  <a16:creationId xmlns:a16="http://schemas.microsoft.com/office/drawing/2014/main" id="{00000000-0008-0000-1800-00002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6361" name="Button 41" hidden="1">
              <a:extLst>
                <a:ext uri="{63B3BB69-23CF-44E3-9099-C40C66FF867C}">
                  <a14:compatExt spid="_x0000_s56361"/>
                </a:ext>
                <a:ext uri="{FF2B5EF4-FFF2-40B4-BE49-F238E27FC236}">
                  <a16:creationId xmlns:a16="http://schemas.microsoft.com/office/drawing/2014/main" id="{00000000-0008-0000-1800-00002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6362" name="Button 42" hidden="1">
              <a:extLst>
                <a:ext uri="{63B3BB69-23CF-44E3-9099-C40C66FF867C}">
                  <a14:compatExt spid="_x0000_s56362"/>
                </a:ext>
                <a:ext uri="{FF2B5EF4-FFF2-40B4-BE49-F238E27FC236}">
                  <a16:creationId xmlns:a16="http://schemas.microsoft.com/office/drawing/2014/main" id="{00000000-0008-0000-1800-00002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6363" name="Button 43" hidden="1">
              <a:extLst>
                <a:ext uri="{63B3BB69-23CF-44E3-9099-C40C66FF867C}">
                  <a14:compatExt spid="_x0000_s56363"/>
                </a:ext>
                <a:ext uri="{FF2B5EF4-FFF2-40B4-BE49-F238E27FC236}">
                  <a16:creationId xmlns:a16="http://schemas.microsoft.com/office/drawing/2014/main" id="{00000000-0008-0000-1800-00002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6364" name="Button 44" hidden="1">
              <a:extLst>
                <a:ext uri="{63B3BB69-23CF-44E3-9099-C40C66FF867C}">
                  <a14:compatExt spid="_x0000_s56364"/>
                </a:ext>
                <a:ext uri="{FF2B5EF4-FFF2-40B4-BE49-F238E27FC236}">
                  <a16:creationId xmlns:a16="http://schemas.microsoft.com/office/drawing/2014/main" id="{00000000-0008-0000-1800-00002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6365" name="Button 45" hidden="1">
              <a:extLst>
                <a:ext uri="{63B3BB69-23CF-44E3-9099-C40C66FF867C}">
                  <a14:compatExt spid="_x0000_s56365"/>
                </a:ext>
                <a:ext uri="{FF2B5EF4-FFF2-40B4-BE49-F238E27FC236}">
                  <a16:creationId xmlns:a16="http://schemas.microsoft.com/office/drawing/2014/main" id="{00000000-0008-0000-1800-00002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6366" name="Button 46" hidden="1">
              <a:extLst>
                <a:ext uri="{63B3BB69-23CF-44E3-9099-C40C66FF867C}">
                  <a14:compatExt spid="_x0000_s56366"/>
                </a:ext>
                <a:ext uri="{FF2B5EF4-FFF2-40B4-BE49-F238E27FC236}">
                  <a16:creationId xmlns:a16="http://schemas.microsoft.com/office/drawing/2014/main" id="{00000000-0008-0000-1800-00002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6367" name="Button 47" hidden="1">
              <a:extLst>
                <a:ext uri="{63B3BB69-23CF-44E3-9099-C40C66FF867C}">
                  <a14:compatExt spid="_x0000_s56367"/>
                </a:ext>
                <a:ext uri="{FF2B5EF4-FFF2-40B4-BE49-F238E27FC236}">
                  <a16:creationId xmlns:a16="http://schemas.microsoft.com/office/drawing/2014/main" id="{00000000-0008-0000-1800-00002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6368" name="Button 48" hidden="1">
              <a:extLst>
                <a:ext uri="{63B3BB69-23CF-44E3-9099-C40C66FF867C}">
                  <a14:compatExt spid="_x0000_s56368"/>
                </a:ext>
                <a:ext uri="{FF2B5EF4-FFF2-40B4-BE49-F238E27FC236}">
                  <a16:creationId xmlns:a16="http://schemas.microsoft.com/office/drawing/2014/main" id="{00000000-0008-0000-1800-00003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6369" name="Button 49" hidden="1">
              <a:extLst>
                <a:ext uri="{63B3BB69-23CF-44E3-9099-C40C66FF867C}">
                  <a14:compatExt spid="_x0000_s56369"/>
                </a:ext>
                <a:ext uri="{FF2B5EF4-FFF2-40B4-BE49-F238E27FC236}">
                  <a16:creationId xmlns:a16="http://schemas.microsoft.com/office/drawing/2014/main" id="{00000000-0008-0000-1800-00003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6370" name="Button 50" hidden="1">
              <a:extLst>
                <a:ext uri="{63B3BB69-23CF-44E3-9099-C40C66FF867C}">
                  <a14:compatExt spid="_x0000_s56370"/>
                </a:ext>
                <a:ext uri="{FF2B5EF4-FFF2-40B4-BE49-F238E27FC236}">
                  <a16:creationId xmlns:a16="http://schemas.microsoft.com/office/drawing/2014/main" id="{00000000-0008-0000-1800-00003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6371" name="Button 51" hidden="1">
              <a:extLst>
                <a:ext uri="{63B3BB69-23CF-44E3-9099-C40C66FF867C}">
                  <a14:compatExt spid="_x0000_s56371"/>
                </a:ext>
                <a:ext uri="{FF2B5EF4-FFF2-40B4-BE49-F238E27FC236}">
                  <a16:creationId xmlns:a16="http://schemas.microsoft.com/office/drawing/2014/main" id="{00000000-0008-0000-1800-00003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6372" name="Button 52" hidden="1">
              <a:extLst>
                <a:ext uri="{63B3BB69-23CF-44E3-9099-C40C66FF867C}">
                  <a14:compatExt spid="_x0000_s56372"/>
                </a:ext>
                <a:ext uri="{FF2B5EF4-FFF2-40B4-BE49-F238E27FC236}">
                  <a16:creationId xmlns:a16="http://schemas.microsoft.com/office/drawing/2014/main" id="{00000000-0008-0000-1800-00003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6373" name="Button 53" hidden="1">
              <a:extLst>
                <a:ext uri="{63B3BB69-23CF-44E3-9099-C40C66FF867C}">
                  <a14:compatExt spid="_x0000_s56373"/>
                </a:ext>
                <a:ext uri="{FF2B5EF4-FFF2-40B4-BE49-F238E27FC236}">
                  <a16:creationId xmlns:a16="http://schemas.microsoft.com/office/drawing/2014/main" id="{00000000-0008-0000-1800-00003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6374" name="Button 54" hidden="1">
              <a:extLst>
                <a:ext uri="{63B3BB69-23CF-44E3-9099-C40C66FF867C}">
                  <a14:compatExt spid="_x0000_s56374"/>
                </a:ext>
                <a:ext uri="{FF2B5EF4-FFF2-40B4-BE49-F238E27FC236}">
                  <a16:creationId xmlns:a16="http://schemas.microsoft.com/office/drawing/2014/main" id="{00000000-0008-0000-1800-00003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6375" name="Button 55" hidden="1">
              <a:extLst>
                <a:ext uri="{63B3BB69-23CF-44E3-9099-C40C66FF867C}">
                  <a14:compatExt spid="_x0000_s56375"/>
                </a:ext>
                <a:ext uri="{FF2B5EF4-FFF2-40B4-BE49-F238E27FC236}">
                  <a16:creationId xmlns:a16="http://schemas.microsoft.com/office/drawing/2014/main" id="{00000000-0008-0000-1800-00003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6376" name="Button 56" hidden="1">
              <a:extLst>
                <a:ext uri="{63B3BB69-23CF-44E3-9099-C40C66FF867C}">
                  <a14:compatExt spid="_x0000_s56376"/>
                </a:ext>
                <a:ext uri="{FF2B5EF4-FFF2-40B4-BE49-F238E27FC236}">
                  <a16:creationId xmlns:a16="http://schemas.microsoft.com/office/drawing/2014/main" id="{00000000-0008-0000-1800-00003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6377" name="Button 57" hidden="1">
              <a:extLst>
                <a:ext uri="{63B3BB69-23CF-44E3-9099-C40C66FF867C}">
                  <a14:compatExt spid="_x0000_s56377"/>
                </a:ext>
                <a:ext uri="{FF2B5EF4-FFF2-40B4-BE49-F238E27FC236}">
                  <a16:creationId xmlns:a16="http://schemas.microsoft.com/office/drawing/2014/main" id="{00000000-0008-0000-1800-00003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6378" name="Button 58" hidden="1">
              <a:extLst>
                <a:ext uri="{63B3BB69-23CF-44E3-9099-C40C66FF867C}">
                  <a14:compatExt spid="_x0000_s56378"/>
                </a:ext>
                <a:ext uri="{FF2B5EF4-FFF2-40B4-BE49-F238E27FC236}">
                  <a16:creationId xmlns:a16="http://schemas.microsoft.com/office/drawing/2014/main" id="{00000000-0008-0000-1800-00003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6379" name="Button 59" hidden="1">
              <a:extLst>
                <a:ext uri="{63B3BB69-23CF-44E3-9099-C40C66FF867C}">
                  <a14:compatExt spid="_x0000_s56379"/>
                </a:ext>
                <a:ext uri="{FF2B5EF4-FFF2-40B4-BE49-F238E27FC236}">
                  <a16:creationId xmlns:a16="http://schemas.microsoft.com/office/drawing/2014/main" id="{00000000-0008-0000-1800-00003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6380" name="Button 60" hidden="1">
              <a:extLst>
                <a:ext uri="{63B3BB69-23CF-44E3-9099-C40C66FF867C}">
                  <a14:compatExt spid="_x0000_s56380"/>
                </a:ext>
                <a:ext uri="{FF2B5EF4-FFF2-40B4-BE49-F238E27FC236}">
                  <a16:creationId xmlns:a16="http://schemas.microsoft.com/office/drawing/2014/main" id="{00000000-0008-0000-1800-00003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6381" name="Button 61" hidden="1">
              <a:extLst>
                <a:ext uri="{63B3BB69-23CF-44E3-9099-C40C66FF867C}">
                  <a14:compatExt spid="_x0000_s56381"/>
                </a:ext>
                <a:ext uri="{FF2B5EF4-FFF2-40B4-BE49-F238E27FC236}">
                  <a16:creationId xmlns:a16="http://schemas.microsoft.com/office/drawing/2014/main" id="{00000000-0008-0000-1800-00003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6382" name="Button 62" hidden="1">
              <a:extLst>
                <a:ext uri="{63B3BB69-23CF-44E3-9099-C40C66FF867C}">
                  <a14:compatExt spid="_x0000_s56382"/>
                </a:ext>
                <a:ext uri="{FF2B5EF4-FFF2-40B4-BE49-F238E27FC236}">
                  <a16:creationId xmlns:a16="http://schemas.microsoft.com/office/drawing/2014/main" id="{00000000-0008-0000-1800-00003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6383" name="Button 63" hidden="1">
              <a:extLst>
                <a:ext uri="{63B3BB69-23CF-44E3-9099-C40C66FF867C}">
                  <a14:compatExt spid="_x0000_s56383"/>
                </a:ext>
                <a:ext uri="{FF2B5EF4-FFF2-40B4-BE49-F238E27FC236}">
                  <a16:creationId xmlns:a16="http://schemas.microsoft.com/office/drawing/2014/main" id="{00000000-0008-0000-1800-00003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6384" name="Button 64" hidden="1">
              <a:extLst>
                <a:ext uri="{63B3BB69-23CF-44E3-9099-C40C66FF867C}">
                  <a14:compatExt spid="_x0000_s56384"/>
                </a:ext>
                <a:ext uri="{FF2B5EF4-FFF2-40B4-BE49-F238E27FC236}">
                  <a16:creationId xmlns:a16="http://schemas.microsoft.com/office/drawing/2014/main" id="{00000000-0008-0000-1800-00004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6385" name="Button 65" hidden="1">
              <a:extLst>
                <a:ext uri="{63B3BB69-23CF-44E3-9099-C40C66FF867C}">
                  <a14:compatExt spid="_x0000_s56385"/>
                </a:ext>
                <a:ext uri="{FF2B5EF4-FFF2-40B4-BE49-F238E27FC236}">
                  <a16:creationId xmlns:a16="http://schemas.microsoft.com/office/drawing/2014/main" id="{00000000-0008-0000-1800-00004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6386" name="Button 66" hidden="1">
              <a:extLst>
                <a:ext uri="{63B3BB69-23CF-44E3-9099-C40C66FF867C}">
                  <a14:compatExt spid="_x0000_s56386"/>
                </a:ext>
                <a:ext uri="{FF2B5EF4-FFF2-40B4-BE49-F238E27FC236}">
                  <a16:creationId xmlns:a16="http://schemas.microsoft.com/office/drawing/2014/main" id="{00000000-0008-0000-1800-00004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6387" name="Button 67" hidden="1">
              <a:extLst>
                <a:ext uri="{63B3BB69-23CF-44E3-9099-C40C66FF867C}">
                  <a14:compatExt spid="_x0000_s56387"/>
                </a:ext>
                <a:ext uri="{FF2B5EF4-FFF2-40B4-BE49-F238E27FC236}">
                  <a16:creationId xmlns:a16="http://schemas.microsoft.com/office/drawing/2014/main" id="{00000000-0008-0000-1800-00004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6388" name="Button 68" hidden="1">
              <a:extLst>
                <a:ext uri="{63B3BB69-23CF-44E3-9099-C40C66FF867C}">
                  <a14:compatExt spid="_x0000_s56388"/>
                </a:ext>
                <a:ext uri="{FF2B5EF4-FFF2-40B4-BE49-F238E27FC236}">
                  <a16:creationId xmlns:a16="http://schemas.microsoft.com/office/drawing/2014/main" id="{00000000-0008-0000-1800-00004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6389" name="Button 69" hidden="1">
              <a:extLst>
                <a:ext uri="{63B3BB69-23CF-44E3-9099-C40C66FF867C}">
                  <a14:compatExt spid="_x0000_s56389"/>
                </a:ext>
                <a:ext uri="{FF2B5EF4-FFF2-40B4-BE49-F238E27FC236}">
                  <a16:creationId xmlns:a16="http://schemas.microsoft.com/office/drawing/2014/main" id="{00000000-0008-0000-1800-00004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6390" name="Button 70" hidden="1">
              <a:extLst>
                <a:ext uri="{63B3BB69-23CF-44E3-9099-C40C66FF867C}">
                  <a14:compatExt spid="_x0000_s56390"/>
                </a:ext>
                <a:ext uri="{FF2B5EF4-FFF2-40B4-BE49-F238E27FC236}">
                  <a16:creationId xmlns:a16="http://schemas.microsoft.com/office/drawing/2014/main" id="{00000000-0008-0000-1800-00004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6391" name="Button 71" hidden="1">
              <a:extLst>
                <a:ext uri="{63B3BB69-23CF-44E3-9099-C40C66FF867C}">
                  <a14:compatExt spid="_x0000_s56391"/>
                </a:ext>
                <a:ext uri="{FF2B5EF4-FFF2-40B4-BE49-F238E27FC236}">
                  <a16:creationId xmlns:a16="http://schemas.microsoft.com/office/drawing/2014/main" id="{00000000-0008-0000-1800-00004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6392" name="Button 72" hidden="1">
              <a:extLst>
                <a:ext uri="{63B3BB69-23CF-44E3-9099-C40C66FF867C}">
                  <a14:compatExt spid="_x0000_s56392"/>
                </a:ext>
                <a:ext uri="{FF2B5EF4-FFF2-40B4-BE49-F238E27FC236}">
                  <a16:creationId xmlns:a16="http://schemas.microsoft.com/office/drawing/2014/main" id="{00000000-0008-0000-1800-00004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6393" name="Button 73" hidden="1">
              <a:extLst>
                <a:ext uri="{63B3BB69-23CF-44E3-9099-C40C66FF867C}">
                  <a14:compatExt spid="_x0000_s56393"/>
                </a:ext>
                <a:ext uri="{FF2B5EF4-FFF2-40B4-BE49-F238E27FC236}">
                  <a16:creationId xmlns:a16="http://schemas.microsoft.com/office/drawing/2014/main" id="{00000000-0008-0000-1800-00004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6394" name="Button 74" hidden="1">
              <a:extLst>
                <a:ext uri="{63B3BB69-23CF-44E3-9099-C40C66FF867C}">
                  <a14:compatExt spid="_x0000_s56394"/>
                </a:ext>
                <a:ext uri="{FF2B5EF4-FFF2-40B4-BE49-F238E27FC236}">
                  <a16:creationId xmlns:a16="http://schemas.microsoft.com/office/drawing/2014/main" id="{00000000-0008-0000-1800-00004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6395" name="Button 75" hidden="1">
              <a:extLst>
                <a:ext uri="{63B3BB69-23CF-44E3-9099-C40C66FF867C}">
                  <a14:compatExt spid="_x0000_s56395"/>
                </a:ext>
                <a:ext uri="{FF2B5EF4-FFF2-40B4-BE49-F238E27FC236}">
                  <a16:creationId xmlns:a16="http://schemas.microsoft.com/office/drawing/2014/main" id="{00000000-0008-0000-1800-00004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6396" name="Button 76" hidden="1">
              <a:extLst>
                <a:ext uri="{63B3BB69-23CF-44E3-9099-C40C66FF867C}">
                  <a14:compatExt spid="_x0000_s56396"/>
                </a:ext>
                <a:ext uri="{FF2B5EF4-FFF2-40B4-BE49-F238E27FC236}">
                  <a16:creationId xmlns:a16="http://schemas.microsoft.com/office/drawing/2014/main" id="{00000000-0008-0000-1800-00004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6397" name="Button 77" hidden="1">
              <a:extLst>
                <a:ext uri="{63B3BB69-23CF-44E3-9099-C40C66FF867C}">
                  <a14:compatExt spid="_x0000_s56397"/>
                </a:ext>
                <a:ext uri="{FF2B5EF4-FFF2-40B4-BE49-F238E27FC236}">
                  <a16:creationId xmlns:a16="http://schemas.microsoft.com/office/drawing/2014/main" id="{00000000-0008-0000-1800-00004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6398" name="Button 78" hidden="1">
              <a:extLst>
                <a:ext uri="{63B3BB69-23CF-44E3-9099-C40C66FF867C}">
                  <a14:compatExt spid="_x0000_s56398"/>
                </a:ext>
                <a:ext uri="{FF2B5EF4-FFF2-40B4-BE49-F238E27FC236}">
                  <a16:creationId xmlns:a16="http://schemas.microsoft.com/office/drawing/2014/main" id="{00000000-0008-0000-1800-00004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6399" name="Button 79" hidden="1">
              <a:extLst>
                <a:ext uri="{63B3BB69-23CF-44E3-9099-C40C66FF867C}">
                  <a14:compatExt spid="_x0000_s56399"/>
                </a:ext>
                <a:ext uri="{FF2B5EF4-FFF2-40B4-BE49-F238E27FC236}">
                  <a16:creationId xmlns:a16="http://schemas.microsoft.com/office/drawing/2014/main" id="{00000000-0008-0000-1800-00004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6400" name="Button 80" hidden="1">
              <a:extLst>
                <a:ext uri="{63B3BB69-23CF-44E3-9099-C40C66FF867C}">
                  <a14:compatExt spid="_x0000_s56400"/>
                </a:ext>
                <a:ext uri="{FF2B5EF4-FFF2-40B4-BE49-F238E27FC236}">
                  <a16:creationId xmlns:a16="http://schemas.microsoft.com/office/drawing/2014/main" id="{00000000-0008-0000-1800-00005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6401" name="Button 81" hidden="1">
              <a:extLst>
                <a:ext uri="{63B3BB69-23CF-44E3-9099-C40C66FF867C}">
                  <a14:compatExt spid="_x0000_s56401"/>
                </a:ext>
                <a:ext uri="{FF2B5EF4-FFF2-40B4-BE49-F238E27FC236}">
                  <a16:creationId xmlns:a16="http://schemas.microsoft.com/office/drawing/2014/main" id="{00000000-0008-0000-1800-00005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6402" name="Button 82" hidden="1">
              <a:extLst>
                <a:ext uri="{63B3BB69-23CF-44E3-9099-C40C66FF867C}">
                  <a14:compatExt spid="_x0000_s56402"/>
                </a:ext>
                <a:ext uri="{FF2B5EF4-FFF2-40B4-BE49-F238E27FC236}">
                  <a16:creationId xmlns:a16="http://schemas.microsoft.com/office/drawing/2014/main" id="{00000000-0008-0000-1800-00005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6403" name="Button 83" hidden="1">
              <a:extLst>
                <a:ext uri="{63B3BB69-23CF-44E3-9099-C40C66FF867C}">
                  <a14:compatExt spid="_x0000_s56403"/>
                </a:ext>
                <a:ext uri="{FF2B5EF4-FFF2-40B4-BE49-F238E27FC236}">
                  <a16:creationId xmlns:a16="http://schemas.microsoft.com/office/drawing/2014/main" id="{00000000-0008-0000-1800-00005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6404" name="Button 84" hidden="1">
              <a:extLst>
                <a:ext uri="{63B3BB69-23CF-44E3-9099-C40C66FF867C}">
                  <a14:compatExt spid="_x0000_s56404"/>
                </a:ext>
                <a:ext uri="{FF2B5EF4-FFF2-40B4-BE49-F238E27FC236}">
                  <a16:creationId xmlns:a16="http://schemas.microsoft.com/office/drawing/2014/main" id="{00000000-0008-0000-1800-00005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6405" name="Button 85" hidden="1">
              <a:extLst>
                <a:ext uri="{63B3BB69-23CF-44E3-9099-C40C66FF867C}">
                  <a14:compatExt spid="_x0000_s56405"/>
                </a:ext>
                <a:ext uri="{FF2B5EF4-FFF2-40B4-BE49-F238E27FC236}">
                  <a16:creationId xmlns:a16="http://schemas.microsoft.com/office/drawing/2014/main" id="{00000000-0008-0000-1800-00005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6406" name="Button 86" hidden="1">
              <a:extLst>
                <a:ext uri="{63B3BB69-23CF-44E3-9099-C40C66FF867C}">
                  <a14:compatExt spid="_x0000_s56406"/>
                </a:ext>
                <a:ext uri="{FF2B5EF4-FFF2-40B4-BE49-F238E27FC236}">
                  <a16:creationId xmlns:a16="http://schemas.microsoft.com/office/drawing/2014/main" id="{00000000-0008-0000-1800-00005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6407" name="Button 87" hidden="1">
              <a:extLst>
                <a:ext uri="{63B3BB69-23CF-44E3-9099-C40C66FF867C}">
                  <a14:compatExt spid="_x0000_s56407"/>
                </a:ext>
                <a:ext uri="{FF2B5EF4-FFF2-40B4-BE49-F238E27FC236}">
                  <a16:creationId xmlns:a16="http://schemas.microsoft.com/office/drawing/2014/main" id="{00000000-0008-0000-1800-00005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6408" name="Button 88" hidden="1">
              <a:extLst>
                <a:ext uri="{63B3BB69-23CF-44E3-9099-C40C66FF867C}">
                  <a14:compatExt spid="_x0000_s56408"/>
                </a:ext>
                <a:ext uri="{FF2B5EF4-FFF2-40B4-BE49-F238E27FC236}">
                  <a16:creationId xmlns:a16="http://schemas.microsoft.com/office/drawing/2014/main" id="{00000000-0008-0000-1800-00005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6409" name="Button 89" hidden="1">
              <a:extLst>
                <a:ext uri="{63B3BB69-23CF-44E3-9099-C40C66FF867C}">
                  <a14:compatExt spid="_x0000_s56409"/>
                </a:ext>
                <a:ext uri="{FF2B5EF4-FFF2-40B4-BE49-F238E27FC236}">
                  <a16:creationId xmlns:a16="http://schemas.microsoft.com/office/drawing/2014/main" id="{00000000-0008-0000-1800-00005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6410" name="Button 90" hidden="1">
              <a:extLst>
                <a:ext uri="{63B3BB69-23CF-44E3-9099-C40C66FF867C}">
                  <a14:compatExt spid="_x0000_s56410"/>
                </a:ext>
                <a:ext uri="{FF2B5EF4-FFF2-40B4-BE49-F238E27FC236}">
                  <a16:creationId xmlns:a16="http://schemas.microsoft.com/office/drawing/2014/main" id="{00000000-0008-0000-1800-00005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6411" name="Button 91" hidden="1">
              <a:extLst>
                <a:ext uri="{63B3BB69-23CF-44E3-9099-C40C66FF867C}">
                  <a14:compatExt spid="_x0000_s56411"/>
                </a:ext>
                <a:ext uri="{FF2B5EF4-FFF2-40B4-BE49-F238E27FC236}">
                  <a16:creationId xmlns:a16="http://schemas.microsoft.com/office/drawing/2014/main" id="{00000000-0008-0000-1800-00005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6412" name="Button 92" hidden="1">
              <a:extLst>
                <a:ext uri="{63B3BB69-23CF-44E3-9099-C40C66FF867C}">
                  <a14:compatExt spid="_x0000_s56412"/>
                </a:ext>
                <a:ext uri="{FF2B5EF4-FFF2-40B4-BE49-F238E27FC236}">
                  <a16:creationId xmlns:a16="http://schemas.microsoft.com/office/drawing/2014/main" id="{00000000-0008-0000-1800-00005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6413" name="Button 93" hidden="1">
              <a:extLst>
                <a:ext uri="{63B3BB69-23CF-44E3-9099-C40C66FF867C}">
                  <a14:compatExt spid="_x0000_s56413"/>
                </a:ext>
                <a:ext uri="{FF2B5EF4-FFF2-40B4-BE49-F238E27FC236}">
                  <a16:creationId xmlns:a16="http://schemas.microsoft.com/office/drawing/2014/main" id="{00000000-0008-0000-1800-00005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6414" name="Button 94" hidden="1">
              <a:extLst>
                <a:ext uri="{63B3BB69-23CF-44E3-9099-C40C66FF867C}">
                  <a14:compatExt spid="_x0000_s56414"/>
                </a:ext>
                <a:ext uri="{FF2B5EF4-FFF2-40B4-BE49-F238E27FC236}">
                  <a16:creationId xmlns:a16="http://schemas.microsoft.com/office/drawing/2014/main" id="{00000000-0008-0000-1800-00005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6415" name="Button 95" hidden="1">
              <a:extLst>
                <a:ext uri="{63B3BB69-23CF-44E3-9099-C40C66FF867C}">
                  <a14:compatExt spid="_x0000_s56415"/>
                </a:ext>
                <a:ext uri="{FF2B5EF4-FFF2-40B4-BE49-F238E27FC236}">
                  <a16:creationId xmlns:a16="http://schemas.microsoft.com/office/drawing/2014/main" id="{00000000-0008-0000-1800-00005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6416" name="Button 96" hidden="1">
              <a:extLst>
                <a:ext uri="{63B3BB69-23CF-44E3-9099-C40C66FF867C}">
                  <a14:compatExt spid="_x0000_s56416"/>
                </a:ext>
                <a:ext uri="{FF2B5EF4-FFF2-40B4-BE49-F238E27FC236}">
                  <a16:creationId xmlns:a16="http://schemas.microsoft.com/office/drawing/2014/main" id="{00000000-0008-0000-1800-00006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6417" name="Button 97" hidden="1">
              <a:extLst>
                <a:ext uri="{63B3BB69-23CF-44E3-9099-C40C66FF867C}">
                  <a14:compatExt spid="_x0000_s56417"/>
                </a:ext>
                <a:ext uri="{FF2B5EF4-FFF2-40B4-BE49-F238E27FC236}">
                  <a16:creationId xmlns:a16="http://schemas.microsoft.com/office/drawing/2014/main" id="{00000000-0008-0000-1800-00006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6418" name="Button 98" hidden="1">
              <a:extLst>
                <a:ext uri="{63B3BB69-23CF-44E3-9099-C40C66FF867C}">
                  <a14:compatExt spid="_x0000_s56418"/>
                </a:ext>
                <a:ext uri="{FF2B5EF4-FFF2-40B4-BE49-F238E27FC236}">
                  <a16:creationId xmlns:a16="http://schemas.microsoft.com/office/drawing/2014/main" id="{00000000-0008-0000-1800-00006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6419" name="Button 99" hidden="1">
              <a:extLst>
                <a:ext uri="{63B3BB69-23CF-44E3-9099-C40C66FF867C}">
                  <a14:compatExt spid="_x0000_s56419"/>
                </a:ext>
                <a:ext uri="{FF2B5EF4-FFF2-40B4-BE49-F238E27FC236}">
                  <a16:creationId xmlns:a16="http://schemas.microsoft.com/office/drawing/2014/main" id="{00000000-0008-0000-1800-00006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6420" name="Button 100" hidden="1">
              <a:extLst>
                <a:ext uri="{63B3BB69-23CF-44E3-9099-C40C66FF867C}">
                  <a14:compatExt spid="_x0000_s56420"/>
                </a:ext>
                <a:ext uri="{FF2B5EF4-FFF2-40B4-BE49-F238E27FC236}">
                  <a16:creationId xmlns:a16="http://schemas.microsoft.com/office/drawing/2014/main" id="{00000000-0008-0000-1800-00006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6421" name="Button 101" hidden="1">
              <a:extLst>
                <a:ext uri="{63B3BB69-23CF-44E3-9099-C40C66FF867C}">
                  <a14:compatExt spid="_x0000_s56421"/>
                </a:ext>
                <a:ext uri="{FF2B5EF4-FFF2-40B4-BE49-F238E27FC236}">
                  <a16:creationId xmlns:a16="http://schemas.microsoft.com/office/drawing/2014/main" id="{00000000-0008-0000-1800-00006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6422" name="Button 102" hidden="1">
              <a:extLst>
                <a:ext uri="{63B3BB69-23CF-44E3-9099-C40C66FF867C}">
                  <a14:compatExt spid="_x0000_s56422"/>
                </a:ext>
                <a:ext uri="{FF2B5EF4-FFF2-40B4-BE49-F238E27FC236}">
                  <a16:creationId xmlns:a16="http://schemas.microsoft.com/office/drawing/2014/main" id="{00000000-0008-0000-1800-00006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6423" name="Button 103" hidden="1">
              <a:extLst>
                <a:ext uri="{63B3BB69-23CF-44E3-9099-C40C66FF867C}">
                  <a14:compatExt spid="_x0000_s56423"/>
                </a:ext>
                <a:ext uri="{FF2B5EF4-FFF2-40B4-BE49-F238E27FC236}">
                  <a16:creationId xmlns:a16="http://schemas.microsoft.com/office/drawing/2014/main" id="{00000000-0008-0000-1800-00006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6424" name="Button 104" hidden="1">
              <a:extLst>
                <a:ext uri="{63B3BB69-23CF-44E3-9099-C40C66FF867C}">
                  <a14:compatExt spid="_x0000_s56424"/>
                </a:ext>
                <a:ext uri="{FF2B5EF4-FFF2-40B4-BE49-F238E27FC236}">
                  <a16:creationId xmlns:a16="http://schemas.microsoft.com/office/drawing/2014/main" id="{00000000-0008-0000-1800-00006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6425" name="Button 105" hidden="1">
              <a:extLst>
                <a:ext uri="{63B3BB69-23CF-44E3-9099-C40C66FF867C}">
                  <a14:compatExt spid="_x0000_s56425"/>
                </a:ext>
                <a:ext uri="{FF2B5EF4-FFF2-40B4-BE49-F238E27FC236}">
                  <a16:creationId xmlns:a16="http://schemas.microsoft.com/office/drawing/2014/main" id="{00000000-0008-0000-1800-00006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6426" name="Button 106" hidden="1">
              <a:extLst>
                <a:ext uri="{63B3BB69-23CF-44E3-9099-C40C66FF867C}">
                  <a14:compatExt spid="_x0000_s56426"/>
                </a:ext>
                <a:ext uri="{FF2B5EF4-FFF2-40B4-BE49-F238E27FC236}">
                  <a16:creationId xmlns:a16="http://schemas.microsoft.com/office/drawing/2014/main" id="{00000000-0008-0000-1800-00006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6427" name="Button 107" hidden="1">
              <a:extLst>
                <a:ext uri="{63B3BB69-23CF-44E3-9099-C40C66FF867C}">
                  <a14:compatExt spid="_x0000_s56427"/>
                </a:ext>
                <a:ext uri="{FF2B5EF4-FFF2-40B4-BE49-F238E27FC236}">
                  <a16:creationId xmlns:a16="http://schemas.microsoft.com/office/drawing/2014/main" id="{00000000-0008-0000-1800-00006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6428" name="Button 108" hidden="1">
              <a:extLst>
                <a:ext uri="{63B3BB69-23CF-44E3-9099-C40C66FF867C}">
                  <a14:compatExt spid="_x0000_s56428"/>
                </a:ext>
                <a:ext uri="{FF2B5EF4-FFF2-40B4-BE49-F238E27FC236}">
                  <a16:creationId xmlns:a16="http://schemas.microsoft.com/office/drawing/2014/main" id="{00000000-0008-0000-1800-00006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6429" name="Button 109" hidden="1">
              <a:extLst>
                <a:ext uri="{63B3BB69-23CF-44E3-9099-C40C66FF867C}">
                  <a14:compatExt spid="_x0000_s56429"/>
                </a:ext>
                <a:ext uri="{FF2B5EF4-FFF2-40B4-BE49-F238E27FC236}">
                  <a16:creationId xmlns:a16="http://schemas.microsoft.com/office/drawing/2014/main" id="{00000000-0008-0000-1800-00006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6430" name="Button 110" hidden="1">
              <a:extLst>
                <a:ext uri="{63B3BB69-23CF-44E3-9099-C40C66FF867C}">
                  <a14:compatExt spid="_x0000_s56430"/>
                </a:ext>
                <a:ext uri="{FF2B5EF4-FFF2-40B4-BE49-F238E27FC236}">
                  <a16:creationId xmlns:a16="http://schemas.microsoft.com/office/drawing/2014/main" id="{00000000-0008-0000-1800-00006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6431" name="Button 111" hidden="1">
              <a:extLst>
                <a:ext uri="{63B3BB69-23CF-44E3-9099-C40C66FF867C}">
                  <a14:compatExt spid="_x0000_s56431"/>
                </a:ext>
                <a:ext uri="{FF2B5EF4-FFF2-40B4-BE49-F238E27FC236}">
                  <a16:creationId xmlns:a16="http://schemas.microsoft.com/office/drawing/2014/main" id="{00000000-0008-0000-1800-00006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6432" name="Button 112" hidden="1">
              <a:extLst>
                <a:ext uri="{63B3BB69-23CF-44E3-9099-C40C66FF867C}">
                  <a14:compatExt spid="_x0000_s56432"/>
                </a:ext>
                <a:ext uri="{FF2B5EF4-FFF2-40B4-BE49-F238E27FC236}">
                  <a16:creationId xmlns:a16="http://schemas.microsoft.com/office/drawing/2014/main" id="{00000000-0008-0000-1800-00007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6433" name="Button 113" hidden="1">
              <a:extLst>
                <a:ext uri="{63B3BB69-23CF-44E3-9099-C40C66FF867C}">
                  <a14:compatExt spid="_x0000_s56433"/>
                </a:ext>
                <a:ext uri="{FF2B5EF4-FFF2-40B4-BE49-F238E27FC236}">
                  <a16:creationId xmlns:a16="http://schemas.microsoft.com/office/drawing/2014/main" id="{00000000-0008-0000-1800-00007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6434" name="Button 114" hidden="1">
              <a:extLst>
                <a:ext uri="{63B3BB69-23CF-44E3-9099-C40C66FF867C}">
                  <a14:compatExt spid="_x0000_s56434"/>
                </a:ext>
                <a:ext uri="{FF2B5EF4-FFF2-40B4-BE49-F238E27FC236}">
                  <a16:creationId xmlns:a16="http://schemas.microsoft.com/office/drawing/2014/main" id="{00000000-0008-0000-1800-00007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6435" name="Button 115" hidden="1">
              <a:extLst>
                <a:ext uri="{63B3BB69-23CF-44E3-9099-C40C66FF867C}">
                  <a14:compatExt spid="_x0000_s56435"/>
                </a:ext>
                <a:ext uri="{FF2B5EF4-FFF2-40B4-BE49-F238E27FC236}">
                  <a16:creationId xmlns:a16="http://schemas.microsoft.com/office/drawing/2014/main" id="{00000000-0008-0000-1800-00007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6436" name="Button 116" hidden="1">
              <a:extLst>
                <a:ext uri="{63B3BB69-23CF-44E3-9099-C40C66FF867C}">
                  <a14:compatExt spid="_x0000_s56436"/>
                </a:ext>
                <a:ext uri="{FF2B5EF4-FFF2-40B4-BE49-F238E27FC236}">
                  <a16:creationId xmlns:a16="http://schemas.microsoft.com/office/drawing/2014/main" id="{00000000-0008-0000-1800-00007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6437" name="Button 117" hidden="1">
              <a:extLst>
                <a:ext uri="{63B3BB69-23CF-44E3-9099-C40C66FF867C}">
                  <a14:compatExt spid="_x0000_s56437"/>
                </a:ext>
                <a:ext uri="{FF2B5EF4-FFF2-40B4-BE49-F238E27FC236}">
                  <a16:creationId xmlns:a16="http://schemas.microsoft.com/office/drawing/2014/main" id="{00000000-0008-0000-1800-00007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6438" name="Button 118" hidden="1">
              <a:extLst>
                <a:ext uri="{63B3BB69-23CF-44E3-9099-C40C66FF867C}">
                  <a14:compatExt spid="_x0000_s56438"/>
                </a:ext>
                <a:ext uri="{FF2B5EF4-FFF2-40B4-BE49-F238E27FC236}">
                  <a16:creationId xmlns:a16="http://schemas.microsoft.com/office/drawing/2014/main" id="{00000000-0008-0000-1800-00007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6439" name="Button 119" hidden="1">
              <a:extLst>
                <a:ext uri="{63B3BB69-23CF-44E3-9099-C40C66FF867C}">
                  <a14:compatExt spid="_x0000_s56439"/>
                </a:ext>
                <a:ext uri="{FF2B5EF4-FFF2-40B4-BE49-F238E27FC236}">
                  <a16:creationId xmlns:a16="http://schemas.microsoft.com/office/drawing/2014/main" id="{00000000-0008-0000-1800-00007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6440" name="Button 120" hidden="1">
              <a:extLst>
                <a:ext uri="{63B3BB69-23CF-44E3-9099-C40C66FF867C}">
                  <a14:compatExt spid="_x0000_s56440"/>
                </a:ext>
                <a:ext uri="{FF2B5EF4-FFF2-40B4-BE49-F238E27FC236}">
                  <a16:creationId xmlns:a16="http://schemas.microsoft.com/office/drawing/2014/main" id="{00000000-0008-0000-1800-00007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6441" name="Button 121" hidden="1">
              <a:extLst>
                <a:ext uri="{63B3BB69-23CF-44E3-9099-C40C66FF867C}">
                  <a14:compatExt spid="_x0000_s56441"/>
                </a:ext>
                <a:ext uri="{FF2B5EF4-FFF2-40B4-BE49-F238E27FC236}">
                  <a16:creationId xmlns:a16="http://schemas.microsoft.com/office/drawing/2014/main" id="{00000000-0008-0000-1800-00007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6442" name="Button 122" hidden="1">
              <a:extLst>
                <a:ext uri="{63B3BB69-23CF-44E3-9099-C40C66FF867C}">
                  <a14:compatExt spid="_x0000_s56442"/>
                </a:ext>
                <a:ext uri="{FF2B5EF4-FFF2-40B4-BE49-F238E27FC236}">
                  <a16:creationId xmlns:a16="http://schemas.microsoft.com/office/drawing/2014/main" id="{00000000-0008-0000-1800-00007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6443" name="Button 123" hidden="1">
              <a:extLst>
                <a:ext uri="{63B3BB69-23CF-44E3-9099-C40C66FF867C}">
                  <a14:compatExt spid="_x0000_s56443"/>
                </a:ext>
                <a:ext uri="{FF2B5EF4-FFF2-40B4-BE49-F238E27FC236}">
                  <a16:creationId xmlns:a16="http://schemas.microsoft.com/office/drawing/2014/main" id="{00000000-0008-0000-1800-00007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6444" name="Button 124" hidden="1">
              <a:extLst>
                <a:ext uri="{63B3BB69-23CF-44E3-9099-C40C66FF867C}">
                  <a14:compatExt spid="_x0000_s56444"/>
                </a:ext>
                <a:ext uri="{FF2B5EF4-FFF2-40B4-BE49-F238E27FC236}">
                  <a16:creationId xmlns:a16="http://schemas.microsoft.com/office/drawing/2014/main" id="{00000000-0008-0000-1800-00007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6445" name="Button 125" hidden="1">
              <a:extLst>
                <a:ext uri="{63B3BB69-23CF-44E3-9099-C40C66FF867C}">
                  <a14:compatExt spid="_x0000_s56445"/>
                </a:ext>
                <a:ext uri="{FF2B5EF4-FFF2-40B4-BE49-F238E27FC236}">
                  <a16:creationId xmlns:a16="http://schemas.microsoft.com/office/drawing/2014/main" id="{00000000-0008-0000-1800-00007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6446" name="Button 126" hidden="1">
              <a:extLst>
                <a:ext uri="{63B3BB69-23CF-44E3-9099-C40C66FF867C}">
                  <a14:compatExt spid="_x0000_s56446"/>
                </a:ext>
                <a:ext uri="{FF2B5EF4-FFF2-40B4-BE49-F238E27FC236}">
                  <a16:creationId xmlns:a16="http://schemas.microsoft.com/office/drawing/2014/main" id="{00000000-0008-0000-1800-00007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6447" name="Button 127" hidden="1">
              <a:extLst>
                <a:ext uri="{63B3BB69-23CF-44E3-9099-C40C66FF867C}">
                  <a14:compatExt spid="_x0000_s56447"/>
                </a:ext>
                <a:ext uri="{FF2B5EF4-FFF2-40B4-BE49-F238E27FC236}">
                  <a16:creationId xmlns:a16="http://schemas.microsoft.com/office/drawing/2014/main" id="{00000000-0008-0000-1800-00007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6448" name="Button 128" hidden="1">
              <a:extLst>
                <a:ext uri="{63B3BB69-23CF-44E3-9099-C40C66FF867C}">
                  <a14:compatExt spid="_x0000_s56448"/>
                </a:ext>
                <a:ext uri="{FF2B5EF4-FFF2-40B4-BE49-F238E27FC236}">
                  <a16:creationId xmlns:a16="http://schemas.microsoft.com/office/drawing/2014/main" id="{00000000-0008-0000-1800-00008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6449" name="Button 129" hidden="1">
              <a:extLst>
                <a:ext uri="{63B3BB69-23CF-44E3-9099-C40C66FF867C}">
                  <a14:compatExt spid="_x0000_s56449"/>
                </a:ext>
                <a:ext uri="{FF2B5EF4-FFF2-40B4-BE49-F238E27FC236}">
                  <a16:creationId xmlns:a16="http://schemas.microsoft.com/office/drawing/2014/main" id="{00000000-0008-0000-1800-00008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6450" name="Button 130" hidden="1">
              <a:extLst>
                <a:ext uri="{63B3BB69-23CF-44E3-9099-C40C66FF867C}">
                  <a14:compatExt spid="_x0000_s56450"/>
                </a:ext>
                <a:ext uri="{FF2B5EF4-FFF2-40B4-BE49-F238E27FC236}">
                  <a16:creationId xmlns:a16="http://schemas.microsoft.com/office/drawing/2014/main" id="{00000000-0008-0000-1800-00008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6451" name="Button 131" hidden="1">
              <a:extLst>
                <a:ext uri="{63B3BB69-23CF-44E3-9099-C40C66FF867C}">
                  <a14:compatExt spid="_x0000_s56451"/>
                </a:ext>
                <a:ext uri="{FF2B5EF4-FFF2-40B4-BE49-F238E27FC236}">
                  <a16:creationId xmlns:a16="http://schemas.microsoft.com/office/drawing/2014/main" id="{00000000-0008-0000-1800-00008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6452" name="Button 132" hidden="1">
              <a:extLst>
                <a:ext uri="{63B3BB69-23CF-44E3-9099-C40C66FF867C}">
                  <a14:compatExt spid="_x0000_s56452"/>
                </a:ext>
                <a:ext uri="{FF2B5EF4-FFF2-40B4-BE49-F238E27FC236}">
                  <a16:creationId xmlns:a16="http://schemas.microsoft.com/office/drawing/2014/main" id="{00000000-0008-0000-1800-00008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6453" name="Button 133" hidden="1">
              <a:extLst>
                <a:ext uri="{63B3BB69-23CF-44E3-9099-C40C66FF867C}">
                  <a14:compatExt spid="_x0000_s56453"/>
                </a:ext>
                <a:ext uri="{FF2B5EF4-FFF2-40B4-BE49-F238E27FC236}">
                  <a16:creationId xmlns:a16="http://schemas.microsoft.com/office/drawing/2014/main" id="{00000000-0008-0000-1800-00008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6454" name="Button 134" hidden="1">
              <a:extLst>
                <a:ext uri="{63B3BB69-23CF-44E3-9099-C40C66FF867C}">
                  <a14:compatExt spid="_x0000_s56454"/>
                </a:ext>
                <a:ext uri="{FF2B5EF4-FFF2-40B4-BE49-F238E27FC236}">
                  <a16:creationId xmlns:a16="http://schemas.microsoft.com/office/drawing/2014/main" id="{00000000-0008-0000-1800-00008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6455" name="Button 135" hidden="1">
              <a:extLst>
                <a:ext uri="{63B3BB69-23CF-44E3-9099-C40C66FF867C}">
                  <a14:compatExt spid="_x0000_s56455"/>
                </a:ext>
                <a:ext uri="{FF2B5EF4-FFF2-40B4-BE49-F238E27FC236}">
                  <a16:creationId xmlns:a16="http://schemas.microsoft.com/office/drawing/2014/main" id="{00000000-0008-0000-1800-00008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6456" name="Button 136" hidden="1">
              <a:extLst>
                <a:ext uri="{63B3BB69-23CF-44E3-9099-C40C66FF867C}">
                  <a14:compatExt spid="_x0000_s56456"/>
                </a:ext>
                <a:ext uri="{FF2B5EF4-FFF2-40B4-BE49-F238E27FC236}">
                  <a16:creationId xmlns:a16="http://schemas.microsoft.com/office/drawing/2014/main" id="{00000000-0008-0000-1800-00008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6457" name="Button 137" hidden="1">
              <a:extLst>
                <a:ext uri="{63B3BB69-23CF-44E3-9099-C40C66FF867C}">
                  <a14:compatExt spid="_x0000_s56457"/>
                </a:ext>
                <a:ext uri="{FF2B5EF4-FFF2-40B4-BE49-F238E27FC236}">
                  <a16:creationId xmlns:a16="http://schemas.microsoft.com/office/drawing/2014/main" id="{00000000-0008-0000-1800-00008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6458" name="Button 138" hidden="1">
              <a:extLst>
                <a:ext uri="{63B3BB69-23CF-44E3-9099-C40C66FF867C}">
                  <a14:compatExt spid="_x0000_s56458"/>
                </a:ext>
                <a:ext uri="{FF2B5EF4-FFF2-40B4-BE49-F238E27FC236}">
                  <a16:creationId xmlns:a16="http://schemas.microsoft.com/office/drawing/2014/main" id="{00000000-0008-0000-1800-00008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6459" name="Button 139" hidden="1">
              <a:extLst>
                <a:ext uri="{63B3BB69-23CF-44E3-9099-C40C66FF867C}">
                  <a14:compatExt spid="_x0000_s56459"/>
                </a:ext>
                <a:ext uri="{FF2B5EF4-FFF2-40B4-BE49-F238E27FC236}">
                  <a16:creationId xmlns:a16="http://schemas.microsoft.com/office/drawing/2014/main" id="{00000000-0008-0000-1800-00008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6460" name="Button 140" hidden="1">
              <a:extLst>
                <a:ext uri="{63B3BB69-23CF-44E3-9099-C40C66FF867C}">
                  <a14:compatExt spid="_x0000_s56460"/>
                </a:ext>
                <a:ext uri="{FF2B5EF4-FFF2-40B4-BE49-F238E27FC236}">
                  <a16:creationId xmlns:a16="http://schemas.microsoft.com/office/drawing/2014/main" id="{00000000-0008-0000-1800-00008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7345" name="Button 1" hidden="1">
              <a:extLst>
                <a:ext uri="{63B3BB69-23CF-44E3-9099-C40C66FF867C}">
                  <a14:compatExt spid="_x0000_s57345"/>
                </a:ext>
                <a:ext uri="{FF2B5EF4-FFF2-40B4-BE49-F238E27FC236}">
                  <a16:creationId xmlns:a16="http://schemas.microsoft.com/office/drawing/2014/main" id="{00000000-0008-0000-1900-00000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7346" name="Button 2" hidden="1">
              <a:extLst>
                <a:ext uri="{63B3BB69-23CF-44E3-9099-C40C66FF867C}">
                  <a14:compatExt spid="_x0000_s57346"/>
                </a:ext>
                <a:ext uri="{FF2B5EF4-FFF2-40B4-BE49-F238E27FC236}">
                  <a16:creationId xmlns:a16="http://schemas.microsoft.com/office/drawing/2014/main" id="{00000000-0008-0000-1900-00000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7347" name="Button 3" hidden="1">
              <a:extLst>
                <a:ext uri="{63B3BB69-23CF-44E3-9099-C40C66FF867C}">
                  <a14:compatExt spid="_x0000_s57347"/>
                </a:ext>
                <a:ext uri="{FF2B5EF4-FFF2-40B4-BE49-F238E27FC236}">
                  <a16:creationId xmlns:a16="http://schemas.microsoft.com/office/drawing/2014/main" id="{00000000-0008-0000-1900-00000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7348" name="Button 4" hidden="1">
              <a:extLst>
                <a:ext uri="{63B3BB69-23CF-44E3-9099-C40C66FF867C}">
                  <a14:compatExt spid="_x0000_s57348"/>
                </a:ext>
                <a:ext uri="{FF2B5EF4-FFF2-40B4-BE49-F238E27FC236}">
                  <a16:creationId xmlns:a16="http://schemas.microsoft.com/office/drawing/2014/main" id="{00000000-0008-0000-1900-00000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7349" name="Button 5" hidden="1">
              <a:extLst>
                <a:ext uri="{63B3BB69-23CF-44E3-9099-C40C66FF867C}">
                  <a14:compatExt spid="_x0000_s57349"/>
                </a:ext>
                <a:ext uri="{FF2B5EF4-FFF2-40B4-BE49-F238E27FC236}">
                  <a16:creationId xmlns:a16="http://schemas.microsoft.com/office/drawing/2014/main" id="{00000000-0008-0000-1900-00000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7350" name="Button 6" hidden="1">
              <a:extLst>
                <a:ext uri="{63B3BB69-23CF-44E3-9099-C40C66FF867C}">
                  <a14:compatExt spid="_x0000_s57350"/>
                </a:ext>
                <a:ext uri="{FF2B5EF4-FFF2-40B4-BE49-F238E27FC236}">
                  <a16:creationId xmlns:a16="http://schemas.microsoft.com/office/drawing/2014/main" id="{00000000-0008-0000-1900-00000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7351" name="Button 7" hidden="1">
              <a:extLst>
                <a:ext uri="{63B3BB69-23CF-44E3-9099-C40C66FF867C}">
                  <a14:compatExt spid="_x0000_s57351"/>
                </a:ext>
                <a:ext uri="{FF2B5EF4-FFF2-40B4-BE49-F238E27FC236}">
                  <a16:creationId xmlns:a16="http://schemas.microsoft.com/office/drawing/2014/main" id="{00000000-0008-0000-1900-00000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7352" name="Button 8" hidden="1">
              <a:extLst>
                <a:ext uri="{63B3BB69-23CF-44E3-9099-C40C66FF867C}">
                  <a14:compatExt spid="_x0000_s57352"/>
                </a:ext>
                <a:ext uri="{FF2B5EF4-FFF2-40B4-BE49-F238E27FC236}">
                  <a16:creationId xmlns:a16="http://schemas.microsoft.com/office/drawing/2014/main" id="{00000000-0008-0000-1900-00000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7353" name="Button 9" hidden="1">
              <a:extLst>
                <a:ext uri="{63B3BB69-23CF-44E3-9099-C40C66FF867C}">
                  <a14:compatExt spid="_x0000_s57353"/>
                </a:ext>
                <a:ext uri="{FF2B5EF4-FFF2-40B4-BE49-F238E27FC236}">
                  <a16:creationId xmlns:a16="http://schemas.microsoft.com/office/drawing/2014/main" id="{00000000-0008-0000-1900-00000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7354" name="Button 10" hidden="1">
              <a:extLst>
                <a:ext uri="{63B3BB69-23CF-44E3-9099-C40C66FF867C}">
                  <a14:compatExt spid="_x0000_s57354"/>
                </a:ext>
                <a:ext uri="{FF2B5EF4-FFF2-40B4-BE49-F238E27FC236}">
                  <a16:creationId xmlns:a16="http://schemas.microsoft.com/office/drawing/2014/main" id="{00000000-0008-0000-1900-00000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7355" name="Button 11" hidden="1">
              <a:extLst>
                <a:ext uri="{63B3BB69-23CF-44E3-9099-C40C66FF867C}">
                  <a14:compatExt spid="_x0000_s57355"/>
                </a:ext>
                <a:ext uri="{FF2B5EF4-FFF2-40B4-BE49-F238E27FC236}">
                  <a16:creationId xmlns:a16="http://schemas.microsoft.com/office/drawing/2014/main" id="{00000000-0008-0000-1900-00000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7356" name="Button 12" hidden="1">
              <a:extLst>
                <a:ext uri="{63B3BB69-23CF-44E3-9099-C40C66FF867C}">
                  <a14:compatExt spid="_x0000_s57356"/>
                </a:ext>
                <a:ext uri="{FF2B5EF4-FFF2-40B4-BE49-F238E27FC236}">
                  <a16:creationId xmlns:a16="http://schemas.microsoft.com/office/drawing/2014/main" id="{00000000-0008-0000-1900-00000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7357" name="Button 13" hidden="1">
              <a:extLst>
                <a:ext uri="{63B3BB69-23CF-44E3-9099-C40C66FF867C}">
                  <a14:compatExt spid="_x0000_s57357"/>
                </a:ext>
                <a:ext uri="{FF2B5EF4-FFF2-40B4-BE49-F238E27FC236}">
                  <a16:creationId xmlns:a16="http://schemas.microsoft.com/office/drawing/2014/main" id="{00000000-0008-0000-1900-00000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7358" name="Button 14" hidden="1">
              <a:extLst>
                <a:ext uri="{63B3BB69-23CF-44E3-9099-C40C66FF867C}">
                  <a14:compatExt spid="_x0000_s57358"/>
                </a:ext>
                <a:ext uri="{FF2B5EF4-FFF2-40B4-BE49-F238E27FC236}">
                  <a16:creationId xmlns:a16="http://schemas.microsoft.com/office/drawing/2014/main" id="{00000000-0008-0000-1900-00000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7359" name="Button 15" hidden="1">
              <a:extLst>
                <a:ext uri="{63B3BB69-23CF-44E3-9099-C40C66FF867C}">
                  <a14:compatExt spid="_x0000_s57359"/>
                </a:ext>
                <a:ext uri="{FF2B5EF4-FFF2-40B4-BE49-F238E27FC236}">
                  <a16:creationId xmlns:a16="http://schemas.microsoft.com/office/drawing/2014/main" id="{00000000-0008-0000-1900-00000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7360" name="Button 16" hidden="1">
              <a:extLst>
                <a:ext uri="{63B3BB69-23CF-44E3-9099-C40C66FF867C}">
                  <a14:compatExt spid="_x0000_s57360"/>
                </a:ext>
                <a:ext uri="{FF2B5EF4-FFF2-40B4-BE49-F238E27FC236}">
                  <a16:creationId xmlns:a16="http://schemas.microsoft.com/office/drawing/2014/main" id="{00000000-0008-0000-1900-00001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7361" name="Button 17" hidden="1">
              <a:extLst>
                <a:ext uri="{63B3BB69-23CF-44E3-9099-C40C66FF867C}">
                  <a14:compatExt spid="_x0000_s57361"/>
                </a:ext>
                <a:ext uri="{FF2B5EF4-FFF2-40B4-BE49-F238E27FC236}">
                  <a16:creationId xmlns:a16="http://schemas.microsoft.com/office/drawing/2014/main" id="{00000000-0008-0000-1900-00001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7362" name="Button 18" hidden="1">
              <a:extLst>
                <a:ext uri="{63B3BB69-23CF-44E3-9099-C40C66FF867C}">
                  <a14:compatExt spid="_x0000_s57362"/>
                </a:ext>
                <a:ext uri="{FF2B5EF4-FFF2-40B4-BE49-F238E27FC236}">
                  <a16:creationId xmlns:a16="http://schemas.microsoft.com/office/drawing/2014/main" id="{00000000-0008-0000-1900-00001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7363" name="Button 19" hidden="1">
              <a:extLst>
                <a:ext uri="{63B3BB69-23CF-44E3-9099-C40C66FF867C}">
                  <a14:compatExt spid="_x0000_s57363"/>
                </a:ext>
                <a:ext uri="{FF2B5EF4-FFF2-40B4-BE49-F238E27FC236}">
                  <a16:creationId xmlns:a16="http://schemas.microsoft.com/office/drawing/2014/main" id="{00000000-0008-0000-1900-00001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7364" name="Button 20" hidden="1">
              <a:extLst>
                <a:ext uri="{63B3BB69-23CF-44E3-9099-C40C66FF867C}">
                  <a14:compatExt spid="_x0000_s57364"/>
                </a:ext>
                <a:ext uri="{FF2B5EF4-FFF2-40B4-BE49-F238E27FC236}">
                  <a16:creationId xmlns:a16="http://schemas.microsoft.com/office/drawing/2014/main" id="{00000000-0008-0000-1900-00001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7365" name="Button 21" hidden="1">
              <a:extLst>
                <a:ext uri="{63B3BB69-23CF-44E3-9099-C40C66FF867C}">
                  <a14:compatExt spid="_x0000_s57365"/>
                </a:ext>
                <a:ext uri="{FF2B5EF4-FFF2-40B4-BE49-F238E27FC236}">
                  <a16:creationId xmlns:a16="http://schemas.microsoft.com/office/drawing/2014/main" id="{00000000-0008-0000-1900-00001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7366" name="Button 22" hidden="1">
              <a:extLst>
                <a:ext uri="{63B3BB69-23CF-44E3-9099-C40C66FF867C}">
                  <a14:compatExt spid="_x0000_s57366"/>
                </a:ext>
                <a:ext uri="{FF2B5EF4-FFF2-40B4-BE49-F238E27FC236}">
                  <a16:creationId xmlns:a16="http://schemas.microsoft.com/office/drawing/2014/main" id="{00000000-0008-0000-1900-00001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7367" name="Button 23" hidden="1">
              <a:extLst>
                <a:ext uri="{63B3BB69-23CF-44E3-9099-C40C66FF867C}">
                  <a14:compatExt spid="_x0000_s57367"/>
                </a:ext>
                <a:ext uri="{FF2B5EF4-FFF2-40B4-BE49-F238E27FC236}">
                  <a16:creationId xmlns:a16="http://schemas.microsoft.com/office/drawing/2014/main" id="{00000000-0008-0000-1900-00001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7368" name="Button 24" hidden="1">
              <a:extLst>
                <a:ext uri="{63B3BB69-23CF-44E3-9099-C40C66FF867C}">
                  <a14:compatExt spid="_x0000_s57368"/>
                </a:ext>
                <a:ext uri="{FF2B5EF4-FFF2-40B4-BE49-F238E27FC236}">
                  <a16:creationId xmlns:a16="http://schemas.microsoft.com/office/drawing/2014/main" id="{00000000-0008-0000-1900-00001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7369" name="Button 25" hidden="1">
              <a:extLst>
                <a:ext uri="{63B3BB69-23CF-44E3-9099-C40C66FF867C}">
                  <a14:compatExt spid="_x0000_s57369"/>
                </a:ext>
                <a:ext uri="{FF2B5EF4-FFF2-40B4-BE49-F238E27FC236}">
                  <a16:creationId xmlns:a16="http://schemas.microsoft.com/office/drawing/2014/main" id="{00000000-0008-0000-1900-00001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7370" name="Button 26" hidden="1">
              <a:extLst>
                <a:ext uri="{63B3BB69-23CF-44E3-9099-C40C66FF867C}">
                  <a14:compatExt spid="_x0000_s57370"/>
                </a:ext>
                <a:ext uri="{FF2B5EF4-FFF2-40B4-BE49-F238E27FC236}">
                  <a16:creationId xmlns:a16="http://schemas.microsoft.com/office/drawing/2014/main" id="{00000000-0008-0000-1900-00001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7371" name="Button 27" hidden="1">
              <a:extLst>
                <a:ext uri="{63B3BB69-23CF-44E3-9099-C40C66FF867C}">
                  <a14:compatExt spid="_x0000_s57371"/>
                </a:ext>
                <a:ext uri="{FF2B5EF4-FFF2-40B4-BE49-F238E27FC236}">
                  <a16:creationId xmlns:a16="http://schemas.microsoft.com/office/drawing/2014/main" id="{00000000-0008-0000-1900-00001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7372" name="Button 28" hidden="1">
              <a:extLst>
                <a:ext uri="{63B3BB69-23CF-44E3-9099-C40C66FF867C}">
                  <a14:compatExt spid="_x0000_s57372"/>
                </a:ext>
                <a:ext uri="{FF2B5EF4-FFF2-40B4-BE49-F238E27FC236}">
                  <a16:creationId xmlns:a16="http://schemas.microsoft.com/office/drawing/2014/main" id="{00000000-0008-0000-1900-00001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7373" name="Button 29" hidden="1">
              <a:extLst>
                <a:ext uri="{63B3BB69-23CF-44E3-9099-C40C66FF867C}">
                  <a14:compatExt spid="_x0000_s57373"/>
                </a:ext>
                <a:ext uri="{FF2B5EF4-FFF2-40B4-BE49-F238E27FC236}">
                  <a16:creationId xmlns:a16="http://schemas.microsoft.com/office/drawing/2014/main" id="{00000000-0008-0000-1900-00001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7374" name="Button 30" hidden="1">
              <a:extLst>
                <a:ext uri="{63B3BB69-23CF-44E3-9099-C40C66FF867C}">
                  <a14:compatExt spid="_x0000_s57374"/>
                </a:ext>
                <a:ext uri="{FF2B5EF4-FFF2-40B4-BE49-F238E27FC236}">
                  <a16:creationId xmlns:a16="http://schemas.microsoft.com/office/drawing/2014/main" id="{00000000-0008-0000-1900-00001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7375" name="Button 31" hidden="1">
              <a:extLst>
                <a:ext uri="{63B3BB69-23CF-44E3-9099-C40C66FF867C}">
                  <a14:compatExt spid="_x0000_s57375"/>
                </a:ext>
                <a:ext uri="{FF2B5EF4-FFF2-40B4-BE49-F238E27FC236}">
                  <a16:creationId xmlns:a16="http://schemas.microsoft.com/office/drawing/2014/main" id="{00000000-0008-0000-1900-00001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7376" name="Button 32" hidden="1">
              <a:extLst>
                <a:ext uri="{63B3BB69-23CF-44E3-9099-C40C66FF867C}">
                  <a14:compatExt spid="_x0000_s57376"/>
                </a:ext>
                <a:ext uri="{FF2B5EF4-FFF2-40B4-BE49-F238E27FC236}">
                  <a16:creationId xmlns:a16="http://schemas.microsoft.com/office/drawing/2014/main" id="{00000000-0008-0000-1900-00002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7377" name="Button 33" hidden="1">
              <a:extLst>
                <a:ext uri="{63B3BB69-23CF-44E3-9099-C40C66FF867C}">
                  <a14:compatExt spid="_x0000_s57377"/>
                </a:ext>
                <a:ext uri="{FF2B5EF4-FFF2-40B4-BE49-F238E27FC236}">
                  <a16:creationId xmlns:a16="http://schemas.microsoft.com/office/drawing/2014/main" id="{00000000-0008-0000-1900-00002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7378" name="Button 34" hidden="1">
              <a:extLst>
                <a:ext uri="{63B3BB69-23CF-44E3-9099-C40C66FF867C}">
                  <a14:compatExt spid="_x0000_s57378"/>
                </a:ext>
                <a:ext uri="{FF2B5EF4-FFF2-40B4-BE49-F238E27FC236}">
                  <a16:creationId xmlns:a16="http://schemas.microsoft.com/office/drawing/2014/main" id="{00000000-0008-0000-1900-00002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7379" name="Button 35" hidden="1">
              <a:extLst>
                <a:ext uri="{63B3BB69-23CF-44E3-9099-C40C66FF867C}">
                  <a14:compatExt spid="_x0000_s57379"/>
                </a:ext>
                <a:ext uri="{FF2B5EF4-FFF2-40B4-BE49-F238E27FC236}">
                  <a16:creationId xmlns:a16="http://schemas.microsoft.com/office/drawing/2014/main" id="{00000000-0008-0000-1900-00002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7380" name="Button 36" hidden="1">
              <a:extLst>
                <a:ext uri="{63B3BB69-23CF-44E3-9099-C40C66FF867C}">
                  <a14:compatExt spid="_x0000_s57380"/>
                </a:ext>
                <a:ext uri="{FF2B5EF4-FFF2-40B4-BE49-F238E27FC236}">
                  <a16:creationId xmlns:a16="http://schemas.microsoft.com/office/drawing/2014/main" id="{00000000-0008-0000-1900-00002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7381" name="Button 37" hidden="1">
              <a:extLst>
                <a:ext uri="{63B3BB69-23CF-44E3-9099-C40C66FF867C}">
                  <a14:compatExt spid="_x0000_s57381"/>
                </a:ext>
                <a:ext uri="{FF2B5EF4-FFF2-40B4-BE49-F238E27FC236}">
                  <a16:creationId xmlns:a16="http://schemas.microsoft.com/office/drawing/2014/main" id="{00000000-0008-0000-1900-00002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7382" name="Button 38" hidden="1">
              <a:extLst>
                <a:ext uri="{63B3BB69-23CF-44E3-9099-C40C66FF867C}">
                  <a14:compatExt spid="_x0000_s57382"/>
                </a:ext>
                <a:ext uri="{FF2B5EF4-FFF2-40B4-BE49-F238E27FC236}">
                  <a16:creationId xmlns:a16="http://schemas.microsoft.com/office/drawing/2014/main" id="{00000000-0008-0000-1900-00002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7383" name="Button 39" hidden="1">
              <a:extLst>
                <a:ext uri="{63B3BB69-23CF-44E3-9099-C40C66FF867C}">
                  <a14:compatExt spid="_x0000_s57383"/>
                </a:ext>
                <a:ext uri="{FF2B5EF4-FFF2-40B4-BE49-F238E27FC236}">
                  <a16:creationId xmlns:a16="http://schemas.microsoft.com/office/drawing/2014/main" id="{00000000-0008-0000-1900-00002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7384" name="Button 40" hidden="1">
              <a:extLst>
                <a:ext uri="{63B3BB69-23CF-44E3-9099-C40C66FF867C}">
                  <a14:compatExt spid="_x0000_s57384"/>
                </a:ext>
                <a:ext uri="{FF2B5EF4-FFF2-40B4-BE49-F238E27FC236}">
                  <a16:creationId xmlns:a16="http://schemas.microsoft.com/office/drawing/2014/main" id="{00000000-0008-0000-1900-00002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7385" name="Button 41" hidden="1">
              <a:extLst>
                <a:ext uri="{63B3BB69-23CF-44E3-9099-C40C66FF867C}">
                  <a14:compatExt spid="_x0000_s57385"/>
                </a:ext>
                <a:ext uri="{FF2B5EF4-FFF2-40B4-BE49-F238E27FC236}">
                  <a16:creationId xmlns:a16="http://schemas.microsoft.com/office/drawing/2014/main" id="{00000000-0008-0000-1900-00002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7386" name="Button 42" hidden="1">
              <a:extLst>
                <a:ext uri="{63B3BB69-23CF-44E3-9099-C40C66FF867C}">
                  <a14:compatExt spid="_x0000_s57386"/>
                </a:ext>
                <a:ext uri="{FF2B5EF4-FFF2-40B4-BE49-F238E27FC236}">
                  <a16:creationId xmlns:a16="http://schemas.microsoft.com/office/drawing/2014/main" id="{00000000-0008-0000-1900-00002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7387" name="Button 43" hidden="1">
              <a:extLst>
                <a:ext uri="{63B3BB69-23CF-44E3-9099-C40C66FF867C}">
                  <a14:compatExt spid="_x0000_s57387"/>
                </a:ext>
                <a:ext uri="{FF2B5EF4-FFF2-40B4-BE49-F238E27FC236}">
                  <a16:creationId xmlns:a16="http://schemas.microsoft.com/office/drawing/2014/main" id="{00000000-0008-0000-1900-00002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7388" name="Button 44" hidden="1">
              <a:extLst>
                <a:ext uri="{63B3BB69-23CF-44E3-9099-C40C66FF867C}">
                  <a14:compatExt spid="_x0000_s57388"/>
                </a:ext>
                <a:ext uri="{FF2B5EF4-FFF2-40B4-BE49-F238E27FC236}">
                  <a16:creationId xmlns:a16="http://schemas.microsoft.com/office/drawing/2014/main" id="{00000000-0008-0000-1900-00002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7389" name="Button 45" hidden="1">
              <a:extLst>
                <a:ext uri="{63B3BB69-23CF-44E3-9099-C40C66FF867C}">
                  <a14:compatExt spid="_x0000_s57389"/>
                </a:ext>
                <a:ext uri="{FF2B5EF4-FFF2-40B4-BE49-F238E27FC236}">
                  <a16:creationId xmlns:a16="http://schemas.microsoft.com/office/drawing/2014/main" id="{00000000-0008-0000-1900-00002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7390" name="Button 46" hidden="1">
              <a:extLst>
                <a:ext uri="{63B3BB69-23CF-44E3-9099-C40C66FF867C}">
                  <a14:compatExt spid="_x0000_s57390"/>
                </a:ext>
                <a:ext uri="{FF2B5EF4-FFF2-40B4-BE49-F238E27FC236}">
                  <a16:creationId xmlns:a16="http://schemas.microsoft.com/office/drawing/2014/main" id="{00000000-0008-0000-1900-00002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7391" name="Button 47" hidden="1">
              <a:extLst>
                <a:ext uri="{63B3BB69-23CF-44E3-9099-C40C66FF867C}">
                  <a14:compatExt spid="_x0000_s57391"/>
                </a:ext>
                <a:ext uri="{FF2B5EF4-FFF2-40B4-BE49-F238E27FC236}">
                  <a16:creationId xmlns:a16="http://schemas.microsoft.com/office/drawing/2014/main" id="{00000000-0008-0000-1900-00002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7392" name="Button 48" hidden="1">
              <a:extLst>
                <a:ext uri="{63B3BB69-23CF-44E3-9099-C40C66FF867C}">
                  <a14:compatExt spid="_x0000_s57392"/>
                </a:ext>
                <a:ext uri="{FF2B5EF4-FFF2-40B4-BE49-F238E27FC236}">
                  <a16:creationId xmlns:a16="http://schemas.microsoft.com/office/drawing/2014/main" id="{00000000-0008-0000-1900-00003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7393" name="Button 49" hidden="1">
              <a:extLst>
                <a:ext uri="{63B3BB69-23CF-44E3-9099-C40C66FF867C}">
                  <a14:compatExt spid="_x0000_s57393"/>
                </a:ext>
                <a:ext uri="{FF2B5EF4-FFF2-40B4-BE49-F238E27FC236}">
                  <a16:creationId xmlns:a16="http://schemas.microsoft.com/office/drawing/2014/main" id="{00000000-0008-0000-1900-00003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7394" name="Button 50" hidden="1">
              <a:extLst>
                <a:ext uri="{63B3BB69-23CF-44E3-9099-C40C66FF867C}">
                  <a14:compatExt spid="_x0000_s57394"/>
                </a:ext>
                <a:ext uri="{FF2B5EF4-FFF2-40B4-BE49-F238E27FC236}">
                  <a16:creationId xmlns:a16="http://schemas.microsoft.com/office/drawing/2014/main" id="{00000000-0008-0000-1900-00003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7395" name="Button 51" hidden="1">
              <a:extLst>
                <a:ext uri="{63B3BB69-23CF-44E3-9099-C40C66FF867C}">
                  <a14:compatExt spid="_x0000_s57395"/>
                </a:ext>
                <a:ext uri="{FF2B5EF4-FFF2-40B4-BE49-F238E27FC236}">
                  <a16:creationId xmlns:a16="http://schemas.microsoft.com/office/drawing/2014/main" id="{00000000-0008-0000-1900-00003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7396" name="Button 52" hidden="1">
              <a:extLst>
                <a:ext uri="{63B3BB69-23CF-44E3-9099-C40C66FF867C}">
                  <a14:compatExt spid="_x0000_s57396"/>
                </a:ext>
                <a:ext uri="{FF2B5EF4-FFF2-40B4-BE49-F238E27FC236}">
                  <a16:creationId xmlns:a16="http://schemas.microsoft.com/office/drawing/2014/main" id="{00000000-0008-0000-1900-00003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7397" name="Button 53" hidden="1">
              <a:extLst>
                <a:ext uri="{63B3BB69-23CF-44E3-9099-C40C66FF867C}">
                  <a14:compatExt spid="_x0000_s57397"/>
                </a:ext>
                <a:ext uri="{FF2B5EF4-FFF2-40B4-BE49-F238E27FC236}">
                  <a16:creationId xmlns:a16="http://schemas.microsoft.com/office/drawing/2014/main" id="{00000000-0008-0000-1900-00003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7398" name="Button 54" hidden="1">
              <a:extLst>
                <a:ext uri="{63B3BB69-23CF-44E3-9099-C40C66FF867C}">
                  <a14:compatExt spid="_x0000_s57398"/>
                </a:ext>
                <a:ext uri="{FF2B5EF4-FFF2-40B4-BE49-F238E27FC236}">
                  <a16:creationId xmlns:a16="http://schemas.microsoft.com/office/drawing/2014/main" id="{00000000-0008-0000-1900-00003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7399" name="Button 55" hidden="1">
              <a:extLst>
                <a:ext uri="{63B3BB69-23CF-44E3-9099-C40C66FF867C}">
                  <a14:compatExt spid="_x0000_s57399"/>
                </a:ext>
                <a:ext uri="{FF2B5EF4-FFF2-40B4-BE49-F238E27FC236}">
                  <a16:creationId xmlns:a16="http://schemas.microsoft.com/office/drawing/2014/main" id="{00000000-0008-0000-1900-00003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7400" name="Button 56" hidden="1">
              <a:extLst>
                <a:ext uri="{63B3BB69-23CF-44E3-9099-C40C66FF867C}">
                  <a14:compatExt spid="_x0000_s57400"/>
                </a:ext>
                <a:ext uri="{FF2B5EF4-FFF2-40B4-BE49-F238E27FC236}">
                  <a16:creationId xmlns:a16="http://schemas.microsoft.com/office/drawing/2014/main" id="{00000000-0008-0000-1900-00003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7401" name="Button 57" hidden="1">
              <a:extLst>
                <a:ext uri="{63B3BB69-23CF-44E3-9099-C40C66FF867C}">
                  <a14:compatExt spid="_x0000_s57401"/>
                </a:ext>
                <a:ext uri="{FF2B5EF4-FFF2-40B4-BE49-F238E27FC236}">
                  <a16:creationId xmlns:a16="http://schemas.microsoft.com/office/drawing/2014/main" id="{00000000-0008-0000-1900-00003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7402" name="Button 58" hidden="1">
              <a:extLst>
                <a:ext uri="{63B3BB69-23CF-44E3-9099-C40C66FF867C}">
                  <a14:compatExt spid="_x0000_s57402"/>
                </a:ext>
                <a:ext uri="{FF2B5EF4-FFF2-40B4-BE49-F238E27FC236}">
                  <a16:creationId xmlns:a16="http://schemas.microsoft.com/office/drawing/2014/main" id="{00000000-0008-0000-1900-00003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7403" name="Button 59" hidden="1">
              <a:extLst>
                <a:ext uri="{63B3BB69-23CF-44E3-9099-C40C66FF867C}">
                  <a14:compatExt spid="_x0000_s57403"/>
                </a:ext>
                <a:ext uri="{FF2B5EF4-FFF2-40B4-BE49-F238E27FC236}">
                  <a16:creationId xmlns:a16="http://schemas.microsoft.com/office/drawing/2014/main" id="{00000000-0008-0000-1900-00003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7404" name="Button 60" hidden="1">
              <a:extLst>
                <a:ext uri="{63B3BB69-23CF-44E3-9099-C40C66FF867C}">
                  <a14:compatExt spid="_x0000_s57404"/>
                </a:ext>
                <a:ext uri="{FF2B5EF4-FFF2-40B4-BE49-F238E27FC236}">
                  <a16:creationId xmlns:a16="http://schemas.microsoft.com/office/drawing/2014/main" id="{00000000-0008-0000-1900-00003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7405" name="Button 61" hidden="1">
              <a:extLst>
                <a:ext uri="{63B3BB69-23CF-44E3-9099-C40C66FF867C}">
                  <a14:compatExt spid="_x0000_s57405"/>
                </a:ext>
                <a:ext uri="{FF2B5EF4-FFF2-40B4-BE49-F238E27FC236}">
                  <a16:creationId xmlns:a16="http://schemas.microsoft.com/office/drawing/2014/main" id="{00000000-0008-0000-1900-00003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7406" name="Button 62" hidden="1">
              <a:extLst>
                <a:ext uri="{63B3BB69-23CF-44E3-9099-C40C66FF867C}">
                  <a14:compatExt spid="_x0000_s57406"/>
                </a:ext>
                <a:ext uri="{FF2B5EF4-FFF2-40B4-BE49-F238E27FC236}">
                  <a16:creationId xmlns:a16="http://schemas.microsoft.com/office/drawing/2014/main" id="{00000000-0008-0000-1900-00003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7407" name="Button 63" hidden="1">
              <a:extLst>
                <a:ext uri="{63B3BB69-23CF-44E3-9099-C40C66FF867C}">
                  <a14:compatExt spid="_x0000_s57407"/>
                </a:ext>
                <a:ext uri="{FF2B5EF4-FFF2-40B4-BE49-F238E27FC236}">
                  <a16:creationId xmlns:a16="http://schemas.microsoft.com/office/drawing/2014/main" id="{00000000-0008-0000-1900-00003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7408" name="Button 64" hidden="1">
              <a:extLst>
                <a:ext uri="{63B3BB69-23CF-44E3-9099-C40C66FF867C}">
                  <a14:compatExt spid="_x0000_s57408"/>
                </a:ext>
                <a:ext uri="{FF2B5EF4-FFF2-40B4-BE49-F238E27FC236}">
                  <a16:creationId xmlns:a16="http://schemas.microsoft.com/office/drawing/2014/main" id="{00000000-0008-0000-1900-00004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7409" name="Button 65" hidden="1">
              <a:extLst>
                <a:ext uri="{63B3BB69-23CF-44E3-9099-C40C66FF867C}">
                  <a14:compatExt spid="_x0000_s57409"/>
                </a:ext>
                <a:ext uri="{FF2B5EF4-FFF2-40B4-BE49-F238E27FC236}">
                  <a16:creationId xmlns:a16="http://schemas.microsoft.com/office/drawing/2014/main" id="{00000000-0008-0000-1900-00004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7410" name="Button 66" hidden="1">
              <a:extLst>
                <a:ext uri="{63B3BB69-23CF-44E3-9099-C40C66FF867C}">
                  <a14:compatExt spid="_x0000_s57410"/>
                </a:ext>
                <a:ext uri="{FF2B5EF4-FFF2-40B4-BE49-F238E27FC236}">
                  <a16:creationId xmlns:a16="http://schemas.microsoft.com/office/drawing/2014/main" id="{00000000-0008-0000-1900-00004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7411" name="Button 67" hidden="1">
              <a:extLst>
                <a:ext uri="{63B3BB69-23CF-44E3-9099-C40C66FF867C}">
                  <a14:compatExt spid="_x0000_s57411"/>
                </a:ext>
                <a:ext uri="{FF2B5EF4-FFF2-40B4-BE49-F238E27FC236}">
                  <a16:creationId xmlns:a16="http://schemas.microsoft.com/office/drawing/2014/main" id="{00000000-0008-0000-1900-00004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7412" name="Button 68" hidden="1">
              <a:extLst>
                <a:ext uri="{63B3BB69-23CF-44E3-9099-C40C66FF867C}">
                  <a14:compatExt spid="_x0000_s57412"/>
                </a:ext>
                <a:ext uri="{FF2B5EF4-FFF2-40B4-BE49-F238E27FC236}">
                  <a16:creationId xmlns:a16="http://schemas.microsoft.com/office/drawing/2014/main" id="{00000000-0008-0000-1900-00004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7413" name="Button 69" hidden="1">
              <a:extLst>
                <a:ext uri="{63B3BB69-23CF-44E3-9099-C40C66FF867C}">
                  <a14:compatExt spid="_x0000_s57413"/>
                </a:ext>
                <a:ext uri="{FF2B5EF4-FFF2-40B4-BE49-F238E27FC236}">
                  <a16:creationId xmlns:a16="http://schemas.microsoft.com/office/drawing/2014/main" id="{00000000-0008-0000-1900-00004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7414" name="Button 70" hidden="1">
              <a:extLst>
                <a:ext uri="{63B3BB69-23CF-44E3-9099-C40C66FF867C}">
                  <a14:compatExt spid="_x0000_s57414"/>
                </a:ext>
                <a:ext uri="{FF2B5EF4-FFF2-40B4-BE49-F238E27FC236}">
                  <a16:creationId xmlns:a16="http://schemas.microsoft.com/office/drawing/2014/main" id="{00000000-0008-0000-1900-00004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7415" name="Button 71" hidden="1">
              <a:extLst>
                <a:ext uri="{63B3BB69-23CF-44E3-9099-C40C66FF867C}">
                  <a14:compatExt spid="_x0000_s57415"/>
                </a:ext>
                <a:ext uri="{FF2B5EF4-FFF2-40B4-BE49-F238E27FC236}">
                  <a16:creationId xmlns:a16="http://schemas.microsoft.com/office/drawing/2014/main" id="{00000000-0008-0000-1900-00004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7416" name="Button 72" hidden="1">
              <a:extLst>
                <a:ext uri="{63B3BB69-23CF-44E3-9099-C40C66FF867C}">
                  <a14:compatExt spid="_x0000_s57416"/>
                </a:ext>
                <a:ext uri="{FF2B5EF4-FFF2-40B4-BE49-F238E27FC236}">
                  <a16:creationId xmlns:a16="http://schemas.microsoft.com/office/drawing/2014/main" id="{00000000-0008-0000-1900-00004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7417" name="Button 73" hidden="1">
              <a:extLst>
                <a:ext uri="{63B3BB69-23CF-44E3-9099-C40C66FF867C}">
                  <a14:compatExt spid="_x0000_s57417"/>
                </a:ext>
                <a:ext uri="{FF2B5EF4-FFF2-40B4-BE49-F238E27FC236}">
                  <a16:creationId xmlns:a16="http://schemas.microsoft.com/office/drawing/2014/main" id="{00000000-0008-0000-1900-00004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7418" name="Button 74" hidden="1">
              <a:extLst>
                <a:ext uri="{63B3BB69-23CF-44E3-9099-C40C66FF867C}">
                  <a14:compatExt spid="_x0000_s57418"/>
                </a:ext>
                <a:ext uri="{FF2B5EF4-FFF2-40B4-BE49-F238E27FC236}">
                  <a16:creationId xmlns:a16="http://schemas.microsoft.com/office/drawing/2014/main" id="{00000000-0008-0000-1900-00004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7419" name="Button 75" hidden="1">
              <a:extLst>
                <a:ext uri="{63B3BB69-23CF-44E3-9099-C40C66FF867C}">
                  <a14:compatExt spid="_x0000_s57419"/>
                </a:ext>
                <a:ext uri="{FF2B5EF4-FFF2-40B4-BE49-F238E27FC236}">
                  <a16:creationId xmlns:a16="http://schemas.microsoft.com/office/drawing/2014/main" id="{00000000-0008-0000-1900-00004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7420" name="Button 76" hidden="1">
              <a:extLst>
                <a:ext uri="{63B3BB69-23CF-44E3-9099-C40C66FF867C}">
                  <a14:compatExt spid="_x0000_s57420"/>
                </a:ext>
                <a:ext uri="{FF2B5EF4-FFF2-40B4-BE49-F238E27FC236}">
                  <a16:creationId xmlns:a16="http://schemas.microsoft.com/office/drawing/2014/main" id="{00000000-0008-0000-1900-00004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7421" name="Button 77" hidden="1">
              <a:extLst>
                <a:ext uri="{63B3BB69-23CF-44E3-9099-C40C66FF867C}">
                  <a14:compatExt spid="_x0000_s57421"/>
                </a:ext>
                <a:ext uri="{FF2B5EF4-FFF2-40B4-BE49-F238E27FC236}">
                  <a16:creationId xmlns:a16="http://schemas.microsoft.com/office/drawing/2014/main" id="{00000000-0008-0000-1900-00004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7422" name="Button 78" hidden="1">
              <a:extLst>
                <a:ext uri="{63B3BB69-23CF-44E3-9099-C40C66FF867C}">
                  <a14:compatExt spid="_x0000_s57422"/>
                </a:ext>
                <a:ext uri="{FF2B5EF4-FFF2-40B4-BE49-F238E27FC236}">
                  <a16:creationId xmlns:a16="http://schemas.microsoft.com/office/drawing/2014/main" id="{00000000-0008-0000-1900-00004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7423" name="Button 79" hidden="1">
              <a:extLst>
                <a:ext uri="{63B3BB69-23CF-44E3-9099-C40C66FF867C}">
                  <a14:compatExt spid="_x0000_s57423"/>
                </a:ext>
                <a:ext uri="{FF2B5EF4-FFF2-40B4-BE49-F238E27FC236}">
                  <a16:creationId xmlns:a16="http://schemas.microsoft.com/office/drawing/2014/main" id="{00000000-0008-0000-1900-00004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7424" name="Button 80" hidden="1">
              <a:extLst>
                <a:ext uri="{63B3BB69-23CF-44E3-9099-C40C66FF867C}">
                  <a14:compatExt spid="_x0000_s57424"/>
                </a:ext>
                <a:ext uri="{FF2B5EF4-FFF2-40B4-BE49-F238E27FC236}">
                  <a16:creationId xmlns:a16="http://schemas.microsoft.com/office/drawing/2014/main" id="{00000000-0008-0000-1900-00005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7425" name="Button 81" hidden="1">
              <a:extLst>
                <a:ext uri="{63B3BB69-23CF-44E3-9099-C40C66FF867C}">
                  <a14:compatExt spid="_x0000_s57425"/>
                </a:ext>
                <a:ext uri="{FF2B5EF4-FFF2-40B4-BE49-F238E27FC236}">
                  <a16:creationId xmlns:a16="http://schemas.microsoft.com/office/drawing/2014/main" id="{00000000-0008-0000-1900-00005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7426" name="Button 82" hidden="1">
              <a:extLst>
                <a:ext uri="{63B3BB69-23CF-44E3-9099-C40C66FF867C}">
                  <a14:compatExt spid="_x0000_s57426"/>
                </a:ext>
                <a:ext uri="{FF2B5EF4-FFF2-40B4-BE49-F238E27FC236}">
                  <a16:creationId xmlns:a16="http://schemas.microsoft.com/office/drawing/2014/main" id="{00000000-0008-0000-1900-00005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7427" name="Button 83" hidden="1">
              <a:extLst>
                <a:ext uri="{63B3BB69-23CF-44E3-9099-C40C66FF867C}">
                  <a14:compatExt spid="_x0000_s57427"/>
                </a:ext>
                <a:ext uri="{FF2B5EF4-FFF2-40B4-BE49-F238E27FC236}">
                  <a16:creationId xmlns:a16="http://schemas.microsoft.com/office/drawing/2014/main" id="{00000000-0008-0000-1900-00005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7428" name="Button 84" hidden="1">
              <a:extLst>
                <a:ext uri="{63B3BB69-23CF-44E3-9099-C40C66FF867C}">
                  <a14:compatExt spid="_x0000_s57428"/>
                </a:ext>
                <a:ext uri="{FF2B5EF4-FFF2-40B4-BE49-F238E27FC236}">
                  <a16:creationId xmlns:a16="http://schemas.microsoft.com/office/drawing/2014/main" id="{00000000-0008-0000-1900-00005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7429" name="Button 85" hidden="1">
              <a:extLst>
                <a:ext uri="{63B3BB69-23CF-44E3-9099-C40C66FF867C}">
                  <a14:compatExt spid="_x0000_s57429"/>
                </a:ext>
                <a:ext uri="{FF2B5EF4-FFF2-40B4-BE49-F238E27FC236}">
                  <a16:creationId xmlns:a16="http://schemas.microsoft.com/office/drawing/2014/main" id="{00000000-0008-0000-1900-00005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7430" name="Button 86" hidden="1">
              <a:extLst>
                <a:ext uri="{63B3BB69-23CF-44E3-9099-C40C66FF867C}">
                  <a14:compatExt spid="_x0000_s57430"/>
                </a:ext>
                <a:ext uri="{FF2B5EF4-FFF2-40B4-BE49-F238E27FC236}">
                  <a16:creationId xmlns:a16="http://schemas.microsoft.com/office/drawing/2014/main" id="{00000000-0008-0000-1900-00005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7431" name="Button 87" hidden="1">
              <a:extLst>
                <a:ext uri="{63B3BB69-23CF-44E3-9099-C40C66FF867C}">
                  <a14:compatExt spid="_x0000_s57431"/>
                </a:ext>
                <a:ext uri="{FF2B5EF4-FFF2-40B4-BE49-F238E27FC236}">
                  <a16:creationId xmlns:a16="http://schemas.microsoft.com/office/drawing/2014/main" id="{00000000-0008-0000-1900-00005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7432" name="Button 88" hidden="1">
              <a:extLst>
                <a:ext uri="{63B3BB69-23CF-44E3-9099-C40C66FF867C}">
                  <a14:compatExt spid="_x0000_s57432"/>
                </a:ext>
                <a:ext uri="{FF2B5EF4-FFF2-40B4-BE49-F238E27FC236}">
                  <a16:creationId xmlns:a16="http://schemas.microsoft.com/office/drawing/2014/main" id="{00000000-0008-0000-1900-00005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7433" name="Button 89" hidden="1">
              <a:extLst>
                <a:ext uri="{63B3BB69-23CF-44E3-9099-C40C66FF867C}">
                  <a14:compatExt spid="_x0000_s57433"/>
                </a:ext>
                <a:ext uri="{FF2B5EF4-FFF2-40B4-BE49-F238E27FC236}">
                  <a16:creationId xmlns:a16="http://schemas.microsoft.com/office/drawing/2014/main" id="{00000000-0008-0000-1900-00005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7434" name="Button 90" hidden="1">
              <a:extLst>
                <a:ext uri="{63B3BB69-23CF-44E3-9099-C40C66FF867C}">
                  <a14:compatExt spid="_x0000_s57434"/>
                </a:ext>
                <a:ext uri="{FF2B5EF4-FFF2-40B4-BE49-F238E27FC236}">
                  <a16:creationId xmlns:a16="http://schemas.microsoft.com/office/drawing/2014/main" id="{00000000-0008-0000-1900-00005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7435" name="Button 91" hidden="1">
              <a:extLst>
                <a:ext uri="{63B3BB69-23CF-44E3-9099-C40C66FF867C}">
                  <a14:compatExt spid="_x0000_s57435"/>
                </a:ext>
                <a:ext uri="{FF2B5EF4-FFF2-40B4-BE49-F238E27FC236}">
                  <a16:creationId xmlns:a16="http://schemas.microsoft.com/office/drawing/2014/main" id="{00000000-0008-0000-1900-00005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7436" name="Button 92" hidden="1">
              <a:extLst>
                <a:ext uri="{63B3BB69-23CF-44E3-9099-C40C66FF867C}">
                  <a14:compatExt spid="_x0000_s57436"/>
                </a:ext>
                <a:ext uri="{FF2B5EF4-FFF2-40B4-BE49-F238E27FC236}">
                  <a16:creationId xmlns:a16="http://schemas.microsoft.com/office/drawing/2014/main" id="{00000000-0008-0000-1900-00005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7437" name="Button 93" hidden="1">
              <a:extLst>
                <a:ext uri="{63B3BB69-23CF-44E3-9099-C40C66FF867C}">
                  <a14:compatExt spid="_x0000_s57437"/>
                </a:ext>
                <a:ext uri="{FF2B5EF4-FFF2-40B4-BE49-F238E27FC236}">
                  <a16:creationId xmlns:a16="http://schemas.microsoft.com/office/drawing/2014/main" id="{00000000-0008-0000-1900-00005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7438" name="Button 94" hidden="1">
              <a:extLst>
                <a:ext uri="{63B3BB69-23CF-44E3-9099-C40C66FF867C}">
                  <a14:compatExt spid="_x0000_s57438"/>
                </a:ext>
                <a:ext uri="{FF2B5EF4-FFF2-40B4-BE49-F238E27FC236}">
                  <a16:creationId xmlns:a16="http://schemas.microsoft.com/office/drawing/2014/main" id="{00000000-0008-0000-1900-00005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7439" name="Button 95" hidden="1">
              <a:extLst>
                <a:ext uri="{63B3BB69-23CF-44E3-9099-C40C66FF867C}">
                  <a14:compatExt spid="_x0000_s57439"/>
                </a:ext>
                <a:ext uri="{FF2B5EF4-FFF2-40B4-BE49-F238E27FC236}">
                  <a16:creationId xmlns:a16="http://schemas.microsoft.com/office/drawing/2014/main" id="{00000000-0008-0000-1900-00005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7440" name="Button 96" hidden="1">
              <a:extLst>
                <a:ext uri="{63B3BB69-23CF-44E3-9099-C40C66FF867C}">
                  <a14:compatExt spid="_x0000_s57440"/>
                </a:ext>
                <a:ext uri="{FF2B5EF4-FFF2-40B4-BE49-F238E27FC236}">
                  <a16:creationId xmlns:a16="http://schemas.microsoft.com/office/drawing/2014/main" id="{00000000-0008-0000-1900-00006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7441" name="Button 97" hidden="1">
              <a:extLst>
                <a:ext uri="{63B3BB69-23CF-44E3-9099-C40C66FF867C}">
                  <a14:compatExt spid="_x0000_s57441"/>
                </a:ext>
                <a:ext uri="{FF2B5EF4-FFF2-40B4-BE49-F238E27FC236}">
                  <a16:creationId xmlns:a16="http://schemas.microsoft.com/office/drawing/2014/main" id="{00000000-0008-0000-1900-00006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7442" name="Button 98" hidden="1">
              <a:extLst>
                <a:ext uri="{63B3BB69-23CF-44E3-9099-C40C66FF867C}">
                  <a14:compatExt spid="_x0000_s57442"/>
                </a:ext>
                <a:ext uri="{FF2B5EF4-FFF2-40B4-BE49-F238E27FC236}">
                  <a16:creationId xmlns:a16="http://schemas.microsoft.com/office/drawing/2014/main" id="{00000000-0008-0000-1900-00006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7443" name="Button 99" hidden="1">
              <a:extLst>
                <a:ext uri="{63B3BB69-23CF-44E3-9099-C40C66FF867C}">
                  <a14:compatExt spid="_x0000_s57443"/>
                </a:ext>
                <a:ext uri="{FF2B5EF4-FFF2-40B4-BE49-F238E27FC236}">
                  <a16:creationId xmlns:a16="http://schemas.microsoft.com/office/drawing/2014/main" id="{00000000-0008-0000-1900-00006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7444" name="Button 100" hidden="1">
              <a:extLst>
                <a:ext uri="{63B3BB69-23CF-44E3-9099-C40C66FF867C}">
                  <a14:compatExt spid="_x0000_s57444"/>
                </a:ext>
                <a:ext uri="{FF2B5EF4-FFF2-40B4-BE49-F238E27FC236}">
                  <a16:creationId xmlns:a16="http://schemas.microsoft.com/office/drawing/2014/main" id="{00000000-0008-0000-1900-00006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7445" name="Button 101" hidden="1">
              <a:extLst>
                <a:ext uri="{63B3BB69-23CF-44E3-9099-C40C66FF867C}">
                  <a14:compatExt spid="_x0000_s57445"/>
                </a:ext>
                <a:ext uri="{FF2B5EF4-FFF2-40B4-BE49-F238E27FC236}">
                  <a16:creationId xmlns:a16="http://schemas.microsoft.com/office/drawing/2014/main" id="{00000000-0008-0000-1900-00006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7446" name="Button 102" hidden="1">
              <a:extLst>
                <a:ext uri="{63B3BB69-23CF-44E3-9099-C40C66FF867C}">
                  <a14:compatExt spid="_x0000_s57446"/>
                </a:ext>
                <a:ext uri="{FF2B5EF4-FFF2-40B4-BE49-F238E27FC236}">
                  <a16:creationId xmlns:a16="http://schemas.microsoft.com/office/drawing/2014/main" id="{00000000-0008-0000-1900-00006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7447" name="Button 103" hidden="1">
              <a:extLst>
                <a:ext uri="{63B3BB69-23CF-44E3-9099-C40C66FF867C}">
                  <a14:compatExt spid="_x0000_s57447"/>
                </a:ext>
                <a:ext uri="{FF2B5EF4-FFF2-40B4-BE49-F238E27FC236}">
                  <a16:creationId xmlns:a16="http://schemas.microsoft.com/office/drawing/2014/main" id="{00000000-0008-0000-1900-00006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7448" name="Button 104" hidden="1">
              <a:extLst>
                <a:ext uri="{63B3BB69-23CF-44E3-9099-C40C66FF867C}">
                  <a14:compatExt spid="_x0000_s57448"/>
                </a:ext>
                <a:ext uri="{FF2B5EF4-FFF2-40B4-BE49-F238E27FC236}">
                  <a16:creationId xmlns:a16="http://schemas.microsoft.com/office/drawing/2014/main" id="{00000000-0008-0000-1900-00006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7449" name="Button 105" hidden="1">
              <a:extLst>
                <a:ext uri="{63B3BB69-23CF-44E3-9099-C40C66FF867C}">
                  <a14:compatExt spid="_x0000_s57449"/>
                </a:ext>
                <a:ext uri="{FF2B5EF4-FFF2-40B4-BE49-F238E27FC236}">
                  <a16:creationId xmlns:a16="http://schemas.microsoft.com/office/drawing/2014/main" id="{00000000-0008-0000-1900-00006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7450" name="Button 106" hidden="1">
              <a:extLst>
                <a:ext uri="{63B3BB69-23CF-44E3-9099-C40C66FF867C}">
                  <a14:compatExt spid="_x0000_s57450"/>
                </a:ext>
                <a:ext uri="{FF2B5EF4-FFF2-40B4-BE49-F238E27FC236}">
                  <a16:creationId xmlns:a16="http://schemas.microsoft.com/office/drawing/2014/main" id="{00000000-0008-0000-1900-00006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7451" name="Button 107" hidden="1">
              <a:extLst>
                <a:ext uri="{63B3BB69-23CF-44E3-9099-C40C66FF867C}">
                  <a14:compatExt spid="_x0000_s57451"/>
                </a:ext>
                <a:ext uri="{FF2B5EF4-FFF2-40B4-BE49-F238E27FC236}">
                  <a16:creationId xmlns:a16="http://schemas.microsoft.com/office/drawing/2014/main" id="{00000000-0008-0000-1900-00006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7452" name="Button 108" hidden="1">
              <a:extLst>
                <a:ext uri="{63B3BB69-23CF-44E3-9099-C40C66FF867C}">
                  <a14:compatExt spid="_x0000_s57452"/>
                </a:ext>
                <a:ext uri="{FF2B5EF4-FFF2-40B4-BE49-F238E27FC236}">
                  <a16:creationId xmlns:a16="http://schemas.microsoft.com/office/drawing/2014/main" id="{00000000-0008-0000-1900-00006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7453" name="Button 109" hidden="1">
              <a:extLst>
                <a:ext uri="{63B3BB69-23CF-44E3-9099-C40C66FF867C}">
                  <a14:compatExt spid="_x0000_s57453"/>
                </a:ext>
                <a:ext uri="{FF2B5EF4-FFF2-40B4-BE49-F238E27FC236}">
                  <a16:creationId xmlns:a16="http://schemas.microsoft.com/office/drawing/2014/main" id="{00000000-0008-0000-1900-00006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7454" name="Button 110" hidden="1">
              <a:extLst>
                <a:ext uri="{63B3BB69-23CF-44E3-9099-C40C66FF867C}">
                  <a14:compatExt spid="_x0000_s57454"/>
                </a:ext>
                <a:ext uri="{FF2B5EF4-FFF2-40B4-BE49-F238E27FC236}">
                  <a16:creationId xmlns:a16="http://schemas.microsoft.com/office/drawing/2014/main" id="{00000000-0008-0000-1900-00006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7455" name="Button 111" hidden="1">
              <a:extLst>
                <a:ext uri="{63B3BB69-23CF-44E3-9099-C40C66FF867C}">
                  <a14:compatExt spid="_x0000_s57455"/>
                </a:ext>
                <a:ext uri="{FF2B5EF4-FFF2-40B4-BE49-F238E27FC236}">
                  <a16:creationId xmlns:a16="http://schemas.microsoft.com/office/drawing/2014/main" id="{00000000-0008-0000-1900-00006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7456" name="Button 112" hidden="1">
              <a:extLst>
                <a:ext uri="{63B3BB69-23CF-44E3-9099-C40C66FF867C}">
                  <a14:compatExt spid="_x0000_s57456"/>
                </a:ext>
                <a:ext uri="{FF2B5EF4-FFF2-40B4-BE49-F238E27FC236}">
                  <a16:creationId xmlns:a16="http://schemas.microsoft.com/office/drawing/2014/main" id="{00000000-0008-0000-1900-00007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7457" name="Button 113" hidden="1">
              <a:extLst>
                <a:ext uri="{63B3BB69-23CF-44E3-9099-C40C66FF867C}">
                  <a14:compatExt spid="_x0000_s57457"/>
                </a:ext>
                <a:ext uri="{FF2B5EF4-FFF2-40B4-BE49-F238E27FC236}">
                  <a16:creationId xmlns:a16="http://schemas.microsoft.com/office/drawing/2014/main" id="{00000000-0008-0000-1900-00007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7458" name="Button 114" hidden="1">
              <a:extLst>
                <a:ext uri="{63B3BB69-23CF-44E3-9099-C40C66FF867C}">
                  <a14:compatExt spid="_x0000_s57458"/>
                </a:ext>
                <a:ext uri="{FF2B5EF4-FFF2-40B4-BE49-F238E27FC236}">
                  <a16:creationId xmlns:a16="http://schemas.microsoft.com/office/drawing/2014/main" id="{00000000-0008-0000-1900-00007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7459" name="Button 115" hidden="1">
              <a:extLst>
                <a:ext uri="{63B3BB69-23CF-44E3-9099-C40C66FF867C}">
                  <a14:compatExt spid="_x0000_s57459"/>
                </a:ext>
                <a:ext uri="{FF2B5EF4-FFF2-40B4-BE49-F238E27FC236}">
                  <a16:creationId xmlns:a16="http://schemas.microsoft.com/office/drawing/2014/main" id="{00000000-0008-0000-1900-00007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7460" name="Button 116" hidden="1">
              <a:extLst>
                <a:ext uri="{63B3BB69-23CF-44E3-9099-C40C66FF867C}">
                  <a14:compatExt spid="_x0000_s57460"/>
                </a:ext>
                <a:ext uri="{FF2B5EF4-FFF2-40B4-BE49-F238E27FC236}">
                  <a16:creationId xmlns:a16="http://schemas.microsoft.com/office/drawing/2014/main" id="{00000000-0008-0000-1900-00007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7461" name="Button 117" hidden="1">
              <a:extLst>
                <a:ext uri="{63B3BB69-23CF-44E3-9099-C40C66FF867C}">
                  <a14:compatExt spid="_x0000_s57461"/>
                </a:ext>
                <a:ext uri="{FF2B5EF4-FFF2-40B4-BE49-F238E27FC236}">
                  <a16:creationId xmlns:a16="http://schemas.microsoft.com/office/drawing/2014/main" id="{00000000-0008-0000-1900-00007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7462" name="Button 118" hidden="1">
              <a:extLst>
                <a:ext uri="{63B3BB69-23CF-44E3-9099-C40C66FF867C}">
                  <a14:compatExt spid="_x0000_s57462"/>
                </a:ext>
                <a:ext uri="{FF2B5EF4-FFF2-40B4-BE49-F238E27FC236}">
                  <a16:creationId xmlns:a16="http://schemas.microsoft.com/office/drawing/2014/main" id="{00000000-0008-0000-1900-00007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7463" name="Button 119" hidden="1">
              <a:extLst>
                <a:ext uri="{63B3BB69-23CF-44E3-9099-C40C66FF867C}">
                  <a14:compatExt spid="_x0000_s57463"/>
                </a:ext>
                <a:ext uri="{FF2B5EF4-FFF2-40B4-BE49-F238E27FC236}">
                  <a16:creationId xmlns:a16="http://schemas.microsoft.com/office/drawing/2014/main" id="{00000000-0008-0000-1900-00007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7464" name="Button 120" hidden="1">
              <a:extLst>
                <a:ext uri="{63B3BB69-23CF-44E3-9099-C40C66FF867C}">
                  <a14:compatExt spid="_x0000_s57464"/>
                </a:ext>
                <a:ext uri="{FF2B5EF4-FFF2-40B4-BE49-F238E27FC236}">
                  <a16:creationId xmlns:a16="http://schemas.microsoft.com/office/drawing/2014/main" id="{00000000-0008-0000-1900-00007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7465" name="Button 121" hidden="1">
              <a:extLst>
                <a:ext uri="{63B3BB69-23CF-44E3-9099-C40C66FF867C}">
                  <a14:compatExt spid="_x0000_s57465"/>
                </a:ext>
                <a:ext uri="{FF2B5EF4-FFF2-40B4-BE49-F238E27FC236}">
                  <a16:creationId xmlns:a16="http://schemas.microsoft.com/office/drawing/2014/main" id="{00000000-0008-0000-1900-00007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7466" name="Button 122" hidden="1">
              <a:extLst>
                <a:ext uri="{63B3BB69-23CF-44E3-9099-C40C66FF867C}">
                  <a14:compatExt spid="_x0000_s57466"/>
                </a:ext>
                <a:ext uri="{FF2B5EF4-FFF2-40B4-BE49-F238E27FC236}">
                  <a16:creationId xmlns:a16="http://schemas.microsoft.com/office/drawing/2014/main" id="{00000000-0008-0000-1900-00007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7467" name="Button 123" hidden="1">
              <a:extLst>
                <a:ext uri="{63B3BB69-23CF-44E3-9099-C40C66FF867C}">
                  <a14:compatExt spid="_x0000_s57467"/>
                </a:ext>
                <a:ext uri="{FF2B5EF4-FFF2-40B4-BE49-F238E27FC236}">
                  <a16:creationId xmlns:a16="http://schemas.microsoft.com/office/drawing/2014/main" id="{00000000-0008-0000-1900-00007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7468" name="Button 124" hidden="1">
              <a:extLst>
                <a:ext uri="{63B3BB69-23CF-44E3-9099-C40C66FF867C}">
                  <a14:compatExt spid="_x0000_s57468"/>
                </a:ext>
                <a:ext uri="{FF2B5EF4-FFF2-40B4-BE49-F238E27FC236}">
                  <a16:creationId xmlns:a16="http://schemas.microsoft.com/office/drawing/2014/main" id="{00000000-0008-0000-1900-00007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7469" name="Button 125" hidden="1">
              <a:extLst>
                <a:ext uri="{63B3BB69-23CF-44E3-9099-C40C66FF867C}">
                  <a14:compatExt spid="_x0000_s57469"/>
                </a:ext>
                <a:ext uri="{FF2B5EF4-FFF2-40B4-BE49-F238E27FC236}">
                  <a16:creationId xmlns:a16="http://schemas.microsoft.com/office/drawing/2014/main" id="{00000000-0008-0000-1900-00007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7470" name="Button 126" hidden="1">
              <a:extLst>
                <a:ext uri="{63B3BB69-23CF-44E3-9099-C40C66FF867C}">
                  <a14:compatExt spid="_x0000_s57470"/>
                </a:ext>
                <a:ext uri="{FF2B5EF4-FFF2-40B4-BE49-F238E27FC236}">
                  <a16:creationId xmlns:a16="http://schemas.microsoft.com/office/drawing/2014/main" id="{00000000-0008-0000-1900-00007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7471" name="Button 127" hidden="1">
              <a:extLst>
                <a:ext uri="{63B3BB69-23CF-44E3-9099-C40C66FF867C}">
                  <a14:compatExt spid="_x0000_s57471"/>
                </a:ext>
                <a:ext uri="{FF2B5EF4-FFF2-40B4-BE49-F238E27FC236}">
                  <a16:creationId xmlns:a16="http://schemas.microsoft.com/office/drawing/2014/main" id="{00000000-0008-0000-1900-00007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7472" name="Button 128" hidden="1">
              <a:extLst>
                <a:ext uri="{63B3BB69-23CF-44E3-9099-C40C66FF867C}">
                  <a14:compatExt spid="_x0000_s57472"/>
                </a:ext>
                <a:ext uri="{FF2B5EF4-FFF2-40B4-BE49-F238E27FC236}">
                  <a16:creationId xmlns:a16="http://schemas.microsoft.com/office/drawing/2014/main" id="{00000000-0008-0000-1900-00008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7473" name="Button 129" hidden="1">
              <a:extLst>
                <a:ext uri="{63B3BB69-23CF-44E3-9099-C40C66FF867C}">
                  <a14:compatExt spid="_x0000_s57473"/>
                </a:ext>
                <a:ext uri="{FF2B5EF4-FFF2-40B4-BE49-F238E27FC236}">
                  <a16:creationId xmlns:a16="http://schemas.microsoft.com/office/drawing/2014/main" id="{00000000-0008-0000-1900-00008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7474" name="Button 130" hidden="1">
              <a:extLst>
                <a:ext uri="{63B3BB69-23CF-44E3-9099-C40C66FF867C}">
                  <a14:compatExt spid="_x0000_s57474"/>
                </a:ext>
                <a:ext uri="{FF2B5EF4-FFF2-40B4-BE49-F238E27FC236}">
                  <a16:creationId xmlns:a16="http://schemas.microsoft.com/office/drawing/2014/main" id="{00000000-0008-0000-1900-00008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7475" name="Button 131" hidden="1">
              <a:extLst>
                <a:ext uri="{63B3BB69-23CF-44E3-9099-C40C66FF867C}">
                  <a14:compatExt spid="_x0000_s57475"/>
                </a:ext>
                <a:ext uri="{FF2B5EF4-FFF2-40B4-BE49-F238E27FC236}">
                  <a16:creationId xmlns:a16="http://schemas.microsoft.com/office/drawing/2014/main" id="{00000000-0008-0000-1900-00008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7476" name="Button 132" hidden="1">
              <a:extLst>
                <a:ext uri="{63B3BB69-23CF-44E3-9099-C40C66FF867C}">
                  <a14:compatExt spid="_x0000_s57476"/>
                </a:ext>
                <a:ext uri="{FF2B5EF4-FFF2-40B4-BE49-F238E27FC236}">
                  <a16:creationId xmlns:a16="http://schemas.microsoft.com/office/drawing/2014/main" id="{00000000-0008-0000-1900-00008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7477" name="Button 133" hidden="1">
              <a:extLst>
                <a:ext uri="{63B3BB69-23CF-44E3-9099-C40C66FF867C}">
                  <a14:compatExt spid="_x0000_s57477"/>
                </a:ext>
                <a:ext uri="{FF2B5EF4-FFF2-40B4-BE49-F238E27FC236}">
                  <a16:creationId xmlns:a16="http://schemas.microsoft.com/office/drawing/2014/main" id="{00000000-0008-0000-1900-00008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7478" name="Button 134" hidden="1">
              <a:extLst>
                <a:ext uri="{63B3BB69-23CF-44E3-9099-C40C66FF867C}">
                  <a14:compatExt spid="_x0000_s57478"/>
                </a:ext>
                <a:ext uri="{FF2B5EF4-FFF2-40B4-BE49-F238E27FC236}">
                  <a16:creationId xmlns:a16="http://schemas.microsoft.com/office/drawing/2014/main" id="{00000000-0008-0000-1900-00008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7479" name="Button 135" hidden="1">
              <a:extLst>
                <a:ext uri="{63B3BB69-23CF-44E3-9099-C40C66FF867C}">
                  <a14:compatExt spid="_x0000_s57479"/>
                </a:ext>
                <a:ext uri="{FF2B5EF4-FFF2-40B4-BE49-F238E27FC236}">
                  <a16:creationId xmlns:a16="http://schemas.microsoft.com/office/drawing/2014/main" id="{00000000-0008-0000-1900-00008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7480" name="Button 136" hidden="1">
              <a:extLst>
                <a:ext uri="{63B3BB69-23CF-44E3-9099-C40C66FF867C}">
                  <a14:compatExt spid="_x0000_s57480"/>
                </a:ext>
                <a:ext uri="{FF2B5EF4-FFF2-40B4-BE49-F238E27FC236}">
                  <a16:creationId xmlns:a16="http://schemas.microsoft.com/office/drawing/2014/main" id="{00000000-0008-0000-1900-00008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7481" name="Button 137" hidden="1">
              <a:extLst>
                <a:ext uri="{63B3BB69-23CF-44E3-9099-C40C66FF867C}">
                  <a14:compatExt spid="_x0000_s57481"/>
                </a:ext>
                <a:ext uri="{FF2B5EF4-FFF2-40B4-BE49-F238E27FC236}">
                  <a16:creationId xmlns:a16="http://schemas.microsoft.com/office/drawing/2014/main" id="{00000000-0008-0000-1900-00008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7482" name="Button 138" hidden="1">
              <a:extLst>
                <a:ext uri="{63B3BB69-23CF-44E3-9099-C40C66FF867C}">
                  <a14:compatExt spid="_x0000_s57482"/>
                </a:ext>
                <a:ext uri="{FF2B5EF4-FFF2-40B4-BE49-F238E27FC236}">
                  <a16:creationId xmlns:a16="http://schemas.microsoft.com/office/drawing/2014/main" id="{00000000-0008-0000-1900-00008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7483" name="Button 139" hidden="1">
              <a:extLst>
                <a:ext uri="{63B3BB69-23CF-44E3-9099-C40C66FF867C}">
                  <a14:compatExt spid="_x0000_s57483"/>
                </a:ext>
                <a:ext uri="{FF2B5EF4-FFF2-40B4-BE49-F238E27FC236}">
                  <a16:creationId xmlns:a16="http://schemas.microsoft.com/office/drawing/2014/main" id="{00000000-0008-0000-1900-00008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7484" name="Button 140" hidden="1">
              <a:extLst>
                <a:ext uri="{63B3BB69-23CF-44E3-9099-C40C66FF867C}">
                  <a14:compatExt spid="_x0000_s57484"/>
                </a:ext>
                <a:ext uri="{FF2B5EF4-FFF2-40B4-BE49-F238E27FC236}">
                  <a16:creationId xmlns:a16="http://schemas.microsoft.com/office/drawing/2014/main" id="{00000000-0008-0000-1900-00008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8369" name="Button 1" hidden="1">
              <a:extLst>
                <a:ext uri="{63B3BB69-23CF-44E3-9099-C40C66FF867C}">
                  <a14:compatExt spid="_x0000_s58369"/>
                </a:ext>
                <a:ext uri="{FF2B5EF4-FFF2-40B4-BE49-F238E27FC236}">
                  <a16:creationId xmlns:a16="http://schemas.microsoft.com/office/drawing/2014/main" id="{00000000-0008-0000-1A00-00000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8370" name="Button 2" hidden="1">
              <a:extLst>
                <a:ext uri="{63B3BB69-23CF-44E3-9099-C40C66FF867C}">
                  <a14:compatExt spid="_x0000_s58370"/>
                </a:ext>
                <a:ext uri="{FF2B5EF4-FFF2-40B4-BE49-F238E27FC236}">
                  <a16:creationId xmlns:a16="http://schemas.microsoft.com/office/drawing/2014/main" id="{00000000-0008-0000-1A00-00000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8371" name="Button 3" hidden="1">
              <a:extLst>
                <a:ext uri="{63B3BB69-23CF-44E3-9099-C40C66FF867C}">
                  <a14:compatExt spid="_x0000_s58371"/>
                </a:ext>
                <a:ext uri="{FF2B5EF4-FFF2-40B4-BE49-F238E27FC236}">
                  <a16:creationId xmlns:a16="http://schemas.microsoft.com/office/drawing/2014/main" id="{00000000-0008-0000-1A00-00000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8372" name="Button 4" hidden="1">
              <a:extLst>
                <a:ext uri="{63B3BB69-23CF-44E3-9099-C40C66FF867C}">
                  <a14:compatExt spid="_x0000_s58372"/>
                </a:ext>
                <a:ext uri="{FF2B5EF4-FFF2-40B4-BE49-F238E27FC236}">
                  <a16:creationId xmlns:a16="http://schemas.microsoft.com/office/drawing/2014/main" id="{00000000-0008-0000-1A00-00000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8373" name="Button 5" hidden="1">
              <a:extLst>
                <a:ext uri="{63B3BB69-23CF-44E3-9099-C40C66FF867C}">
                  <a14:compatExt spid="_x0000_s58373"/>
                </a:ext>
                <a:ext uri="{FF2B5EF4-FFF2-40B4-BE49-F238E27FC236}">
                  <a16:creationId xmlns:a16="http://schemas.microsoft.com/office/drawing/2014/main" id="{00000000-0008-0000-1A00-00000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8374" name="Button 6" hidden="1">
              <a:extLst>
                <a:ext uri="{63B3BB69-23CF-44E3-9099-C40C66FF867C}">
                  <a14:compatExt spid="_x0000_s58374"/>
                </a:ext>
                <a:ext uri="{FF2B5EF4-FFF2-40B4-BE49-F238E27FC236}">
                  <a16:creationId xmlns:a16="http://schemas.microsoft.com/office/drawing/2014/main" id="{00000000-0008-0000-1A00-00000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8375" name="Button 7" hidden="1">
              <a:extLst>
                <a:ext uri="{63B3BB69-23CF-44E3-9099-C40C66FF867C}">
                  <a14:compatExt spid="_x0000_s58375"/>
                </a:ext>
                <a:ext uri="{FF2B5EF4-FFF2-40B4-BE49-F238E27FC236}">
                  <a16:creationId xmlns:a16="http://schemas.microsoft.com/office/drawing/2014/main" id="{00000000-0008-0000-1A00-00000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8376" name="Button 8" hidden="1">
              <a:extLst>
                <a:ext uri="{63B3BB69-23CF-44E3-9099-C40C66FF867C}">
                  <a14:compatExt spid="_x0000_s58376"/>
                </a:ext>
                <a:ext uri="{FF2B5EF4-FFF2-40B4-BE49-F238E27FC236}">
                  <a16:creationId xmlns:a16="http://schemas.microsoft.com/office/drawing/2014/main" id="{00000000-0008-0000-1A00-00000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8377" name="Button 9" hidden="1">
              <a:extLst>
                <a:ext uri="{63B3BB69-23CF-44E3-9099-C40C66FF867C}">
                  <a14:compatExt spid="_x0000_s58377"/>
                </a:ext>
                <a:ext uri="{FF2B5EF4-FFF2-40B4-BE49-F238E27FC236}">
                  <a16:creationId xmlns:a16="http://schemas.microsoft.com/office/drawing/2014/main" id="{00000000-0008-0000-1A00-00000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8378" name="Button 10" hidden="1">
              <a:extLst>
                <a:ext uri="{63B3BB69-23CF-44E3-9099-C40C66FF867C}">
                  <a14:compatExt spid="_x0000_s58378"/>
                </a:ext>
                <a:ext uri="{FF2B5EF4-FFF2-40B4-BE49-F238E27FC236}">
                  <a16:creationId xmlns:a16="http://schemas.microsoft.com/office/drawing/2014/main" id="{00000000-0008-0000-1A00-00000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8379" name="Button 11" hidden="1">
              <a:extLst>
                <a:ext uri="{63B3BB69-23CF-44E3-9099-C40C66FF867C}">
                  <a14:compatExt spid="_x0000_s58379"/>
                </a:ext>
                <a:ext uri="{FF2B5EF4-FFF2-40B4-BE49-F238E27FC236}">
                  <a16:creationId xmlns:a16="http://schemas.microsoft.com/office/drawing/2014/main" id="{00000000-0008-0000-1A00-00000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8380" name="Button 12" hidden="1">
              <a:extLst>
                <a:ext uri="{63B3BB69-23CF-44E3-9099-C40C66FF867C}">
                  <a14:compatExt spid="_x0000_s58380"/>
                </a:ext>
                <a:ext uri="{FF2B5EF4-FFF2-40B4-BE49-F238E27FC236}">
                  <a16:creationId xmlns:a16="http://schemas.microsoft.com/office/drawing/2014/main" id="{00000000-0008-0000-1A00-00000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8381" name="Button 13" hidden="1">
              <a:extLst>
                <a:ext uri="{63B3BB69-23CF-44E3-9099-C40C66FF867C}">
                  <a14:compatExt spid="_x0000_s58381"/>
                </a:ext>
                <a:ext uri="{FF2B5EF4-FFF2-40B4-BE49-F238E27FC236}">
                  <a16:creationId xmlns:a16="http://schemas.microsoft.com/office/drawing/2014/main" id="{00000000-0008-0000-1A00-00000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8382" name="Button 14" hidden="1">
              <a:extLst>
                <a:ext uri="{63B3BB69-23CF-44E3-9099-C40C66FF867C}">
                  <a14:compatExt spid="_x0000_s58382"/>
                </a:ext>
                <a:ext uri="{FF2B5EF4-FFF2-40B4-BE49-F238E27FC236}">
                  <a16:creationId xmlns:a16="http://schemas.microsoft.com/office/drawing/2014/main" id="{00000000-0008-0000-1A00-00000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8383" name="Button 15" hidden="1">
              <a:extLst>
                <a:ext uri="{63B3BB69-23CF-44E3-9099-C40C66FF867C}">
                  <a14:compatExt spid="_x0000_s58383"/>
                </a:ext>
                <a:ext uri="{FF2B5EF4-FFF2-40B4-BE49-F238E27FC236}">
                  <a16:creationId xmlns:a16="http://schemas.microsoft.com/office/drawing/2014/main" id="{00000000-0008-0000-1A00-00000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8384" name="Button 16" hidden="1">
              <a:extLst>
                <a:ext uri="{63B3BB69-23CF-44E3-9099-C40C66FF867C}">
                  <a14:compatExt spid="_x0000_s58384"/>
                </a:ext>
                <a:ext uri="{FF2B5EF4-FFF2-40B4-BE49-F238E27FC236}">
                  <a16:creationId xmlns:a16="http://schemas.microsoft.com/office/drawing/2014/main" id="{00000000-0008-0000-1A00-00001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8385" name="Button 17" hidden="1">
              <a:extLst>
                <a:ext uri="{63B3BB69-23CF-44E3-9099-C40C66FF867C}">
                  <a14:compatExt spid="_x0000_s58385"/>
                </a:ext>
                <a:ext uri="{FF2B5EF4-FFF2-40B4-BE49-F238E27FC236}">
                  <a16:creationId xmlns:a16="http://schemas.microsoft.com/office/drawing/2014/main" id="{00000000-0008-0000-1A00-00001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8386" name="Button 18" hidden="1">
              <a:extLst>
                <a:ext uri="{63B3BB69-23CF-44E3-9099-C40C66FF867C}">
                  <a14:compatExt spid="_x0000_s58386"/>
                </a:ext>
                <a:ext uri="{FF2B5EF4-FFF2-40B4-BE49-F238E27FC236}">
                  <a16:creationId xmlns:a16="http://schemas.microsoft.com/office/drawing/2014/main" id="{00000000-0008-0000-1A00-00001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8387" name="Button 19" hidden="1">
              <a:extLst>
                <a:ext uri="{63B3BB69-23CF-44E3-9099-C40C66FF867C}">
                  <a14:compatExt spid="_x0000_s58387"/>
                </a:ext>
                <a:ext uri="{FF2B5EF4-FFF2-40B4-BE49-F238E27FC236}">
                  <a16:creationId xmlns:a16="http://schemas.microsoft.com/office/drawing/2014/main" id="{00000000-0008-0000-1A00-00001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8388" name="Button 20" hidden="1">
              <a:extLst>
                <a:ext uri="{63B3BB69-23CF-44E3-9099-C40C66FF867C}">
                  <a14:compatExt spid="_x0000_s58388"/>
                </a:ext>
                <a:ext uri="{FF2B5EF4-FFF2-40B4-BE49-F238E27FC236}">
                  <a16:creationId xmlns:a16="http://schemas.microsoft.com/office/drawing/2014/main" id="{00000000-0008-0000-1A00-00001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8389" name="Button 21" hidden="1">
              <a:extLst>
                <a:ext uri="{63B3BB69-23CF-44E3-9099-C40C66FF867C}">
                  <a14:compatExt spid="_x0000_s58389"/>
                </a:ext>
                <a:ext uri="{FF2B5EF4-FFF2-40B4-BE49-F238E27FC236}">
                  <a16:creationId xmlns:a16="http://schemas.microsoft.com/office/drawing/2014/main" id="{00000000-0008-0000-1A00-00001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8390" name="Button 22" hidden="1">
              <a:extLst>
                <a:ext uri="{63B3BB69-23CF-44E3-9099-C40C66FF867C}">
                  <a14:compatExt spid="_x0000_s58390"/>
                </a:ext>
                <a:ext uri="{FF2B5EF4-FFF2-40B4-BE49-F238E27FC236}">
                  <a16:creationId xmlns:a16="http://schemas.microsoft.com/office/drawing/2014/main" id="{00000000-0008-0000-1A00-00001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8391" name="Button 23" hidden="1">
              <a:extLst>
                <a:ext uri="{63B3BB69-23CF-44E3-9099-C40C66FF867C}">
                  <a14:compatExt spid="_x0000_s58391"/>
                </a:ext>
                <a:ext uri="{FF2B5EF4-FFF2-40B4-BE49-F238E27FC236}">
                  <a16:creationId xmlns:a16="http://schemas.microsoft.com/office/drawing/2014/main" id="{00000000-0008-0000-1A00-00001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8392" name="Button 24" hidden="1">
              <a:extLst>
                <a:ext uri="{63B3BB69-23CF-44E3-9099-C40C66FF867C}">
                  <a14:compatExt spid="_x0000_s58392"/>
                </a:ext>
                <a:ext uri="{FF2B5EF4-FFF2-40B4-BE49-F238E27FC236}">
                  <a16:creationId xmlns:a16="http://schemas.microsoft.com/office/drawing/2014/main" id="{00000000-0008-0000-1A00-00001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8393" name="Button 25" hidden="1">
              <a:extLst>
                <a:ext uri="{63B3BB69-23CF-44E3-9099-C40C66FF867C}">
                  <a14:compatExt spid="_x0000_s58393"/>
                </a:ext>
                <a:ext uri="{FF2B5EF4-FFF2-40B4-BE49-F238E27FC236}">
                  <a16:creationId xmlns:a16="http://schemas.microsoft.com/office/drawing/2014/main" id="{00000000-0008-0000-1A00-00001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8394" name="Button 26" hidden="1">
              <a:extLst>
                <a:ext uri="{63B3BB69-23CF-44E3-9099-C40C66FF867C}">
                  <a14:compatExt spid="_x0000_s58394"/>
                </a:ext>
                <a:ext uri="{FF2B5EF4-FFF2-40B4-BE49-F238E27FC236}">
                  <a16:creationId xmlns:a16="http://schemas.microsoft.com/office/drawing/2014/main" id="{00000000-0008-0000-1A00-00001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8395" name="Button 27" hidden="1">
              <a:extLst>
                <a:ext uri="{63B3BB69-23CF-44E3-9099-C40C66FF867C}">
                  <a14:compatExt spid="_x0000_s58395"/>
                </a:ext>
                <a:ext uri="{FF2B5EF4-FFF2-40B4-BE49-F238E27FC236}">
                  <a16:creationId xmlns:a16="http://schemas.microsoft.com/office/drawing/2014/main" id="{00000000-0008-0000-1A00-00001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8396" name="Button 28" hidden="1">
              <a:extLst>
                <a:ext uri="{63B3BB69-23CF-44E3-9099-C40C66FF867C}">
                  <a14:compatExt spid="_x0000_s58396"/>
                </a:ext>
                <a:ext uri="{FF2B5EF4-FFF2-40B4-BE49-F238E27FC236}">
                  <a16:creationId xmlns:a16="http://schemas.microsoft.com/office/drawing/2014/main" id="{00000000-0008-0000-1A00-00001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8397" name="Button 29" hidden="1">
              <a:extLst>
                <a:ext uri="{63B3BB69-23CF-44E3-9099-C40C66FF867C}">
                  <a14:compatExt spid="_x0000_s58397"/>
                </a:ext>
                <a:ext uri="{FF2B5EF4-FFF2-40B4-BE49-F238E27FC236}">
                  <a16:creationId xmlns:a16="http://schemas.microsoft.com/office/drawing/2014/main" id="{00000000-0008-0000-1A00-00001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8398" name="Button 30" hidden="1">
              <a:extLst>
                <a:ext uri="{63B3BB69-23CF-44E3-9099-C40C66FF867C}">
                  <a14:compatExt spid="_x0000_s58398"/>
                </a:ext>
                <a:ext uri="{FF2B5EF4-FFF2-40B4-BE49-F238E27FC236}">
                  <a16:creationId xmlns:a16="http://schemas.microsoft.com/office/drawing/2014/main" id="{00000000-0008-0000-1A00-00001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8399" name="Button 31" hidden="1">
              <a:extLst>
                <a:ext uri="{63B3BB69-23CF-44E3-9099-C40C66FF867C}">
                  <a14:compatExt spid="_x0000_s58399"/>
                </a:ext>
                <a:ext uri="{FF2B5EF4-FFF2-40B4-BE49-F238E27FC236}">
                  <a16:creationId xmlns:a16="http://schemas.microsoft.com/office/drawing/2014/main" id="{00000000-0008-0000-1A00-00001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8400" name="Button 32" hidden="1">
              <a:extLst>
                <a:ext uri="{63B3BB69-23CF-44E3-9099-C40C66FF867C}">
                  <a14:compatExt spid="_x0000_s58400"/>
                </a:ext>
                <a:ext uri="{FF2B5EF4-FFF2-40B4-BE49-F238E27FC236}">
                  <a16:creationId xmlns:a16="http://schemas.microsoft.com/office/drawing/2014/main" id="{00000000-0008-0000-1A00-00002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8401" name="Button 33" hidden="1">
              <a:extLst>
                <a:ext uri="{63B3BB69-23CF-44E3-9099-C40C66FF867C}">
                  <a14:compatExt spid="_x0000_s58401"/>
                </a:ext>
                <a:ext uri="{FF2B5EF4-FFF2-40B4-BE49-F238E27FC236}">
                  <a16:creationId xmlns:a16="http://schemas.microsoft.com/office/drawing/2014/main" id="{00000000-0008-0000-1A00-00002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8402" name="Button 34" hidden="1">
              <a:extLst>
                <a:ext uri="{63B3BB69-23CF-44E3-9099-C40C66FF867C}">
                  <a14:compatExt spid="_x0000_s58402"/>
                </a:ext>
                <a:ext uri="{FF2B5EF4-FFF2-40B4-BE49-F238E27FC236}">
                  <a16:creationId xmlns:a16="http://schemas.microsoft.com/office/drawing/2014/main" id="{00000000-0008-0000-1A00-00002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8403" name="Button 35" hidden="1">
              <a:extLst>
                <a:ext uri="{63B3BB69-23CF-44E3-9099-C40C66FF867C}">
                  <a14:compatExt spid="_x0000_s58403"/>
                </a:ext>
                <a:ext uri="{FF2B5EF4-FFF2-40B4-BE49-F238E27FC236}">
                  <a16:creationId xmlns:a16="http://schemas.microsoft.com/office/drawing/2014/main" id="{00000000-0008-0000-1A00-00002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8404" name="Button 36" hidden="1">
              <a:extLst>
                <a:ext uri="{63B3BB69-23CF-44E3-9099-C40C66FF867C}">
                  <a14:compatExt spid="_x0000_s58404"/>
                </a:ext>
                <a:ext uri="{FF2B5EF4-FFF2-40B4-BE49-F238E27FC236}">
                  <a16:creationId xmlns:a16="http://schemas.microsoft.com/office/drawing/2014/main" id="{00000000-0008-0000-1A00-00002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8405" name="Button 37" hidden="1">
              <a:extLst>
                <a:ext uri="{63B3BB69-23CF-44E3-9099-C40C66FF867C}">
                  <a14:compatExt spid="_x0000_s58405"/>
                </a:ext>
                <a:ext uri="{FF2B5EF4-FFF2-40B4-BE49-F238E27FC236}">
                  <a16:creationId xmlns:a16="http://schemas.microsoft.com/office/drawing/2014/main" id="{00000000-0008-0000-1A00-00002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8406" name="Button 38" hidden="1">
              <a:extLst>
                <a:ext uri="{63B3BB69-23CF-44E3-9099-C40C66FF867C}">
                  <a14:compatExt spid="_x0000_s58406"/>
                </a:ext>
                <a:ext uri="{FF2B5EF4-FFF2-40B4-BE49-F238E27FC236}">
                  <a16:creationId xmlns:a16="http://schemas.microsoft.com/office/drawing/2014/main" id="{00000000-0008-0000-1A00-00002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8407" name="Button 39" hidden="1">
              <a:extLst>
                <a:ext uri="{63B3BB69-23CF-44E3-9099-C40C66FF867C}">
                  <a14:compatExt spid="_x0000_s58407"/>
                </a:ext>
                <a:ext uri="{FF2B5EF4-FFF2-40B4-BE49-F238E27FC236}">
                  <a16:creationId xmlns:a16="http://schemas.microsoft.com/office/drawing/2014/main" id="{00000000-0008-0000-1A00-00002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8408" name="Button 40" hidden="1">
              <a:extLst>
                <a:ext uri="{63B3BB69-23CF-44E3-9099-C40C66FF867C}">
                  <a14:compatExt spid="_x0000_s58408"/>
                </a:ext>
                <a:ext uri="{FF2B5EF4-FFF2-40B4-BE49-F238E27FC236}">
                  <a16:creationId xmlns:a16="http://schemas.microsoft.com/office/drawing/2014/main" id="{00000000-0008-0000-1A00-00002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8409" name="Button 41" hidden="1">
              <a:extLst>
                <a:ext uri="{63B3BB69-23CF-44E3-9099-C40C66FF867C}">
                  <a14:compatExt spid="_x0000_s58409"/>
                </a:ext>
                <a:ext uri="{FF2B5EF4-FFF2-40B4-BE49-F238E27FC236}">
                  <a16:creationId xmlns:a16="http://schemas.microsoft.com/office/drawing/2014/main" id="{00000000-0008-0000-1A00-00002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8410" name="Button 42" hidden="1">
              <a:extLst>
                <a:ext uri="{63B3BB69-23CF-44E3-9099-C40C66FF867C}">
                  <a14:compatExt spid="_x0000_s58410"/>
                </a:ext>
                <a:ext uri="{FF2B5EF4-FFF2-40B4-BE49-F238E27FC236}">
                  <a16:creationId xmlns:a16="http://schemas.microsoft.com/office/drawing/2014/main" id="{00000000-0008-0000-1A00-00002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8411" name="Button 43" hidden="1">
              <a:extLst>
                <a:ext uri="{63B3BB69-23CF-44E3-9099-C40C66FF867C}">
                  <a14:compatExt spid="_x0000_s58411"/>
                </a:ext>
                <a:ext uri="{FF2B5EF4-FFF2-40B4-BE49-F238E27FC236}">
                  <a16:creationId xmlns:a16="http://schemas.microsoft.com/office/drawing/2014/main" id="{00000000-0008-0000-1A00-00002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8412" name="Button 44" hidden="1">
              <a:extLst>
                <a:ext uri="{63B3BB69-23CF-44E3-9099-C40C66FF867C}">
                  <a14:compatExt spid="_x0000_s58412"/>
                </a:ext>
                <a:ext uri="{FF2B5EF4-FFF2-40B4-BE49-F238E27FC236}">
                  <a16:creationId xmlns:a16="http://schemas.microsoft.com/office/drawing/2014/main" id="{00000000-0008-0000-1A00-00002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8413" name="Button 45" hidden="1">
              <a:extLst>
                <a:ext uri="{63B3BB69-23CF-44E3-9099-C40C66FF867C}">
                  <a14:compatExt spid="_x0000_s58413"/>
                </a:ext>
                <a:ext uri="{FF2B5EF4-FFF2-40B4-BE49-F238E27FC236}">
                  <a16:creationId xmlns:a16="http://schemas.microsoft.com/office/drawing/2014/main" id="{00000000-0008-0000-1A00-00002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8414" name="Button 46" hidden="1">
              <a:extLst>
                <a:ext uri="{63B3BB69-23CF-44E3-9099-C40C66FF867C}">
                  <a14:compatExt spid="_x0000_s58414"/>
                </a:ext>
                <a:ext uri="{FF2B5EF4-FFF2-40B4-BE49-F238E27FC236}">
                  <a16:creationId xmlns:a16="http://schemas.microsoft.com/office/drawing/2014/main" id="{00000000-0008-0000-1A00-00002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8415" name="Button 47" hidden="1">
              <a:extLst>
                <a:ext uri="{63B3BB69-23CF-44E3-9099-C40C66FF867C}">
                  <a14:compatExt spid="_x0000_s58415"/>
                </a:ext>
                <a:ext uri="{FF2B5EF4-FFF2-40B4-BE49-F238E27FC236}">
                  <a16:creationId xmlns:a16="http://schemas.microsoft.com/office/drawing/2014/main" id="{00000000-0008-0000-1A00-00002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8416" name="Button 48" hidden="1">
              <a:extLst>
                <a:ext uri="{63B3BB69-23CF-44E3-9099-C40C66FF867C}">
                  <a14:compatExt spid="_x0000_s58416"/>
                </a:ext>
                <a:ext uri="{FF2B5EF4-FFF2-40B4-BE49-F238E27FC236}">
                  <a16:creationId xmlns:a16="http://schemas.microsoft.com/office/drawing/2014/main" id="{00000000-0008-0000-1A00-00003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8417" name="Button 49" hidden="1">
              <a:extLst>
                <a:ext uri="{63B3BB69-23CF-44E3-9099-C40C66FF867C}">
                  <a14:compatExt spid="_x0000_s58417"/>
                </a:ext>
                <a:ext uri="{FF2B5EF4-FFF2-40B4-BE49-F238E27FC236}">
                  <a16:creationId xmlns:a16="http://schemas.microsoft.com/office/drawing/2014/main" id="{00000000-0008-0000-1A00-00003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8418" name="Button 50" hidden="1">
              <a:extLst>
                <a:ext uri="{63B3BB69-23CF-44E3-9099-C40C66FF867C}">
                  <a14:compatExt spid="_x0000_s58418"/>
                </a:ext>
                <a:ext uri="{FF2B5EF4-FFF2-40B4-BE49-F238E27FC236}">
                  <a16:creationId xmlns:a16="http://schemas.microsoft.com/office/drawing/2014/main" id="{00000000-0008-0000-1A00-00003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8419" name="Button 51" hidden="1">
              <a:extLst>
                <a:ext uri="{63B3BB69-23CF-44E3-9099-C40C66FF867C}">
                  <a14:compatExt spid="_x0000_s58419"/>
                </a:ext>
                <a:ext uri="{FF2B5EF4-FFF2-40B4-BE49-F238E27FC236}">
                  <a16:creationId xmlns:a16="http://schemas.microsoft.com/office/drawing/2014/main" id="{00000000-0008-0000-1A00-00003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8420" name="Button 52" hidden="1">
              <a:extLst>
                <a:ext uri="{63B3BB69-23CF-44E3-9099-C40C66FF867C}">
                  <a14:compatExt spid="_x0000_s58420"/>
                </a:ext>
                <a:ext uri="{FF2B5EF4-FFF2-40B4-BE49-F238E27FC236}">
                  <a16:creationId xmlns:a16="http://schemas.microsoft.com/office/drawing/2014/main" id="{00000000-0008-0000-1A00-00003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8421" name="Button 53" hidden="1">
              <a:extLst>
                <a:ext uri="{63B3BB69-23CF-44E3-9099-C40C66FF867C}">
                  <a14:compatExt spid="_x0000_s58421"/>
                </a:ext>
                <a:ext uri="{FF2B5EF4-FFF2-40B4-BE49-F238E27FC236}">
                  <a16:creationId xmlns:a16="http://schemas.microsoft.com/office/drawing/2014/main" id="{00000000-0008-0000-1A00-00003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8422" name="Button 54" hidden="1">
              <a:extLst>
                <a:ext uri="{63B3BB69-23CF-44E3-9099-C40C66FF867C}">
                  <a14:compatExt spid="_x0000_s58422"/>
                </a:ext>
                <a:ext uri="{FF2B5EF4-FFF2-40B4-BE49-F238E27FC236}">
                  <a16:creationId xmlns:a16="http://schemas.microsoft.com/office/drawing/2014/main" id="{00000000-0008-0000-1A00-00003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8423" name="Button 55" hidden="1">
              <a:extLst>
                <a:ext uri="{63B3BB69-23CF-44E3-9099-C40C66FF867C}">
                  <a14:compatExt spid="_x0000_s58423"/>
                </a:ext>
                <a:ext uri="{FF2B5EF4-FFF2-40B4-BE49-F238E27FC236}">
                  <a16:creationId xmlns:a16="http://schemas.microsoft.com/office/drawing/2014/main" id="{00000000-0008-0000-1A00-00003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8424" name="Button 56" hidden="1">
              <a:extLst>
                <a:ext uri="{63B3BB69-23CF-44E3-9099-C40C66FF867C}">
                  <a14:compatExt spid="_x0000_s58424"/>
                </a:ext>
                <a:ext uri="{FF2B5EF4-FFF2-40B4-BE49-F238E27FC236}">
                  <a16:creationId xmlns:a16="http://schemas.microsoft.com/office/drawing/2014/main" id="{00000000-0008-0000-1A00-00003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8425" name="Button 57" hidden="1">
              <a:extLst>
                <a:ext uri="{63B3BB69-23CF-44E3-9099-C40C66FF867C}">
                  <a14:compatExt spid="_x0000_s58425"/>
                </a:ext>
                <a:ext uri="{FF2B5EF4-FFF2-40B4-BE49-F238E27FC236}">
                  <a16:creationId xmlns:a16="http://schemas.microsoft.com/office/drawing/2014/main" id="{00000000-0008-0000-1A00-00003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8426" name="Button 58" hidden="1">
              <a:extLst>
                <a:ext uri="{63B3BB69-23CF-44E3-9099-C40C66FF867C}">
                  <a14:compatExt spid="_x0000_s58426"/>
                </a:ext>
                <a:ext uri="{FF2B5EF4-FFF2-40B4-BE49-F238E27FC236}">
                  <a16:creationId xmlns:a16="http://schemas.microsoft.com/office/drawing/2014/main" id="{00000000-0008-0000-1A00-00003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8427" name="Button 59" hidden="1">
              <a:extLst>
                <a:ext uri="{63B3BB69-23CF-44E3-9099-C40C66FF867C}">
                  <a14:compatExt spid="_x0000_s58427"/>
                </a:ext>
                <a:ext uri="{FF2B5EF4-FFF2-40B4-BE49-F238E27FC236}">
                  <a16:creationId xmlns:a16="http://schemas.microsoft.com/office/drawing/2014/main" id="{00000000-0008-0000-1A00-00003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8428" name="Button 60" hidden="1">
              <a:extLst>
                <a:ext uri="{63B3BB69-23CF-44E3-9099-C40C66FF867C}">
                  <a14:compatExt spid="_x0000_s58428"/>
                </a:ext>
                <a:ext uri="{FF2B5EF4-FFF2-40B4-BE49-F238E27FC236}">
                  <a16:creationId xmlns:a16="http://schemas.microsoft.com/office/drawing/2014/main" id="{00000000-0008-0000-1A00-00003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8429" name="Button 61" hidden="1">
              <a:extLst>
                <a:ext uri="{63B3BB69-23CF-44E3-9099-C40C66FF867C}">
                  <a14:compatExt spid="_x0000_s58429"/>
                </a:ext>
                <a:ext uri="{FF2B5EF4-FFF2-40B4-BE49-F238E27FC236}">
                  <a16:creationId xmlns:a16="http://schemas.microsoft.com/office/drawing/2014/main" id="{00000000-0008-0000-1A00-00003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8430" name="Button 62" hidden="1">
              <a:extLst>
                <a:ext uri="{63B3BB69-23CF-44E3-9099-C40C66FF867C}">
                  <a14:compatExt spid="_x0000_s58430"/>
                </a:ext>
                <a:ext uri="{FF2B5EF4-FFF2-40B4-BE49-F238E27FC236}">
                  <a16:creationId xmlns:a16="http://schemas.microsoft.com/office/drawing/2014/main" id="{00000000-0008-0000-1A00-00003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8431" name="Button 63" hidden="1">
              <a:extLst>
                <a:ext uri="{63B3BB69-23CF-44E3-9099-C40C66FF867C}">
                  <a14:compatExt spid="_x0000_s58431"/>
                </a:ext>
                <a:ext uri="{FF2B5EF4-FFF2-40B4-BE49-F238E27FC236}">
                  <a16:creationId xmlns:a16="http://schemas.microsoft.com/office/drawing/2014/main" id="{00000000-0008-0000-1A00-00003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8432" name="Button 64" hidden="1">
              <a:extLst>
                <a:ext uri="{63B3BB69-23CF-44E3-9099-C40C66FF867C}">
                  <a14:compatExt spid="_x0000_s58432"/>
                </a:ext>
                <a:ext uri="{FF2B5EF4-FFF2-40B4-BE49-F238E27FC236}">
                  <a16:creationId xmlns:a16="http://schemas.microsoft.com/office/drawing/2014/main" id="{00000000-0008-0000-1A00-00004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8433" name="Button 65" hidden="1">
              <a:extLst>
                <a:ext uri="{63B3BB69-23CF-44E3-9099-C40C66FF867C}">
                  <a14:compatExt spid="_x0000_s58433"/>
                </a:ext>
                <a:ext uri="{FF2B5EF4-FFF2-40B4-BE49-F238E27FC236}">
                  <a16:creationId xmlns:a16="http://schemas.microsoft.com/office/drawing/2014/main" id="{00000000-0008-0000-1A00-00004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8434" name="Button 66" hidden="1">
              <a:extLst>
                <a:ext uri="{63B3BB69-23CF-44E3-9099-C40C66FF867C}">
                  <a14:compatExt spid="_x0000_s58434"/>
                </a:ext>
                <a:ext uri="{FF2B5EF4-FFF2-40B4-BE49-F238E27FC236}">
                  <a16:creationId xmlns:a16="http://schemas.microsoft.com/office/drawing/2014/main" id="{00000000-0008-0000-1A00-00004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8435" name="Button 67" hidden="1">
              <a:extLst>
                <a:ext uri="{63B3BB69-23CF-44E3-9099-C40C66FF867C}">
                  <a14:compatExt spid="_x0000_s58435"/>
                </a:ext>
                <a:ext uri="{FF2B5EF4-FFF2-40B4-BE49-F238E27FC236}">
                  <a16:creationId xmlns:a16="http://schemas.microsoft.com/office/drawing/2014/main" id="{00000000-0008-0000-1A00-00004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8436" name="Button 68" hidden="1">
              <a:extLst>
                <a:ext uri="{63B3BB69-23CF-44E3-9099-C40C66FF867C}">
                  <a14:compatExt spid="_x0000_s58436"/>
                </a:ext>
                <a:ext uri="{FF2B5EF4-FFF2-40B4-BE49-F238E27FC236}">
                  <a16:creationId xmlns:a16="http://schemas.microsoft.com/office/drawing/2014/main" id="{00000000-0008-0000-1A00-00004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8437" name="Button 69" hidden="1">
              <a:extLst>
                <a:ext uri="{63B3BB69-23CF-44E3-9099-C40C66FF867C}">
                  <a14:compatExt spid="_x0000_s58437"/>
                </a:ext>
                <a:ext uri="{FF2B5EF4-FFF2-40B4-BE49-F238E27FC236}">
                  <a16:creationId xmlns:a16="http://schemas.microsoft.com/office/drawing/2014/main" id="{00000000-0008-0000-1A00-00004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8438" name="Button 70" hidden="1">
              <a:extLst>
                <a:ext uri="{63B3BB69-23CF-44E3-9099-C40C66FF867C}">
                  <a14:compatExt spid="_x0000_s58438"/>
                </a:ext>
                <a:ext uri="{FF2B5EF4-FFF2-40B4-BE49-F238E27FC236}">
                  <a16:creationId xmlns:a16="http://schemas.microsoft.com/office/drawing/2014/main" id="{00000000-0008-0000-1A00-00004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8439" name="Button 71" hidden="1">
              <a:extLst>
                <a:ext uri="{63B3BB69-23CF-44E3-9099-C40C66FF867C}">
                  <a14:compatExt spid="_x0000_s58439"/>
                </a:ext>
                <a:ext uri="{FF2B5EF4-FFF2-40B4-BE49-F238E27FC236}">
                  <a16:creationId xmlns:a16="http://schemas.microsoft.com/office/drawing/2014/main" id="{00000000-0008-0000-1A00-00004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8440" name="Button 72" hidden="1">
              <a:extLst>
                <a:ext uri="{63B3BB69-23CF-44E3-9099-C40C66FF867C}">
                  <a14:compatExt spid="_x0000_s58440"/>
                </a:ext>
                <a:ext uri="{FF2B5EF4-FFF2-40B4-BE49-F238E27FC236}">
                  <a16:creationId xmlns:a16="http://schemas.microsoft.com/office/drawing/2014/main" id="{00000000-0008-0000-1A00-00004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8441" name="Button 73" hidden="1">
              <a:extLst>
                <a:ext uri="{63B3BB69-23CF-44E3-9099-C40C66FF867C}">
                  <a14:compatExt spid="_x0000_s58441"/>
                </a:ext>
                <a:ext uri="{FF2B5EF4-FFF2-40B4-BE49-F238E27FC236}">
                  <a16:creationId xmlns:a16="http://schemas.microsoft.com/office/drawing/2014/main" id="{00000000-0008-0000-1A00-00004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8442" name="Button 74" hidden="1">
              <a:extLst>
                <a:ext uri="{63B3BB69-23CF-44E3-9099-C40C66FF867C}">
                  <a14:compatExt spid="_x0000_s58442"/>
                </a:ext>
                <a:ext uri="{FF2B5EF4-FFF2-40B4-BE49-F238E27FC236}">
                  <a16:creationId xmlns:a16="http://schemas.microsoft.com/office/drawing/2014/main" id="{00000000-0008-0000-1A00-00004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8443" name="Button 75" hidden="1">
              <a:extLst>
                <a:ext uri="{63B3BB69-23CF-44E3-9099-C40C66FF867C}">
                  <a14:compatExt spid="_x0000_s58443"/>
                </a:ext>
                <a:ext uri="{FF2B5EF4-FFF2-40B4-BE49-F238E27FC236}">
                  <a16:creationId xmlns:a16="http://schemas.microsoft.com/office/drawing/2014/main" id="{00000000-0008-0000-1A00-00004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8444" name="Button 76" hidden="1">
              <a:extLst>
                <a:ext uri="{63B3BB69-23CF-44E3-9099-C40C66FF867C}">
                  <a14:compatExt spid="_x0000_s58444"/>
                </a:ext>
                <a:ext uri="{FF2B5EF4-FFF2-40B4-BE49-F238E27FC236}">
                  <a16:creationId xmlns:a16="http://schemas.microsoft.com/office/drawing/2014/main" id="{00000000-0008-0000-1A00-00004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8445" name="Button 77" hidden="1">
              <a:extLst>
                <a:ext uri="{63B3BB69-23CF-44E3-9099-C40C66FF867C}">
                  <a14:compatExt spid="_x0000_s58445"/>
                </a:ext>
                <a:ext uri="{FF2B5EF4-FFF2-40B4-BE49-F238E27FC236}">
                  <a16:creationId xmlns:a16="http://schemas.microsoft.com/office/drawing/2014/main" id="{00000000-0008-0000-1A00-00004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8446" name="Button 78" hidden="1">
              <a:extLst>
                <a:ext uri="{63B3BB69-23CF-44E3-9099-C40C66FF867C}">
                  <a14:compatExt spid="_x0000_s58446"/>
                </a:ext>
                <a:ext uri="{FF2B5EF4-FFF2-40B4-BE49-F238E27FC236}">
                  <a16:creationId xmlns:a16="http://schemas.microsoft.com/office/drawing/2014/main" id="{00000000-0008-0000-1A00-00004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8447" name="Button 79" hidden="1">
              <a:extLst>
                <a:ext uri="{63B3BB69-23CF-44E3-9099-C40C66FF867C}">
                  <a14:compatExt spid="_x0000_s58447"/>
                </a:ext>
                <a:ext uri="{FF2B5EF4-FFF2-40B4-BE49-F238E27FC236}">
                  <a16:creationId xmlns:a16="http://schemas.microsoft.com/office/drawing/2014/main" id="{00000000-0008-0000-1A00-00004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8448" name="Button 80" hidden="1">
              <a:extLst>
                <a:ext uri="{63B3BB69-23CF-44E3-9099-C40C66FF867C}">
                  <a14:compatExt spid="_x0000_s58448"/>
                </a:ext>
                <a:ext uri="{FF2B5EF4-FFF2-40B4-BE49-F238E27FC236}">
                  <a16:creationId xmlns:a16="http://schemas.microsoft.com/office/drawing/2014/main" id="{00000000-0008-0000-1A00-00005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8449" name="Button 81" hidden="1">
              <a:extLst>
                <a:ext uri="{63B3BB69-23CF-44E3-9099-C40C66FF867C}">
                  <a14:compatExt spid="_x0000_s58449"/>
                </a:ext>
                <a:ext uri="{FF2B5EF4-FFF2-40B4-BE49-F238E27FC236}">
                  <a16:creationId xmlns:a16="http://schemas.microsoft.com/office/drawing/2014/main" id="{00000000-0008-0000-1A00-00005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8450" name="Button 82" hidden="1">
              <a:extLst>
                <a:ext uri="{63B3BB69-23CF-44E3-9099-C40C66FF867C}">
                  <a14:compatExt spid="_x0000_s58450"/>
                </a:ext>
                <a:ext uri="{FF2B5EF4-FFF2-40B4-BE49-F238E27FC236}">
                  <a16:creationId xmlns:a16="http://schemas.microsoft.com/office/drawing/2014/main" id="{00000000-0008-0000-1A00-00005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8451" name="Button 83" hidden="1">
              <a:extLst>
                <a:ext uri="{63B3BB69-23CF-44E3-9099-C40C66FF867C}">
                  <a14:compatExt spid="_x0000_s58451"/>
                </a:ext>
                <a:ext uri="{FF2B5EF4-FFF2-40B4-BE49-F238E27FC236}">
                  <a16:creationId xmlns:a16="http://schemas.microsoft.com/office/drawing/2014/main" id="{00000000-0008-0000-1A00-00005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8452" name="Button 84" hidden="1">
              <a:extLst>
                <a:ext uri="{63B3BB69-23CF-44E3-9099-C40C66FF867C}">
                  <a14:compatExt spid="_x0000_s58452"/>
                </a:ext>
                <a:ext uri="{FF2B5EF4-FFF2-40B4-BE49-F238E27FC236}">
                  <a16:creationId xmlns:a16="http://schemas.microsoft.com/office/drawing/2014/main" id="{00000000-0008-0000-1A00-00005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8453" name="Button 85" hidden="1">
              <a:extLst>
                <a:ext uri="{63B3BB69-23CF-44E3-9099-C40C66FF867C}">
                  <a14:compatExt spid="_x0000_s58453"/>
                </a:ext>
                <a:ext uri="{FF2B5EF4-FFF2-40B4-BE49-F238E27FC236}">
                  <a16:creationId xmlns:a16="http://schemas.microsoft.com/office/drawing/2014/main" id="{00000000-0008-0000-1A00-00005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8454" name="Button 86" hidden="1">
              <a:extLst>
                <a:ext uri="{63B3BB69-23CF-44E3-9099-C40C66FF867C}">
                  <a14:compatExt spid="_x0000_s58454"/>
                </a:ext>
                <a:ext uri="{FF2B5EF4-FFF2-40B4-BE49-F238E27FC236}">
                  <a16:creationId xmlns:a16="http://schemas.microsoft.com/office/drawing/2014/main" id="{00000000-0008-0000-1A00-00005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8455" name="Button 87" hidden="1">
              <a:extLst>
                <a:ext uri="{63B3BB69-23CF-44E3-9099-C40C66FF867C}">
                  <a14:compatExt spid="_x0000_s58455"/>
                </a:ext>
                <a:ext uri="{FF2B5EF4-FFF2-40B4-BE49-F238E27FC236}">
                  <a16:creationId xmlns:a16="http://schemas.microsoft.com/office/drawing/2014/main" id="{00000000-0008-0000-1A00-00005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8456" name="Button 88" hidden="1">
              <a:extLst>
                <a:ext uri="{63B3BB69-23CF-44E3-9099-C40C66FF867C}">
                  <a14:compatExt spid="_x0000_s58456"/>
                </a:ext>
                <a:ext uri="{FF2B5EF4-FFF2-40B4-BE49-F238E27FC236}">
                  <a16:creationId xmlns:a16="http://schemas.microsoft.com/office/drawing/2014/main" id="{00000000-0008-0000-1A00-00005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8457" name="Button 89" hidden="1">
              <a:extLst>
                <a:ext uri="{63B3BB69-23CF-44E3-9099-C40C66FF867C}">
                  <a14:compatExt spid="_x0000_s58457"/>
                </a:ext>
                <a:ext uri="{FF2B5EF4-FFF2-40B4-BE49-F238E27FC236}">
                  <a16:creationId xmlns:a16="http://schemas.microsoft.com/office/drawing/2014/main" id="{00000000-0008-0000-1A00-00005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8458" name="Button 90" hidden="1">
              <a:extLst>
                <a:ext uri="{63B3BB69-23CF-44E3-9099-C40C66FF867C}">
                  <a14:compatExt spid="_x0000_s58458"/>
                </a:ext>
                <a:ext uri="{FF2B5EF4-FFF2-40B4-BE49-F238E27FC236}">
                  <a16:creationId xmlns:a16="http://schemas.microsoft.com/office/drawing/2014/main" id="{00000000-0008-0000-1A00-00005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8459" name="Button 91" hidden="1">
              <a:extLst>
                <a:ext uri="{63B3BB69-23CF-44E3-9099-C40C66FF867C}">
                  <a14:compatExt spid="_x0000_s58459"/>
                </a:ext>
                <a:ext uri="{FF2B5EF4-FFF2-40B4-BE49-F238E27FC236}">
                  <a16:creationId xmlns:a16="http://schemas.microsoft.com/office/drawing/2014/main" id="{00000000-0008-0000-1A00-00005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8460" name="Button 92" hidden="1">
              <a:extLst>
                <a:ext uri="{63B3BB69-23CF-44E3-9099-C40C66FF867C}">
                  <a14:compatExt spid="_x0000_s58460"/>
                </a:ext>
                <a:ext uri="{FF2B5EF4-FFF2-40B4-BE49-F238E27FC236}">
                  <a16:creationId xmlns:a16="http://schemas.microsoft.com/office/drawing/2014/main" id="{00000000-0008-0000-1A00-00005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8461" name="Button 93" hidden="1">
              <a:extLst>
                <a:ext uri="{63B3BB69-23CF-44E3-9099-C40C66FF867C}">
                  <a14:compatExt spid="_x0000_s58461"/>
                </a:ext>
                <a:ext uri="{FF2B5EF4-FFF2-40B4-BE49-F238E27FC236}">
                  <a16:creationId xmlns:a16="http://schemas.microsoft.com/office/drawing/2014/main" id="{00000000-0008-0000-1A00-00005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8462" name="Button 94" hidden="1">
              <a:extLst>
                <a:ext uri="{63B3BB69-23CF-44E3-9099-C40C66FF867C}">
                  <a14:compatExt spid="_x0000_s58462"/>
                </a:ext>
                <a:ext uri="{FF2B5EF4-FFF2-40B4-BE49-F238E27FC236}">
                  <a16:creationId xmlns:a16="http://schemas.microsoft.com/office/drawing/2014/main" id="{00000000-0008-0000-1A00-00005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8463" name="Button 95" hidden="1">
              <a:extLst>
                <a:ext uri="{63B3BB69-23CF-44E3-9099-C40C66FF867C}">
                  <a14:compatExt spid="_x0000_s58463"/>
                </a:ext>
                <a:ext uri="{FF2B5EF4-FFF2-40B4-BE49-F238E27FC236}">
                  <a16:creationId xmlns:a16="http://schemas.microsoft.com/office/drawing/2014/main" id="{00000000-0008-0000-1A00-00005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8464" name="Button 96" hidden="1">
              <a:extLst>
                <a:ext uri="{63B3BB69-23CF-44E3-9099-C40C66FF867C}">
                  <a14:compatExt spid="_x0000_s58464"/>
                </a:ext>
                <a:ext uri="{FF2B5EF4-FFF2-40B4-BE49-F238E27FC236}">
                  <a16:creationId xmlns:a16="http://schemas.microsoft.com/office/drawing/2014/main" id="{00000000-0008-0000-1A00-00006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8465" name="Button 97" hidden="1">
              <a:extLst>
                <a:ext uri="{63B3BB69-23CF-44E3-9099-C40C66FF867C}">
                  <a14:compatExt spid="_x0000_s58465"/>
                </a:ext>
                <a:ext uri="{FF2B5EF4-FFF2-40B4-BE49-F238E27FC236}">
                  <a16:creationId xmlns:a16="http://schemas.microsoft.com/office/drawing/2014/main" id="{00000000-0008-0000-1A00-00006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8466" name="Button 98" hidden="1">
              <a:extLst>
                <a:ext uri="{63B3BB69-23CF-44E3-9099-C40C66FF867C}">
                  <a14:compatExt spid="_x0000_s58466"/>
                </a:ext>
                <a:ext uri="{FF2B5EF4-FFF2-40B4-BE49-F238E27FC236}">
                  <a16:creationId xmlns:a16="http://schemas.microsoft.com/office/drawing/2014/main" id="{00000000-0008-0000-1A00-00006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8467" name="Button 99" hidden="1">
              <a:extLst>
                <a:ext uri="{63B3BB69-23CF-44E3-9099-C40C66FF867C}">
                  <a14:compatExt spid="_x0000_s58467"/>
                </a:ext>
                <a:ext uri="{FF2B5EF4-FFF2-40B4-BE49-F238E27FC236}">
                  <a16:creationId xmlns:a16="http://schemas.microsoft.com/office/drawing/2014/main" id="{00000000-0008-0000-1A00-00006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8468" name="Button 100" hidden="1">
              <a:extLst>
                <a:ext uri="{63B3BB69-23CF-44E3-9099-C40C66FF867C}">
                  <a14:compatExt spid="_x0000_s58468"/>
                </a:ext>
                <a:ext uri="{FF2B5EF4-FFF2-40B4-BE49-F238E27FC236}">
                  <a16:creationId xmlns:a16="http://schemas.microsoft.com/office/drawing/2014/main" id="{00000000-0008-0000-1A00-00006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8469" name="Button 101" hidden="1">
              <a:extLst>
                <a:ext uri="{63B3BB69-23CF-44E3-9099-C40C66FF867C}">
                  <a14:compatExt spid="_x0000_s58469"/>
                </a:ext>
                <a:ext uri="{FF2B5EF4-FFF2-40B4-BE49-F238E27FC236}">
                  <a16:creationId xmlns:a16="http://schemas.microsoft.com/office/drawing/2014/main" id="{00000000-0008-0000-1A00-00006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8470" name="Button 102" hidden="1">
              <a:extLst>
                <a:ext uri="{63B3BB69-23CF-44E3-9099-C40C66FF867C}">
                  <a14:compatExt spid="_x0000_s58470"/>
                </a:ext>
                <a:ext uri="{FF2B5EF4-FFF2-40B4-BE49-F238E27FC236}">
                  <a16:creationId xmlns:a16="http://schemas.microsoft.com/office/drawing/2014/main" id="{00000000-0008-0000-1A00-00006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8471" name="Button 103" hidden="1">
              <a:extLst>
                <a:ext uri="{63B3BB69-23CF-44E3-9099-C40C66FF867C}">
                  <a14:compatExt spid="_x0000_s58471"/>
                </a:ext>
                <a:ext uri="{FF2B5EF4-FFF2-40B4-BE49-F238E27FC236}">
                  <a16:creationId xmlns:a16="http://schemas.microsoft.com/office/drawing/2014/main" id="{00000000-0008-0000-1A00-00006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8472" name="Button 104" hidden="1">
              <a:extLst>
                <a:ext uri="{63B3BB69-23CF-44E3-9099-C40C66FF867C}">
                  <a14:compatExt spid="_x0000_s58472"/>
                </a:ext>
                <a:ext uri="{FF2B5EF4-FFF2-40B4-BE49-F238E27FC236}">
                  <a16:creationId xmlns:a16="http://schemas.microsoft.com/office/drawing/2014/main" id="{00000000-0008-0000-1A00-00006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8473" name="Button 105" hidden="1">
              <a:extLst>
                <a:ext uri="{63B3BB69-23CF-44E3-9099-C40C66FF867C}">
                  <a14:compatExt spid="_x0000_s58473"/>
                </a:ext>
                <a:ext uri="{FF2B5EF4-FFF2-40B4-BE49-F238E27FC236}">
                  <a16:creationId xmlns:a16="http://schemas.microsoft.com/office/drawing/2014/main" id="{00000000-0008-0000-1A00-00006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8474" name="Button 106" hidden="1">
              <a:extLst>
                <a:ext uri="{63B3BB69-23CF-44E3-9099-C40C66FF867C}">
                  <a14:compatExt spid="_x0000_s58474"/>
                </a:ext>
                <a:ext uri="{FF2B5EF4-FFF2-40B4-BE49-F238E27FC236}">
                  <a16:creationId xmlns:a16="http://schemas.microsoft.com/office/drawing/2014/main" id="{00000000-0008-0000-1A00-00006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8475" name="Button 107" hidden="1">
              <a:extLst>
                <a:ext uri="{63B3BB69-23CF-44E3-9099-C40C66FF867C}">
                  <a14:compatExt spid="_x0000_s58475"/>
                </a:ext>
                <a:ext uri="{FF2B5EF4-FFF2-40B4-BE49-F238E27FC236}">
                  <a16:creationId xmlns:a16="http://schemas.microsoft.com/office/drawing/2014/main" id="{00000000-0008-0000-1A00-00006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8476" name="Button 108" hidden="1">
              <a:extLst>
                <a:ext uri="{63B3BB69-23CF-44E3-9099-C40C66FF867C}">
                  <a14:compatExt spid="_x0000_s58476"/>
                </a:ext>
                <a:ext uri="{FF2B5EF4-FFF2-40B4-BE49-F238E27FC236}">
                  <a16:creationId xmlns:a16="http://schemas.microsoft.com/office/drawing/2014/main" id="{00000000-0008-0000-1A00-00006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8477" name="Button 109" hidden="1">
              <a:extLst>
                <a:ext uri="{63B3BB69-23CF-44E3-9099-C40C66FF867C}">
                  <a14:compatExt spid="_x0000_s58477"/>
                </a:ext>
                <a:ext uri="{FF2B5EF4-FFF2-40B4-BE49-F238E27FC236}">
                  <a16:creationId xmlns:a16="http://schemas.microsoft.com/office/drawing/2014/main" id="{00000000-0008-0000-1A00-00006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8478" name="Button 110" hidden="1">
              <a:extLst>
                <a:ext uri="{63B3BB69-23CF-44E3-9099-C40C66FF867C}">
                  <a14:compatExt spid="_x0000_s58478"/>
                </a:ext>
                <a:ext uri="{FF2B5EF4-FFF2-40B4-BE49-F238E27FC236}">
                  <a16:creationId xmlns:a16="http://schemas.microsoft.com/office/drawing/2014/main" id="{00000000-0008-0000-1A00-00006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8479" name="Button 111" hidden="1">
              <a:extLst>
                <a:ext uri="{63B3BB69-23CF-44E3-9099-C40C66FF867C}">
                  <a14:compatExt spid="_x0000_s58479"/>
                </a:ext>
                <a:ext uri="{FF2B5EF4-FFF2-40B4-BE49-F238E27FC236}">
                  <a16:creationId xmlns:a16="http://schemas.microsoft.com/office/drawing/2014/main" id="{00000000-0008-0000-1A00-00006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8480" name="Button 112" hidden="1">
              <a:extLst>
                <a:ext uri="{63B3BB69-23CF-44E3-9099-C40C66FF867C}">
                  <a14:compatExt spid="_x0000_s58480"/>
                </a:ext>
                <a:ext uri="{FF2B5EF4-FFF2-40B4-BE49-F238E27FC236}">
                  <a16:creationId xmlns:a16="http://schemas.microsoft.com/office/drawing/2014/main" id="{00000000-0008-0000-1A00-00007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8481" name="Button 113" hidden="1">
              <a:extLst>
                <a:ext uri="{63B3BB69-23CF-44E3-9099-C40C66FF867C}">
                  <a14:compatExt spid="_x0000_s58481"/>
                </a:ext>
                <a:ext uri="{FF2B5EF4-FFF2-40B4-BE49-F238E27FC236}">
                  <a16:creationId xmlns:a16="http://schemas.microsoft.com/office/drawing/2014/main" id="{00000000-0008-0000-1A00-00007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8482" name="Button 114" hidden="1">
              <a:extLst>
                <a:ext uri="{63B3BB69-23CF-44E3-9099-C40C66FF867C}">
                  <a14:compatExt spid="_x0000_s58482"/>
                </a:ext>
                <a:ext uri="{FF2B5EF4-FFF2-40B4-BE49-F238E27FC236}">
                  <a16:creationId xmlns:a16="http://schemas.microsoft.com/office/drawing/2014/main" id="{00000000-0008-0000-1A00-00007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8483" name="Button 115" hidden="1">
              <a:extLst>
                <a:ext uri="{63B3BB69-23CF-44E3-9099-C40C66FF867C}">
                  <a14:compatExt spid="_x0000_s58483"/>
                </a:ext>
                <a:ext uri="{FF2B5EF4-FFF2-40B4-BE49-F238E27FC236}">
                  <a16:creationId xmlns:a16="http://schemas.microsoft.com/office/drawing/2014/main" id="{00000000-0008-0000-1A00-00007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8484" name="Button 116" hidden="1">
              <a:extLst>
                <a:ext uri="{63B3BB69-23CF-44E3-9099-C40C66FF867C}">
                  <a14:compatExt spid="_x0000_s58484"/>
                </a:ext>
                <a:ext uri="{FF2B5EF4-FFF2-40B4-BE49-F238E27FC236}">
                  <a16:creationId xmlns:a16="http://schemas.microsoft.com/office/drawing/2014/main" id="{00000000-0008-0000-1A00-00007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8485" name="Button 117" hidden="1">
              <a:extLst>
                <a:ext uri="{63B3BB69-23CF-44E3-9099-C40C66FF867C}">
                  <a14:compatExt spid="_x0000_s58485"/>
                </a:ext>
                <a:ext uri="{FF2B5EF4-FFF2-40B4-BE49-F238E27FC236}">
                  <a16:creationId xmlns:a16="http://schemas.microsoft.com/office/drawing/2014/main" id="{00000000-0008-0000-1A00-00007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8486" name="Button 118" hidden="1">
              <a:extLst>
                <a:ext uri="{63B3BB69-23CF-44E3-9099-C40C66FF867C}">
                  <a14:compatExt spid="_x0000_s58486"/>
                </a:ext>
                <a:ext uri="{FF2B5EF4-FFF2-40B4-BE49-F238E27FC236}">
                  <a16:creationId xmlns:a16="http://schemas.microsoft.com/office/drawing/2014/main" id="{00000000-0008-0000-1A00-00007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8487" name="Button 119" hidden="1">
              <a:extLst>
                <a:ext uri="{63B3BB69-23CF-44E3-9099-C40C66FF867C}">
                  <a14:compatExt spid="_x0000_s58487"/>
                </a:ext>
                <a:ext uri="{FF2B5EF4-FFF2-40B4-BE49-F238E27FC236}">
                  <a16:creationId xmlns:a16="http://schemas.microsoft.com/office/drawing/2014/main" id="{00000000-0008-0000-1A00-00007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8488" name="Button 120" hidden="1">
              <a:extLst>
                <a:ext uri="{63B3BB69-23CF-44E3-9099-C40C66FF867C}">
                  <a14:compatExt spid="_x0000_s58488"/>
                </a:ext>
                <a:ext uri="{FF2B5EF4-FFF2-40B4-BE49-F238E27FC236}">
                  <a16:creationId xmlns:a16="http://schemas.microsoft.com/office/drawing/2014/main" id="{00000000-0008-0000-1A00-00007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8489" name="Button 121" hidden="1">
              <a:extLst>
                <a:ext uri="{63B3BB69-23CF-44E3-9099-C40C66FF867C}">
                  <a14:compatExt spid="_x0000_s58489"/>
                </a:ext>
                <a:ext uri="{FF2B5EF4-FFF2-40B4-BE49-F238E27FC236}">
                  <a16:creationId xmlns:a16="http://schemas.microsoft.com/office/drawing/2014/main" id="{00000000-0008-0000-1A00-00007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8490" name="Button 122" hidden="1">
              <a:extLst>
                <a:ext uri="{63B3BB69-23CF-44E3-9099-C40C66FF867C}">
                  <a14:compatExt spid="_x0000_s58490"/>
                </a:ext>
                <a:ext uri="{FF2B5EF4-FFF2-40B4-BE49-F238E27FC236}">
                  <a16:creationId xmlns:a16="http://schemas.microsoft.com/office/drawing/2014/main" id="{00000000-0008-0000-1A00-00007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8491" name="Button 123" hidden="1">
              <a:extLst>
                <a:ext uri="{63B3BB69-23CF-44E3-9099-C40C66FF867C}">
                  <a14:compatExt spid="_x0000_s58491"/>
                </a:ext>
                <a:ext uri="{FF2B5EF4-FFF2-40B4-BE49-F238E27FC236}">
                  <a16:creationId xmlns:a16="http://schemas.microsoft.com/office/drawing/2014/main" id="{00000000-0008-0000-1A00-00007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8492" name="Button 124" hidden="1">
              <a:extLst>
                <a:ext uri="{63B3BB69-23CF-44E3-9099-C40C66FF867C}">
                  <a14:compatExt spid="_x0000_s58492"/>
                </a:ext>
                <a:ext uri="{FF2B5EF4-FFF2-40B4-BE49-F238E27FC236}">
                  <a16:creationId xmlns:a16="http://schemas.microsoft.com/office/drawing/2014/main" id="{00000000-0008-0000-1A00-00007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8493" name="Button 125" hidden="1">
              <a:extLst>
                <a:ext uri="{63B3BB69-23CF-44E3-9099-C40C66FF867C}">
                  <a14:compatExt spid="_x0000_s58493"/>
                </a:ext>
                <a:ext uri="{FF2B5EF4-FFF2-40B4-BE49-F238E27FC236}">
                  <a16:creationId xmlns:a16="http://schemas.microsoft.com/office/drawing/2014/main" id="{00000000-0008-0000-1A00-00007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8494" name="Button 126" hidden="1">
              <a:extLst>
                <a:ext uri="{63B3BB69-23CF-44E3-9099-C40C66FF867C}">
                  <a14:compatExt spid="_x0000_s58494"/>
                </a:ext>
                <a:ext uri="{FF2B5EF4-FFF2-40B4-BE49-F238E27FC236}">
                  <a16:creationId xmlns:a16="http://schemas.microsoft.com/office/drawing/2014/main" id="{00000000-0008-0000-1A00-00007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8495" name="Button 127" hidden="1">
              <a:extLst>
                <a:ext uri="{63B3BB69-23CF-44E3-9099-C40C66FF867C}">
                  <a14:compatExt spid="_x0000_s58495"/>
                </a:ext>
                <a:ext uri="{FF2B5EF4-FFF2-40B4-BE49-F238E27FC236}">
                  <a16:creationId xmlns:a16="http://schemas.microsoft.com/office/drawing/2014/main" id="{00000000-0008-0000-1A00-00007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8496" name="Button 128" hidden="1">
              <a:extLst>
                <a:ext uri="{63B3BB69-23CF-44E3-9099-C40C66FF867C}">
                  <a14:compatExt spid="_x0000_s58496"/>
                </a:ext>
                <a:ext uri="{FF2B5EF4-FFF2-40B4-BE49-F238E27FC236}">
                  <a16:creationId xmlns:a16="http://schemas.microsoft.com/office/drawing/2014/main" id="{00000000-0008-0000-1A00-00008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8497" name="Button 129" hidden="1">
              <a:extLst>
                <a:ext uri="{63B3BB69-23CF-44E3-9099-C40C66FF867C}">
                  <a14:compatExt spid="_x0000_s58497"/>
                </a:ext>
                <a:ext uri="{FF2B5EF4-FFF2-40B4-BE49-F238E27FC236}">
                  <a16:creationId xmlns:a16="http://schemas.microsoft.com/office/drawing/2014/main" id="{00000000-0008-0000-1A00-00008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8498" name="Button 130" hidden="1">
              <a:extLst>
                <a:ext uri="{63B3BB69-23CF-44E3-9099-C40C66FF867C}">
                  <a14:compatExt spid="_x0000_s58498"/>
                </a:ext>
                <a:ext uri="{FF2B5EF4-FFF2-40B4-BE49-F238E27FC236}">
                  <a16:creationId xmlns:a16="http://schemas.microsoft.com/office/drawing/2014/main" id="{00000000-0008-0000-1A00-00008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8499" name="Button 131" hidden="1">
              <a:extLst>
                <a:ext uri="{63B3BB69-23CF-44E3-9099-C40C66FF867C}">
                  <a14:compatExt spid="_x0000_s58499"/>
                </a:ext>
                <a:ext uri="{FF2B5EF4-FFF2-40B4-BE49-F238E27FC236}">
                  <a16:creationId xmlns:a16="http://schemas.microsoft.com/office/drawing/2014/main" id="{00000000-0008-0000-1A00-00008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8500" name="Button 132" hidden="1">
              <a:extLst>
                <a:ext uri="{63B3BB69-23CF-44E3-9099-C40C66FF867C}">
                  <a14:compatExt spid="_x0000_s58500"/>
                </a:ext>
                <a:ext uri="{FF2B5EF4-FFF2-40B4-BE49-F238E27FC236}">
                  <a16:creationId xmlns:a16="http://schemas.microsoft.com/office/drawing/2014/main" id="{00000000-0008-0000-1A00-00008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8501" name="Button 133" hidden="1">
              <a:extLst>
                <a:ext uri="{63B3BB69-23CF-44E3-9099-C40C66FF867C}">
                  <a14:compatExt spid="_x0000_s58501"/>
                </a:ext>
                <a:ext uri="{FF2B5EF4-FFF2-40B4-BE49-F238E27FC236}">
                  <a16:creationId xmlns:a16="http://schemas.microsoft.com/office/drawing/2014/main" id="{00000000-0008-0000-1A00-00008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8502" name="Button 134" hidden="1">
              <a:extLst>
                <a:ext uri="{63B3BB69-23CF-44E3-9099-C40C66FF867C}">
                  <a14:compatExt spid="_x0000_s58502"/>
                </a:ext>
                <a:ext uri="{FF2B5EF4-FFF2-40B4-BE49-F238E27FC236}">
                  <a16:creationId xmlns:a16="http://schemas.microsoft.com/office/drawing/2014/main" id="{00000000-0008-0000-1A00-00008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8503" name="Button 135" hidden="1">
              <a:extLst>
                <a:ext uri="{63B3BB69-23CF-44E3-9099-C40C66FF867C}">
                  <a14:compatExt spid="_x0000_s58503"/>
                </a:ext>
                <a:ext uri="{FF2B5EF4-FFF2-40B4-BE49-F238E27FC236}">
                  <a16:creationId xmlns:a16="http://schemas.microsoft.com/office/drawing/2014/main" id="{00000000-0008-0000-1A00-00008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8504" name="Button 136" hidden="1">
              <a:extLst>
                <a:ext uri="{63B3BB69-23CF-44E3-9099-C40C66FF867C}">
                  <a14:compatExt spid="_x0000_s58504"/>
                </a:ext>
                <a:ext uri="{FF2B5EF4-FFF2-40B4-BE49-F238E27FC236}">
                  <a16:creationId xmlns:a16="http://schemas.microsoft.com/office/drawing/2014/main" id="{00000000-0008-0000-1A00-00008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8505" name="Button 137" hidden="1">
              <a:extLst>
                <a:ext uri="{63B3BB69-23CF-44E3-9099-C40C66FF867C}">
                  <a14:compatExt spid="_x0000_s58505"/>
                </a:ext>
                <a:ext uri="{FF2B5EF4-FFF2-40B4-BE49-F238E27FC236}">
                  <a16:creationId xmlns:a16="http://schemas.microsoft.com/office/drawing/2014/main" id="{00000000-0008-0000-1A00-00008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8506" name="Button 138" hidden="1">
              <a:extLst>
                <a:ext uri="{63B3BB69-23CF-44E3-9099-C40C66FF867C}">
                  <a14:compatExt spid="_x0000_s58506"/>
                </a:ext>
                <a:ext uri="{FF2B5EF4-FFF2-40B4-BE49-F238E27FC236}">
                  <a16:creationId xmlns:a16="http://schemas.microsoft.com/office/drawing/2014/main" id="{00000000-0008-0000-1A00-00008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8507" name="Button 139" hidden="1">
              <a:extLst>
                <a:ext uri="{63B3BB69-23CF-44E3-9099-C40C66FF867C}">
                  <a14:compatExt spid="_x0000_s58507"/>
                </a:ext>
                <a:ext uri="{FF2B5EF4-FFF2-40B4-BE49-F238E27FC236}">
                  <a16:creationId xmlns:a16="http://schemas.microsoft.com/office/drawing/2014/main" id="{00000000-0008-0000-1A00-00008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8508" name="Button 140" hidden="1">
              <a:extLst>
                <a:ext uri="{63B3BB69-23CF-44E3-9099-C40C66FF867C}">
                  <a14:compatExt spid="_x0000_s58508"/>
                </a:ext>
                <a:ext uri="{FF2B5EF4-FFF2-40B4-BE49-F238E27FC236}">
                  <a16:creationId xmlns:a16="http://schemas.microsoft.com/office/drawing/2014/main" id="{00000000-0008-0000-1A00-00008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9393" name="Button 1" hidden="1">
              <a:extLst>
                <a:ext uri="{63B3BB69-23CF-44E3-9099-C40C66FF867C}">
                  <a14:compatExt spid="_x0000_s59393"/>
                </a:ext>
                <a:ext uri="{FF2B5EF4-FFF2-40B4-BE49-F238E27FC236}">
                  <a16:creationId xmlns:a16="http://schemas.microsoft.com/office/drawing/2014/main" id="{00000000-0008-0000-1B00-00000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9394" name="Button 2" hidden="1">
              <a:extLst>
                <a:ext uri="{63B3BB69-23CF-44E3-9099-C40C66FF867C}">
                  <a14:compatExt spid="_x0000_s59394"/>
                </a:ext>
                <a:ext uri="{FF2B5EF4-FFF2-40B4-BE49-F238E27FC236}">
                  <a16:creationId xmlns:a16="http://schemas.microsoft.com/office/drawing/2014/main" id="{00000000-0008-0000-1B00-000002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9395" name="Button 3" hidden="1">
              <a:extLst>
                <a:ext uri="{63B3BB69-23CF-44E3-9099-C40C66FF867C}">
                  <a14:compatExt spid="_x0000_s59395"/>
                </a:ext>
                <a:ext uri="{FF2B5EF4-FFF2-40B4-BE49-F238E27FC236}">
                  <a16:creationId xmlns:a16="http://schemas.microsoft.com/office/drawing/2014/main" id="{00000000-0008-0000-1B00-000003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9396" name="Button 4" hidden="1">
              <a:extLst>
                <a:ext uri="{63B3BB69-23CF-44E3-9099-C40C66FF867C}">
                  <a14:compatExt spid="_x0000_s59396"/>
                </a:ext>
                <a:ext uri="{FF2B5EF4-FFF2-40B4-BE49-F238E27FC236}">
                  <a16:creationId xmlns:a16="http://schemas.microsoft.com/office/drawing/2014/main" id="{00000000-0008-0000-1B00-000004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9397" name="Button 5" hidden="1">
              <a:extLst>
                <a:ext uri="{63B3BB69-23CF-44E3-9099-C40C66FF867C}">
                  <a14:compatExt spid="_x0000_s59397"/>
                </a:ext>
                <a:ext uri="{FF2B5EF4-FFF2-40B4-BE49-F238E27FC236}">
                  <a16:creationId xmlns:a16="http://schemas.microsoft.com/office/drawing/2014/main" id="{00000000-0008-0000-1B00-000005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9398" name="Button 6" hidden="1">
              <a:extLst>
                <a:ext uri="{63B3BB69-23CF-44E3-9099-C40C66FF867C}">
                  <a14:compatExt spid="_x0000_s59398"/>
                </a:ext>
                <a:ext uri="{FF2B5EF4-FFF2-40B4-BE49-F238E27FC236}">
                  <a16:creationId xmlns:a16="http://schemas.microsoft.com/office/drawing/2014/main" id="{00000000-0008-0000-1B00-00000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9399" name="Button 7" hidden="1">
              <a:extLst>
                <a:ext uri="{63B3BB69-23CF-44E3-9099-C40C66FF867C}">
                  <a14:compatExt spid="_x0000_s59399"/>
                </a:ext>
                <a:ext uri="{FF2B5EF4-FFF2-40B4-BE49-F238E27FC236}">
                  <a16:creationId xmlns:a16="http://schemas.microsoft.com/office/drawing/2014/main" id="{00000000-0008-0000-1B00-000007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9400" name="Button 8" hidden="1">
              <a:extLst>
                <a:ext uri="{63B3BB69-23CF-44E3-9099-C40C66FF867C}">
                  <a14:compatExt spid="_x0000_s59400"/>
                </a:ext>
                <a:ext uri="{FF2B5EF4-FFF2-40B4-BE49-F238E27FC236}">
                  <a16:creationId xmlns:a16="http://schemas.microsoft.com/office/drawing/2014/main" id="{00000000-0008-0000-1B00-000008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9401" name="Button 9" hidden="1">
              <a:extLst>
                <a:ext uri="{63B3BB69-23CF-44E3-9099-C40C66FF867C}">
                  <a14:compatExt spid="_x0000_s59401"/>
                </a:ext>
                <a:ext uri="{FF2B5EF4-FFF2-40B4-BE49-F238E27FC236}">
                  <a16:creationId xmlns:a16="http://schemas.microsoft.com/office/drawing/2014/main" id="{00000000-0008-0000-1B00-000009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9402" name="Button 10" hidden="1">
              <a:extLst>
                <a:ext uri="{63B3BB69-23CF-44E3-9099-C40C66FF867C}">
                  <a14:compatExt spid="_x0000_s59402"/>
                </a:ext>
                <a:ext uri="{FF2B5EF4-FFF2-40B4-BE49-F238E27FC236}">
                  <a16:creationId xmlns:a16="http://schemas.microsoft.com/office/drawing/2014/main" id="{00000000-0008-0000-1B00-00000A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9403" name="Button 11" hidden="1">
              <a:extLst>
                <a:ext uri="{63B3BB69-23CF-44E3-9099-C40C66FF867C}">
                  <a14:compatExt spid="_x0000_s59403"/>
                </a:ext>
                <a:ext uri="{FF2B5EF4-FFF2-40B4-BE49-F238E27FC236}">
                  <a16:creationId xmlns:a16="http://schemas.microsoft.com/office/drawing/2014/main" id="{00000000-0008-0000-1B00-00000B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9404" name="Button 12" hidden="1">
              <a:extLst>
                <a:ext uri="{63B3BB69-23CF-44E3-9099-C40C66FF867C}">
                  <a14:compatExt spid="_x0000_s59404"/>
                </a:ext>
                <a:ext uri="{FF2B5EF4-FFF2-40B4-BE49-F238E27FC236}">
                  <a16:creationId xmlns:a16="http://schemas.microsoft.com/office/drawing/2014/main" id="{00000000-0008-0000-1B00-00000C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9405" name="Button 13" hidden="1">
              <a:extLst>
                <a:ext uri="{63B3BB69-23CF-44E3-9099-C40C66FF867C}">
                  <a14:compatExt spid="_x0000_s59405"/>
                </a:ext>
                <a:ext uri="{FF2B5EF4-FFF2-40B4-BE49-F238E27FC236}">
                  <a16:creationId xmlns:a16="http://schemas.microsoft.com/office/drawing/2014/main" id="{00000000-0008-0000-1B00-00000D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9406" name="Button 14" hidden="1">
              <a:extLst>
                <a:ext uri="{63B3BB69-23CF-44E3-9099-C40C66FF867C}">
                  <a14:compatExt spid="_x0000_s59406"/>
                </a:ext>
                <a:ext uri="{FF2B5EF4-FFF2-40B4-BE49-F238E27FC236}">
                  <a16:creationId xmlns:a16="http://schemas.microsoft.com/office/drawing/2014/main" id="{00000000-0008-0000-1B00-00000E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9407" name="Button 15" hidden="1">
              <a:extLst>
                <a:ext uri="{63B3BB69-23CF-44E3-9099-C40C66FF867C}">
                  <a14:compatExt spid="_x0000_s59407"/>
                </a:ext>
                <a:ext uri="{FF2B5EF4-FFF2-40B4-BE49-F238E27FC236}">
                  <a16:creationId xmlns:a16="http://schemas.microsoft.com/office/drawing/2014/main" id="{00000000-0008-0000-1B00-00000F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9408" name="Button 16" hidden="1">
              <a:extLst>
                <a:ext uri="{63B3BB69-23CF-44E3-9099-C40C66FF867C}">
                  <a14:compatExt spid="_x0000_s59408"/>
                </a:ext>
                <a:ext uri="{FF2B5EF4-FFF2-40B4-BE49-F238E27FC236}">
                  <a16:creationId xmlns:a16="http://schemas.microsoft.com/office/drawing/2014/main" id="{00000000-0008-0000-1B00-000010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9409" name="Button 17" hidden="1">
              <a:extLst>
                <a:ext uri="{63B3BB69-23CF-44E3-9099-C40C66FF867C}">
                  <a14:compatExt spid="_x0000_s59409"/>
                </a:ext>
                <a:ext uri="{FF2B5EF4-FFF2-40B4-BE49-F238E27FC236}">
                  <a16:creationId xmlns:a16="http://schemas.microsoft.com/office/drawing/2014/main" id="{00000000-0008-0000-1B00-00001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9410" name="Button 18" hidden="1">
              <a:extLst>
                <a:ext uri="{63B3BB69-23CF-44E3-9099-C40C66FF867C}">
                  <a14:compatExt spid="_x0000_s59410"/>
                </a:ext>
                <a:ext uri="{FF2B5EF4-FFF2-40B4-BE49-F238E27FC236}">
                  <a16:creationId xmlns:a16="http://schemas.microsoft.com/office/drawing/2014/main" id="{00000000-0008-0000-1B00-000012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9411" name="Button 19" hidden="1">
              <a:extLst>
                <a:ext uri="{63B3BB69-23CF-44E3-9099-C40C66FF867C}">
                  <a14:compatExt spid="_x0000_s59411"/>
                </a:ext>
                <a:ext uri="{FF2B5EF4-FFF2-40B4-BE49-F238E27FC236}">
                  <a16:creationId xmlns:a16="http://schemas.microsoft.com/office/drawing/2014/main" id="{00000000-0008-0000-1B00-000013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9412" name="Button 20" hidden="1">
              <a:extLst>
                <a:ext uri="{63B3BB69-23CF-44E3-9099-C40C66FF867C}">
                  <a14:compatExt spid="_x0000_s59412"/>
                </a:ext>
                <a:ext uri="{FF2B5EF4-FFF2-40B4-BE49-F238E27FC236}">
                  <a16:creationId xmlns:a16="http://schemas.microsoft.com/office/drawing/2014/main" id="{00000000-0008-0000-1B00-000014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9413" name="Button 21" hidden="1">
              <a:extLst>
                <a:ext uri="{63B3BB69-23CF-44E3-9099-C40C66FF867C}">
                  <a14:compatExt spid="_x0000_s59413"/>
                </a:ext>
                <a:ext uri="{FF2B5EF4-FFF2-40B4-BE49-F238E27FC236}">
                  <a16:creationId xmlns:a16="http://schemas.microsoft.com/office/drawing/2014/main" id="{00000000-0008-0000-1B00-000015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9414" name="Button 22" hidden="1">
              <a:extLst>
                <a:ext uri="{63B3BB69-23CF-44E3-9099-C40C66FF867C}">
                  <a14:compatExt spid="_x0000_s59414"/>
                </a:ext>
                <a:ext uri="{FF2B5EF4-FFF2-40B4-BE49-F238E27FC236}">
                  <a16:creationId xmlns:a16="http://schemas.microsoft.com/office/drawing/2014/main" id="{00000000-0008-0000-1B00-00001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9415" name="Button 23" hidden="1">
              <a:extLst>
                <a:ext uri="{63B3BB69-23CF-44E3-9099-C40C66FF867C}">
                  <a14:compatExt spid="_x0000_s59415"/>
                </a:ext>
                <a:ext uri="{FF2B5EF4-FFF2-40B4-BE49-F238E27FC236}">
                  <a16:creationId xmlns:a16="http://schemas.microsoft.com/office/drawing/2014/main" id="{00000000-0008-0000-1B00-000017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9416" name="Button 24" hidden="1">
              <a:extLst>
                <a:ext uri="{63B3BB69-23CF-44E3-9099-C40C66FF867C}">
                  <a14:compatExt spid="_x0000_s59416"/>
                </a:ext>
                <a:ext uri="{FF2B5EF4-FFF2-40B4-BE49-F238E27FC236}">
                  <a16:creationId xmlns:a16="http://schemas.microsoft.com/office/drawing/2014/main" id="{00000000-0008-0000-1B00-000018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9417" name="Button 25" hidden="1">
              <a:extLst>
                <a:ext uri="{63B3BB69-23CF-44E3-9099-C40C66FF867C}">
                  <a14:compatExt spid="_x0000_s59417"/>
                </a:ext>
                <a:ext uri="{FF2B5EF4-FFF2-40B4-BE49-F238E27FC236}">
                  <a16:creationId xmlns:a16="http://schemas.microsoft.com/office/drawing/2014/main" id="{00000000-0008-0000-1B00-000019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9418" name="Button 26" hidden="1">
              <a:extLst>
                <a:ext uri="{63B3BB69-23CF-44E3-9099-C40C66FF867C}">
                  <a14:compatExt spid="_x0000_s59418"/>
                </a:ext>
                <a:ext uri="{FF2B5EF4-FFF2-40B4-BE49-F238E27FC236}">
                  <a16:creationId xmlns:a16="http://schemas.microsoft.com/office/drawing/2014/main" id="{00000000-0008-0000-1B00-00001A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9419" name="Button 27" hidden="1">
              <a:extLst>
                <a:ext uri="{63B3BB69-23CF-44E3-9099-C40C66FF867C}">
                  <a14:compatExt spid="_x0000_s59419"/>
                </a:ext>
                <a:ext uri="{FF2B5EF4-FFF2-40B4-BE49-F238E27FC236}">
                  <a16:creationId xmlns:a16="http://schemas.microsoft.com/office/drawing/2014/main" id="{00000000-0008-0000-1B00-00001B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9420" name="Button 28" hidden="1">
              <a:extLst>
                <a:ext uri="{63B3BB69-23CF-44E3-9099-C40C66FF867C}">
                  <a14:compatExt spid="_x0000_s59420"/>
                </a:ext>
                <a:ext uri="{FF2B5EF4-FFF2-40B4-BE49-F238E27FC236}">
                  <a16:creationId xmlns:a16="http://schemas.microsoft.com/office/drawing/2014/main" id="{00000000-0008-0000-1B00-00001C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9421" name="Button 29" hidden="1">
              <a:extLst>
                <a:ext uri="{63B3BB69-23CF-44E3-9099-C40C66FF867C}">
                  <a14:compatExt spid="_x0000_s59421"/>
                </a:ext>
                <a:ext uri="{FF2B5EF4-FFF2-40B4-BE49-F238E27FC236}">
                  <a16:creationId xmlns:a16="http://schemas.microsoft.com/office/drawing/2014/main" id="{00000000-0008-0000-1B00-00001D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9422" name="Button 30" hidden="1">
              <a:extLst>
                <a:ext uri="{63B3BB69-23CF-44E3-9099-C40C66FF867C}">
                  <a14:compatExt spid="_x0000_s59422"/>
                </a:ext>
                <a:ext uri="{FF2B5EF4-FFF2-40B4-BE49-F238E27FC236}">
                  <a16:creationId xmlns:a16="http://schemas.microsoft.com/office/drawing/2014/main" id="{00000000-0008-0000-1B00-00001E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9423" name="Button 31" hidden="1">
              <a:extLst>
                <a:ext uri="{63B3BB69-23CF-44E3-9099-C40C66FF867C}">
                  <a14:compatExt spid="_x0000_s59423"/>
                </a:ext>
                <a:ext uri="{FF2B5EF4-FFF2-40B4-BE49-F238E27FC236}">
                  <a16:creationId xmlns:a16="http://schemas.microsoft.com/office/drawing/2014/main" id="{00000000-0008-0000-1B00-00001F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9424" name="Button 32" hidden="1">
              <a:extLst>
                <a:ext uri="{63B3BB69-23CF-44E3-9099-C40C66FF867C}">
                  <a14:compatExt spid="_x0000_s59424"/>
                </a:ext>
                <a:ext uri="{FF2B5EF4-FFF2-40B4-BE49-F238E27FC236}">
                  <a16:creationId xmlns:a16="http://schemas.microsoft.com/office/drawing/2014/main" id="{00000000-0008-0000-1B00-000020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9425" name="Button 33" hidden="1">
              <a:extLst>
                <a:ext uri="{63B3BB69-23CF-44E3-9099-C40C66FF867C}">
                  <a14:compatExt spid="_x0000_s59425"/>
                </a:ext>
                <a:ext uri="{FF2B5EF4-FFF2-40B4-BE49-F238E27FC236}">
                  <a16:creationId xmlns:a16="http://schemas.microsoft.com/office/drawing/2014/main" id="{00000000-0008-0000-1B00-00002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9426" name="Button 34" hidden="1">
              <a:extLst>
                <a:ext uri="{63B3BB69-23CF-44E3-9099-C40C66FF867C}">
                  <a14:compatExt spid="_x0000_s59426"/>
                </a:ext>
                <a:ext uri="{FF2B5EF4-FFF2-40B4-BE49-F238E27FC236}">
                  <a16:creationId xmlns:a16="http://schemas.microsoft.com/office/drawing/2014/main" id="{00000000-0008-0000-1B00-000022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9427" name="Button 35" hidden="1">
              <a:extLst>
                <a:ext uri="{63B3BB69-23CF-44E3-9099-C40C66FF867C}">
                  <a14:compatExt spid="_x0000_s59427"/>
                </a:ext>
                <a:ext uri="{FF2B5EF4-FFF2-40B4-BE49-F238E27FC236}">
                  <a16:creationId xmlns:a16="http://schemas.microsoft.com/office/drawing/2014/main" id="{00000000-0008-0000-1B00-000023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9428" name="Button 36" hidden="1">
              <a:extLst>
                <a:ext uri="{63B3BB69-23CF-44E3-9099-C40C66FF867C}">
                  <a14:compatExt spid="_x0000_s59428"/>
                </a:ext>
                <a:ext uri="{FF2B5EF4-FFF2-40B4-BE49-F238E27FC236}">
                  <a16:creationId xmlns:a16="http://schemas.microsoft.com/office/drawing/2014/main" id="{00000000-0008-0000-1B00-000024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9429" name="Button 37" hidden="1">
              <a:extLst>
                <a:ext uri="{63B3BB69-23CF-44E3-9099-C40C66FF867C}">
                  <a14:compatExt spid="_x0000_s59429"/>
                </a:ext>
                <a:ext uri="{FF2B5EF4-FFF2-40B4-BE49-F238E27FC236}">
                  <a16:creationId xmlns:a16="http://schemas.microsoft.com/office/drawing/2014/main" id="{00000000-0008-0000-1B00-000025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9430" name="Button 38" hidden="1">
              <a:extLst>
                <a:ext uri="{63B3BB69-23CF-44E3-9099-C40C66FF867C}">
                  <a14:compatExt spid="_x0000_s59430"/>
                </a:ext>
                <a:ext uri="{FF2B5EF4-FFF2-40B4-BE49-F238E27FC236}">
                  <a16:creationId xmlns:a16="http://schemas.microsoft.com/office/drawing/2014/main" id="{00000000-0008-0000-1B00-00002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9431" name="Button 39" hidden="1">
              <a:extLst>
                <a:ext uri="{63B3BB69-23CF-44E3-9099-C40C66FF867C}">
                  <a14:compatExt spid="_x0000_s59431"/>
                </a:ext>
                <a:ext uri="{FF2B5EF4-FFF2-40B4-BE49-F238E27FC236}">
                  <a16:creationId xmlns:a16="http://schemas.microsoft.com/office/drawing/2014/main" id="{00000000-0008-0000-1B00-000027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9432" name="Button 40" hidden="1">
              <a:extLst>
                <a:ext uri="{63B3BB69-23CF-44E3-9099-C40C66FF867C}">
                  <a14:compatExt spid="_x0000_s59432"/>
                </a:ext>
                <a:ext uri="{FF2B5EF4-FFF2-40B4-BE49-F238E27FC236}">
                  <a16:creationId xmlns:a16="http://schemas.microsoft.com/office/drawing/2014/main" id="{00000000-0008-0000-1B00-000028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9433" name="Button 41" hidden="1">
              <a:extLst>
                <a:ext uri="{63B3BB69-23CF-44E3-9099-C40C66FF867C}">
                  <a14:compatExt spid="_x0000_s59433"/>
                </a:ext>
                <a:ext uri="{FF2B5EF4-FFF2-40B4-BE49-F238E27FC236}">
                  <a16:creationId xmlns:a16="http://schemas.microsoft.com/office/drawing/2014/main" id="{00000000-0008-0000-1B00-000029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9434" name="Button 42" hidden="1">
              <a:extLst>
                <a:ext uri="{63B3BB69-23CF-44E3-9099-C40C66FF867C}">
                  <a14:compatExt spid="_x0000_s59434"/>
                </a:ext>
                <a:ext uri="{FF2B5EF4-FFF2-40B4-BE49-F238E27FC236}">
                  <a16:creationId xmlns:a16="http://schemas.microsoft.com/office/drawing/2014/main" id="{00000000-0008-0000-1B00-00002A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9435" name="Button 43" hidden="1">
              <a:extLst>
                <a:ext uri="{63B3BB69-23CF-44E3-9099-C40C66FF867C}">
                  <a14:compatExt spid="_x0000_s59435"/>
                </a:ext>
                <a:ext uri="{FF2B5EF4-FFF2-40B4-BE49-F238E27FC236}">
                  <a16:creationId xmlns:a16="http://schemas.microsoft.com/office/drawing/2014/main" id="{00000000-0008-0000-1B00-00002B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9436" name="Button 44" hidden="1">
              <a:extLst>
                <a:ext uri="{63B3BB69-23CF-44E3-9099-C40C66FF867C}">
                  <a14:compatExt spid="_x0000_s59436"/>
                </a:ext>
                <a:ext uri="{FF2B5EF4-FFF2-40B4-BE49-F238E27FC236}">
                  <a16:creationId xmlns:a16="http://schemas.microsoft.com/office/drawing/2014/main" id="{00000000-0008-0000-1B00-00002C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9437" name="Button 45" hidden="1">
              <a:extLst>
                <a:ext uri="{63B3BB69-23CF-44E3-9099-C40C66FF867C}">
                  <a14:compatExt spid="_x0000_s59437"/>
                </a:ext>
                <a:ext uri="{FF2B5EF4-FFF2-40B4-BE49-F238E27FC236}">
                  <a16:creationId xmlns:a16="http://schemas.microsoft.com/office/drawing/2014/main" id="{00000000-0008-0000-1B00-00002D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9438" name="Button 46" hidden="1">
              <a:extLst>
                <a:ext uri="{63B3BB69-23CF-44E3-9099-C40C66FF867C}">
                  <a14:compatExt spid="_x0000_s59438"/>
                </a:ext>
                <a:ext uri="{FF2B5EF4-FFF2-40B4-BE49-F238E27FC236}">
                  <a16:creationId xmlns:a16="http://schemas.microsoft.com/office/drawing/2014/main" id="{00000000-0008-0000-1B00-00002E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9439" name="Button 47" hidden="1">
              <a:extLst>
                <a:ext uri="{63B3BB69-23CF-44E3-9099-C40C66FF867C}">
                  <a14:compatExt spid="_x0000_s59439"/>
                </a:ext>
                <a:ext uri="{FF2B5EF4-FFF2-40B4-BE49-F238E27FC236}">
                  <a16:creationId xmlns:a16="http://schemas.microsoft.com/office/drawing/2014/main" id="{00000000-0008-0000-1B00-00002F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9440" name="Button 48" hidden="1">
              <a:extLst>
                <a:ext uri="{63B3BB69-23CF-44E3-9099-C40C66FF867C}">
                  <a14:compatExt spid="_x0000_s59440"/>
                </a:ext>
                <a:ext uri="{FF2B5EF4-FFF2-40B4-BE49-F238E27FC236}">
                  <a16:creationId xmlns:a16="http://schemas.microsoft.com/office/drawing/2014/main" id="{00000000-0008-0000-1B00-000030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9441" name="Button 49" hidden="1">
              <a:extLst>
                <a:ext uri="{63B3BB69-23CF-44E3-9099-C40C66FF867C}">
                  <a14:compatExt spid="_x0000_s59441"/>
                </a:ext>
                <a:ext uri="{FF2B5EF4-FFF2-40B4-BE49-F238E27FC236}">
                  <a16:creationId xmlns:a16="http://schemas.microsoft.com/office/drawing/2014/main" id="{00000000-0008-0000-1B00-00003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9442" name="Button 50" hidden="1">
              <a:extLst>
                <a:ext uri="{63B3BB69-23CF-44E3-9099-C40C66FF867C}">
                  <a14:compatExt spid="_x0000_s59442"/>
                </a:ext>
                <a:ext uri="{FF2B5EF4-FFF2-40B4-BE49-F238E27FC236}">
                  <a16:creationId xmlns:a16="http://schemas.microsoft.com/office/drawing/2014/main" id="{00000000-0008-0000-1B00-000032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9443" name="Button 51" hidden="1">
              <a:extLst>
                <a:ext uri="{63B3BB69-23CF-44E3-9099-C40C66FF867C}">
                  <a14:compatExt spid="_x0000_s59443"/>
                </a:ext>
                <a:ext uri="{FF2B5EF4-FFF2-40B4-BE49-F238E27FC236}">
                  <a16:creationId xmlns:a16="http://schemas.microsoft.com/office/drawing/2014/main" id="{00000000-0008-0000-1B00-000033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9444" name="Button 52" hidden="1">
              <a:extLst>
                <a:ext uri="{63B3BB69-23CF-44E3-9099-C40C66FF867C}">
                  <a14:compatExt spid="_x0000_s59444"/>
                </a:ext>
                <a:ext uri="{FF2B5EF4-FFF2-40B4-BE49-F238E27FC236}">
                  <a16:creationId xmlns:a16="http://schemas.microsoft.com/office/drawing/2014/main" id="{00000000-0008-0000-1B00-000034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9445" name="Button 53" hidden="1">
              <a:extLst>
                <a:ext uri="{63B3BB69-23CF-44E3-9099-C40C66FF867C}">
                  <a14:compatExt spid="_x0000_s59445"/>
                </a:ext>
                <a:ext uri="{FF2B5EF4-FFF2-40B4-BE49-F238E27FC236}">
                  <a16:creationId xmlns:a16="http://schemas.microsoft.com/office/drawing/2014/main" id="{00000000-0008-0000-1B00-000035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9446" name="Button 54" hidden="1">
              <a:extLst>
                <a:ext uri="{63B3BB69-23CF-44E3-9099-C40C66FF867C}">
                  <a14:compatExt spid="_x0000_s59446"/>
                </a:ext>
                <a:ext uri="{FF2B5EF4-FFF2-40B4-BE49-F238E27FC236}">
                  <a16:creationId xmlns:a16="http://schemas.microsoft.com/office/drawing/2014/main" id="{00000000-0008-0000-1B00-00003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9447" name="Button 55" hidden="1">
              <a:extLst>
                <a:ext uri="{63B3BB69-23CF-44E3-9099-C40C66FF867C}">
                  <a14:compatExt spid="_x0000_s59447"/>
                </a:ext>
                <a:ext uri="{FF2B5EF4-FFF2-40B4-BE49-F238E27FC236}">
                  <a16:creationId xmlns:a16="http://schemas.microsoft.com/office/drawing/2014/main" id="{00000000-0008-0000-1B00-000037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9448" name="Button 56" hidden="1">
              <a:extLst>
                <a:ext uri="{63B3BB69-23CF-44E3-9099-C40C66FF867C}">
                  <a14:compatExt spid="_x0000_s59448"/>
                </a:ext>
                <a:ext uri="{FF2B5EF4-FFF2-40B4-BE49-F238E27FC236}">
                  <a16:creationId xmlns:a16="http://schemas.microsoft.com/office/drawing/2014/main" id="{00000000-0008-0000-1B00-000038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9449" name="Button 57" hidden="1">
              <a:extLst>
                <a:ext uri="{63B3BB69-23CF-44E3-9099-C40C66FF867C}">
                  <a14:compatExt spid="_x0000_s59449"/>
                </a:ext>
                <a:ext uri="{FF2B5EF4-FFF2-40B4-BE49-F238E27FC236}">
                  <a16:creationId xmlns:a16="http://schemas.microsoft.com/office/drawing/2014/main" id="{00000000-0008-0000-1B00-000039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9450" name="Button 58" hidden="1">
              <a:extLst>
                <a:ext uri="{63B3BB69-23CF-44E3-9099-C40C66FF867C}">
                  <a14:compatExt spid="_x0000_s59450"/>
                </a:ext>
                <a:ext uri="{FF2B5EF4-FFF2-40B4-BE49-F238E27FC236}">
                  <a16:creationId xmlns:a16="http://schemas.microsoft.com/office/drawing/2014/main" id="{00000000-0008-0000-1B00-00003A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9451" name="Button 59" hidden="1">
              <a:extLst>
                <a:ext uri="{63B3BB69-23CF-44E3-9099-C40C66FF867C}">
                  <a14:compatExt spid="_x0000_s59451"/>
                </a:ext>
                <a:ext uri="{FF2B5EF4-FFF2-40B4-BE49-F238E27FC236}">
                  <a16:creationId xmlns:a16="http://schemas.microsoft.com/office/drawing/2014/main" id="{00000000-0008-0000-1B00-00003B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9452" name="Button 60" hidden="1">
              <a:extLst>
                <a:ext uri="{63B3BB69-23CF-44E3-9099-C40C66FF867C}">
                  <a14:compatExt spid="_x0000_s59452"/>
                </a:ext>
                <a:ext uri="{FF2B5EF4-FFF2-40B4-BE49-F238E27FC236}">
                  <a16:creationId xmlns:a16="http://schemas.microsoft.com/office/drawing/2014/main" id="{00000000-0008-0000-1B00-00003C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9453" name="Button 61" hidden="1">
              <a:extLst>
                <a:ext uri="{63B3BB69-23CF-44E3-9099-C40C66FF867C}">
                  <a14:compatExt spid="_x0000_s59453"/>
                </a:ext>
                <a:ext uri="{FF2B5EF4-FFF2-40B4-BE49-F238E27FC236}">
                  <a16:creationId xmlns:a16="http://schemas.microsoft.com/office/drawing/2014/main" id="{00000000-0008-0000-1B00-00003D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9454" name="Button 62" hidden="1">
              <a:extLst>
                <a:ext uri="{63B3BB69-23CF-44E3-9099-C40C66FF867C}">
                  <a14:compatExt spid="_x0000_s59454"/>
                </a:ext>
                <a:ext uri="{FF2B5EF4-FFF2-40B4-BE49-F238E27FC236}">
                  <a16:creationId xmlns:a16="http://schemas.microsoft.com/office/drawing/2014/main" id="{00000000-0008-0000-1B00-00003E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9455" name="Button 63" hidden="1">
              <a:extLst>
                <a:ext uri="{63B3BB69-23CF-44E3-9099-C40C66FF867C}">
                  <a14:compatExt spid="_x0000_s59455"/>
                </a:ext>
                <a:ext uri="{FF2B5EF4-FFF2-40B4-BE49-F238E27FC236}">
                  <a16:creationId xmlns:a16="http://schemas.microsoft.com/office/drawing/2014/main" id="{00000000-0008-0000-1B00-00003F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9456" name="Button 64" hidden="1">
              <a:extLst>
                <a:ext uri="{63B3BB69-23CF-44E3-9099-C40C66FF867C}">
                  <a14:compatExt spid="_x0000_s59456"/>
                </a:ext>
                <a:ext uri="{FF2B5EF4-FFF2-40B4-BE49-F238E27FC236}">
                  <a16:creationId xmlns:a16="http://schemas.microsoft.com/office/drawing/2014/main" id="{00000000-0008-0000-1B00-000040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9457" name="Button 65" hidden="1">
              <a:extLst>
                <a:ext uri="{63B3BB69-23CF-44E3-9099-C40C66FF867C}">
                  <a14:compatExt spid="_x0000_s59457"/>
                </a:ext>
                <a:ext uri="{FF2B5EF4-FFF2-40B4-BE49-F238E27FC236}">
                  <a16:creationId xmlns:a16="http://schemas.microsoft.com/office/drawing/2014/main" id="{00000000-0008-0000-1B00-00004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9458" name="Button 66" hidden="1">
              <a:extLst>
                <a:ext uri="{63B3BB69-23CF-44E3-9099-C40C66FF867C}">
                  <a14:compatExt spid="_x0000_s59458"/>
                </a:ext>
                <a:ext uri="{FF2B5EF4-FFF2-40B4-BE49-F238E27FC236}">
                  <a16:creationId xmlns:a16="http://schemas.microsoft.com/office/drawing/2014/main" id="{00000000-0008-0000-1B00-000042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9459" name="Button 67" hidden="1">
              <a:extLst>
                <a:ext uri="{63B3BB69-23CF-44E3-9099-C40C66FF867C}">
                  <a14:compatExt spid="_x0000_s59459"/>
                </a:ext>
                <a:ext uri="{FF2B5EF4-FFF2-40B4-BE49-F238E27FC236}">
                  <a16:creationId xmlns:a16="http://schemas.microsoft.com/office/drawing/2014/main" id="{00000000-0008-0000-1B00-000043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9460" name="Button 68" hidden="1">
              <a:extLst>
                <a:ext uri="{63B3BB69-23CF-44E3-9099-C40C66FF867C}">
                  <a14:compatExt spid="_x0000_s59460"/>
                </a:ext>
                <a:ext uri="{FF2B5EF4-FFF2-40B4-BE49-F238E27FC236}">
                  <a16:creationId xmlns:a16="http://schemas.microsoft.com/office/drawing/2014/main" id="{00000000-0008-0000-1B00-000044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9461" name="Button 69" hidden="1">
              <a:extLst>
                <a:ext uri="{63B3BB69-23CF-44E3-9099-C40C66FF867C}">
                  <a14:compatExt spid="_x0000_s59461"/>
                </a:ext>
                <a:ext uri="{FF2B5EF4-FFF2-40B4-BE49-F238E27FC236}">
                  <a16:creationId xmlns:a16="http://schemas.microsoft.com/office/drawing/2014/main" id="{00000000-0008-0000-1B00-000045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9462" name="Button 70" hidden="1">
              <a:extLst>
                <a:ext uri="{63B3BB69-23CF-44E3-9099-C40C66FF867C}">
                  <a14:compatExt spid="_x0000_s59462"/>
                </a:ext>
                <a:ext uri="{FF2B5EF4-FFF2-40B4-BE49-F238E27FC236}">
                  <a16:creationId xmlns:a16="http://schemas.microsoft.com/office/drawing/2014/main" id="{00000000-0008-0000-1B00-00004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9463" name="Button 71" hidden="1">
              <a:extLst>
                <a:ext uri="{63B3BB69-23CF-44E3-9099-C40C66FF867C}">
                  <a14:compatExt spid="_x0000_s59463"/>
                </a:ext>
                <a:ext uri="{FF2B5EF4-FFF2-40B4-BE49-F238E27FC236}">
                  <a16:creationId xmlns:a16="http://schemas.microsoft.com/office/drawing/2014/main" id="{00000000-0008-0000-1B00-000047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9464" name="Button 72" hidden="1">
              <a:extLst>
                <a:ext uri="{63B3BB69-23CF-44E3-9099-C40C66FF867C}">
                  <a14:compatExt spid="_x0000_s59464"/>
                </a:ext>
                <a:ext uri="{FF2B5EF4-FFF2-40B4-BE49-F238E27FC236}">
                  <a16:creationId xmlns:a16="http://schemas.microsoft.com/office/drawing/2014/main" id="{00000000-0008-0000-1B00-000048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9465" name="Button 73" hidden="1">
              <a:extLst>
                <a:ext uri="{63B3BB69-23CF-44E3-9099-C40C66FF867C}">
                  <a14:compatExt spid="_x0000_s59465"/>
                </a:ext>
                <a:ext uri="{FF2B5EF4-FFF2-40B4-BE49-F238E27FC236}">
                  <a16:creationId xmlns:a16="http://schemas.microsoft.com/office/drawing/2014/main" id="{00000000-0008-0000-1B00-000049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9466" name="Button 74" hidden="1">
              <a:extLst>
                <a:ext uri="{63B3BB69-23CF-44E3-9099-C40C66FF867C}">
                  <a14:compatExt spid="_x0000_s59466"/>
                </a:ext>
                <a:ext uri="{FF2B5EF4-FFF2-40B4-BE49-F238E27FC236}">
                  <a16:creationId xmlns:a16="http://schemas.microsoft.com/office/drawing/2014/main" id="{00000000-0008-0000-1B00-00004A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9467" name="Button 75" hidden="1">
              <a:extLst>
                <a:ext uri="{63B3BB69-23CF-44E3-9099-C40C66FF867C}">
                  <a14:compatExt spid="_x0000_s59467"/>
                </a:ext>
                <a:ext uri="{FF2B5EF4-FFF2-40B4-BE49-F238E27FC236}">
                  <a16:creationId xmlns:a16="http://schemas.microsoft.com/office/drawing/2014/main" id="{00000000-0008-0000-1B00-00004B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9468" name="Button 76" hidden="1">
              <a:extLst>
                <a:ext uri="{63B3BB69-23CF-44E3-9099-C40C66FF867C}">
                  <a14:compatExt spid="_x0000_s59468"/>
                </a:ext>
                <a:ext uri="{FF2B5EF4-FFF2-40B4-BE49-F238E27FC236}">
                  <a16:creationId xmlns:a16="http://schemas.microsoft.com/office/drawing/2014/main" id="{00000000-0008-0000-1B00-00004C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9469" name="Button 77" hidden="1">
              <a:extLst>
                <a:ext uri="{63B3BB69-23CF-44E3-9099-C40C66FF867C}">
                  <a14:compatExt spid="_x0000_s59469"/>
                </a:ext>
                <a:ext uri="{FF2B5EF4-FFF2-40B4-BE49-F238E27FC236}">
                  <a16:creationId xmlns:a16="http://schemas.microsoft.com/office/drawing/2014/main" id="{00000000-0008-0000-1B00-00004D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9470" name="Button 78" hidden="1">
              <a:extLst>
                <a:ext uri="{63B3BB69-23CF-44E3-9099-C40C66FF867C}">
                  <a14:compatExt spid="_x0000_s59470"/>
                </a:ext>
                <a:ext uri="{FF2B5EF4-FFF2-40B4-BE49-F238E27FC236}">
                  <a16:creationId xmlns:a16="http://schemas.microsoft.com/office/drawing/2014/main" id="{00000000-0008-0000-1B00-00004E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9471" name="Button 79" hidden="1">
              <a:extLst>
                <a:ext uri="{63B3BB69-23CF-44E3-9099-C40C66FF867C}">
                  <a14:compatExt spid="_x0000_s59471"/>
                </a:ext>
                <a:ext uri="{FF2B5EF4-FFF2-40B4-BE49-F238E27FC236}">
                  <a16:creationId xmlns:a16="http://schemas.microsoft.com/office/drawing/2014/main" id="{00000000-0008-0000-1B00-00004F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9472" name="Button 80" hidden="1">
              <a:extLst>
                <a:ext uri="{63B3BB69-23CF-44E3-9099-C40C66FF867C}">
                  <a14:compatExt spid="_x0000_s59472"/>
                </a:ext>
                <a:ext uri="{FF2B5EF4-FFF2-40B4-BE49-F238E27FC236}">
                  <a16:creationId xmlns:a16="http://schemas.microsoft.com/office/drawing/2014/main" id="{00000000-0008-0000-1B00-000050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9473" name="Button 81" hidden="1">
              <a:extLst>
                <a:ext uri="{63B3BB69-23CF-44E3-9099-C40C66FF867C}">
                  <a14:compatExt spid="_x0000_s59473"/>
                </a:ext>
                <a:ext uri="{FF2B5EF4-FFF2-40B4-BE49-F238E27FC236}">
                  <a16:creationId xmlns:a16="http://schemas.microsoft.com/office/drawing/2014/main" id="{00000000-0008-0000-1B00-00005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9474" name="Button 82" hidden="1">
              <a:extLst>
                <a:ext uri="{63B3BB69-23CF-44E3-9099-C40C66FF867C}">
                  <a14:compatExt spid="_x0000_s59474"/>
                </a:ext>
                <a:ext uri="{FF2B5EF4-FFF2-40B4-BE49-F238E27FC236}">
                  <a16:creationId xmlns:a16="http://schemas.microsoft.com/office/drawing/2014/main" id="{00000000-0008-0000-1B00-000052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9475" name="Button 83" hidden="1">
              <a:extLst>
                <a:ext uri="{63B3BB69-23CF-44E3-9099-C40C66FF867C}">
                  <a14:compatExt spid="_x0000_s59475"/>
                </a:ext>
                <a:ext uri="{FF2B5EF4-FFF2-40B4-BE49-F238E27FC236}">
                  <a16:creationId xmlns:a16="http://schemas.microsoft.com/office/drawing/2014/main" id="{00000000-0008-0000-1B00-000053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9476" name="Button 84" hidden="1">
              <a:extLst>
                <a:ext uri="{63B3BB69-23CF-44E3-9099-C40C66FF867C}">
                  <a14:compatExt spid="_x0000_s59476"/>
                </a:ext>
                <a:ext uri="{FF2B5EF4-FFF2-40B4-BE49-F238E27FC236}">
                  <a16:creationId xmlns:a16="http://schemas.microsoft.com/office/drawing/2014/main" id="{00000000-0008-0000-1B00-000054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9477" name="Button 85" hidden="1">
              <a:extLst>
                <a:ext uri="{63B3BB69-23CF-44E3-9099-C40C66FF867C}">
                  <a14:compatExt spid="_x0000_s59477"/>
                </a:ext>
                <a:ext uri="{FF2B5EF4-FFF2-40B4-BE49-F238E27FC236}">
                  <a16:creationId xmlns:a16="http://schemas.microsoft.com/office/drawing/2014/main" id="{00000000-0008-0000-1B00-000055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9478" name="Button 86" hidden="1">
              <a:extLst>
                <a:ext uri="{63B3BB69-23CF-44E3-9099-C40C66FF867C}">
                  <a14:compatExt spid="_x0000_s59478"/>
                </a:ext>
                <a:ext uri="{FF2B5EF4-FFF2-40B4-BE49-F238E27FC236}">
                  <a16:creationId xmlns:a16="http://schemas.microsoft.com/office/drawing/2014/main" id="{00000000-0008-0000-1B00-00005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9479" name="Button 87" hidden="1">
              <a:extLst>
                <a:ext uri="{63B3BB69-23CF-44E3-9099-C40C66FF867C}">
                  <a14:compatExt spid="_x0000_s59479"/>
                </a:ext>
                <a:ext uri="{FF2B5EF4-FFF2-40B4-BE49-F238E27FC236}">
                  <a16:creationId xmlns:a16="http://schemas.microsoft.com/office/drawing/2014/main" id="{00000000-0008-0000-1B00-000057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9480" name="Button 88" hidden="1">
              <a:extLst>
                <a:ext uri="{63B3BB69-23CF-44E3-9099-C40C66FF867C}">
                  <a14:compatExt spid="_x0000_s59480"/>
                </a:ext>
                <a:ext uri="{FF2B5EF4-FFF2-40B4-BE49-F238E27FC236}">
                  <a16:creationId xmlns:a16="http://schemas.microsoft.com/office/drawing/2014/main" id="{00000000-0008-0000-1B00-000058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9481" name="Button 89" hidden="1">
              <a:extLst>
                <a:ext uri="{63B3BB69-23CF-44E3-9099-C40C66FF867C}">
                  <a14:compatExt spid="_x0000_s59481"/>
                </a:ext>
                <a:ext uri="{FF2B5EF4-FFF2-40B4-BE49-F238E27FC236}">
                  <a16:creationId xmlns:a16="http://schemas.microsoft.com/office/drawing/2014/main" id="{00000000-0008-0000-1B00-000059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9482" name="Button 90" hidden="1">
              <a:extLst>
                <a:ext uri="{63B3BB69-23CF-44E3-9099-C40C66FF867C}">
                  <a14:compatExt spid="_x0000_s59482"/>
                </a:ext>
                <a:ext uri="{FF2B5EF4-FFF2-40B4-BE49-F238E27FC236}">
                  <a16:creationId xmlns:a16="http://schemas.microsoft.com/office/drawing/2014/main" id="{00000000-0008-0000-1B00-00005A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9483" name="Button 91" hidden="1">
              <a:extLst>
                <a:ext uri="{63B3BB69-23CF-44E3-9099-C40C66FF867C}">
                  <a14:compatExt spid="_x0000_s59483"/>
                </a:ext>
                <a:ext uri="{FF2B5EF4-FFF2-40B4-BE49-F238E27FC236}">
                  <a16:creationId xmlns:a16="http://schemas.microsoft.com/office/drawing/2014/main" id="{00000000-0008-0000-1B00-00005B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9484" name="Button 92" hidden="1">
              <a:extLst>
                <a:ext uri="{63B3BB69-23CF-44E3-9099-C40C66FF867C}">
                  <a14:compatExt spid="_x0000_s59484"/>
                </a:ext>
                <a:ext uri="{FF2B5EF4-FFF2-40B4-BE49-F238E27FC236}">
                  <a16:creationId xmlns:a16="http://schemas.microsoft.com/office/drawing/2014/main" id="{00000000-0008-0000-1B00-00005C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9485" name="Button 93" hidden="1">
              <a:extLst>
                <a:ext uri="{63B3BB69-23CF-44E3-9099-C40C66FF867C}">
                  <a14:compatExt spid="_x0000_s59485"/>
                </a:ext>
                <a:ext uri="{FF2B5EF4-FFF2-40B4-BE49-F238E27FC236}">
                  <a16:creationId xmlns:a16="http://schemas.microsoft.com/office/drawing/2014/main" id="{00000000-0008-0000-1B00-00005D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9486" name="Button 94" hidden="1">
              <a:extLst>
                <a:ext uri="{63B3BB69-23CF-44E3-9099-C40C66FF867C}">
                  <a14:compatExt spid="_x0000_s59486"/>
                </a:ext>
                <a:ext uri="{FF2B5EF4-FFF2-40B4-BE49-F238E27FC236}">
                  <a16:creationId xmlns:a16="http://schemas.microsoft.com/office/drawing/2014/main" id="{00000000-0008-0000-1B00-00005E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9487" name="Button 95" hidden="1">
              <a:extLst>
                <a:ext uri="{63B3BB69-23CF-44E3-9099-C40C66FF867C}">
                  <a14:compatExt spid="_x0000_s59487"/>
                </a:ext>
                <a:ext uri="{FF2B5EF4-FFF2-40B4-BE49-F238E27FC236}">
                  <a16:creationId xmlns:a16="http://schemas.microsoft.com/office/drawing/2014/main" id="{00000000-0008-0000-1B00-00005F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9488" name="Button 96" hidden="1">
              <a:extLst>
                <a:ext uri="{63B3BB69-23CF-44E3-9099-C40C66FF867C}">
                  <a14:compatExt spid="_x0000_s59488"/>
                </a:ext>
                <a:ext uri="{FF2B5EF4-FFF2-40B4-BE49-F238E27FC236}">
                  <a16:creationId xmlns:a16="http://schemas.microsoft.com/office/drawing/2014/main" id="{00000000-0008-0000-1B00-000060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9489" name="Button 97" hidden="1">
              <a:extLst>
                <a:ext uri="{63B3BB69-23CF-44E3-9099-C40C66FF867C}">
                  <a14:compatExt spid="_x0000_s59489"/>
                </a:ext>
                <a:ext uri="{FF2B5EF4-FFF2-40B4-BE49-F238E27FC236}">
                  <a16:creationId xmlns:a16="http://schemas.microsoft.com/office/drawing/2014/main" id="{00000000-0008-0000-1B00-00006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9490" name="Button 98" hidden="1">
              <a:extLst>
                <a:ext uri="{63B3BB69-23CF-44E3-9099-C40C66FF867C}">
                  <a14:compatExt spid="_x0000_s59490"/>
                </a:ext>
                <a:ext uri="{FF2B5EF4-FFF2-40B4-BE49-F238E27FC236}">
                  <a16:creationId xmlns:a16="http://schemas.microsoft.com/office/drawing/2014/main" id="{00000000-0008-0000-1B00-000062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9491" name="Button 99" hidden="1">
              <a:extLst>
                <a:ext uri="{63B3BB69-23CF-44E3-9099-C40C66FF867C}">
                  <a14:compatExt spid="_x0000_s59491"/>
                </a:ext>
                <a:ext uri="{FF2B5EF4-FFF2-40B4-BE49-F238E27FC236}">
                  <a16:creationId xmlns:a16="http://schemas.microsoft.com/office/drawing/2014/main" id="{00000000-0008-0000-1B00-000063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9492" name="Button 100" hidden="1">
              <a:extLst>
                <a:ext uri="{63B3BB69-23CF-44E3-9099-C40C66FF867C}">
                  <a14:compatExt spid="_x0000_s59492"/>
                </a:ext>
                <a:ext uri="{FF2B5EF4-FFF2-40B4-BE49-F238E27FC236}">
                  <a16:creationId xmlns:a16="http://schemas.microsoft.com/office/drawing/2014/main" id="{00000000-0008-0000-1B00-000064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9493" name="Button 101" hidden="1">
              <a:extLst>
                <a:ext uri="{63B3BB69-23CF-44E3-9099-C40C66FF867C}">
                  <a14:compatExt spid="_x0000_s59493"/>
                </a:ext>
                <a:ext uri="{FF2B5EF4-FFF2-40B4-BE49-F238E27FC236}">
                  <a16:creationId xmlns:a16="http://schemas.microsoft.com/office/drawing/2014/main" id="{00000000-0008-0000-1B00-000065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9494" name="Button 102" hidden="1">
              <a:extLst>
                <a:ext uri="{63B3BB69-23CF-44E3-9099-C40C66FF867C}">
                  <a14:compatExt spid="_x0000_s59494"/>
                </a:ext>
                <a:ext uri="{FF2B5EF4-FFF2-40B4-BE49-F238E27FC236}">
                  <a16:creationId xmlns:a16="http://schemas.microsoft.com/office/drawing/2014/main" id="{00000000-0008-0000-1B00-00006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9495" name="Button 103" hidden="1">
              <a:extLst>
                <a:ext uri="{63B3BB69-23CF-44E3-9099-C40C66FF867C}">
                  <a14:compatExt spid="_x0000_s59495"/>
                </a:ext>
                <a:ext uri="{FF2B5EF4-FFF2-40B4-BE49-F238E27FC236}">
                  <a16:creationId xmlns:a16="http://schemas.microsoft.com/office/drawing/2014/main" id="{00000000-0008-0000-1B00-000067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9496" name="Button 104" hidden="1">
              <a:extLst>
                <a:ext uri="{63B3BB69-23CF-44E3-9099-C40C66FF867C}">
                  <a14:compatExt spid="_x0000_s59496"/>
                </a:ext>
                <a:ext uri="{FF2B5EF4-FFF2-40B4-BE49-F238E27FC236}">
                  <a16:creationId xmlns:a16="http://schemas.microsoft.com/office/drawing/2014/main" id="{00000000-0008-0000-1B00-000068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9497" name="Button 105" hidden="1">
              <a:extLst>
                <a:ext uri="{63B3BB69-23CF-44E3-9099-C40C66FF867C}">
                  <a14:compatExt spid="_x0000_s59497"/>
                </a:ext>
                <a:ext uri="{FF2B5EF4-FFF2-40B4-BE49-F238E27FC236}">
                  <a16:creationId xmlns:a16="http://schemas.microsoft.com/office/drawing/2014/main" id="{00000000-0008-0000-1B00-000069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9498" name="Button 106" hidden="1">
              <a:extLst>
                <a:ext uri="{63B3BB69-23CF-44E3-9099-C40C66FF867C}">
                  <a14:compatExt spid="_x0000_s59498"/>
                </a:ext>
                <a:ext uri="{FF2B5EF4-FFF2-40B4-BE49-F238E27FC236}">
                  <a16:creationId xmlns:a16="http://schemas.microsoft.com/office/drawing/2014/main" id="{00000000-0008-0000-1B00-00006A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9499" name="Button 107" hidden="1">
              <a:extLst>
                <a:ext uri="{63B3BB69-23CF-44E3-9099-C40C66FF867C}">
                  <a14:compatExt spid="_x0000_s59499"/>
                </a:ext>
                <a:ext uri="{FF2B5EF4-FFF2-40B4-BE49-F238E27FC236}">
                  <a16:creationId xmlns:a16="http://schemas.microsoft.com/office/drawing/2014/main" id="{00000000-0008-0000-1B00-00006B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9500" name="Button 108" hidden="1">
              <a:extLst>
                <a:ext uri="{63B3BB69-23CF-44E3-9099-C40C66FF867C}">
                  <a14:compatExt spid="_x0000_s59500"/>
                </a:ext>
                <a:ext uri="{FF2B5EF4-FFF2-40B4-BE49-F238E27FC236}">
                  <a16:creationId xmlns:a16="http://schemas.microsoft.com/office/drawing/2014/main" id="{00000000-0008-0000-1B00-00006C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9501" name="Button 109" hidden="1">
              <a:extLst>
                <a:ext uri="{63B3BB69-23CF-44E3-9099-C40C66FF867C}">
                  <a14:compatExt spid="_x0000_s59501"/>
                </a:ext>
                <a:ext uri="{FF2B5EF4-FFF2-40B4-BE49-F238E27FC236}">
                  <a16:creationId xmlns:a16="http://schemas.microsoft.com/office/drawing/2014/main" id="{00000000-0008-0000-1B00-00006D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9502" name="Button 110" hidden="1">
              <a:extLst>
                <a:ext uri="{63B3BB69-23CF-44E3-9099-C40C66FF867C}">
                  <a14:compatExt spid="_x0000_s59502"/>
                </a:ext>
                <a:ext uri="{FF2B5EF4-FFF2-40B4-BE49-F238E27FC236}">
                  <a16:creationId xmlns:a16="http://schemas.microsoft.com/office/drawing/2014/main" id="{00000000-0008-0000-1B00-00006E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9503" name="Button 111" hidden="1">
              <a:extLst>
                <a:ext uri="{63B3BB69-23CF-44E3-9099-C40C66FF867C}">
                  <a14:compatExt spid="_x0000_s59503"/>
                </a:ext>
                <a:ext uri="{FF2B5EF4-FFF2-40B4-BE49-F238E27FC236}">
                  <a16:creationId xmlns:a16="http://schemas.microsoft.com/office/drawing/2014/main" id="{00000000-0008-0000-1B00-00006F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9504" name="Button 112" hidden="1">
              <a:extLst>
                <a:ext uri="{63B3BB69-23CF-44E3-9099-C40C66FF867C}">
                  <a14:compatExt spid="_x0000_s59504"/>
                </a:ext>
                <a:ext uri="{FF2B5EF4-FFF2-40B4-BE49-F238E27FC236}">
                  <a16:creationId xmlns:a16="http://schemas.microsoft.com/office/drawing/2014/main" id="{00000000-0008-0000-1B00-000070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9505" name="Button 113" hidden="1">
              <a:extLst>
                <a:ext uri="{63B3BB69-23CF-44E3-9099-C40C66FF867C}">
                  <a14:compatExt spid="_x0000_s59505"/>
                </a:ext>
                <a:ext uri="{FF2B5EF4-FFF2-40B4-BE49-F238E27FC236}">
                  <a16:creationId xmlns:a16="http://schemas.microsoft.com/office/drawing/2014/main" id="{00000000-0008-0000-1B00-00007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9506" name="Button 114" hidden="1">
              <a:extLst>
                <a:ext uri="{63B3BB69-23CF-44E3-9099-C40C66FF867C}">
                  <a14:compatExt spid="_x0000_s59506"/>
                </a:ext>
                <a:ext uri="{FF2B5EF4-FFF2-40B4-BE49-F238E27FC236}">
                  <a16:creationId xmlns:a16="http://schemas.microsoft.com/office/drawing/2014/main" id="{00000000-0008-0000-1B00-000072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9507" name="Button 115" hidden="1">
              <a:extLst>
                <a:ext uri="{63B3BB69-23CF-44E3-9099-C40C66FF867C}">
                  <a14:compatExt spid="_x0000_s59507"/>
                </a:ext>
                <a:ext uri="{FF2B5EF4-FFF2-40B4-BE49-F238E27FC236}">
                  <a16:creationId xmlns:a16="http://schemas.microsoft.com/office/drawing/2014/main" id="{00000000-0008-0000-1B00-000073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9508" name="Button 116" hidden="1">
              <a:extLst>
                <a:ext uri="{63B3BB69-23CF-44E3-9099-C40C66FF867C}">
                  <a14:compatExt spid="_x0000_s59508"/>
                </a:ext>
                <a:ext uri="{FF2B5EF4-FFF2-40B4-BE49-F238E27FC236}">
                  <a16:creationId xmlns:a16="http://schemas.microsoft.com/office/drawing/2014/main" id="{00000000-0008-0000-1B00-000074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9509" name="Button 117" hidden="1">
              <a:extLst>
                <a:ext uri="{63B3BB69-23CF-44E3-9099-C40C66FF867C}">
                  <a14:compatExt spid="_x0000_s59509"/>
                </a:ext>
                <a:ext uri="{FF2B5EF4-FFF2-40B4-BE49-F238E27FC236}">
                  <a16:creationId xmlns:a16="http://schemas.microsoft.com/office/drawing/2014/main" id="{00000000-0008-0000-1B00-000075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9510" name="Button 118" hidden="1">
              <a:extLst>
                <a:ext uri="{63B3BB69-23CF-44E3-9099-C40C66FF867C}">
                  <a14:compatExt spid="_x0000_s59510"/>
                </a:ext>
                <a:ext uri="{FF2B5EF4-FFF2-40B4-BE49-F238E27FC236}">
                  <a16:creationId xmlns:a16="http://schemas.microsoft.com/office/drawing/2014/main" id="{00000000-0008-0000-1B00-00007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9511" name="Button 119" hidden="1">
              <a:extLst>
                <a:ext uri="{63B3BB69-23CF-44E3-9099-C40C66FF867C}">
                  <a14:compatExt spid="_x0000_s59511"/>
                </a:ext>
                <a:ext uri="{FF2B5EF4-FFF2-40B4-BE49-F238E27FC236}">
                  <a16:creationId xmlns:a16="http://schemas.microsoft.com/office/drawing/2014/main" id="{00000000-0008-0000-1B00-000077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9512" name="Button 120" hidden="1">
              <a:extLst>
                <a:ext uri="{63B3BB69-23CF-44E3-9099-C40C66FF867C}">
                  <a14:compatExt spid="_x0000_s59512"/>
                </a:ext>
                <a:ext uri="{FF2B5EF4-FFF2-40B4-BE49-F238E27FC236}">
                  <a16:creationId xmlns:a16="http://schemas.microsoft.com/office/drawing/2014/main" id="{00000000-0008-0000-1B00-000078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9513" name="Button 121" hidden="1">
              <a:extLst>
                <a:ext uri="{63B3BB69-23CF-44E3-9099-C40C66FF867C}">
                  <a14:compatExt spid="_x0000_s59513"/>
                </a:ext>
                <a:ext uri="{FF2B5EF4-FFF2-40B4-BE49-F238E27FC236}">
                  <a16:creationId xmlns:a16="http://schemas.microsoft.com/office/drawing/2014/main" id="{00000000-0008-0000-1B00-000079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9514" name="Button 122" hidden="1">
              <a:extLst>
                <a:ext uri="{63B3BB69-23CF-44E3-9099-C40C66FF867C}">
                  <a14:compatExt spid="_x0000_s59514"/>
                </a:ext>
                <a:ext uri="{FF2B5EF4-FFF2-40B4-BE49-F238E27FC236}">
                  <a16:creationId xmlns:a16="http://schemas.microsoft.com/office/drawing/2014/main" id="{00000000-0008-0000-1B00-00007A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9515" name="Button 123" hidden="1">
              <a:extLst>
                <a:ext uri="{63B3BB69-23CF-44E3-9099-C40C66FF867C}">
                  <a14:compatExt spid="_x0000_s59515"/>
                </a:ext>
                <a:ext uri="{FF2B5EF4-FFF2-40B4-BE49-F238E27FC236}">
                  <a16:creationId xmlns:a16="http://schemas.microsoft.com/office/drawing/2014/main" id="{00000000-0008-0000-1B00-00007B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9516" name="Button 124" hidden="1">
              <a:extLst>
                <a:ext uri="{63B3BB69-23CF-44E3-9099-C40C66FF867C}">
                  <a14:compatExt spid="_x0000_s59516"/>
                </a:ext>
                <a:ext uri="{FF2B5EF4-FFF2-40B4-BE49-F238E27FC236}">
                  <a16:creationId xmlns:a16="http://schemas.microsoft.com/office/drawing/2014/main" id="{00000000-0008-0000-1B00-00007C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9517" name="Button 125" hidden="1">
              <a:extLst>
                <a:ext uri="{63B3BB69-23CF-44E3-9099-C40C66FF867C}">
                  <a14:compatExt spid="_x0000_s59517"/>
                </a:ext>
                <a:ext uri="{FF2B5EF4-FFF2-40B4-BE49-F238E27FC236}">
                  <a16:creationId xmlns:a16="http://schemas.microsoft.com/office/drawing/2014/main" id="{00000000-0008-0000-1B00-00007D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9518" name="Button 126" hidden="1">
              <a:extLst>
                <a:ext uri="{63B3BB69-23CF-44E3-9099-C40C66FF867C}">
                  <a14:compatExt spid="_x0000_s59518"/>
                </a:ext>
                <a:ext uri="{FF2B5EF4-FFF2-40B4-BE49-F238E27FC236}">
                  <a16:creationId xmlns:a16="http://schemas.microsoft.com/office/drawing/2014/main" id="{00000000-0008-0000-1B00-00007E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9519" name="Button 127" hidden="1">
              <a:extLst>
                <a:ext uri="{63B3BB69-23CF-44E3-9099-C40C66FF867C}">
                  <a14:compatExt spid="_x0000_s59519"/>
                </a:ext>
                <a:ext uri="{FF2B5EF4-FFF2-40B4-BE49-F238E27FC236}">
                  <a16:creationId xmlns:a16="http://schemas.microsoft.com/office/drawing/2014/main" id="{00000000-0008-0000-1B00-00007F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9520" name="Button 128" hidden="1">
              <a:extLst>
                <a:ext uri="{63B3BB69-23CF-44E3-9099-C40C66FF867C}">
                  <a14:compatExt spid="_x0000_s59520"/>
                </a:ext>
                <a:ext uri="{FF2B5EF4-FFF2-40B4-BE49-F238E27FC236}">
                  <a16:creationId xmlns:a16="http://schemas.microsoft.com/office/drawing/2014/main" id="{00000000-0008-0000-1B00-000080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9521" name="Button 129" hidden="1">
              <a:extLst>
                <a:ext uri="{63B3BB69-23CF-44E3-9099-C40C66FF867C}">
                  <a14:compatExt spid="_x0000_s59521"/>
                </a:ext>
                <a:ext uri="{FF2B5EF4-FFF2-40B4-BE49-F238E27FC236}">
                  <a16:creationId xmlns:a16="http://schemas.microsoft.com/office/drawing/2014/main" id="{00000000-0008-0000-1B00-00008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9522" name="Button 130" hidden="1">
              <a:extLst>
                <a:ext uri="{63B3BB69-23CF-44E3-9099-C40C66FF867C}">
                  <a14:compatExt spid="_x0000_s59522"/>
                </a:ext>
                <a:ext uri="{FF2B5EF4-FFF2-40B4-BE49-F238E27FC236}">
                  <a16:creationId xmlns:a16="http://schemas.microsoft.com/office/drawing/2014/main" id="{00000000-0008-0000-1B00-000082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9523" name="Button 131" hidden="1">
              <a:extLst>
                <a:ext uri="{63B3BB69-23CF-44E3-9099-C40C66FF867C}">
                  <a14:compatExt spid="_x0000_s59523"/>
                </a:ext>
                <a:ext uri="{FF2B5EF4-FFF2-40B4-BE49-F238E27FC236}">
                  <a16:creationId xmlns:a16="http://schemas.microsoft.com/office/drawing/2014/main" id="{00000000-0008-0000-1B00-000083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9524" name="Button 132" hidden="1">
              <a:extLst>
                <a:ext uri="{63B3BB69-23CF-44E3-9099-C40C66FF867C}">
                  <a14:compatExt spid="_x0000_s59524"/>
                </a:ext>
                <a:ext uri="{FF2B5EF4-FFF2-40B4-BE49-F238E27FC236}">
                  <a16:creationId xmlns:a16="http://schemas.microsoft.com/office/drawing/2014/main" id="{00000000-0008-0000-1B00-000084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9525" name="Button 133" hidden="1">
              <a:extLst>
                <a:ext uri="{63B3BB69-23CF-44E3-9099-C40C66FF867C}">
                  <a14:compatExt spid="_x0000_s59525"/>
                </a:ext>
                <a:ext uri="{FF2B5EF4-FFF2-40B4-BE49-F238E27FC236}">
                  <a16:creationId xmlns:a16="http://schemas.microsoft.com/office/drawing/2014/main" id="{00000000-0008-0000-1B00-000085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9526" name="Button 134" hidden="1">
              <a:extLst>
                <a:ext uri="{63B3BB69-23CF-44E3-9099-C40C66FF867C}">
                  <a14:compatExt spid="_x0000_s59526"/>
                </a:ext>
                <a:ext uri="{FF2B5EF4-FFF2-40B4-BE49-F238E27FC236}">
                  <a16:creationId xmlns:a16="http://schemas.microsoft.com/office/drawing/2014/main" id="{00000000-0008-0000-1B00-00008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9527" name="Button 135" hidden="1">
              <a:extLst>
                <a:ext uri="{63B3BB69-23CF-44E3-9099-C40C66FF867C}">
                  <a14:compatExt spid="_x0000_s59527"/>
                </a:ext>
                <a:ext uri="{FF2B5EF4-FFF2-40B4-BE49-F238E27FC236}">
                  <a16:creationId xmlns:a16="http://schemas.microsoft.com/office/drawing/2014/main" id="{00000000-0008-0000-1B00-000087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9528" name="Button 136" hidden="1">
              <a:extLst>
                <a:ext uri="{63B3BB69-23CF-44E3-9099-C40C66FF867C}">
                  <a14:compatExt spid="_x0000_s59528"/>
                </a:ext>
                <a:ext uri="{FF2B5EF4-FFF2-40B4-BE49-F238E27FC236}">
                  <a16:creationId xmlns:a16="http://schemas.microsoft.com/office/drawing/2014/main" id="{00000000-0008-0000-1B00-000088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9529" name="Button 137" hidden="1">
              <a:extLst>
                <a:ext uri="{63B3BB69-23CF-44E3-9099-C40C66FF867C}">
                  <a14:compatExt spid="_x0000_s59529"/>
                </a:ext>
                <a:ext uri="{FF2B5EF4-FFF2-40B4-BE49-F238E27FC236}">
                  <a16:creationId xmlns:a16="http://schemas.microsoft.com/office/drawing/2014/main" id="{00000000-0008-0000-1B00-000089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9530" name="Button 138" hidden="1">
              <a:extLst>
                <a:ext uri="{63B3BB69-23CF-44E3-9099-C40C66FF867C}">
                  <a14:compatExt spid="_x0000_s59530"/>
                </a:ext>
                <a:ext uri="{FF2B5EF4-FFF2-40B4-BE49-F238E27FC236}">
                  <a16:creationId xmlns:a16="http://schemas.microsoft.com/office/drawing/2014/main" id="{00000000-0008-0000-1B00-00008A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9531" name="Button 139" hidden="1">
              <a:extLst>
                <a:ext uri="{63B3BB69-23CF-44E3-9099-C40C66FF867C}">
                  <a14:compatExt spid="_x0000_s59531"/>
                </a:ext>
                <a:ext uri="{FF2B5EF4-FFF2-40B4-BE49-F238E27FC236}">
                  <a16:creationId xmlns:a16="http://schemas.microsoft.com/office/drawing/2014/main" id="{00000000-0008-0000-1B00-00008B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9532" name="Button 140" hidden="1">
              <a:extLst>
                <a:ext uri="{63B3BB69-23CF-44E3-9099-C40C66FF867C}">
                  <a14:compatExt spid="_x0000_s59532"/>
                </a:ext>
                <a:ext uri="{FF2B5EF4-FFF2-40B4-BE49-F238E27FC236}">
                  <a16:creationId xmlns:a16="http://schemas.microsoft.com/office/drawing/2014/main" id="{00000000-0008-0000-1B00-00008C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60417" name="Button 1" hidden="1">
              <a:extLst>
                <a:ext uri="{63B3BB69-23CF-44E3-9099-C40C66FF867C}">
                  <a14:compatExt spid="_x0000_s60417"/>
                </a:ext>
                <a:ext uri="{FF2B5EF4-FFF2-40B4-BE49-F238E27FC236}">
                  <a16:creationId xmlns:a16="http://schemas.microsoft.com/office/drawing/2014/main" id="{00000000-0008-0000-1C00-000001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60418" name="Button 2" hidden="1">
              <a:extLst>
                <a:ext uri="{63B3BB69-23CF-44E3-9099-C40C66FF867C}">
                  <a14:compatExt spid="_x0000_s60418"/>
                </a:ext>
                <a:ext uri="{FF2B5EF4-FFF2-40B4-BE49-F238E27FC236}">
                  <a16:creationId xmlns:a16="http://schemas.microsoft.com/office/drawing/2014/main" id="{00000000-0008-0000-1C00-000002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60419" name="Button 3" hidden="1">
              <a:extLst>
                <a:ext uri="{63B3BB69-23CF-44E3-9099-C40C66FF867C}">
                  <a14:compatExt spid="_x0000_s60419"/>
                </a:ext>
                <a:ext uri="{FF2B5EF4-FFF2-40B4-BE49-F238E27FC236}">
                  <a16:creationId xmlns:a16="http://schemas.microsoft.com/office/drawing/2014/main" id="{00000000-0008-0000-1C00-000003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60420" name="Button 4" hidden="1">
              <a:extLst>
                <a:ext uri="{63B3BB69-23CF-44E3-9099-C40C66FF867C}">
                  <a14:compatExt spid="_x0000_s60420"/>
                </a:ext>
                <a:ext uri="{FF2B5EF4-FFF2-40B4-BE49-F238E27FC236}">
                  <a16:creationId xmlns:a16="http://schemas.microsoft.com/office/drawing/2014/main" id="{00000000-0008-0000-1C00-000004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60421" name="Button 5" hidden="1">
              <a:extLst>
                <a:ext uri="{63B3BB69-23CF-44E3-9099-C40C66FF867C}">
                  <a14:compatExt spid="_x0000_s60421"/>
                </a:ext>
                <a:ext uri="{FF2B5EF4-FFF2-40B4-BE49-F238E27FC236}">
                  <a16:creationId xmlns:a16="http://schemas.microsoft.com/office/drawing/2014/main" id="{00000000-0008-0000-1C00-000005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60422" name="Button 6" hidden="1">
              <a:extLst>
                <a:ext uri="{63B3BB69-23CF-44E3-9099-C40C66FF867C}">
                  <a14:compatExt spid="_x0000_s60422"/>
                </a:ext>
                <a:ext uri="{FF2B5EF4-FFF2-40B4-BE49-F238E27FC236}">
                  <a16:creationId xmlns:a16="http://schemas.microsoft.com/office/drawing/2014/main" id="{00000000-0008-0000-1C00-000006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60423" name="Button 7" hidden="1">
              <a:extLst>
                <a:ext uri="{63B3BB69-23CF-44E3-9099-C40C66FF867C}">
                  <a14:compatExt spid="_x0000_s60423"/>
                </a:ext>
                <a:ext uri="{FF2B5EF4-FFF2-40B4-BE49-F238E27FC236}">
                  <a16:creationId xmlns:a16="http://schemas.microsoft.com/office/drawing/2014/main" id="{00000000-0008-0000-1C00-000007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60424" name="Button 8" hidden="1">
              <a:extLst>
                <a:ext uri="{63B3BB69-23CF-44E3-9099-C40C66FF867C}">
                  <a14:compatExt spid="_x0000_s60424"/>
                </a:ext>
                <a:ext uri="{FF2B5EF4-FFF2-40B4-BE49-F238E27FC236}">
                  <a16:creationId xmlns:a16="http://schemas.microsoft.com/office/drawing/2014/main" id="{00000000-0008-0000-1C00-000008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60425" name="Button 9" hidden="1">
              <a:extLst>
                <a:ext uri="{63B3BB69-23CF-44E3-9099-C40C66FF867C}">
                  <a14:compatExt spid="_x0000_s60425"/>
                </a:ext>
                <a:ext uri="{FF2B5EF4-FFF2-40B4-BE49-F238E27FC236}">
                  <a16:creationId xmlns:a16="http://schemas.microsoft.com/office/drawing/2014/main" id="{00000000-0008-0000-1C00-000009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60426" name="Button 10" hidden="1">
              <a:extLst>
                <a:ext uri="{63B3BB69-23CF-44E3-9099-C40C66FF867C}">
                  <a14:compatExt spid="_x0000_s60426"/>
                </a:ext>
                <a:ext uri="{FF2B5EF4-FFF2-40B4-BE49-F238E27FC236}">
                  <a16:creationId xmlns:a16="http://schemas.microsoft.com/office/drawing/2014/main" id="{00000000-0008-0000-1C00-00000A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60427" name="Button 11" hidden="1">
              <a:extLst>
                <a:ext uri="{63B3BB69-23CF-44E3-9099-C40C66FF867C}">
                  <a14:compatExt spid="_x0000_s60427"/>
                </a:ext>
                <a:ext uri="{FF2B5EF4-FFF2-40B4-BE49-F238E27FC236}">
                  <a16:creationId xmlns:a16="http://schemas.microsoft.com/office/drawing/2014/main" id="{00000000-0008-0000-1C00-00000B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60428" name="Button 12" hidden="1">
              <a:extLst>
                <a:ext uri="{63B3BB69-23CF-44E3-9099-C40C66FF867C}">
                  <a14:compatExt spid="_x0000_s60428"/>
                </a:ext>
                <a:ext uri="{FF2B5EF4-FFF2-40B4-BE49-F238E27FC236}">
                  <a16:creationId xmlns:a16="http://schemas.microsoft.com/office/drawing/2014/main" id="{00000000-0008-0000-1C00-00000C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60429" name="Button 13" hidden="1">
              <a:extLst>
                <a:ext uri="{63B3BB69-23CF-44E3-9099-C40C66FF867C}">
                  <a14:compatExt spid="_x0000_s60429"/>
                </a:ext>
                <a:ext uri="{FF2B5EF4-FFF2-40B4-BE49-F238E27FC236}">
                  <a16:creationId xmlns:a16="http://schemas.microsoft.com/office/drawing/2014/main" id="{00000000-0008-0000-1C00-00000D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60430" name="Button 14" hidden="1">
              <a:extLst>
                <a:ext uri="{63B3BB69-23CF-44E3-9099-C40C66FF867C}">
                  <a14:compatExt spid="_x0000_s60430"/>
                </a:ext>
                <a:ext uri="{FF2B5EF4-FFF2-40B4-BE49-F238E27FC236}">
                  <a16:creationId xmlns:a16="http://schemas.microsoft.com/office/drawing/2014/main" id="{00000000-0008-0000-1C00-00000E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60431" name="Button 15" hidden="1">
              <a:extLst>
                <a:ext uri="{63B3BB69-23CF-44E3-9099-C40C66FF867C}">
                  <a14:compatExt spid="_x0000_s60431"/>
                </a:ext>
                <a:ext uri="{FF2B5EF4-FFF2-40B4-BE49-F238E27FC236}">
                  <a16:creationId xmlns:a16="http://schemas.microsoft.com/office/drawing/2014/main" id="{00000000-0008-0000-1C00-00000F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60432" name="Button 16" hidden="1">
              <a:extLst>
                <a:ext uri="{63B3BB69-23CF-44E3-9099-C40C66FF867C}">
                  <a14:compatExt spid="_x0000_s60432"/>
                </a:ext>
                <a:ext uri="{FF2B5EF4-FFF2-40B4-BE49-F238E27FC236}">
                  <a16:creationId xmlns:a16="http://schemas.microsoft.com/office/drawing/2014/main" id="{00000000-0008-0000-1C00-000010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60433" name="Button 17" hidden="1">
              <a:extLst>
                <a:ext uri="{63B3BB69-23CF-44E3-9099-C40C66FF867C}">
                  <a14:compatExt spid="_x0000_s60433"/>
                </a:ext>
                <a:ext uri="{FF2B5EF4-FFF2-40B4-BE49-F238E27FC236}">
                  <a16:creationId xmlns:a16="http://schemas.microsoft.com/office/drawing/2014/main" id="{00000000-0008-0000-1C00-000011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60434" name="Button 18" hidden="1">
              <a:extLst>
                <a:ext uri="{63B3BB69-23CF-44E3-9099-C40C66FF867C}">
                  <a14:compatExt spid="_x0000_s60434"/>
                </a:ext>
                <a:ext uri="{FF2B5EF4-FFF2-40B4-BE49-F238E27FC236}">
                  <a16:creationId xmlns:a16="http://schemas.microsoft.com/office/drawing/2014/main" id="{00000000-0008-0000-1C00-000012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60435" name="Button 19" hidden="1">
              <a:extLst>
                <a:ext uri="{63B3BB69-23CF-44E3-9099-C40C66FF867C}">
                  <a14:compatExt spid="_x0000_s60435"/>
                </a:ext>
                <a:ext uri="{FF2B5EF4-FFF2-40B4-BE49-F238E27FC236}">
                  <a16:creationId xmlns:a16="http://schemas.microsoft.com/office/drawing/2014/main" id="{00000000-0008-0000-1C00-000013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60436" name="Button 20" hidden="1">
              <a:extLst>
                <a:ext uri="{63B3BB69-23CF-44E3-9099-C40C66FF867C}">
                  <a14:compatExt spid="_x0000_s60436"/>
                </a:ext>
                <a:ext uri="{FF2B5EF4-FFF2-40B4-BE49-F238E27FC236}">
                  <a16:creationId xmlns:a16="http://schemas.microsoft.com/office/drawing/2014/main" id="{00000000-0008-0000-1C00-000014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60437" name="Button 21" hidden="1">
              <a:extLst>
                <a:ext uri="{63B3BB69-23CF-44E3-9099-C40C66FF867C}">
                  <a14:compatExt spid="_x0000_s60437"/>
                </a:ext>
                <a:ext uri="{FF2B5EF4-FFF2-40B4-BE49-F238E27FC236}">
                  <a16:creationId xmlns:a16="http://schemas.microsoft.com/office/drawing/2014/main" id="{00000000-0008-0000-1C00-000015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60438" name="Button 22" hidden="1">
              <a:extLst>
                <a:ext uri="{63B3BB69-23CF-44E3-9099-C40C66FF867C}">
                  <a14:compatExt spid="_x0000_s60438"/>
                </a:ext>
                <a:ext uri="{FF2B5EF4-FFF2-40B4-BE49-F238E27FC236}">
                  <a16:creationId xmlns:a16="http://schemas.microsoft.com/office/drawing/2014/main" id="{00000000-0008-0000-1C00-000016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60439" name="Button 23" hidden="1">
              <a:extLst>
                <a:ext uri="{63B3BB69-23CF-44E3-9099-C40C66FF867C}">
                  <a14:compatExt spid="_x0000_s60439"/>
                </a:ext>
                <a:ext uri="{FF2B5EF4-FFF2-40B4-BE49-F238E27FC236}">
                  <a16:creationId xmlns:a16="http://schemas.microsoft.com/office/drawing/2014/main" id="{00000000-0008-0000-1C00-000017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60440" name="Button 24" hidden="1">
              <a:extLst>
                <a:ext uri="{63B3BB69-23CF-44E3-9099-C40C66FF867C}">
                  <a14:compatExt spid="_x0000_s60440"/>
                </a:ext>
                <a:ext uri="{FF2B5EF4-FFF2-40B4-BE49-F238E27FC236}">
                  <a16:creationId xmlns:a16="http://schemas.microsoft.com/office/drawing/2014/main" id="{00000000-0008-0000-1C00-000018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60441" name="Button 25" hidden="1">
              <a:extLst>
                <a:ext uri="{63B3BB69-23CF-44E3-9099-C40C66FF867C}">
                  <a14:compatExt spid="_x0000_s60441"/>
                </a:ext>
                <a:ext uri="{FF2B5EF4-FFF2-40B4-BE49-F238E27FC236}">
                  <a16:creationId xmlns:a16="http://schemas.microsoft.com/office/drawing/2014/main" id="{00000000-0008-0000-1C00-000019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60442" name="Button 26" hidden="1">
              <a:extLst>
                <a:ext uri="{63B3BB69-23CF-44E3-9099-C40C66FF867C}">
                  <a14:compatExt spid="_x0000_s60442"/>
                </a:ext>
                <a:ext uri="{FF2B5EF4-FFF2-40B4-BE49-F238E27FC236}">
                  <a16:creationId xmlns:a16="http://schemas.microsoft.com/office/drawing/2014/main" id="{00000000-0008-0000-1C00-00001A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60443" name="Button 27" hidden="1">
              <a:extLst>
                <a:ext uri="{63B3BB69-23CF-44E3-9099-C40C66FF867C}">
                  <a14:compatExt spid="_x0000_s60443"/>
                </a:ext>
                <a:ext uri="{FF2B5EF4-FFF2-40B4-BE49-F238E27FC236}">
                  <a16:creationId xmlns:a16="http://schemas.microsoft.com/office/drawing/2014/main" id="{00000000-0008-0000-1C00-00001B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60444" name="Button 28" hidden="1">
              <a:extLst>
                <a:ext uri="{63B3BB69-23CF-44E3-9099-C40C66FF867C}">
                  <a14:compatExt spid="_x0000_s60444"/>
                </a:ext>
                <a:ext uri="{FF2B5EF4-FFF2-40B4-BE49-F238E27FC236}">
                  <a16:creationId xmlns:a16="http://schemas.microsoft.com/office/drawing/2014/main" id="{00000000-0008-0000-1C00-00001C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60445" name="Button 29" hidden="1">
              <a:extLst>
                <a:ext uri="{63B3BB69-23CF-44E3-9099-C40C66FF867C}">
                  <a14:compatExt spid="_x0000_s60445"/>
                </a:ext>
                <a:ext uri="{FF2B5EF4-FFF2-40B4-BE49-F238E27FC236}">
                  <a16:creationId xmlns:a16="http://schemas.microsoft.com/office/drawing/2014/main" id="{00000000-0008-0000-1C00-00001D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60446" name="Button 30" hidden="1">
              <a:extLst>
                <a:ext uri="{63B3BB69-23CF-44E3-9099-C40C66FF867C}">
                  <a14:compatExt spid="_x0000_s60446"/>
                </a:ext>
                <a:ext uri="{FF2B5EF4-FFF2-40B4-BE49-F238E27FC236}">
                  <a16:creationId xmlns:a16="http://schemas.microsoft.com/office/drawing/2014/main" id="{00000000-0008-0000-1C00-00001E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60447" name="Button 31" hidden="1">
              <a:extLst>
                <a:ext uri="{63B3BB69-23CF-44E3-9099-C40C66FF867C}">
                  <a14:compatExt spid="_x0000_s60447"/>
                </a:ext>
                <a:ext uri="{FF2B5EF4-FFF2-40B4-BE49-F238E27FC236}">
                  <a16:creationId xmlns:a16="http://schemas.microsoft.com/office/drawing/2014/main" id="{00000000-0008-0000-1C00-00001F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60448" name="Button 32" hidden="1">
              <a:extLst>
                <a:ext uri="{63B3BB69-23CF-44E3-9099-C40C66FF867C}">
                  <a14:compatExt spid="_x0000_s60448"/>
                </a:ext>
                <a:ext uri="{FF2B5EF4-FFF2-40B4-BE49-F238E27FC236}">
                  <a16:creationId xmlns:a16="http://schemas.microsoft.com/office/drawing/2014/main" id="{00000000-0008-0000-1C00-000020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60449" name="Button 33" hidden="1">
              <a:extLst>
                <a:ext uri="{63B3BB69-23CF-44E3-9099-C40C66FF867C}">
                  <a14:compatExt spid="_x0000_s60449"/>
                </a:ext>
                <a:ext uri="{FF2B5EF4-FFF2-40B4-BE49-F238E27FC236}">
                  <a16:creationId xmlns:a16="http://schemas.microsoft.com/office/drawing/2014/main" id="{00000000-0008-0000-1C00-000021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60450" name="Button 34" hidden="1">
              <a:extLst>
                <a:ext uri="{63B3BB69-23CF-44E3-9099-C40C66FF867C}">
                  <a14:compatExt spid="_x0000_s60450"/>
                </a:ext>
                <a:ext uri="{FF2B5EF4-FFF2-40B4-BE49-F238E27FC236}">
                  <a16:creationId xmlns:a16="http://schemas.microsoft.com/office/drawing/2014/main" id="{00000000-0008-0000-1C00-000022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60451" name="Button 35" hidden="1">
              <a:extLst>
                <a:ext uri="{63B3BB69-23CF-44E3-9099-C40C66FF867C}">
                  <a14:compatExt spid="_x0000_s60451"/>
                </a:ext>
                <a:ext uri="{FF2B5EF4-FFF2-40B4-BE49-F238E27FC236}">
                  <a16:creationId xmlns:a16="http://schemas.microsoft.com/office/drawing/2014/main" id="{00000000-0008-0000-1C00-000023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60452" name="Button 36" hidden="1">
              <a:extLst>
                <a:ext uri="{63B3BB69-23CF-44E3-9099-C40C66FF867C}">
                  <a14:compatExt spid="_x0000_s60452"/>
                </a:ext>
                <a:ext uri="{FF2B5EF4-FFF2-40B4-BE49-F238E27FC236}">
                  <a16:creationId xmlns:a16="http://schemas.microsoft.com/office/drawing/2014/main" id="{00000000-0008-0000-1C00-000024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60453" name="Button 37" hidden="1">
              <a:extLst>
                <a:ext uri="{63B3BB69-23CF-44E3-9099-C40C66FF867C}">
                  <a14:compatExt spid="_x0000_s60453"/>
                </a:ext>
                <a:ext uri="{FF2B5EF4-FFF2-40B4-BE49-F238E27FC236}">
                  <a16:creationId xmlns:a16="http://schemas.microsoft.com/office/drawing/2014/main" id="{00000000-0008-0000-1C00-000025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60454" name="Button 38" hidden="1">
              <a:extLst>
                <a:ext uri="{63B3BB69-23CF-44E3-9099-C40C66FF867C}">
                  <a14:compatExt spid="_x0000_s60454"/>
                </a:ext>
                <a:ext uri="{FF2B5EF4-FFF2-40B4-BE49-F238E27FC236}">
                  <a16:creationId xmlns:a16="http://schemas.microsoft.com/office/drawing/2014/main" id="{00000000-0008-0000-1C00-000026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60455" name="Button 39" hidden="1">
              <a:extLst>
                <a:ext uri="{63B3BB69-23CF-44E3-9099-C40C66FF867C}">
                  <a14:compatExt spid="_x0000_s60455"/>
                </a:ext>
                <a:ext uri="{FF2B5EF4-FFF2-40B4-BE49-F238E27FC236}">
                  <a16:creationId xmlns:a16="http://schemas.microsoft.com/office/drawing/2014/main" id="{00000000-0008-0000-1C00-000027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60456" name="Button 40" hidden="1">
              <a:extLst>
                <a:ext uri="{63B3BB69-23CF-44E3-9099-C40C66FF867C}">
                  <a14:compatExt spid="_x0000_s60456"/>
                </a:ext>
                <a:ext uri="{FF2B5EF4-FFF2-40B4-BE49-F238E27FC236}">
                  <a16:creationId xmlns:a16="http://schemas.microsoft.com/office/drawing/2014/main" id="{00000000-0008-0000-1C00-000028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60457" name="Button 41" hidden="1">
              <a:extLst>
                <a:ext uri="{63B3BB69-23CF-44E3-9099-C40C66FF867C}">
                  <a14:compatExt spid="_x0000_s60457"/>
                </a:ext>
                <a:ext uri="{FF2B5EF4-FFF2-40B4-BE49-F238E27FC236}">
                  <a16:creationId xmlns:a16="http://schemas.microsoft.com/office/drawing/2014/main" id="{00000000-0008-0000-1C00-000029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60458" name="Button 42" hidden="1">
              <a:extLst>
                <a:ext uri="{63B3BB69-23CF-44E3-9099-C40C66FF867C}">
                  <a14:compatExt spid="_x0000_s60458"/>
                </a:ext>
                <a:ext uri="{FF2B5EF4-FFF2-40B4-BE49-F238E27FC236}">
                  <a16:creationId xmlns:a16="http://schemas.microsoft.com/office/drawing/2014/main" id="{00000000-0008-0000-1C00-00002A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60459" name="Button 43" hidden="1">
              <a:extLst>
                <a:ext uri="{63B3BB69-23CF-44E3-9099-C40C66FF867C}">
                  <a14:compatExt spid="_x0000_s60459"/>
                </a:ext>
                <a:ext uri="{FF2B5EF4-FFF2-40B4-BE49-F238E27FC236}">
                  <a16:creationId xmlns:a16="http://schemas.microsoft.com/office/drawing/2014/main" id="{00000000-0008-0000-1C00-00002B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60460" name="Button 44" hidden="1">
              <a:extLst>
                <a:ext uri="{63B3BB69-23CF-44E3-9099-C40C66FF867C}">
                  <a14:compatExt spid="_x0000_s60460"/>
                </a:ext>
                <a:ext uri="{FF2B5EF4-FFF2-40B4-BE49-F238E27FC236}">
                  <a16:creationId xmlns:a16="http://schemas.microsoft.com/office/drawing/2014/main" id="{00000000-0008-0000-1C00-00002C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60461" name="Button 45" hidden="1">
              <a:extLst>
                <a:ext uri="{63B3BB69-23CF-44E3-9099-C40C66FF867C}">
                  <a14:compatExt spid="_x0000_s60461"/>
                </a:ext>
                <a:ext uri="{FF2B5EF4-FFF2-40B4-BE49-F238E27FC236}">
                  <a16:creationId xmlns:a16="http://schemas.microsoft.com/office/drawing/2014/main" id="{00000000-0008-0000-1C00-00002D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60462" name="Button 46" hidden="1">
              <a:extLst>
                <a:ext uri="{63B3BB69-23CF-44E3-9099-C40C66FF867C}">
                  <a14:compatExt spid="_x0000_s60462"/>
                </a:ext>
                <a:ext uri="{FF2B5EF4-FFF2-40B4-BE49-F238E27FC236}">
                  <a16:creationId xmlns:a16="http://schemas.microsoft.com/office/drawing/2014/main" id="{00000000-0008-0000-1C00-00002E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60463" name="Button 47" hidden="1">
              <a:extLst>
                <a:ext uri="{63B3BB69-23CF-44E3-9099-C40C66FF867C}">
                  <a14:compatExt spid="_x0000_s60463"/>
                </a:ext>
                <a:ext uri="{FF2B5EF4-FFF2-40B4-BE49-F238E27FC236}">
                  <a16:creationId xmlns:a16="http://schemas.microsoft.com/office/drawing/2014/main" id="{00000000-0008-0000-1C00-00002F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60464" name="Button 48" hidden="1">
              <a:extLst>
                <a:ext uri="{63B3BB69-23CF-44E3-9099-C40C66FF867C}">
                  <a14:compatExt spid="_x0000_s60464"/>
                </a:ext>
                <a:ext uri="{FF2B5EF4-FFF2-40B4-BE49-F238E27FC236}">
                  <a16:creationId xmlns:a16="http://schemas.microsoft.com/office/drawing/2014/main" id="{00000000-0008-0000-1C00-000030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60465" name="Button 49" hidden="1">
              <a:extLst>
                <a:ext uri="{63B3BB69-23CF-44E3-9099-C40C66FF867C}">
                  <a14:compatExt spid="_x0000_s60465"/>
                </a:ext>
                <a:ext uri="{FF2B5EF4-FFF2-40B4-BE49-F238E27FC236}">
                  <a16:creationId xmlns:a16="http://schemas.microsoft.com/office/drawing/2014/main" id="{00000000-0008-0000-1C00-000031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60466" name="Button 50" hidden="1">
              <a:extLst>
                <a:ext uri="{63B3BB69-23CF-44E3-9099-C40C66FF867C}">
                  <a14:compatExt spid="_x0000_s60466"/>
                </a:ext>
                <a:ext uri="{FF2B5EF4-FFF2-40B4-BE49-F238E27FC236}">
                  <a16:creationId xmlns:a16="http://schemas.microsoft.com/office/drawing/2014/main" id="{00000000-0008-0000-1C00-000032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60467" name="Button 51" hidden="1">
              <a:extLst>
                <a:ext uri="{63B3BB69-23CF-44E3-9099-C40C66FF867C}">
                  <a14:compatExt spid="_x0000_s60467"/>
                </a:ext>
                <a:ext uri="{FF2B5EF4-FFF2-40B4-BE49-F238E27FC236}">
                  <a16:creationId xmlns:a16="http://schemas.microsoft.com/office/drawing/2014/main" id="{00000000-0008-0000-1C00-000033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60468" name="Button 52" hidden="1">
              <a:extLst>
                <a:ext uri="{63B3BB69-23CF-44E3-9099-C40C66FF867C}">
                  <a14:compatExt spid="_x0000_s60468"/>
                </a:ext>
                <a:ext uri="{FF2B5EF4-FFF2-40B4-BE49-F238E27FC236}">
                  <a16:creationId xmlns:a16="http://schemas.microsoft.com/office/drawing/2014/main" id="{00000000-0008-0000-1C00-000034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60469" name="Button 53" hidden="1">
              <a:extLst>
                <a:ext uri="{63B3BB69-23CF-44E3-9099-C40C66FF867C}">
                  <a14:compatExt spid="_x0000_s60469"/>
                </a:ext>
                <a:ext uri="{FF2B5EF4-FFF2-40B4-BE49-F238E27FC236}">
                  <a16:creationId xmlns:a16="http://schemas.microsoft.com/office/drawing/2014/main" id="{00000000-0008-0000-1C00-000035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60470" name="Button 54" hidden="1">
              <a:extLst>
                <a:ext uri="{63B3BB69-23CF-44E3-9099-C40C66FF867C}">
                  <a14:compatExt spid="_x0000_s60470"/>
                </a:ext>
                <a:ext uri="{FF2B5EF4-FFF2-40B4-BE49-F238E27FC236}">
                  <a16:creationId xmlns:a16="http://schemas.microsoft.com/office/drawing/2014/main" id="{00000000-0008-0000-1C00-000036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60471" name="Button 55" hidden="1">
              <a:extLst>
                <a:ext uri="{63B3BB69-23CF-44E3-9099-C40C66FF867C}">
                  <a14:compatExt spid="_x0000_s60471"/>
                </a:ext>
                <a:ext uri="{FF2B5EF4-FFF2-40B4-BE49-F238E27FC236}">
                  <a16:creationId xmlns:a16="http://schemas.microsoft.com/office/drawing/2014/main" id="{00000000-0008-0000-1C00-000037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60472" name="Button 56" hidden="1">
              <a:extLst>
                <a:ext uri="{63B3BB69-23CF-44E3-9099-C40C66FF867C}">
                  <a14:compatExt spid="_x0000_s60472"/>
                </a:ext>
                <a:ext uri="{FF2B5EF4-FFF2-40B4-BE49-F238E27FC236}">
                  <a16:creationId xmlns:a16="http://schemas.microsoft.com/office/drawing/2014/main" id="{00000000-0008-0000-1C00-000038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60473" name="Button 57" hidden="1">
              <a:extLst>
                <a:ext uri="{63B3BB69-23CF-44E3-9099-C40C66FF867C}">
                  <a14:compatExt spid="_x0000_s60473"/>
                </a:ext>
                <a:ext uri="{FF2B5EF4-FFF2-40B4-BE49-F238E27FC236}">
                  <a16:creationId xmlns:a16="http://schemas.microsoft.com/office/drawing/2014/main" id="{00000000-0008-0000-1C00-000039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60474" name="Button 58" hidden="1">
              <a:extLst>
                <a:ext uri="{63B3BB69-23CF-44E3-9099-C40C66FF867C}">
                  <a14:compatExt spid="_x0000_s60474"/>
                </a:ext>
                <a:ext uri="{FF2B5EF4-FFF2-40B4-BE49-F238E27FC236}">
                  <a16:creationId xmlns:a16="http://schemas.microsoft.com/office/drawing/2014/main" id="{00000000-0008-0000-1C00-00003A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60475" name="Button 59" hidden="1">
              <a:extLst>
                <a:ext uri="{63B3BB69-23CF-44E3-9099-C40C66FF867C}">
                  <a14:compatExt spid="_x0000_s60475"/>
                </a:ext>
                <a:ext uri="{FF2B5EF4-FFF2-40B4-BE49-F238E27FC236}">
                  <a16:creationId xmlns:a16="http://schemas.microsoft.com/office/drawing/2014/main" id="{00000000-0008-0000-1C00-00003B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60476" name="Button 60" hidden="1">
              <a:extLst>
                <a:ext uri="{63B3BB69-23CF-44E3-9099-C40C66FF867C}">
                  <a14:compatExt spid="_x0000_s60476"/>
                </a:ext>
                <a:ext uri="{FF2B5EF4-FFF2-40B4-BE49-F238E27FC236}">
                  <a16:creationId xmlns:a16="http://schemas.microsoft.com/office/drawing/2014/main" id="{00000000-0008-0000-1C00-00003C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60477" name="Button 61" hidden="1">
              <a:extLst>
                <a:ext uri="{63B3BB69-23CF-44E3-9099-C40C66FF867C}">
                  <a14:compatExt spid="_x0000_s60477"/>
                </a:ext>
                <a:ext uri="{FF2B5EF4-FFF2-40B4-BE49-F238E27FC236}">
                  <a16:creationId xmlns:a16="http://schemas.microsoft.com/office/drawing/2014/main" id="{00000000-0008-0000-1C00-00003D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60478" name="Button 62" hidden="1">
              <a:extLst>
                <a:ext uri="{63B3BB69-23CF-44E3-9099-C40C66FF867C}">
                  <a14:compatExt spid="_x0000_s60478"/>
                </a:ext>
                <a:ext uri="{FF2B5EF4-FFF2-40B4-BE49-F238E27FC236}">
                  <a16:creationId xmlns:a16="http://schemas.microsoft.com/office/drawing/2014/main" id="{00000000-0008-0000-1C00-00003E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60479" name="Button 63" hidden="1">
              <a:extLst>
                <a:ext uri="{63B3BB69-23CF-44E3-9099-C40C66FF867C}">
                  <a14:compatExt spid="_x0000_s60479"/>
                </a:ext>
                <a:ext uri="{FF2B5EF4-FFF2-40B4-BE49-F238E27FC236}">
                  <a16:creationId xmlns:a16="http://schemas.microsoft.com/office/drawing/2014/main" id="{00000000-0008-0000-1C00-00003F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60480" name="Button 64" hidden="1">
              <a:extLst>
                <a:ext uri="{63B3BB69-23CF-44E3-9099-C40C66FF867C}">
                  <a14:compatExt spid="_x0000_s60480"/>
                </a:ext>
                <a:ext uri="{FF2B5EF4-FFF2-40B4-BE49-F238E27FC236}">
                  <a16:creationId xmlns:a16="http://schemas.microsoft.com/office/drawing/2014/main" id="{00000000-0008-0000-1C00-000040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60481" name="Button 65" hidden="1">
              <a:extLst>
                <a:ext uri="{63B3BB69-23CF-44E3-9099-C40C66FF867C}">
                  <a14:compatExt spid="_x0000_s60481"/>
                </a:ext>
                <a:ext uri="{FF2B5EF4-FFF2-40B4-BE49-F238E27FC236}">
                  <a16:creationId xmlns:a16="http://schemas.microsoft.com/office/drawing/2014/main" id="{00000000-0008-0000-1C00-000041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60482" name="Button 66" hidden="1">
              <a:extLst>
                <a:ext uri="{63B3BB69-23CF-44E3-9099-C40C66FF867C}">
                  <a14:compatExt spid="_x0000_s60482"/>
                </a:ext>
                <a:ext uri="{FF2B5EF4-FFF2-40B4-BE49-F238E27FC236}">
                  <a16:creationId xmlns:a16="http://schemas.microsoft.com/office/drawing/2014/main" id="{00000000-0008-0000-1C00-000042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60483" name="Button 67" hidden="1">
              <a:extLst>
                <a:ext uri="{63B3BB69-23CF-44E3-9099-C40C66FF867C}">
                  <a14:compatExt spid="_x0000_s60483"/>
                </a:ext>
                <a:ext uri="{FF2B5EF4-FFF2-40B4-BE49-F238E27FC236}">
                  <a16:creationId xmlns:a16="http://schemas.microsoft.com/office/drawing/2014/main" id="{00000000-0008-0000-1C00-000043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60484" name="Button 68" hidden="1">
              <a:extLst>
                <a:ext uri="{63B3BB69-23CF-44E3-9099-C40C66FF867C}">
                  <a14:compatExt spid="_x0000_s60484"/>
                </a:ext>
                <a:ext uri="{FF2B5EF4-FFF2-40B4-BE49-F238E27FC236}">
                  <a16:creationId xmlns:a16="http://schemas.microsoft.com/office/drawing/2014/main" id="{00000000-0008-0000-1C00-000044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60485" name="Button 69" hidden="1">
              <a:extLst>
                <a:ext uri="{63B3BB69-23CF-44E3-9099-C40C66FF867C}">
                  <a14:compatExt spid="_x0000_s60485"/>
                </a:ext>
                <a:ext uri="{FF2B5EF4-FFF2-40B4-BE49-F238E27FC236}">
                  <a16:creationId xmlns:a16="http://schemas.microsoft.com/office/drawing/2014/main" id="{00000000-0008-0000-1C00-000045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60486" name="Button 70" hidden="1">
              <a:extLst>
                <a:ext uri="{63B3BB69-23CF-44E3-9099-C40C66FF867C}">
                  <a14:compatExt spid="_x0000_s60486"/>
                </a:ext>
                <a:ext uri="{FF2B5EF4-FFF2-40B4-BE49-F238E27FC236}">
                  <a16:creationId xmlns:a16="http://schemas.microsoft.com/office/drawing/2014/main" id="{00000000-0008-0000-1C00-000046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60487" name="Button 71" hidden="1">
              <a:extLst>
                <a:ext uri="{63B3BB69-23CF-44E3-9099-C40C66FF867C}">
                  <a14:compatExt spid="_x0000_s60487"/>
                </a:ext>
                <a:ext uri="{FF2B5EF4-FFF2-40B4-BE49-F238E27FC236}">
                  <a16:creationId xmlns:a16="http://schemas.microsoft.com/office/drawing/2014/main" id="{00000000-0008-0000-1C00-000047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60488" name="Button 72" hidden="1">
              <a:extLst>
                <a:ext uri="{63B3BB69-23CF-44E3-9099-C40C66FF867C}">
                  <a14:compatExt spid="_x0000_s60488"/>
                </a:ext>
                <a:ext uri="{FF2B5EF4-FFF2-40B4-BE49-F238E27FC236}">
                  <a16:creationId xmlns:a16="http://schemas.microsoft.com/office/drawing/2014/main" id="{00000000-0008-0000-1C00-000048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60489" name="Button 73" hidden="1">
              <a:extLst>
                <a:ext uri="{63B3BB69-23CF-44E3-9099-C40C66FF867C}">
                  <a14:compatExt spid="_x0000_s60489"/>
                </a:ext>
                <a:ext uri="{FF2B5EF4-FFF2-40B4-BE49-F238E27FC236}">
                  <a16:creationId xmlns:a16="http://schemas.microsoft.com/office/drawing/2014/main" id="{00000000-0008-0000-1C00-000049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60490" name="Button 74" hidden="1">
              <a:extLst>
                <a:ext uri="{63B3BB69-23CF-44E3-9099-C40C66FF867C}">
                  <a14:compatExt spid="_x0000_s60490"/>
                </a:ext>
                <a:ext uri="{FF2B5EF4-FFF2-40B4-BE49-F238E27FC236}">
                  <a16:creationId xmlns:a16="http://schemas.microsoft.com/office/drawing/2014/main" id="{00000000-0008-0000-1C00-00004A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60491" name="Button 75" hidden="1">
              <a:extLst>
                <a:ext uri="{63B3BB69-23CF-44E3-9099-C40C66FF867C}">
                  <a14:compatExt spid="_x0000_s60491"/>
                </a:ext>
                <a:ext uri="{FF2B5EF4-FFF2-40B4-BE49-F238E27FC236}">
                  <a16:creationId xmlns:a16="http://schemas.microsoft.com/office/drawing/2014/main" id="{00000000-0008-0000-1C00-00004B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60492" name="Button 76" hidden="1">
              <a:extLst>
                <a:ext uri="{63B3BB69-23CF-44E3-9099-C40C66FF867C}">
                  <a14:compatExt spid="_x0000_s60492"/>
                </a:ext>
                <a:ext uri="{FF2B5EF4-FFF2-40B4-BE49-F238E27FC236}">
                  <a16:creationId xmlns:a16="http://schemas.microsoft.com/office/drawing/2014/main" id="{00000000-0008-0000-1C00-00004C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60493" name="Button 77" hidden="1">
              <a:extLst>
                <a:ext uri="{63B3BB69-23CF-44E3-9099-C40C66FF867C}">
                  <a14:compatExt spid="_x0000_s60493"/>
                </a:ext>
                <a:ext uri="{FF2B5EF4-FFF2-40B4-BE49-F238E27FC236}">
                  <a16:creationId xmlns:a16="http://schemas.microsoft.com/office/drawing/2014/main" id="{00000000-0008-0000-1C00-00004D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60494" name="Button 78" hidden="1">
              <a:extLst>
                <a:ext uri="{63B3BB69-23CF-44E3-9099-C40C66FF867C}">
                  <a14:compatExt spid="_x0000_s60494"/>
                </a:ext>
                <a:ext uri="{FF2B5EF4-FFF2-40B4-BE49-F238E27FC236}">
                  <a16:creationId xmlns:a16="http://schemas.microsoft.com/office/drawing/2014/main" id="{00000000-0008-0000-1C00-00004E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60495" name="Button 79" hidden="1">
              <a:extLst>
                <a:ext uri="{63B3BB69-23CF-44E3-9099-C40C66FF867C}">
                  <a14:compatExt spid="_x0000_s60495"/>
                </a:ext>
                <a:ext uri="{FF2B5EF4-FFF2-40B4-BE49-F238E27FC236}">
                  <a16:creationId xmlns:a16="http://schemas.microsoft.com/office/drawing/2014/main" id="{00000000-0008-0000-1C00-00004F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60496" name="Button 80" hidden="1">
              <a:extLst>
                <a:ext uri="{63B3BB69-23CF-44E3-9099-C40C66FF867C}">
                  <a14:compatExt spid="_x0000_s60496"/>
                </a:ext>
                <a:ext uri="{FF2B5EF4-FFF2-40B4-BE49-F238E27FC236}">
                  <a16:creationId xmlns:a16="http://schemas.microsoft.com/office/drawing/2014/main" id="{00000000-0008-0000-1C00-000050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60497" name="Button 81" hidden="1">
              <a:extLst>
                <a:ext uri="{63B3BB69-23CF-44E3-9099-C40C66FF867C}">
                  <a14:compatExt spid="_x0000_s60497"/>
                </a:ext>
                <a:ext uri="{FF2B5EF4-FFF2-40B4-BE49-F238E27FC236}">
                  <a16:creationId xmlns:a16="http://schemas.microsoft.com/office/drawing/2014/main" id="{00000000-0008-0000-1C00-000051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60498" name="Button 82" hidden="1">
              <a:extLst>
                <a:ext uri="{63B3BB69-23CF-44E3-9099-C40C66FF867C}">
                  <a14:compatExt spid="_x0000_s60498"/>
                </a:ext>
                <a:ext uri="{FF2B5EF4-FFF2-40B4-BE49-F238E27FC236}">
                  <a16:creationId xmlns:a16="http://schemas.microsoft.com/office/drawing/2014/main" id="{00000000-0008-0000-1C00-000052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60499" name="Button 83" hidden="1">
              <a:extLst>
                <a:ext uri="{63B3BB69-23CF-44E3-9099-C40C66FF867C}">
                  <a14:compatExt spid="_x0000_s60499"/>
                </a:ext>
                <a:ext uri="{FF2B5EF4-FFF2-40B4-BE49-F238E27FC236}">
                  <a16:creationId xmlns:a16="http://schemas.microsoft.com/office/drawing/2014/main" id="{00000000-0008-0000-1C00-000053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60500" name="Button 84" hidden="1">
              <a:extLst>
                <a:ext uri="{63B3BB69-23CF-44E3-9099-C40C66FF867C}">
                  <a14:compatExt spid="_x0000_s60500"/>
                </a:ext>
                <a:ext uri="{FF2B5EF4-FFF2-40B4-BE49-F238E27FC236}">
                  <a16:creationId xmlns:a16="http://schemas.microsoft.com/office/drawing/2014/main" id="{00000000-0008-0000-1C00-000054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60501" name="Button 85" hidden="1">
              <a:extLst>
                <a:ext uri="{63B3BB69-23CF-44E3-9099-C40C66FF867C}">
                  <a14:compatExt spid="_x0000_s60501"/>
                </a:ext>
                <a:ext uri="{FF2B5EF4-FFF2-40B4-BE49-F238E27FC236}">
                  <a16:creationId xmlns:a16="http://schemas.microsoft.com/office/drawing/2014/main" id="{00000000-0008-0000-1C00-000055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60502" name="Button 86" hidden="1">
              <a:extLst>
                <a:ext uri="{63B3BB69-23CF-44E3-9099-C40C66FF867C}">
                  <a14:compatExt spid="_x0000_s60502"/>
                </a:ext>
                <a:ext uri="{FF2B5EF4-FFF2-40B4-BE49-F238E27FC236}">
                  <a16:creationId xmlns:a16="http://schemas.microsoft.com/office/drawing/2014/main" id="{00000000-0008-0000-1C00-000056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60503" name="Button 87" hidden="1">
              <a:extLst>
                <a:ext uri="{63B3BB69-23CF-44E3-9099-C40C66FF867C}">
                  <a14:compatExt spid="_x0000_s60503"/>
                </a:ext>
                <a:ext uri="{FF2B5EF4-FFF2-40B4-BE49-F238E27FC236}">
                  <a16:creationId xmlns:a16="http://schemas.microsoft.com/office/drawing/2014/main" id="{00000000-0008-0000-1C00-000057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60504" name="Button 88" hidden="1">
              <a:extLst>
                <a:ext uri="{63B3BB69-23CF-44E3-9099-C40C66FF867C}">
                  <a14:compatExt spid="_x0000_s60504"/>
                </a:ext>
                <a:ext uri="{FF2B5EF4-FFF2-40B4-BE49-F238E27FC236}">
                  <a16:creationId xmlns:a16="http://schemas.microsoft.com/office/drawing/2014/main" id="{00000000-0008-0000-1C00-000058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60505" name="Button 89" hidden="1">
              <a:extLst>
                <a:ext uri="{63B3BB69-23CF-44E3-9099-C40C66FF867C}">
                  <a14:compatExt spid="_x0000_s60505"/>
                </a:ext>
                <a:ext uri="{FF2B5EF4-FFF2-40B4-BE49-F238E27FC236}">
                  <a16:creationId xmlns:a16="http://schemas.microsoft.com/office/drawing/2014/main" id="{00000000-0008-0000-1C00-000059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60506" name="Button 90" hidden="1">
              <a:extLst>
                <a:ext uri="{63B3BB69-23CF-44E3-9099-C40C66FF867C}">
                  <a14:compatExt spid="_x0000_s60506"/>
                </a:ext>
                <a:ext uri="{FF2B5EF4-FFF2-40B4-BE49-F238E27FC236}">
                  <a16:creationId xmlns:a16="http://schemas.microsoft.com/office/drawing/2014/main" id="{00000000-0008-0000-1C00-00005A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60507" name="Button 91" hidden="1">
              <a:extLst>
                <a:ext uri="{63B3BB69-23CF-44E3-9099-C40C66FF867C}">
                  <a14:compatExt spid="_x0000_s60507"/>
                </a:ext>
                <a:ext uri="{FF2B5EF4-FFF2-40B4-BE49-F238E27FC236}">
                  <a16:creationId xmlns:a16="http://schemas.microsoft.com/office/drawing/2014/main" id="{00000000-0008-0000-1C00-00005B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60508" name="Button 92" hidden="1">
              <a:extLst>
                <a:ext uri="{63B3BB69-23CF-44E3-9099-C40C66FF867C}">
                  <a14:compatExt spid="_x0000_s60508"/>
                </a:ext>
                <a:ext uri="{FF2B5EF4-FFF2-40B4-BE49-F238E27FC236}">
                  <a16:creationId xmlns:a16="http://schemas.microsoft.com/office/drawing/2014/main" id="{00000000-0008-0000-1C00-00005C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60509" name="Button 93" hidden="1">
              <a:extLst>
                <a:ext uri="{63B3BB69-23CF-44E3-9099-C40C66FF867C}">
                  <a14:compatExt spid="_x0000_s60509"/>
                </a:ext>
                <a:ext uri="{FF2B5EF4-FFF2-40B4-BE49-F238E27FC236}">
                  <a16:creationId xmlns:a16="http://schemas.microsoft.com/office/drawing/2014/main" id="{00000000-0008-0000-1C00-00005D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60510" name="Button 94" hidden="1">
              <a:extLst>
                <a:ext uri="{63B3BB69-23CF-44E3-9099-C40C66FF867C}">
                  <a14:compatExt spid="_x0000_s60510"/>
                </a:ext>
                <a:ext uri="{FF2B5EF4-FFF2-40B4-BE49-F238E27FC236}">
                  <a16:creationId xmlns:a16="http://schemas.microsoft.com/office/drawing/2014/main" id="{00000000-0008-0000-1C00-00005E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60511" name="Button 95" hidden="1">
              <a:extLst>
                <a:ext uri="{63B3BB69-23CF-44E3-9099-C40C66FF867C}">
                  <a14:compatExt spid="_x0000_s60511"/>
                </a:ext>
                <a:ext uri="{FF2B5EF4-FFF2-40B4-BE49-F238E27FC236}">
                  <a16:creationId xmlns:a16="http://schemas.microsoft.com/office/drawing/2014/main" id="{00000000-0008-0000-1C00-00005F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60512" name="Button 96" hidden="1">
              <a:extLst>
                <a:ext uri="{63B3BB69-23CF-44E3-9099-C40C66FF867C}">
                  <a14:compatExt spid="_x0000_s60512"/>
                </a:ext>
                <a:ext uri="{FF2B5EF4-FFF2-40B4-BE49-F238E27FC236}">
                  <a16:creationId xmlns:a16="http://schemas.microsoft.com/office/drawing/2014/main" id="{00000000-0008-0000-1C00-000060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60513" name="Button 97" hidden="1">
              <a:extLst>
                <a:ext uri="{63B3BB69-23CF-44E3-9099-C40C66FF867C}">
                  <a14:compatExt spid="_x0000_s60513"/>
                </a:ext>
                <a:ext uri="{FF2B5EF4-FFF2-40B4-BE49-F238E27FC236}">
                  <a16:creationId xmlns:a16="http://schemas.microsoft.com/office/drawing/2014/main" id="{00000000-0008-0000-1C00-000061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60514" name="Button 98" hidden="1">
              <a:extLst>
                <a:ext uri="{63B3BB69-23CF-44E3-9099-C40C66FF867C}">
                  <a14:compatExt spid="_x0000_s60514"/>
                </a:ext>
                <a:ext uri="{FF2B5EF4-FFF2-40B4-BE49-F238E27FC236}">
                  <a16:creationId xmlns:a16="http://schemas.microsoft.com/office/drawing/2014/main" id="{00000000-0008-0000-1C00-000062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60515" name="Button 99" hidden="1">
              <a:extLst>
                <a:ext uri="{63B3BB69-23CF-44E3-9099-C40C66FF867C}">
                  <a14:compatExt spid="_x0000_s60515"/>
                </a:ext>
                <a:ext uri="{FF2B5EF4-FFF2-40B4-BE49-F238E27FC236}">
                  <a16:creationId xmlns:a16="http://schemas.microsoft.com/office/drawing/2014/main" id="{00000000-0008-0000-1C00-000063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60516" name="Button 100" hidden="1">
              <a:extLst>
                <a:ext uri="{63B3BB69-23CF-44E3-9099-C40C66FF867C}">
                  <a14:compatExt spid="_x0000_s60516"/>
                </a:ext>
                <a:ext uri="{FF2B5EF4-FFF2-40B4-BE49-F238E27FC236}">
                  <a16:creationId xmlns:a16="http://schemas.microsoft.com/office/drawing/2014/main" id="{00000000-0008-0000-1C00-000064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60517" name="Button 101" hidden="1">
              <a:extLst>
                <a:ext uri="{63B3BB69-23CF-44E3-9099-C40C66FF867C}">
                  <a14:compatExt spid="_x0000_s60517"/>
                </a:ext>
                <a:ext uri="{FF2B5EF4-FFF2-40B4-BE49-F238E27FC236}">
                  <a16:creationId xmlns:a16="http://schemas.microsoft.com/office/drawing/2014/main" id="{00000000-0008-0000-1C00-000065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60518" name="Button 102" hidden="1">
              <a:extLst>
                <a:ext uri="{63B3BB69-23CF-44E3-9099-C40C66FF867C}">
                  <a14:compatExt spid="_x0000_s60518"/>
                </a:ext>
                <a:ext uri="{FF2B5EF4-FFF2-40B4-BE49-F238E27FC236}">
                  <a16:creationId xmlns:a16="http://schemas.microsoft.com/office/drawing/2014/main" id="{00000000-0008-0000-1C00-000066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60519" name="Button 103" hidden="1">
              <a:extLst>
                <a:ext uri="{63B3BB69-23CF-44E3-9099-C40C66FF867C}">
                  <a14:compatExt spid="_x0000_s60519"/>
                </a:ext>
                <a:ext uri="{FF2B5EF4-FFF2-40B4-BE49-F238E27FC236}">
                  <a16:creationId xmlns:a16="http://schemas.microsoft.com/office/drawing/2014/main" id="{00000000-0008-0000-1C00-000067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60520" name="Button 104" hidden="1">
              <a:extLst>
                <a:ext uri="{63B3BB69-23CF-44E3-9099-C40C66FF867C}">
                  <a14:compatExt spid="_x0000_s60520"/>
                </a:ext>
                <a:ext uri="{FF2B5EF4-FFF2-40B4-BE49-F238E27FC236}">
                  <a16:creationId xmlns:a16="http://schemas.microsoft.com/office/drawing/2014/main" id="{00000000-0008-0000-1C00-000068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60521" name="Button 105" hidden="1">
              <a:extLst>
                <a:ext uri="{63B3BB69-23CF-44E3-9099-C40C66FF867C}">
                  <a14:compatExt spid="_x0000_s60521"/>
                </a:ext>
                <a:ext uri="{FF2B5EF4-FFF2-40B4-BE49-F238E27FC236}">
                  <a16:creationId xmlns:a16="http://schemas.microsoft.com/office/drawing/2014/main" id="{00000000-0008-0000-1C00-000069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60522" name="Button 106" hidden="1">
              <a:extLst>
                <a:ext uri="{63B3BB69-23CF-44E3-9099-C40C66FF867C}">
                  <a14:compatExt spid="_x0000_s60522"/>
                </a:ext>
                <a:ext uri="{FF2B5EF4-FFF2-40B4-BE49-F238E27FC236}">
                  <a16:creationId xmlns:a16="http://schemas.microsoft.com/office/drawing/2014/main" id="{00000000-0008-0000-1C00-00006A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60523" name="Button 107" hidden="1">
              <a:extLst>
                <a:ext uri="{63B3BB69-23CF-44E3-9099-C40C66FF867C}">
                  <a14:compatExt spid="_x0000_s60523"/>
                </a:ext>
                <a:ext uri="{FF2B5EF4-FFF2-40B4-BE49-F238E27FC236}">
                  <a16:creationId xmlns:a16="http://schemas.microsoft.com/office/drawing/2014/main" id="{00000000-0008-0000-1C00-00006B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60524" name="Button 108" hidden="1">
              <a:extLst>
                <a:ext uri="{63B3BB69-23CF-44E3-9099-C40C66FF867C}">
                  <a14:compatExt spid="_x0000_s60524"/>
                </a:ext>
                <a:ext uri="{FF2B5EF4-FFF2-40B4-BE49-F238E27FC236}">
                  <a16:creationId xmlns:a16="http://schemas.microsoft.com/office/drawing/2014/main" id="{00000000-0008-0000-1C00-00006C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60525" name="Button 109" hidden="1">
              <a:extLst>
                <a:ext uri="{63B3BB69-23CF-44E3-9099-C40C66FF867C}">
                  <a14:compatExt spid="_x0000_s60525"/>
                </a:ext>
                <a:ext uri="{FF2B5EF4-FFF2-40B4-BE49-F238E27FC236}">
                  <a16:creationId xmlns:a16="http://schemas.microsoft.com/office/drawing/2014/main" id="{00000000-0008-0000-1C00-00006D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60526" name="Button 110" hidden="1">
              <a:extLst>
                <a:ext uri="{63B3BB69-23CF-44E3-9099-C40C66FF867C}">
                  <a14:compatExt spid="_x0000_s60526"/>
                </a:ext>
                <a:ext uri="{FF2B5EF4-FFF2-40B4-BE49-F238E27FC236}">
                  <a16:creationId xmlns:a16="http://schemas.microsoft.com/office/drawing/2014/main" id="{00000000-0008-0000-1C00-00006E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60527" name="Button 111" hidden="1">
              <a:extLst>
                <a:ext uri="{63B3BB69-23CF-44E3-9099-C40C66FF867C}">
                  <a14:compatExt spid="_x0000_s60527"/>
                </a:ext>
                <a:ext uri="{FF2B5EF4-FFF2-40B4-BE49-F238E27FC236}">
                  <a16:creationId xmlns:a16="http://schemas.microsoft.com/office/drawing/2014/main" id="{00000000-0008-0000-1C00-00006F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60528" name="Button 112" hidden="1">
              <a:extLst>
                <a:ext uri="{63B3BB69-23CF-44E3-9099-C40C66FF867C}">
                  <a14:compatExt spid="_x0000_s60528"/>
                </a:ext>
                <a:ext uri="{FF2B5EF4-FFF2-40B4-BE49-F238E27FC236}">
                  <a16:creationId xmlns:a16="http://schemas.microsoft.com/office/drawing/2014/main" id="{00000000-0008-0000-1C00-000070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60529" name="Button 113" hidden="1">
              <a:extLst>
                <a:ext uri="{63B3BB69-23CF-44E3-9099-C40C66FF867C}">
                  <a14:compatExt spid="_x0000_s60529"/>
                </a:ext>
                <a:ext uri="{FF2B5EF4-FFF2-40B4-BE49-F238E27FC236}">
                  <a16:creationId xmlns:a16="http://schemas.microsoft.com/office/drawing/2014/main" id="{00000000-0008-0000-1C00-000071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60530" name="Button 114" hidden="1">
              <a:extLst>
                <a:ext uri="{63B3BB69-23CF-44E3-9099-C40C66FF867C}">
                  <a14:compatExt spid="_x0000_s60530"/>
                </a:ext>
                <a:ext uri="{FF2B5EF4-FFF2-40B4-BE49-F238E27FC236}">
                  <a16:creationId xmlns:a16="http://schemas.microsoft.com/office/drawing/2014/main" id="{00000000-0008-0000-1C00-000072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60531" name="Button 115" hidden="1">
              <a:extLst>
                <a:ext uri="{63B3BB69-23CF-44E3-9099-C40C66FF867C}">
                  <a14:compatExt spid="_x0000_s60531"/>
                </a:ext>
                <a:ext uri="{FF2B5EF4-FFF2-40B4-BE49-F238E27FC236}">
                  <a16:creationId xmlns:a16="http://schemas.microsoft.com/office/drawing/2014/main" id="{00000000-0008-0000-1C00-000073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60532" name="Button 116" hidden="1">
              <a:extLst>
                <a:ext uri="{63B3BB69-23CF-44E3-9099-C40C66FF867C}">
                  <a14:compatExt spid="_x0000_s60532"/>
                </a:ext>
                <a:ext uri="{FF2B5EF4-FFF2-40B4-BE49-F238E27FC236}">
                  <a16:creationId xmlns:a16="http://schemas.microsoft.com/office/drawing/2014/main" id="{00000000-0008-0000-1C00-000074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60533" name="Button 117" hidden="1">
              <a:extLst>
                <a:ext uri="{63B3BB69-23CF-44E3-9099-C40C66FF867C}">
                  <a14:compatExt spid="_x0000_s60533"/>
                </a:ext>
                <a:ext uri="{FF2B5EF4-FFF2-40B4-BE49-F238E27FC236}">
                  <a16:creationId xmlns:a16="http://schemas.microsoft.com/office/drawing/2014/main" id="{00000000-0008-0000-1C00-000075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60534" name="Button 118" hidden="1">
              <a:extLst>
                <a:ext uri="{63B3BB69-23CF-44E3-9099-C40C66FF867C}">
                  <a14:compatExt spid="_x0000_s60534"/>
                </a:ext>
                <a:ext uri="{FF2B5EF4-FFF2-40B4-BE49-F238E27FC236}">
                  <a16:creationId xmlns:a16="http://schemas.microsoft.com/office/drawing/2014/main" id="{00000000-0008-0000-1C00-000076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60535" name="Button 119" hidden="1">
              <a:extLst>
                <a:ext uri="{63B3BB69-23CF-44E3-9099-C40C66FF867C}">
                  <a14:compatExt spid="_x0000_s60535"/>
                </a:ext>
                <a:ext uri="{FF2B5EF4-FFF2-40B4-BE49-F238E27FC236}">
                  <a16:creationId xmlns:a16="http://schemas.microsoft.com/office/drawing/2014/main" id="{00000000-0008-0000-1C00-000077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60536" name="Button 120" hidden="1">
              <a:extLst>
                <a:ext uri="{63B3BB69-23CF-44E3-9099-C40C66FF867C}">
                  <a14:compatExt spid="_x0000_s60536"/>
                </a:ext>
                <a:ext uri="{FF2B5EF4-FFF2-40B4-BE49-F238E27FC236}">
                  <a16:creationId xmlns:a16="http://schemas.microsoft.com/office/drawing/2014/main" id="{00000000-0008-0000-1C00-000078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60537" name="Button 121" hidden="1">
              <a:extLst>
                <a:ext uri="{63B3BB69-23CF-44E3-9099-C40C66FF867C}">
                  <a14:compatExt spid="_x0000_s60537"/>
                </a:ext>
                <a:ext uri="{FF2B5EF4-FFF2-40B4-BE49-F238E27FC236}">
                  <a16:creationId xmlns:a16="http://schemas.microsoft.com/office/drawing/2014/main" id="{00000000-0008-0000-1C00-000079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60538" name="Button 122" hidden="1">
              <a:extLst>
                <a:ext uri="{63B3BB69-23CF-44E3-9099-C40C66FF867C}">
                  <a14:compatExt spid="_x0000_s60538"/>
                </a:ext>
                <a:ext uri="{FF2B5EF4-FFF2-40B4-BE49-F238E27FC236}">
                  <a16:creationId xmlns:a16="http://schemas.microsoft.com/office/drawing/2014/main" id="{00000000-0008-0000-1C00-00007A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60539" name="Button 123" hidden="1">
              <a:extLst>
                <a:ext uri="{63B3BB69-23CF-44E3-9099-C40C66FF867C}">
                  <a14:compatExt spid="_x0000_s60539"/>
                </a:ext>
                <a:ext uri="{FF2B5EF4-FFF2-40B4-BE49-F238E27FC236}">
                  <a16:creationId xmlns:a16="http://schemas.microsoft.com/office/drawing/2014/main" id="{00000000-0008-0000-1C00-00007B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60540" name="Button 124" hidden="1">
              <a:extLst>
                <a:ext uri="{63B3BB69-23CF-44E3-9099-C40C66FF867C}">
                  <a14:compatExt spid="_x0000_s60540"/>
                </a:ext>
                <a:ext uri="{FF2B5EF4-FFF2-40B4-BE49-F238E27FC236}">
                  <a16:creationId xmlns:a16="http://schemas.microsoft.com/office/drawing/2014/main" id="{00000000-0008-0000-1C00-00007C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60541" name="Button 125" hidden="1">
              <a:extLst>
                <a:ext uri="{63B3BB69-23CF-44E3-9099-C40C66FF867C}">
                  <a14:compatExt spid="_x0000_s60541"/>
                </a:ext>
                <a:ext uri="{FF2B5EF4-FFF2-40B4-BE49-F238E27FC236}">
                  <a16:creationId xmlns:a16="http://schemas.microsoft.com/office/drawing/2014/main" id="{00000000-0008-0000-1C00-00007D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60542" name="Button 126" hidden="1">
              <a:extLst>
                <a:ext uri="{63B3BB69-23CF-44E3-9099-C40C66FF867C}">
                  <a14:compatExt spid="_x0000_s60542"/>
                </a:ext>
                <a:ext uri="{FF2B5EF4-FFF2-40B4-BE49-F238E27FC236}">
                  <a16:creationId xmlns:a16="http://schemas.microsoft.com/office/drawing/2014/main" id="{00000000-0008-0000-1C00-00007E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60543" name="Button 127" hidden="1">
              <a:extLst>
                <a:ext uri="{63B3BB69-23CF-44E3-9099-C40C66FF867C}">
                  <a14:compatExt spid="_x0000_s60543"/>
                </a:ext>
                <a:ext uri="{FF2B5EF4-FFF2-40B4-BE49-F238E27FC236}">
                  <a16:creationId xmlns:a16="http://schemas.microsoft.com/office/drawing/2014/main" id="{00000000-0008-0000-1C00-00007F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60544" name="Button 128" hidden="1">
              <a:extLst>
                <a:ext uri="{63B3BB69-23CF-44E3-9099-C40C66FF867C}">
                  <a14:compatExt spid="_x0000_s60544"/>
                </a:ext>
                <a:ext uri="{FF2B5EF4-FFF2-40B4-BE49-F238E27FC236}">
                  <a16:creationId xmlns:a16="http://schemas.microsoft.com/office/drawing/2014/main" id="{00000000-0008-0000-1C00-000080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60545" name="Button 129" hidden="1">
              <a:extLst>
                <a:ext uri="{63B3BB69-23CF-44E3-9099-C40C66FF867C}">
                  <a14:compatExt spid="_x0000_s60545"/>
                </a:ext>
                <a:ext uri="{FF2B5EF4-FFF2-40B4-BE49-F238E27FC236}">
                  <a16:creationId xmlns:a16="http://schemas.microsoft.com/office/drawing/2014/main" id="{00000000-0008-0000-1C00-000081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60546" name="Button 130" hidden="1">
              <a:extLst>
                <a:ext uri="{63B3BB69-23CF-44E3-9099-C40C66FF867C}">
                  <a14:compatExt spid="_x0000_s60546"/>
                </a:ext>
                <a:ext uri="{FF2B5EF4-FFF2-40B4-BE49-F238E27FC236}">
                  <a16:creationId xmlns:a16="http://schemas.microsoft.com/office/drawing/2014/main" id="{00000000-0008-0000-1C00-000082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60547" name="Button 131" hidden="1">
              <a:extLst>
                <a:ext uri="{63B3BB69-23CF-44E3-9099-C40C66FF867C}">
                  <a14:compatExt spid="_x0000_s60547"/>
                </a:ext>
                <a:ext uri="{FF2B5EF4-FFF2-40B4-BE49-F238E27FC236}">
                  <a16:creationId xmlns:a16="http://schemas.microsoft.com/office/drawing/2014/main" id="{00000000-0008-0000-1C00-000083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60548" name="Button 132" hidden="1">
              <a:extLst>
                <a:ext uri="{63B3BB69-23CF-44E3-9099-C40C66FF867C}">
                  <a14:compatExt spid="_x0000_s60548"/>
                </a:ext>
                <a:ext uri="{FF2B5EF4-FFF2-40B4-BE49-F238E27FC236}">
                  <a16:creationId xmlns:a16="http://schemas.microsoft.com/office/drawing/2014/main" id="{00000000-0008-0000-1C00-000084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60549" name="Button 133" hidden="1">
              <a:extLst>
                <a:ext uri="{63B3BB69-23CF-44E3-9099-C40C66FF867C}">
                  <a14:compatExt spid="_x0000_s60549"/>
                </a:ext>
                <a:ext uri="{FF2B5EF4-FFF2-40B4-BE49-F238E27FC236}">
                  <a16:creationId xmlns:a16="http://schemas.microsoft.com/office/drawing/2014/main" id="{00000000-0008-0000-1C00-000085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60550" name="Button 134" hidden="1">
              <a:extLst>
                <a:ext uri="{63B3BB69-23CF-44E3-9099-C40C66FF867C}">
                  <a14:compatExt spid="_x0000_s60550"/>
                </a:ext>
                <a:ext uri="{FF2B5EF4-FFF2-40B4-BE49-F238E27FC236}">
                  <a16:creationId xmlns:a16="http://schemas.microsoft.com/office/drawing/2014/main" id="{00000000-0008-0000-1C00-000086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60551" name="Button 135" hidden="1">
              <a:extLst>
                <a:ext uri="{63B3BB69-23CF-44E3-9099-C40C66FF867C}">
                  <a14:compatExt spid="_x0000_s60551"/>
                </a:ext>
                <a:ext uri="{FF2B5EF4-FFF2-40B4-BE49-F238E27FC236}">
                  <a16:creationId xmlns:a16="http://schemas.microsoft.com/office/drawing/2014/main" id="{00000000-0008-0000-1C00-000087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60552" name="Button 136" hidden="1">
              <a:extLst>
                <a:ext uri="{63B3BB69-23CF-44E3-9099-C40C66FF867C}">
                  <a14:compatExt spid="_x0000_s60552"/>
                </a:ext>
                <a:ext uri="{FF2B5EF4-FFF2-40B4-BE49-F238E27FC236}">
                  <a16:creationId xmlns:a16="http://schemas.microsoft.com/office/drawing/2014/main" id="{00000000-0008-0000-1C00-000088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60553" name="Button 137" hidden="1">
              <a:extLst>
                <a:ext uri="{63B3BB69-23CF-44E3-9099-C40C66FF867C}">
                  <a14:compatExt spid="_x0000_s60553"/>
                </a:ext>
                <a:ext uri="{FF2B5EF4-FFF2-40B4-BE49-F238E27FC236}">
                  <a16:creationId xmlns:a16="http://schemas.microsoft.com/office/drawing/2014/main" id="{00000000-0008-0000-1C00-000089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60554" name="Button 138" hidden="1">
              <a:extLst>
                <a:ext uri="{63B3BB69-23CF-44E3-9099-C40C66FF867C}">
                  <a14:compatExt spid="_x0000_s60554"/>
                </a:ext>
                <a:ext uri="{FF2B5EF4-FFF2-40B4-BE49-F238E27FC236}">
                  <a16:creationId xmlns:a16="http://schemas.microsoft.com/office/drawing/2014/main" id="{00000000-0008-0000-1C00-00008A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60555" name="Button 139" hidden="1">
              <a:extLst>
                <a:ext uri="{63B3BB69-23CF-44E3-9099-C40C66FF867C}">
                  <a14:compatExt spid="_x0000_s60555"/>
                </a:ext>
                <a:ext uri="{FF2B5EF4-FFF2-40B4-BE49-F238E27FC236}">
                  <a16:creationId xmlns:a16="http://schemas.microsoft.com/office/drawing/2014/main" id="{00000000-0008-0000-1C00-00008B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60556" name="Button 140" hidden="1">
              <a:extLst>
                <a:ext uri="{63B3BB69-23CF-44E3-9099-C40C66FF867C}">
                  <a14:compatExt spid="_x0000_s60556"/>
                </a:ext>
                <a:ext uri="{FF2B5EF4-FFF2-40B4-BE49-F238E27FC236}">
                  <a16:creationId xmlns:a16="http://schemas.microsoft.com/office/drawing/2014/main" id="{00000000-0008-0000-1C00-00008C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63" Type="http://schemas.openxmlformats.org/officeDocument/2006/relationships/ctrlProp" Target="../ctrlProps/ctrlProp60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74" Type="http://schemas.openxmlformats.org/officeDocument/2006/relationships/ctrlProp" Target="../ctrlProps/ctrlProp71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28" Type="http://schemas.openxmlformats.org/officeDocument/2006/relationships/ctrlProp" Target="../ctrlProps/ctrlProp125.xml"/><Relationship Id="rId5" Type="http://schemas.openxmlformats.org/officeDocument/2006/relationships/ctrlProp" Target="../ctrlProps/ctrlProp2.xml"/><Relationship Id="rId90" Type="http://schemas.openxmlformats.org/officeDocument/2006/relationships/ctrlProp" Target="../ctrlProps/ctrlProp87.xml"/><Relationship Id="rId95" Type="http://schemas.openxmlformats.org/officeDocument/2006/relationships/ctrlProp" Target="../ctrlProps/ctrlProp92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18" Type="http://schemas.openxmlformats.org/officeDocument/2006/relationships/ctrlProp" Target="../ctrlProps/ctrlProp115.xml"/><Relationship Id="rId134" Type="http://schemas.openxmlformats.org/officeDocument/2006/relationships/ctrlProp" Target="../ctrlProps/ctrlProp131.xml"/><Relationship Id="rId139" Type="http://schemas.openxmlformats.org/officeDocument/2006/relationships/ctrlProp" Target="../ctrlProps/ctrlProp136.xml"/><Relationship Id="rId80" Type="http://schemas.openxmlformats.org/officeDocument/2006/relationships/ctrlProp" Target="../ctrlProps/ctrlProp77.xml"/><Relationship Id="rId85" Type="http://schemas.openxmlformats.org/officeDocument/2006/relationships/ctrlProp" Target="../ctrlProps/ctrlProp82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08" Type="http://schemas.openxmlformats.org/officeDocument/2006/relationships/ctrlProp" Target="../ctrlProps/ctrlProp105.xml"/><Relationship Id="rId124" Type="http://schemas.openxmlformats.org/officeDocument/2006/relationships/ctrlProp" Target="../ctrlProps/ctrlProp121.xml"/><Relationship Id="rId129" Type="http://schemas.openxmlformats.org/officeDocument/2006/relationships/ctrlProp" Target="../ctrlProps/ctrlProp126.xml"/><Relationship Id="rId54" Type="http://schemas.openxmlformats.org/officeDocument/2006/relationships/ctrlProp" Target="../ctrlProps/ctrlProp51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91" Type="http://schemas.openxmlformats.org/officeDocument/2006/relationships/ctrlProp" Target="../ctrlProps/ctrlProp88.xml"/><Relationship Id="rId96" Type="http://schemas.openxmlformats.org/officeDocument/2006/relationships/ctrlProp" Target="../ctrlProps/ctrlProp93.xml"/><Relationship Id="rId140" Type="http://schemas.openxmlformats.org/officeDocument/2006/relationships/ctrlProp" Target="../ctrlProps/ctrlProp13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119" Type="http://schemas.openxmlformats.org/officeDocument/2006/relationships/ctrlProp" Target="../ctrlProps/ctrlProp116.xml"/><Relationship Id="rId44" Type="http://schemas.openxmlformats.org/officeDocument/2006/relationships/ctrlProp" Target="../ctrlProps/ctrlProp41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81" Type="http://schemas.openxmlformats.org/officeDocument/2006/relationships/ctrlProp" Target="../ctrlProps/ctrlProp78.xml"/><Relationship Id="rId86" Type="http://schemas.openxmlformats.org/officeDocument/2006/relationships/ctrlProp" Target="../ctrlProps/ctrlProp83.xml"/><Relationship Id="rId130" Type="http://schemas.openxmlformats.org/officeDocument/2006/relationships/ctrlProp" Target="../ctrlProps/ctrlProp127.xml"/><Relationship Id="rId135" Type="http://schemas.openxmlformats.org/officeDocument/2006/relationships/ctrlProp" Target="../ctrlProps/ctrlProp132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04" Type="http://schemas.openxmlformats.org/officeDocument/2006/relationships/ctrlProp" Target="../ctrlProps/ctrlProp101.xml"/><Relationship Id="rId120" Type="http://schemas.openxmlformats.org/officeDocument/2006/relationships/ctrlProp" Target="../ctrlProps/ctrlProp117.xml"/><Relationship Id="rId125" Type="http://schemas.openxmlformats.org/officeDocument/2006/relationships/ctrlProp" Target="../ctrlProps/ctrlProp122.xml"/><Relationship Id="rId141" Type="http://schemas.openxmlformats.org/officeDocument/2006/relationships/ctrlProp" Target="../ctrlProps/ctrlProp138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4" Type="http://schemas.openxmlformats.org/officeDocument/2006/relationships/ctrlProp" Target="../ctrlProps/ctrlProp21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15" Type="http://schemas.openxmlformats.org/officeDocument/2006/relationships/ctrlProp" Target="../ctrlProps/ctrlProp112.xml"/><Relationship Id="rId131" Type="http://schemas.openxmlformats.org/officeDocument/2006/relationships/ctrlProp" Target="../ctrlProps/ctrlProp128.xml"/><Relationship Id="rId136" Type="http://schemas.openxmlformats.org/officeDocument/2006/relationships/ctrlProp" Target="../ctrlProps/ctrlProp133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3" Type="http://schemas.openxmlformats.org/officeDocument/2006/relationships/vmlDrawing" Target="../drawings/vmlDrawing1.v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43" Type="http://schemas.openxmlformats.org/officeDocument/2006/relationships/ctrlProp" Target="../ctrlProps/ctrlProp140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26" Type="http://schemas.openxmlformats.org/officeDocument/2006/relationships/ctrlProp" Target="../ctrlProps/ctrlProp23.xml"/><Relationship Id="rId47" Type="http://schemas.openxmlformats.org/officeDocument/2006/relationships/ctrlProp" Target="../ctrlProps/ctrlProp44.xml"/><Relationship Id="rId68" Type="http://schemas.openxmlformats.org/officeDocument/2006/relationships/ctrlProp" Target="../ctrlProps/ctrlProp65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6" Type="http://schemas.openxmlformats.org/officeDocument/2006/relationships/ctrlProp" Target="../ctrlProps/ctrlProp13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54.xml"/><Relationship Id="rId21" Type="http://schemas.openxmlformats.org/officeDocument/2006/relationships/ctrlProp" Target="../ctrlProps/ctrlProp158.xml"/><Relationship Id="rId42" Type="http://schemas.openxmlformats.org/officeDocument/2006/relationships/ctrlProp" Target="../ctrlProps/ctrlProp179.xml"/><Relationship Id="rId63" Type="http://schemas.openxmlformats.org/officeDocument/2006/relationships/ctrlProp" Target="../ctrlProps/ctrlProp200.xml"/><Relationship Id="rId84" Type="http://schemas.openxmlformats.org/officeDocument/2006/relationships/ctrlProp" Target="../ctrlProps/ctrlProp221.xml"/><Relationship Id="rId138" Type="http://schemas.openxmlformats.org/officeDocument/2006/relationships/ctrlProp" Target="../ctrlProps/ctrlProp275.xml"/><Relationship Id="rId107" Type="http://schemas.openxmlformats.org/officeDocument/2006/relationships/ctrlProp" Target="../ctrlProps/ctrlProp244.xml"/><Relationship Id="rId11" Type="http://schemas.openxmlformats.org/officeDocument/2006/relationships/ctrlProp" Target="../ctrlProps/ctrlProp148.xml"/><Relationship Id="rId32" Type="http://schemas.openxmlformats.org/officeDocument/2006/relationships/ctrlProp" Target="../ctrlProps/ctrlProp169.xml"/><Relationship Id="rId37" Type="http://schemas.openxmlformats.org/officeDocument/2006/relationships/ctrlProp" Target="../ctrlProps/ctrlProp174.xml"/><Relationship Id="rId53" Type="http://schemas.openxmlformats.org/officeDocument/2006/relationships/ctrlProp" Target="../ctrlProps/ctrlProp190.xml"/><Relationship Id="rId58" Type="http://schemas.openxmlformats.org/officeDocument/2006/relationships/ctrlProp" Target="../ctrlProps/ctrlProp195.xml"/><Relationship Id="rId74" Type="http://schemas.openxmlformats.org/officeDocument/2006/relationships/ctrlProp" Target="../ctrlProps/ctrlProp211.xml"/><Relationship Id="rId79" Type="http://schemas.openxmlformats.org/officeDocument/2006/relationships/ctrlProp" Target="../ctrlProps/ctrlProp216.xml"/><Relationship Id="rId102" Type="http://schemas.openxmlformats.org/officeDocument/2006/relationships/ctrlProp" Target="../ctrlProps/ctrlProp239.xml"/><Relationship Id="rId123" Type="http://schemas.openxmlformats.org/officeDocument/2006/relationships/ctrlProp" Target="../ctrlProps/ctrlProp260.xml"/><Relationship Id="rId128" Type="http://schemas.openxmlformats.org/officeDocument/2006/relationships/ctrlProp" Target="../ctrlProps/ctrlProp265.xml"/><Relationship Id="rId5" Type="http://schemas.openxmlformats.org/officeDocument/2006/relationships/ctrlProp" Target="../ctrlProps/ctrlProp142.xml"/><Relationship Id="rId90" Type="http://schemas.openxmlformats.org/officeDocument/2006/relationships/ctrlProp" Target="../ctrlProps/ctrlProp227.xml"/><Relationship Id="rId95" Type="http://schemas.openxmlformats.org/officeDocument/2006/relationships/ctrlProp" Target="../ctrlProps/ctrlProp232.xml"/><Relationship Id="rId22" Type="http://schemas.openxmlformats.org/officeDocument/2006/relationships/ctrlProp" Target="../ctrlProps/ctrlProp159.xml"/><Relationship Id="rId27" Type="http://schemas.openxmlformats.org/officeDocument/2006/relationships/ctrlProp" Target="../ctrlProps/ctrlProp164.xml"/><Relationship Id="rId43" Type="http://schemas.openxmlformats.org/officeDocument/2006/relationships/ctrlProp" Target="../ctrlProps/ctrlProp180.xml"/><Relationship Id="rId48" Type="http://schemas.openxmlformats.org/officeDocument/2006/relationships/ctrlProp" Target="../ctrlProps/ctrlProp185.xml"/><Relationship Id="rId64" Type="http://schemas.openxmlformats.org/officeDocument/2006/relationships/ctrlProp" Target="../ctrlProps/ctrlProp201.xml"/><Relationship Id="rId69" Type="http://schemas.openxmlformats.org/officeDocument/2006/relationships/ctrlProp" Target="../ctrlProps/ctrlProp206.xml"/><Relationship Id="rId113" Type="http://schemas.openxmlformats.org/officeDocument/2006/relationships/ctrlProp" Target="../ctrlProps/ctrlProp250.xml"/><Relationship Id="rId118" Type="http://schemas.openxmlformats.org/officeDocument/2006/relationships/ctrlProp" Target="../ctrlProps/ctrlProp255.xml"/><Relationship Id="rId134" Type="http://schemas.openxmlformats.org/officeDocument/2006/relationships/ctrlProp" Target="../ctrlProps/ctrlProp271.xml"/><Relationship Id="rId139" Type="http://schemas.openxmlformats.org/officeDocument/2006/relationships/ctrlProp" Target="../ctrlProps/ctrlProp276.xml"/><Relationship Id="rId80" Type="http://schemas.openxmlformats.org/officeDocument/2006/relationships/ctrlProp" Target="../ctrlProps/ctrlProp217.xml"/><Relationship Id="rId85" Type="http://schemas.openxmlformats.org/officeDocument/2006/relationships/ctrlProp" Target="../ctrlProps/ctrlProp222.xml"/><Relationship Id="rId12" Type="http://schemas.openxmlformats.org/officeDocument/2006/relationships/ctrlProp" Target="../ctrlProps/ctrlProp149.xml"/><Relationship Id="rId17" Type="http://schemas.openxmlformats.org/officeDocument/2006/relationships/ctrlProp" Target="../ctrlProps/ctrlProp154.xml"/><Relationship Id="rId33" Type="http://schemas.openxmlformats.org/officeDocument/2006/relationships/ctrlProp" Target="../ctrlProps/ctrlProp170.xml"/><Relationship Id="rId38" Type="http://schemas.openxmlformats.org/officeDocument/2006/relationships/ctrlProp" Target="../ctrlProps/ctrlProp175.xml"/><Relationship Id="rId59" Type="http://schemas.openxmlformats.org/officeDocument/2006/relationships/ctrlProp" Target="../ctrlProps/ctrlProp196.xml"/><Relationship Id="rId103" Type="http://schemas.openxmlformats.org/officeDocument/2006/relationships/ctrlProp" Target="../ctrlProps/ctrlProp240.xml"/><Relationship Id="rId108" Type="http://schemas.openxmlformats.org/officeDocument/2006/relationships/ctrlProp" Target="../ctrlProps/ctrlProp245.xml"/><Relationship Id="rId124" Type="http://schemas.openxmlformats.org/officeDocument/2006/relationships/ctrlProp" Target="../ctrlProps/ctrlProp261.xml"/><Relationship Id="rId129" Type="http://schemas.openxmlformats.org/officeDocument/2006/relationships/ctrlProp" Target="../ctrlProps/ctrlProp266.xml"/><Relationship Id="rId54" Type="http://schemas.openxmlformats.org/officeDocument/2006/relationships/ctrlProp" Target="../ctrlProps/ctrlProp191.xml"/><Relationship Id="rId70" Type="http://schemas.openxmlformats.org/officeDocument/2006/relationships/ctrlProp" Target="../ctrlProps/ctrlProp207.xml"/><Relationship Id="rId75" Type="http://schemas.openxmlformats.org/officeDocument/2006/relationships/ctrlProp" Target="../ctrlProps/ctrlProp212.xml"/><Relationship Id="rId91" Type="http://schemas.openxmlformats.org/officeDocument/2006/relationships/ctrlProp" Target="../ctrlProps/ctrlProp228.xml"/><Relationship Id="rId96" Type="http://schemas.openxmlformats.org/officeDocument/2006/relationships/ctrlProp" Target="../ctrlProps/ctrlProp233.xml"/><Relationship Id="rId140" Type="http://schemas.openxmlformats.org/officeDocument/2006/relationships/ctrlProp" Target="../ctrlProps/ctrlProp277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43.xml"/><Relationship Id="rId23" Type="http://schemas.openxmlformats.org/officeDocument/2006/relationships/ctrlProp" Target="../ctrlProps/ctrlProp160.xml"/><Relationship Id="rId28" Type="http://schemas.openxmlformats.org/officeDocument/2006/relationships/ctrlProp" Target="../ctrlProps/ctrlProp165.xml"/><Relationship Id="rId49" Type="http://schemas.openxmlformats.org/officeDocument/2006/relationships/ctrlProp" Target="../ctrlProps/ctrlProp186.xml"/><Relationship Id="rId114" Type="http://schemas.openxmlformats.org/officeDocument/2006/relationships/ctrlProp" Target="../ctrlProps/ctrlProp251.xml"/><Relationship Id="rId119" Type="http://schemas.openxmlformats.org/officeDocument/2006/relationships/ctrlProp" Target="../ctrlProps/ctrlProp256.xml"/><Relationship Id="rId44" Type="http://schemas.openxmlformats.org/officeDocument/2006/relationships/ctrlProp" Target="../ctrlProps/ctrlProp181.xml"/><Relationship Id="rId60" Type="http://schemas.openxmlformats.org/officeDocument/2006/relationships/ctrlProp" Target="../ctrlProps/ctrlProp197.xml"/><Relationship Id="rId65" Type="http://schemas.openxmlformats.org/officeDocument/2006/relationships/ctrlProp" Target="../ctrlProps/ctrlProp202.xml"/><Relationship Id="rId81" Type="http://schemas.openxmlformats.org/officeDocument/2006/relationships/ctrlProp" Target="../ctrlProps/ctrlProp218.xml"/><Relationship Id="rId86" Type="http://schemas.openxmlformats.org/officeDocument/2006/relationships/ctrlProp" Target="../ctrlProps/ctrlProp223.xml"/><Relationship Id="rId130" Type="http://schemas.openxmlformats.org/officeDocument/2006/relationships/ctrlProp" Target="../ctrlProps/ctrlProp267.xml"/><Relationship Id="rId135" Type="http://schemas.openxmlformats.org/officeDocument/2006/relationships/ctrlProp" Target="../ctrlProps/ctrlProp272.xml"/><Relationship Id="rId13" Type="http://schemas.openxmlformats.org/officeDocument/2006/relationships/ctrlProp" Target="../ctrlProps/ctrlProp150.xml"/><Relationship Id="rId18" Type="http://schemas.openxmlformats.org/officeDocument/2006/relationships/ctrlProp" Target="../ctrlProps/ctrlProp155.xml"/><Relationship Id="rId39" Type="http://schemas.openxmlformats.org/officeDocument/2006/relationships/ctrlProp" Target="../ctrlProps/ctrlProp176.xml"/><Relationship Id="rId109" Type="http://schemas.openxmlformats.org/officeDocument/2006/relationships/ctrlProp" Target="../ctrlProps/ctrlProp246.xml"/><Relationship Id="rId34" Type="http://schemas.openxmlformats.org/officeDocument/2006/relationships/ctrlProp" Target="../ctrlProps/ctrlProp171.xml"/><Relationship Id="rId50" Type="http://schemas.openxmlformats.org/officeDocument/2006/relationships/ctrlProp" Target="../ctrlProps/ctrlProp187.xml"/><Relationship Id="rId55" Type="http://schemas.openxmlformats.org/officeDocument/2006/relationships/ctrlProp" Target="../ctrlProps/ctrlProp192.xml"/><Relationship Id="rId76" Type="http://schemas.openxmlformats.org/officeDocument/2006/relationships/ctrlProp" Target="../ctrlProps/ctrlProp213.xml"/><Relationship Id="rId97" Type="http://schemas.openxmlformats.org/officeDocument/2006/relationships/ctrlProp" Target="../ctrlProps/ctrlProp234.xml"/><Relationship Id="rId104" Type="http://schemas.openxmlformats.org/officeDocument/2006/relationships/ctrlProp" Target="../ctrlProps/ctrlProp241.xml"/><Relationship Id="rId120" Type="http://schemas.openxmlformats.org/officeDocument/2006/relationships/ctrlProp" Target="../ctrlProps/ctrlProp257.xml"/><Relationship Id="rId125" Type="http://schemas.openxmlformats.org/officeDocument/2006/relationships/ctrlProp" Target="../ctrlProps/ctrlProp262.xml"/><Relationship Id="rId141" Type="http://schemas.openxmlformats.org/officeDocument/2006/relationships/ctrlProp" Target="../ctrlProps/ctrlProp278.xml"/><Relationship Id="rId7" Type="http://schemas.openxmlformats.org/officeDocument/2006/relationships/ctrlProp" Target="../ctrlProps/ctrlProp144.xml"/><Relationship Id="rId71" Type="http://schemas.openxmlformats.org/officeDocument/2006/relationships/ctrlProp" Target="../ctrlProps/ctrlProp208.xml"/><Relationship Id="rId92" Type="http://schemas.openxmlformats.org/officeDocument/2006/relationships/ctrlProp" Target="../ctrlProps/ctrlProp229.xml"/><Relationship Id="rId2" Type="http://schemas.openxmlformats.org/officeDocument/2006/relationships/drawing" Target="../drawings/drawing2.xml"/><Relationship Id="rId29" Type="http://schemas.openxmlformats.org/officeDocument/2006/relationships/ctrlProp" Target="../ctrlProps/ctrlProp166.xml"/><Relationship Id="rId24" Type="http://schemas.openxmlformats.org/officeDocument/2006/relationships/ctrlProp" Target="../ctrlProps/ctrlProp161.xml"/><Relationship Id="rId40" Type="http://schemas.openxmlformats.org/officeDocument/2006/relationships/ctrlProp" Target="../ctrlProps/ctrlProp177.xml"/><Relationship Id="rId45" Type="http://schemas.openxmlformats.org/officeDocument/2006/relationships/ctrlProp" Target="../ctrlProps/ctrlProp182.xml"/><Relationship Id="rId66" Type="http://schemas.openxmlformats.org/officeDocument/2006/relationships/ctrlProp" Target="../ctrlProps/ctrlProp203.xml"/><Relationship Id="rId87" Type="http://schemas.openxmlformats.org/officeDocument/2006/relationships/ctrlProp" Target="../ctrlProps/ctrlProp224.xml"/><Relationship Id="rId110" Type="http://schemas.openxmlformats.org/officeDocument/2006/relationships/ctrlProp" Target="../ctrlProps/ctrlProp247.xml"/><Relationship Id="rId115" Type="http://schemas.openxmlformats.org/officeDocument/2006/relationships/ctrlProp" Target="../ctrlProps/ctrlProp252.xml"/><Relationship Id="rId131" Type="http://schemas.openxmlformats.org/officeDocument/2006/relationships/ctrlProp" Target="../ctrlProps/ctrlProp268.xml"/><Relationship Id="rId136" Type="http://schemas.openxmlformats.org/officeDocument/2006/relationships/ctrlProp" Target="../ctrlProps/ctrlProp273.xml"/><Relationship Id="rId61" Type="http://schemas.openxmlformats.org/officeDocument/2006/relationships/ctrlProp" Target="../ctrlProps/ctrlProp198.xml"/><Relationship Id="rId82" Type="http://schemas.openxmlformats.org/officeDocument/2006/relationships/ctrlProp" Target="../ctrlProps/ctrlProp219.xml"/><Relationship Id="rId19" Type="http://schemas.openxmlformats.org/officeDocument/2006/relationships/ctrlProp" Target="../ctrlProps/ctrlProp156.xml"/><Relationship Id="rId14" Type="http://schemas.openxmlformats.org/officeDocument/2006/relationships/ctrlProp" Target="../ctrlProps/ctrlProp151.xml"/><Relationship Id="rId30" Type="http://schemas.openxmlformats.org/officeDocument/2006/relationships/ctrlProp" Target="../ctrlProps/ctrlProp167.xml"/><Relationship Id="rId35" Type="http://schemas.openxmlformats.org/officeDocument/2006/relationships/ctrlProp" Target="../ctrlProps/ctrlProp172.xml"/><Relationship Id="rId56" Type="http://schemas.openxmlformats.org/officeDocument/2006/relationships/ctrlProp" Target="../ctrlProps/ctrlProp193.xml"/><Relationship Id="rId77" Type="http://schemas.openxmlformats.org/officeDocument/2006/relationships/ctrlProp" Target="../ctrlProps/ctrlProp214.xml"/><Relationship Id="rId100" Type="http://schemas.openxmlformats.org/officeDocument/2006/relationships/ctrlProp" Target="../ctrlProps/ctrlProp237.xml"/><Relationship Id="rId105" Type="http://schemas.openxmlformats.org/officeDocument/2006/relationships/ctrlProp" Target="../ctrlProps/ctrlProp242.xml"/><Relationship Id="rId126" Type="http://schemas.openxmlformats.org/officeDocument/2006/relationships/ctrlProp" Target="../ctrlProps/ctrlProp263.xml"/><Relationship Id="rId8" Type="http://schemas.openxmlformats.org/officeDocument/2006/relationships/ctrlProp" Target="../ctrlProps/ctrlProp145.xml"/><Relationship Id="rId51" Type="http://schemas.openxmlformats.org/officeDocument/2006/relationships/ctrlProp" Target="../ctrlProps/ctrlProp188.xml"/><Relationship Id="rId72" Type="http://schemas.openxmlformats.org/officeDocument/2006/relationships/ctrlProp" Target="../ctrlProps/ctrlProp209.xml"/><Relationship Id="rId93" Type="http://schemas.openxmlformats.org/officeDocument/2006/relationships/ctrlProp" Target="../ctrlProps/ctrlProp230.xml"/><Relationship Id="rId98" Type="http://schemas.openxmlformats.org/officeDocument/2006/relationships/ctrlProp" Target="../ctrlProps/ctrlProp235.xml"/><Relationship Id="rId121" Type="http://schemas.openxmlformats.org/officeDocument/2006/relationships/ctrlProp" Target="../ctrlProps/ctrlProp258.xml"/><Relationship Id="rId142" Type="http://schemas.openxmlformats.org/officeDocument/2006/relationships/ctrlProp" Target="../ctrlProps/ctrlProp279.xml"/><Relationship Id="rId3" Type="http://schemas.openxmlformats.org/officeDocument/2006/relationships/vmlDrawing" Target="../drawings/vmlDrawing2.vml"/><Relationship Id="rId25" Type="http://schemas.openxmlformats.org/officeDocument/2006/relationships/ctrlProp" Target="../ctrlProps/ctrlProp162.xml"/><Relationship Id="rId46" Type="http://schemas.openxmlformats.org/officeDocument/2006/relationships/ctrlProp" Target="../ctrlProps/ctrlProp183.xml"/><Relationship Id="rId67" Type="http://schemas.openxmlformats.org/officeDocument/2006/relationships/ctrlProp" Target="../ctrlProps/ctrlProp204.xml"/><Relationship Id="rId116" Type="http://schemas.openxmlformats.org/officeDocument/2006/relationships/ctrlProp" Target="../ctrlProps/ctrlProp253.xml"/><Relationship Id="rId137" Type="http://schemas.openxmlformats.org/officeDocument/2006/relationships/ctrlProp" Target="../ctrlProps/ctrlProp274.xml"/><Relationship Id="rId20" Type="http://schemas.openxmlformats.org/officeDocument/2006/relationships/ctrlProp" Target="../ctrlProps/ctrlProp157.xml"/><Relationship Id="rId41" Type="http://schemas.openxmlformats.org/officeDocument/2006/relationships/ctrlProp" Target="../ctrlProps/ctrlProp178.xml"/><Relationship Id="rId62" Type="http://schemas.openxmlformats.org/officeDocument/2006/relationships/ctrlProp" Target="../ctrlProps/ctrlProp199.xml"/><Relationship Id="rId83" Type="http://schemas.openxmlformats.org/officeDocument/2006/relationships/ctrlProp" Target="../ctrlProps/ctrlProp220.xml"/><Relationship Id="rId88" Type="http://schemas.openxmlformats.org/officeDocument/2006/relationships/ctrlProp" Target="../ctrlProps/ctrlProp225.xml"/><Relationship Id="rId111" Type="http://schemas.openxmlformats.org/officeDocument/2006/relationships/ctrlProp" Target="../ctrlProps/ctrlProp248.xml"/><Relationship Id="rId132" Type="http://schemas.openxmlformats.org/officeDocument/2006/relationships/ctrlProp" Target="../ctrlProps/ctrlProp269.xml"/><Relationship Id="rId15" Type="http://schemas.openxmlformats.org/officeDocument/2006/relationships/ctrlProp" Target="../ctrlProps/ctrlProp152.xml"/><Relationship Id="rId36" Type="http://schemas.openxmlformats.org/officeDocument/2006/relationships/ctrlProp" Target="../ctrlProps/ctrlProp173.xml"/><Relationship Id="rId57" Type="http://schemas.openxmlformats.org/officeDocument/2006/relationships/ctrlProp" Target="../ctrlProps/ctrlProp194.xml"/><Relationship Id="rId106" Type="http://schemas.openxmlformats.org/officeDocument/2006/relationships/ctrlProp" Target="../ctrlProps/ctrlProp243.xml"/><Relationship Id="rId127" Type="http://schemas.openxmlformats.org/officeDocument/2006/relationships/ctrlProp" Target="../ctrlProps/ctrlProp264.xml"/><Relationship Id="rId10" Type="http://schemas.openxmlformats.org/officeDocument/2006/relationships/ctrlProp" Target="../ctrlProps/ctrlProp147.xml"/><Relationship Id="rId31" Type="http://schemas.openxmlformats.org/officeDocument/2006/relationships/ctrlProp" Target="../ctrlProps/ctrlProp168.xml"/><Relationship Id="rId52" Type="http://schemas.openxmlformats.org/officeDocument/2006/relationships/ctrlProp" Target="../ctrlProps/ctrlProp189.xml"/><Relationship Id="rId73" Type="http://schemas.openxmlformats.org/officeDocument/2006/relationships/ctrlProp" Target="../ctrlProps/ctrlProp210.xml"/><Relationship Id="rId78" Type="http://schemas.openxmlformats.org/officeDocument/2006/relationships/ctrlProp" Target="../ctrlProps/ctrlProp215.xml"/><Relationship Id="rId94" Type="http://schemas.openxmlformats.org/officeDocument/2006/relationships/ctrlProp" Target="../ctrlProps/ctrlProp231.xml"/><Relationship Id="rId99" Type="http://schemas.openxmlformats.org/officeDocument/2006/relationships/ctrlProp" Target="../ctrlProps/ctrlProp236.xml"/><Relationship Id="rId101" Type="http://schemas.openxmlformats.org/officeDocument/2006/relationships/ctrlProp" Target="../ctrlProps/ctrlProp238.xml"/><Relationship Id="rId122" Type="http://schemas.openxmlformats.org/officeDocument/2006/relationships/ctrlProp" Target="../ctrlProps/ctrlProp259.xml"/><Relationship Id="rId143" Type="http://schemas.openxmlformats.org/officeDocument/2006/relationships/ctrlProp" Target="../ctrlProps/ctrlProp280.xml"/><Relationship Id="rId4" Type="http://schemas.openxmlformats.org/officeDocument/2006/relationships/ctrlProp" Target="../ctrlProps/ctrlProp141.xml"/><Relationship Id="rId9" Type="http://schemas.openxmlformats.org/officeDocument/2006/relationships/ctrlProp" Target="../ctrlProps/ctrlProp146.xml"/><Relationship Id="rId26" Type="http://schemas.openxmlformats.org/officeDocument/2006/relationships/ctrlProp" Target="../ctrlProps/ctrlProp163.xml"/><Relationship Id="rId47" Type="http://schemas.openxmlformats.org/officeDocument/2006/relationships/ctrlProp" Target="../ctrlProps/ctrlProp184.xml"/><Relationship Id="rId68" Type="http://schemas.openxmlformats.org/officeDocument/2006/relationships/ctrlProp" Target="../ctrlProps/ctrlProp205.xml"/><Relationship Id="rId89" Type="http://schemas.openxmlformats.org/officeDocument/2006/relationships/ctrlProp" Target="../ctrlProps/ctrlProp226.xml"/><Relationship Id="rId112" Type="http://schemas.openxmlformats.org/officeDocument/2006/relationships/ctrlProp" Target="../ctrlProps/ctrlProp249.xml"/><Relationship Id="rId133" Type="http://schemas.openxmlformats.org/officeDocument/2006/relationships/ctrlProp" Target="../ctrlProps/ctrlProp270.xml"/><Relationship Id="rId16" Type="http://schemas.openxmlformats.org/officeDocument/2006/relationships/ctrlProp" Target="../ctrlProps/ctrlProp153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85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28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83.xml"/><Relationship Id="rId5" Type="http://schemas.openxmlformats.org/officeDocument/2006/relationships/ctrlProp" Target="../ctrlProps/ctrlProp282.xml"/><Relationship Id="rId4" Type="http://schemas.openxmlformats.org/officeDocument/2006/relationships/ctrlProp" Target="../ctrlProps/ctrlProp28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90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89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88.xml"/><Relationship Id="rId5" Type="http://schemas.openxmlformats.org/officeDocument/2006/relationships/ctrlProp" Target="../ctrlProps/ctrlProp287.xml"/><Relationship Id="rId4" Type="http://schemas.openxmlformats.org/officeDocument/2006/relationships/ctrlProp" Target="../ctrlProps/ctrlProp286.xml"/></Relationships>
</file>

<file path=xl/worksheets/_rels/sheet5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313.xml"/><Relationship Id="rId21" Type="http://schemas.openxmlformats.org/officeDocument/2006/relationships/ctrlProp" Target="../ctrlProps/ctrlProp308.xml"/><Relationship Id="rId42" Type="http://schemas.openxmlformats.org/officeDocument/2006/relationships/ctrlProp" Target="../ctrlProps/ctrlProp329.xml"/><Relationship Id="rId47" Type="http://schemas.openxmlformats.org/officeDocument/2006/relationships/ctrlProp" Target="../ctrlProps/ctrlProp334.xml"/><Relationship Id="rId63" Type="http://schemas.openxmlformats.org/officeDocument/2006/relationships/ctrlProp" Target="../ctrlProps/ctrlProp350.xml"/><Relationship Id="rId68" Type="http://schemas.openxmlformats.org/officeDocument/2006/relationships/ctrlProp" Target="../ctrlProps/ctrlProp355.xml"/><Relationship Id="rId84" Type="http://schemas.openxmlformats.org/officeDocument/2006/relationships/ctrlProp" Target="../ctrlProps/ctrlProp371.xml"/><Relationship Id="rId89" Type="http://schemas.openxmlformats.org/officeDocument/2006/relationships/ctrlProp" Target="../ctrlProps/ctrlProp376.xml"/><Relationship Id="rId16" Type="http://schemas.openxmlformats.org/officeDocument/2006/relationships/ctrlProp" Target="../ctrlProps/ctrlProp303.xml"/><Relationship Id="rId11" Type="http://schemas.openxmlformats.org/officeDocument/2006/relationships/ctrlProp" Target="../ctrlProps/ctrlProp298.xml"/><Relationship Id="rId32" Type="http://schemas.openxmlformats.org/officeDocument/2006/relationships/ctrlProp" Target="../ctrlProps/ctrlProp319.xml"/><Relationship Id="rId37" Type="http://schemas.openxmlformats.org/officeDocument/2006/relationships/ctrlProp" Target="../ctrlProps/ctrlProp324.xml"/><Relationship Id="rId53" Type="http://schemas.openxmlformats.org/officeDocument/2006/relationships/ctrlProp" Target="../ctrlProps/ctrlProp340.xml"/><Relationship Id="rId58" Type="http://schemas.openxmlformats.org/officeDocument/2006/relationships/ctrlProp" Target="../ctrlProps/ctrlProp345.xml"/><Relationship Id="rId74" Type="http://schemas.openxmlformats.org/officeDocument/2006/relationships/ctrlProp" Target="../ctrlProps/ctrlProp361.xml"/><Relationship Id="rId79" Type="http://schemas.openxmlformats.org/officeDocument/2006/relationships/ctrlProp" Target="../ctrlProps/ctrlProp366.xml"/><Relationship Id="rId5" Type="http://schemas.openxmlformats.org/officeDocument/2006/relationships/ctrlProp" Target="../ctrlProps/ctrlProp292.xml"/><Relationship Id="rId90" Type="http://schemas.openxmlformats.org/officeDocument/2006/relationships/ctrlProp" Target="../ctrlProps/ctrlProp377.xml"/><Relationship Id="rId95" Type="http://schemas.openxmlformats.org/officeDocument/2006/relationships/ctrlProp" Target="../ctrlProps/ctrlProp382.xml"/><Relationship Id="rId22" Type="http://schemas.openxmlformats.org/officeDocument/2006/relationships/ctrlProp" Target="../ctrlProps/ctrlProp309.xml"/><Relationship Id="rId27" Type="http://schemas.openxmlformats.org/officeDocument/2006/relationships/ctrlProp" Target="../ctrlProps/ctrlProp314.xml"/><Relationship Id="rId43" Type="http://schemas.openxmlformats.org/officeDocument/2006/relationships/ctrlProp" Target="../ctrlProps/ctrlProp330.xml"/><Relationship Id="rId48" Type="http://schemas.openxmlformats.org/officeDocument/2006/relationships/ctrlProp" Target="../ctrlProps/ctrlProp335.xml"/><Relationship Id="rId64" Type="http://schemas.openxmlformats.org/officeDocument/2006/relationships/ctrlProp" Target="../ctrlProps/ctrlProp351.xml"/><Relationship Id="rId69" Type="http://schemas.openxmlformats.org/officeDocument/2006/relationships/ctrlProp" Target="../ctrlProps/ctrlProp356.xml"/><Relationship Id="rId80" Type="http://schemas.openxmlformats.org/officeDocument/2006/relationships/ctrlProp" Target="../ctrlProps/ctrlProp367.xml"/><Relationship Id="rId85" Type="http://schemas.openxmlformats.org/officeDocument/2006/relationships/ctrlProp" Target="../ctrlProps/ctrlProp372.xml"/><Relationship Id="rId3" Type="http://schemas.openxmlformats.org/officeDocument/2006/relationships/vmlDrawing" Target="../drawings/vmlDrawing5.vml"/><Relationship Id="rId12" Type="http://schemas.openxmlformats.org/officeDocument/2006/relationships/ctrlProp" Target="../ctrlProps/ctrlProp299.xml"/><Relationship Id="rId17" Type="http://schemas.openxmlformats.org/officeDocument/2006/relationships/ctrlProp" Target="../ctrlProps/ctrlProp304.xml"/><Relationship Id="rId25" Type="http://schemas.openxmlformats.org/officeDocument/2006/relationships/ctrlProp" Target="../ctrlProps/ctrlProp312.xml"/><Relationship Id="rId33" Type="http://schemas.openxmlformats.org/officeDocument/2006/relationships/ctrlProp" Target="../ctrlProps/ctrlProp320.xml"/><Relationship Id="rId38" Type="http://schemas.openxmlformats.org/officeDocument/2006/relationships/ctrlProp" Target="../ctrlProps/ctrlProp325.xml"/><Relationship Id="rId46" Type="http://schemas.openxmlformats.org/officeDocument/2006/relationships/ctrlProp" Target="../ctrlProps/ctrlProp333.xml"/><Relationship Id="rId59" Type="http://schemas.openxmlformats.org/officeDocument/2006/relationships/ctrlProp" Target="../ctrlProps/ctrlProp346.xml"/><Relationship Id="rId67" Type="http://schemas.openxmlformats.org/officeDocument/2006/relationships/ctrlProp" Target="../ctrlProps/ctrlProp354.xml"/><Relationship Id="rId20" Type="http://schemas.openxmlformats.org/officeDocument/2006/relationships/ctrlProp" Target="../ctrlProps/ctrlProp307.xml"/><Relationship Id="rId41" Type="http://schemas.openxmlformats.org/officeDocument/2006/relationships/ctrlProp" Target="../ctrlProps/ctrlProp328.xml"/><Relationship Id="rId54" Type="http://schemas.openxmlformats.org/officeDocument/2006/relationships/ctrlProp" Target="../ctrlProps/ctrlProp341.xml"/><Relationship Id="rId62" Type="http://schemas.openxmlformats.org/officeDocument/2006/relationships/ctrlProp" Target="../ctrlProps/ctrlProp349.xml"/><Relationship Id="rId70" Type="http://schemas.openxmlformats.org/officeDocument/2006/relationships/ctrlProp" Target="../ctrlProps/ctrlProp357.xml"/><Relationship Id="rId75" Type="http://schemas.openxmlformats.org/officeDocument/2006/relationships/ctrlProp" Target="../ctrlProps/ctrlProp362.xml"/><Relationship Id="rId83" Type="http://schemas.openxmlformats.org/officeDocument/2006/relationships/ctrlProp" Target="../ctrlProps/ctrlProp370.xml"/><Relationship Id="rId88" Type="http://schemas.openxmlformats.org/officeDocument/2006/relationships/ctrlProp" Target="../ctrlProps/ctrlProp375.xml"/><Relationship Id="rId91" Type="http://schemas.openxmlformats.org/officeDocument/2006/relationships/ctrlProp" Target="../ctrlProps/ctrlProp378.xml"/><Relationship Id="rId96" Type="http://schemas.openxmlformats.org/officeDocument/2006/relationships/ctrlProp" Target="../ctrlProps/ctrlProp38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93.xml"/><Relationship Id="rId15" Type="http://schemas.openxmlformats.org/officeDocument/2006/relationships/ctrlProp" Target="../ctrlProps/ctrlProp302.xml"/><Relationship Id="rId23" Type="http://schemas.openxmlformats.org/officeDocument/2006/relationships/ctrlProp" Target="../ctrlProps/ctrlProp310.xml"/><Relationship Id="rId28" Type="http://schemas.openxmlformats.org/officeDocument/2006/relationships/ctrlProp" Target="../ctrlProps/ctrlProp315.xml"/><Relationship Id="rId36" Type="http://schemas.openxmlformats.org/officeDocument/2006/relationships/ctrlProp" Target="../ctrlProps/ctrlProp323.xml"/><Relationship Id="rId49" Type="http://schemas.openxmlformats.org/officeDocument/2006/relationships/ctrlProp" Target="../ctrlProps/ctrlProp336.xml"/><Relationship Id="rId57" Type="http://schemas.openxmlformats.org/officeDocument/2006/relationships/ctrlProp" Target="../ctrlProps/ctrlProp344.xml"/><Relationship Id="rId10" Type="http://schemas.openxmlformats.org/officeDocument/2006/relationships/ctrlProp" Target="../ctrlProps/ctrlProp297.xml"/><Relationship Id="rId31" Type="http://schemas.openxmlformats.org/officeDocument/2006/relationships/ctrlProp" Target="../ctrlProps/ctrlProp318.xml"/><Relationship Id="rId44" Type="http://schemas.openxmlformats.org/officeDocument/2006/relationships/ctrlProp" Target="../ctrlProps/ctrlProp331.xml"/><Relationship Id="rId52" Type="http://schemas.openxmlformats.org/officeDocument/2006/relationships/ctrlProp" Target="../ctrlProps/ctrlProp339.xml"/><Relationship Id="rId60" Type="http://schemas.openxmlformats.org/officeDocument/2006/relationships/ctrlProp" Target="../ctrlProps/ctrlProp347.xml"/><Relationship Id="rId65" Type="http://schemas.openxmlformats.org/officeDocument/2006/relationships/ctrlProp" Target="../ctrlProps/ctrlProp352.xml"/><Relationship Id="rId73" Type="http://schemas.openxmlformats.org/officeDocument/2006/relationships/ctrlProp" Target="../ctrlProps/ctrlProp360.xml"/><Relationship Id="rId78" Type="http://schemas.openxmlformats.org/officeDocument/2006/relationships/ctrlProp" Target="../ctrlProps/ctrlProp365.xml"/><Relationship Id="rId81" Type="http://schemas.openxmlformats.org/officeDocument/2006/relationships/ctrlProp" Target="../ctrlProps/ctrlProp368.xml"/><Relationship Id="rId86" Type="http://schemas.openxmlformats.org/officeDocument/2006/relationships/ctrlProp" Target="../ctrlProps/ctrlProp373.xml"/><Relationship Id="rId94" Type="http://schemas.openxmlformats.org/officeDocument/2006/relationships/ctrlProp" Target="../ctrlProps/ctrlProp381.xml"/><Relationship Id="rId4" Type="http://schemas.openxmlformats.org/officeDocument/2006/relationships/ctrlProp" Target="../ctrlProps/ctrlProp291.xml"/><Relationship Id="rId9" Type="http://schemas.openxmlformats.org/officeDocument/2006/relationships/ctrlProp" Target="../ctrlProps/ctrlProp296.xml"/><Relationship Id="rId13" Type="http://schemas.openxmlformats.org/officeDocument/2006/relationships/ctrlProp" Target="../ctrlProps/ctrlProp300.xml"/><Relationship Id="rId18" Type="http://schemas.openxmlformats.org/officeDocument/2006/relationships/ctrlProp" Target="../ctrlProps/ctrlProp305.xml"/><Relationship Id="rId39" Type="http://schemas.openxmlformats.org/officeDocument/2006/relationships/ctrlProp" Target="../ctrlProps/ctrlProp326.xml"/><Relationship Id="rId34" Type="http://schemas.openxmlformats.org/officeDocument/2006/relationships/ctrlProp" Target="../ctrlProps/ctrlProp321.xml"/><Relationship Id="rId50" Type="http://schemas.openxmlformats.org/officeDocument/2006/relationships/ctrlProp" Target="../ctrlProps/ctrlProp337.xml"/><Relationship Id="rId55" Type="http://schemas.openxmlformats.org/officeDocument/2006/relationships/ctrlProp" Target="../ctrlProps/ctrlProp342.xml"/><Relationship Id="rId76" Type="http://schemas.openxmlformats.org/officeDocument/2006/relationships/ctrlProp" Target="../ctrlProps/ctrlProp363.xml"/><Relationship Id="rId97" Type="http://schemas.openxmlformats.org/officeDocument/2006/relationships/ctrlProp" Target="../ctrlProps/ctrlProp384.xml"/><Relationship Id="rId7" Type="http://schemas.openxmlformats.org/officeDocument/2006/relationships/ctrlProp" Target="../ctrlProps/ctrlProp294.xml"/><Relationship Id="rId71" Type="http://schemas.openxmlformats.org/officeDocument/2006/relationships/ctrlProp" Target="../ctrlProps/ctrlProp358.xml"/><Relationship Id="rId92" Type="http://schemas.openxmlformats.org/officeDocument/2006/relationships/ctrlProp" Target="../ctrlProps/ctrlProp379.xml"/><Relationship Id="rId2" Type="http://schemas.openxmlformats.org/officeDocument/2006/relationships/drawing" Target="../drawings/drawing5.xml"/><Relationship Id="rId29" Type="http://schemas.openxmlformats.org/officeDocument/2006/relationships/ctrlProp" Target="../ctrlProps/ctrlProp316.xml"/><Relationship Id="rId24" Type="http://schemas.openxmlformats.org/officeDocument/2006/relationships/ctrlProp" Target="../ctrlProps/ctrlProp311.xml"/><Relationship Id="rId40" Type="http://schemas.openxmlformats.org/officeDocument/2006/relationships/ctrlProp" Target="../ctrlProps/ctrlProp327.xml"/><Relationship Id="rId45" Type="http://schemas.openxmlformats.org/officeDocument/2006/relationships/ctrlProp" Target="../ctrlProps/ctrlProp332.xml"/><Relationship Id="rId66" Type="http://schemas.openxmlformats.org/officeDocument/2006/relationships/ctrlProp" Target="../ctrlProps/ctrlProp353.xml"/><Relationship Id="rId87" Type="http://schemas.openxmlformats.org/officeDocument/2006/relationships/ctrlProp" Target="../ctrlProps/ctrlProp374.xml"/><Relationship Id="rId61" Type="http://schemas.openxmlformats.org/officeDocument/2006/relationships/ctrlProp" Target="../ctrlProps/ctrlProp348.xml"/><Relationship Id="rId82" Type="http://schemas.openxmlformats.org/officeDocument/2006/relationships/ctrlProp" Target="../ctrlProps/ctrlProp369.xml"/><Relationship Id="rId19" Type="http://schemas.openxmlformats.org/officeDocument/2006/relationships/ctrlProp" Target="../ctrlProps/ctrlProp306.xml"/><Relationship Id="rId14" Type="http://schemas.openxmlformats.org/officeDocument/2006/relationships/ctrlProp" Target="../ctrlProps/ctrlProp301.xml"/><Relationship Id="rId30" Type="http://schemas.openxmlformats.org/officeDocument/2006/relationships/ctrlProp" Target="../ctrlProps/ctrlProp317.xml"/><Relationship Id="rId35" Type="http://schemas.openxmlformats.org/officeDocument/2006/relationships/ctrlProp" Target="../ctrlProps/ctrlProp322.xml"/><Relationship Id="rId56" Type="http://schemas.openxmlformats.org/officeDocument/2006/relationships/ctrlProp" Target="../ctrlProps/ctrlProp343.xml"/><Relationship Id="rId77" Type="http://schemas.openxmlformats.org/officeDocument/2006/relationships/ctrlProp" Target="../ctrlProps/ctrlProp364.xml"/><Relationship Id="rId8" Type="http://schemas.openxmlformats.org/officeDocument/2006/relationships/ctrlProp" Target="../ctrlProps/ctrlProp295.xml"/><Relationship Id="rId51" Type="http://schemas.openxmlformats.org/officeDocument/2006/relationships/ctrlProp" Target="../ctrlProps/ctrlProp338.xml"/><Relationship Id="rId72" Type="http://schemas.openxmlformats.org/officeDocument/2006/relationships/ctrlProp" Target="../ctrlProps/ctrlProp359.xml"/><Relationship Id="rId93" Type="http://schemas.openxmlformats.org/officeDocument/2006/relationships/ctrlProp" Target="../ctrlProps/ctrlProp380.xml"/><Relationship Id="rId98" Type="http://schemas.openxmlformats.org/officeDocument/2006/relationships/ctrlProp" Target="../ctrlProps/ctrlProp385.xml"/></Relationships>
</file>

<file path=xl/worksheets/_rels/sheet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499.xml"/><Relationship Id="rId21" Type="http://schemas.openxmlformats.org/officeDocument/2006/relationships/ctrlProp" Target="../ctrlProps/ctrlProp403.xml"/><Relationship Id="rId42" Type="http://schemas.openxmlformats.org/officeDocument/2006/relationships/ctrlProp" Target="../ctrlProps/ctrlProp424.xml"/><Relationship Id="rId63" Type="http://schemas.openxmlformats.org/officeDocument/2006/relationships/ctrlProp" Target="../ctrlProps/ctrlProp445.xml"/><Relationship Id="rId84" Type="http://schemas.openxmlformats.org/officeDocument/2006/relationships/ctrlProp" Target="../ctrlProps/ctrlProp466.xml"/><Relationship Id="rId138" Type="http://schemas.openxmlformats.org/officeDocument/2006/relationships/ctrlProp" Target="../ctrlProps/ctrlProp520.xml"/><Relationship Id="rId107" Type="http://schemas.openxmlformats.org/officeDocument/2006/relationships/ctrlProp" Target="../ctrlProps/ctrlProp489.xml"/><Relationship Id="rId11" Type="http://schemas.openxmlformats.org/officeDocument/2006/relationships/ctrlProp" Target="../ctrlProps/ctrlProp393.xml"/><Relationship Id="rId32" Type="http://schemas.openxmlformats.org/officeDocument/2006/relationships/ctrlProp" Target="../ctrlProps/ctrlProp414.xml"/><Relationship Id="rId37" Type="http://schemas.openxmlformats.org/officeDocument/2006/relationships/ctrlProp" Target="../ctrlProps/ctrlProp419.xml"/><Relationship Id="rId53" Type="http://schemas.openxmlformats.org/officeDocument/2006/relationships/ctrlProp" Target="../ctrlProps/ctrlProp435.xml"/><Relationship Id="rId58" Type="http://schemas.openxmlformats.org/officeDocument/2006/relationships/ctrlProp" Target="../ctrlProps/ctrlProp440.xml"/><Relationship Id="rId74" Type="http://schemas.openxmlformats.org/officeDocument/2006/relationships/ctrlProp" Target="../ctrlProps/ctrlProp456.xml"/><Relationship Id="rId79" Type="http://schemas.openxmlformats.org/officeDocument/2006/relationships/ctrlProp" Target="../ctrlProps/ctrlProp461.xml"/><Relationship Id="rId102" Type="http://schemas.openxmlformats.org/officeDocument/2006/relationships/ctrlProp" Target="../ctrlProps/ctrlProp484.xml"/><Relationship Id="rId123" Type="http://schemas.openxmlformats.org/officeDocument/2006/relationships/ctrlProp" Target="../ctrlProps/ctrlProp505.xml"/><Relationship Id="rId128" Type="http://schemas.openxmlformats.org/officeDocument/2006/relationships/ctrlProp" Target="../ctrlProps/ctrlProp510.xml"/><Relationship Id="rId5" Type="http://schemas.openxmlformats.org/officeDocument/2006/relationships/ctrlProp" Target="../ctrlProps/ctrlProp387.xml"/><Relationship Id="rId90" Type="http://schemas.openxmlformats.org/officeDocument/2006/relationships/ctrlProp" Target="../ctrlProps/ctrlProp472.xml"/><Relationship Id="rId95" Type="http://schemas.openxmlformats.org/officeDocument/2006/relationships/ctrlProp" Target="../ctrlProps/ctrlProp477.xml"/><Relationship Id="rId22" Type="http://schemas.openxmlformats.org/officeDocument/2006/relationships/ctrlProp" Target="../ctrlProps/ctrlProp404.xml"/><Relationship Id="rId27" Type="http://schemas.openxmlformats.org/officeDocument/2006/relationships/ctrlProp" Target="../ctrlProps/ctrlProp409.xml"/><Relationship Id="rId43" Type="http://schemas.openxmlformats.org/officeDocument/2006/relationships/ctrlProp" Target="../ctrlProps/ctrlProp425.xml"/><Relationship Id="rId48" Type="http://schemas.openxmlformats.org/officeDocument/2006/relationships/ctrlProp" Target="../ctrlProps/ctrlProp430.xml"/><Relationship Id="rId64" Type="http://schemas.openxmlformats.org/officeDocument/2006/relationships/ctrlProp" Target="../ctrlProps/ctrlProp446.xml"/><Relationship Id="rId69" Type="http://schemas.openxmlformats.org/officeDocument/2006/relationships/ctrlProp" Target="../ctrlProps/ctrlProp451.xml"/><Relationship Id="rId113" Type="http://schemas.openxmlformats.org/officeDocument/2006/relationships/ctrlProp" Target="../ctrlProps/ctrlProp495.xml"/><Relationship Id="rId118" Type="http://schemas.openxmlformats.org/officeDocument/2006/relationships/ctrlProp" Target="../ctrlProps/ctrlProp500.xml"/><Relationship Id="rId134" Type="http://schemas.openxmlformats.org/officeDocument/2006/relationships/ctrlProp" Target="../ctrlProps/ctrlProp516.xml"/><Relationship Id="rId139" Type="http://schemas.openxmlformats.org/officeDocument/2006/relationships/ctrlProp" Target="../ctrlProps/ctrlProp521.xml"/><Relationship Id="rId80" Type="http://schemas.openxmlformats.org/officeDocument/2006/relationships/ctrlProp" Target="../ctrlProps/ctrlProp462.xml"/><Relationship Id="rId85" Type="http://schemas.openxmlformats.org/officeDocument/2006/relationships/ctrlProp" Target="../ctrlProps/ctrlProp467.xml"/><Relationship Id="rId12" Type="http://schemas.openxmlformats.org/officeDocument/2006/relationships/ctrlProp" Target="../ctrlProps/ctrlProp394.xml"/><Relationship Id="rId17" Type="http://schemas.openxmlformats.org/officeDocument/2006/relationships/ctrlProp" Target="../ctrlProps/ctrlProp399.xml"/><Relationship Id="rId33" Type="http://schemas.openxmlformats.org/officeDocument/2006/relationships/ctrlProp" Target="../ctrlProps/ctrlProp415.xml"/><Relationship Id="rId38" Type="http://schemas.openxmlformats.org/officeDocument/2006/relationships/ctrlProp" Target="../ctrlProps/ctrlProp420.xml"/><Relationship Id="rId59" Type="http://schemas.openxmlformats.org/officeDocument/2006/relationships/ctrlProp" Target="../ctrlProps/ctrlProp441.xml"/><Relationship Id="rId103" Type="http://schemas.openxmlformats.org/officeDocument/2006/relationships/ctrlProp" Target="../ctrlProps/ctrlProp485.xml"/><Relationship Id="rId108" Type="http://schemas.openxmlformats.org/officeDocument/2006/relationships/ctrlProp" Target="../ctrlProps/ctrlProp490.xml"/><Relationship Id="rId124" Type="http://schemas.openxmlformats.org/officeDocument/2006/relationships/ctrlProp" Target="../ctrlProps/ctrlProp506.xml"/><Relationship Id="rId129" Type="http://schemas.openxmlformats.org/officeDocument/2006/relationships/ctrlProp" Target="../ctrlProps/ctrlProp511.xml"/><Relationship Id="rId54" Type="http://schemas.openxmlformats.org/officeDocument/2006/relationships/ctrlProp" Target="../ctrlProps/ctrlProp436.xml"/><Relationship Id="rId70" Type="http://schemas.openxmlformats.org/officeDocument/2006/relationships/ctrlProp" Target="../ctrlProps/ctrlProp452.xml"/><Relationship Id="rId75" Type="http://schemas.openxmlformats.org/officeDocument/2006/relationships/ctrlProp" Target="../ctrlProps/ctrlProp457.xml"/><Relationship Id="rId91" Type="http://schemas.openxmlformats.org/officeDocument/2006/relationships/ctrlProp" Target="../ctrlProps/ctrlProp473.xml"/><Relationship Id="rId96" Type="http://schemas.openxmlformats.org/officeDocument/2006/relationships/ctrlProp" Target="../ctrlProps/ctrlProp478.xml"/><Relationship Id="rId140" Type="http://schemas.openxmlformats.org/officeDocument/2006/relationships/ctrlProp" Target="../ctrlProps/ctrlProp522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88.xml"/><Relationship Id="rId23" Type="http://schemas.openxmlformats.org/officeDocument/2006/relationships/ctrlProp" Target="../ctrlProps/ctrlProp405.xml"/><Relationship Id="rId28" Type="http://schemas.openxmlformats.org/officeDocument/2006/relationships/ctrlProp" Target="../ctrlProps/ctrlProp410.xml"/><Relationship Id="rId49" Type="http://schemas.openxmlformats.org/officeDocument/2006/relationships/ctrlProp" Target="../ctrlProps/ctrlProp431.xml"/><Relationship Id="rId114" Type="http://schemas.openxmlformats.org/officeDocument/2006/relationships/ctrlProp" Target="../ctrlProps/ctrlProp496.xml"/><Relationship Id="rId119" Type="http://schemas.openxmlformats.org/officeDocument/2006/relationships/ctrlProp" Target="../ctrlProps/ctrlProp501.xml"/><Relationship Id="rId44" Type="http://schemas.openxmlformats.org/officeDocument/2006/relationships/ctrlProp" Target="../ctrlProps/ctrlProp426.xml"/><Relationship Id="rId60" Type="http://schemas.openxmlformats.org/officeDocument/2006/relationships/ctrlProp" Target="../ctrlProps/ctrlProp442.xml"/><Relationship Id="rId65" Type="http://schemas.openxmlformats.org/officeDocument/2006/relationships/ctrlProp" Target="../ctrlProps/ctrlProp447.xml"/><Relationship Id="rId81" Type="http://schemas.openxmlformats.org/officeDocument/2006/relationships/ctrlProp" Target="../ctrlProps/ctrlProp463.xml"/><Relationship Id="rId86" Type="http://schemas.openxmlformats.org/officeDocument/2006/relationships/ctrlProp" Target="../ctrlProps/ctrlProp468.xml"/><Relationship Id="rId130" Type="http://schemas.openxmlformats.org/officeDocument/2006/relationships/ctrlProp" Target="../ctrlProps/ctrlProp512.xml"/><Relationship Id="rId135" Type="http://schemas.openxmlformats.org/officeDocument/2006/relationships/ctrlProp" Target="../ctrlProps/ctrlProp517.xml"/><Relationship Id="rId13" Type="http://schemas.openxmlformats.org/officeDocument/2006/relationships/ctrlProp" Target="../ctrlProps/ctrlProp395.xml"/><Relationship Id="rId18" Type="http://schemas.openxmlformats.org/officeDocument/2006/relationships/ctrlProp" Target="../ctrlProps/ctrlProp400.xml"/><Relationship Id="rId39" Type="http://schemas.openxmlformats.org/officeDocument/2006/relationships/ctrlProp" Target="../ctrlProps/ctrlProp421.xml"/><Relationship Id="rId109" Type="http://schemas.openxmlformats.org/officeDocument/2006/relationships/ctrlProp" Target="../ctrlProps/ctrlProp491.xml"/><Relationship Id="rId34" Type="http://schemas.openxmlformats.org/officeDocument/2006/relationships/ctrlProp" Target="../ctrlProps/ctrlProp416.xml"/><Relationship Id="rId50" Type="http://schemas.openxmlformats.org/officeDocument/2006/relationships/ctrlProp" Target="../ctrlProps/ctrlProp432.xml"/><Relationship Id="rId55" Type="http://schemas.openxmlformats.org/officeDocument/2006/relationships/ctrlProp" Target="../ctrlProps/ctrlProp437.xml"/><Relationship Id="rId76" Type="http://schemas.openxmlformats.org/officeDocument/2006/relationships/ctrlProp" Target="../ctrlProps/ctrlProp458.xml"/><Relationship Id="rId97" Type="http://schemas.openxmlformats.org/officeDocument/2006/relationships/ctrlProp" Target="../ctrlProps/ctrlProp479.xml"/><Relationship Id="rId104" Type="http://schemas.openxmlformats.org/officeDocument/2006/relationships/ctrlProp" Target="../ctrlProps/ctrlProp486.xml"/><Relationship Id="rId120" Type="http://schemas.openxmlformats.org/officeDocument/2006/relationships/ctrlProp" Target="../ctrlProps/ctrlProp502.xml"/><Relationship Id="rId125" Type="http://schemas.openxmlformats.org/officeDocument/2006/relationships/ctrlProp" Target="../ctrlProps/ctrlProp507.xml"/><Relationship Id="rId141" Type="http://schemas.openxmlformats.org/officeDocument/2006/relationships/ctrlProp" Target="../ctrlProps/ctrlProp523.xml"/><Relationship Id="rId7" Type="http://schemas.openxmlformats.org/officeDocument/2006/relationships/ctrlProp" Target="../ctrlProps/ctrlProp389.xml"/><Relationship Id="rId71" Type="http://schemas.openxmlformats.org/officeDocument/2006/relationships/ctrlProp" Target="../ctrlProps/ctrlProp453.xml"/><Relationship Id="rId92" Type="http://schemas.openxmlformats.org/officeDocument/2006/relationships/ctrlProp" Target="../ctrlProps/ctrlProp474.xml"/><Relationship Id="rId2" Type="http://schemas.openxmlformats.org/officeDocument/2006/relationships/drawing" Target="../drawings/drawing6.xml"/><Relationship Id="rId29" Type="http://schemas.openxmlformats.org/officeDocument/2006/relationships/ctrlProp" Target="../ctrlProps/ctrlProp411.xml"/><Relationship Id="rId24" Type="http://schemas.openxmlformats.org/officeDocument/2006/relationships/ctrlProp" Target="../ctrlProps/ctrlProp406.xml"/><Relationship Id="rId40" Type="http://schemas.openxmlformats.org/officeDocument/2006/relationships/ctrlProp" Target="../ctrlProps/ctrlProp422.xml"/><Relationship Id="rId45" Type="http://schemas.openxmlformats.org/officeDocument/2006/relationships/ctrlProp" Target="../ctrlProps/ctrlProp427.xml"/><Relationship Id="rId66" Type="http://schemas.openxmlformats.org/officeDocument/2006/relationships/ctrlProp" Target="../ctrlProps/ctrlProp448.xml"/><Relationship Id="rId87" Type="http://schemas.openxmlformats.org/officeDocument/2006/relationships/ctrlProp" Target="../ctrlProps/ctrlProp469.xml"/><Relationship Id="rId110" Type="http://schemas.openxmlformats.org/officeDocument/2006/relationships/ctrlProp" Target="../ctrlProps/ctrlProp492.xml"/><Relationship Id="rId115" Type="http://schemas.openxmlformats.org/officeDocument/2006/relationships/ctrlProp" Target="../ctrlProps/ctrlProp497.xml"/><Relationship Id="rId131" Type="http://schemas.openxmlformats.org/officeDocument/2006/relationships/ctrlProp" Target="../ctrlProps/ctrlProp513.xml"/><Relationship Id="rId136" Type="http://schemas.openxmlformats.org/officeDocument/2006/relationships/ctrlProp" Target="../ctrlProps/ctrlProp518.xml"/><Relationship Id="rId61" Type="http://schemas.openxmlformats.org/officeDocument/2006/relationships/ctrlProp" Target="../ctrlProps/ctrlProp443.xml"/><Relationship Id="rId82" Type="http://schemas.openxmlformats.org/officeDocument/2006/relationships/ctrlProp" Target="../ctrlProps/ctrlProp464.xml"/><Relationship Id="rId19" Type="http://schemas.openxmlformats.org/officeDocument/2006/relationships/ctrlProp" Target="../ctrlProps/ctrlProp401.xml"/><Relationship Id="rId14" Type="http://schemas.openxmlformats.org/officeDocument/2006/relationships/ctrlProp" Target="../ctrlProps/ctrlProp396.xml"/><Relationship Id="rId30" Type="http://schemas.openxmlformats.org/officeDocument/2006/relationships/ctrlProp" Target="../ctrlProps/ctrlProp412.xml"/><Relationship Id="rId35" Type="http://schemas.openxmlformats.org/officeDocument/2006/relationships/ctrlProp" Target="../ctrlProps/ctrlProp417.xml"/><Relationship Id="rId56" Type="http://schemas.openxmlformats.org/officeDocument/2006/relationships/ctrlProp" Target="../ctrlProps/ctrlProp438.xml"/><Relationship Id="rId77" Type="http://schemas.openxmlformats.org/officeDocument/2006/relationships/ctrlProp" Target="../ctrlProps/ctrlProp459.xml"/><Relationship Id="rId100" Type="http://schemas.openxmlformats.org/officeDocument/2006/relationships/ctrlProp" Target="../ctrlProps/ctrlProp482.xml"/><Relationship Id="rId105" Type="http://schemas.openxmlformats.org/officeDocument/2006/relationships/ctrlProp" Target="../ctrlProps/ctrlProp487.xml"/><Relationship Id="rId126" Type="http://schemas.openxmlformats.org/officeDocument/2006/relationships/ctrlProp" Target="../ctrlProps/ctrlProp508.xml"/><Relationship Id="rId8" Type="http://schemas.openxmlformats.org/officeDocument/2006/relationships/ctrlProp" Target="../ctrlProps/ctrlProp390.xml"/><Relationship Id="rId51" Type="http://schemas.openxmlformats.org/officeDocument/2006/relationships/ctrlProp" Target="../ctrlProps/ctrlProp433.xml"/><Relationship Id="rId72" Type="http://schemas.openxmlformats.org/officeDocument/2006/relationships/ctrlProp" Target="../ctrlProps/ctrlProp454.xml"/><Relationship Id="rId93" Type="http://schemas.openxmlformats.org/officeDocument/2006/relationships/ctrlProp" Target="../ctrlProps/ctrlProp475.xml"/><Relationship Id="rId98" Type="http://schemas.openxmlformats.org/officeDocument/2006/relationships/ctrlProp" Target="../ctrlProps/ctrlProp480.xml"/><Relationship Id="rId121" Type="http://schemas.openxmlformats.org/officeDocument/2006/relationships/ctrlProp" Target="../ctrlProps/ctrlProp503.xml"/><Relationship Id="rId142" Type="http://schemas.openxmlformats.org/officeDocument/2006/relationships/ctrlProp" Target="../ctrlProps/ctrlProp524.xml"/><Relationship Id="rId3" Type="http://schemas.openxmlformats.org/officeDocument/2006/relationships/vmlDrawing" Target="../drawings/vmlDrawing6.vml"/><Relationship Id="rId25" Type="http://schemas.openxmlformats.org/officeDocument/2006/relationships/ctrlProp" Target="../ctrlProps/ctrlProp407.xml"/><Relationship Id="rId46" Type="http://schemas.openxmlformats.org/officeDocument/2006/relationships/ctrlProp" Target="../ctrlProps/ctrlProp428.xml"/><Relationship Id="rId67" Type="http://schemas.openxmlformats.org/officeDocument/2006/relationships/ctrlProp" Target="../ctrlProps/ctrlProp449.xml"/><Relationship Id="rId116" Type="http://schemas.openxmlformats.org/officeDocument/2006/relationships/ctrlProp" Target="../ctrlProps/ctrlProp498.xml"/><Relationship Id="rId137" Type="http://schemas.openxmlformats.org/officeDocument/2006/relationships/ctrlProp" Target="../ctrlProps/ctrlProp519.xml"/><Relationship Id="rId20" Type="http://schemas.openxmlformats.org/officeDocument/2006/relationships/ctrlProp" Target="../ctrlProps/ctrlProp402.xml"/><Relationship Id="rId41" Type="http://schemas.openxmlformats.org/officeDocument/2006/relationships/ctrlProp" Target="../ctrlProps/ctrlProp423.xml"/><Relationship Id="rId62" Type="http://schemas.openxmlformats.org/officeDocument/2006/relationships/ctrlProp" Target="../ctrlProps/ctrlProp444.xml"/><Relationship Id="rId83" Type="http://schemas.openxmlformats.org/officeDocument/2006/relationships/ctrlProp" Target="../ctrlProps/ctrlProp465.xml"/><Relationship Id="rId88" Type="http://schemas.openxmlformats.org/officeDocument/2006/relationships/ctrlProp" Target="../ctrlProps/ctrlProp470.xml"/><Relationship Id="rId111" Type="http://schemas.openxmlformats.org/officeDocument/2006/relationships/ctrlProp" Target="../ctrlProps/ctrlProp493.xml"/><Relationship Id="rId132" Type="http://schemas.openxmlformats.org/officeDocument/2006/relationships/ctrlProp" Target="../ctrlProps/ctrlProp514.xml"/><Relationship Id="rId15" Type="http://schemas.openxmlformats.org/officeDocument/2006/relationships/ctrlProp" Target="../ctrlProps/ctrlProp397.xml"/><Relationship Id="rId36" Type="http://schemas.openxmlformats.org/officeDocument/2006/relationships/ctrlProp" Target="../ctrlProps/ctrlProp418.xml"/><Relationship Id="rId57" Type="http://schemas.openxmlformats.org/officeDocument/2006/relationships/ctrlProp" Target="../ctrlProps/ctrlProp439.xml"/><Relationship Id="rId106" Type="http://schemas.openxmlformats.org/officeDocument/2006/relationships/ctrlProp" Target="../ctrlProps/ctrlProp488.xml"/><Relationship Id="rId127" Type="http://schemas.openxmlformats.org/officeDocument/2006/relationships/ctrlProp" Target="../ctrlProps/ctrlProp509.xml"/><Relationship Id="rId10" Type="http://schemas.openxmlformats.org/officeDocument/2006/relationships/ctrlProp" Target="../ctrlProps/ctrlProp392.xml"/><Relationship Id="rId31" Type="http://schemas.openxmlformats.org/officeDocument/2006/relationships/ctrlProp" Target="../ctrlProps/ctrlProp413.xml"/><Relationship Id="rId52" Type="http://schemas.openxmlformats.org/officeDocument/2006/relationships/ctrlProp" Target="../ctrlProps/ctrlProp434.xml"/><Relationship Id="rId73" Type="http://schemas.openxmlformats.org/officeDocument/2006/relationships/ctrlProp" Target="../ctrlProps/ctrlProp455.xml"/><Relationship Id="rId78" Type="http://schemas.openxmlformats.org/officeDocument/2006/relationships/ctrlProp" Target="../ctrlProps/ctrlProp460.xml"/><Relationship Id="rId94" Type="http://schemas.openxmlformats.org/officeDocument/2006/relationships/ctrlProp" Target="../ctrlProps/ctrlProp476.xml"/><Relationship Id="rId99" Type="http://schemas.openxmlformats.org/officeDocument/2006/relationships/ctrlProp" Target="../ctrlProps/ctrlProp481.xml"/><Relationship Id="rId101" Type="http://schemas.openxmlformats.org/officeDocument/2006/relationships/ctrlProp" Target="../ctrlProps/ctrlProp483.xml"/><Relationship Id="rId122" Type="http://schemas.openxmlformats.org/officeDocument/2006/relationships/ctrlProp" Target="../ctrlProps/ctrlProp504.xml"/><Relationship Id="rId143" Type="http://schemas.openxmlformats.org/officeDocument/2006/relationships/ctrlProp" Target="../ctrlProps/ctrlProp525.xml"/><Relationship Id="rId4" Type="http://schemas.openxmlformats.org/officeDocument/2006/relationships/ctrlProp" Target="../ctrlProps/ctrlProp386.xml"/><Relationship Id="rId9" Type="http://schemas.openxmlformats.org/officeDocument/2006/relationships/ctrlProp" Target="../ctrlProps/ctrlProp391.xml"/><Relationship Id="rId26" Type="http://schemas.openxmlformats.org/officeDocument/2006/relationships/ctrlProp" Target="../ctrlProps/ctrlProp408.xml"/><Relationship Id="rId47" Type="http://schemas.openxmlformats.org/officeDocument/2006/relationships/ctrlProp" Target="../ctrlProps/ctrlProp429.xml"/><Relationship Id="rId68" Type="http://schemas.openxmlformats.org/officeDocument/2006/relationships/ctrlProp" Target="../ctrlProps/ctrlProp450.xml"/><Relationship Id="rId89" Type="http://schemas.openxmlformats.org/officeDocument/2006/relationships/ctrlProp" Target="../ctrlProps/ctrlProp471.xml"/><Relationship Id="rId112" Type="http://schemas.openxmlformats.org/officeDocument/2006/relationships/ctrlProp" Target="../ctrlProps/ctrlProp494.xml"/><Relationship Id="rId133" Type="http://schemas.openxmlformats.org/officeDocument/2006/relationships/ctrlProp" Target="../ctrlProps/ctrlProp515.xml"/><Relationship Id="rId16" Type="http://schemas.openxmlformats.org/officeDocument/2006/relationships/ctrlProp" Target="../ctrlProps/ctrlProp398.xml"/></Relationships>
</file>

<file path=xl/worksheets/_rels/sheet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639.xml"/><Relationship Id="rId21" Type="http://schemas.openxmlformats.org/officeDocument/2006/relationships/ctrlProp" Target="../ctrlProps/ctrlProp543.xml"/><Relationship Id="rId42" Type="http://schemas.openxmlformats.org/officeDocument/2006/relationships/ctrlProp" Target="../ctrlProps/ctrlProp564.xml"/><Relationship Id="rId63" Type="http://schemas.openxmlformats.org/officeDocument/2006/relationships/ctrlProp" Target="../ctrlProps/ctrlProp585.xml"/><Relationship Id="rId84" Type="http://schemas.openxmlformats.org/officeDocument/2006/relationships/ctrlProp" Target="../ctrlProps/ctrlProp606.xml"/><Relationship Id="rId138" Type="http://schemas.openxmlformats.org/officeDocument/2006/relationships/ctrlProp" Target="../ctrlProps/ctrlProp660.xml"/><Relationship Id="rId107" Type="http://schemas.openxmlformats.org/officeDocument/2006/relationships/ctrlProp" Target="../ctrlProps/ctrlProp629.xml"/><Relationship Id="rId11" Type="http://schemas.openxmlformats.org/officeDocument/2006/relationships/ctrlProp" Target="../ctrlProps/ctrlProp533.xml"/><Relationship Id="rId32" Type="http://schemas.openxmlformats.org/officeDocument/2006/relationships/ctrlProp" Target="../ctrlProps/ctrlProp554.xml"/><Relationship Id="rId37" Type="http://schemas.openxmlformats.org/officeDocument/2006/relationships/ctrlProp" Target="../ctrlProps/ctrlProp559.xml"/><Relationship Id="rId53" Type="http://schemas.openxmlformats.org/officeDocument/2006/relationships/ctrlProp" Target="../ctrlProps/ctrlProp575.xml"/><Relationship Id="rId58" Type="http://schemas.openxmlformats.org/officeDocument/2006/relationships/ctrlProp" Target="../ctrlProps/ctrlProp580.xml"/><Relationship Id="rId74" Type="http://schemas.openxmlformats.org/officeDocument/2006/relationships/ctrlProp" Target="../ctrlProps/ctrlProp596.xml"/><Relationship Id="rId79" Type="http://schemas.openxmlformats.org/officeDocument/2006/relationships/ctrlProp" Target="../ctrlProps/ctrlProp601.xml"/><Relationship Id="rId102" Type="http://schemas.openxmlformats.org/officeDocument/2006/relationships/ctrlProp" Target="../ctrlProps/ctrlProp624.xml"/><Relationship Id="rId123" Type="http://schemas.openxmlformats.org/officeDocument/2006/relationships/ctrlProp" Target="../ctrlProps/ctrlProp645.xml"/><Relationship Id="rId128" Type="http://schemas.openxmlformats.org/officeDocument/2006/relationships/ctrlProp" Target="../ctrlProps/ctrlProp650.xml"/><Relationship Id="rId5" Type="http://schemas.openxmlformats.org/officeDocument/2006/relationships/ctrlProp" Target="../ctrlProps/ctrlProp527.xml"/><Relationship Id="rId90" Type="http://schemas.openxmlformats.org/officeDocument/2006/relationships/ctrlProp" Target="../ctrlProps/ctrlProp612.xml"/><Relationship Id="rId95" Type="http://schemas.openxmlformats.org/officeDocument/2006/relationships/ctrlProp" Target="../ctrlProps/ctrlProp617.xml"/><Relationship Id="rId22" Type="http://schemas.openxmlformats.org/officeDocument/2006/relationships/ctrlProp" Target="../ctrlProps/ctrlProp544.xml"/><Relationship Id="rId27" Type="http://schemas.openxmlformats.org/officeDocument/2006/relationships/ctrlProp" Target="../ctrlProps/ctrlProp549.xml"/><Relationship Id="rId43" Type="http://schemas.openxmlformats.org/officeDocument/2006/relationships/ctrlProp" Target="../ctrlProps/ctrlProp565.xml"/><Relationship Id="rId48" Type="http://schemas.openxmlformats.org/officeDocument/2006/relationships/ctrlProp" Target="../ctrlProps/ctrlProp570.xml"/><Relationship Id="rId64" Type="http://schemas.openxmlformats.org/officeDocument/2006/relationships/ctrlProp" Target="../ctrlProps/ctrlProp586.xml"/><Relationship Id="rId69" Type="http://schemas.openxmlformats.org/officeDocument/2006/relationships/ctrlProp" Target="../ctrlProps/ctrlProp591.xml"/><Relationship Id="rId113" Type="http://schemas.openxmlformats.org/officeDocument/2006/relationships/ctrlProp" Target="../ctrlProps/ctrlProp635.xml"/><Relationship Id="rId118" Type="http://schemas.openxmlformats.org/officeDocument/2006/relationships/ctrlProp" Target="../ctrlProps/ctrlProp640.xml"/><Relationship Id="rId134" Type="http://schemas.openxmlformats.org/officeDocument/2006/relationships/ctrlProp" Target="../ctrlProps/ctrlProp656.xml"/><Relationship Id="rId139" Type="http://schemas.openxmlformats.org/officeDocument/2006/relationships/ctrlProp" Target="../ctrlProps/ctrlProp661.xml"/><Relationship Id="rId80" Type="http://schemas.openxmlformats.org/officeDocument/2006/relationships/ctrlProp" Target="../ctrlProps/ctrlProp602.xml"/><Relationship Id="rId85" Type="http://schemas.openxmlformats.org/officeDocument/2006/relationships/ctrlProp" Target="../ctrlProps/ctrlProp607.xml"/><Relationship Id="rId12" Type="http://schemas.openxmlformats.org/officeDocument/2006/relationships/ctrlProp" Target="../ctrlProps/ctrlProp534.xml"/><Relationship Id="rId17" Type="http://schemas.openxmlformats.org/officeDocument/2006/relationships/ctrlProp" Target="../ctrlProps/ctrlProp539.xml"/><Relationship Id="rId33" Type="http://schemas.openxmlformats.org/officeDocument/2006/relationships/ctrlProp" Target="../ctrlProps/ctrlProp555.xml"/><Relationship Id="rId38" Type="http://schemas.openxmlformats.org/officeDocument/2006/relationships/ctrlProp" Target="../ctrlProps/ctrlProp560.xml"/><Relationship Id="rId59" Type="http://schemas.openxmlformats.org/officeDocument/2006/relationships/ctrlProp" Target="../ctrlProps/ctrlProp581.xml"/><Relationship Id="rId103" Type="http://schemas.openxmlformats.org/officeDocument/2006/relationships/ctrlProp" Target="../ctrlProps/ctrlProp625.xml"/><Relationship Id="rId108" Type="http://schemas.openxmlformats.org/officeDocument/2006/relationships/ctrlProp" Target="../ctrlProps/ctrlProp630.xml"/><Relationship Id="rId124" Type="http://schemas.openxmlformats.org/officeDocument/2006/relationships/ctrlProp" Target="../ctrlProps/ctrlProp646.xml"/><Relationship Id="rId129" Type="http://schemas.openxmlformats.org/officeDocument/2006/relationships/ctrlProp" Target="../ctrlProps/ctrlProp651.xml"/><Relationship Id="rId54" Type="http://schemas.openxmlformats.org/officeDocument/2006/relationships/ctrlProp" Target="../ctrlProps/ctrlProp576.xml"/><Relationship Id="rId70" Type="http://schemas.openxmlformats.org/officeDocument/2006/relationships/ctrlProp" Target="../ctrlProps/ctrlProp592.xml"/><Relationship Id="rId75" Type="http://schemas.openxmlformats.org/officeDocument/2006/relationships/ctrlProp" Target="../ctrlProps/ctrlProp597.xml"/><Relationship Id="rId91" Type="http://schemas.openxmlformats.org/officeDocument/2006/relationships/ctrlProp" Target="../ctrlProps/ctrlProp613.xml"/><Relationship Id="rId96" Type="http://schemas.openxmlformats.org/officeDocument/2006/relationships/ctrlProp" Target="../ctrlProps/ctrlProp618.xml"/><Relationship Id="rId140" Type="http://schemas.openxmlformats.org/officeDocument/2006/relationships/ctrlProp" Target="../ctrlProps/ctrlProp662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528.xml"/><Relationship Id="rId23" Type="http://schemas.openxmlformats.org/officeDocument/2006/relationships/ctrlProp" Target="../ctrlProps/ctrlProp545.xml"/><Relationship Id="rId28" Type="http://schemas.openxmlformats.org/officeDocument/2006/relationships/ctrlProp" Target="../ctrlProps/ctrlProp550.xml"/><Relationship Id="rId49" Type="http://schemas.openxmlformats.org/officeDocument/2006/relationships/ctrlProp" Target="../ctrlProps/ctrlProp571.xml"/><Relationship Id="rId114" Type="http://schemas.openxmlformats.org/officeDocument/2006/relationships/ctrlProp" Target="../ctrlProps/ctrlProp636.xml"/><Relationship Id="rId119" Type="http://schemas.openxmlformats.org/officeDocument/2006/relationships/ctrlProp" Target="../ctrlProps/ctrlProp641.xml"/><Relationship Id="rId44" Type="http://schemas.openxmlformats.org/officeDocument/2006/relationships/ctrlProp" Target="../ctrlProps/ctrlProp566.xml"/><Relationship Id="rId60" Type="http://schemas.openxmlformats.org/officeDocument/2006/relationships/ctrlProp" Target="../ctrlProps/ctrlProp582.xml"/><Relationship Id="rId65" Type="http://schemas.openxmlformats.org/officeDocument/2006/relationships/ctrlProp" Target="../ctrlProps/ctrlProp587.xml"/><Relationship Id="rId81" Type="http://schemas.openxmlformats.org/officeDocument/2006/relationships/ctrlProp" Target="../ctrlProps/ctrlProp603.xml"/><Relationship Id="rId86" Type="http://schemas.openxmlformats.org/officeDocument/2006/relationships/ctrlProp" Target="../ctrlProps/ctrlProp608.xml"/><Relationship Id="rId130" Type="http://schemas.openxmlformats.org/officeDocument/2006/relationships/ctrlProp" Target="../ctrlProps/ctrlProp652.xml"/><Relationship Id="rId135" Type="http://schemas.openxmlformats.org/officeDocument/2006/relationships/ctrlProp" Target="../ctrlProps/ctrlProp657.xml"/><Relationship Id="rId13" Type="http://schemas.openxmlformats.org/officeDocument/2006/relationships/ctrlProp" Target="../ctrlProps/ctrlProp535.xml"/><Relationship Id="rId18" Type="http://schemas.openxmlformats.org/officeDocument/2006/relationships/ctrlProp" Target="../ctrlProps/ctrlProp540.xml"/><Relationship Id="rId39" Type="http://schemas.openxmlformats.org/officeDocument/2006/relationships/ctrlProp" Target="../ctrlProps/ctrlProp561.xml"/><Relationship Id="rId109" Type="http://schemas.openxmlformats.org/officeDocument/2006/relationships/ctrlProp" Target="../ctrlProps/ctrlProp631.xml"/><Relationship Id="rId34" Type="http://schemas.openxmlformats.org/officeDocument/2006/relationships/ctrlProp" Target="../ctrlProps/ctrlProp556.xml"/><Relationship Id="rId50" Type="http://schemas.openxmlformats.org/officeDocument/2006/relationships/ctrlProp" Target="../ctrlProps/ctrlProp572.xml"/><Relationship Id="rId55" Type="http://schemas.openxmlformats.org/officeDocument/2006/relationships/ctrlProp" Target="../ctrlProps/ctrlProp577.xml"/><Relationship Id="rId76" Type="http://schemas.openxmlformats.org/officeDocument/2006/relationships/ctrlProp" Target="../ctrlProps/ctrlProp598.xml"/><Relationship Id="rId97" Type="http://schemas.openxmlformats.org/officeDocument/2006/relationships/ctrlProp" Target="../ctrlProps/ctrlProp619.xml"/><Relationship Id="rId104" Type="http://schemas.openxmlformats.org/officeDocument/2006/relationships/ctrlProp" Target="../ctrlProps/ctrlProp626.xml"/><Relationship Id="rId120" Type="http://schemas.openxmlformats.org/officeDocument/2006/relationships/ctrlProp" Target="../ctrlProps/ctrlProp642.xml"/><Relationship Id="rId125" Type="http://schemas.openxmlformats.org/officeDocument/2006/relationships/ctrlProp" Target="../ctrlProps/ctrlProp647.xml"/><Relationship Id="rId141" Type="http://schemas.openxmlformats.org/officeDocument/2006/relationships/ctrlProp" Target="../ctrlProps/ctrlProp663.xml"/><Relationship Id="rId7" Type="http://schemas.openxmlformats.org/officeDocument/2006/relationships/ctrlProp" Target="../ctrlProps/ctrlProp529.xml"/><Relationship Id="rId71" Type="http://schemas.openxmlformats.org/officeDocument/2006/relationships/ctrlProp" Target="../ctrlProps/ctrlProp593.xml"/><Relationship Id="rId92" Type="http://schemas.openxmlformats.org/officeDocument/2006/relationships/ctrlProp" Target="../ctrlProps/ctrlProp614.xml"/><Relationship Id="rId2" Type="http://schemas.openxmlformats.org/officeDocument/2006/relationships/drawing" Target="../drawings/drawing7.xml"/><Relationship Id="rId29" Type="http://schemas.openxmlformats.org/officeDocument/2006/relationships/ctrlProp" Target="../ctrlProps/ctrlProp551.xml"/><Relationship Id="rId24" Type="http://schemas.openxmlformats.org/officeDocument/2006/relationships/ctrlProp" Target="../ctrlProps/ctrlProp546.xml"/><Relationship Id="rId40" Type="http://schemas.openxmlformats.org/officeDocument/2006/relationships/ctrlProp" Target="../ctrlProps/ctrlProp562.xml"/><Relationship Id="rId45" Type="http://schemas.openxmlformats.org/officeDocument/2006/relationships/ctrlProp" Target="../ctrlProps/ctrlProp567.xml"/><Relationship Id="rId66" Type="http://schemas.openxmlformats.org/officeDocument/2006/relationships/ctrlProp" Target="../ctrlProps/ctrlProp588.xml"/><Relationship Id="rId87" Type="http://schemas.openxmlformats.org/officeDocument/2006/relationships/ctrlProp" Target="../ctrlProps/ctrlProp609.xml"/><Relationship Id="rId110" Type="http://schemas.openxmlformats.org/officeDocument/2006/relationships/ctrlProp" Target="../ctrlProps/ctrlProp632.xml"/><Relationship Id="rId115" Type="http://schemas.openxmlformats.org/officeDocument/2006/relationships/ctrlProp" Target="../ctrlProps/ctrlProp637.xml"/><Relationship Id="rId131" Type="http://schemas.openxmlformats.org/officeDocument/2006/relationships/ctrlProp" Target="../ctrlProps/ctrlProp653.xml"/><Relationship Id="rId136" Type="http://schemas.openxmlformats.org/officeDocument/2006/relationships/ctrlProp" Target="../ctrlProps/ctrlProp658.xml"/><Relationship Id="rId61" Type="http://schemas.openxmlformats.org/officeDocument/2006/relationships/ctrlProp" Target="../ctrlProps/ctrlProp583.xml"/><Relationship Id="rId82" Type="http://schemas.openxmlformats.org/officeDocument/2006/relationships/ctrlProp" Target="../ctrlProps/ctrlProp604.xml"/><Relationship Id="rId19" Type="http://schemas.openxmlformats.org/officeDocument/2006/relationships/ctrlProp" Target="../ctrlProps/ctrlProp541.xml"/><Relationship Id="rId14" Type="http://schemas.openxmlformats.org/officeDocument/2006/relationships/ctrlProp" Target="../ctrlProps/ctrlProp536.xml"/><Relationship Id="rId30" Type="http://schemas.openxmlformats.org/officeDocument/2006/relationships/ctrlProp" Target="../ctrlProps/ctrlProp552.xml"/><Relationship Id="rId35" Type="http://schemas.openxmlformats.org/officeDocument/2006/relationships/ctrlProp" Target="../ctrlProps/ctrlProp557.xml"/><Relationship Id="rId56" Type="http://schemas.openxmlformats.org/officeDocument/2006/relationships/ctrlProp" Target="../ctrlProps/ctrlProp578.xml"/><Relationship Id="rId77" Type="http://schemas.openxmlformats.org/officeDocument/2006/relationships/ctrlProp" Target="../ctrlProps/ctrlProp599.xml"/><Relationship Id="rId100" Type="http://schemas.openxmlformats.org/officeDocument/2006/relationships/ctrlProp" Target="../ctrlProps/ctrlProp622.xml"/><Relationship Id="rId105" Type="http://schemas.openxmlformats.org/officeDocument/2006/relationships/ctrlProp" Target="../ctrlProps/ctrlProp627.xml"/><Relationship Id="rId126" Type="http://schemas.openxmlformats.org/officeDocument/2006/relationships/ctrlProp" Target="../ctrlProps/ctrlProp648.xml"/><Relationship Id="rId8" Type="http://schemas.openxmlformats.org/officeDocument/2006/relationships/ctrlProp" Target="../ctrlProps/ctrlProp530.xml"/><Relationship Id="rId51" Type="http://schemas.openxmlformats.org/officeDocument/2006/relationships/ctrlProp" Target="../ctrlProps/ctrlProp573.xml"/><Relationship Id="rId72" Type="http://schemas.openxmlformats.org/officeDocument/2006/relationships/ctrlProp" Target="../ctrlProps/ctrlProp594.xml"/><Relationship Id="rId93" Type="http://schemas.openxmlformats.org/officeDocument/2006/relationships/ctrlProp" Target="../ctrlProps/ctrlProp615.xml"/><Relationship Id="rId98" Type="http://schemas.openxmlformats.org/officeDocument/2006/relationships/ctrlProp" Target="../ctrlProps/ctrlProp620.xml"/><Relationship Id="rId121" Type="http://schemas.openxmlformats.org/officeDocument/2006/relationships/ctrlProp" Target="../ctrlProps/ctrlProp643.xml"/><Relationship Id="rId142" Type="http://schemas.openxmlformats.org/officeDocument/2006/relationships/ctrlProp" Target="../ctrlProps/ctrlProp664.xml"/><Relationship Id="rId3" Type="http://schemas.openxmlformats.org/officeDocument/2006/relationships/vmlDrawing" Target="../drawings/vmlDrawing7.vml"/><Relationship Id="rId25" Type="http://schemas.openxmlformats.org/officeDocument/2006/relationships/ctrlProp" Target="../ctrlProps/ctrlProp547.xml"/><Relationship Id="rId46" Type="http://schemas.openxmlformats.org/officeDocument/2006/relationships/ctrlProp" Target="../ctrlProps/ctrlProp568.xml"/><Relationship Id="rId67" Type="http://schemas.openxmlformats.org/officeDocument/2006/relationships/ctrlProp" Target="../ctrlProps/ctrlProp589.xml"/><Relationship Id="rId116" Type="http://schemas.openxmlformats.org/officeDocument/2006/relationships/ctrlProp" Target="../ctrlProps/ctrlProp638.xml"/><Relationship Id="rId137" Type="http://schemas.openxmlformats.org/officeDocument/2006/relationships/ctrlProp" Target="../ctrlProps/ctrlProp659.xml"/><Relationship Id="rId20" Type="http://schemas.openxmlformats.org/officeDocument/2006/relationships/ctrlProp" Target="../ctrlProps/ctrlProp542.xml"/><Relationship Id="rId41" Type="http://schemas.openxmlformats.org/officeDocument/2006/relationships/ctrlProp" Target="../ctrlProps/ctrlProp563.xml"/><Relationship Id="rId62" Type="http://schemas.openxmlformats.org/officeDocument/2006/relationships/ctrlProp" Target="../ctrlProps/ctrlProp584.xml"/><Relationship Id="rId83" Type="http://schemas.openxmlformats.org/officeDocument/2006/relationships/ctrlProp" Target="../ctrlProps/ctrlProp605.xml"/><Relationship Id="rId88" Type="http://schemas.openxmlformats.org/officeDocument/2006/relationships/ctrlProp" Target="../ctrlProps/ctrlProp610.xml"/><Relationship Id="rId111" Type="http://schemas.openxmlformats.org/officeDocument/2006/relationships/ctrlProp" Target="../ctrlProps/ctrlProp633.xml"/><Relationship Id="rId132" Type="http://schemas.openxmlformats.org/officeDocument/2006/relationships/ctrlProp" Target="../ctrlProps/ctrlProp654.xml"/><Relationship Id="rId15" Type="http://schemas.openxmlformats.org/officeDocument/2006/relationships/ctrlProp" Target="../ctrlProps/ctrlProp537.xml"/><Relationship Id="rId36" Type="http://schemas.openxmlformats.org/officeDocument/2006/relationships/ctrlProp" Target="../ctrlProps/ctrlProp558.xml"/><Relationship Id="rId57" Type="http://schemas.openxmlformats.org/officeDocument/2006/relationships/ctrlProp" Target="../ctrlProps/ctrlProp579.xml"/><Relationship Id="rId106" Type="http://schemas.openxmlformats.org/officeDocument/2006/relationships/ctrlProp" Target="../ctrlProps/ctrlProp628.xml"/><Relationship Id="rId127" Type="http://schemas.openxmlformats.org/officeDocument/2006/relationships/ctrlProp" Target="../ctrlProps/ctrlProp649.xml"/><Relationship Id="rId10" Type="http://schemas.openxmlformats.org/officeDocument/2006/relationships/ctrlProp" Target="../ctrlProps/ctrlProp532.xml"/><Relationship Id="rId31" Type="http://schemas.openxmlformats.org/officeDocument/2006/relationships/ctrlProp" Target="../ctrlProps/ctrlProp553.xml"/><Relationship Id="rId52" Type="http://schemas.openxmlformats.org/officeDocument/2006/relationships/ctrlProp" Target="../ctrlProps/ctrlProp574.xml"/><Relationship Id="rId73" Type="http://schemas.openxmlformats.org/officeDocument/2006/relationships/ctrlProp" Target="../ctrlProps/ctrlProp595.xml"/><Relationship Id="rId78" Type="http://schemas.openxmlformats.org/officeDocument/2006/relationships/ctrlProp" Target="../ctrlProps/ctrlProp600.xml"/><Relationship Id="rId94" Type="http://schemas.openxmlformats.org/officeDocument/2006/relationships/ctrlProp" Target="../ctrlProps/ctrlProp616.xml"/><Relationship Id="rId99" Type="http://schemas.openxmlformats.org/officeDocument/2006/relationships/ctrlProp" Target="../ctrlProps/ctrlProp621.xml"/><Relationship Id="rId101" Type="http://schemas.openxmlformats.org/officeDocument/2006/relationships/ctrlProp" Target="../ctrlProps/ctrlProp623.xml"/><Relationship Id="rId122" Type="http://schemas.openxmlformats.org/officeDocument/2006/relationships/ctrlProp" Target="../ctrlProps/ctrlProp644.xml"/><Relationship Id="rId143" Type="http://schemas.openxmlformats.org/officeDocument/2006/relationships/ctrlProp" Target="../ctrlProps/ctrlProp665.xml"/><Relationship Id="rId4" Type="http://schemas.openxmlformats.org/officeDocument/2006/relationships/ctrlProp" Target="../ctrlProps/ctrlProp526.xml"/><Relationship Id="rId9" Type="http://schemas.openxmlformats.org/officeDocument/2006/relationships/ctrlProp" Target="../ctrlProps/ctrlProp531.xml"/><Relationship Id="rId26" Type="http://schemas.openxmlformats.org/officeDocument/2006/relationships/ctrlProp" Target="../ctrlProps/ctrlProp548.xml"/><Relationship Id="rId47" Type="http://schemas.openxmlformats.org/officeDocument/2006/relationships/ctrlProp" Target="../ctrlProps/ctrlProp569.xml"/><Relationship Id="rId68" Type="http://schemas.openxmlformats.org/officeDocument/2006/relationships/ctrlProp" Target="../ctrlProps/ctrlProp590.xml"/><Relationship Id="rId89" Type="http://schemas.openxmlformats.org/officeDocument/2006/relationships/ctrlProp" Target="../ctrlProps/ctrlProp611.xml"/><Relationship Id="rId112" Type="http://schemas.openxmlformats.org/officeDocument/2006/relationships/ctrlProp" Target="../ctrlProps/ctrlProp634.xml"/><Relationship Id="rId133" Type="http://schemas.openxmlformats.org/officeDocument/2006/relationships/ctrlProp" Target="../ctrlProps/ctrlProp655.xml"/><Relationship Id="rId16" Type="http://schemas.openxmlformats.org/officeDocument/2006/relationships/ctrlProp" Target="../ctrlProps/ctrlProp538.xml"/></Relationships>
</file>

<file path=xl/worksheets/_rels/sheet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779.xml"/><Relationship Id="rId21" Type="http://schemas.openxmlformats.org/officeDocument/2006/relationships/ctrlProp" Target="../ctrlProps/ctrlProp683.xml"/><Relationship Id="rId42" Type="http://schemas.openxmlformats.org/officeDocument/2006/relationships/ctrlProp" Target="../ctrlProps/ctrlProp704.xml"/><Relationship Id="rId63" Type="http://schemas.openxmlformats.org/officeDocument/2006/relationships/ctrlProp" Target="../ctrlProps/ctrlProp725.xml"/><Relationship Id="rId84" Type="http://schemas.openxmlformats.org/officeDocument/2006/relationships/ctrlProp" Target="../ctrlProps/ctrlProp746.xml"/><Relationship Id="rId138" Type="http://schemas.openxmlformats.org/officeDocument/2006/relationships/ctrlProp" Target="../ctrlProps/ctrlProp800.xml"/><Relationship Id="rId107" Type="http://schemas.openxmlformats.org/officeDocument/2006/relationships/ctrlProp" Target="../ctrlProps/ctrlProp769.xml"/><Relationship Id="rId11" Type="http://schemas.openxmlformats.org/officeDocument/2006/relationships/ctrlProp" Target="../ctrlProps/ctrlProp673.xml"/><Relationship Id="rId32" Type="http://schemas.openxmlformats.org/officeDocument/2006/relationships/ctrlProp" Target="../ctrlProps/ctrlProp694.xml"/><Relationship Id="rId37" Type="http://schemas.openxmlformats.org/officeDocument/2006/relationships/ctrlProp" Target="../ctrlProps/ctrlProp699.xml"/><Relationship Id="rId53" Type="http://schemas.openxmlformats.org/officeDocument/2006/relationships/ctrlProp" Target="../ctrlProps/ctrlProp715.xml"/><Relationship Id="rId58" Type="http://schemas.openxmlformats.org/officeDocument/2006/relationships/ctrlProp" Target="../ctrlProps/ctrlProp720.xml"/><Relationship Id="rId74" Type="http://schemas.openxmlformats.org/officeDocument/2006/relationships/ctrlProp" Target="../ctrlProps/ctrlProp736.xml"/><Relationship Id="rId79" Type="http://schemas.openxmlformats.org/officeDocument/2006/relationships/ctrlProp" Target="../ctrlProps/ctrlProp741.xml"/><Relationship Id="rId102" Type="http://schemas.openxmlformats.org/officeDocument/2006/relationships/ctrlProp" Target="../ctrlProps/ctrlProp764.xml"/><Relationship Id="rId123" Type="http://schemas.openxmlformats.org/officeDocument/2006/relationships/ctrlProp" Target="../ctrlProps/ctrlProp785.xml"/><Relationship Id="rId128" Type="http://schemas.openxmlformats.org/officeDocument/2006/relationships/ctrlProp" Target="../ctrlProps/ctrlProp790.xml"/><Relationship Id="rId5" Type="http://schemas.openxmlformats.org/officeDocument/2006/relationships/ctrlProp" Target="../ctrlProps/ctrlProp667.xml"/><Relationship Id="rId90" Type="http://schemas.openxmlformats.org/officeDocument/2006/relationships/ctrlProp" Target="../ctrlProps/ctrlProp752.xml"/><Relationship Id="rId95" Type="http://schemas.openxmlformats.org/officeDocument/2006/relationships/ctrlProp" Target="../ctrlProps/ctrlProp757.xml"/><Relationship Id="rId22" Type="http://schemas.openxmlformats.org/officeDocument/2006/relationships/ctrlProp" Target="../ctrlProps/ctrlProp684.xml"/><Relationship Id="rId27" Type="http://schemas.openxmlformats.org/officeDocument/2006/relationships/ctrlProp" Target="../ctrlProps/ctrlProp689.xml"/><Relationship Id="rId43" Type="http://schemas.openxmlformats.org/officeDocument/2006/relationships/ctrlProp" Target="../ctrlProps/ctrlProp705.xml"/><Relationship Id="rId48" Type="http://schemas.openxmlformats.org/officeDocument/2006/relationships/ctrlProp" Target="../ctrlProps/ctrlProp710.xml"/><Relationship Id="rId64" Type="http://schemas.openxmlformats.org/officeDocument/2006/relationships/ctrlProp" Target="../ctrlProps/ctrlProp726.xml"/><Relationship Id="rId69" Type="http://schemas.openxmlformats.org/officeDocument/2006/relationships/ctrlProp" Target="../ctrlProps/ctrlProp731.xml"/><Relationship Id="rId113" Type="http://schemas.openxmlformats.org/officeDocument/2006/relationships/ctrlProp" Target="../ctrlProps/ctrlProp775.xml"/><Relationship Id="rId118" Type="http://schemas.openxmlformats.org/officeDocument/2006/relationships/ctrlProp" Target="../ctrlProps/ctrlProp780.xml"/><Relationship Id="rId134" Type="http://schemas.openxmlformats.org/officeDocument/2006/relationships/ctrlProp" Target="../ctrlProps/ctrlProp796.xml"/><Relationship Id="rId139" Type="http://schemas.openxmlformats.org/officeDocument/2006/relationships/ctrlProp" Target="../ctrlProps/ctrlProp801.xml"/><Relationship Id="rId80" Type="http://schemas.openxmlformats.org/officeDocument/2006/relationships/ctrlProp" Target="../ctrlProps/ctrlProp742.xml"/><Relationship Id="rId85" Type="http://schemas.openxmlformats.org/officeDocument/2006/relationships/ctrlProp" Target="../ctrlProps/ctrlProp747.xml"/><Relationship Id="rId12" Type="http://schemas.openxmlformats.org/officeDocument/2006/relationships/ctrlProp" Target="../ctrlProps/ctrlProp674.xml"/><Relationship Id="rId17" Type="http://schemas.openxmlformats.org/officeDocument/2006/relationships/ctrlProp" Target="../ctrlProps/ctrlProp679.xml"/><Relationship Id="rId33" Type="http://schemas.openxmlformats.org/officeDocument/2006/relationships/ctrlProp" Target="../ctrlProps/ctrlProp695.xml"/><Relationship Id="rId38" Type="http://schemas.openxmlformats.org/officeDocument/2006/relationships/ctrlProp" Target="../ctrlProps/ctrlProp700.xml"/><Relationship Id="rId59" Type="http://schemas.openxmlformats.org/officeDocument/2006/relationships/ctrlProp" Target="../ctrlProps/ctrlProp721.xml"/><Relationship Id="rId103" Type="http://schemas.openxmlformats.org/officeDocument/2006/relationships/ctrlProp" Target="../ctrlProps/ctrlProp765.xml"/><Relationship Id="rId108" Type="http://schemas.openxmlformats.org/officeDocument/2006/relationships/ctrlProp" Target="../ctrlProps/ctrlProp770.xml"/><Relationship Id="rId124" Type="http://schemas.openxmlformats.org/officeDocument/2006/relationships/ctrlProp" Target="../ctrlProps/ctrlProp786.xml"/><Relationship Id="rId129" Type="http://schemas.openxmlformats.org/officeDocument/2006/relationships/ctrlProp" Target="../ctrlProps/ctrlProp791.xml"/><Relationship Id="rId54" Type="http://schemas.openxmlformats.org/officeDocument/2006/relationships/ctrlProp" Target="../ctrlProps/ctrlProp716.xml"/><Relationship Id="rId70" Type="http://schemas.openxmlformats.org/officeDocument/2006/relationships/ctrlProp" Target="../ctrlProps/ctrlProp732.xml"/><Relationship Id="rId75" Type="http://schemas.openxmlformats.org/officeDocument/2006/relationships/ctrlProp" Target="../ctrlProps/ctrlProp737.xml"/><Relationship Id="rId91" Type="http://schemas.openxmlformats.org/officeDocument/2006/relationships/ctrlProp" Target="../ctrlProps/ctrlProp753.xml"/><Relationship Id="rId96" Type="http://schemas.openxmlformats.org/officeDocument/2006/relationships/ctrlProp" Target="../ctrlProps/ctrlProp758.xml"/><Relationship Id="rId140" Type="http://schemas.openxmlformats.org/officeDocument/2006/relationships/ctrlProp" Target="../ctrlProps/ctrlProp802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668.xml"/><Relationship Id="rId23" Type="http://schemas.openxmlformats.org/officeDocument/2006/relationships/ctrlProp" Target="../ctrlProps/ctrlProp685.xml"/><Relationship Id="rId28" Type="http://schemas.openxmlformats.org/officeDocument/2006/relationships/ctrlProp" Target="../ctrlProps/ctrlProp690.xml"/><Relationship Id="rId49" Type="http://schemas.openxmlformats.org/officeDocument/2006/relationships/ctrlProp" Target="../ctrlProps/ctrlProp711.xml"/><Relationship Id="rId114" Type="http://schemas.openxmlformats.org/officeDocument/2006/relationships/ctrlProp" Target="../ctrlProps/ctrlProp776.xml"/><Relationship Id="rId119" Type="http://schemas.openxmlformats.org/officeDocument/2006/relationships/ctrlProp" Target="../ctrlProps/ctrlProp781.xml"/><Relationship Id="rId44" Type="http://schemas.openxmlformats.org/officeDocument/2006/relationships/ctrlProp" Target="../ctrlProps/ctrlProp706.xml"/><Relationship Id="rId60" Type="http://schemas.openxmlformats.org/officeDocument/2006/relationships/ctrlProp" Target="../ctrlProps/ctrlProp722.xml"/><Relationship Id="rId65" Type="http://schemas.openxmlformats.org/officeDocument/2006/relationships/ctrlProp" Target="../ctrlProps/ctrlProp727.xml"/><Relationship Id="rId81" Type="http://schemas.openxmlformats.org/officeDocument/2006/relationships/ctrlProp" Target="../ctrlProps/ctrlProp743.xml"/><Relationship Id="rId86" Type="http://schemas.openxmlformats.org/officeDocument/2006/relationships/ctrlProp" Target="../ctrlProps/ctrlProp748.xml"/><Relationship Id="rId130" Type="http://schemas.openxmlformats.org/officeDocument/2006/relationships/ctrlProp" Target="../ctrlProps/ctrlProp792.xml"/><Relationship Id="rId135" Type="http://schemas.openxmlformats.org/officeDocument/2006/relationships/ctrlProp" Target="../ctrlProps/ctrlProp797.xml"/><Relationship Id="rId13" Type="http://schemas.openxmlformats.org/officeDocument/2006/relationships/ctrlProp" Target="../ctrlProps/ctrlProp675.xml"/><Relationship Id="rId18" Type="http://schemas.openxmlformats.org/officeDocument/2006/relationships/ctrlProp" Target="../ctrlProps/ctrlProp680.xml"/><Relationship Id="rId39" Type="http://schemas.openxmlformats.org/officeDocument/2006/relationships/ctrlProp" Target="../ctrlProps/ctrlProp701.xml"/><Relationship Id="rId109" Type="http://schemas.openxmlformats.org/officeDocument/2006/relationships/ctrlProp" Target="../ctrlProps/ctrlProp771.xml"/><Relationship Id="rId34" Type="http://schemas.openxmlformats.org/officeDocument/2006/relationships/ctrlProp" Target="../ctrlProps/ctrlProp696.xml"/><Relationship Id="rId50" Type="http://schemas.openxmlformats.org/officeDocument/2006/relationships/ctrlProp" Target="../ctrlProps/ctrlProp712.xml"/><Relationship Id="rId55" Type="http://schemas.openxmlformats.org/officeDocument/2006/relationships/ctrlProp" Target="../ctrlProps/ctrlProp717.xml"/><Relationship Id="rId76" Type="http://schemas.openxmlformats.org/officeDocument/2006/relationships/ctrlProp" Target="../ctrlProps/ctrlProp738.xml"/><Relationship Id="rId97" Type="http://schemas.openxmlformats.org/officeDocument/2006/relationships/ctrlProp" Target="../ctrlProps/ctrlProp759.xml"/><Relationship Id="rId104" Type="http://schemas.openxmlformats.org/officeDocument/2006/relationships/ctrlProp" Target="../ctrlProps/ctrlProp766.xml"/><Relationship Id="rId120" Type="http://schemas.openxmlformats.org/officeDocument/2006/relationships/ctrlProp" Target="../ctrlProps/ctrlProp782.xml"/><Relationship Id="rId125" Type="http://schemas.openxmlformats.org/officeDocument/2006/relationships/ctrlProp" Target="../ctrlProps/ctrlProp787.xml"/><Relationship Id="rId141" Type="http://schemas.openxmlformats.org/officeDocument/2006/relationships/ctrlProp" Target="../ctrlProps/ctrlProp803.xml"/><Relationship Id="rId7" Type="http://schemas.openxmlformats.org/officeDocument/2006/relationships/ctrlProp" Target="../ctrlProps/ctrlProp669.xml"/><Relationship Id="rId71" Type="http://schemas.openxmlformats.org/officeDocument/2006/relationships/ctrlProp" Target="../ctrlProps/ctrlProp733.xml"/><Relationship Id="rId92" Type="http://schemas.openxmlformats.org/officeDocument/2006/relationships/ctrlProp" Target="../ctrlProps/ctrlProp754.xml"/><Relationship Id="rId2" Type="http://schemas.openxmlformats.org/officeDocument/2006/relationships/drawing" Target="../drawings/drawing8.xml"/><Relationship Id="rId29" Type="http://schemas.openxmlformats.org/officeDocument/2006/relationships/ctrlProp" Target="../ctrlProps/ctrlProp691.xml"/><Relationship Id="rId24" Type="http://schemas.openxmlformats.org/officeDocument/2006/relationships/ctrlProp" Target="../ctrlProps/ctrlProp686.xml"/><Relationship Id="rId40" Type="http://schemas.openxmlformats.org/officeDocument/2006/relationships/ctrlProp" Target="../ctrlProps/ctrlProp702.xml"/><Relationship Id="rId45" Type="http://schemas.openxmlformats.org/officeDocument/2006/relationships/ctrlProp" Target="../ctrlProps/ctrlProp707.xml"/><Relationship Id="rId66" Type="http://schemas.openxmlformats.org/officeDocument/2006/relationships/ctrlProp" Target="../ctrlProps/ctrlProp728.xml"/><Relationship Id="rId87" Type="http://schemas.openxmlformats.org/officeDocument/2006/relationships/ctrlProp" Target="../ctrlProps/ctrlProp749.xml"/><Relationship Id="rId110" Type="http://schemas.openxmlformats.org/officeDocument/2006/relationships/ctrlProp" Target="../ctrlProps/ctrlProp772.xml"/><Relationship Id="rId115" Type="http://schemas.openxmlformats.org/officeDocument/2006/relationships/ctrlProp" Target="../ctrlProps/ctrlProp777.xml"/><Relationship Id="rId131" Type="http://schemas.openxmlformats.org/officeDocument/2006/relationships/ctrlProp" Target="../ctrlProps/ctrlProp793.xml"/><Relationship Id="rId136" Type="http://schemas.openxmlformats.org/officeDocument/2006/relationships/ctrlProp" Target="../ctrlProps/ctrlProp798.xml"/><Relationship Id="rId61" Type="http://schemas.openxmlformats.org/officeDocument/2006/relationships/ctrlProp" Target="../ctrlProps/ctrlProp723.xml"/><Relationship Id="rId82" Type="http://schemas.openxmlformats.org/officeDocument/2006/relationships/ctrlProp" Target="../ctrlProps/ctrlProp744.xml"/><Relationship Id="rId19" Type="http://schemas.openxmlformats.org/officeDocument/2006/relationships/ctrlProp" Target="../ctrlProps/ctrlProp681.xml"/><Relationship Id="rId14" Type="http://schemas.openxmlformats.org/officeDocument/2006/relationships/ctrlProp" Target="../ctrlProps/ctrlProp676.xml"/><Relationship Id="rId30" Type="http://schemas.openxmlformats.org/officeDocument/2006/relationships/ctrlProp" Target="../ctrlProps/ctrlProp692.xml"/><Relationship Id="rId35" Type="http://schemas.openxmlformats.org/officeDocument/2006/relationships/ctrlProp" Target="../ctrlProps/ctrlProp697.xml"/><Relationship Id="rId56" Type="http://schemas.openxmlformats.org/officeDocument/2006/relationships/ctrlProp" Target="../ctrlProps/ctrlProp718.xml"/><Relationship Id="rId77" Type="http://schemas.openxmlformats.org/officeDocument/2006/relationships/ctrlProp" Target="../ctrlProps/ctrlProp739.xml"/><Relationship Id="rId100" Type="http://schemas.openxmlformats.org/officeDocument/2006/relationships/ctrlProp" Target="../ctrlProps/ctrlProp762.xml"/><Relationship Id="rId105" Type="http://schemas.openxmlformats.org/officeDocument/2006/relationships/ctrlProp" Target="../ctrlProps/ctrlProp767.xml"/><Relationship Id="rId126" Type="http://schemas.openxmlformats.org/officeDocument/2006/relationships/ctrlProp" Target="../ctrlProps/ctrlProp788.xml"/><Relationship Id="rId8" Type="http://schemas.openxmlformats.org/officeDocument/2006/relationships/ctrlProp" Target="../ctrlProps/ctrlProp670.xml"/><Relationship Id="rId51" Type="http://schemas.openxmlformats.org/officeDocument/2006/relationships/ctrlProp" Target="../ctrlProps/ctrlProp713.xml"/><Relationship Id="rId72" Type="http://schemas.openxmlformats.org/officeDocument/2006/relationships/ctrlProp" Target="../ctrlProps/ctrlProp734.xml"/><Relationship Id="rId93" Type="http://schemas.openxmlformats.org/officeDocument/2006/relationships/ctrlProp" Target="../ctrlProps/ctrlProp755.xml"/><Relationship Id="rId98" Type="http://schemas.openxmlformats.org/officeDocument/2006/relationships/ctrlProp" Target="../ctrlProps/ctrlProp760.xml"/><Relationship Id="rId121" Type="http://schemas.openxmlformats.org/officeDocument/2006/relationships/ctrlProp" Target="../ctrlProps/ctrlProp783.xml"/><Relationship Id="rId142" Type="http://schemas.openxmlformats.org/officeDocument/2006/relationships/ctrlProp" Target="../ctrlProps/ctrlProp804.xml"/><Relationship Id="rId3" Type="http://schemas.openxmlformats.org/officeDocument/2006/relationships/vmlDrawing" Target="../drawings/vmlDrawing8.vml"/><Relationship Id="rId25" Type="http://schemas.openxmlformats.org/officeDocument/2006/relationships/ctrlProp" Target="../ctrlProps/ctrlProp687.xml"/><Relationship Id="rId46" Type="http://schemas.openxmlformats.org/officeDocument/2006/relationships/ctrlProp" Target="../ctrlProps/ctrlProp708.xml"/><Relationship Id="rId67" Type="http://schemas.openxmlformats.org/officeDocument/2006/relationships/ctrlProp" Target="../ctrlProps/ctrlProp729.xml"/><Relationship Id="rId116" Type="http://schemas.openxmlformats.org/officeDocument/2006/relationships/ctrlProp" Target="../ctrlProps/ctrlProp778.xml"/><Relationship Id="rId137" Type="http://schemas.openxmlformats.org/officeDocument/2006/relationships/ctrlProp" Target="../ctrlProps/ctrlProp799.xml"/><Relationship Id="rId20" Type="http://schemas.openxmlformats.org/officeDocument/2006/relationships/ctrlProp" Target="../ctrlProps/ctrlProp682.xml"/><Relationship Id="rId41" Type="http://schemas.openxmlformats.org/officeDocument/2006/relationships/ctrlProp" Target="../ctrlProps/ctrlProp703.xml"/><Relationship Id="rId62" Type="http://schemas.openxmlformats.org/officeDocument/2006/relationships/ctrlProp" Target="../ctrlProps/ctrlProp724.xml"/><Relationship Id="rId83" Type="http://schemas.openxmlformats.org/officeDocument/2006/relationships/ctrlProp" Target="../ctrlProps/ctrlProp745.xml"/><Relationship Id="rId88" Type="http://schemas.openxmlformats.org/officeDocument/2006/relationships/ctrlProp" Target="../ctrlProps/ctrlProp750.xml"/><Relationship Id="rId111" Type="http://schemas.openxmlformats.org/officeDocument/2006/relationships/ctrlProp" Target="../ctrlProps/ctrlProp773.xml"/><Relationship Id="rId132" Type="http://schemas.openxmlformats.org/officeDocument/2006/relationships/ctrlProp" Target="../ctrlProps/ctrlProp794.xml"/><Relationship Id="rId15" Type="http://schemas.openxmlformats.org/officeDocument/2006/relationships/ctrlProp" Target="../ctrlProps/ctrlProp677.xml"/><Relationship Id="rId36" Type="http://schemas.openxmlformats.org/officeDocument/2006/relationships/ctrlProp" Target="../ctrlProps/ctrlProp698.xml"/><Relationship Id="rId57" Type="http://schemas.openxmlformats.org/officeDocument/2006/relationships/ctrlProp" Target="../ctrlProps/ctrlProp719.xml"/><Relationship Id="rId106" Type="http://schemas.openxmlformats.org/officeDocument/2006/relationships/ctrlProp" Target="../ctrlProps/ctrlProp768.xml"/><Relationship Id="rId127" Type="http://schemas.openxmlformats.org/officeDocument/2006/relationships/ctrlProp" Target="../ctrlProps/ctrlProp789.xml"/><Relationship Id="rId10" Type="http://schemas.openxmlformats.org/officeDocument/2006/relationships/ctrlProp" Target="../ctrlProps/ctrlProp672.xml"/><Relationship Id="rId31" Type="http://schemas.openxmlformats.org/officeDocument/2006/relationships/ctrlProp" Target="../ctrlProps/ctrlProp693.xml"/><Relationship Id="rId52" Type="http://schemas.openxmlformats.org/officeDocument/2006/relationships/ctrlProp" Target="../ctrlProps/ctrlProp714.xml"/><Relationship Id="rId73" Type="http://schemas.openxmlformats.org/officeDocument/2006/relationships/ctrlProp" Target="../ctrlProps/ctrlProp735.xml"/><Relationship Id="rId78" Type="http://schemas.openxmlformats.org/officeDocument/2006/relationships/ctrlProp" Target="../ctrlProps/ctrlProp740.xml"/><Relationship Id="rId94" Type="http://schemas.openxmlformats.org/officeDocument/2006/relationships/ctrlProp" Target="../ctrlProps/ctrlProp756.xml"/><Relationship Id="rId99" Type="http://schemas.openxmlformats.org/officeDocument/2006/relationships/ctrlProp" Target="../ctrlProps/ctrlProp761.xml"/><Relationship Id="rId101" Type="http://schemas.openxmlformats.org/officeDocument/2006/relationships/ctrlProp" Target="../ctrlProps/ctrlProp763.xml"/><Relationship Id="rId122" Type="http://schemas.openxmlformats.org/officeDocument/2006/relationships/ctrlProp" Target="../ctrlProps/ctrlProp784.xml"/><Relationship Id="rId143" Type="http://schemas.openxmlformats.org/officeDocument/2006/relationships/ctrlProp" Target="../ctrlProps/ctrlProp805.xml"/><Relationship Id="rId4" Type="http://schemas.openxmlformats.org/officeDocument/2006/relationships/ctrlProp" Target="../ctrlProps/ctrlProp666.xml"/><Relationship Id="rId9" Type="http://schemas.openxmlformats.org/officeDocument/2006/relationships/ctrlProp" Target="../ctrlProps/ctrlProp671.xml"/><Relationship Id="rId26" Type="http://schemas.openxmlformats.org/officeDocument/2006/relationships/ctrlProp" Target="../ctrlProps/ctrlProp688.xml"/><Relationship Id="rId47" Type="http://schemas.openxmlformats.org/officeDocument/2006/relationships/ctrlProp" Target="../ctrlProps/ctrlProp709.xml"/><Relationship Id="rId68" Type="http://schemas.openxmlformats.org/officeDocument/2006/relationships/ctrlProp" Target="../ctrlProps/ctrlProp730.xml"/><Relationship Id="rId89" Type="http://schemas.openxmlformats.org/officeDocument/2006/relationships/ctrlProp" Target="../ctrlProps/ctrlProp751.xml"/><Relationship Id="rId112" Type="http://schemas.openxmlformats.org/officeDocument/2006/relationships/ctrlProp" Target="../ctrlProps/ctrlProp774.xml"/><Relationship Id="rId133" Type="http://schemas.openxmlformats.org/officeDocument/2006/relationships/ctrlProp" Target="../ctrlProps/ctrlProp795.xml"/><Relationship Id="rId16" Type="http://schemas.openxmlformats.org/officeDocument/2006/relationships/ctrlProp" Target="../ctrlProps/ctrlProp678.xml"/></Relationships>
</file>

<file path=xl/worksheets/_rels/sheet9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919.xml"/><Relationship Id="rId21" Type="http://schemas.openxmlformats.org/officeDocument/2006/relationships/ctrlProp" Target="../ctrlProps/ctrlProp823.xml"/><Relationship Id="rId42" Type="http://schemas.openxmlformats.org/officeDocument/2006/relationships/ctrlProp" Target="../ctrlProps/ctrlProp844.xml"/><Relationship Id="rId63" Type="http://schemas.openxmlformats.org/officeDocument/2006/relationships/ctrlProp" Target="../ctrlProps/ctrlProp865.xml"/><Relationship Id="rId84" Type="http://schemas.openxmlformats.org/officeDocument/2006/relationships/ctrlProp" Target="../ctrlProps/ctrlProp886.xml"/><Relationship Id="rId138" Type="http://schemas.openxmlformats.org/officeDocument/2006/relationships/ctrlProp" Target="../ctrlProps/ctrlProp940.xml"/><Relationship Id="rId107" Type="http://schemas.openxmlformats.org/officeDocument/2006/relationships/ctrlProp" Target="../ctrlProps/ctrlProp909.xml"/><Relationship Id="rId11" Type="http://schemas.openxmlformats.org/officeDocument/2006/relationships/ctrlProp" Target="../ctrlProps/ctrlProp813.xml"/><Relationship Id="rId32" Type="http://schemas.openxmlformats.org/officeDocument/2006/relationships/ctrlProp" Target="../ctrlProps/ctrlProp834.xml"/><Relationship Id="rId37" Type="http://schemas.openxmlformats.org/officeDocument/2006/relationships/ctrlProp" Target="../ctrlProps/ctrlProp839.xml"/><Relationship Id="rId53" Type="http://schemas.openxmlformats.org/officeDocument/2006/relationships/ctrlProp" Target="../ctrlProps/ctrlProp855.xml"/><Relationship Id="rId58" Type="http://schemas.openxmlformats.org/officeDocument/2006/relationships/ctrlProp" Target="../ctrlProps/ctrlProp860.xml"/><Relationship Id="rId74" Type="http://schemas.openxmlformats.org/officeDocument/2006/relationships/ctrlProp" Target="../ctrlProps/ctrlProp876.xml"/><Relationship Id="rId79" Type="http://schemas.openxmlformats.org/officeDocument/2006/relationships/ctrlProp" Target="../ctrlProps/ctrlProp881.xml"/><Relationship Id="rId102" Type="http://schemas.openxmlformats.org/officeDocument/2006/relationships/ctrlProp" Target="../ctrlProps/ctrlProp904.xml"/><Relationship Id="rId123" Type="http://schemas.openxmlformats.org/officeDocument/2006/relationships/ctrlProp" Target="../ctrlProps/ctrlProp925.xml"/><Relationship Id="rId128" Type="http://schemas.openxmlformats.org/officeDocument/2006/relationships/ctrlProp" Target="../ctrlProps/ctrlProp930.xml"/><Relationship Id="rId5" Type="http://schemas.openxmlformats.org/officeDocument/2006/relationships/ctrlProp" Target="../ctrlProps/ctrlProp807.xml"/><Relationship Id="rId90" Type="http://schemas.openxmlformats.org/officeDocument/2006/relationships/ctrlProp" Target="../ctrlProps/ctrlProp892.xml"/><Relationship Id="rId95" Type="http://schemas.openxmlformats.org/officeDocument/2006/relationships/ctrlProp" Target="../ctrlProps/ctrlProp897.xml"/><Relationship Id="rId22" Type="http://schemas.openxmlformats.org/officeDocument/2006/relationships/ctrlProp" Target="../ctrlProps/ctrlProp824.xml"/><Relationship Id="rId27" Type="http://schemas.openxmlformats.org/officeDocument/2006/relationships/ctrlProp" Target="../ctrlProps/ctrlProp829.xml"/><Relationship Id="rId43" Type="http://schemas.openxmlformats.org/officeDocument/2006/relationships/ctrlProp" Target="../ctrlProps/ctrlProp845.xml"/><Relationship Id="rId48" Type="http://schemas.openxmlformats.org/officeDocument/2006/relationships/ctrlProp" Target="../ctrlProps/ctrlProp850.xml"/><Relationship Id="rId64" Type="http://schemas.openxmlformats.org/officeDocument/2006/relationships/ctrlProp" Target="../ctrlProps/ctrlProp866.xml"/><Relationship Id="rId69" Type="http://schemas.openxmlformats.org/officeDocument/2006/relationships/ctrlProp" Target="../ctrlProps/ctrlProp871.xml"/><Relationship Id="rId113" Type="http://schemas.openxmlformats.org/officeDocument/2006/relationships/ctrlProp" Target="../ctrlProps/ctrlProp915.xml"/><Relationship Id="rId118" Type="http://schemas.openxmlformats.org/officeDocument/2006/relationships/ctrlProp" Target="../ctrlProps/ctrlProp920.xml"/><Relationship Id="rId134" Type="http://schemas.openxmlformats.org/officeDocument/2006/relationships/ctrlProp" Target="../ctrlProps/ctrlProp936.xml"/><Relationship Id="rId139" Type="http://schemas.openxmlformats.org/officeDocument/2006/relationships/ctrlProp" Target="../ctrlProps/ctrlProp941.xml"/><Relationship Id="rId80" Type="http://schemas.openxmlformats.org/officeDocument/2006/relationships/ctrlProp" Target="../ctrlProps/ctrlProp882.xml"/><Relationship Id="rId85" Type="http://schemas.openxmlformats.org/officeDocument/2006/relationships/ctrlProp" Target="../ctrlProps/ctrlProp887.xml"/><Relationship Id="rId12" Type="http://schemas.openxmlformats.org/officeDocument/2006/relationships/ctrlProp" Target="../ctrlProps/ctrlProp814.xml"/><Relationship Id="rId17" Type="http://schemas.openxmlformats.org/officeDocument/2006/relationships/ctrlProp" Target="../ctrlProps/ctrlProp819.xml"/><Relationship Id="rId33" Type="http://schemas.openxmlformats.org/officeDocument/2006/relationships/ctrlProp" Target="../ctrlProps/ctrlProp835.xml"/><Relationship Id="rId38" Type="http://schemas.openxmlformats.org/officeDocument/2006/relationships/ctrlProp" Target="../ctrlProps/ctrlProp840.xml"/><Relationship Id="rId59" Type="http://schemas.openxmlformats.org/officeDocument/2006/relationships/ctrlProp" Target="../ctrlProps/ctrlProp861.xml"/><Relationship Id="rId103" Type="http://schemas.openxmlformats.org/officeDocument/2006/relationships/ctrlProp" Target="../ctrlProps/ctrlProp905.xml"/><Relationship Id="rId108" Type="http://schemas.openxmlformats.org/officeDocument/2006/relationships/ctrlProp" Target="../ctrlProps/ctrlProp910.xml"/><Relationship Id="rId124" Type="http://schemas.openxmlformats.org/officeDocument/2006/relationships/ctrlProp" Target="../ctrlProps/ctrlProp926.xml"/><Relationship Id="rId129" Type="http://schemas.openxmlformats.org/officeDocument/2006/relationships/ctrlProp" Target="../ctrlProps/ctrlProp931.xml"/><Relationship Id="rId54" Type="http://schemas.openxmlformats.org/officeDocument/2006/relationships/ctrlProp" Target="../ctrlProps/ctrlProp856.xml"/><Relationship Id="rId70" Type="http://schemas.openxmlformats.org/officeDocument/2006/relationships/ctrlProp" Target="../ctrlProps/ctrlProp872.xml"/><Relationship Id="rId75" Type="http://schemas.openxmlformats.org/officeDocument/2006/relationships/ctrlProp" Target="../ctrlProps/ctrlProp877.xml"/><Relationship Id="rId91" Type="http://schemas.openxmlformats.org/officeDocument/2006/relationships/ctrlProp" Target="../ctrlProps/ctrlProp893.xml"/><Relationship Id="rId96" Type="http://schemas.openxmlformats.org/officeDocument/2006/relationships/ctrlProp" Target="../ctrlProps/ctrlProp898.xml"/><Relationship Id="rId140" Type="http://schemas.openxmlformats.org/officeDocument/2006/relationships/ctrlProp" Target="../ctrlProps/ctrlProp942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808.xml"/><Relationship Id="rId23" Type="http://schemas.openxmlformats.org/officeDocument/2006/relationships/ctrlProp" Target="../ctrlProps/ctrlProp825.xml"/><Relationship Id="rId28" Type="http://schemas.openxmlformats.org/officeDocument/2006/relationships/ctrlProp" Target="../ctrlProps/ctrlProp830.xml"/><Relationship Id="rId49" Type="http://schemas.openxmlformats.org/officeDocument/2006/relationships/ctrlProp" Target="../ctrlProps/ctrlProp851.xml"/><Relationship Id="rId114" Type="http://schemas.openxmlformats.org/officeDocument/2006/relationships/ctrlProp" Target="../ctrlProps/ctrlProp916.xml"/><Relationship Id="rId119" Type="http://schemas.openxmlformats.org/officeDocument/2006/relationships/ctrlProp" Target="../ctrlProps/ctrlProp921.xml"/><Relationship Id="rId44" Type="http://schemas.openxmlformats.org/officeDocument/2006/relationships/ctrlProp" Target="../ctrlProps/ctrlProp846.xml"/><Relationship Id="rId60" Type="http://schemas.openxmlformats.org/officeDocument/2006/relationships/ctrlProp" Target="../ctrlProps/ctrlProp862.xml"/><Relationship Id="rId65" Type="http://schemas.openxmlformats.org/officeDocument/2006/relationships/ctrlProp" Target="../ctrlProps/ctrlProp867.xml"/><Relationship Id="rId81" Type="http://schemas.openxmlformats.org/officeDocument/2006/relationships/ctrlProp" Target="../ctrlProps/ctrlProp883.xml"/><Relationship Id="rId86" Type="http://schemas.openxmlformats.org/officeDocument/2006/relationships/ctrlProp" Target="../ctrlProps/ctrlProp888.xml"/><Relationship Id="rId130" Type="http://schemas.openxmlformats.org/officeDocument/2006/relationships/ctrlProp" Target="../ctrlProps/ctrlProp932.xml"/><Relationship Id="rId135" Type="http://schemas.openxmlformats.org/officeDocument/2006/relationships/ctrlProp" Target="../ctrlProps/ctrlProp937.xml"/><Relationship Id="rId13" Type="http://schemas.openxmlformats.org/officeDocument/2006/relationships/ctrlProp" Target="../ctrlProps/ctrlProp815.xml"/><Relationship Id="rId18" Type="http://schemas.openxmlformats.org/officeDocument/2006/relationships/ctrlProp" Target="../ctrlProps/ctrlProp820.xml"/><Relationship Id="rId39" Type="http://schemas.openxmlformats.org/officeDocument/2006/relationships/ctrlProp" Target="../ctrlProps/ctrlProp841.xml"/><Relationship Id="rId109" Type="http://schemas.openxmlformats.org/officeDocument/2006/relationships/ctrlProp" Target="../ctrlProps/ctrlProp911.xml"/><Relationship Id="rId34" Type="http://schemas.openxmlformats.org/officeDocument/2006/relationships/ctrlProp" Target="../ctrlProps/ctrlProp836.xml"/><Relationship Id="rId50" Type="http://schemas.openxmlformats.org/officeDocument/2006/relationships/ctrlProp" Target="../ctrlProps/ctrlProp852.xml"/><Relationship Id="rId55" Type="http://schemas.openxmlformats.org/officeDocument/2006/relationships/ctrlProp" Target="../ctrlProps/ctrlProp857.xml"/><Relationship Id="rId76" Type="http://schemas.openxmlformats.org/officeDocument/2006/relationships/ctrlProp" Target="../ctrlProps/ctrlProp878.xml"/><Relationship Id="rId97" Type="http://schemas.openxmlformats.org/officeDocument/2006/relationships/ctrlProp" Target="../ctrlProps/ctrlProp899.xml"/><Relationship Id="rId104" Type="http://schemas.openxmlformats.org/officeDocument/2006/relationships/ctrlProp" Target="../ctrlProps/ctrlProp906.xml"/><Relationship Id="rId120" Type="http://schemas.openxmlformats.org/officeDocument/2006/relationships/ctrlProp" Target="../ctrlProps/ctrlProp922.xml"/><Relationship Id="rId125" Type="http://schemas.openxmlformats.org/officeDocument/2006/relationships/ctrlProp" Target="../ctrlProps/ctrlProp927.xml"/><Relationship Id="rId141" Type="http://schemas.openxmlformats.org/officeDocument/2006/relationships/ctrlProp" Target="../ctrlProps/ctrlProp943.xml"/><Relationship Id="rId7" Type="http://schemas.openxmlformats.org/officeDocument/2006/relationships/ctrlProp" Target="../ctrlProps/ctrlProp809.xml"/><Relationship Id="rId71" Type="http://schemas.openxmlformats.org/officeDocument/2006/relationships/ctrlProp" Target="../ctrlProps/ctrlProp873.xml"/><Relationship Id="rId92" Type="http://schemas.openxmlformats.org/officeDocument/2006/relationships/ctrlProp" Target="../ctrlProps/ctrlProp894.xml"/><Relationship Id="rId2" Type="http://schemas.openxmlformats.org/officeDocument/2006/relationships/drawing" Target="../drawings/drawing9.xml"/><Relationship Id="rId29" Type="http://schemas.openxmlformats.org/officeDocument/2006/relationships/ctrlProp" Target="../ctrlProps/ctrlProp831.xml"/><Relationship Id="rId24" Type="http://schemas.openxmlformats.org/officeDocument/2006/relationships/ctrlProp" Target="../ctrlProps/ctrlProp826.xml"/><Relationship Id="rId40" Type="http://schemas.openxmlformats.org/officeDocument/2006/relationships/ctrlProp" Target="../ctrlProps/ctrlProp842.xml"/><Relationship Id="rId45" Type="http://schemas.openxmlformats.org/officeDocument/2006/relationships/ctrlProp" Target="../ctrlProps/ctrlProp847.xml"/><Relationship Id="rId66" Type="http://schemas.openxmlformats.org/officeDocument/2006/relationships/ctrlProp" Target="../ctrlProps/ctrlProp868.xml"/><Relationship Id="rId87" Type="http://schemas.openxmlformats.org/officeDocument/2006/relationships/ctrlProp" Target="../ctrlProps/ctrlProp889.xml"/><Relationship Id="rId110" Type="http://schemas.openxmlformats.org/officeDocument/2006/relationships/ctrlProp" Target="../ctrlProps/ctrlProp912.xml"/><Relationship Id="rId115" Type="http://schemas.openxmlformats.org/officeDocument/2006/relationships/ctrlProp" Target="../ctrlProps/ctrlProp917.xml"/><Relationship Id="rId131" Type="http://schemas.openxmlformats.org/officeDocument/2006/relationships/ctrlProp" Target="../ctrlProps/ctrlProp933.xml"/><Relationship Id="rId136" Type="http://schemas.openxmlformats.org/officeDocument/2006/relationships/ctrlProp" Target="../ctrlProps/ctrlProp938.xml"/><Relationship Id="rId61" Type="http://schemas.openxmlformats.org/officeDocument/2006/relationships/ctrlProp" Target="../ctrlProps/ctrlProp863.xml"/><Relationship Id="rId82" Type="http://schemas.openxmlformats.org/officeDocument/2006/relationships/ctrlProp" Target="../ctrlProps/ctrlProp884.xml"/><Relationship Id="rId19" Type="http://schemas.openxmlformats.org/officeDocument/2006/relationships/ctrlProp" Target="../ctrlProps/ctrlProp821.xml"/><Relationship Id="rId14" Type="http://schemas.openxmlformats.org/officeDocument/2006/relationships/ctrlProp" Target="../ctrlProps/ctrlProp816.xml"/><Relationship Id="rId30" Type="http://schemas.openxmlformats.org/officeDocument/2006/relationships/ctrlProp" Target="../ctrlProps/ctrlProp832.xml"/><Relationship Id="rId35" Type="http://schemas.openxmlformats.org/officeDocument/2006/relationships/ctrlProp" Target="../ctrlProps/ctrlProp837.xml"/><Relationship Id="rId56" Type="http://schemas.openxmlformats.org/officeDocument/2006/relationships/ctrlProp" Target="../ctrlProps/ctrlProp858.xml"/><Relationship Id="rId77" Type="http://schemas.openxmlformats.org/officeDocument/2006/relationships/ctrlProp" Target="../ctrlProps/ctrlProp879.xml"/><Relationship Id="rId100" Type="http://schemas.openxmlformats.org/officeDocument/2006/relationships/ctrlProp" Target="../ctrlProps/ctrlProp902.xml"/><Relationship Id="rId105" Type="http://schemas.openxmlformats.org/officeDocument/2006/relationships/ctrlProp" Target="../ctrlProps/ctrlProp907.xml"/><Relationship Id="rId126" Type="http://schemas.openxmlformats.org/officeDocument/2006/relationships/ctrlProp" Target="../ctrlProps/ctrlProp928.xml"/><Relationship Id="rId8" Type="http://schemas.openxmlformats.org/officeDocument/2006/relationships/ctrlProp" Target="../ctrlProps/ctrlProp810.xml"/><Relationship Id="rId51" Type="http://schemas.openxmlformats.org/officeDocument/2006/relationships/ctrlProp" Target="../ctrlProps/ctrlProp853.xml"/><Relationship Id="rId72" Type="http://schemas.openxmlformats.org/officeDocument/2006/relationships/ctrlProp" Target="../ctrlProps/ctrlProp874.xml"/><Relationship Id="rId93" Type="http://schemas.openxmlformats.org/officeDocument/2006/relationships/ctrlProp" Target="../ctrlProps/ctrlProp895.xml"/><Relationship Id="rId98" Type="http://schemas.openxmlformats.org/officeDocument/2006/relationships/ctrlProp" Target="../ctrlProps/ctrlProp900.xml"/><Relationship Id="rId121" Type="http://schemas.openxmlformats.org/officeDocument/2006/relationships/ctrlProp" Target="../ctrlProps/ctrlProp923.xml"/><Relationship Id="rId142" Type="http://schemas.openxmlformats.org/officeDocument/2006/relationships/ctrlProp" Target="../ctrlProps/ctrlProp944.xml"/><Relationship Id="rId3" Type="http://schemas.openxmlformats.org/officeDocument/2006/relationships/vmlDrawing" Target="../drawings/vmlDrawing9.vml"/><Relationship Id="rId25" Type="http://schemas.openxmlformats.org/officeDocument/2006/relationships/ctrlProp" Target="../ctrlProps/ctrlProp827.xml"/><Relationship Id="rId46" Type="http://schemas.openxmlformats.org/officeDocument/2006/relationships/ctrlProp" Target="../ctrlProps/ctrlProp848.xml"/><Relationship Id="rId67" Type="http://schemas.openxmlformats.org/officeDocument/2006/relationships/ctrlProp" Target="../ctrlProps/ctrlProp869.xml"/><Relationship Id="rId116" Type="http://schemas.openxmlformats.org/officeDocument/2006/relationships/ctrlProp" Target="../ctrlProps/ctrlProp918.xml"/><Relationship Id="rId137" Type="http://schemas.openxmlformats.org/officeDocument/2006/relationships/ctrlProp" Target="../ctrlProps/ctrlProp939.xml"/><Relationship Id="rId20" Type="http://schemas.openxmlformats.org/officeDocument/2006/relationships/ctrlProp" Target="../ctrlProps/ctrlProp822.xml"/><Relationship Id="rId41" Type="http://schemas.openxmlformats.org/officeDocument/2006/relationships/ctrlProp" Target="../ctrlProps/ctrlProp843.xml"/><Relationship Id="rId62" Type="http://schemas.openxmlformats.org/officeDocument/2006/relationships/ctrlProp" Target="../ctrlProps/ctrlProp864.xml"/><Relationship Id="rId83" Type="http://schemas.openxmlformats.org/officeDocument/2006/relationships/ctrlProp" Target="../ctrlProps/ctrlProp885.xml"/><Relationship Id="rId88" Type="http://schemas.openxmlformats.org/officeDocument/2006/relationships/ctrlProp" Target="../ctrlProps/ctrlProp890.xml"/><Relationship Id="rId111" Type="http://schemas.openxmlformats.org/officeDocument/2006/relationships/ctrlProp" Target="../ctrlProps/ctrlProp913.xml"/><Relationship Id="rId132" Type="http://schemas.openxmlformats.org/officeDocument/2006/relationships/ctrlProp" Target="../ctrlProps/ctrlProp934.xml"/><Relationship Id="rId15" Type="http://schemas.openxmlformats.org/officeDocument/2006/relationships/ctrlProp" Target="../ctrlProps/ctrlProp817.xml"/><Relationship Id="rId36" Type="http://schemas.openxmlformats.org/officeDocument/2006/relationships/ctrlProp" Target="../ctrlProps/ctrlProp838.xml"/><Relationship Id="rId57" Type="http://schemas.openxmlformats.org/officeDocument/2006/relationships/ctrlProp" Target="../ctrlProps/ctrlProp859.xml"/><Relationship Id="rId106" Type="http://schemas.openxmlformats.org/officeDocument/2006/relationships/ctrlProp" Target="../ctrlProps/ctrlProp908.xml"/><Relationship Id="rId127" Type="http://schemas.openxmlformats.org/officeDocument/2006/relationships/ctrlProp" Target="../ctrlProps/ctrlProp929.xml"/><Relationship Id="rId10" Type="http://schemas.openxmlformats.org/officeDocument/2006/relationships/ctrlProp" Target="../ctrlProps/ctrlProp812.xml"/><Relationship Id="rId31" Type="http://schemas.openxmlformats.org/officeDocument/2006/relationships/ctrlProp" Target="../ctrlProps/ctrlProp833.xml"/><Relationship Id="rId52" Type="http://schemas.openxmlformats.org/officeDocument/2006/relationships/ctrlProp" Target="../ctrlProps/ctrlProp854.xml"/><Relationship Id="rId73" Type="http://schemas.openxmlformats.org/officeDocument/2006/relationships/ctrlProp" Target="../ctrlProps/ctrlProp875.xml"/><Relationship Id="rId78" Type="http://schemas.openxmlformats.org/officeDocument/2006/relationships/ctrlProp" Target="../ctrlProps/ctrlProp880.xml"/><Relationship Id="rId94" Type="http://schemas.openxmlformats.org/officeDocument/2006/relationships/ctrlProp" Target="../ctrlProps/ctrlProp896.xml"/><Relationship Id="rId99" Type="http://schemas.openxmlformats.org/officeDocument/2006/relationships/ctrlProp" Target="../ctrlProps/ctrlProp901.xml"/><Relationship Id="rId101" Type="http://schemas.openxmlformats.org/officeDocument/2006/relationships/ctrlProp" Target="../ctrlProps/ctrlProp903.xml"/><Relationship Id="rId122" Type="http://schemas.openxmlformats.org/officeDocument/2006/relationships/ctrlProp" Target="../ctrlProps/ctrlProp924.xml"/><Relationship Id="rId143" Type="http://schemas.openxmlformats.org/officeDocument/2006/relationships/ctrlProp" Target="../ctrlProps/ctrlProp945.xml"/><Relationship Id="rId4" Type="http://schemas.openxmlformats.org/officeDocument/2006/relationships/ctrlProp" Target="../ctrlProps/ctrlProp806.xml"/><Relationship Id="rId9" Type="http://schemas.openxmlformats.org/officeDocument/2006/relationships/ctrlProp" Target="../ctrlProps/ctrlProp811.xml"/><Relationship Id="rId26" Type="http://schemas.openxmlformats.org/officeDocument/2006/relationships/ctrlProp" Target="../ctrlProps/ctrlProp828.xml"/><Relationship Id="rId47" Type="http://schemas.openxmlformats.org/officeDocument/2006/relationships/ctrlProp" Target="../ctrlProps/ctrlProp849.xml"/><Relationship Id="rId68" Type="http://schemas.openxmlformats.org/officeDocument/2006/relationships/ctrlProp" Target="../ctrlProps/ctrlProp870.xml"/><Relationship Id="rId89" Type="http://schemas.openxmlformats.org/officeDocument/2006/relationships/ctrlProp" Target="../ctrlProps/ctrlProp891.xml"/><Relationship Id="rId112" Type="http://schemas.openxmlformats.org/officeDocument/2006/relationships/ctrlProp" Target="../ctrlProps/ctrlProp914.xml"/><Relationship Id="rId133" Type="http://schemas.openxmlformats.org/officeDocument/2006/relationships/ctrlProp" Target="../ctrlProps/ctrlProp935.xml"/><Relationship Id="rId16" Type="http://schemas.openxmlformats.org/officeDocument/2006/relationships/ctrlProp" Target="../ctrlProps/ctrlProp818.xml"/></Relationships>
</file>

<file path=xl/worksheets/_rels/sheet10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059.xml"/><Relationship Id="rId21" Type="http://schemas.openxmlformats.org/officeDocument/2006/relationships/ctrlProp" Target="../ctrlProps/ctrlProp963.xml"/><Relationship Id="rId42" Type="http://schemas.openxmlformats.org/officeDocument/2006/relationships/ctrlProp" Target="../ctrlProps/ctrlProp984.xml"/><Relationship Id="rId63" Type="http://schemas.openxmlformats.org/officeDocument/2006/relationships/ctrlProp" Target="../ctrlProps/ctrlProp1005.xml"/><Relationship Id="rId84" Type="http://schemas.openxmlformats.org/officeDocument/2006/relationships/ctrlProp" Target="../ctrlProps/ctrlProp1026.xml"/><Relationship Id="rId138" Type="http://schemas.openxmlformats.org/officeDocument/2006/relationships/ctrlProp" Target="../ctrlProps/ctrlProp1080.xml"/><Relationship Id="rId107" Type="http://schemas.openxmlformats.org/officeDocument/2006/relationships/ctrlProp" Target="../ctrlProps/ctrlProp1049.xml"/><Relationship Id="rId11" Type="http://schemas.openxmlformats.org/officeDocument/2006/relationships/ctrlProp" Target="../ctrlProps/ctrlProp953.xml"/><Relationship Id="rId32" Type="http://schemas.openxmlformats.org/officeDocument/2006/relationships/ctrlProp" Target="../ctrlProps/ctrlProp974.xml"/><Relationship Id="rId37" Type="http://schemas.openxmlformats.org/officeDocument/2006/relationships/ctrlProp" Target="../ctrlProps/ctrlProp979.xml"/><Relationship Id="rId53" Type="http://schemas.openxmlformats.org/officeDocument/2006/relationships/ctrlProp" Target="../ctrlProps/ctrlProp995.xml"/><Relationship Id="rId58" Type="http://schemas.openxmlformats.org/officeDocument/2006/relationships/ctrlProp" Target="../ctrlProps/ctrlProp1000.xml"/><Relationship Id="rId74" Type="http://schemas.openxmlformats.org/officeDocument/2006/relationships/ctrlProp" Target="../ctrlProps/ctrlProp1016.xml"/><Relationship Id="rId79" Type="http://schemas.openxmlformats.org/officeDocument/2006/relationships/ctrlProp" Target="../ctrlProps/ctrlProp1021.xml"/><Relationship Id="rId102" Type="http://schemas.openxmlformats.org/officeDocument/2006/relationships/ctrlProp" Target="../ctrlProps/ctrlProp1044.xml"/><Relationship Id="rId123" Type="http://schemas.openxmlformats.org/officeDocument/2006/relationships/ctrlProp" Target="../ctrlProps/ctrlProp1065.xml"/><Relationship Id="rId128" Type="http://schemas.openxmlformats.org/officeDocument/2006/relationships/ctrlProp" Target="../ctrlProps/ctrlProp1070.xml"/><Relationship Id="rId5" Type="http://schemas.openxmlformats.org/officeDocument/2006/relationships/ctrlProp" Target="../ctrlProps/ctrlProp947.xml"/><Relationship Id="rId90" Type="http://schemas.openxmlformats.org/officeDocument/2006/relationships/ctrlProp" Target="../ctrlProps/ctrlProp1032.xml"/><Relationship Id="rId95" Type="http://schemas.openxmlformats.org/officeDocument/2006/relationships/ctrlProp" Target="../ctrlProps/ctrlProp1037.xml"/><Relationship Id="rId22" Type="http://schemas.openxmlformats.org/officeDocument/2006/relationships/ctrlProp" Target="../ctrlProps/ctrlProp964.xml"/><Relationship Id="rId27" Type="http://schemas.openxmlformats.org/officeDocument/2006/relationships/ctrlProp" Target="../ctrlProps/ctrlProp969.xml"/><Relationship Id="rId43" Type="http://schemas.openxmlformats.org/officeDocument/2006/relationships/ctrlProp" Target="../ctrlProps/ctrlProp985.xml"/><Relationship Id="rId48" Type="http://schemas.openxmlformats.org/officeDocument/2006/relationships/ctrlProp" Target="../ctrlProps/ctrlProp990.xml"/><Relationship Id="rId64" Type="http://schemas.openxmlformats.org/officeDocument/2006/relationships/ctrlProp" Target="../ctrlProps/ctrlProp1006.xml"/><Relationship Id="rId69" Type="http://schemas.openxmlformats.org/officeDocument/2006/relationships/ctrlProp" Target="../ctrlProps/ctrlProp1011.xml"/><Relationship Id="rId113" Type="http://schemas.openxmlformats.org/officeDocument/2006/relationships/ctrlProp" Target="../ctrlProps/ctrlProp1055.xml"/><Relationship Id="rId118" Type="http://schemas.openxmlformats.org/officeDocument/2006/relationships/ctrlProp" Target="../ctrlProps/ctrlProp1060.xml"/><Relationship Id="rId134" Type="http://schemas.openxmlformats.org/officeDocument/2006/relationships/ctrlProp" Target="../ctrlProps/ctrlProp1076.xml"/><Relationship Id="rId139" Type="http://schemas.openxmlformats.org/officeDocument/2006/relationships/ctrlProp" Target="../ctrlProps/ctrlProp1081.xml"/><Relationship Id="rId80" Type="http://schemas.openxmlformats.org/officeDocument/2006/relationships/ctrlProp" Target="../ctrlProps/ctrlProp1022.xml"/><Relationship Id="rId85" Type="http://schemas.openxmlformats.org/officeDocument/2006/relationships/ctrlProp" Target="../ctrlProps/ctrlProp1027.xml"/><Relationship Id="rId12" Type="http://schemas.openxmlformats.org/officeDocument/2006/relationships/ctrlProp" Target="../ctrlProps/ctrlProp954.xml"/><Relationship Id="rId17" Type="http://schemas.openxmlformats.org/officeDocument/2006/relationships/ctrlProp" Target="../ctrlProps/ctrlProp959.xml"/><Relationship Id="rId33" Type="http://schemas.openxmlformats.org/officeDocument/2006/relationships/ctrlProp" Target="../ctrlProps/ctrlProp975.xml"/><Relationship Id="rId38" Type="http://schemas.openxmlformats.org/officeDocument/2006/relationships/ctrlProp" Target="../ctrlProps/ctrlProp980.xml"/><Relationship Id="rId59" Type="http://schemas.openxmlformats.org/officeDocument/2006/relationships/ctrlProp" Target="../ctrlProps/ctrlProp1001.xml"/><Relationship Id="rId103" Type="http://schemas.openxmlformats.org/officeDocument/2006/relationships/ctrlProp" Target="../ctrlProps/ctrlProp1045.xml"/><Relationship Id="rId108" Type="http://schemas.openxmlformats.org/officeDocument/2006/relationships/ctrlProp" Target="../ctrlProps/ctrlProp1050.xml"/><Relationship Id="rId124" Type="http://schemas.openxmlformats.org/officeDocument/2006/relationships/ctrlProp" Target="../ctrlProps/ctrlProp1066.xml"/><Relationship Id="rId129" Type="http://schemas.openxmlformats.org/officeDocument/2006/relationships/ctrlProp" Target="../ctrlProps/ctrlProp1071.xml"/><Relationship Id="rId54" Type="http://schemas.openxmlformats.org/officeDocument/2006/relationships/ctrlProp" Target="../ctrlProps/ctrlProp996.xml"/><Relationship Id="rId70" Type="http://schemas.openxmlformats.org/officeDocument/2006/relationships/ctrlProp" Target="../ctrlProps/ctrlProp1012.xml"/><Relationship Id="rId75" Type="http://schemas.openxmlformats.org/officeDocument/2006/relationships/ctrlProp" Target="../ctrlProps/ctrlProp1017.xml"/><Relationship Id="rId91" Type="http://schemas.openxmlformats.org/officeDocument/2006/relationships/ctrlProp" Target="../ctrlProps/ctrlProp1033.xml"/><Relationship Id="rId96" Type="http://schemas.openxmlformats.org/officeDocument/2006/relationships/ctrlProp" Target="../ctrlProps/ctrlProp1038.xml"/><Relationship Id="rId140" Type="http://schemas.openxmlformats.org/officeDocument/2006/relationships/ctrlProp" Target="../ctrlProps/ctrlProp1082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948.xml"/><Relationship Id="rId23" Type="http://schemas.openxmlformats.org/officeDocument/2006/relationships/ctrlProp" Target="../ctrlProps/ctrlProp965.xml"/><Relationship Id="rId28" Type="http://schemas.openxmlformats.org/officeDocument/2006/relationships/ctrlProp" Target="../ctrlProps/ctrlProp970.xml"/><Relationship Id="rId49" Type="http://schemas.openxmlformats.org/officeDocument/2006/relationships/ctrlProp" Target="../ctrlProps/ctrlProp991.xml"/><Relationship Id="rId114" Type="http://schemas.openxmlformats.org/officeDocument/2006/relationships/ctrlProp" Target="../ctrlProps/ctrlProp1056.xml"/><Relationship Id="rId119" Type="http://schemas.openxmlformats.org/officeDocument/2006/relationships/ctrlProp" Target="../ctrlProps/ctrlProp1061.xml"/><Relationship Id="rId44" Type="http://schemas.openxmlformats.org/officeDocument/2006/relationships/ctrlProp" Target="../ctrlProps/ctrlProp986.xml"/><Relationship Id="rId60" Type="http://schemas.openxmlformats.org/officeDocument/2006/relationships/ctrlProp" Target="../ctrlProps/ctrlProp1002.xml"/><Relationship Id="rId65" Type="http://schemas.openxmlformats.org/officeDocument/2006/relationships/ctrlProp" Target="../ctrlProps/ctrlProp1007.xml"/><Relationship Id="rId81" Type="http://schemas.openxmlformats.org/officeDocument/2006/relationships/ctrlProp" Target="../ctrlProps/ctrlProp1023.xml"/><Relationship Id="rId86" Type="http://schemas.openxmlformats.org/officeDocument/2006/relationships/ctrlProp" Target="../ctrlProps/ctrlProp1028.xml"/><Relationship Id="rId130" Type="http://schemas.openxmlformats.org/officeDocument/2006/relationships/ctrlProp" Target="../ctrlProps/ctrlProp1072.xml"/><Relationship Id="rId135" Type="http://schemas.openxmlformats.org/officeDocument/2006/relationships/ctrlProp" Target="../ctrlProps/ctrlProp1077.xml"/><Relationship Id="rId13" Type="http://schemas.openxmlformats.org/officeDocument/2006/relationships/ctrlProp" Target="../ctrlProps/ctrlProp955.xml"/><Relationship Id="rId18" Type="http://schemas.openxmlformats.org/officeDocument/2006/relationships/ctrlProp" Target="../ctrlProps/ctrlProp960.xml"/><Relationship Id="rId39" Type="http://schemas.openxmlformats.org/officeDocument/2006/relationships/ctrlProp" Target="../ctrlProps/ctrlProp981.xml"/><Relationship Id="rId109" Type="http://schemas.openxmlformats.org/officeDocument/2006/relationships/ctrlProp" Target="../ctrlProps/ctrlProp1051.xml"/><Relationship Id="rId34" Type="http://schemas.openxmlformats.org/officeDocument/2006/relationships/ctrlProp" Target="../ctrlProps/ctrlProp976.xml"/><Relationship Id="rId50" Type="http://schemas.openxmlformats.org/officeDocument/2006/relationships/ctrlProp" Target="../ctrlProps/ctrlProp992.xml"/><Relationship Id="rId55" Type="http://schemas.openxmlformats.org/officeDocument/2006/relationships/ctrlProp" Target="../ctrlProps/ctrlProp997.xml"/><Relationship Id="rId76" Type="http://schemas.openxmlformats.org/officeDocument/2006/relationships/ctrlProp" Target="../ctrlProps/ctrlProp1018.xml"/><Relationship Id="rId97" Type="http://schemas.openxmlformats.org/officeDocument/2006/relationships/ctrlProp" Target="../ctrlProps/ctrlProp1039.xml"/><Relationship Id="rId104" Type="http://schemas.openxmlformats.org/officeDocument/2006/relationships/ctrlProp" Target="../ctrlProps/ctrlProp1046.xml"/><Relationship Id="rId120" Type="http://schemas.openxmlformats.org/officeDocument/2006/relationships/ctrlProp" Target="../ctrlProps/ctrlProp1062.xml"/><Relationship Id="rId125" Type="http://schemas.openxmlformats.org/officeDocument/2006/relationships/ctrlProp" Target="../ctrlProps/ctrlProp1067.xml"/><Relationship Id="rId141" Type="http://schemas.openxmlformats.org/officeDocument/2006/relationships/ctrlProp" Target="../ctrlProps/ctrlProp1083.xml"/><Relationship Id="rId7" Type="http://schemas.openxmlformats.org/officeDocument/2006/relationships/ctrlProp" Target="../ctrlProps/ctrlProp949.xml"/><Relationship Id="rId71" Type="http://schemas.openxmlformats.org/officeDocument/2006/relationships/ctrlProp" Target="../ctrlProps/ctrlProp1013.xml"/><Relationship Id="rId92" Type="http://schemas.openxmlformats.org/officeDocument/2006/relationships/ctrlProp" Target="../ctrlProps/ctrlProp1034.xml"/><Relationship Id="rId2" Type="http://schemas.openxmlformats.org/officeDocument/2006/relationships/drawing" Target="../drawings/drawing10.xml"/><Relationship Id="rId29" Type="http://schemas.openxmlformats.org/officeDocument/2006/relationships/ctrlProp" Target="../ctrlProps/ctrlProp971.xml"/><Relationship Id="rId24" Type="http://schemas.openxmlformats.org/officeDocument/2006/relationships/ctrlProp" Target="../ctrlProps/ctrlProp966.xml"/><Relationship Id="rId40" Type="http://schemas.openxmlformats.org/officeDocument/2006/relationships/ctrlProp" Target="../ctrlProps/ctrlProp982.xml"/><Relationship Id="rId45" Type="http://schemas.openxmlformats.org/officeDocument/2006/relationships/ctrlProp" Target="../ctrlProps/ctrlProp987.xml"/><Relationship Id="rId66" Type="http://schemas.openxmlformats.org/officeDocument/2006/relationships/ctrlProp" Target="../ctrlProps/ctrlProp1008.xml"/><Relationship Id="rId87" Type="http://schemas.openxmlformats.org/officeDocument/2006/relationships/ctrlProp" Target="../ctrlProps/ctrlProp1029.xml"/><Relationship Id="rId110" Type="http://schemas.openxmlformats.org/officeDocument/2006/relationships/ctrlProp" Target="../ctrlProps/ctrlProp1052.xml"/><Relationship Id="rId115" Type="http://schemas.openxmlformats.org/officeDocument/2006/relationships/ctrlProp" Target="../ctrlProps/ctrlProp1057.xml"/><Relationship Id="rId131" Type="http://schemas.openxmlformats.org/officeDocument/2006/relationships/ctrlProp" Target="../ctrlProps/ctrlProp1073.xml"/><Relationship Id="rId136" Type="http://schemas.openxmlformats.org/officeDocument/2006/relationships/ctrlProp" Target="../ctrlProps/ctrlProp1078.xml"/><Relationship Id="rId61" Type="http://schemas.openxmlformats.org/officeDocument/2006/relationships/ctrlProp" Target="../ctrlProps/ctrlProp1003.xml"/><Relationship Id="rId82" Type="http://schemas.openxmlformats.org/officeDocument/2006/relationships/ctrlProp" Target="../ctrlProps/ctrlProp1024.xml"/><Relationship Id="rId19" Type="http://schemas.openxmlformats.org/officeDocument/2006/relationships/ctrlProp" Target="../ctrlProps/ctrlProp961.xml"/><Relationship Id="rId14" Type="http://schemas.openxmlformats.org/officeDocument/2006/relationships/ctrlProp" Target="../ctrlProps/ctrlProp956.xml"/><Relationship Id="rId30" Type="http://schemas.openxmlformats.org/officeDocument/2006/relationships/ctrlProp" Target="../ctrlProps/ctrlProp972.xml"/><Relationship Id="rId35" Type="http://schemas.openxmlformats.org/officeDocument/2006/relationships/ctrlProp" Target="../ctrlProps/ctrlProp977.xml"/><Relationship Id="rId56" Type="http://schemas.openxmlformats.org/officeDocument/2006/relationships/ctrlProp" Target="../ctrlProps/ctrlProp998.xml"/><Relationship Id="rId77" Type="http://schemas.openxmlformats.org/officeDocument/2006/relationships/ctrlProp" Target="../ctrlProps/ctrlProp1019.xml"/><Relationship Id="rId100" Type="http://schemas.openxmlformats.org/officeDocument/2006/relationships/ctrlProp" Target="../ctrlProps/ctrlProp1042.xml"/><Relationship Id="rId105" Type="http://schemas.openxmlformats.org/officeDocument/2006/relationships/ctrlProp" Target="../ctrlProps/ctrlProp1047.xml"/><Relationship Id="rId126" Type="http://schemas.openxmlformats.org/officeDocument/2006/relationships/ctrlProp" Target="../ctrlProps/ctrlProp1068.xml"/><Relationship Id="rId8" Type="http://schemas.openxmlformats.org/officeDocument/2006/relationships/ctrlProp" Target="../ctrlProps/ctrlProp950.xml"/><Relationship Id="rId51" Type="http://schemas.openxmlformats.org/officeDocument/2006/relationships/ctrlProp" Target="../ctrlProps/ctrlProp993.xml"/><Relationship Id="rId72" Type="http://schemas.openxmlformats.org/officeDocument/2006/relationships/ctrlProp" Target="../ctrlProps/ctrlProp1014.xml"/><Relationship Id="rId93" Type="http://schemas.openxmlformats.org/officeDocument/2006/relationships/ctrlProp" Target="../ctrlProps/ctrlProp1035.xml"/><Relationship Id="rId98" Type="http://schemas.openxmlformats.org/officeDocument/2006/relationships/ctrlProp" Target="../ctrlProps/ctrlProp1040.xml"/><Relationship Id="rId121" Type="http://schemas.openxmlformats.org/officeDocument/2006/relationships/ctrlProp" Target="../ctrlProps/ctrlProp1063.xml"/><Relationship Id="rId142" Type="http://schemas.openxmlformats.org/officeDocument/2006/relationships/ctrlProp" Target="../ctrlProps/ctrlProp1084.xml"/><Relationship Id="rId3" Type="http://schemas.openxmlformats.org/officeDocument/2006/relationships/vmlDrawing" Target="../drawings/vmlDrawing10.vml"/><Relationship Id="rId25" Type="http://schemas.openxmlformats.org/officeDocument/2006/relationships/ctrlProp" Target="../ctrlProps/ctrlProp967.xml"/><Relationship Id="rId46" Type="http://schemas.openxmlformats.org/officeDocument/2006/relationships/ctrlProp" Target="../ctrlProps/ctrlProp988.xml"/><Relationship Id="rId67" Type="http://schemas.openxmlformats.org/officeDocument/2006/relationships/ctrlProp" Target="../ctrlProps/ctrlProp1009.xml"/><Relationship Id="rId116" Type="http://schemas.openxmlformats.org/officeDocument/2006/relationships/ctrlProp" Target="../ctrlProps/ctrlProp1058.xml"/><Relationship Id="rId137" Type="http://schemas.openxmlformats.org/officeDocument/2006/relationships/ctrlProp" Target="../ctrlProps/ctrlProp1079.xml"/><Relationship Id="rId20" Type="http://schemas.openxmlformats.org/officeDocument/2006/relationships/ctrlProp" Target="../ctrlProps/ctrlProp962.xml"/><Relationship Id="rId41" Type="http://schemas.openxmlformats.org/officeDocument/2006/relationships/ctrlProp" Target="../ctrlProps/ctrlProp983.xml"/><Relationship Id="rId62" Type="http://schemas.openxmlformats.org/officeDocument/2006/relationships/ctrlProp" Target="../ctrlProps/ctrlProp1004.xml"/><Relationship Id="rId83" Type="http://schemas.openxmlformats.org/officeDocument/2006/relationships/ctrlProp" Target="../ctrlProps/ctrlProp1025.xml"/><Relationship Id="rId88" Type="http://schemas.openxmlformats.org/officeDocument/2006/relationships/ctrlProp" Target="../ctrlProps/ctrlProp1030.xml"/><Relationship Id="rId111" Type="http://schemas.openxmlformats.org/officeDocument/2006/relationships/ctrlProp" Target="../ctrlProps/ctrlProp1053.xml"/><Relationship Id="rId132" Type="http://schemas.openxmlformats.org/officeDocument/2006/relationships/ctrlProp" Target="../ctrlProps/ctrlProp1074.xml"/><Relationship Id="rId15" Type="http://schemas.openxmlformats.org/officeDocument/2006/relationships/ctrlProp" Target="../ctrlProps/ctrlProp957.xml"/><Relationship Id="rId36" Type="http://schemas.openxmlformats.org/officeDocument/2006/relationships/ctrlProp" Target="../ctrlProps/ctrlProp978.xml"/><Relationship Id="rId57" Type="http://schemas.openxmlformats.org/officeDocument/2006/relationships/ctrlProp" Target="../ctrlProps/ctrlProp999.xml"/><Relationship Id="rId106" Type="http://schemas.openxmlformats.org/officeDocument/2006/relationships/ctrlProp" Target="../ctrlProps/ctrlProp1048.xml"/><Relationship Id="rId127" Type="http://schemas.openxmlformats.org/officeDocument/2006/relationships/ctrlProp" Target="../ctrlProps/ctrlProp1069.xml"/><Relationship Id="rId10" Type="http://schemas.openxmlformats.org/officeDocument/2006/relationships/ctrlProp" Target="../ctrlProps/ctrlProp952.xml"/><Relationship Id="rId31" Type="http://schemas.openxmlformats.org/officeDocument/2006/relationships/ctrlProp" Target="../ctrlProps/ctrlProp973.xml"/><Relationship Id="rId52" Type="http://schemas.openxmlformats.org/officeDocument/2006/relationships/ctrlProp" Target="../ctrlProps/ctrlProp994.xml"/><Relationship Id="rId73" Type="http://schemas.openxmlformats.org/officeDocument/2006/relationships/ctrlProp" Target="../ctrlProps/ctrlProp1015.xml"/><Relationship Id="rId78" Type="http://schemas.openxmlformats.org/officeDocument/2006/relationships/ctrlProp" Target="../ctrlProps/ctrlProp1020.xml"/><Relationship Id="rId94" Type="http://schemas.openxmlformats.org/officeDocument/2006/relationships/ctrlProp" Target="../ctrlProps/ctrlProp1036.xml"/><Relationship Id="rId99" Type="http://schemas.openxmlformats.org/officeDocument/2006/relationships/ctrlProp" Target="../ctrlProps/ctrlProp1041.xml"/><Relationship Id="rId101" Type="http://schemas.openxmlformats.org/officeDocument/2006/relationships/ctrlProp" Target="../ctrlProps/ctrlProp1043.xml"/><Relationship Id="rId122" Type="http://schemas.openxmlformats.org/officeDocument/2006/relationships/ctrlProp" Target="../ctrlProps/ctrlProp1064.xml"/><Relationship Id="rId143" Type="http://schemas.openxmlformats.org/officeDocument/2006/relationships/ctrlProp" Target="../ctrlProps/ctrlProp1085.xml"/><Relationship Id="rId4" Type="http://schemas.openxmlformats.org/officeDocument/2006/relationships/ctrlProp" Target="../ctrlProps/ctrlProp946.xml"/><Relationship Id="rId9" Type="http://schemas.openxmlformats.org/officeDocument/2006/relationships/ctrlProp" Target="../ctrlProps/ctrlProp951.xml"/><Relationship Id="rId26" Type="http://schemas.openxmlformats.org/officeDocument/2006/relationships/ctrlProp" Target="../ctrlProps/ctrlProp968.xml"/><Relationship Id="rId47" Type="http://schemas.openxmlformats.org/officeDocument/2006/relationships/ctrlProp" Target="../ctrlProps/ctrlProp989.xml"/><Relationship Id="rId68" Type="http://schemas.openxmlformats.org/officeDocument/2006/relationships/ctrlProp" Target="../ctrlProps/ctrlProp1010.xml"/><Relationship Id="rId89" Type="http://schemas.openxmlformats.org/officeDocument/2006/relationships/ctrlProp" Target="../ctrlProps/ctrlProp1031.xml"/><Relationship Id="rId112" Type="http://schemas.openxmlformats.org/officeDocument/2006/relationships/ctrlProp" Target="../ctrlProps/ctrlProp1054.xml"/><Relationship Id="rId133" Type="http://schemas.openxmlformats.org/officeDocument/2006/relationships/ctrlProp" Target="../ctrlProps/ctrlProp1075.xml"/><Relationship Id="rId16" Type="http://schemas.openxmlformats.org/officeDocument/2006/relationships/ctrlProp" Target="../ctrlProps/ctrlProp958.xml"/></Relationships>
</file>

<file path=xl/worksheets/_rels/sheet1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99.xml"/><Relationship Id="rId21" Type="http://schemas.openxmlformats.org/officeDocument/2006/relationships/ctrlProp" Target="../ctrlProps/ctrlProp1103.xml"/><Relationship Id="rId42" Type="http://schemas.openxmlformats.org/officeDocument/2006/relationships/ctrlProp" Target="../ctrlProps/ctrlProp1124.xml"/><Relationship Id="rId63" Type="http://schemas.openxmlformats.org/officeDocument/2006/relationships/ctrlProp" Target="../ctrlProps/ctrlProp1145.xml"/><Relationship Id="rId84" Type="http://schemas.openxmlformats.org/officeDocument/2006/relationships/ctrlProp" Target="../ctrlProps/ctrlProp1166.xml"/><Relationship Id="rId138" Type="http://schemas.openxmlformats.org/officeDocument/2006/relationships/ctrlProp" Target="../ctrlProps/ctrlProp1220.xml"/><Relationship Id="rId107" Type="http://schemas.openxmlformats.org/officeDocument/2006/relationships/ctrlProp" Target="../ctrlProps/ctrlProp1189.xml"/><Relationship Id="rId11" Type="http://schemas.openxmlformats.org/officeDocument/2006/relationships/ctrlProp" Target="../ctrlProps/ctrlProp1093.xml"/><Relationship Id="rId32" Type="http://schemas.openxmlformats.org/officeDocument/2006/relationships/ctrlProp" Target="../ctrlProps/ctrlProp1114.xml"/><Relationship Id="rId37" Type="http://schemas.openxmlformats.org/officeDocument/2006/relationships/ctrlProp" Target="../ctrlProps/ctrlProp1119.xml"/><Relationship Id="rId53" Type="http://schemas.openxmlformats.org/officeDocument/2006/relationships/ctrlProp" Target="../ctrlProps/ctrlProp1135.xml"/><Relationship Id="rId58" Type="http://schemas.openxmlformats.org/officeDocument/2006/relationships/ctrlProp" Target="../ctrlProps/ctrlProp1140.xml"/><Relationship Id="rId74" Type="http://schemas.openxmlformats.org/officeDocument/2006/relationships/ctrlProp" Target="../ctrlProps/ctrlProp1156.xml"/><Relationship Id="rId79" Type="http://schemas.openxmlformats.org/officeDocument/2006/relationships/ctrlProp" Target="../ctrlProps/ctrlProp1161.xml"/><Relationship Id="rId102" Type="http://schemas.openxmlformats.org/officeDocument/2006/relationships/ctrlProp" Target="../ctrlProps/ctrlProp1184.xml"/><Relationship Id="rId123" Type="http://schemas.openxmlformats.org/officeDocument/2006/relationships/ctrlProp" Target="../ctrlProps/ctrlProp1205.xml"/><Relationship Id="rId128" Type="http://schemas.openxmlformats.org/officeDocument/2006/relationships/ctrlProp" Target="../ctrlProps/ctrlProp1210.xml"/><Relationship Id="rId5" Type="http://schemas.openxmlformats.org/officeDocument/2006/relationships/ctrlProp" Target="../ctrlProps/ctrlProp1087.xml"/><Relationship Id="rId90" Type="http://schemas.openxmlformats.org/officeDocument/2006/relationships/ctrlProp" Target="../ctrlProps/ctrlProp1172.xml"/><Relationship Id="rId95" Type="http://schemas.openxmlformats.org/officeDocument/2006/relationships/ctrlProp" Target="../ctrlProps/ctrlProp1177.xml"/><Relationship Id="rId22" Type="http://schemas.openxmlformats.org/officeDocument/2006/relationships/ctrlProp" Target="../ctrlProps/ctrlProp1104.xml"/><Relationship Id="rId27" Type="http://schemas.openxmlformats.org/officeDocument/2006/relationships/ctrlProp" Target="../ctrlProps/ctrlProp1109.xml"/><Relationship Id="rId43" Type="http://schemas.openxmlformats.org/officeDocument/2006/relationships/ctrlProp" Target="../ctrlProps/ctrlProp1125.xml"/><Relationship Id="rId48" Type="http://schemas.openxmlformats.org/officeDocument/2006/relationships/ctrlProp" Target="../ctrlProps/ctrlProp1130.xml"/><Relationship Id="rId64" Type="http://schemas.openxmlformats.org/officeDocument/2006/relationships/ctrlProp" Target="../ctrlProps/ctrlProp1146.xml"/><Relationship Id="rId69" Type="http://schemas.openxmlformats.org/officeDocument/2006/relationships/ctrlProp" Target="../ctrlProps/ctrlProp1151.xml"/><Relationship Id="rId113" Type="http://schemas.openxmlformats.org/officeDocument/2006/relationships/ctrlProp" Target="../ctrlProps/ctrlProp1195.xml"/><Relationship Id="rId118" Type="http://schemas.openxmlformats.org/officeDocument/2006/relationships/ctrlProp" Target="../ctrlProps/ctrlProp1200.xml"/><Relationship Id="rId134" Type="http://schemas.openxmlformats.org/officeDocument/2006/relationships/ctrlProp" Target="../ctrlProps/ctrlProp1216.xml"/><Relationship Id="rId139" Type="http://schemas.openxmlformats.org/officeDocument/2006/relationships/ctrlProp" Target="../ctrlProps/ctrlProp1221.xml"/><Relationship Id="rId80" Type="http://schemas.openxmlformats.org/officeDocument/2006/relationships/ctrlProp" Target="../ctrlProps/ctrlProp1162.xml"/><Relationship Id="rId85" Type="http://schemas.openxmlformats.org/officeDocument/2006/relationships/ctrlProp" Target="../ctrlProps/ctrlProp1167.xml"/><Relationship Id="rId12" Type="http://schemas.openxmlformats.org/officeDocument/2006/relationships/ctrlProp" Target="../ctrlProps/ctrlProp1094.xml"/><Relationship Id="rId17" Type="http://schemas.openxmlformats.org/officeDocument/2006/relationships/ctrlProp" Target="../ctrlProps/ctrlProp1099.xml"/><Relationship Id="rId33" Type="http://schemas.openxmlformats.org/officeDocument/2006/relationships/ctrlProp" Target="../ctrlProps/ctrlProp1115.xml"/><Relationship Id="rId38" Type="http://schemas.openxmlformats.org/officeDocument/2006/relationships/ctrlProp" Target="../ctrlProps/ctrlProp1120.xml"/><Relationship Id="rId59" Type="http://schemas.openxmlformats.org/officeDocument/2006/relationships/ctrlProp" Target="../ctrlProps/ctrlProp1141.xml"/><Relationship Id="rId103" Type="http://schemas.openxmlformats.org/officeDocument/2006/relationships/ctrlProp" Target="../ctrlProps/ctrlProp1185.xml"/><Relationship Id="rId108" Type="http://schemas.openxmlformats.org/officeDocument/2006/relationships/ctrlProp" Target="../ctrlProps/ctrlProp1190.xml"/><Relationship Id="rId124" Type="http://schemas.openxmlformats.org/officeDocument/2006/relationships/ctrlProp" Target="../ctrlProps/ctrlProp1206.xml"/><Relationship Id="rId129" Type="http://schemas.openxmlformats.org/officeDocument/2006/relationships/ctrlProp" Target="../ctrlProps/ctrlProp1211.xml"/><Relationship Id="rId54" Type="http://schemas.openxmlformats.org/officeDocument/2006/relationships/ctrlProp" Target="../ctrlProps/ctrlProp1136.xml"/><Relationship Id="rId70" Type="http://schemas.openxmlformats.org/officeDocument/2006/relationships/ctrlProp" Target="../ctrlProps/ctrlProp1152.xml"/><Relationship Id="rId75" Type="http://schemas.openxmlformats.org/officeDocument/2006/relationships/ctrlProp" Target="../ctrlProps/ctrlProp1157.xml"/><Relationship Id="rId91" Type="http://schemas.openxmlformats.org/officeDocument/2006/relationships/ctrlProp" Target="../ctrlProps/ctrlProp1173.xml"/><Relationship Id="rId96" Type="http://schemas.openxmlformats.org/officeDocument/2006/relationships/ctrlProp" Target="../ctrlProps/ctrlProp1178.xml"/><Relationship Id="rId140" Type="http://schemas.openxmlformats.org/officeDocument/2006/relationships/ctrlProp" Target="../ctrlProps/ctrlProp1222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1088.xml"/><Relationship Id="rId23" Type="http://schemas.openxmlformats.org/officeDocument/2006/relationships/ctrlProp" Target="../ctrlProps/ctrlProp1105.xml"/><Relationship Id="rId28" Type="http://schemas.openxmlformats.org/officeDocument/2006/relationships/ctrlProp" Target="../ctrlProps/ctrlProp1110.xml"/><Relationship Id="rId49" Type="http://schemas.openxmlformats.org/officeDocument/2006/relationships/ctrlProp" Target="../ctrlProps/ctrlProp1131.xml"/><Relationship Id="rId114" Type="http://schemas.openxmlformats.org/officeDocument/2006/relationships/ctrlProp" Target="../ctrlProps/ctrlProp1196.xml"/><Relationship Id="rId119" Type="http://schemas.openxmlformats.org/officeDocument/2006/relationships/ctrlProp" Target="../ctrlProps/ctrlProp1201.xml"/><Relationship Id="rId44" Type="http://schemas.openxmlformats.org/officeDocument/2006/relationships/ctrlProp" Target="../ctrlProps/ctrlProp1126.xml"/><Relationship Id="rId60" Type="http://schemas.openxmlformats.org/officeDocument/2006/relationships/ctrlProp" Target="../ctrlProps/ctrlProp1142.xml"/><Relationship Id="rId65" Type="http://schemas.openxmlformats.org/officeDocument/2006/relationships/ctrlProp" Target="../ctrlProps/ctrlProp1147.xml"/><Relationship Id="rId81" Type="http://schemas.openxmlformats.org/officeDocument/2006/relationships/ctrlProp" Target="../ctrlProps/ctrlProp1163.xml"/><Relationship Id="rId86" Type="http://schemas.openxmlformats.org/officeDocument/2006/relationships/ctrlProp" Target="../ctrlProps/ctrlProp1168.xml"/><Relationship Id="rId130" Type="http://schemas.openxmlformats.org/officeDocument/2006/relationships/ctrlProp" Target="../ctrlProps/ctrlProp1212.xml"/><Relationship Id="rId135" Type="http://schemas.openxmlformats.org/officeDocument/2006/relationships/ctrlProp" Target="../ctrlProps/ctrlProp1217.xml"/><Relationship Id="rId13" Type="http://schemas.openxmlformats.org/officeDocument/2006/relationships/ctrlProp" Target="../ctrlProps/ctrlProp1095.xml"/><Relationship Id="rId18" Type="http://schemas.openxmlformats.org/officeDocument/2006/relationships/ctrlProp" Target="../ctrlProps/ctrlProp1100.xml"/><Relationship Id="rId39" Type="http://schemas.openxmlformats.org/officeDocument/2006/relationships/ctrlProp" Target="../ctrlProps/ctrlProp1121.xml"/><Relationship Id="rId109" Type="http://schemas.openxmlformats.org/officeDocument/2006/relationships/ctrlProp" Target="../ctrlProps/ctrlProp1191.xml"/><Relationship Id="rId34" Type="http://schemas.openxmlformats.org/officeDocument/2006/relationships/ctrlProp" Target="../ctrlProps/ctrlProp1116.xml"/><Relationship Id="rId50" Type="http://schemas.openxmlformats.org/officeDocument/2006/relationships/ctrlProp" Target="../ctrlProps/ctrlProp1132.xml"/><Relationship Id="rId55" Type="http://schemas.openxmlformats.org/officeDocument/2006/relationships/ctrlProp" Target="../ctrlProps/ctrlProp1137.xml"/><Relationship Id="rId76" Type="http://schemas.openxmlformats.org/officeDocument/2006/relationships/ctrlProp" Target="../ctrlProps/ctrlProp1158.xml"/><Relationship Id="rId97" Type="http://schemas.openxmlformats.org/officeDocument/2006/relationships/ctrlProp" Target="../ctrlProps/ctrlProp1179.xml"/><Relationship Id="rId104" Type="http://schemas.openxmlformats.org/officeDocument/2006/relationships/ctrlProp" Target="../ctrlProps/ctrlProp1186.xml"/><Relationship Id="rId120" Type="http://schemas.openxmlformats.org/officeDocument/2006/relationships/ctrlProp" Target="../ctrlProps/ctrlProp1202.xml"/><Relationship Id="rId125" Type="http://schemas.openxmlformats.org/officeDocument/2006/relationships/ctrlProp" Target="../ctrlProps/ctrlProp1207.xml"/><Relationship Id="rId141" Type="http://schemas.openxmlformats.org/officeDocument/2006/relationships/ctrlProp" Target="../ctrlProps/ctrlProp1223.xml"/><Relationship Id="rId7" Type="http://schemas.openxmlformats.org/officeDocument/2006/relationships/ctrlProp" Target="../ctrlProps/ctrlProp1089.xml"/><Relationship Id="rId71" Type="http://schemas.openxmlformats.org/officeDocument/2006/relationships/ctrlProp" Target="../ctrlProps/ctrlProp1153.xml"/><Relationship Id="rId92" Type="http://schemas.openxmlformats.org/officeDocument/2006/relationships/ctrlProp" Target="../ctrlProps/ctrlProp1174.xml"/><Relationship Id="rId2" Type="http://schemas.openxmlformats.org/officeDocument/2006/relationships/drawing" Target="../drawings/drawing11.xml"/><Relationship Id="rId29" Type="http://schemas.openxmlformats.org/officeDocument/2006/relationships/ctrlProp" Target="../ctrlProps/ctrlProp1111.xml"/><Relationship Id="rId24" Type="http://schemas.openxmlformats.org/officeDocument/2006/relationships/ctrlProp" Target="../ctrlProps/ctrlProp1106.xml"/><Relationship Id="rId40" Type="http://schemas.openxmlformats.org/officeDocument/2006/relationships/ctrlProp" Target="../ctrlProps/ctrlProp1122.xml"/><Relationship Id="rId45" Type="http://schemas.openxmlformats.org/officeDocument/2006/relationships/ctrlProp" Target="../ctrlProps/ctrlProp1127.xml"/><Relationship Id="rId66" Type="http://schemas.openxmlformats.org/officeDocument/2006/relationships/ctrlProp" Target="../ctrlProps/ctrlProp1148.xml"/><Relationship Id="rId87" Type="http://schemas.openxmlformats.org/officeDocument/2006/relationships/ctrlProp" Target="../ctrlProps/ctrlProp1169.xml"/><Relationship Id="rId110" Type="http://schemas.openxmlformats.org/officeDocument/2006/relationships/ctrlProp" Target="../ctrlProps/ctrlProp1192.xml"/><Relationship Id="rId115" Type="http://schemas.openxmlformats.org/officeDocument/2006/relationships/ctrlProp" Target="../ctrlProps/ctrlProp1197.xml"/><Relationship Id="rId131" Type="http://schemas.openxmlformats.org/officeDocument/2006/relationships/ctrlProp" Target="../ctrlProps/ctrlProp1213.xml"/><Relationship Id="rId136" Type="http://schemas.openxmlformats.org/officeDocument/2006/relationships/ctrlProp" Target="../ctrlProps/ctrlProp1218.xml"/><Relationship Id="rId61" Type="http://schemas.openxmlformats.org/officeDocument/2006/relationships/ctrlProp" Target="../ctrlProps/ctrlProp1143.xml"/><Relationship Id="rId82" Type="http://schemas.openxmlformats.org/officeDocument/2006/relationships/ctrlProp" Target="../ctrlProps/ctrlProp1164.xml"/><Relationship Id="rId19" Type="http://schemas.openxmlformats.org/officeDocument/2006/relationships/ctrlProp" Target="../ctrlProps/ctrlProp1101.xml"/><Relationship Id="rId14" Type="http://schemas.openxmlformats.org/officeDocument/2006/relationships/ctrlProp" Target="../ctrlProps/ctrlProp1096.xml"/><Relationship Id="rId30" Type="http://schemas.openxmlformats.org/officeDocument/2006/relationships/ctrlProp" Target="../ctrlProps/ctrlProp1112.xml"/><Relationship Id="rId35" Type="http://schemas.openxmlformats.org/officeDocument/2006/relationships/ctrlProp" Target="../ctrlProps/ctrlProp1117.xml"/><Relationship Id="rId56" Type="http://schemas.openxmlformats.org/officeDocument/2006/relationships/ctrlProp" Target="../ctrlProps/ctrlProp1138.xml"/><Relationship Id="rId77" Type="http://schemas.openxmlformats.org/officeDocument/2006/relationships/ctrlProp" Target="../ctrlProps/ctrlProp1159.xml"/><Relationship Id="rId100" Type="http://schemas.openxmlformats.org/officeDocument/2006/relationships/ctrlProp" Target="../ctrlProps/ctrlProp1182.xml"/><Relationship Id="rId105" Type="http://schemas.openxmlformats.org/officeDocument/2006/relationships/ctrlProp" Target="../ctrlProps/ctrlProp1187.xml"/><Relationship Id="rId126" Type="http://schemas.openxmlformats.org/officeDocument/2006/relationships/ctrlProp" Target="../ctrlProps/ctrlProp1208.xml"/><Relationship Id="rId8" Type="http://schemas.openxmlformats.org/officeDocument/2006/relationships/ctrlProp" Target="../ctrlProps/ctrlProp1090.xml"/><Relationship Id="rId51" Type="http://schemas.openxmlformats.org/officeDocument/2006/relationships/ctrlProp" Target="../ctrlProps/ctrlProp1133.xml"/><Relationship Id="rId72" Type="http://schemas.openxmlformats.org/officeDocument/2006/relationships/ctrlProp" Target="../ctrlProps/ctrlProp1154.xml"/><Relationship Id="rId93" Type="http://schemas.openxmlformats.org/officeDocument/2006/relationships/ctrlProp" Target="../ctrlProps/ctrlProp1175.xml"/><Relationship Id="rId98" Type="http://schemas.openxmlformats.org/officeDocument/2006/relationships/ctrlProp" Target="../ctrlProps/ctrlProp1180.xml"/><Relationship Id="rId121" Type="http://schemas.openxmlformats.org/officeDocument/2006/relationships/ctrlProp" Target="../ctrlProps/ctrlProp1203.xml"/><Relationship Id="rId142" Type="http://schemas.openxmlformats.org/officeDocument/2006/relationships/ctrlProp" Target="../ctrlProps/ctrlProp1224.xml"/><Relationship Id="rId3" Type="http://schemas.openxmlformats.org/officeDocument/2006/relationships/vmlDrawing" Target="../drawings/vmlDrawing11.vml"/><Relationship Id="rId25" Type="http://schemas.openxmlformats.org/officeDocument/2006/relationships/ctrlProp" Target="../ctrlProps/ctrlProp1107.xml"/><Relationship Id="rId46" Type="http://schemas.openxmlformats.org/officeDocument/2006/relationships/ctrlProp" Target="../ctrlProps/ctrlProp1128.xml"/><Relationship Id="rId67" Type="http://schemas.openxmlformats.org/officeDocument/2006/relationships/ctrlProp" Target="../ctrlProps/ctrlProp1149.xml"/><Relationship Id="rId116" Type="http://schemas.openxmlformats.org/officeDocument/2006/relationships/ctrlProp" Target="../ctrlProps/ctrlProp1198.xml"/><Relationship Id="rId137" Type="http://schemas.openxmlformats.org/officeDocument/2006/relationships/ctrlProp" Target="../ctrlProps/ctrlProp1219.xml"/><Relationship Id="rId20" Type="http://schemas.openxmlformats.org/officeDocument/2006/relationships/ctrlProp" Target="../ctrlProps/ctrlProp1102.xml"/><Relationship Id="rId41" Type="http://schemas.openxmlformats.org/officeDocument/2006/relationships/ctrlProp" Target="../ctrlProps/ctrlProp1123.xml"/><Relationship Id="rId62" Type="http://schemas.openxmlformats.org/officeDocument/2006/relationships/ctrlProp" Target="../ctrlProps/ctrlProp1144.xml"/><Relationship Id="rId83" Type="http://schemas.openxmlformats.org/officeDocument/2006/relationships/ctrlProp" Target="../ctrlProps/ctrlProp1165.xml"/><Relationship Id="rId88" Type="http://schemas.openxmlformats.org/officeDocument/2006/relationships/ctrlProp" Target="../ctrlProps/ctrlProp1170.xml"/><Relationship Id="rId111" Type="http://schemas.openxmlformats.org/officeDocument/2006/relationships/ctrlProp" Target="../ctrlProps/ctrlProp1193.xml"/><Relationship Id="rId132" Type="http://schemas.openxmlformats.org/officeDocument/2006/relationships/ctrlProp" Target="../ctrlProps/ctrlProp1214.xml"/><Relationship Id="rId15" Type="http://schemas.openxmlformats.org/officeDocument/2006/relationships/ctrlProp" Target="../ctrlProps/ctrlProp1097.xml"/><Relationship Id="rId36" Type="http://schemas.openxmlformats.org/officeDocument/2006/relationships/ctrlProp" Target="../ctrlProps/ctrlProp1118.xml"/><Relationship Id="rId57" Type="http://schemas.openxmlformats.org/officeDocument/2006/relationships/ctrlProp" Target="../ctrlProps/ctrlProp1139.xml"/><Relationship Id="rId106" Type="http://schemas.openxmlformats.org/officeDocument/2006/relationships/ctrlProp" Target="../ctrlProps/ctrlProp1188.xml"/><Relationship Id="rId127" Type="http://schemas.openxmlformats.org/officeDocument/2006/relationships/ctrlProp" Target="../ctrlProps/ctrlProp1209.xml"/><Relationship Id="rId10" Type="http://schemas.openxmlformats.org/officeDocument/2006/relationships/ctrlProp" Target="../ctrlProps/ctrlProp1092.xml"/><Relationship Id="rId31" Type="http://schemas.openxmlformats.org/officeDocument/2006/relationships/ctrlProp" Target="../ctrlProps/ctrlProp1113.xml"/><Relationship Id="rId52" Type="http://schemas.openxmlformats.org/officeDocument/2006/relationships/ctrlProp" Target="../ctrlProps/ctrlProp1134.xml"/><Relationship Id="rId73" Type="http://schemas.openxmlformats.org/officeDocument/2006/relationships/ctrlProp" Target="../ctrlProps/ctrlProp1155.xml"/><Relationship Id="rId78" Type="http://schemas.openxmlformats.org/officeDocument/2006/relationships/ctrlProp" Target="../ctrlProps/ctrlProp1160.xml"/><Relationship Id="rId94" Type="http://schemas.openxmlformats.org/officeDocument/2006/relationships/ctrlProp" Target="../ctrlProps/ctrlProp1176.xml"/><Relationship Id="rId99" Type="http://schemas.openxmlformats.org/officeDocument/2006/relationships/ctrlProp" Target="../ctrlProps/ctrlProp1181.xml"/><Relationship Id="rId101" Type="http://schemas.openxmlformats.org/officeDocument/2006/relationships/ctrlProp" Target="../ctrlProps/ctrlProp1183.xml"/><Relationship Id="rId122" Type="http://schemas.openxmlformats.org/officeDocument/2006/relationships/ctrlProp" Target="../ctrlProps/ctrlProp1204.xml"/><Relationship Id="rId143" Type="http://schemas.openxmlformats.org/officeDocument/2006/relationships/ctrlProp" Target="../ctrlProps/ctrlProp1225.xml"/><Relationship Id="rId4" Type="http://schemas.openxmlformats.org/officeDocument/2006/relationships/ctrlProp" Target="../ctrlProps/ctrlProp1086.xml"/><Relationship Id="rId9" Type="http://schemas.openxmlformats.org/officeDocument/2006/relationships/ctrlProp" Target="../ctrlProps/ctrlProp1091.xml"/><Relationship Id="rId26" Type="http://schemas.openxmlformats.org/officeDocument/2006/relationships/ctrlProp" Target="../ctrlProps/ctrlProp1108.xml"/><Relationship Id="rId47" Type="http://schemas.openxmlformats.org/officeDocument/2006/relationships/ctrlProp" Target="../ctrlProps/ctrlProp1129.xml"/><Relationship Id="rId68" Type="http://schemas.openxmlformats.org/officeDocument/2006/relationships/ctrlProp" Target="../ctrlProps/ctrlProp1150.xml"/><Relationship Id="rId89" Type="http://schemas.openxmlformats.org/officeDocument/2006/relationships/ctrlProp" Target="../ctrlProps/ctrlProp1171.xml"/><Relationship Id="rId112" Type="http://schemas.openxmlformats.org/officeDocument/2006/relationships/ctrlProp" Target="../ctrlProps/ctrlProp1194.xml"/><Relationship Id="rId133" Type="http://schemas.openxmlformats.org/officeDocument/2006/relationships/ctrlProp" Target="../ctrlProps/ctrlProp1215.xml"/><Relationship Id="rId16" Type="http://schemas.openxmlformats.org/officeDocument/2006/relationships/ctrlProp" Target="../ctrlProps/ctrlProp1098.xml"/></Relationships>
</file>

<file path=xl/worksheets/_rels/sheet1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339.xml"/><Relationship Id="rId21" Type="http://schemas.openxmlformats.org/officeDocument/2006/relationships/ctrlProp" Target="../ctrlProps/ctrlProp1243.xml"/><Relationship Id="rId42" Type="http://schemas.openxmlformats.org/officeDocument/2006/relationships/ctrlProp" Target="../ctrlProps/ctrlProp1264.xml"/><Relationship Id="rId63" Type="http://schemas.openxmlformats.org/officeDocument/2006/relationships/ctrlProp" Target="../ctrlProps/ctrlProp1285.xml"/><Relationship Id="rId84" Type="http://schemas.openxmlformats.org/officeDocument/2006/relationships/ctrlProp" Target="../ctrlProps/ctrlProp1306.xml"/><Relationship Id="rId138" Type="http://schemas.openxmlformats.org/officeDocument/2006/relationships/ctrlProp" Target="../ctrlProps/ctrlProp1360.xml"/><Relationship Id="rId107" Type="http://schemas.openxmlformats.org/officeDocument/2006/relationships/ctrlProp" Target="../ctrlProps/ctrlProp1329.xml"/><Relationship Id="rId11" Type="http://schemas.openxmlformats.org/officeDocument/2006/relationships/ctrlProp" Target="../ctrlProps/ctrlProp1233.xml"/><Relationship Id="rId32" Type="http://schemas.openxmlformats.org/officeDocument/2006/relationships/ctrlProp" Target="../ctrlProps/ctrlProp1254.xml"/><Relationship Id="rId37" Type="http://schemas.openxmlformats.org/officeDocument/2006/relationships/ctrlProp" Target="../ctrlProps/ctrlProp1259.xml"/><Relationship Id="rId53" Type="http://schemas.openxmlformats.org/officeDocument/2006/relationships/ctrlProp" Target="../ctrlProps/ctrlProp1275.xml"/><Relationship Id="rId58" Type="http://schemas.openxmlformats.org/officeDocument/2006/relationships/ctrlProp" Target="../ctrlProps/ctrlProp1280.xml"/><Relationship Id="rId74" Type="http://schemas.openxmlformats.org/officeDocument/2006/relationships/ctrlProp" Target="../ctrlProps/ctrlProp1296.xml"/><Relationship Id="rId79" Type="http://schemas.openxmlformats.org/officeDocument/2006/relationships/ctrlProp" Target="../ctrlProps/ctrlProp1301.xml"/><Relationship Id="rId102" Type="http://schemas.openxmlformats.org/officeDocument/2006/relationships/ctrlProp" Target="../ctrlProps/ctrlProp1324.xml"/><Relationship Id="rId123" Type="http://schemas.openxmlformats.org/officeDocument/2006/relationships/ctrlProp" Target="../ctrlProps/ctrlProp1345.xml"/><Relationship Id="rId128" Type="http://schemas.openxmlformats.org/officeDocument/2006/relationships/ctrlProp" Target="../ctrlProps/ctrlProp1350.xml"/><Relationship Id="rId5" Type="http://schemas.openxmlformats.org/officeDocument/2006/relationships/ctrlProp" Target="../ctrlProps/ctrlProp1227.xml"/><Relationship Id="rId90" Type="http://schemas.openxmlformats.org/officeDocument/2006/relationships/ctrlProp" Target="../ctrlProps/ctrlProp1312.xml"/><Relationship Id="rId95" Type="http://schemas.openxmlformats.org/officeDocument/2006/relationships/ctrlProp" Target="../ctrlProps/ctrlProp1317.xml"/><Relationship Id="rId22" Type="http://schemas.openxmlformats.org/officeDocument/2006/relationships/ctrlProp" Target="../ctrlProps/ctrlProp1244.xml"/><Relationship Id="rId27" Type="http://schemas.openxmlformats.org/officeDocument/2006/relationships/ctrlProp" Target="../ctrlProps/ctrlProp1249.xml"/><Relationship Id="rId43" Type="http://schemas.openxmlformats.org/officeDocument/2006/relationships/ctrlProp" Target="../ctrlProps/ctrlProp1265.xml"/><Relationship Id="rId48" Type="http://schemas.openxmlformats.org/officeDocument/2006/relationships/ctrlProp" Target="../ctrlProps/ctrlProp1270.xml"/><Relationship Id="rId64" Type="http://schemas.openxmlformats.org/officeDocument/2006/relationships/ctrlProp" Target="../ctrlProps/ctrlProp1286.xml"/><Relationship Id="rId69" Type="http://schemas.openxmlformats.org/officeDocument/2006/relationships/ctrlProp" Target="../ctrlProps/ctrlProp1291.xml"/><Relationship Id="rId113" Type="http://schemas.openxmlformats.org/officeDocument/2006/relationships/ctrlProp" Target="../ctrlProps/ctrlProp1335.xml"/><Relationship Id="rId118" Type="http://schemas.openxmlformats.org/officeDocument/2006/relationships/ctrlProp" Target="../ctrlProps/ctrlProp1340.xml"/><Relationship Id="rId134" Type="http://schemas.openxmlformats.org/officeDocument/2006/relationships/ctrlProp" Target="../ctrlProps/ctrlProp1356.xml"/><Relationship Id="rId139" Type="http://schemas.openxmlformats.org/officeDocument/2006/relationships/ctrlProp" Target="../ctrlProps/ctrlProp1361.xml"/><Relationship Id="rId80" Type="http://schemas.openxmlformats.org/officeDocument/2006/relationships/ctrlProp" Target="../ctrlProps/ctrlProp1302.xml"/><Relationship Id="rId85" Type="http://schemas.openxmlformats.org/officeDocument/2006/relationships/ctrlProp" Target="../ctrlProps/ctrlProp1307.xml"/><Relationship Id="rId12" Type="http://schemas.openxmlformats.org/officeDocument/2006/relationships/ctrlProp" Target="../ctrlProps/ctrlProp1234.xml"/><Relationship Id="rId17" Type="http://schemas.openxmlformats.org/officeDocument/2006/relationships/ctrlProp" Target="../ctrlProps/ctrlProp1239.xml"/><Relationship Id="rId33" Type="http://schemas.openxmlformats.org/officeDocument/2006/relationships/ctrlProp" Target="../ctrlProps/ctrlProp1255.xml"/><Relationship Id="rId38" Type="http://schemas.openxmlformats.org/officeDocument/2006/relationships/ctrlProp" Target="../ctrlProps/ctrlProp1260.xml"/><Relationship Id="rId59" Type="http://schemas.openxmlformats.org/officeDocument/2006/relationships/ctrlProp" Target="../ctrlProps/ctrlProp1281.xml"/><Relationship Id="rId103" Type="http://schemas.openxmlformats.org/officeDocument/2006/relationships/ctrlProp" Target="../ctrlProps/ctrlProp1325.xml"/><Relationship Id="rId108" Type="http://schemas.openxmlformats.org/officeDocument/2006/relationships/ctrlProp" Target="../ctrlProps/ctrlProp1330.xml"/><Relationship Id="rId124" Type="http://schemas.openxmlformats.org/officeDocument/2006/relationships/ctrlProp" Target="../ctrlProps/ctrlProp1346.xml"/><Relationship Id="rId129" Type="http://schemas.openxmlformats.org/officeDocument/2006/relationships/ctrlProp" Target="../ctrlProps/ctrlProp1351.xml"/><Relationship Id="rId54" Type="http://schemas.openxmlformats.org/officeDocument/2006/relationships/ctrlProp" Target="../ctrlProps/ctrlProp1276.xml"/><Relationship Id="rId70" Type="http://schemas.openxmlformats.org/officeDocument/2006/relationships/ctrlProp" Target="../ctrlProps/ctrlProp1292.xml"/><Relationship Id="rId75" Type="http://schemas.openxmlformats.org/officeDocument/2006/relationships/ctrlProp" Target="../ctrlProps/ctrlProp1297.xml"/><Relationship Id="rId91" Type="http://schemas.openxmlformats.org/officeDocument/2006/relationships/ctrlProp" Target="../ctrlProps/ctrlProp1313.xml"/><Relationship Id="rId96" Type="http://schemas.openxmlformats.org/officeDocument/2006/relationships/ctrlProp" Target="../ctrlProps/ctrlProp1318.xml"/><Relationship Id="rId140" Type="http://schemas.openxmlformats.org/officeDocument/2006/relationships/ctrlProp" Target="../ctrlProps/ctrlProp1362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1228.xml"/><Relationship Id="rId23" Type="http://schemas.openxmlformats.org/officeDocument/2006/relationships/ctrlProp" Target="../ctrlProps/ctrlProp1245.xml"/><Relationship Id="rId28" Type="http://schemas.openxmlformats.org/officeDocument/2006/relationships/ctrlProp" Target="../ctrlProps/ctrlProp1250.xml"/><Relationship Id="rId49" Type="http://schemas.openxmlformats.org/officeDocument/2006/relationships/ctrlProp" Target="../ctrlProps/ctrlProp1271.xml"/><Relationship Id="rId114" Type="http://schemas.openxmlformats.org/officeDocument/2006/relationships/ctrlProp" Target="../ctrlProps/ctrlProp1336.xml"/><Relationship Id="rId119" Type="http://schemas.openxmlformats.org/officeDocument/2006/relationships/ctrlProp" Target="../ctrlProps/ctrlProp1341.xml"/><Relationship Id="rId44" Type="http://schemas.openxmlformats.org/officeDocument/2006/relationships/ctrlProp" Target="../ctrlProps/ctrlProp1266.xml"/><Relationship Id="rId60" Type="http://schemas.openxmlformats.org/officeDocument/2006/relationships/ctrlProp" Target="../ctrlProps/ctrlProp1282.xml"/><Relationship Id="rId65" Type="http://schemas.openxmlformats.org/officeDocument/2006/relationships/ctrlProp" Target="../ctrlProps/ctrlProp1287.xml"/><Relationship Id="rId81" Type="http://schemas.openxmlformats.org/officeDocument/2006/relationships/ctrlProp" Target="../ctrlProps/ctrlProp1303.xml"/><Relationship Id="rId86" Type="http://schemas.openxmlformats.org/officeDocument/2006/relationships/ctrlProp" Target="../ctrlProps/ctrlProp1308.xml"/><Relationship Id="rId130" Type="http://schemas.openxmlformats.org/officeDocument/2006/relationships/ctrlProp" Target="../ctrlProps/ctrlProp1352.xml"/><Relationship Id="rId135" Type="http://schemas.openxmlformats.org/officeDocument/2006/relationships/ctrlProp" Target="../ctrlProps/ctrlProp1357.xml"/><Relationship Id="rId13" Type="http://schemas.openxmlformats.org/officeDocument/2006/relationships/ctrlProp" Target="../ctrlProps/ctrlProp1235.xml"/><Relationship Id="rId18" Type="http://schemas.openxmlformats.org/officeDocument/2006/relationships/ctrlProp" Target="../ctrlProps/ctrlProp1240.xml"/><Relationship Id="rId39" Type="http://schemas.openxmlformats.org/officeDocument/2006/relationships/ctrlProp" Target="../ctrlProps/ctrlProp1261.xml"/><Relationship Id="rId109" Type="http://schemas.openxmlformats.org/officeDocument/2006/relationships/ctrlProp" Target="../ctrlProps/ctrlProp1331.xml"/><Relationship Id="rId34" Type="http://schemas.openxmlformats.org/officeDocument/2006/relationships/ctrlProp" Target="../ctrlProps/ctrlProp1256.xml"/><Relationship Id="rId50" Type="http://schemas.openxmlformats.org/officeDocument/2006/relationships/ctrlProp" Target="../ctrlProps/ctrlProp1272.xml"/><Relationship Id="rId55" Type="http://schemas.openxmlformats.org/officeDocument/2006/relationships/ctrlProp" Target="../ctrlProps/ctrlProp1277.xml"/><Relationship Id="rId76" Type="http://schemas.openxmlformats.org/officeDocument/2006/relationships/ctrlProp" Target="../ctrlProps/ctrlProp1298.xml"/><Relationship Id="rId97" Type="http://schemas.openxmlformats.org/officeDocument/2006/relationships/ctrlProp" Target="../ctrlProps/ctrlProp1319.xml"/><Relationship Id="rId104" Type="http://schemas.openxmlformats.org/officeDocument/2006/relationships/ctrlProp" Target="../ctrlProps/ctrlProp1326.xml"/><Relationship Id="rId120" Type="http://schemas.openxmlformats.org/officeDocument/2006/relationships/ctrlProp" Target="../ctrlProps/ctrlProp1342.xml"/><Relationship Id="rId125" Type="http://schemas.openxmlformats.org/officeDocument/2006/relationships/ctrlProp" Target="../ctrlProps/ctrlProp1347.xml"/><Relationship Id="rId141" Type="http://schemas.openxmlformats.org/officeDocument/2006/relationships/ctrlProp" Target="../ctrlProps/ctrlProp1363.xml"/><Relationship Id="rId7" Type="http://schemas.openxmlformats.org/officeDocument/2006/relationships/ctrlProp" Target="../ctrlProps/ctrlProp1229.xml"/><Relationship Id="rId71" Type="http://schemas.openxmlformats.org/officeDocument/2006/relationships/ctrlProp" Target="../ctrlProps/ctrlProp1293.xml"/><Relationship Id="rId92" Type="http://schemas.openxmlformats.org/officeDocument/2006/relationships/ctrlProp" Target="../ctrlProps/ctrlProp1314.xml"/><Relationship Id="rId2" Type="http://schemas.openxmlformats.org/officeDocument/2006/relationships/drawing" Target="../drawings/drawing12.xml"/><Relationship Id="rId29" Type="http://schemas.openxmlformats.org/officeDocument/2006/relationships/ctrlProp" Target="../ctrlProps/ctrlProp1251.xml"/><Relationship Id="rId24" Type="http://schemas.openxmlformats.org/officeDocument/2006/relationships/ctrlProp" Target="../ctrlProps/ctrlProp1246.xml"/><Relationship Id="rId40" Type="http://schemas.openxmlformats.org/officeDocument/2006/relationships/ctrlProp" Target="../ctrlProps/ctrlProp1262.xml"/><Relationship Id="rId45" Type="http://schemas.openxmlformats.org/officeDocument/2006/relationships/ctrlProp" Target="../ctrlProps/ctrlProp1267.xml"/><Relationship Id="rId66" Type="http://schemas.openxmlformats.org/officeDocument/2006/relationships/ctrlProp" Target="../ctrlProps/ctrlProp1288.xml"/><Relationship Id="rId87" Type="http://schemas.openxmlformats.org/officeDocument/2006/relationships/ctrlProp" Target="../ctrlProps/ctrlProp1309.xml"/><Relationship Id="rId110" Type="http://schemas.openxmlformats.org/officeDocument/2006/relationships/ctrlProp" Target="../ctrlProps/ctrlProp1332.xml"/><Relationship Id="rId115" Type="http://schemas.openxmlformats.org/officeDocument/2006/relationships/ctrlProp" Target="../ctrlProps/ctrlProp1337.xml"/><Relationship Id="rId131" Type="http://schemas.openxmlformats.org/officeDocument/2006/relationships/ctrlProp" Target="../ctrlProps/ctrlProp1353.xml"/><Relationship Id="rId136" Type="http://schemas.openxmlformats.org/officeDocument/2006/relationships/ctrlProp" Target="../ctrlProps/ctrlProp1358.xml"/><Relationship Id="rId61" Type="http://schemas.openxmlformats.org/officeDocument/2006/relationships/ctrlProp" Target="../ctrlProps/ctrlProp1283.xml"/><Relationship Id="rId82" Type="http://schemas.openxmlformats.org/officeDocument/2006/relationships/ctrlProp" Target="../ctrlProps/ctrlProp1304.xml"/><Relationship Id="rId19" Type="http://schemas.openxmlformats.org/officeDocument/2006/relationships/ctrlProp" Target="../ctrlProps/ctrlProp1241.xml"/><Relationship Id="rId14" Type="http://schemas.openxmlformats.org/officeDocument/2006/relationships/ctrlProp" Target="../ctrlProps/ctrlProp1236.xml"/><Relationship Id="rId30" Type="http://schemas.openxmlformats.org/officeDocument/2006/relationships/ctrlProp" Target="../ctrlProps/ctrlProp1252.xml"/><Relationship Id="rId35" Type="http://schemas.openxmlformats.org/officeDocument/2006/relationships/ctrlProp" Target="../ctrlProps/ctrlProp1257.xml"/><Relationship Id="rId56" Type="http://schemas.openxmlformats.org/officeDocument/2006/relationships/ctrlProp" Target="../ctrlProps/ctrlProp1278.xml"/><Relationship Id="rId77" Type="http://schemas.openxmlformats.org/officeDocument/2006/relationships/ctrlProp" Target="../ctrlProps/ctrlProp1299.xml"/><Relationship Id="rId100" Type="http://schemas.openxmlformats.org/officeDocument/2006/relationships/ctrlProp" Target="../ctrlProps/ctrlProp1322.xml"/><Relationship Id="rId105" Type="http://schemas.openxmlformats.org/officeDocument/2006/relationships/ctrlProp" Target="../ctrlProps/ctrlProp1327.xml"/><Relationship Id="rId126" Type="http://schemas.openxmlformats.org/officeDocument/2006/relationships/ctrlProp" Target="../ctrlProps/ctrlProp1348.xml"/><Relationship Id="rId8" Type="http://schemas.openxmlformats.org/officeDocument/2006/relationships/ctrlProp" Target="../ctrlProps/ctrlProp1230.xml"/><Relationship Id="rId51" Type="http://schemas.openxmlformats.org/officeDocument/2006/relationships/ctrlProp" Target="../ctrlProps/ctrlProp1273.xml"/><Relationship Id="rId72" Type="http://schemas.openxmlformats.org/officeDocument/2006/relationships/ctrlProp" Target="../ctrlProps/ctrlProp1294.xml"/><Relationship Id="rId93" Type="http://schemas.openxmlformats.org/officeDocument/2006/relationships/ctrlProp" Target="../ctrlProps/ctrlProp1315.xml"/><Relationship Id="rId98" Type="http://schemas.openxmlformats.org/officeDocument/2006/relationships/ctrlProp" Target="../ctrlProps/ctrlProp1320.xml"/><Relationship Id="rId121" Type="http://schemas.openxmlformats.org/officeDocument/2006/relationships/ctrlProp" Target="../ctrlProps/ctrlProp1343.xml"/><Relationship Id="rId142" Type="http://schemas.openxmlformats.org/officeDocument/2006/relationships/ctrlProp" Target="../ctrlProps/ctrlProp1364.xml"/><Relationship Id="rId3" Type="http://schemas.openxmlformats.org/officeDocument/2006/relationships/vmlDrawing" Target="../drawings/vmlDrawing12.vml"/><Relationship Id="rId25" Type="http://schemas.openxmlformats.org/officeDocument/2006/relationships/ctrlProp" Target="../ctrlProps/ctrlProp1247.xml"/><Relationship Id="rId46" Type="http://schemas.openxmlformats.org/officeDocument/2006/relationships/ctrlProp" Target="../ctrlProps/ctrlProp1268.xml"/><Relationship Id="rId67" Type="http://schemas.openxmlformats.org/officeDocument/2006/relationships/ctrlProp" Target="../ctrlProps/ctrlProp1289.xml"/><Relationship Id="rId116" Type="http://schemas.openxmlformats.org/officeDocument/2006/relationships/ctrlProp" Target="../ctrlProps/ctrlProp1338.xml"/><Relationship Id="rId137" Type="http://schemas.openxmlformats.org/officeDocument/2006/relationships/ctrlProp" Target="../ctrlProps/ctrlProp1359.xml"/><Relationship Id="rId20" Type="http://schemas.openxmlformats.org/officeDocument/2006/relationships/ctrlProp" Target="../ctrlProps/ctrlProp1242.xml"/><Relationship Id="rId41" Type="http://schemas.openxmlformats.org/officeDocument/2006/relationships/ctrlProp" Target="../ctrlProps/ctrlProp1263.xml"/><Relationship Id="rId62" Type="http://schemas.openxmlformats.org/officeDocument/2006/relationships/ctrlProp" Target="../ctrlProps/ctrlProp1284.xml"/><Relationship Id="rId83" Type="http://schemas.openxmlformats.org/officeDocument/2006/relationships/ctrlProp" Target="../ctrlProps/ctrlProp1305.xml"/><Relationship Id="rId88" Type="http://schemas.openxmlformats.org/officeDocument/2006/relationships/ctrlProp" Target="../ctrlProps/ctrlProp1310.xml"/><Relationship Id="rId111" Type="http://schemas.openxmlformats.org/officeDocument/2006/relationships/ctrlProp" Target="../ctrlProps/ctrlProp1333.xml"/><Relationship Id="rId132" Type="http://schemas.openxmlformats.org/officeDocument/2006/relationships/ctrlProp" Target="../ctrlProps/ctrlProp1354.xml"/><Relationship Id="rId15" Type="http://schemas.openxmlformats.org/officeDocument/2006/relationships/ctrlProp" Target="../ctrlProps/ctrlProp1237.xml"/><Relationship Id="rId36" Type="http://schemas.openxmlformats.org/officeDocument/2006/relationships/ctrlProp" Target="../ctrlProps/ctrlProp1258.xml"/><Relationship Id="rId57" Type="http://schemas.openxmlformats.org/officeDocument/2006/relationships/ctrlProp" Target="../ctrlProps/ctrlProp1279.xml"/><Relationship Id="rId106" Type="http://schemas.openxmlformats.org/officeDocument/2006/relationships/ctrlProp" Target="../ctrlProps/ctrlProp1328.xml"/><Relationship Id="rId127" Type="http://schemas.openxmlformats.org/officeDocument/2006/relationships/ctrlProp" Target="../ctrlProps/ctrlProp1349.xml"/><Relationship Id="rId10" Type="http://schemas.openxmlformats.org/officeDocument/2006/relationships/ctrlProp" Target="../ctrlProps/ctrlProp1232.xml"/><Relationship Id="rId31" Type="http://schemas.openxmlformats.org/officeDocument/2006/relationships/ctrlProp" Target="../ctrlProps/ctrlProp1253.xml"/><Relationship Id="rId52" Type="http://schemas.openxmlformats.org/officeDocument/2006/relationships/ctrlProp" Target="../ctrlProps/ctrlProp1274.xml"/><Relationship Id="rId73" Type="http://schemas.openxmlformats.org/officeDocument/2006/relationships/ctrlProp" Target="../ctrlProps/ctrlProp1295.xml"/><Relationship Id="rId78" Type="http://schemas.openxmlformats.org/officeDocument/2006/relationships/ctrlProp" Target="../ctrlProps/ctrlProp1300.xml"/><Relationship Id="rId94" Type="http://schemas.openxmlformats.org/officeDocument/2006/relationships/ctrlProp" Target="../ctrlProps/ctrlProp1316.xml"/><Relationship Id="rId99" Type="http://schemas.openxmlformats.org/officeDocument/2006/relationships/ctrlProp" Target="../ctrlProps/ctrlProp1321.xml"/><Relationship Id="rId101" Type="http://schemas.openxmlformats.org/officeDocument/2006/relationships/ctrlProp" Target="../ctrlProps/ctrlProp1323.xml"/><Relationship Id="rId122" Type="http://schemas.openxmlformats.org/officeDocument/2006/relationships/ctrlProp" Target="../ctrlProps/ctrlProp1344.xml"/><Relationship Id="rId143" Type="http://schemas.openxmlformats.org/officeDocument/2006/relationships/ctrlProp" Target="../ctrlProps/ctrlProp1365.xml"/><Relationship Id="rId4" Type="http://schemas.openxmlformats.org/officeDocument/2006/relationships/ctrlProp" Target="../ctrlProps/ctrlProp1226.xml"/><Relationship Id="rId9" Type="http://schemas.openxmlformats.org/officeDocument/2006/relationships/ctrlProp" Target="../ctrlProps/ctrlProp1231.xml"/><Relationship Id="rId26" Type="http://schemas.openxmlformats.org/officeDocument/2006/relationships/ctrlProp" Target="../ctrlProps/ctrlProp1248.xml"/><Relationship Id="rId47" Type="http://schemas.openxmlformats.org/officeDocument/2006/relationships/ctrlProp" Target="../ctrlProps/ctrlProp1269.xml"/><Relationship Id="rId68" Type="http://schemas.openxmlformats.org/officeDocument/2006/relationships/ctrlProp" Target="../ctrlProps/ctrlProp1290.xml"/><Relationship Id="rId89" Type="http://schemas.openxmlformats.org/officeDocument/2006/relationships/ctrlProp" Target="../ctrlProps/ctrlProp1311.xml"/><Relationship Id="rId112" Type="http://schemas.openxmlformats.org/officeDocument/2006/relationships/ctrlProp" Target="../ctrlProps/ctrlProp1334.xml"/><Relationship Id="rId133" Type="http://schemas.openxmlformats.org/officeDocument/2006/relationships/ctrlProp" Target="../ctrlProps/ctrlProp1355.xml"/><Relationship Id="rId16" Type="http://schemas.openxmlformats.org/officeDocument/2006/relationships/ctrlProp" Target="../ctrlProps/ctrlProp1238.xml"/></Relationships>
</file>

<file path=xl/worksheets/_rels/sheet13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479.xml"/><Relationship Id="rId21" Type="http://schemas.openxmlformats.org/officeDocument/2006/relationships/ctrlProp" Target="../ctrlProps/ctrlProp1383.xml"/><Relationship Id="rId42" Type="http://schemas.openxmlformats.org/officeDocument/2006/relationships/ctrlProp" Target="../ctrlProps/ctrlProp1404.xml"/><Relationship Id="rId63" Type="http://schemas.openxmlformats.org/officeDocument/2006/relationships/ctrlProp" Target="../ctrlProps/ctrlProp1425.xml"/><Relationship Id="rId84" Type="http://schemas.openxmlformats.org/officeDocument/2006/relationships/ctrlProp" Target="../ctrlProps/ctrlProp1446.xml"/><Relationship Id="rId138" Type="http://schemas.openxmlformats.org/officeDocument/2006/relationships/ctrlProp" Target="../ctrlProps/ctrlProp1500.xml"/><Relationship Id="rId107" Type="http://schemas.openxmlformats.org/officeDocument/2006/relationships/ctrlProp" Target="../ctrlProps/ctrlProp1469.xml"/><Relationship Id="rId11" Type="http://schemas.openxmlformats.org/officeDocument/2006/relationships/ctrlProp" Target="../ctrlProps/ctrlProp1373.xml"/><Relationship Id="rId32" Type="http://schemas.openxmlformats.org/officeDocument/2006/relationships/ctrlProp" Target="../ctrlProps/ctrlProp1394.xml"/><Relationship Id="rId37" Type="http://schemas.openxmlformats.org/officeDocument/2006/relationships/ctrlProp" Target="../ctrlProps/ctrlProp1399.xml"/><Relationship Id="rId53" Type="http://schemas.openxmlformats.org/officeDocument/2006/relationships/ctrlProp" Target="../ctrlProps/ctrlProp1415.xml"/><Relationship Id="rId58" Type="http://schemas.openxmlformats.org/officeDocument/2006/relationships/ctrlProp" Target="../ctrlProps/ctrlProp1420.xml"/><Relationship Id="rId74" Type="http://schemas.openxmlformats.org/officeDocument/2006/relationships/ctrlProp" Target="../ctrlProps/ctrlProp1436.xml"/><Relationship Id="rId79" Type="http://schemas.openxmlformats.org/officeDocument/2006/relationships/ctrlProp" Target="../ctrlProps/ctrlProp1441.xml"/><Relationship Id="rId102" Type="http://schemas.openxmlformats.org/officeDocument/2006/relationships/ctrlProp" Target="../ctrlProps/ctrlProp1464.xml"/><Relationship Id="rId123" Type="http://schemas.openxmlformats.org/officeDocument/2006/relationships/ctrlProp" Target="../ctrlProps/ctrlProp1485.xml"/><Relationship Id="rId128" Type="http://schemas.openxmlformats.org/officeDocument/2006/relationships/ctrlProp" Target="../ctrlProps/ctrlProp1490.xml"/><Relationship Id="rId5" Type="http://schemas.openxmlformats.org/officeDocument/2006/relationships/ctrlProp" Target="../ctrlProps/ctrlProp1367.xml"/><Relationship Id="rId90" Type="http://schemas.openxmlformats.org/officeDocument/2006/relationships/ctrlProp" Target="../ctrlProps/ctrlProp1452.xml"/><Relationship Id="rId95" Type="http://schemas.openxmlformats.org/officeDocument/2006/relationships/ctrlProp" Target="../ctrlProps/ctrlProp1457.xml"/><Relationship Id="rId22" Type="http://schemas.openxmlformats.org/officeDocument/2006/relationships/ctrlProp" Target="../ctrlProps/ctrlProp1384.xml"/><Relationship Id="rId27" Type="http://schemas.openxmlformats.org/officeDocument/2006/relationships/ctrlProp" Target="../ctrlProps/ctrlProp1389.xml"/><Relationship Id="rId43" Type="http://schemas.openxmlformats.org/officeDocument/2006/relationships/ctrlProp" Target="../ctrlProps/ctrlProp1405.xml"/><Relationship Id="rId48" Type="http://schemas.openxmlformats.org/officeDocument/2006/relationships/ctrlProp" Target="../ctrlProps/ctrlProp1410.xml"/><Relationship Id="rId64" Type="http://schemas.openxmlformats.org/officeDocument/2006/relationships/ctrlProp" Target="../ctrlProps/ctrlProp1426.xml"/><Relationship Id="rId69" Type="http://schemas.openxmlformats.org/officeDocument/2006/relationships/ctrlProp" Target="../ctrlProps/ctrlProp1431.xml"/><Relationship Id="rId113" Type="http://schemas.openxmlformats.org/officeDocument/2006/relationships/ctrlProp" Target="../ctrlProps/ctrlProp1475.xml"/><Relationship Id="rId118" Type="http://schemas.openxmlformats.org/officeDocument/2006/relationships/ctrlProp" Target="../ctrlProps/ctrlProp1480.xml"/><Relationship Id="rId134" Type="http://schemas.openxmlformats.org/officeDocument/2006/relationships/ctrlProp" Target="../ctrlProps/ctrlProp1496.xml"/><Relationship Id="rId139" Type="http://schemas.openxmlformats.org/officeDocument/2006/relationships/ctrlProp" Target="../ctrlProps/ctrlProp1501.xml"/><Relationship Id="rId80" Type="http://schemas.openxmlformats.org/officeDocument/2006/relationships/ctrlProp" Target="../ctrlProps/ctrlProp1442.xml"/><Relationship Id="rId85" Type="http://schemas.openxmlformats.org/officeDocument/2006/relationships/ctrlProp" Target="../ctrlProps/ctrlProp1447.xml"/><Relationship Id="rId12" Type="http://schemas.openxmlformats.org/officeDocument/2006/relationships/ctrlProp" Target="../ctrlProps/ctrlProp1374.xml"/><Relationship Id="rId17" Type="http://schemas.openxmlformats.org/officeDocument/2006/relationships/ctrlProp" Target="../ctrlProps/ctrlProp1379.xml"/><Relationship Id="rId33" Type="http://schemas.openxmlformats.org/officeDocument/2006/relationships/ctrlProp" Target="../ctrlProps/ctrlProp1395.xml"/><Relationship Id="rId38" Type="http://schemas.openxmlformats.org/officeDocument/2006/relationships/ctrlProp" Target="../ctrlProps/ctrlProp1400.xml"/><Relationship Id="rId59" Type="http://schemas.openxmlformats.org/officeDocument/2006/relationships/ctrlProp" Target="../ctrlProps/ctrlProp1421.xml"/><Relationship Id="rId103" Type="http://schemas.openxmlformats.org/officeDocument/2006/relationships/ctrlProp" Target="../ctrlProps/ctrlProp1465.xml"/><Relationship Id="rId108" Type="http://schemas.openxmlformats.org/officeDocument/2006/relationships/ctrlProp" Target="../ctrlProps/ctrlProp1470.xml"/><Relationship Id="rId124" Type="http://schemas.openxmlformats.org/officeDocument/2006/relationships/ctrlProp" Target="../ctrlProps/ctrlProp1486.xml"/><Relationship Id="rId129" Type="http://schemas.openxmlformats.org/officeDocument/2006/relationships/ctrlProp" Target="../ctrlProps/ctrlProp1491.xml"/><Relationship Id="rId54" Type="http://schemas.openxmlformats.org/officeDocument/2006/relationships/ctrlProp" Target="../ctrlProps/ctrlProp1416.xml"/><Relationship Id="rId70" Type="http://schemas.openxmlformats.org/officeDocument/2006/relationships/ctrlProp" Target="../ctrlProps/ctrlProp1432.xml"/><Relationship Id="rId75" Type="http://schemas.openxmlformats.org/officeDocument/2006/relationships/ctrlProp" Target="../ctrlProps/ctrlProp1437.xml"/><Relationship Id="rId91" Type="http://schemas.openxmlformats.org/officeDocument/2006/relationships/ctrlProp" Target="../ctrlProps/ctrlProp1453.xml"/><Relationship Id="rId96" Type="http://schemas.openxmlformats.org/officeDocument/2006/relationships/ctrlProp" Target="../ctrlProps/ctrlProp1458.xml"/><Relationship Id="rId140" Type="http://schemas.openxmlformats.org/officeDocument/2006/relationships/ctrlProp" Target="../ctrlProps/ctrlProp1502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1368.xml"/><Relationship Id="rId23" Type="http://schemas.openxmlformats.org/officeDocument/2006/relationships/ctrlProp" Target="../ctrlProps/ctrlProp1385.xml"/><Relationship Id="rId28" Type="http://schemas.openxmlformats.org/officeDocument/2006/relationships/ctrlProp" Target="../ctrlProps/ctrlProp1390.xml"/><Relationship Id="rId49" Type="http://schemas.openxmlformats.org/officeDocument/2006/relationships/ctrlProp" Target="../ctrlProps/ctrlProp1411.xml"/><Relationship Id="rId114" Type="http://schemas.openxmlformats.org/officeDocument/2006/relationships/ctrlProp" Target="../ctrlProps/ctrlProp1476.xml"/><Relationship Id="rId119" Type="http://schemas.openxmlformats.org/officeDocument/2006/relationships/ctrlProp" Target="../ctrlProps/ctrlProp1481.xml"/><Relationship Id="rId44" Type="http://schemas.openxmlformats.org/officeDocument/2006/relationships/ctrlProp" Target="../ctrlProps/ctrlProp1406.xml"/><Relationship Id="rId60" Type="http://schemas.openxmlformats.org/officeDocument/2006/relationships/ctrlProp" Target="../ctrlProps/ctrlProp1422.xml"/><Relationship Id="rId65" Type="http://schemas.openxmlformats.org/officeDocument/2006/relationships/ctrlProp" Target="../ctrlProps/ctrlProp1427.xml"/><Relationship Id="rId81" Type="http://schemas.openxmlformats.org/officeDocument/2006/relationships/ctrlProp" Target="../ctrlProps/ctrlProp1443.xml"/><Relationship Id="rId86" Type="http://schemas.openxmlformats.org/officeDocument/2006/relationships/ctrlProp" Target="../ctrlProps/ctrlProp1448.xml"/><Relationship Id="rId130" Type="http://schemas.openxmlformats.org/officeDocument/2006/relationships/ctrlProp" Target="../ctrlProps/ctrlProp1492.xml"/><Relationship Id="rId135" Type="http://schemas.openxmlformats.org/officeDocument/2006/relationships/ctrlProp" Target="../ctrlProps/ctrlProp1497.xml"/><Relationship Id="rId13" Type="http://schemas.openxmlformats.org/officeDocument/2006/relationships/ctrlProp" Target="../ctrlProps/ctrlProp1375.xml"/><Relationship Id="rId18" Type="http://schemas.openxmlformats.org/officeDocument/2006/relationships/ctrlProp" Target="../ctrlProps/ctrlProp1380.xml"/><Relationship Id="rId39" Type="http://schemas.openxmlformats.org/officeDocument/2006/relationships/ctrlProp" Target="../ctrlProps/ctrlProp1401.xml"/><Relationship Id="rId109" Type="http://schemas.openxmlformats.org/officeDocument/2006/relationships/ctrlProp" Target="../ctrlProps/ctrlProp1471.xml"/><Relationship Id="rId34" Type="http://schemas.openxmlformats.org/officeDocument/2006/relationships/ctrlProp" Target="../ctrlProps/ctrlProp1396.xml"/><Relationship Id="rId50" Type="http://schemas.openxmlformats.org/officeDocument/2006/relationships/ctrlProp" Target="../ctrlProps/ctrlProp1412.xml"/><Relationship Id="rId55" Type="http://schemas.openxmlformats.org/officeDocument/2006/relationships/ctrlProp" Target="../ctrlProps/ctrlProp1417.xml"/><Relationship Id="rId76" Type="http://schemas.openxmlformats.org/officeDocument/2006/relationships/ctrlProp" Target="../ctrlProps/ctrlProp1438.xml"/><Relationship Id="rId97" Type="http://schemas.openxmlformats.org/officeDocument/2006/relationships/ctrlProp" Target="../ctrlProps/ctrlProp1459.xml"/><Relationship Id="rId104" Type="http://schemas.openxmlformats.org/officeDocument/2006/relationships/ctrlProp" Target="../ctrlProps/ctrlProp1466.xml"/><Relationship Id="rId120" Type="http://schemas.openxmlformats.org/officeDocument/2006/relationships/ctrlProp" Target="../ctrlProps/ctrlProp1482.xml"/><Relationship Id="rId125" Type="http://schemas.openxmlformats.org/officeDocument/2006/relationships/ctrlProp" Target="../ctrlProps/ctrlProp1487.xml"/><Relationship Id="rId141" Type="http://schemas.openxmlformats.org/officeDocument/2006/relationships/ctrlProp" Target="../ctrlProps/ctrlProp1503.xml"/><Relationship Id="rId7" Type="http://schemas.openxmlformats.org/officeDocument/2006/relationships/ctrlProp" Target="../ctrlProps/ctrlProp1369.xml"/><Relationship Id="rId71" Type="http://schemas.openxmlformats.org/officeDocument/2006/relationships/ctrlProp" Target="../ctrlProps/ctrlProp1433.xml"/><Relationship Id="rId92" Type="http://schemas.openxmlformats.org/officeDocument/2006/relationships/ctrlProp" Target="../ctrlProps/ctrlProp1454.xml"/><Relationship Id="rId2" Type="http://schemas.openxmlformats.org/officeDocument/2006/relationships/drawing" Target="../drawings/drawing13.xml"/><Relationship Id="rId29" Type="http://schemas.openxmlformats.org/officeDocument/2006/relationships/ctrlProp" Target="../ctrlProps/ctrlProp1391.xml"/><Relationship Id="rId24" Type="http://schemas.openxmlformats.org/officeDocument/2006/relationships/ctrlProp" Target="../ctrlProps/ctrlProp1386.xml"/><Relationship Id="rId40" Type="http://schemas.openxmlformats.org/officeDocument/2006/relationships/ctrlProp" Target="../ctrlProps/ctrlProp1402.xml"/><Relationship Id="rId45" Type="http://schemas.openxmlformats.org/officeDocument/2006/relationships/ctrlProp" Target="../ctrlProps/ctrlProp1407.xml"/><Relationship Id="rId66" Type="http://schemas.openxmlformats.org/officeDocument/2006/relationships/ctrlProp" Target="../ctrlProps/ctrlProp1428.xml"/><Relationship Id="rId87" Type="http://schemas.openxmlformats.org/officeDocument/2006/relationships/ctrlProp" Target="../ctrlProps/ctrlProp1449.xml"/><Relationship Id="rId110" Type="http://schemas.openxmlformats.org/officeDocument/2006/relationships/ctrlProp" Target="../ctrlProps/ctrlProp1472.xml"/><Relationship Id="rId115" Type="http://schemas.openxmlformats.org/officeDocument/2006/relationships/ctrlProp" Target="../ctrlProps/ctrlProp1477.xml"/><Relationship Id="rId131" Type="http://schemas.openxmlformats.org/officeDocument/2006/relationships/ctrlProp" Target="../ctrlProps/ctrlProp1493.xml"/><Relationship Id="rId136" Type="http://schemas.openxmlformats.org/officeDocument/2006/relationships/ctrlProp" Target="../ctrlProps/ctrlProp1498.xml"/><Relationship Id="rId61" Type="http://schemas.openxmlformats.org/officeDocument/2006/relationships/ctrlProp" Target="../ctrlProps/ctrlProp1423.xml"/><Relationship Id="rId82" Type="http://schemas.openxmlformats.org/officeDocument/2006/relationships/ctrlProp" Target="../ctrlProps/ctrlProp1444.xml"/><Relationship Id="rId19" Type="http://schemas.openxmlformats.org/officeDocument/2006/relationships/ctrlProp" Target="../ctrlProps/ctrlProp1381.xml"/><Relationship Id="rId14" Type="http://schemas.openxmlformats.org/officeDocument/2006/relationships/ctrlProp" Target="../ctrlProps/ctrlProp1376.xml"/><Relationship Id="rId30" Type="http://schemas.openxmlformats.org/officeDocument/2006/relationships/ctrlProp" Target="../ctrlProps/ctrlProp1392.xml"/><Relationship Id="rId35" Type="http://schemas.openxmlformats.org/officeDocument/2006/relationships/ctrlProp" Target="../ctrlProps/ctrlProp1397.xml"/><Relationship Id="rId56" Type="http://schemas.openxmlformats.org/officeDocument/2006/relationships/ctrlProp" Target="../ctrlProps/ctrlProp1418.xml"/><Relationship Id="rId77" Type="http://schemas.openxmlformats.org/officeDocument/2006/relationships/ctrlProp" Target="../ctrlProps/ctrlProp1439.xml"/><Relationship Id="rId100" Type="http://schemas.openxmlformats.org/officeDocument/2006/relationships/ctrlProp" Target="../ctrlProps/ctrlProp1462.xml"/><Relationship Id="rId105" Type="http://schemas.openxmlformats.org/officeDocument/2006/relationships/ctrlProp" Target="../ctrlProps/ctrlProp1467.xml"/><Relationship Id="rId126" Type="http://schemas.openxmlformats.org/officeDocument/2006/relationships/ctrlProp" Target="../ctrlProps/ctrlProp1488.xml"/><Relationship Id="rId8" Type="http://schemas.openxmlformats.org/officeDocument/2006/relationships/ctrlProp" Target="../ctrlProps/ctrlProp1370.xml"/><Relationship Id="rId51" Type="http://schemas.openxmlformats.org/officeDocument/2006/relationships/ctrlProp" Target="../ctrlProps/ctrlProp1413.xml"/><Relationship Id="rId72" Type="http://schemas.openxmlformats.org/officeDocument/2006/relationships/ctrlProp" Target="../ctrlProps/ctrlProp1434.xml"/><Relationship Id="rId93" Type="http://schemas.openxmlformats.org/officeDocument/2006/relationships/ctrlProp" Target="../ctrlProps/ctrlProp1455.xml"/><Relationship Id="rId98" Type="http://schemas.openxmlformats.org/officeDocument/2006/relationships/ctrlProp" Target="../ctrlProps/ctrlProp1460.xml"/><Relationship Id="rId121" Type="http://schemas.openxmlformats.org/officeDocument/2006/relationships/ctrlProp" Target="../ctrlProps/ctrlProp1483.xml"/><Relationship Id="rId142" Type="http://schemas.openxmlformats.org/officeDocument/2006/relationships/ctrlProp" Target="../ctrlProps/ctrlProp1504.xml"/><Relationship Id="rId3" Type="http://schemas.openxmlformats.org/officeDocument/2006/relationships/vmlDrawing" Target="../drawings/vmlDrawing13.vml"/><Relationship Id="rId25" Type="http://schemas.openxmlformats.org/officeDocument/2006/relationships/ctrlProp" Target="../ctrlProps/ctrlProp1387.xml"/><Relationship Id="rId46" Type="http://schemas.openxmlformats.org/officeDocument/2006/relationships/ctrlProp" Target="../ctrlProps/ctrlProp1408.xml"/><Relationship Id="rId67" Type="http://schemas.openxmlformats.org/officeDocument/2006/relationships/ctrlProp" Target="../ctrlProps/ctrlProp1429.xml"/><Relationship Id="rId116" Type="http://schemas.openxmlformats.org/officeDocument/2006/relationships/ctrlProp" Target="../ctrlProps/ctrlProp1478.xml"/><Relationship Id="rId137" Type="http://schemas.openxmlformats.org/officeDocument/2006/relationships/ctrlProp" Target="../ctrlProps/ctrlProp1499.xml"/><Relationship Id="rId20" Type="http://schemas.openxmlformats.org/officeDocument/2006/relationships/ctrlProp" Target="../ctrlProps/ctrlProp1382.xml"/><Relationship Id="rId41" Type="http://schemas.openxmlformats.org/officeDocument/2006/relationships/ctrlProp" Target="../ctrlProps/ctrlProp1403.xml"/><Relationship Id="rId62" Type="http://schemas.openxmlformats.org/officeDocument/2006/relationships/ctrlProp" Target="../ctrlProps/ctrlProp1424.xml"/><Relationship Id="rId83" Type="http://schemas.openxmlformats.org/officeDocument/2006/relationships/ctrlProp" Target="../ctrlProps/ctrlProp1445.xml"/><Relationship Id="rId88" Type="http://schemas.openxmlformats.org/officeDocument/2006/relationships/ctrlProp" Target="../ctrlProps/ctrlProp1450.xml"/><Relationship Id="rId111" Type="http://schemas.openxmlformats.org/officeDocument/2006/relationships/ctrlProp" Target="../ctrlProps/ctrlProp1473.xml"/><Relationship Id="rId132" Type="http://schemas.openxmlformats.org/officeDocument/2006/relationships/ctrlProp" Target="../ctrlProps/ctrlProp1494.xml"/><Relationship Id="rId15" Type="http://schemas.openxmlformats.org/officeDocument/2006/relationships/ctrlProp" Target="../ctrlProps/ctrlProp1377.xml"/><Relationship Id="rId36" Type="http://schemas.openxmlformats.org/officeDocument/2006/relationships/ctrlProp" Target="../ctrlProps/ctrlProp1398.xml"/><Relationship Id="rId57" Type="http://schemas.openxmlformats.org/officeDocument/2006/relationships/ctrlProp" Target="../ctrlProps/ctrlProp1419.xml"/><Relationship Id="rId106" Type="http://schemas.openxmlformats.org/officeDocument/2006/relationships/ctrlProp" Target="../ctrlProps/ctrlProp1468.xml"/><Relationship Id="rId127" Type="http://schemas.openxmlformats.org/officeDocument/2006/relationships/ctrlProp" Target="../ctrlProps/ctrlProp1489.xml"/><Relationship Id="rId10" Type="http://schemas.openxmlformats.org/officeDocument/2006/relationships/ctrlProp" Target="../ctrlProps/ctrlProp1372.xml"/><Relationship Id="rId31" Type="http://schemas.openxmlformats.org/officeDocument/2006/relationships/ctrlProp" Target="../ctrlProps/ctrlProp1393.xml"/><Relationship Id="rId52" Type="http://schemas.openxmlformats.org/officeDocument/2006/relationships/ctrlProp" Target="../ctrlProps/ctrlProp1414.xml"/><Relationship Id="rId73" Type="http://schemas.openxmlformats.org/officeDocument/2006/relationships/ctrlProp" Target="../ctrlProps/ctrlProp1435.xml"/><Relationship Id="rId78" Type="http://schemas.openxmlformats.org/officeDocument/2006/relationships/ctrlProp" Target="../ctrlProps/ctrlProp1440.xml"/><Relationship Id="rId94" Type="http://schemas.openxmlformats.org/officeDocument/2006/relationships/ctrlProp" Target="../ctrlProps/ctrlProp1456.xml"/><Relationship Id="rId99" Type="http://schemas.openxmlformats.org/officeDocument/2006/relationships/ctrlProp" Target="../ctrlProps/ctrlProp1461.xml"/><Relationship Id="rId101" Type="http://schemas.openxmlformats.org/officeDocument/2006/relationships/ctrlProp" Target="../ctrlProps/ctrlProp1463.xml"/><Relationship Id="rId122" Type="http://schemas.openxmlformats.org/officeDocument/2006/relationships/ctrlProp" Target="../ctrlProps/ctrlProp1484.xml"/><Relationship Id="rId143" Type="http://schemas.openxmlformats.org/officeDocument/2006/relationships/ctrlProp" Target="../ctrlProps/ctrlProp1505.xml"/><Relationship Id="rId4" Type="http://schemas.openxmlformats.org/officeDocument/2006/relationships/ctrlProp" Target="../ctrlProps/ctrlProp1366.xml"/><Relationship Id="rId9" Type="http://schemas.openxmlformats.org/officeDocument/2006/relationships/ctrlProp" Target="../ctrlProps/ctrlProp1371.xml"/><Relationship Id="rId26" Type="http://schemas.openxmlformats.org/officeDocument/2006/relationships/ctrlProp" Target="../ctrlProps/ctrlProp1388.xml"/><Relationship Id="rId47" Type="http://schemas.openxmlformats.org/officeDocument/2006/relationships/ctrlProp" Target="../ctrlProps/ctrlProp1409.xml"/><Relationship Id="rId68" Type="http://schemas.openxmlformats.org/officeDocument/2006/relationships/ctrlProp" Target="../ctrlProps/ctrlProp1430.xml"/><Relationship Id="rId89" Type="http://schemas.openxmlformats.org/officeDocument/2006/relationships/ctrlProp" Target="../ctrlProps/ctrlProp1451.xml"/><Relationship Id="rId112" Type="http://schemas.openxmlformats.org/officeDocument/2006/relationships/ctrlProp" Target="../ctrlProps/ctrlProp1474.xml"/><Relationship Id="rId133" Type="http://schemas.openxmlformats.org/officeDocument/2006/relationships/ctrlProp" Target="../ctrlProps/ctrlProp1495.xml"/><Relationship Id="rId16" Type="http://schemas.openxmlformats.org/officeDocument/2006/relationships/ctrlProp" Target="../ctrlProps/ctrlProp1378.xml"/></Relationships>
</file>

<file path=xl/worksheets/_rels/sheet14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619.xml"/><Relationship Id="rId21" Type="http://schemas.openxmlformats.org/officeDocument/2006/relationships/ctrlProp" Target="../ctrlProps/ctrlProp1523.xml"/><Relationship Id="rId42" Type="http://schemas.openxmlformats.org/officeDocument/2006/relationships/ctrlProp" Target="../ctrlProps/ctrlProp1544.xml"/><Relationship Id="rId63" Type="http://schemas.openxmlformats.org/officeDocument/2006/relationships/ctrlProp" Target="../ctrlProps/ctrlProp1565.xml"/><Relationship Id="rId84" Type="http://schemas.openxmlformats.org/officeDocument/2006/relationships/ctrlProp" Target="../ctrlProps/ctrlProp1586.xml"/><Relationship Id="rId138" Type="http://schemas.openxmlformats.org/officeDocument/2006/relationships/ctrlProp" Target="../ctrlProps/ctrlProp1640.xml"/><Relationship Id="rId107" Type="http://schemas.openxmlformats.org/officeDocument/2006/relationships/ctrlProp" Target="../ctrlProps/ctrlProp1609.xml"/><Relationship Id="rId11" Type="http://schemas.openxmlformats.org/officeDocument/2006/relationships/ctrlProp" Target="../ctrlProps/ctrlProp1513.xml"/><Relationship Id="rId32" Type="http://schemas.openxmlformats.org/officeDocument/2006/relationships/ctrlProp" Target="../ctrlProps/ctrlProp1534.xml"/><Relationship Id="rId37" Type="http://schemas.openxmlformats.org/officeDocument/2006/relationships/ctrlProp" Target="../ctrlProps/ctrlProp1539.xml"/><Relationship Id="rId53" Type="http://schemas.openxmlformats.org/officeDocument/2006/relationships/ctrlProp" Target="../ctrlProps/ctrlProp1555.xml"/><Relationship Id="rId58" Type="http://schemas.openxmlformats.org/officeDocument/2006/relationships/ctrlProp" Target="../ctrlProps/ctrlProp1560.xml"/><Relationship Id="rId74" Type="http://schemas.openxmlformats.org/officeDocument/2006/relationships/ctrlProp" Target="../ctrlProps/ctrlProp1576.xml"/><Relationship Id="rId79" Type="http://schemas.openxmlformats.org/officeDocument/2006/relationships/ctrlProp" Target="../ctrlProps/ctrlProp1581.xml"/><Relationship Id="rId102" Type="http://schemas.openxmlformats.org/officeDocument/2006/relationships/ctrlProp" Target="../ctrlProps/ctrlProp1604.xml"/><Relationship Id="rId123" Type="http://schemas.openxmlformats.org/officeDocument/2006/relationships/ctrlProp" Target="../ctrlProps/ctrlProp1625.xml"/><Relationship Id="rId128" Type="http://schemas.openxmlformats.org/officeDocument/2006/relationships/ctrlProp" Target="../ctrlProps/ctrlProp1630.xml"/><Relationship Id="rId5" Type="http://schemas.openxmlformats.org/officeDocument/2006/relationships/ctrlProp" Target="../ctrlProps/ctrlProp1507.xml"/><Relationship Id="rId90" Type="http://schemas.openxmlformats.org/officeDocument/2006/relationships/ctrlProp" Target="../ctrlProps/ctrlProp1592.xml"/><Relationship Id="rId95" Type="http://schemas.openxmlformats.org/officeDocument/2006/relationships/ctrlProp" Target="../ctrlProps/ctrlProp1597.xml"/><Relationship Id="rId22" Type="http://schemas.openxmlformats.org/officeDocument/2006/relationships/ctrlProp" Target="../ctrlProps/ctrlProp1524.xml"/><Relationship Id="rId27" Type="http://schemas.openxmlformats.org/officeDocument/2006/relationships/ctrlProp" Target="../ctrlProps/ctrlProp1529.xml"/><Relationship Id="rId43" Type="http://schemas.openxmlformats.org/officeDocument/2006/relationships/ctrlProp" Target="../ctrlProps/ctrlProp1545.xml"/><Relationship Id="rId48" Type="http://schemas.openxmlformats.org/officeDocument/2006/relationships/ctrlProp" Target="../ctrlProps/ctrlProp1550.xml"/><Relationship Id="rId64" Type="http://schemas.openxmlformats.org/officeDocument/2006/relationships/ctrlProp" Target="../ctrlProps/ctrlProp1566.xml"/><Relationship Id="rId69" Type="http://schemas.openxmlformats.org/officeDocument/2006/relationships/ctrlProp" Target="../ctrlProps/ctrlProp1571.xml"/><Relationship Id="rId113" Type="http://schemas.openxmlformats.org/officeDocument/2006/relationships/ctrlProp" Target="../ctrlProps/ctrlProp1615.xml"/><Relationship Id="rId118" Type="http://schemas.openxmlformats.org/officeDocument/2006/relationships/ctrlProp" Target="../ctrlProps/ctrlProp1620.xml"/><Relationship Id="rId134" Type="http://schemas.openxmlformats.org/officeDocument/2006/relationships/ctrlProp" Target="../ctrlProps/ctrlProp1636.xml"/><Relationship Id="rId139" Type="http://schemas.openxmlformats.org/officeDocument/2006/relationships/ctrlProp" Target="../ctrlProps/ctrlProp1641.xml"/><Relationship Id="rId80" Type="http://schemas.openxmlformats.org/officeDocument/2006/relationships/ctrlProp" Target="../ctrlProps/ctrlProp1582.xml"/><Relationship Id="rId85" Type="http://schemas.openxmlformats.org/officeDocument/2006/relationships/ctrlProp" Target="../ctrlProps/ctrlProp1587.xml"/><Relationship Id="rId12" Type="http://schemas.openxmlformats.org/officeDocument/2006/relationships/ctrlProp" Target="../ctrlProps/ctrlProp1514.xml"/><Relationship Id="rId17" Type="http://schemas.openxmlformats.org/officeDocument/2006/relationships/ctrlProp" Target="../ctrlProps/ctrlProp1519.xml"/><Relationship Id="rId33" Type="http://schemas.openxmlformats.org/officeDocument/2006/relationships/ctrlProp" Target="../ctrlProps/ctrlProp1535.xml"/><Relationship Id="rId38" Type="http://schemas.openxmlformats.org/officeDocument/2006/relationships/ctrlProp" Target="../ctrlProps/ctrlProp1540.xml"/><Relationship Id="rId59" Type="http://schemas.openxmlformats.org/officeDocument/2006/relationships/ctrlProp" Target="../ctrlProps/ctrlProp1561.xml"/><Relationship Id="rId103" Type="http://schemas.openxmlformats.org/officeDocument/2006/relationships/ctrlProp" Target="../ctrlProps/ctrlProp1605.xml"/><Relationship Id="rId108" Type="http://schemas.openxmlformats.org/officeDocument/2006/relationships/ctrlProp" Target="../ctrlProps/ctrlProp1610.xml"/><Relationship Id="rId124" Type="http://schemas.openxmlformats.org/officeDocument/2006/relationships/ctrlProp" Target="../ctrlProps/ctrlProp1626.xml"/><Relationship Id="rId129" Type="http://schemas.openxmlformats.org/officeDocument/2006/relationships/ctrlProp" Target="../ctrlProps/ctrlProp1631.xml"/><Relationship Id="rId54" Type="http://schemas.openxmlformats.org/officeDocument/2006/relationships/ctrlProp" Target="../ctrlProps/ctrlProp1556.xml"/><Relationship Id="rId70" Type="http://schemas.openxmlformats.org/officeDocument/2006/relationships/ctrlProp" Target="../ctrlProps/ctrlProp1572.xml"/><Relationship Id="rId75" Type="http://schemas.openxmlformats.org/officeDocument/2006/relationships/ctrlProp" Target="../ctrlProps/ctrlProp1577.xml"/><Relationship Id="rId91" Type="http://schemas.openxmlformats.org/officeDocument/2006/relationships/ctrlProp" Target="../ctrlProps/ctrlProp1593.xml"/><Relationship Id="rId96" Type="http://schemas.openxmlformats.org/officeDocument/2006/relationships/ctrlProp" Target="../ctrlProps/ctrlProp1598.xml"/><Relationship Id="rId140" Type="http://schemas.openxmlformats.org/officeDocument/2006/relationships/ctrlProp" Target="../ctrlProps/ctrlProp1642.xml"/><Relationship Id="rId1" Type="http://schemas.openxmlformats.org/officeDocument/2006/relationships/printerSettings" Target="../printerSettings/printerSettings14.bin"/><Relationship Id="rId6" Type="http://schemas.openxmlformats.org/officeDocument/2006/relationships/ctrlProp" Target="../ctrlProps/ctrlProp1508.xml"/><Relationship Id="rId23" Type="http://schemas.openxmlformats.org/officeDocument/2006/relationships/ctrlProp" Target="../ctrlProps/ctrlProp1525.xml"/><Relationship Id="rId28" Type="http://schemas.openxmlformats.org/officeDocument/2006/relationships/ctrlProp" Target="../ctrlProps/ctrlProp1530.xml"/><Relationship Id="rId49" Type="http://schemas.openxmlformats.org/officeDocument/2006/relationships/ctrlProp" Target="../ctrlProps/ctrlProp1551.xml"/><Relationship Id="rId114" Type="http://schemas.openxmlformats.org/officeDocument/2006/relationships/ctrlProp" Target="../ctrlProps/ctrlProp1616.xml"/><Relationship Id="rId119" Type="http://schemas.openxmlformats.org/officeDocument/2006/relationships/ctrlProp" Target="../ctrlProps/ctrlProp1621.xml"/><Relationship Id="rId44" Type="http://schemas.openxmlformats.org/officeDocument/2006/relationships/ctrlProp" Target="../ctrlProps/ctrlProp1546.xml"/><Relationship Id="rId60" Type="http://schemas.openxmlformats.org/officeDocument/2006/relationships/ctrlProp" Target="../ctrlProps/ctrlProp1562.xml"/><Relationship Id="rId65" Type="http://schemas.openxmlformats.org/officeDocument/2006/relationships/ctrlProp" Target="../ctrlProps/ctrlProp1567.xml"/><Relationship Id="rId81" Type="http://schemas.openxmlformats.org/officeDocument/2006/relationships/ctrlProp" Target="../ctrlProps/ctrlProp1583.xml"/><Relationship Id="rId86" Type="http://schemas.openxmlformats.org/officeDocument/2006/relationships/ctrlProp" Target="../ctrlProps/ctrlProp1588.xml"/><Relationship Id="rId130" Type="http://schemas.openxmlformats.org/officeDocument/2006/relationships/ctrlProp" Target="../ctrlProps/ctrlProp1632.xml"/><Relationship Id="rId135" Type="http://schemas.openxmlformats.org/officeDocument/2006/relationships/ctrlProp" Target="../ctrlProps/ctrlProp1637.xml"/><Relationship Id="rId13" Type="http://schemas.openxmlformats.org/officeDocument/2006/relationships/ctrlProp" Target="../ctrlProps/ctrlProp1515.xml"/><Relationship Id="rId18" Type="http://schemas.openxmlformats.org/officeDocument/2006/relationships/ctrlProp" Target="../ctrlProps/ctrlProp1520.xml"/><Relationship Id="rId39" Type="http://schemas.openxmlformats.org/officeDocument/2006/relationships/ctrlProp" Target="../ctrlProps/ctrlProp1541.xml"/><Relationship Id="rId109" Type="http://schemas.openxmlformats.org/officeDocument/2006/relationships/ctrlProp" Target="../ctrlProps/ctrlProp1611.xml"/><Relationship Id="rId34" Type="http://schemas.openxmlformats.org/officeDocument/2006/relationships/ctrlProp" Target="../ctrlProps/ctrlProp1536.xml"/><Relationship Id="rId50" Type="http://schemas.openxmlformats.org/officeDocument/2006/relationships/ctrlProp" Target="../ctrlProps/ctrlProp1552.xml"/><Relationship Id="rId55" Type="http://schemas.openxmlformats.org/officeDocument/2006/relationships/ctrlProp" Target="../ctrlProps/ctrlProp1557.xml"/><Relationship Id="rId76" Type="http://schemas.openxmlformats.org/officeDocument/2006/relationships/ctrlProp" Target="../ctrlProps/ctrlProp1578.xml"/><Relationship Id="rId97" Type="http://schemas.openxmlformats.org/officeDocument/2006/relationships/ctrlProp" Target="../ctrlProps/ctrlProp1599.xml"/><Relationship Id="rId104" Type="http://schemas.openxmlformats.org/officeDocument/2006/relationships/ctrlProp" Target="../ctrlProps/ctrlProp1606.xml"/><Relationship Id="rId120" Type="http://schemas.openxmlformats.org/officeDocument/2006/relationships/ctrlProp" Target="../ctrlProps/ctrlProp1622.xml"/><Relationship Id="rId125" Type="http://schemas.openxmlformats.org/officeDocument/2006/relationships/ctrlProp" Target="../ctrlProps/ctrlProp1627.xml"/><Relationship Id="rId141" Type="http://schemas.openxmlformats.org/officeDocument/2006/relationships/ctrlProp" Target="../ctrlProps/ctrlProp1643.xml"/><Relationship Id="rId7" Type="http://schemas.openxmlformats.org/officeDocument/2006/relationships/ctrlProp" Target="../ctrlProps/ctrlProp1509.xml"/><Relationship Id="rId71" Type="http://schemas.openxmlformats.org/officeDocument/2006/relationships/ctrlProp" Target="../ctrlProps/ctrlProp1573.xml"/><Relationship Id="rId92" Type="http://schemas.openxmlformats.org/officeDocument/2006/relationships/ctrlProp" Target="../ctrlProps/ctrlProp1594.xml"/><Relationship Id="rId2" Type="http://schemas.openxmlformats.org/officeDocument/2006/relationships/drawing" Target="../drawings/drawing14.xml"/><Relationship Id="rId29" Type="http://schemas.openxmlformats.org/officeDocument/2006/relationships/ctrlProp" Target="../ctrlProps/ctrlProp1531.xml"/><Relationship Id="rId24" Type="http://schemas.openxmlformats.org/officeDocument/2006/relationships/ctrlProp" Target="../ctrlProps/ctrlProp1526.xml"/><Relationship Id="rId40" Type="http://schemas.openxmlformats.org/officeDocument/2006/relationships/ctrlProp" Target="../ctrlProps/ctrlProp1542.xml"/><Relationship Id="rId45" Type="http://schemas.openxmlformats.org/officeDocument/2006/relationships/ctrlProp" Target="../ctrlProps/ctrlProp1547.xml"/><Relationship Id="rId66" Type="http://schemas.openxmlformats.org/officeDocument/2006/relationships/ctrlProp" Target="../ctrlProps/ctrlProp1568.xml"/><Relationship Id="rId87" Type="http://schemas.openxmlformats.org/officeDocument/2006/relationships/ctrlProp" Target="../ctrlProps/ctrlProp1589.xml"/><Relationship Id="rId110" Type="http://schemas.openxmlformats.org/officeDocument/2006/relationships/ctrlProp" Target="../ctrlProps/ctrlProp1612.xml"/><Relationship Id="rId115" Type="http://schemas.openxmlformats.org/officeDocument/2006/relationships/ctrlProp" Target="../ctrlProps/ctrlProp1617.xml"/><Relationship Id="rId131" Type="http://schemas.openxmlformats.org/officeDocument/2006/relationships/ctrlProp" Target="../ctrlProps/ctrlProp1633.xml"/><Relationship Id="rId136" Type="http://schemas.openxmlformats.org/officeDocument/2006/relationships/ctrlProp" Target="../ctrlProps/ctrlProp1638.xml"/><Relationship Id="rId61" Type="http://schemas.openxmlformats.org/officeDocument/2006/relationships/ctrlProp" Target="../ctrlProps/ctrlProp1563.xml"/><Relationship Id="rId82" Type="http://schemas.openxmlformats.org/officeDocument/2006/relationships/ctrlProp" Target="../ctrlProps/ctrlProp1584.xml"/><Relationship Id="rId19" Type="http://schemas.openxmlformats.org/officeDocument/2006/relationships/ctrlProp" Target="../ctrlProps/ctrlProp1521.xml"/><Relationship Id="rId14" Type="http://schemas.openxmlformats.org/officeDocument/2006/relationships/ctrlProp" Target="../ctrlProps/ctrlProp1516.xml"/><Relationship Id="rId30" Type="http://schemas.openxmlformats.org/officeDocument/2006/relationships/ctrlProp" Target="../ctrlProps/ctrlProp1532.xml"/><Relationship Id="rId35" Type="http://schemas.openxmlformats.org/officeDocument/2006/relationships/ctrlProp" Target="../ctrlProps/ctrlProp1537.xml"/><Relationship Id="rId56" Type="http://schemas.openxmlformats.org/officeDocument/2006/relationships/ctrlProp" Target="../ctrlProps/ctrlProp1558.xml"/><Relationship Id="rId77" Type="http://schemas.openxmlformats.org/officeDocument/2006/relationships/ctrlProp" Target="../ctrlProps/ctrlProp1579.xml"/><Relationship Id="rId100" Type="http://schemas.openxmlformats.org/officeDocument/2006/relationships/ctrlProp" Target="../ctrlProps/ctrlProp1602.xml"/><Relationship Id="rId105" Type="http://schemas.openxmlformats.org/officeDocument/2006/relationships/ctrlProp" Target="../ctrlProps/ctrlProp1607.xml"/><Relationship Id="rId126" Type="http://schemas.openxmlformats.org/officeDocument/2006/relationships/ctrlProp" Target="../ctrlProps/ctrlProp1628.xml"/><Relationship Id="rId8" Type="http://schemas.openxmlformats.org/officeDocument/2006/relationships/ctrlProp" Target="../ctrlProps/ctrlProp1510.xml"/><Relationship Id="rId51" Type="http://schemas.openxmlformats.org/officeDocument/2006/relationships/ctrlProp" Target="../ctrlProps/ctrlProp1553.xml"/><Relationship Id="rId72" Type="http://schemas.openxmlformats.org/officeDocument/2006/relationships/ctrlProp" Target="../ctrlProps/ctrlProp1574.xml"/><Relationship Id="rId93" Type="http://schemas.openxmlformats.org/officeDocument/2006/relationships/ctrlProp" Target="../ctrlProps/ctrlProp1595.xml"/><Relationship Id="rId98" Type="http://schemas.openxmlformats.org/officeDocument/2006/relationships/ctrlProp" Target="../ctrlProps/ctrlProp1600.xml"/><Relationship Id="rId121" Type="http://schemas.openxmlformats.org/officeDocument/2006/relationships/ctrlProp" Target="../ctrlProps/ctrlProp1623.xml"/><Relationship Id="rId142" Type="http://schemas.openxmlformats.org/officeDocument/2006/relationships/ctrlProp" Target="../ctrlProps/ctrlProp1644.xml"/><Relationship Id="rId3" Type="http://schemas.openxmlformats.org/officeDocument/2006/relationships/vmlDrawing" Target="../drawings/vmlDrawing14.vml"/><Relationship Id="rId25" Type="http://schemas.openxmlformats.org/officeDocument/2006/relationships/ctrlProp" Target="../ctrlProps/ctrlProp1527.xml"/><Relationship Id="rId46" Type="http://schemas.openxmlformats.org/officeDocument/2006/relationships/ctrlProp" Target="../ctrlProps/ctrlProp1548.xml"/><Relationship Id="rId67" Type="http://schemas.openxmlformats.org/officeDocument/2006/relationships/ctrlProp" Target="../ctrlProps/ctrlProp1569.xml"/><Relationship Id="rId116" Type="http://schemas.openxmlformats.org/officeDocument/2006/relationships/ctrlProp" Target="../ctrlProps/ctrlProp1618.xml"/><Relationship Id="rId137" Type="http://schemas.openxmlformats.org/officeDocument/2006/relationships/ctrlProp" Target="../ctrlProps/ctrlProp1639.xml"/><Relationship Id="rId20" Type="http://schemas.openxmlformats.org/officeDocument/2006/relationships/ctrlProp" Target="../ctrlProps/ctrlProp1522.xml"/><Relationship Id="rId41" Type="http://schemas.openxmlformats.org/officeDocument/2006/relationships/ctrlProp" Target="../ctrlProps/ctrlProp1543.xml"/><Relationship Id="rId62" Type="http://schemas.openxmlformats.org/officeDocument/2006/relationships/ctrlProp" Target="../ctrlProps/ctrlProp1564.xml"/><Relationship Id="rId83" Type="http://schemas.openxmlformats.org/officeDocument/2006/relationships/ctrlProp" Target="../ctrlProps/ctrlProp1585.xml"/><Relationship Id="rId88" Type="http://schemas.openxmlformats.org/officeDocument/2006/relationships/ctrlProp" Target="../ctrlProps/ctrlProp1590.xml"/><Relationship Id="rId111" Type="http://schemas.openxmlformats.org/officeDocument/2006/relationships/ctrlProp" Target="../ctrlProps/ctrlProp1613.xml"/><Relationship Id="rId132" Type="http://schemas.openxmlformats.org/officeDocument/2006/relationships/ctrlProp" Target="../ctrlProps/ctrlProp1634.xml"/><Relationship Id="rId15" Type="http://schemas.openxmlformats.org/officeDocument/2006/relationships/ctrlProp" Target="../ctrlProps/ctrlProp1517.xml"/><Relationship Id="rId36" Type="http://schemas.openxmlformats.org/officeDocument/2006/relationships/ctrlProp" Target="../ctrlProps/ctrlProp1538.xml"/><Relationship Id="rId57" Type="http://schemas.openxmlformats.org/officeDocument/2006/relationships/ctrlProp" Target="../ctrlProps/ctrlProp1559.xml"/><Relationship Id="rId106" Type="http://schemas.openxmlformats.org/officeDocument/2006/relationships/ctrlProp" Target="../ctrlProps/ctrlProp1608.xml"/><Relationship Id="rId127" Type="http://schemas.openxmlformats.org/officeDocument/2006/relationships/ctrlProp" Target="../ctrlProps/ctrlProp1629.xml"/><Relationship Id="rId10" Type="http://schemas.openxmlformats.org/officeDocument/2006/relationships/ctrlProp" Target="../ctrlProps/ctrlProp1512.xml"/><Relationship Id="rId31" Type="http://schemas.openxmlformats.org/officeDocument/2006/relationships/ctrlProp" Target="../ctrlProps/ctrlProp1533.xml"/><Relationship Id="rId52" Type="http://schemas.openxmlformats.org/officeDocument/2006/relationships/ctrlProp" Target="../ctrlProps/ctrlProp1554.xml"/><Relationship Id="rId73" Type="http://schemas.openxmlformats.org/officeDocument/2006/relationships/ctrlProp" Target="../ctrlProps/ctrlProp1575.xml"/><Relationship Id="rId78" Type="http://schemas.openxmlformats.org/officeDocument/2006/relationships/ctrlProp" Target="../ctrlProps/ctrlProp1580.xml"/><Relationship Id="rId94" Type="http://schemas.openxmlformats.org/officeDocument/2006/relationships/ctrlProp" Target="../ctrlProps/ctrlProp1596.xml"/><Relationship Id="rId99" Type="http://schemas.openxmlformats.org/officeDocument/2006/relationships/ctrlProp" Target="../ctrlProps/ctrlProp1601.xml"/><Relationship Id="rId101" Type="http://schemas.openxmlformats.org/officeDocument/2006/relationships/ctrlProp" Target="../ctrlProps/ctrlProp1603.xml"/><Relationship Id="rId122" Type="http://schemas.openxmlformats.org/officeDocument/2006/relationships/ctrlProp" Target="../ctrlProps/ctrlProp1624.xml"/><Relationship Id="rId143" Type="http://schemas.openxmlformats.org/officeDocument/2006/relationships/ctrlProp" Target="../ctrlProps/ctrlProp1645.xml"/><Relationship Id="rId4" Type="http://schemas.openxmlformats.org/officeDocument/2006/relationships/ctrlProp" Target="../ctrlProps/ctrlProp1506.xml"/><Relationship Id="rId9" Type="http://schemas.openxmlformats.org/officeDocument/2006/relationships/ctrlProp" Target="../ctrlProps/ctrlProp1511.xml"/><Relationship Id="rId26" Type="http://schemas.openxmlformats.org/officeDocument/2006/relationships/ctrlProp" Target="../ctrlProps/ctrlProp1528.xml"/><Relationship Id="rId47" Type="http://schemas.openxmlformats.org/officeDocument/2006/relationships/ctrlProp" Target="../ctrlProps/ctrlProp1549.xml"/><Relationship Id="rId68" Type="http://schemas.openxmlformats.org/officeDocument/2006/relationships/ctrlProp" Target="../ctrlProps/ctrlProp1570.xml"/><Relationship Id="rId89" Type="http://schemas.openxmlformats.org/officeDocument/2006/relationships/ctrlProp" Target="../ctrlProps/ctrlProp1591.xml"/><Relationship Id="rId112" Type="http://schemas.openxmlformats.org/officeDocument/2006/relationships/ctrlProp" Target="../ctrlProps/ctrlProp1614.xml"/><Relationship Id="rId133" Type="http://schemas.openxmlformats.org/officeDocument/2006/relationships/ctrlProp" Target="../ctrlProps/ctrlProp1635.xml"/><Relationship Id="rId16" Type="http://schemas.openxmlformats.org/officeDocument/2006/relationships/ctrlProp" Target="../ctrlProps/ctrlProp1518.xml"/></Relationships>
</file>

<file path=xl/worksheets/_rels/sheet15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759.xml"/><Relationship Id="rId21" Type="http://schemas.openxmlformats.org/officeDocument/2006/relationships/ctrlProp" Target="../ctrlProps/ctrlProp1663.xml"/><Relationship Id="rId42" Type="http://schemas.openxmlformats.org/officeDocument/2006/relationships/ctrlProp" Target="../ctrlProps/ctrlProp1684.xml"/><Relationship Id="rId63" Type="http://schemas.openxmlformats.org/officeDocument/2006/relationships/ctrlProp" Target="../ctrlProps/ctrlProp1705.xml"/><Relationship Id="rId84" Type="http://schemas.openxmlformats.org/officeDocument/2006/relationships/ctrlProp" Target="../ctrlProps/ctrlProp1726.xml"/><Relationship Id="rId138" Type="http://schemas.openxmlformats.org/officeDocument/2006/relationships/ctrlProp" Target="../ctrlProps/ctrlProp1780.xml"/><Relationship Id="rId107" Type="http://schemas.openxmlformats.org/officeDocument/2006/relationships/ctrlProp" Target="../ctrlProps/ctrlProp1749.xml"/><Relationship Id="rId11" Type="http://schemas.openxmlformats.org/officeDocument/2006/relationships/ctrlProp" Target="../ctrlProps/ctrlProp1653.xml"/><Relationship Id="rId32" Type="http://schemas.openxmlformats.org/officeDocument/2006/relationships/ctrlProp" Target="../ctrlProps/ctrlProp1674.xml"/><Relationship Id="rId37" Type="http://schemas.openxmlformats.org/officeDocument/2006/relationships/ctrlProp" Target="../ctrlProps/ctrlProp1679.xml"/><Relationship Id="rId53" Type="http://schemas.openxmlformats.org/officeDocument/2006/relationships/ctrlProp" Target="../ctrlProps/ctrlProp1695.xml"/><Relationship Id="rId58" Type="http://schemas.openxmlformats.org/officeDocument/2006/relationships/ctrlProp" Target="../ctrlProps/ctrlProp1700.xml"/><Relationship Id="rId74" Type="http://schemas.openxmlformats.org/officeDocument/2006/relationships/ctrlProp" Target="../ctrlProps/ctrlProp1716.xml"/><Relationship Id="rId79" Type="http://schemas.openxmlformats.org/officeDocument/2006/relationships/ctrlProp" Target="../ctrlProps/ctrlProp1721.xml"/><Relationship Id="rId102" Type="http://schemas.openxmlformats.org/officeDocument/2006/relationships/ctrlProp" Target="../ctrlProps/ctrlProp1744.xml"/><Relationship Id="rId123" Type="http://schemas.openxmlformats.org/officeDocument/2006/relationships/ctrlProp" Target="../ctrlProps/ctrlProp1765.xml"/><Relationship Id="rId128" Type="http://schemas.openxmlformats.org/officeDocument/2006/relationships/ctrlProp" Target="../ctrlProps/ctrlProp1770.xml"/><Relationship Id="rId5" Type="http://schemas.openxmlformats.org/officeDocument/2006/relationships/ctrlProp" Target="../ctrlProps/ctrlProp1647.xml"/><Relationship Id="rId90" Type="http://schemas.openxmlformats.org/officeDocument/2006/relationships/ctrlProp" Target="../ctrlProps/ctrlProp1732.xml"/><Relationship Id="rId95" Type="http://schemas.openxmlformats.org/officeDocument/2006/relationships/ctrlProp" Target="../ctrlProps/ctrlProp1737.xml"/><Relationship Id="rId22" Type="http://schemas.openxmlformats.org/officeDocument/2006/relationships/ctrlProp" Target="../ctrlProps/ctrlProp1664.xml"/><Relationship Id="rId27" Type="http://schemas.openxmlformats.org/officeDocument/2006/relationships/ctrlProp" Target="../ctrlProps/ctrlProp1669.xml"/><Relationship Id="rId43" Type="http://schemas.openxmlformats.org/officeDocument/2006/relationships/ctrlProp" Target="../ctrlProps/ctrlProp1685.xml"/><Relationship Id="rId48" Type="http://schemas.openxmlformats.org/officeDocument/2006/relationships/ctrlProp" Target="../ctrlProps/ctrlProp1690.xml"/><Relationship Id="rId64" Type="http://schemas.openxmlformats.org/officeDocument/2006/relationships/ctrlProp" Target="../ctrlProps/ctrlProp1706.xml"/><Relationship Id="rId69" Type="http://schemas.openxmlformats.org/officeDocument/2006/relationships/ctrlProp" Target="../ctrlProps/ctrlProp1711.xml"/><Relationship Id="rId113" Type="http://schemas.openxmlformats.org/officeDocument/2006/relationships/ctrlProp" Target="../ctrlProps/ctrlProp1755.xml"/><Relationship Id="rId118" Type="http://schemas.openxmlformats.org/officeDocument/2006/relationships/ctrlProp" Target="../ctrlProps/ctrlProp1760.xml"/><Relationship Id="rId134" Type="http://schemas.openxmlformats.org/officeDocument/2006/relationships/ctrlProp" Target="../ctrlProps/ctrlProp1776.xml"/><Relationship Id="rId139" Type="http://schemas.openxmlformats.org/officeDocument/2006/relationships/ctrlProp" Target="../ctrlProps/ctrlProp1781.xml"/><Relationship Id="rId80" Type="http://schemas.openxmlformats.org/officeDocument/2006/relationships/ctrlProp" Target="../ctrlProps/ctrlProp1722.xml"/><Relationship Id="rId85" Type="http://schemas.openxmlformats.org/officeDocument/2006/relationships/ctrlProp" Target="../ctrlProps/ctrlProp1727.xml"/><Relationship Id="rId12" Type="http://schemas.openxmlformats.org/officeDocument/2006/relationships/ctrlProp" Target="../ctrlProps/ctrlProp1654.xml"/><Relationship Id="rId17" Type="http://schemas.openxmlformats.org/officeDocument/2006/relationships/ctrlProp" Target="../ctrlProps/ctrlProp1659.xml"/><Relationship Id="rId33" Type="http://schemas.openxmlformats.org/officeDocument/2006/relationships/ctrlProp" Target="../ctrlProps/ctrlProp1675.xml"/><Relationship Id="rId38" Type="http://schemas.openxmlformats.org/officeDocument/2006/relationships/ctrlProp" Target="../ctrlProps/ctrlProp1680.xml"/><Relationship Id="rId59" Type="http://schemas.openxmlformats.org/officeDocument/2006/relationships/ctrlProp" Target="../ctrlProps/ctrlProp1701.xml"/><Relationship Id="rId103" Type="http://schemas.openxmlformats.org/officeDocument/2006/relationships/ctrlProp" Target="../ctrlProps/ctrlProp1745.xml"/><Relationship Id="rId108" Type="http://schemas.openxmlformats.org/officeDocument/2006/relationships/ctrlProp" Target="../ctrlProps/ctrlProp1750.xml"/><Relationship Id="rId124" Type="http://schemas.openxmlformats.org/officeDocument/2006/relationships/ctrlProp" Target="../ctrlProps/ctrlProp1766.xml"/><Relationship Id="rId129" Type="http://schemas.openxmlformats.org/officeDocument/2006/relationships/ctrlProp" Target="../ctrlProps/ctrlProp1771.xml"/><Relationship Id="rId54" Type="http://schemas.openxmlformats.org/officeDocument/2006/relationships/ctrlProp" Target="../ctrlProps/ctrlProp1696.xml"/><Relationship Id="rId70" Type="http://schemas.openxmlformats.org/officeDocument/2006/relationships/ctrlProp" Target="../ctrlProps/ctrlProp1712.xml"/><Relationship Id="rId75" Type="http://schemas.openxmlformats.org/officeDocument/2006/relationships/ctrlProp" Target="../ctrlProps/ctrlProp1717.xml"/><Relationship Id="rId91" Type="http://schemas.openxmlformats.org/officeDocument/2006/relationships/ctrlProp" Target="../ctrlProps/ctrlProp1733.xml"/><Relationship Id="rId96" Type="http://schemas.openxmlformats.org/officeDocument/2006/relationships/ctrlProp" Target="../ctrlProps/ctrlProp1738.xml"/><Relationship Id="rId140" Type="http://schemas.openxmlformats.org/officeDocument/2006/relationships/ctrlProp" Target="../ctrlProps/ctrlProp1782.xml"/><Relationship Id="rId1" Type="http://schemas.openxmlformats.org/officeDocument/2006/relationships/printerSettings" Target="../printerSettings/printerSettings15.bin"/><Relationship Id="rId6" Type="http://schemas.openxmlformats.org/officeDocument/2006/relationships/ctrlProp" Target="../ctrlProps/ctrlProp1648.xml"/><Relationship Id="rId23" Type="http://schemas.openxmlformats.org/officeDocument/2006/relationships/ctrlProp" Target="../ctrlProps/ctrlProp1665.xml"/><Relationship Id="rId28" Type="http://schemas.openxmlformats.org/officeDocument/2006/relationships/ctrlProp" Target="../ctrlProps/ctrlProp1670.xml"/><Relationship Id="rId49" Type="http://schemas.openxmlformats.org/officeDocument/2006/relationships/ctrlProp" Target="../ctrlProps/ctrlProp1691.xml"/><Relationship Id="rId114" Type="http://schemas.openxmlformats.org/officeDocument/2006/relationships/ctrlProp" Target="../ctrlProps/ctrlProp1756.xml"/><Relationship Id="rId119" Type="http://schemas.openxmlformats.org/officeDocument/2006/relationships/ctrlProp" Target="../ctrlProps/ctrlProp1761.xml"/><Relationship Id="rId44" Type="http://schemas.openxmlformats.org/officeDocument/2006/relationships/ctrlProp" Target="../ctrlProps/ctrlProp1686.xml"/><Relationship Id="rId60" Type="http://schemas.openxmlformats.org/officeDocument/2006/relationships/ctrlProp" Target="../ctrlProps/ctrlProp1702.xml"/><Relationship Id="rId65" Type="http://schemas.openxmlformats.org/officeDocument/2006/relationships/ctrlProp" Target="../ctrlProps/ctrlProp1707.xml"/><Relationship Id="rId81" Type="http://schemas.openxmlformats.org/officeDocument/2006/relationships/ctrlProp" Target="../ctrlProps/ctrlProp1723.xml"/><Relationship Id="rId86" Type="http://schemas.openxmlformats.org/officeDocument/2006/relationships/ctrlProp" Target="../ctrlProps/ctrlProp1728.xml"/><Relationship Id="rId130" Type="http://schemas.openxmlformats.org/officeDocument/2006/relationships/ctrlProp" Target="../ctrlProps/ctrlProp1772.xml"/><Relationship Id="rId135" Type="http://schemas.openxmlformats.org/officeDocument/2006/relationships/ctrlProp" Target="../ctrlProps/ctrlProp1777.xml"/><Relationship Id="rId13" Type="http://schemas.openxmlformats.org/officeDocument/2006/relationships/ctrlProp" Target="../ctrlProps/ctrlProp1655.xml"/><Relationship Id="rId18" Type="http://schemas.openxmlformats.org/officeDocument/2006/relationships/ctrlProp" Target="../ctrlProps/ctrlProp1660.xml"/><Relationship Id="rId39" Type="http://schemas.openxmlformats.org/officeDocument/2006/relationships/ctrlProp" Target="../ctrlProps/ctrlProp1681.xml"/><Relationship Id="rId109" Type="http://schemas.openxmlformats.org/officeDocument/2006/relationships/ctrlProp" Target="../ctrlProps/ctrlProp1751.xml"/><Relationship Id="rId34" Type="http://schemas.openxmlformats.org/officeDocument/2006/relationships/ctrlProp" Target="../ctrlProps/ctrlProp1676.xml"/><Relationship Id="rId50" Type="http://schemas.openxmlformats.org/officeDocument/2006/relationships/ctrlProp" Target="../ctrlProps/ctrlProp1692.xml"/><Relationship Id="rId55" Type="http://schemas.openxmlformats.org/officeDocument/2006/relationships/ctrlProp" Target="../ctrlProps/ctrlProp1697.xml"/><Relationship Id="rId76" Type="http://schemas.openxmlformats.org/officeDocument/2006/relationships/ctrlProp" Target="../ctrlProps/ctrlProp1718.xml"/><Relationship Id="rId97" Type="http://schemas.openxmlformats.org/officeDocument/2006/relationships/ctrlProp" Target="../ctrlProps/ctrlProp1739.xml"/><Relationship Id="rId104" Type="http://schemas.openxmlformats.org/officeDocument/2006/relationships/ctrlProp" Target="../ctrlProps/ctrlProp1746.xml"/><Relationship Id="rId120" Type="http://schemas.openxmlformats.org/officeDocument/2006/relationships/ctrlProp" Target="../ctrlProps/ctrlProp1762.xml"/><Relationship Id="rId125" Type="http://schemas.openxmlformats.org/officeDocument/2006/relationships/ctrlProp" Target="../ctrlProps/ctrlProp1767.xml"/><Relationship Id="rId141" Type="http://schemas.openxmlformats.org/officeDocument/2006/relationships/ctrlProp" Target="../ctrlProps/ctrlProp1783.xml"/><Relationship Id="rId7" Type="http://schemas.openxmlformats.org/officeDocument/2006/relationships/ctrlProp" Target="../ctrlProps/ctrlProp1649.xml"/><Relationship Id="rId71" Type="http://schemas.openxmlformats.org/officeDocument/2006/relationships/ctrlProp" Target="../ctrlProps/ctrlProp1713.xml"/><Relationship Id="rId92" Type="http://schemas.openxmlformats.org/officeDocument/2006/relationships/ctrlProp" Target="../ctrlProps/ctrlProp1734.xml"/><Relationship Id="rId2" Type="http://schemas.openxmlformats.org/officeDocument/2006/relationships/drawing" Target="../drawings/drawing15.xml"/><Relationship Id="rId29" Type="http://schemas.openxmlformats.org/officeDocument/2006/relationships/ctrlProp" Target="../ctrlProps/ctrlProp1671.xml"/><Relationship Id="rId24" Type="http://schemas.openxmlformats.org/officeDocument/2006/relationships/ctrlProp" Target="../ctrlProps/ctrlProp1666.xml"/><Relationship Id="rId40" Type="http://schemas.openxmlformats.org/officeDocument/2006/relationships/ctrlProp" Target="../ctrlProps/ctrlProp1682.xml"/><Relationship Id="rId45" Type="http://schemas.openxmlformats.org/officeDocument/2006/relationships/ctrlProp" Target="../ctrlProps/ctrlProp1687.xml"/><Relationship Id="rId66" Type="http://schemas.openxmlformats.org/officeDocument/2006/relationships/ctrlProp" Target="../ctrlProps/ctrlProp1708.xml"/><Relationship Id="rId87" Type="http://schemas.openxmlformats.org/officeDocument/2006/relationships/ctrlProp" Target="../ctrlProps/ctrlProp1729.xml"/><Relationship Id="rId110" Type="http://schemas.openxmlformats.org/officeDocument/2006/relationships/ctrlProp" Target="../ctrlProps/ctrlProp1752.xml"/><Relationship Id="rId115" Type="http://schemas.openxmlformats.org/officeDocument/2006/relationships/ctrlProp" Target="../ctrlProps/ctrlProp1757.xml"/><Relationship Id="rId131" Type="http://schemas.openxmlformats.org/officeDocument/2006/relationships/ctrlProp" Target="../ctrlProps/ctrlProp1773.xml"/><Relationship Id="rId136" Type="http://schemas.openxmlformats.org/officeDocument/2006/relationships/ctrlProp" Target="../ctrlProps/ctrlProp1778.xml"/><Relationship Id="rId61" Type="http://schemas.openxmlformats.org/officeDocument/2006/relationships/ctrlProp" Target="../ctrlProps/ctrlProp1703.xml"/><Relationship Id="rId82" Type="http://schemas.openxmlformats.org/officeDocument/2006/relationships/ctrlProp" Target="../ctrlProps/ctrlProp1724.xml"/><Relationship Id="rId19" Type="http://schemas.openxmlformats.org/officeDocument/2006/relationships/ctrlProp" Target="../ctrlProps/ctrlProp1661.xml"/><Relationship Id="rId14" Type="http://schemas.openxmlformats.org/officeDocument/2006/relationships/ctrlProp" Target="../ctrlProps/ctrlProp1656.xml"/><Relationship Id="rId30" Type="http://schemas.openxmlformats.org/officeDocument/2006/relationships/ctrlProp" Target="../ctrlProps/ctrlProp1672.xml"/><Relationship Id="rId35" Type="http://schemas.openxmlformats.org/officeDocument/2006/relationships/ctrlProp" Target="../ctrlProps/ctrlProp1677.xml"/><Relationship Id="rId56" Type="http://schemas.openxmlformats.org/officeDocument/2006/relationships/ctrlProp" Target="../ctrlProps/ctrlProp1698.xml"/><Relationship Id="rId77" Type="http://schemas.openxmlformats.org/officeDocument/2006/relationships/ctrlProp" Target="../ctrlProps/ctrlProp1719.xml"/><Relationship Id="rId100" Type="http://schemas.openxmlformats.org/officeDocument/2006/relationships/ctrlProp" Target="../ctrlProps/ctrlProp1742.xml"/><Relationship Id="rId105" Type="http://schemas.openxmlformats.org/officeDocument/2006/relationships/ctrlProp" Target="../ctrlProps/ctrlProp1747.xml"/><Relationship Id="rId126" Type="http://schemas.openxmlformats.org/officeDocument/2006/relationships/ctrlProp" Target="../ctrlProps/ctrlProp1768.xml"/><Relationship Id="rId8" Type="http://schemas.openxmlformats.org/officeDocument/2006/relationships/ctrlProp" Target="../ctrlProps/ctrlProp1650.xml"/><Relationship Id="rId51" Type="http://schemas.openxmlformats.org/officeDocument/2006/relationships/ctrlProp" Target="../ctrlProps/ctrlProp1693.xml"/><Relationship Id="rId72" Type="http://schemas.openxmlformats.org/officeDocument/2006/relationships/ctrlProp" Target="../ctrlProps/ctrlProp1714.xml"/><Relationship Id="rId93" Type="http://schemas.openxmlformats.org/officeDocument/2006/relationships/ctrlProp" Target="../ctrlProps/ctrlProp1735.xml"/><Relationship Id="rId98" Type="http://schemas.openxmlformats.org/officeDocument/2006/relationships/ctrlProp" Target="../ctrlProps/ctrlProp1740.xml"/><Relationship Id="rId121" Type="http://schemas.openxmlformats.org/officeDocument/2006/relationships/ctrlProp" Target="../ctrlProps/ctrlProp1763.xml"/><Relationship Id="rId142" Type="http://schemas.openxmlformats.org/officeDocument/2006/relationships/ctrlProp" Target="../ctrlProps/ctrlProp1784.xml"/><Relationship Id="rId3" Type="http://schemas.openxmlformats.org/officeDocument/2006/relationships/vmlDrawing" Target="../drawings/vmlDrawing15.vml"/><Relationship Id="rId25" Type="http://schemas.openxmlformats.org/officeDocument/2006/relationships/ctrlProp" Target="../ctrlProps/ctrlProp1667.xml"/><Relationship Id="rId46" Type="http://schemas.openxmlformats.org/officeDocument/2006/relationships/ctrlProp" Target="../ctrlProps/ctrlProp1688.xml"/><Relationship Id="rId67" Type="http://schemas.openxmlformats.org/officeDocument/2006/relationships/ctrlProp" Target="../ctrlProps/ctrlProp1709.xml"/><Relationship Id="rId116" Type="http://schemas.openxmlformats.org/officeDocument/2006/relationships/ctrlProp" Target="../ctrlProps/ctrlProp1758.xml"/><Relationship Id="rId137" Type="http://schemas.openxmlformats.org/officeDocument/2006/relationships/ctrlProp" Target="../ctrlProps/ctrlProp1779.xml"/><Relationship Id="rId20" Type="http://schemas.openxmlformats.org/officeDocument/2006/relationships/ctrlProp" Target="../ctrlProps/ctrlProp1662.xml"/><Relationship Id="rId41" Type="http://schemas.openxmlformats.org/officeDocument/2006/relationships/ctrlProp" Target="../ctrlProps/ctrlProp1683.xml"/><Relationship Id="rId62" Type="http://schemas.openxmlformats.org/officeDocument/2006/relationships/ctrlProp" Target="../ctrlProps/ctrlProp1704.xml"/><Relationship Id="rId83" Type="http://schemas.openxmlformats.org/officeDocument/2006/relationships/ctrlProp" Target="../ctrlProps/ctrlProp1725.xml"/><Relationship Id="rId88" Type="http://schemas.openxmlformats.org/officeDocument/2006/relationships/ctrlProp" Target="../ctrlProps/ctrlProp1730.xml"/><Relationship Id="rId111" Type="http://schemas.openxmlformats.org/officeDocument/2006/relationships/ctrlProp" Target="../ctrlProps/ctrlProp1753.xml"/><Relationship Id="rId132" Type="http://schemas.openxmlformats.org/officeDocument/2006/relationships/ctrlProp" Target="../ctrlProps/ctrlProp1774.xml"/><Relationship Id="rId15" Type="http://schemas.openxmlformats.org/officeDocument/2006/relationships/ctrlProp" Target="../ctrlProps/ctrlProp1657.xml"/><Relationship Id="rId36" Type="http://schemas.openxmlformats.org/officeDocument/2006/relationships/ctrlProp" Target="../ctrlProps/ctrlProp1678.xml"/><Relationship Id="rId57" Type="http://schemas.openxmlformats.org/officeDocument/2006/relationships/ctrlProp" Target="../ctrlProps/ctrlProp1699.xml"/><Relationship Id="rId106" Type="http://schemas.openxmlformats.org/officeDocument/2006/relationships/ctrlProp" Target="../ctrlProps/ctrlProp1748.xml"/><Relationship Id="rId127" Type="http://schemas.openxmlformats.org/officeDocument/2006/relationships/ctrlProp" Target="../ctrlProps/ctrlProp1769.xml"/><Relationship Id="rId10" Type="http://schemas.openxmlformats.org/officeDocument/2006/relationships/ctrlProp" Target="../ctrlProps/ctrlProp1652.xml"/><Relationship Id="rId31" Type="http://schemas.openxmlformats.org/officeDocument/2006/relationships/ctrlProp" Target="../ctrlProps/ctrlProp1673.xml"/><Relationship Id="rId52" Type="http://schemas.openxmlformats.org/officeDocument/2006/relationships/ctrlProp" Target="../ctrlProps/ctrlProp1694.xml"/><Relationship Id="rId73" Type="http://schemas.openxmlformats.org/officeDocument/2006/relationships/ctrlProp" Target="../ctrlProps/ctrlProp1715.xml"/><Relationship Id="rId78" Type="http://schemas.openxmlformats.org/officeDocument/2006/relationships/ctrlProp" Target="../ctrlProps/ctrlProp1720.xml"/><Relationship Id="rId94" Type="http://schemas.openxmlformats.org/officeDocument/2006/relationships/ctrlProp" Target="../ctrlProps/ctrlProp1736.xml"/><Relationship Id="rId99" Type="http://schemas.openxmlformats.org/officeDocument/2006/relationships/ctrlProp" Target="../ctrlProps/ctrlProp1741.xml"/><Relationship Id="rId101" Type="http://schemas.openxmlformats.org/officeDocument/2006/relationships/ctrlProp" Target="../ctrlProps/ctrlProp1743.xml"/><Relationship Id="rId122" Type="http://schemas.openxmlformats.org/officeDocument/2006/relationships/ctrlProp" Target="../ctrlProps/ctrlProp1764.xml"/><Relationship Id="rId143" Type="http://schemas.openxmlformats.org/officeDocument/2006/relationships/ctrlProp" Target="../ctrlProps/ctrlProp1785.xml"/><Relationship Id="rId4" Type="http://schemas.openxmlformats.org/officeDocument/2006/relationships/ctrlProp" Target="../ctrlProps/ctrlProp1646.xml"/><Relationship Id="rId9" Type="http://schemas.openxmlformats.org/officeDocument/2006/relationships/ctrlProp" Target="../ctrlProps/ctrlProp1651.xml"/><Relationship Id="rId26" Type="http://schemas.openxmlformats.org/officeDocument/2006/relationships/ctrlProp" Target="../ctrlProps/ctrlProp1668.xml"/><Relationship Id="rId47" Type="http://schemas.openxmlformats.org/officeDocument/2006/relationships/ctrlProp" Target="../ctrlProps/ctrlProp1689.xml"/><Relationship Id="rId68" Type="http://schemas.openxmlformats.org/officeDocument/2006/relationships/ctrlProp" Target="../ctrlProps/ctrlProp1710.xml"/><Relationship Id="rId89" Type="http://schemas.openxmlformats.org/officeDocument/2006/relationships/ctrlProp" Target="../ctrlProps/ctrlProp1731.xml"/><Relationship Id="rId112" Type="http://schemas.openxmlformats.org/officeDocument/2006/relationships/ctrlProp" Target="../ctrlProps/ctrlProp1754.xml"/><Relationship Id="rId133" Type="http://schemas.openxmlformats.org/officeDocument/2006/relationships/ctrlProp" Target="../ctrlProps/ctrlProp1775.xml"/><Relationship Id="rId16" Type="http://schemas.openxmlformats.org/officeDocument/2006/relationships/ctrlProp" Target="../ctrlProps/ctrlProp1658.xml"/></Relationships>
</file>

<file path=xl/worksheets/_rels/sheet1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899.xml"/><Relationship Id="rId21" Type="http://schemas.openxmlformats.org/officeDocument/2006/relationships/ctrlProp" Target="../ctrlProps/ctrlProp1803.xml"/><Relationship Id="rId42" Type="http://schemas.openxmlformats.org/officeDocument/2006/relationships/ctrlProp" Target="../ctrlProps/ctrlProp1824.xml"/><Relationship Id="rId63" Type="http://schemas.openxmlformats.org/officeDocument/2006/relationships/ctrlProp" Target="../ctrlProps/ctrlProp1845.xml"/><Relationship Id="rId84" Type="http://schemas.openxmlformats.org/officeDocument/2006/relationships/ctrlProp" Target="../ctrlProps/ctrlProp1866.xml"/><Relationship Id="rId138" Type="http://schemas.openxmlformats.org/officeDocument/2006/relationships/ctrlProp" Target="../ctrlProps/ctrlProp1920.xml"/><Relationship Id="rId107" Type="http://schemas.openxmlformats.org/officeDocument/2006/relationships/ctrlProp" Target="../ctrlProps/ctrlProp1889.xml"/><Relationship Id="rId11" Type="http://schemas.openxmlformats.org/officeDocument/2006/relationships/ctrlProp" Target="../ctrlProps/ctrlProp1793.xml"/><Relationship Id="rId32" Type="http://schemas.openxmlformats.org/officeDocument/2006/relationships/ctrlProp" Target="../ctrlProps/ctrlProp1814.xml"/><Relationship Id="rId37" Type="http://schemas.openxmlformats.org/officeDocument/2006/relationships/ctrlProp" Target="../ctrlProps/ctrlProp1819.xml"/><Relationship Id="rId53" Type="http://schemas.openxmlformats.org/officeDocument/2006/relationships/ctrlProp" Target="../ctrlProps/ctrlProp1835.xml"/><Relationship Id="rId58" Type="http://schemas.openxmlformats.org/officeDocument/2006/relationships/ctrlProp" Target="../ctrlProps/ctrlProp1840.xml"/><Relationship Id="rId74" Type="http://schemas.openxmlformats.org/officeDocument/2006/relationships/ctrlProp" Target="../ctrlProps/ctrlProp1856.xml"/><Relationship Id="rId79" Type="http://schemas.openxmlformats.org/officeDocument/2006/relationships/ctrlProp" Target="../ctrlProps/ctrlProp1861.xml"/><Relationship Id="rId102" Type="http://schemas.openxmlformats.org/officeDocument/2006/relationships/ctrlProp" Target="../ctrlProps/ctrlProp1884.xml"/><Relationship Id="rId123" Type="http://schemas.openxmlformats.org/officeDocument/2006/relationships/ctrlProp" Target="../ctrlProps/ctrlProp1905.xml"/><Relationship Id="rId128" Type="http://schemas.openxmlformats.org/officeDocument/2006/relationships/ctrlProp" Target="../ctrlProps/ctrlProp1910.xml"/><Relationship Id="rId5" Type="http://schemas.openxmlformats.org/officeDocument/2006/relationships/ctrlProp" Target="../ctrlProps/ctrlProp1787.xml"/><Relationship Id="rId90" Type="http://schemas.openxmlformats.org/officeDocument/2006/relationships/ctrlProp" Target="../ctrlProps/ctrlProp1872.xml"/><Relationship Id="rId95" Type="http://schemas.openxmlformats.org/officeDocument/2006/relationships/ctrlProp" Target="../ctrlProps/ctrlProp1877.xml"/><Relationship Id="rId22" Type="http://schemas.openxmlformats.org/officeDocument/2006/relationships/ctrlProp" Target="../ctrlProps/ctrlProp1804.xml"/><Relationship Id="rId27" Type="http://schemas.openxmlformats.org/officeDocument/2006/relationships/ctrlProp" Target="../ctrlProps/ctrlProp1809.xml"/><Relationship Id="rId43" Type="http://schemas.openxmlformats.org/officeDocument/2006/relationships/ctrlProp" Target="../ctrlProps/ctrlProp1825.xml"/><Relationship Id="rId48" Type="http://schemas.openxmlformats.org/officeDocument/2006/relationships/ctrlProp" Target="../ctrlProps/ctrlProp1830.xml"/><Relationship Id="rId64" Type="http://schemas.openxmlformats.org/officeDocument/2006/relationships/ctrlProp" Target="../ctrlProps/ctrlProp1846.xml"/><Relationship Id="rId69" Type="http://schemas.openxmlformats.org/officeDocument/2006/relationships/ctrlProp" Target="../ctrlProps/ctrlProp1851.xml"/><Relationship Id="rId113" Type="http://schemas.openxmlformats.org/officeDocument/2006/relationships/ctrlProp" Target="../ctrlProps/ctrlProp1895.xml"/><Relationship Id="rId118" Type="http://schemas.openxmlformats.org/officeDocument/2006/relationships/ctrlProp" Target="../ctrlProps/ctrlProp1900.xml"/><Relationship Id="rId134" Type="http://schemas.openxmlformats.org/officeDocument/2006/relationships/ctrlProp" Target="../ctrlProps/ctrlProp1916.xml"/><Relationship Id="rId139" Type="http://schemas.openxmlformats.org/officeDocument/2006/relationships/ctrlProp" Target="../ctrlProps/ctrlProp1921.xml"/><Relationship Id="rId80" Type="http://schemas.openxmlformats.org/officeDocument/2006/relationships/ctrlProp" Target="../ctrlProps/ctrlProp1862.xml"/><Relationship Id="rId85" Type="http://schemas.openxmlformats.org/officeDocument/2006/relationships/ctrlProp" Target="../ctrlProps/ctrlProp1867.xml"/><Relationship Id="rId12" Type="http://schemas.openxmlformats.org/officeDocument/2006/relationships/ctrlProp" Target="../ctrlProps/ctrlProp1794.xml"/><Relationship Id="rId17" Type="http://schemas.openxmlformats.org/officeDocument/2006/relationships/ctrlProp" Target="../ctrlProps/ctrlProp1799.xml"/><Relationship Id="rId33" Type="http://schemas.openxmlformats.org/officeDocument/2006/relationships/ctrlProp" Target="../ctrlProps/ctrlProp1815.xml"/><Relationship Id="rId38" Type="http://schemas.openxmlformats.org/officeDocument/2006/relationships/ctrlProp" Target="../ctrlProps/ctrlProp1820.xml"/><Relationship Id="rId59" Type="http://schemas.openxmlformats.org/officeDocument/2006/relationships/ctrlProp" Target="../ctrlProps/ctrlProp1841.xml"/><Relationship Id="rId103" Type="http://schemas.openxmlformats.org/officeDocument/2006/relationships/ctrlProp" Target="../ctrlProps/ctrlProp1885.xml"/><Relationship Id="rId108" Type="http://schemas.openxmlformats.org/officeDocument/2006/relationships/ctrlProp" Target="../ctrlProps/ctrlProp1890.xml"/><Relationship Id="rId124" Type="http://schemas.openxmlformats.org/officeDocument/2006/relationships/ctrlProp" Target="../ctrlProps/ctrlProp1906.xml"/><Relationship Id="rId129" Type="http://schemas.openxmlformats.org/officeDocument/2006/relationships/ctrlProp" Target="../ctrlProps/ctrlProp1911.xml"/><Relationship Id="rId54" Type="http://schemas.openxmlformats.org/officeDocument/2006/relationships/ctrlProp" Target="../ctrlProps/ctrlProp1836.xml"/><Relationship Id="rId70" Type="http://schemas.openxmlformats.org/officeDocument/2006/relationships/ctrlProp" Target="../ctrlProps/ctrlProp1852.xml"/><Relationship Id="rId75" Type="http://schemas.openxmlformats.org/officeDocument/2006/relationships/ctrlProp" Target="../ctrlProps/ctrlProp1857.xml"/><Relationship Id="rId91" Type="http://schemas.openxmlformats.org/officeDocument/2006/relationships/ctrlProp" Target="../ctrlProps/ctrlProp1873.xml"/><Relationship Id="rId96" Type="http://schemas.openxmlformats.org/officeDocument/2006/relationships/ctrlProp" Target="../ctrlProps/ctrlProp1878.xml"/><Relationship Id="rId140" Type="http://schemas.openxmlformats.org/officeDocument/2006/relationships/ctrlProp" Target="../ctrlProps/ctrlProp1922.xml"/><Relationship Id="rId1" Type="http://schemas.openxmlformats.org/officeDocument/2006/relationships/printerSettings" Target="../printerSettings/printerSettings16.bin"/><Relationship Id="rId6" Type="http://schemas.openxmlformats.org/officeDocument/2006/relationships/ctrlProp" Target="../ctrlProps/ctrlProp1788.xml"/><Relationship Id="rId23" Type="http://schemas.openxmlformats.org/officeDocument/2006/relationships/ctrlProp" Target="../ctrlProps/ctrlProp1805.xml"/><Relationship Id="rId28" Type="http://schemas.openxmlformats.org/officeDocument/2006/relationships/ctrlProp" Target="../ctrlProps/ctrlProp1810.xml"/><Relationship Id="rId49" Type="http://schemas.openxmlformats.org/officeDocument/2006/relationships/ctrlProp" Target="../ctrlProps/ctrlProp1831.xml"/><Relationship Id="rId114" Type="http://schemas.openxmlformats.org/officeDocument/2006/relationships/ctrlProp" Target="../ctrlProps/ctrlProp1896.xml"/><Relationship Id="rId119" Type="http://schemas.openxmlformats.org/officeDocument/2006/relationships/ctrlProp" Target="../ctrlProps/ctrlProp1901.xml"/><Relationship Id="rId44" Type="http://schemas.openxmlformats.org/officeDocument/2006/relationships/ctrlProp" Target="../ctrlProps/ctrlProp1826.xml"/><Relationship Id="rId60" Type="http://schemas.openxmlformats.org/officeDocument/2006/relationships/ctrlProp" Target="../ctrlProps/ctrlProp1842.xml"/><Relationship Id="rId65" Type="http://schemas.openxmlformats.org/officeDocument/2006/relationships/ctrlProp" Target="../ctrlProps/ctrlProp1847.xml"/><Relationship Id="rId81" Type="http://schemas.openxmlformats.org/officeDocument/2006/relationships/ctrlProp" Target="../ctrlProps/ctrlProp1863.xml"/><Relationship Id="rId86" Type="http://schemas.openxmlformats.org/officeDocument/2006/relationships/ctrlProp" Target="../ctrlProps/ctrlProp1868.xml"/><Relationship Id="rId130" Type="http://schemas.openxmlformats.org/officeDocument/2006/relationships/ctrlProp" Target="../ctrlProps/ctrlProp1912.xml"/><Relationship Id="rId135" Type="http://schemas.openxmlformats.org/officeDocument/2006/relationships/ctrlProp" Target="../ctrlProps/ctrlProp1917.xml"/><Relationship Id="rId13" Type="http://schemas.openxmlformats.org/officeDocument/2006/relationships/ctrlProp" Target="../ctrlProps/ctrlProp1795.xml"/><Relationship Id="rId18" Type="http://schemas.openxmlformats.org/officeDocument/2006/relationships/ctrlProp" Target="../ctrlProps/ctrlProp1800.xml"/><Relationship Id="rId39" Type="http://schemas.openxmlformats.org/officeDocument/2006/relationships/ctrlProp" Target="../ctrlProps/ctrlProp1821.xml"/><Relationship Id="rId109" Type="http://schemas.openxmlformats.org/officeDocument/2006/relationships/ctrlProp" Target="../ctrlProps/ctrlProp1891.xml"/><Relationship Id="rId34" Type="http://schemas.openxmlformats.org/officeDocument/2006/relationships/ctrlProp" Target="../ctrlProps/ctrlProp1816.xml"/><Relationship Id="rId50" Type="http://schemas.openxmlformats.org/officeDocument/2006/relationships/ctrlProp" Target="../ctrlProps/ctrlProp1832.xml"/><Relationship Id="rId55" Type="http://schemas.openxmlformats.org/officeDocument/2006/relationships/ctrlProp" Target="../ctrlProps/ctrlProp1837.xml"/><Relationship Id="rId76" Type="http://schemas.openxmlformats.org/officeDocument/2006/relationships/ctrlProp" Target="../ctrlProps/ctrlProp1858.xml"/><Relationship Id="rId97" Type="http://schemas.openxmlformats.org/officeDocument/2006/relationships/ctrlProp" Target="../ctrlProps/ctrlProp1879.xml"/><Relationship Id="rId104" Type="http://schemas.openxmlformats.org/officeDocument/2006/relationships/ctrlProp" Target="../ctrlProps/ctrlProp1886.xml"/><Relationship Id="rId120" Type="http://schemas.openxmlformats.org/officeDocument/2006/relationships/ctrlProp" Target="../ctrlProps/ctrlProp1902.xml"/><Relationship Id="rId125" Type="http://schemas.openxmlformats.org/officeDocument/2006/relationships/ctrlProp" Target="../ctrlProps/ctrlProp1907.xml"/><Relationship Id="rId141" Type="http://schemas.openxmlformats.org/officeDocument/2006/relationships/ctrlProp" Target="../ctrlProps/ctrlProp1923.xml"/><Relationship Id="rId7" Type="http://schemas.openxmlformats.org/officeDocument/2006/relationships/ctrlProp" Target="../ctrlProps/ctrlProp1789.xml"/><Relationship Id="rId71" Type="http://schemas.openxmlformats.org/officeDocument/2006/relationships/ctrlProp" Target="../ctrlProps/ctrlProp1853.xml"/><Relationship Id="rId92" Type="http://schemas.openxmlformats.org/officeDocument/2006/relationships/ctrlProp" Target="../ctrlProps/ctrlProp1874.xml"/><Relationship Id="rId2" Type="http://schemas.openxmlformats.org/officeDocument/2006/relationships/drawing" Target="../drawings/drawing16.xml"/><Relationship Id="rId29" Type="http://schemas.openxmlformats.org/officeDocument/2006/relationships/ctrlProp" Target="../ctrlProps/ctrlProp1811.xml"/><Relationship Id="rId24" Type="http://schemas.openxmlformats.org/officeDocument/2006/relationships/ctrlProp" Target="../ctrlProps/ctrlProp1806.xml"/><Relationship Id="rId40" Type="http://schemas.openxmlformats.org/officeDocument/2006/relationships/ctrlProp" Target="../ctrlProps/ctrlProp1822.xml"/><Relationship Id="rId45" Type="http://schemas.openxmlformats.org/officeDocument/2006/relationships/ctrlProp" Target="../ctrlProps/ctrlProp1827.xml"/><Relationship Id="rId66" Type="http://schemas.openxmlformats.org/officeDocument/2006/relationships/ctrlProp" Target="../ctrlProps/ctrlProp1848.xml"/><Relationship Id="rId87" Type="http://schemas.openxmlformats.org/officeDocument/2006/relationships/ctrlProp" Target="../ctrlProps/ctrlProp1869.xml"/><Relationship Id="rId110" Type="http://schemas.openxmlformats.org/officeDocument/2006/relationships/ctrlProp" Target="../ctrlProps/ctrlProp1892.xml"/><Relationship Id="rId115" Type="http://schemas.openxmlformats.org/officeDocument/2006/relationships/ctrlProp" Target="../ctrlProps/ctrlProp1897.xml"/><Relationship Id="rId131" Type="http://schemas.openxmlformats.org/officeDocument/2006/relationships/ctrlProp" Target="../ctrlProps/ctrlProp1913.xml"/><Relationship Id="rId136" Type="http://schemas.openxmlformats.org/officeDocument/2006/relationships/ctrlProp" Target="../ctrlProps/ctrlProp1918.xml"/><Relationship Id="rId61" Type="http://schemas.openxmlformats.org/officeDocument/2006/relationships/ctrlProp" Target="../ctrlProps/ctrlProp1843.xml"/><Relationship Id="rId82" Type="http://schemas.openxmlformats.org/officeDocument/2006/relationships/ctrlProp" Target="../ctrlProps/ctrlProp1864.xml"/><Relationship Id="rId19" Type="http://schemas.openxmlformats.org/officeDocument/2006/relationships/ctrlProp" Target="../ctrlProps/ctrlProp1801.xml"/><Relationship Id="rId14" Type="http://schemas.openxmlformats.org/officeDocument/2006/relationships/ctrlProp" Target="../ctrlProps/ctrlProp1796.xml"/><Relationship Id="rId30" Type="http://schemas.openxmlformats.org/officeDocument/2006/relationships/ctrlProp" Target="../ctrlProps/ctrlProp1812.xml"/><Relationship Id="rId35" Type="http://schemas.openxmlformats.org/officeDocument/2006/relationships/ctrlProp" Target="../ctrlProps/ctrlProp1817.xml"/><Relationship Id="rId56" Type="http://schemas.openxmlformats.org/officeDocument/2006/relationships/ctrlProp" Target="../ctrlProps/ctrlProp1838.xml"/><Relationship Id="rId77" Type="http://schemas.openxmlformats.org/officeDocument/2006/relationships/ctrlProp" Target="../ctrlProps/ctrlProp1859.xml"/><Relationship Id="rId100" Type="http://schemas.openxmlformats.org/officeDocument/2006/relationships/ctrlProp" Target="../ctrlProps/ctrlProp1882.xml"/><Relationship Id="rId105" Type="http://schemas.openxmlformats.org/officeDocument/2006/relationships/ctrlProp" Target="../ctrlProps/ctrlProp1887.xml"/><Relationship Id="rId126" Type="http://schemas.openxmlformats.org/officeDocument/2006/relationships/ctrlProp" Target="../ctrlProps/ctrlProp1908.xml"/><Relationship Id="rId8" Type="http://schemas.openxmlformats.org/officeDocument/2006/relationships/ctrlProp" Target="../ctrlProps/ctrlProp1790.xml"/><Relationship Id="rId51" Type="http://schemas.openxmlformats.org/officeDocument/2006/relationships/ctrlProp" Target="../ctrlProps/ctrlProp1833.xml"/><Relationship Id="rId72" Type="http://schemas.openxmlformats.org/officeDocument/2006/relationships/ctrlProp" Target="../ctrlProps/ctrlProp1854.xml"/><Relationship Id="rId93" Type="http://schemas.openxmlformats.org/officeDocument/2006/relationships/ctrlProp" Target="../ctrlProps/ctrlProp1875.xml"/><Relationship Id="rId98" Type="http://schemas.openxmlformats.org/officeDocument/2006/relationships/ctrlProp" Target="../ctrlProps/ctrlProp1880.xml"/><Relationship Id="rId121" Type="http://schemas.openxmlformats.org/officeDocument/2006/relationships/ctrlProp" Target="../ctrlProps/ctrlProp1903.xml"/><Relationship Id="rId142" Type="http://schemas.openxmlformats.org/officeDocument/2006/relationships/ctrlProp" Target="../ctrlProps/ctrlProp1924.xml"/><Relationship Id="rId3" Type="http://schemas.openxmlformats.org/officeDocument/2006/relationships/vmlDrawing" Target="../drawings/vmlDrawing16.vml"/><Relationship Id="rId25" Type="http://schemas.openxmlformats.org/officeDocument/2006/relationships/ctrlProp" Target="../ctrlProps/ctrlProp1807.xml"/><Relationship Id="rId46" Type="http://schemas.openxmlformats.org/officeDocument/2006/relationships/ctrlProp" Target="../ctrlProps/ctrlProp1828.xml"/><Relationship Id="rId67" Type="http://schemas.openxmlformats.org/officeDocument/2006/relationships/ctrlProp" Target="../ctrlProps/ctrlProp1849.xml"/><Relationship Id="rId116" Type="http://schemas.openxmlformats.org/officeDocument/2006/relationships/ctrlProp" Target="../ctrlProps/ctrlProp1898.xml"/><Relationship Id="rId137" Type="http://schemas.openxmlformats.org/officeDocument/2006/relationships/ctrlProp" Target="../ctrlProps/ctrlProp1919.xml"/><Relationship Id="rId20" Type="http://schemas.openxmlformats.org/officeDocument/2006/relationships/ctrlProp" Target="../ctrlProps/ctrlProp1802.xml"/><Relationship Id="rId41" Type="http://schemas.openxmlformats.org/officeDocument/2006/relationships/ctrlProp" Target="../ctrlProps/ctrlProp1823.xml"/><Relationship Id="rId62" Type="http://schemas.openxmlformats.org/officeDocument/2006/relationships/ctrlProp" Target="../ctrlProps/ctrlProp1844.xml"/><Relationship Id="rId83" Type="http://schemas.openxmlformats.org/officeDocument/2006/relationships/ctrlProp" Target="../ctrlProps/ctrlProp1865.xml"/><Relationship Id="rId88" Type="http://schemas.openxmlformats.org/officeDocument/2006/relationships/ctrlProp" Target="../ctrlProps/ctrlProp1870.xml"/><Relationship Id="rId111" Type="http://schemas.openxmlformats.org/officeDocument/2006/relationships/ctrlProp" Target="../ctrlProps/ctrlProp1893.xml"/><Relationship Id="rId132" Type="http://schemas.openxmlformats.org/officeDocument/2006/relationships/ctrlProp" Target="../ctrlProps/ctrlProp1914.xml"/><Relationship Id="rId15" Type="http://schemas.openxmlformats.org/officeDocument/2006/relationships/ctrlProp" Target="../ctrlProps/ctrlProp1797.xml"/><Relationship Id="rId36" Type="http://schemas.openxmlformats.org/officeDocument/2006/relationships/ctrlProp" Target="../ctrlProps/ctrlProp1818.xml"/><Relationship Id="rId57" Type="http://schemas.openxmlformats.org/officeDocument/2006/relationships/ctrlProp" Target="../ctrlProps/ctrlProp1839.xml"/><Relationship Id="rId106" Type="http://schemas.openxmlformats.org/officeDocument/2006/relationships/ctrlProp" Target="../ctrlProps/ctrlProp1888.xml"/><Relationship Id="rId127" Type="http://schemas.openxmlformats.org/officeDocument/2006/relationships/ctrlProp" Target="../ctrlProps/ctrlProp1909.xml"/><Relationship Id="rId10" Type="http://schemas.openxmlformats.org/officeDocument/2006/relationships/ctrlProp" Target="../ctrlProps/ctrlProp1792.xml"/><Relationship Id="rId31" Type="http://schemas.openxmlformats.org/officeDocument/2006/relationships/ctrlProp" Target="../ctrlProps/ctrlProp1813.xml"/><Relationship Id="rId52" Type="http://schemas.openxmlformats.org/officeDocument/2006/relationships/ctrlProp" Target="../ctrlProps/ctrlProp1834.xml"/><Relationship Id="rId73" Type="http://schemas.openxmlformats.org/officeDocument/2006/relationships/ctrlProp" Target="../ctrlProps/ctrlProp1855.xml"/><Relationship Id="rId78" Type="http://schemas.openxmlformats.org/officeDocument/2006/relationships/ctrlProp" Target="../ctrlProps/ctrlProp1860.xml"/><Relationship Id="rId94" Type="http://schemas.openxmlformats.org/officeDocument/2006/relationships/ctrlProp" Target="../ctrlProps/ctrlProp1876.xml"/><Relationship Id="rId99" Type="http://schemas.openxmlformats.org/officeDocument/2006/relationships/ctrlProp" Target="../ctrlProps/ctrlProp1881.xml"/><Relationship Id="rId101" Type="http://schemas.openxmlformats.org/officeDocument/2006/relationships/ctrlProp" Target="../ctrlProps/ctrlProp1883.xml"/><Relationship Id="rId122" Type="http://schemas.openxmlformats.org/officeDocument/2006/relationships/ctrlProp" Target="../ctrlProps/ctrlProp1904.xml"/><Relationship Id="rId143" Type="http://schemas.openxmlformats.org/officeDocument/2006/relationships/ctrlProp" Target="../ctrlProps/ctrlProp1925.xml"/><Relationship Id="rId4" Type="http://schemas.openxmlformats.org/officeDocument/2006/relationships/ctrlProp" Target="../ctrlProps/ctrlProp1786.xml"/><Relationship Id="rId9" Type="http://schemas.openxmlformats.org/officeDocument/2006/relationships/ctrlProp" Target="../ctrlProps/ctrlProp1791.xml"/><Relationship Id="rId26" Type="http://schemas.openxmlformats.org/officeDocument/2006/relationships/ctrlProp" Target="../ctrlProps/ctrlProp1808.xml"/><Relationship Id="rId47" Type="http://schemas.openxmlformats.org/officeDocument/2006/relationships/ctrlProp" Target="../ctrlProps/ctrlProp1829.xml"/><Relationship Id="rId68" Type="http://schemas.openxmlformats.org/officeDocument/2006/relationships/ctrlProp" Target="../ctrlProps/ctrlProp1850.xml"/><Relationship Id="rId89" Type="http://schemas.openxmlformats.org/officeDocument/2006/relationships/ctrlProp" Target="../ctrlProps/ctrlProp1871.xml"/><Relationship Id="rId112" Type="http://schemas.openxmlformats.org/officeDocument/2006/relationships/ctrlProp" Target="../ctrlProps/ctrlProp1894.xml"/><Relationship Id="rId133" Type="http://schemas.openxmlformats.org/officeDocument/2006/relationships/ctrlProp" Target="../ctrlProps/ctrlProp1915.xml"/><Relationship Id="rId16" Type="http://schemas.openxmlformats.org/officeDocument/2006/relationships/ctrlProp" Target="../ctrlProps/ctrlProp1798.xml"/></Relationships>
</file>

<file path=xl/worksheets/_rels/sheet1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039.xml"/><Relationship Id="rId21" Type="http://schemas.openxmlformats.org/officeDocument/2006/relationships/ctrlProp" Target="../ctrlProps/ctrlProp1943.xml"/><Relationship Id="rId42" Type="http://schemas.openxmlformats.org/officeDocument/2006/relationships/ctrlProp" Target="../ctrlProps/ctrlProp1964.xml"/><Relationship Id="rId63" Type="http://schemas.openxmlformats.org/officeDocument/2006/relationships/ctrlProp" Target="../ctrlProps/ctrlProp1985.xml"/><Relationship Id="rId84" Type="http://schemas.openxmlformats.org/officeDocument/2006/relationships/ctrlProp" Target="../ctrlProps/ctrlProp2006.xml"/><Relationship Id="rId138" Type="http://schemas.openxmlformats.org/officeDocument/2006/relationships/ctrlProp" Target="../ctrlProps/ctrlProp2060.xml"/><Relationship Id="rId107" Type="http://schemas.openxmlformats.org/officeDocument/2006/relationships/ctrlProp" Target="../ctrlProps/ctrlProp2029.xml"/><Relationship Id="rId11" Type="http://schemas.openxmlformats.org/officeDocument/2006/relationships/ctrlProp" Target="../ctrlProps/ctrlProp1933.xml"/><Relationship Id="rId32" Type="http://schemas.openxmlformats.org/officeDocument/2006/relationships/ctrlProp" Target="../ctrlProps/ctrlProp1954.xml"/><Relationship Id="rId37" Type="http://schemas.openxmlformats.org/officeDocument/2006/relationships/ctrlProp" Target="../ctrlProps/ctrlProp1959.xml"/><Relationship Id="rId53" Type="http://schemas.openxmlformats.org/officeDocument/2006/relationships/ctrlProp" Target="../ctrlProps/ctrlProp1975.xml"/><Relationship Id="rId58" Type="http://schemas.openxmlformats.org/officeDocument/2006/relationships/ctrlProp" Target="../ctrlProps/ctrlProp1980.xml"/><Relationship Id="rId74" Type="http://schemas.openxmlformats.org/officeDocument/2006/relationships/ctrlProp" Target="../ctrlProps/ctrlProp1996.xml"/><Relationship Id="rId79" Type="http://schemas.openxmlformats.org/officeDocument/2006/relationships/ctrlProp" Target="../ctrlProps/ctrlProp2001.xml"/><Relationship Id="rId102" Type="http://schemas.openxmlformats.org/officeDocument/2006/relationships/ctrlProp" Target="../ctrlProps/ctrlProp2024.xml"/><Relationship Id="rId123" Type="http://schemas.openxmlformats.org/officeDocument/2006/relationships/ctrlProp" Target="../ctrlProps/ctrlProp2045.xml"/><Relationship Id="rId128" Type="http://schemas.openxmlformats.org/officeDocument/2006/relationships/ctrlProp" Target="../ctrlProps/ctrlProp2050.xml"/><Relationship Id="rId5" Type="http://schemas.openxmlformats.org/officeDocument/2006/relationships/ctrlProp" Target="../ctrlProps/ctrlProp1927.xml"/><Relationship Id="rId90" Type="http://schemas.openxmlformats.org/officeDocument/2006/relationships/ctrlProp" Target="../ctrlProps/ctrlProp2012.xml"/><Relationship Id="rId95" Type="http://schemas.openxmlformats.org/officeDocument/2006/relationships/ctrlProp" Target="../ctrlProps/ctrlProp2017.xml"/><Relationship Id="rId22" Type="http://schemas.openxmlformats.org/officeDocument/2006/relationships/ctrlProp" Target="../ctrlProps/ctrlProp1944.xml"/><Relationship Id="rId27" Type="http://schemas.openxmlformats.org/officeDocument/2006/relationships/ctrlProp" Target="../ctrlProps/ctrlProp1949.xml"/><Relationship Id="rId43" Type="http://schemas.openxmlformats.org/officeDocument/2006/relationships/ctrlProp" Target="../ctrlProps/ctrlProp1965.xml"/><Relationship Id="rId48" Type="http://schemas.openxmlformats.org/officeDocument/2006/relationships/ctrlProp" Target="../ctrlProps/ctrlProp1970.xml"/><Relationship Id="rId64" Type="http://schemas.openxmlformats.org/officeDocument/2006/relationships/ctrlProp" Target="../ctrlProps/ctrlProp1986.xml"/><Relationship Id="rId69" Type="http://schemas.openxmlformats.org/officeDocument/2006/relationships/ctrlProp" Target="../ctrlProps/ctrlProp1991.xml"/><Relationship Id="rId113" Type="http://schemas.openxmlformats.org/officeDocument/2006/relationships/ctrlProp" Target="../ctrlProps/ctrlProp2035.xml"/><Relationship Id="rId118" Type="http://schemas.openxmlformats.org/officeDocument/2006/relationships/ctrlProp" Target="../ctrlProps/ctrlProp2040.xml"/><Relationship Id="rId134" Type="http://schemas.openxmlformats.org/officeDocument/2006/relationships/ctrlProp" Target="../ctrlProps/ctrlProp2056.xml"/><Relationship Id="rId139" Type="http://schemas.openxmlformats.org/officeDocument/2006/relationships/ctrlProp" Target="../ctrlProps/ctrlProp2061.xml"/><Relationship Id="rId80" Type="http://schemas.openxmlformats.org/officeDocument/2006/relationships/ctrlProp" Target="../ctrlProps/ctrlProp2002.xml"/><Relationship Id="rId85" Type="http://schemas.openxmlformats.org/officeDocument/2006/relationships/ctrlProp" Target="../ctrlProps/ctrlProp2007.xml"/><Relationship Id="rId12" Type="http://schemas.openxmlformats.org/officeDocument/2006/relationships/ctrlProp" Target="../ctrlProps/ctrlProp1934.xml"/><Relationship Id="rId17" Type="http://schemas.openxmlformats.org/officeDocument/2006/relationships/ctrlProp" Target="../ctrlProps/ctrlProp1939.xml"/><Relationship Id="rId33" Type="http://schemas.openxmlformats.org/officeDocument/2006/relationships/ctrlProp" Target="../ctrlProps/ctrlProp1955.xml"/><Relationship Id="rId38" Type="http://schemas.openxmlformats.org/officeDocument/2006/relationships/ctrlProp" Target="../ctrlProps/ctrlProp1960.xml"/><Relationship Id="rId59" Type="http://schemas.openxmlformats.org/officeDocument/2006/relationships/ctrlProp" Target="../ctrlProps/ctrlProp1981.xml"/><Relationship Id="rId103" Type="http://schemas.openxmlformats.org/officeDocument/2006/relationships/ctrlProp" Target="../ctrlProps/ctrlProp2025.xml"/><Relationship Id="rId108" Type="http://schemas.openxmlformats.org/officeDocument/2006/relationships/ctrlProp" Target="../ctrlProps/ctrlProp2030.xml"/><Relationship Id="rId124" Type="http://schemas.openxmlformats.org/officeDocument/2006/relationships/ctrlProp" Target="../ctrlProps/ctrlProp2046.xml"/><Relationship Id="rId129" Type="http://schemas.openxmlformats.org/officeDocument/2006/relationships/ctrlProp" Target="../ctrlProps/ctrlProp2051.xml"/><Relationship Id="rId54" Type="http://schemas.openxmlformats.org/officeDocument/2006/relationships/ctrlProp" Target="../ctrlProps/ctrlProp1976.xml"/><Relationship Id="rId70" Type="http://schemas.openxmlformats.org/officeDocument/2006/relationships/ctrlProp" Target="../ctrlProps/ctrlProp1992.xml"/><Relationship Id="rId75" Type="http://schemas.openxmlformats.org/officeDocument/2006/relationships/ctrlProp" Target="../ctrlProps/ctrlProp1997.xml"/><Relationship Id="rId91" Type="http://schemas.openxmlformats.org/officeDocument/2006/relationships/ctrlProp" Target="../ctrlProps/ctrlProp2013.xml"/><Relationship Id="rId96" Type="http://schemas.openxmlformats.org/officeDocument/2006/relationships/ctrlProp" Target="../ctrlProps/ctrlProp2018.xml"/><Relationship Id="rId140" Type="http://schemas.openxmlformats.org/officeDocument/2006/relationships/ctrlProp" Target="../ctrlProps/ctrlProp2062.xml"/><Relationship Id="rId1" Type="http://schemas.openxmlformats.org/officeDocument/2006/relationships/printerSettings" Target="../printerSettings/printerSettings17.bin"/><Relationship Id="rId6" Type="http://schemas.openxmlformats.org/officeDocument/2006/relationships/ctrlProp" Target="../ctrlProps/ctrlProp1928.xml"/><Relationship Id="rId23" Type="http://schemas.openxmlformats.org/officeDocument/2006/relationships/ctrlProp" Target="../ctrlProps/ctrlProp1945.xml"/><Relationship Id="rId28" Type="http://schemas.openxmlformats.org/officeDocument/2006/relationships/ctrlProp" Target="../ctrlProps/ctrlProp1950.xml"/><Relationship Id="rId49" Type="http://schemas.openxmlformats.org/officeDocument/2006/relationships/ctrlProp" Target="../ctrlProps/ctrlProp1971.xml"/><Relationship Id="rId114" Type="http://schemas.openxmlformats.org/officeDocument/2006/relationships/ctrlProp" Target="../ctrlProps/ctrlProp2036.xml"/><Relationship Id="rId119" Type="http://schemas.openxmlformats.org/officeDocument/2006/relationships/ctrlProp" Target="../ctrlProps/ctrlProp2041.xml"/><Relationship Id="rId44" Type="http://schemas.openxmlformats.org/officeDocument/2006/relationships/ctrlProp" Target="../ctrlProps/ctrlProp1966.xml"/><Relationship Id="rId60" Type="http://schemas.openxmlformats.org/officeDocument/2006/relationships/ctrlProp" Target="../ctrlProps/ctrlProp1982.xml"/><Relationship Id="rId65" Type="http://schemas.openxmlformats.org/officeDocument/2006/relationships/ctrlProp" Target="../ctrlProps/ctrlProp1987.xml"/><Relationship Id="rId81" Type="http://schemas.openxmlformats.org/officeDocument/2006/relationships/ctrlProp" Target="../ctrlProps/ctrlProp2003.xml"/><Relationship Id="rId86" Type="http://schemas.openxmlformats.org/officeDocument/2006/relationships/ctrlProp" Target="../ctrlProps/ctrlProp2008.xml"/><Relationship Id="rId130" Type="http://schemas.openxmlformats.org/officeDocument/2006/relationships/ctrlProp" Target="../ctrlProps/ctrlProp2052.xml"/><Relationship Id="rId135" Type="http://schemas.openxmlformats.org/officeDocument/2006/relationships/ctrlProp" Target="../ctrlProps/ctrlProp2057.xml"/><Relationship Id="rId13" Type="http://schemas.openxmlformats.org/officeDocument/2006/relationships/ctrlProp" Target="../ctrlProps/ctrlProp1935.xml"/><Relationship Id="rId18" Type="http://schemas.openxmlformats.org/officeDocument/2006/relationships/ctrlProp" Target="../ctrlProps/ctrlProp1940.xml"/><Relationship Id="rId39" Type="http://schemas.openxmlformats.org/officeDocument/2006/relationships/ctrlProp" Target="../ctrlProps/ctrlProp1961.xml"/><Relationship Id="rId109" Type="http://schemas.openxmlformats.org/officeDocument/2006/relationships/ctrlProp" Target="../ctrlProps/ctrlProp2031.xml"/><Relationship Id="rId34" Type="http://schemas.openxmlformats.org/officeDocument/2006/relationships/ctrlProp" Target="../ctrlProps/ctrlProp1956.xml"/><Relationship Id="rId50" Type="http://schemas.openxmlformats.org/officeDocument/2006/relationships/ctrlProp" Target="../ctrlProps/ctrlProp1972.xml"/><Relationship Id="rId55" Type="http://schemas.openxmlformats.org/officeDocument/2006/relationships/ctrlProp" Target="../ctrlProps/ctrlProp1977.xml"/><Relationship Id="rId76" Type="http://schemas.openxmlformats.org/officeDocument/2006/relationships/ctrlProp" Target="../ctrlProps/ctrlProp1998.xml"/><Relationship Id="rId97" Type="http://schemas.openxmlformats.org/officeDocument/2006/relationships/ctrlProp" Target="../ctrlProps/ctrlProp2019.xml"/><Relationship Id="rId104" Type="http://schemas.openxmlformats.org/officeDocument/2006/relationships/ctrlProp" Target="../ctrlProps/ctrlProp2026.xml"/><Relationship Id="rId120" Type="http://schemas.openxmlformats.org/officeDocument/2006/relationships/ctrlProp" Target="../ctrlProps/ctrlProp2042.xml"/><Relationship Id="rId125" Type="http://schemas.openxmlformats.org/officeDocument/2006/relationships/ctrlProp" Target="../ctrlProps/ctrlProp2047.xml"/><Relationship Id="rId141" Type="http://schemas.openxmlformats.org/officeDocument/2006/relationships/ctrlProp" Target="../ctrlProps/ctrlProp2063.xml"/><Relationship Id="rId7" Type="http://schemas.openxmlformats.org/officeDocument/2006/relationships/ctrlProp" Target="../ctrlProps/ctrlProp1929.xml"/><Relationship Id="rId71" Type="http://schemas.openxmlformats.org/officeDocument/2006/relationships/ctrlProp" Target="../ctrlProps/ctrlProp1993.xml"/><Relationship Id="rId92" Type="http://schemas.openxmlformats.org/officeDocument/2006/relationships/ctrlProp" Target="../ctrlProps/ctrlProp2014.xml"/><Relationship Id="rId2" Type="http://schemas.openxmlformats.org/officeDocument/2006/relationships/drawing" Target="../drawings/drawing17.xml"/><Relationship Id="rId29" Type="http://schemas.openxmlformats.org/officeDocument/2006/relationships/ctrlProp" Target="../ctrlProps/ctrlProp1951.xml"/><Relationship Id="rId24" Type="http://schemas.openxmlformats.org/officeDocument/2006/relationships/ctrlProp" Target="../ctrlProps/ctrlProp1946.xml"/><Relationship Id="rId40" Type="http://schemas.openxmlformats.org/officeDocument/2006/relationships/ctrlProp" Target="../ctrlProps/ctrlProp1962.xml"/><Relationship Id="rId45" Type="http://schemas.openxmlformats.org/officeDocument/2006/relationships/ctrlProp" Target="../ctrlProps/ctrlProp1967.xml"/><Relationship Id="rId66" Type="http://schemas.openxmlformats.org/officeDocument/2006/relationships/ctrlProp" Target="../ctrlProps/ctrlProp1988.xml"/><Relationship Id="rId87" Type="http://schemas.openxmlformats.org/officeDocument/2006/relationships/ctrlProp" Target="../ctrlProps/ctrlProp2009.xml"/><Relationship Id="rId110" Type="http://schemas.openxmlformats.org/officeDocument/2006/relationships/ctrlProp" Target="../ctrlProps/ctrlProp2032.xml"/><Relationship Id="rId115" Type="http://schemas.openxmlformats.org/officeDocument/2006/relationships/ctrlProp" Target="../ctrlProps/ctrlProp2037.xml"/><Relationship Id="rId131" Type="http://schemas.openxmlformats.org/officeDocument/2006/relationships/ctrlProp" Target="../ctrlProps/ctrlProp2053.xml"/><Relationship Id="rId136" Type="http://schemas.openxmlformats.org/officeDocument/2006/relationships/ctrlProp" Target="../ctrlProps/ctrlProp2058.xml"/><Relationship Id="rId61" Type="http://schemas.openxmlformats.org/officeDocument/2006/relationships/ctrlProp" Target="../ctrlProps/ctrlProp1983.xml"/><Relationship Id="rId82" Type="http://schemas.openxmlformats.org/officeDocument/2006/relationships/ctrlProp" Target="../ctrlProps/ctrlProp2004.xml"/><Relationship Id="rId19" Type="http://schemas.openxmlformats.org/officeDocument/2006/relationships/ctrlProp" Target="../ctrlProps/ctrlProp1941.xml"/><Relationship Id="rId14" Type="http://schemas.openxmlformats.org/officeDocument/2006/relationships/ctrlProp" Target="../ctrlProps/ctrlProp1936.xml"/><Relationship Id="rId30" Type="http://schemas.openxmlformats.org/officeDocument/2006/relationships/ctrlProp" Target="../ctrlProps/ctrlProp1952.xml"/><Relationship Id="rId35" Type="http://schemas.openxmlformats.org/officeDocument/2006/relationships/ctrlProp" Target="../ctrlProps/ctrlProp1957.xml"/><Relationship Id="rId56" Type="http://schemas.openxmlformats.org/officeDocument/2006/relationships/ctrlProp" Target="../ctrlProps/ctrlProp1978.xml"/><Relationship Id="rId77" Type="http://schemas.openxmlformats.org/officeDocument/2006/relationships/ctrlProp" Target="../ctrlProps/ctrlProp1999.xml"/><Relationship Id="rId100" Type="http://schemas.openxmlformats.org/officeDocument/2006/relationships/ctrlProp" Target="../ctrlProps/ctrlProp2022.xml"/><Relationship Id="rId105" Type="http://schemas.openxmlformats.org/officeDocument/2006/relationships/ctrlProp" Target="../ctrlProps/ctrlProp2027.xml"/><Relationship Id="rId126" Type="http://schemas.openxmlformats.org/officeDocument/2006/relationships/ctrlProp" Target="../ctrlProps/ctrlProp2048.xml"/><Relationship Id="rId8" Type="http://schemas.openxmlformats.org/officeDocument/2006/relationships/ctrlProp" Target="../ctrlProps/ctrlProp1930.xml"/><Relationship Id="rId51" Type="http://schemas.openxmlformats.org/officeDocument/2006/relationships/ctrlProp" Target="../ctrlProps/ctrlProp1973.xml"/><Relationship Id="rId72" Type="http://schemas.openxmlformats.org/officeDocument/2006/relationships/ctrlProp" Target="../ctrlProps/ctrlProp1994.xml"/><Relationship Id="rId93" Type="http://schemas.openxmlformats.org/officeDocument/2006/relationships/ctrlProp" Target="../ctrlProps/ctrlProp2015.xml"/><Relationship Id="rId98" Type="http://schemas.openxmlformats.org/officeDocument/2006/relationships/ctrlProp" Target="../ctrlProps/ctrlProp2020.xml"/><Relationship Id="rId121" Type="http://schemas.openxmlformats.org/officeDocument/2006/relationships/ctrlProp" Target="../ctrlProps/ctrlProp2043.xml"/><Relationship Id="rId142" Type="http://schemas.openxmlformats.org/officeDocument/2006/relationships/ctrlProp" Target="../ctrlProps/ctrlProp2064.xml"/><Relationship Id="rId3" Type="http://schemas.openxmlformats.org/officeDocument/2006/relationships/vmlDrawing" Target="../drawings/vmlDrawing17.vml"/><Relationship Id="rId25" Type="http://schemas.openxmlformats.org/officeDocument/2006/relationships/ctrlProp" Target="../ctrlProps/ctrlProp1947.xml"/><Relationship Id="rId46" Type="http://schemas.openxmlformats.org/officeDocument/2006/relationships/ctrlProp" Target="../ctrlProps/ctrlProp1968.xml"/><Relationship Id="rId67" Type="http://schemas.openxmlformats.org/officeDocument/2006/relationships/ctrlProp" Target="../ctrlProps/ctrlProp1989.xml"/><Relationship Id="rId116" Type="http://schemas.openxmlformats.org/officeDocument/2006/relationships/ctrlProp" Target="../ctrlProps/ctrlProp2038.xml"/><Relationship Id="rId137" Type="http://schemas.openxmlformats.org/officeDocument/2006/relationships/ctrlProp" Target="../ctrlProps/ctrlProp2059.xml"/><Relationship Id="rId20" Type="http://schemas.openxmlformats.org/officeDocument/2006/relationships/ctrlProp" Target="../ctrlProps/ctrlProp1942.xml"/><Relationship Id="rId41" Type="http://schemas.openxmlformats.org/officeDocument/2006/relationships/ctrlProp" Target="../ctrlProps/ctrlProp1963.xml"/><Relationship Id="rId62" Type="http://schemas.openxmlformats.org/officeDocument/2006/relationships/ctrlProp" Target="../ctrlProps/ctrlProp1984.xml"/><Relationship Id="rId83" Type="http://schemas.openxmlformats.org/officeDocument/2006/relationships/ctrlProp" Target="../ctrlProps/ctrlProp2005.xml"/><Relationship Id="rId88" Type="http://schemas.openxmlformats.org/officeDocument/2006/relationships/ctrlProp" Target="../ctrlProps/ctrlProp2010.xml"/><Relationship Id="rId111" Type="http://schemas.openxmlformats.org/officeDocument/2006/relationships/ctrlProp" Target="../ctrlProps/ctrlProp2033.xml"/><Relationship Id="rId132" Type="http://schemas.openxmlformats.org/officeDocument/2006/relationships/ctrlProp" Target="../ctrlProps/ctrlProp2054.xml"/><Relationship Id="rId15" Type="http://schemas.openxmlformats.org/officeDocument/2006/relationships/ctrlProp" Target="../ctrlProps/ctrlProp1937.xml"/><Relationship Id="rId36" Type="http://schemas.openxmlformats.org/officeDocument/2006/relationships/ctrlProp" Target="../ctrlProps/ctrlProp1958.xml"/><Relationship Id="rId57" Type="http://schemas.openxmlformats.org/officeDocument/2006/relationships/ctrlProp" Target="../ctrlProps/ctrlProp1979.xml"/><Relationship Id="rId106" Type="http://schemas.openxmlformats.org/officeDocument/2006/relationships/ctrlProp" Target="../ctrlProps/ctrlProp2028.xml"/><Relationship Id="rId127" Type="http://schemas.openxmlformats.org/officeDocument/2006/relationships/ctrlProp" Target="../ctrlProps/ctrlProp2049.xml"/><Relationship Id="rId10" Type="http://schemas.openxmlformats.org/officeDocument/2006/relationships/ctrlProp" Target="../ctrlProps/ctrlProp1932.xml"/><Relationship Id="rId31" Type="http://schemas.openxmlformats.org/officeDocument/2006/relationships/ctrlProp" Target="../ctrlProps/ctrlProp1953.xml"/><Relationship Id="rId52" Type="http://schemas.openxmlformats.org/officeDocument/2006/relationships/ctrlProp" Target="../ctrlProps/ctrlProp1974.xml"/><Relationship Id="rId73" Type="http://schemas.openxmlformats.org/officeDocument/2006/relationships/ctrlProp" Target="../ctrlProps/ctrlProp1995.xml"/><Relationship Id="rId78" Type="http://schemas.openxmlformats.org/officeDocument/2006/relationships/ctrlProp" Target="../ctrlProps/ctrlProp2000.xml"/><Relationship Id="rId94" Type="http://schemas.openxmlformats.org/officeDocument/2006/relationships/ctrlProp" Target="../ctrlProps/ctrlProp2016.xml"/><Relationship Id="rId99" Type="http://schemas.openxmlformats.org/officeDocument/2006/relationships/ctrlProp" Target="../ctrlProps/ctrlProp2021.xml"/><Relationship Id="rId101" Type="http://schemas.openxmlformats.org/officeDocument/2006/relationships/ctrlProp" Target="../ctrlProps/ctrlProp2023.xml"/><Relationship Id="rId122" Type="http://schemas.openxmlformats.org/officeDocument/2006/relationships/ctrlProp" Target="../ctrlProps/ctrlProp2044.xml"/><Relationship Id="rId143" Type="http://schemas.openxmlformats.org/officeDocument/2006/relationships/ctrlProp" Target="../ctrlProps/ctrlProp2065.xml"/><Relationship Id="rId4" Type="http://schemas.openxmlformats.org/officeDocument/2006/relationships/ctrlProp" Target="../ctrlProps/ctrlProp1926.xml"/><Relationship Id="rId9" Type="http://schemas.openxmlformats.org/officeDocument/2006/relationships/ctrlProp" Target="../ctrlProps/ctrlProp1931.xml"/><Relationship Id="rId26" Type="http://schemas.openxmlformats.org/officeDocument/2006/relationships/ctrlProp" Target="../ctrlProps/ctrlProp1948.xml"/><Relationship Id="rId47" Type="http://schemas.openxmlformats.org/officeDocument/2006/relationships/ctrlProp" Target="../ctrlProps/ctrlProp1969.xml"/><Relationship Id="rId68" Type="http://schemas.openxmlformats.org/officeDocument/2006/relationships/ctrlProp" Target="../ctrlProps/ctrlProp1990.xml"/><Relationship Id="rId89" Type="http://schemas.openxmlformats.org/officeDocument/2006/relationships/ctrlProp" Target="../ctrlProps/ctrlProp2011.xml"/><Relationship Id="rId112" Type="http://schemas.openxmlformats.org/officeDocument/2006/relationships/ctrlProp" Target="../ctrlProps/ctrlProp2034.xml"/><Relationship Id="rId133" Type="http://schemas.openxmlformats.org/officeDocument/2006/relationships/ctrlProp" Target="../ctrlProps/ctrlProp2055.xml"/><Relationship Id="rId16" Type="http://schemas.openxmlformats.org/officeDocument/2006/relationships/ctrlProp" Target="../ctrlProps/ctrlProp1938.xml"/></Relationships>
</file>

<file path=xl/worksheets/_rels/sheet1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179.xml"/><Relationship Id="rId21" Type="http://schemas.openxmlformats.org/officeDocument/2006/relationships/ctrlProp" Target="../ctrlProps/ctrlProp2083.xml"/><Relationship Id="rId42" Type="http://schemas.openxmlformats.org/officeDocument/2006/relationships/ctrlProp" Target="../ctrlProps/ctrlProp2104.xml"/><Relationship Id="rId63" Type="http://schemas.openxmlformats.org/officeDocument/2006/relationships/ctrlProp" Target="../ctrlProps/ctrlProp2125.xml"/><Relationship Id="rId84" Type="http://schemas.openxmlformats.org/officeDocument/2006/relationships/ctrlProp" Target="../ctrlProps/ctrlProp2146.xml"/><Relationship Id="rId138" Type="http://schemas.openxmlformats.org/officeDocument/2006/relationships/ctrlProp" Target="../ctrlProps/ctrlProp2200.xml"/><Relationship Id="rId107" Type="http://schemas.openxmlformats.org/officeDocument/2006/relationships/ctrlProp" Target="../ctrlProps/ctrlProp2169.xml"/><Relationship Id="rId11" Type="http://schemas.openxmlformats.org/officeDocument/2006/relationships/ctrlProp" Target="../ctrlProps/ctrlProp2073.xml"/><Relationship Id="rId32" Type="http://schemas.openxmlformats.org/officeDocument/2006/relationships/ctrlProp" Target="../ctrlProps/ctrlProp2094.xml"/><Relationship Id="rId37" Type="http://schemas.openxmlformats.org/officeDocument/2006/relationships/ctrlProp" Target="../ctrlProps/ctrlProp2099.xml"/><Relationship Id="rId53" Type="http://schemas.openxmlformats.org/officeDocument/2006/relationships/ctrlProp" Target="../ctrlProps/ctrlProp2115.xml"/><Relationship Id="rId58" Type="http://schemas.openxmlformats.org/officeDocument/2006/relationships/ctrlProp" Target="../ctrlProps/ctrlProp2120.xml"/><Relationship Id="rId74" Type="http://schemas.openxmlformats.org/officeDocument/2006/relationships/ctrlProp" Target="../ctrlProps/ctrlProp2136.xml"/><Relationship Id="rId79" Type="http://schemas.openxmlformats.org/officeDocument/2006/relationships/ctrlProp" Target="../ctrlProps/ctrlProp2141.xml"/><Relationship Id="rId102" Type="http://schemas.openxmlformats.org/officeDocument/2006/relationships/ctrlProp" Target="../ctrlProps/ctrlProp2164.xml"/><Relationship Id="rId123" Type="http://schemas.openxmlformats.org/officeDocument/2006/relationships/ctrlProp" Target="../ctrlProps/ctrlProp2185.xml"/><Relationship Id="rId128" Type="http://schemas.openxmlformats.org/officeDocument/2006/relationships/ctrlProp" Target="../ctrlProps/ctrlProp2190.xml"/><Relationship Id="rId5" Type="http://schemas.openxmlformats.org/officeDocument/2006/relationships/ctrlProp" Target="../ctrlProps/ctrlProp2067.xml"/><Relationship Id="rId90" Type="http://schemas.openxmlformats.org/officeDocument/2006/relationships/ctrlProp" Target="../ctrlProps/ctrlProp2152.xml"/><Relationship Id="rId95" Type="http://schemas.openxmlformats.org/officeDocument/2006/relationships/ctrlProp" Target="../ctrlProps/ctrlProp2157.xml"/><Relationship Id="rId22" Type="http://schemas.openxmlformats.org/officeDocument/2006/relationships/ctrlProp" Target="../ctrlProps/ctrlProp2084.xml"/><Relationship Id="rId27" Type="http://schemas.openxmlformats.org/officeDocument/2006/relationships/ctrlProp" Target="../ctrlProps/ctrlProp2089.xml"/><Relationship Id="rId43" Type="http://schemas.openxmlformats.org/officeDocument/2006/relationships/ctrlProp" Target="../ctrlProps/ctrlProp2105.xml"/><Relationship Id="rId48" Type="http://schemas.openxmlformats.org/officeDocument/2006/relationships/ctrlProp" Target="../ctrlProps/ctrlProp2110.xml"/><Relationship Id="rId64" Type="http://schemas.openxmlformats.org/officeDocument/2006/relationships/ctrlProp" Target="../ctrlProps/ctrlProp2126.xml"/><Relationship Id="rId69" Type="http://schemas.openxmlformats.org/officeDocument/2006/relationships/ctrlProp" Target="../ctrlProps/ctrlProp2131.xml"/><Relationship Id="rId113" Type="http://schemas.openxmlformats.org/officeDocument/2006/relationships/ctrlProp" Target="../ctrlProps/ctrlProp2175.xml"/><Relationship Id="rId118" Type="http://schemas.openxmlformats.org/officeDocument/2006/relationships/ctrlProp" Target="../ctrlProps/ctrlProp2180.xml"/><Relationship Id="rId134" Type="http://schemas.openxmlformats.org/officeDocument/2006/relationships/ctrlProp" Target="../ctrlProps/ctrlProp2196.xml"/><Relationship Id="rId139" Type="http://schemas.openxmlformats.org/officeDocument/2006/relationships/ctrlProp" Target="../ctrlProps/ctrlProp2201.xml"/><Relationship Id="rId80" Type="http://schemas.openxmlformats.org/officeDocument/2006/relationships/ctrlProp" Target="../ctrlProps/ctrlProp2142.xml"/><Relationship Id="rId85" Type="http://schemas.openxmlformats.org/officeDocument/2006/relationships/ctrlProp" Target="../ctrlProps/ctrlProp2147.xml"/><Relationship Id="rId12" Type="http://schemas.openxmlformats.org/officeDocument/2006/relationships/ctrlProp" Target="../ctrlProps/ctrlProp2074.xml"/><Relationship Id="rId17" Type="http://schemas.openxmlformats.org/officeDocument/2006/relationships/ctrlProp" Target="../ctrlProps/ctrlProp2079.xml"/><Relationship Id="rId33" Type="http://schemas.openxmlformats.org/officeDocument/2006/relationships/ctrlProp" Target="../ctrlProps/ctrlProp2095.xml"/><Relationship Id="rId38" Type="http://schemas.openxmlformats.org/officeDocument/2006/relationships/ctrlProp" Target="../ctrlProps/ctrlProp2100.xml"/><Relationship Id="rId59" Type="http://schemas.openxmlformats.org/officeDocument/2006/relationships/ctrlProp" Target="../ctrlProps/ctrlProp2121.xml"/><Relationship Id="rId103" Type="http://schemas.openxmlformats.org/officeDocument/2006/relationships/ctrlProp" Target="../ctrlProps/ctrlProp2165.xml"/><Relationship Id="rId108" Type="http://schemas.openxmlformats.org/officeDocument/2006/relationships/ctrlProp" Target="../ctrlProps/ctrlProp2170.xml"/><Relationship Id="rId124" Type="http://schemas.openxmlformats.org/officeDocument/2006/relationships/ctrlProp" Target="../ctrlProps/ctrlProp2186.xml"/><Relationship Id="rId129" Type="http://schemas.openxmlformats.org/officeDocument/2006/relationships/ctrlProp" Target="../ctrlProps/ctrlProp2191.xml"/><Relationship Id="rId54" Type="http://schemas.openxmlformats.org/officeDocument/2006/relationships/ctrlProp" Target="../ctrlProps/ctrlProp2116.xml"/><Relationship Id="rId70" Type="http://schemas.openxmlformats.org/officeDocument/2006/relationships/ctrlProp" Target="../ctrlProps/ctrlProp2132.xml"/><Relationship Id="rId75" Type="http://schemas.openxmlformats.org/officeDocument/2006/relationships/ctrlProp" Target="../ctrlProps/ctrlProp2137.xml"/><Relationship Id="rId91" Type="http://schemas.openxmlformats.org/officeDocument/2006/relationships/ctrlProp" Target="../ctrlProps/ctrlProp2153.xml"/><Relationship Id="rId96" Type="http://schemas.openxmlformats.org/officeDocument/2006/relationships/ctrlProp" Target="../ctrlProps/ctrlProp2158.xml"/><Relationship Id="rId140" Type="http://schemas.openxmlformats.org/officeDocument/2006/relationships/ctrlProp" Target="../ctrlProps/ctrlProp2202.xml"/><Relationship Id="rId1" Type="http://schemas.openxmlformats.org/officeDocument/2006/relationships/printerSettings" Target="../printerSettings/printerSettings18.bin"/><Relationship Id="rId6" Type="http://schemas.openxmlformats.org/officeDocument/2006/relationships/ctrlProp" Target="../ctrlProps/ctrlProp2068.xml"/><Relationship Id="rId23" Type="http://schemas.openxmlformats.org/officeDocument/2006/relationships/ctrlProp" Target="../ctrlProps/ctrlProp2085.xml"/><Relationship Id="rId28" Type="http://schemas.openxmlformats.org/officeDocument/2006/relationships/ctrlProp" Target="../ctrlProps/ctrlProp2090.xml"/><Relationship Id="rId49" Type="http://schemas.openxmlformats.org/officeDocument/2006/relationships/ctrlProp" Target="../ctrlProps/ctrlProp2111.xml"/><Relationship Id="rId114" Type="http://schemas.openxmlformats.org/officeDocument/2006/relationships/ctrlProp" Target="../ctrlProps/ctrlProp2176.xml"/><Relationship Id="rId119" Type="http://schemas.openxmlformats.org/officeDocument/2006/relationships/ctrlProp" Target="../ctrlProps/ctrlProp2181.xml"/><Relationship Id="rId44" Type="http://schemas.openxmlformats.org/officeDocument/2006/relationships/ctrlProp" Target="../ctrlProps/ctrlProp2106.xml"/><Relationship Id="rId60" Type="http://schemas.openxmlformats.org/officeDocument/2006/relationships/ctrlProp" Target="../ctrlProps/ctrlProp2122.xml"/><Relationship Id="rId65" Type="http://schemas.openxmlformats.org/officeDocument/2006/relationships/ctrlProp" Target="../ctrlProps/ctrlProp2127.xml"/><Relationship Id="rId81" Type="http://schemas.openxmlformats.org/officeDocument/2006/relationships/ctrlProp" Target="../ctrlProps/ctrlProp2143.xml"/><Relationship Id="rId86" Type="http://schemas.openxmlformats.org/officeDocument/2006/relationships/ctrlProp" Target="../ctrlProps/ctrlProp2148.xml"/><Relationship Id="rId130" Type="http://schemas.openxmlformats.org/officeDocument/2006/relationships/ctrlProp" Target="../ctrlProps/ctrlProp2192.xml"/><Relationship Id="rId135" Type="http://schemas.openxmlformats.org/officeDocument/2006/relationships/ctrlProp" Target="../ctrlProps/ctrlProp2197.xml"/><Relationship Id="rId13" Type="http://schemas.openxmlformats.org/officeDocument/2006/relationships/ctrlProp" Target="../ctrlProps/ctrlProp2075.xml"/><Relationship Id="rId18" Type="http://schemas.openxmlformats.org/officeDocument/2006/relationships/ctrlProp" Target="../ctrlProps/ctrlProp2080.xml"/><Relationship Id="rId39" Type="http://schemas.openxmlformats.org/officeDocument/2006/relationships/ctrlProp" Target="../ctrlProps/ctrlProp2101.xml"/><Relationship Id="rId109" Type="http://schemas.openxmlformats.org/officeDocument/2006/relationships/ctrlProp" Target="../ctrlProps/ctrlProp2171.xml"/><Relationship Id="rId34" Type="http://schemas.openxmlformats.org/officeDocument/2006/relationships/ctrlProp" Target="../ctrlProps/ctrlProp2096.xml"/><Relationship Id="rId50" Type="http://schemas.openxmlformats.org/officeDocument/2006/relationships/ctrlProp" Target="../ctrlProps/ctrlProp2112.xml"/><Relationship Id="rId55" Type="http://schemas.openxmlformats.org/officeDocument/2006/relationships/ctrlProp" Target="../ctrlProps/ctrlProp2117.xml"/><Relationship Id="rId76" Type="http://schemas.openxmlformats.org/officeDocument/2006/relationships/ctrlProp" Target="../ctrlProps/ctrlProp2138.xml"/><Relationship Id="rId97" Type="http://schemas.openxmlformats.org/officeDocument/2006/relationships/ctrlProp" Target="../ctrlProps/ctrlProp2159.xml"/><Relationship Id="rId104" Type="http://schemas.openxmlformats.org/officeDocument/2006/relationships/ctrlProp" Target="../ctrlProps/ctrlProp2166.xml"/><Relationship Id="rId120" Type="http://schemas.openxmlformats.org/officeDocument/2006/relationships/ctrlProp" Target="../ctrlProps/ctrlProp2182.xml"/><Relationship Id="rId125" Type="http://schemas.openxmlformats.org/officeDocument/2006/relationships/ctrlProp" Target="../ctrlProps/ctrlProp2187.xml"/><Relationship Id="rId141" Type="http://schemas.openxmlformats.org/officeDocument/2006/relationships/ctrlProp" Target="../ctrlProps/ctrlProp2203.xml"/><Relationship Id="rId7" Type="http://schemas.openxmlformats.org/officeDocument/2006/relationships/ctrlProp" Target="../ctrlProps/ctrlProp2069.xml"/><Relationship Id="rId71" Type="http://schemas.openxmlformats.org/officeDocument/2006/relationships/ctrlProp" Target="../ctrlProps/ctrlProp2133.xml"/><Relationship Id="rId92" Type="http://schemas.openxmlformats.org/officeDocument/2006/relationships/ctrlProp" Target="../ctrlProps/ctrlProp2154.xml"/><Relationship Id="rId2" Type="http://schemas.openxmlformats.org/officeDocument/2006/relationships/drawing" Target="../drawings/drawing18.xml"/><Relationship Id="rId29" Type="http://schemas.openxmlformats.org/officeDocument/2006/relationships/ctrlProp" Target="../ctrlProps/ctrlProp2091.xml"/><Relationship Id="rId24" Type="http://schemas.openxmlformats.org/officeDocument/2006/relationships/ctrlProp" Target="../ctrlProps/ctrlProp2086.xml"/><Relationship Id="rId40" Type="http://schemas.openxmlformats.org/officeDocument/2006/relationships/ctrlProp" Target="../ctrlProps/ctrlProp2102.xml"/><Relationship Id="rId45" Type="http://schemas.openxmlformats.org/officeDocument/2006/relationships/ctrlProp" Target="../ctrlProps/ctrlProp2107.xml"/><Relationship Id="rId66" Type="http://schemas.openxmlformats.org/officeDocument/2006/relationships/ctrlProp" Target="../ctrlProps/ctrlProp2128.xml"/><Relationship Id="rId87" Type="http://schemas.openxmlformats.org/officeDocument/2006/relationships/ctrlProp" Target="../ctrlProps/ctrlProp2149.xml"/><Relationship Id="rId110" Type="http://schemas.openxmlformats.org/officeDocument/2006/relationships/ctrlProp" Target="../ctrlProps/ctrlProp2172.xml"/><Relationship Id="rId115" Type="http://schemas.openxmlformats.org/officeDocument/2006/relationships/ctrlProp" Target="../ctrlProps/ctrlProp2177.xml"/><Relationship Id="rId131" Type="http://schemas.openxmlformats.org/officeDocument/2006/relationships/ctrlProp" Target="../ctrlProps/ctrlProp2193.xml"/><Relationship Id="rId136" Type="http://schemas.openxmlformats.org/officeDocument/2006/relationships/ctrlProp" Target="../ctrlProps/ctrlProp2198.xml"/><Relationship Id="rId61" Type="http://schemas.openxmlformats.org/officeDocument/2006/relationships/ctrlProp" Target="../ctrlProps/ctrlProp2123.xml"/><Relationship Id="rId82" Type="http://schemas.openxmlformats.org/officeDocument/2006/relationships/ctrlProp" Target="../ctrlProps/ctrlProp2144.xml"/><Relationship Id="rId19" Type="http://schemas.openxmlformats.org/officeDocument/2006/relationships/ctrlProp" Target="../ctrlProps/ctrlProp2081.xml"/><Relationship Id="rId14" Type="http://schemas.openxmlformats.org/officeDocument/2006/relationships/ctrlProp" Target="../ctrlProps/ctrlProp2076.xml"/><Relationship Id="rId30" Type="http://schemas.openxmlformats.org/officeDocument/2006/relationships/ctrlProp" Target="../ctrlProps/ctrlProp2092.xml"/><Relationship Id="rId35" Type="http://schemas.openxmlformats.org/officeDocument/2006/relationships/ctrlProp" Target="../ctrlProps/ctrlProp2097.xml"/><Relationship Id="rId56" Type="http://schemas.openxmlformats.org/officeDocument/2006/relationships/ctrlProp" Target="../ctrlProps/ctrlProp2118.xml"/><Relationship Id="rId77" Type="http://schemas.openxmlformats.org/officeDocument/2006/relationships/ctrlProp" Target="../ctrlProps/ctrlProp2139.xml"/><Relationship Id="rId100" Type="http://schemas.openxmlformats.org/officeDocument/2006/relationships/ctrlProp" Target="../ctrlProps/ctrlProp2162.xml"/><Relationship Id="rId105" Type="http://schemas.openxmlformats.org/officeDocument/2006/relationships/ctrlProp" Target="../ctrlProps/ctrlProp2167.xml"/><Relationship Id="rId126" Type="http://schemas.openxmlformats.org/officeDocument/2006/relationships/ctrlProp" Target="../ctrlProps/ctrlProp2188.xml"/><Relationship Id="rId8" Type="http://schemas.openxmlformats.org/officeDocument/2006/relationships/ctrlProp" Target="../ctrlProps/ctrlProp2070.xml"/><Relationship Id="rId51" Type="http://schemas.openxmlformats.org/officeDocument/2006/relationships/ctrlProp" Target="../ctrlProps/ctrlProp2113.xml"/><Relationship Id="rId72" Type="http://schemas.openxmlformats.org/officeDocument/2006/relationships/ctrlProp" Target="../ctrlProps/ctrlProp2134.xml"/><Relationship Id="rId93" Type="http://schemas.openxmlformats.org/officeDocument/2006/relationships/ctrlProp" Target="../ctrlProps/ctrlProp2155.xml"/><Relationship Id="rId98" Type="http://schemas.openxmlformats.org/officeDocument/2006/relationships/ctrlProp" Target="../ctrlProps/ctrlProp2160.xml"/><Relationship Id="rId121" Type="http://schemas.openxmlformats.org/officeDocument/2006/relationships/ctrlProp" Target="../ctrlProps/ctrlProp2183.xml"/><Relationship Id="rId142" Type="http://schemas.openxmlformats.org/officeDocument/2006/relationships/ctrlProp" Target="../ctrlProps/ctrlProp2204.xml"/><Relationship Id="rId3" Type="http://schemas.openxmlformats.org/officeDocument/2006/relationships/vmlDrawing" Target="../drawings/vmlDrawing18.vml"/><Relationship Id="rId25" Type="http://schemas.openxmlformats.org/officeDocument/2006/relationships/ctrlProp" Target="../ctrlProps/ctrlProp2087.xml"/><Relationship Id="rId46" Type="http://schemas.openxmlformats.org/officeDocument/2006/relationships/ctrlProp" Target="../ctrlProps/ctrlProp2108.xml"/><Relationship Id="rId67" Type="http://schemas.openxmlformats.org/officeDocument/2006/relationships/ctrlProp" Target="../ctrlProps/ctrlProp2129.xml"/><Relationship Id="rId116" Type="http://schemas.openxmlformats.org/officeDocument/2006/relationships/ctrlProp" Target="../ctrlProps/ctrlProp2178.xml"/><Relationship Id="rId137" Type="http://schemas.openxmlformats.org/officeDocument/2006/relationships/ctrlProp" Target="../ctrlProps/ctrlProp2199.xml"/><Relationship Id="rId20" Type="http://schemas.openxmlformats.org/officeDocument/2006/relationships/ctrlProp" Target="../ctrlProps/ctrlProp2082.xml"/><Relationship Id="rId41" Type="http://schemas.openxmlformats.org/officeDocument/2006/relationships/ctrlProp" Target="../ctrlProps/ctrlProp2103.xml"/><Relationship Id="rId62" Type="http://schemas.openxmlformats.org/officeDocument/2006/relationships/ctrlProp" Target="../ctrlProps/ctrlProp2124.xml"/><Relationship Id="rId83" Type="http://schemas.openxmlformats.org/officeDocument/2006/relationships/ctrlProp" Target="../ctrlProps/ctrlProp2145.xml"/><Relationship Id="rId88" Type="http://schemas.openxmlformats.org/officeDocument/2006/relationships/ctrlProp" Target="../ctrlProps/ctrlProp2150.xml"/><Relationship Id="rId111" Type="http://schemas.openxmlformats.org/officeDocument/2006/relationships/ctrlProp" Target="../ctrlProps/ctrlProp2173.xml"/><Relationship Id="rId132" Type="http://schemas.openxmlformats.org/officeDocument/2006/relationships/ctrlProp" Target="../ctrlProps/ctrlProp2194.xml"/><Relationship Id="rId15" Type="http://schemas.openxmlformats.org/officeDocument/2006/relationships/ctrlProp" Target="../ctrlProps/ctrlProp2077.xml"/><Relationship Id="rId36" Type="http://schemas.openxmlformats.org/officeDocument/2006/relationships/ctrlProp" Target="../ctrlProps/ctrlProp2098.xml"/><Relationship Id="rId57" Type="http://schemas.openxmlformats.org/officeDocument/2006/relationships/ctrlProp" Target="../ctrlProps/ctrlProp2119.xml"/><Relationship Id="rId106" Type="http://schemas.openxmlformats.org/officeDocument/2006/relationships/ctrlProp" Target="../ctrlProps/ctrlProp2168.xml"/><Relationship Id="rId127" Type="http://schemas.openxmlformats.org/officeDocument/2006/relationships/ctrlProp" Target="../ctrlProps/ctrlProp2189.xml"/><Relationship Id="rId10" Type="http://schemas.openxmlformats.org/officeDocument/2006/relationships/ctrlProp" Target="../ctrlProps/ctrlProp2072.xml"/><Relationship Id="rId31" Type="http://schemas.openxmlformats.org/officeDocument/2006/relationships/ctrlProp" Target="../ctrlProps/ctrlProp2093.xml"/><Relationship Id="rId52" Type="http://schemas.openxmlformats.org/officeDocument/2006/relationships/ctrlProp" Target="../ctrlProps/ctrlProp2114.xml"/><Relationship Id="rId73" Type="http://schemas.openxmlformats.org/officeDocument/2006/relationships/ctrlProp" Target="../ctrlProps/ctrlProp2135.xml"/><Relationship Id="rId78" Type="http://schemas.openxmlformats.org/officeDocument/2006/relationships/ctrlProp" Target="../ctrlProps/ctrlProp2140.xml"/><Relationship Id="rId94" Type="http://schemas.openxmlformats.org/officeDocument/2006/relationships/ctrlProp" Target="../ctrlProps/ctrlProp2156.xml"/><Relationship Id="rId99" Type="http://schemas.openxmlformats.org/officeDocument/2006/relationships/ctrlProp" Target="../ctrlProps/ctrlProp2161.xml"/><Relationship Id="rId101" Type="http://schemas.openxmlformats.org/officeDocument/2006/relationships/ctrlProp" Target="../ctrlProps/ctrlProp2163.xml"/><Relationship Id="rId122" Type="http://schemas.openxmlformats.org/officeDocument/2006/relationships/ctrlProp" Target="../ctrlProps/ctrlProp2184.xml"/><Relationship Id="rId143" Type="http://schemas.openxmlformats.org/officeDocument/2006/relationships/ctrlProp" Target="../ctrlProps/ctrlProp2205.xml"/><Relationship Id="rId4" Type="http://schemas.openxmlformats.org/officeDocument/2006/relationships/ctrlProp" Target="../ctrlProps/ctrlProp2066.xml"/><Relationship Id="rId9" Type="http://schemas.openxmlformats.org/officeDocument/2006/relationships/ctrlProp" Target="../ctrlProps/ctrlProp2071.xml"/><Relationship Id="rId26" Type="http://schemas.openxmlformats.org/officeDocument/2006/relationships/ctrlProp" Target="../ctrlProps/ctrlProp2088.xml"/><Relationship Id="rId47" Type="http://schemas.openxmlformats.org/officeDocument/2006/relationships/ctrlProp" Target="../ctrlProps/ctrlProp2109.xml"/><Relationship Id="rId68" Type="http://schemas.openxmlformats.org/officeDocument/2006/relationships/ctrlProp" Target="../ctrlProps/ctrlProp2130.xml"/><Relationship Id="rId89" Type="http://schemas.openxmlformats.org/officeDocument/2006/relationships/ctrlProp" Target="../ctrlProps/ctrlProp2151.xml"/><Relationship Id="rId112" Type="http://schemas.openxmlformats.org/officeDocument/2006/relationships/ctrlProp" Target="../ctrlProps/ctrlProp2174.xml"/><Relationship Id="rId133" Type="http://schemas.openxmlformats.org/officeDocument/2006/relationships/ctrlProp" Target="../ctrlProps/ctrlProp2195.xml"/><Relationship Id="rId16" Type="http://schemas.openxmlformats.org/officeDocument/2006/relationships/ctrlProp" Target="../ctrlProps/ctrlProp2078.xml"/></Relationships>
</file>

<file path=xl/worksheets/_rels/sheet19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319.xml"/><Relationship Id="rId21" Type="http://schemas.openxmlformats.org/officeDocument/2006/relationships/ctrlProp" Target="../ctrlProps/ctrlProp2223.xml"/><Relationship Id="rId42" Type="http://schemas.openxmlformats.org/officeDocument/2006/relationships/ctrlProp" Target="../ctrlProps/ctrlProp2244.xml"/><Relationship Id="rId63" Type="http://schemas.openxmlformats.org/officeDocument/2006/relationships/ctrlProp" Target="../ctrlProps/ctrlProp2265.xml"/><Relationship Id="rId84" Type="http://schemas.openxmlformats.org/officeDocument/2006/relationships/ctrlProp" Target="../ctrlProps/ctrlProp2286.xml"/><Relationship Id="rId138" Type="http://schemas.openxmlformats.org/officeDocument/2006/relationships/ctrlProp" Target="../ctrlProps/ctrlProp2340.xml"/><Relationship Id="rId107" Type="http://schemas.openxmlformats.org/officeDocument/2006/relationships/ctrlProp" Target="../ctrlProps/ctrlProp2309.xml"/><Relationship Id="rId11" Type="http://schemas.openxmlformats.org/officeDocument/2006/relationships/ctrlProp" Target="../ctrlProps/ctrlProp2213.xml"/><Relationship Id="rId32" Type="http://schemas.openxmlformats.org/officeDocument/2006/relationships/ctrlProp" Target="../ctrlProps/ctrlProp2234.xml"/><Relationship Id="rId37" Type="http://schemas.openxmlformats.org/officeDocument/2006/relationships/ctrlProp" Target="../ctrlProps/ctrlProp2239.xml"/><Relationship Id="rId53" Type="http://schemas.openxmlformats.org/officeDocument/2006/relationships/ctrlProp" Target="../ctrlProps/ctrlProp2255.xml"/><Relationship Id="rId58" Type="http://schemas.openxmlformats.org/officeDocument/2006/relationships/ctrlProp" Target="../ctrlProps/ctrlProp2260.xml"/><Relationship Id="rId74" Type="http://schemas.openxmlformats.org/officeDocument/2006/relationships/ctrlProp" Target="../ctrlProps/ctrlProp2276.xml"/><Relationship Id="rId79" Type="http://schemas.openxmlformats.org/officeDocument/2006/relationships/ctrlProp" Target="../ctrlProps/ctrlProp2281.xml"/><Relationship Id="rId102" Type="http://schemas.openxmlformats.org/officeDocument/2006/relationships/ctrlProp" Target="../ctrlProps/ctrlProp2304.xml"/><Relationship Id="rId123" Type="http://schemas.openxmlformats.org/officeDocument/2006/relationships/ctrlProp" Target="../ctrlProps/ctrlProp2325.xml"/><Relationship Id="rId128" Type="http://schemas.openxmlformats.org/officeDocument/2006/relationships/ctrlProp" Target="../ctrlProps/ctrlProp2330.xml"/><Relationship Id="rId5" Type="http://schemas.openxmlformats.org/officeDocument/2006/relationships/ctrlProp" Target="../ctrlProps/ctrlProp2207.xml"/><Relationship Id="rId90" Type="http://schemas.openxmlformats.org/officeDocument/2006/relationships/ctrlProp" Target="../ctrlProps/ctrlProp2292.xml"/><Relationship Id="rId95" Type="http://schemas.openxmlformats.org/officeDocument/2006/relationships/ctrlProp" Target="../ctrlProps/ctrlProp2297.xml"/><Relationship Id="rId22" Type="http://schemas.openxmlformats.org/officeDocument/2006/relationships/ctrlProp" Target="../ctrlProps/ctrlProp2224.xml"/><Relationship Id="rId27" Type="http://schemas.openxmlformats.org/officeDocument/2006/relationships/ctrlProp" Target="../ctrlProps/ctrlProp2229.xml"/><Relationship Id="rId43" Type="http://schemas.openxmlformats.org/officeDocument/2006/relationships/ctrlProp" Target="../ctrlProps/ctrlProp2245.xml"/><Relationship Id="rId48" Type="http://schemas.openxmlformats.org/officeDocument/2006/relationships/ctrlProp" Target="../ctrlProps/ctrlProp2250.xml"/><Relationship Id="rId64" Type="http://schemas.openxmlformats.org/officeDocument/2006/relationships/ctrlProp" Target="../ctrlProps/ctrlProp2266.xml"/><Relationship Id="rId69" Type="http://schemas.openxmlformats.org/officeDocument/2006/relationships/ctrlProp" Target="../ctrlProps/ctrlProp2271.xml"/><Relationship Id="rId113" Type="http://schemas.openxmlformats.org/officeDocument/2006/relationships/ctrlProp" Target="../ctrlProps/ctrlProp2315.xml"/><Relationship Id="rId118" Type="http://schemas.openxmlformats.org/officeDocument/2006/relationships/ctrlProp" Target="../ctrlProps/ctrlProp2320.xml"/><Relationship Id="rId134" Type="http://schemas.openxmlformats.org/officeDocument/2006/relationships/ctrlProp" Target="../ctrlProps/ctrlProp2336.xml"/><Relationship Id="rId139" Type="http://schemas.openxmlformats.org/officeDocument/2006/relationships/ctrlProp" Target="../ctrlProps/ctrlProp2341.xml"/><Relationship Id="rId80" Type="http://schemas.openxmlformats.org/officeDocument/2006/relationships/ctrlProp" Target="../ctrlProps/ctrlProp2282.xml"/><Relationship Id="rId85" Type="http://schemas.openxmlformats.org/officeDocument/2006/relationships/ctrlProp" Target="../ctrlProps/ctrlProp2287.xml"/><Relationship Id="rId12" Type="http://schemas.openxmlformats.org/officeDocument/2006/relationships/ctrlProp" Target="../ctrlProps/ctrlProp2214.xml"/><Relationship Id="rId17" Type="http://schemas.openxmlformats.org/officeDocument/2006/relationships/ctrlProp" Target="../ctrlProps/ctrlProp2219.xml"/><Relationship Id="rId33" Type="http://schemas.openxmlformats.org/officeDocument/2006/relationships/ctrlProp" Target="../ctrlProps/ctrlProp2235.xml"/><Relationship Id="rId38" Type="http://schemas.openxmlformats.org/officeDocument/2006/relationships/ctrlProp" Target="../ctrlProps/ctrlProp2240.xml"/><Relationship Id="rId59" Type="http://schemas.openxmlformats.org/officeDocument/2006/relationships/ctrlProp" Target="../ctrlProps/ctrlProp2261.xml"/><Relationship Id="rId103" Type="http://schemas.openxmlformats.org/officeDocument/2006/relationships/ctrlProp" Target="../ctrlProps/ctrlProp2305.xml"/><Relationship Id="rId108" Type="http://schemas.openxmlformats.org/officeDocument/2006/relationships/ctrlProp" Target="../ctrlProps/ctrlProp2310.xml"/><Relationship Id="rId124" Type="http://schemas.openxmlformats.org/officeDocument/2006/relationships/ctrlProp" Target="../ctrlProps/ctrlProp2326.xml"/><Relationship Id="rId129" Type="http://schemas.openxmlformats.org/officeDocument/2006/relationships/ctrlProp" Target="../ctrlProps/ctrlProp2331.xml"/><Relationship Id="rId54" Type="http://schemas.openxmlformats.org/officeDocument/2006/relationships/ctrlProp" Target="../ctrlProps/ctrlProp2256.xml"/><Relationship Id="rId70" Type="http://schemas.openxmlformats.org/officeDocument/2006/relationships/ctrlProp" Target="../ctrlProps/ctrlProp2272.xml"/><Relationship Id="rId75" Type="http://schemas.openxmlformats.org/officeDocument/2006/relationships/ctrlProp" Target="../ctrlProps/ctrlProp2277.xml"/><Relationship Id="rId91" Type="http://schemas.openxmlformats.org/officeDocument/2006/relationships/ctrlProp" Target="../ctrlProps/ctrlProp2293.xml"/><Relationship Id="rId96" Type="http://schemas.openxmlformats.org/officeDocument/2006/relationships/ctrlProp" Target="../ctrlProps/ctrlProp2298.xml"/><Relationship Id="rId140" Type="http://schemas.openxmlformats.org/officeDocument/2006/relationships/ctrlProp" Target="../ctrlProps/ctrlProp2342.xml"/><Relationship Id="rId1" Type="http://schemas.openxmlformats.org/officeDocument/2006/relationships/printerSettings" Target="../printerSettings/printerSettings19.bin"/><Relationship Id="rId6" Type="http://schemas.openxmlformats.org/officeDocument/2006/relationships/ctrlProp" Target="../ctrlProps/ctrlProp2208.xml"/><Relationship Id="rId23" Type="http://schemas.openxmlformats.org/officeDocument/2006/relationships/ctrlProp" Target="../ctrlProps/ctrlProp2225.xml"/><Relationship Id="rId28" Type="http://schemas.openxmlformats.org/officeDocument/2006/relationships/ctrlProp" Target="../ctrlProps/ctrlProp2230.xml"/><Relationship Id="rId49" Type="http://schemas.openxmlformats.org/officeDocument/2006/relationships/ctrlProp" Target="../ctrlProps/ctrlProp2251.xml"/><Relationship Id="rId114" Type="http://schemas.openxmlformats.org/officeDocument/2006/relationships/ctrlProp" Target="../ctrlProps/ctrlProp2316.xml"/><Relationship Id="rId119" Type="http://schemas.openxmlformats.org/officeDocument/2006/relationships/ctrlProp" Target="../ctrlProps/ctrlProp2321.xml"/><Relationship Id="rId44" Type="http://schemas.openxmlformats.org/officeDocument/2006/relationships/ctrlProp" Target="../ctrlProps/ctrlProp2246.xml"/><Relationship Id="rId60" Type="http://schemas.openxmlformats.org/officeDocument/2006/relationships/ctrlProp" Target="../ctrlProps/ctrlProp2262.xml"/><Relationship Id="rId65" Type="http://schemas.openxmlformats.org/officeDocument/2006/relationships/ctrlProp" Target="../ctrlProps/ctrlProp2267.xml"/><Relationship Id="rId81" Type="http://schemas.openxmlformats.org/officeDocument/2006/relationships/ctrlProp" Target="../ctrlProps/ctrlProp2283.xml"/><Relationship Id="rId86" Type="http://schemas.openxmlformats.org/officeDocument/2006/relationships/ctrlProp" Target="../ctrlProps/ctrlProp2288.xml"/><Relationship Id="rId130" Type="http://schemas.openxmlformats.org/officeDocument/2006/relationships/ctrlProp" Target="../ctrlProps/ctrlProp2332.xml"/><Relationship Id="rId135" Type="http://schemas.openxmlformats.org/officeDocument/2006/relationships/ctrlProp" Target="../ctrlProps/ctrlProp2337.xml"/><Relationship Id="rId13" Type="http://schemas.openxmlformats.org/officeDocument/2006/relationships/ctrlProp" Target="../ctrlProps/ctrlProp2215.xml"/><Relationship Id="rId18" Type="http://schemas.openxmlformats.org/officeDocument/2006/relationships/ctrlProp" Target="../ctrlProps/ctrlProp2220.xml"/><Relationship Id="rId39" Type="http://schemas.openxmlformats.org/officeDocument/2006/relationships/ctrlProp" Target="../ctrlProps/ctrlProp2241.xml"/><Relationship Id="rId109" Type="http://schemas.openxmlformats.org/officeDocument/2006/relationships/ctrlProp" Target="../ctrlProps/ctrlProp2311.xml"/><Relationship Id="rId34" Type="http://schemas.openxmlformats.org/officeDocument/2006/relationships/ctrlProp" Target="../ctrlProps/ctrlProp2236.xml"/><Relationship Id="rId50" Type="http://schemas.openxmlformats.org/officeDocument/2006/relationships/ctrlProp" Target="../ctrlProps/ctrlProp2252.xml"/><Relationship Id="rId55" Type="http://schemas.openxmlformats.org/officeDocument/2006/relationships/ctrlProp" Target="../ctrlProps/ctrlProp2257.xml"/><Relationship Id="rId76" Type="http://schemas.openxmlformats.org/officeDocument/2006/relationships/ctrlProp" Target="../ctrlProps/ctrlProp2278.xml"/><Relationship Id="rId97" Type="http://schemas.openxmlformats.org/officeDocument/2006/relationships/ctrlProp" Target="../ctrlProps/ctrlProp2299.xml"/><Relationship Id="rId104" Type="http://schemas.openxmlformats.org/officeDocument/2006/relationships/ctrlProp" Target="../ctrlProps/ctrlProp2306.xml"/><Relationship Id="rId120" Type="http://schemas.openxmlformats.org/officeDocument/2006/relationships/ctrlProp" Target="../ctrlProps/ctrlProp2322.xml"/><Relationship Id="rId125" Type="http://schemas.openxmlformats.org/officeDocument/2006/relationships/ctrlProp" Target="../ctrlProps/ctrlProp2327.xml"/><Relationship Id="rId141" Type="http://schemas.openxmlformats.org/officeDocument/2006/relationships/ctrlProp" Target="../ctrlProps/ctrlProp2343.xml"/><Relationship Id="rId7" Type="http://schemas.openxmlformats.org/officeDocument/2006/relationships/ctrlProp" Target="../ctrlProps/ctrlProp2209.xml"/><Relationship Id="rId71" Type="http://schemas.openxmlformats.org/officeDocument/2006/relationships/ctrlProp" Target="../ctrlProps/ctrlProp2273.xml"/><Relationship Id="rId92" Type="http://schemas.openxmlformats.org/officeDocument/2006/relationships/ctrlProp" Target="../ctrlProps/ctrlProp2294.xml"/><Relationship Id="rId2" Type="http://schemas.openxmlformats.org/officeDocument/2006/relationships/drawing" Target="../drawings/drawing19.xml"/><Relationship Id="rId29" Type="http://schemas.openxmlformats.org/officeDocument/2006/relationships/ctrlProp" Target="../ctrlProps/ctrlProp2231.xml"/><Relationship Id="rId24" Type="http://schemas.openxmlformats.org/officeDocument/2006/relationships/ctrlProp" Target="../ctrlProps/ctrlProp2226.xml"/><Relationship Id="rId40" Type="http://schemas.openxmlformats.org/officeDocument/2006/relationships/ctrlProp" Target="../ctrlProps/ctrlProp2242.xml"/><Relationship Id="rId45" Type="http://schemas.openxmlformats.org/officeDocument/2006/relationships/ctrlProp" Target="../ctrlProps/ctrlProp2247.xml"/><Relationship Id="rId66" Type="http://schemas.openxmlformats.org/officeDocument/2006/relationships/ctrlProp" Target="../ctrlProps/ctrlProp2268.xml"/><Relationship Id="rId87" Type="http://schemas.openxmlformats.org/officeDocument/2006/relationships/ctrlProp" Target="../ctrlProps/ctrlProp2289.xml"/><Relationship Id="rId110" Type="http://schemas.openxmlformats.org/officeDocument/2006/relationships/ctrlProp" Target="../ctrlProps/ctrlProp2312.xml"/><Relationship Id="rId115" Type="http://schemas.openxmlformats.org/officeDocument/2006/relationships/ctrlProp" Target="../ctrlProps/ctrlProp2317.xml"/><Relationship Id="rId131" Type="http://schemas.openxmlformats.org/officeDocument/2006/relationships/ctrlProp" Target="../ctrlProps/ctrlProp2333.xml"/><Relationship Id="rId136" Type="http://schemas.openxmlformats.org/officeDocument/2006/relationships/ctrlProp" Target="../ctrlProps/ctrlProp2338.xml"/><Relationship Id="rId61" Type="http://schemas.openxmlformats.org/officeDocument/2006/relationships/ctrlProp" Target="../ctrlProps/ctrlProp2263.xml"/><Relationship Id="rId82" Type="http://schemas.openxmlformats.org/officeDocument/2006/relationships/ctrlProp" Target="../ctrlProps/ctrlProp2284.xml"/><Relationship Id="rId19" Type="http://schemas.openxmlformats.org/officeDocument/2006/relationships/ctrlProp" Target="../ctrlProps/ctrlProp2221.xml"/><Relationship Id="rId14" Type="http://schemas.openxmlformats.org/officeDocument/2006/relationships/ctrlProp" Target="../ctrlProps/ctrlProp2216.xml"/><Relationship Id="rId30" Type="http://schemas.openxmlformats.org/officeDocument/2006/relationships/ctrlProp" Target="../ctrlProps/ctrlProp2232.xml"/><Relationship Id="rId35" Type="http://schemas.openxmlformats.org/officeDocument/2006/relationships/ctrlProp" Target="../ctrlProps/ctrlProp2237.xml"/><Relationship Id="rId56" Type="http://schemas.openxmlformats.org/officeDocument/2006/relationships/ctrlProp" Target="../ctrlProps/ctrlProp2258.xml"/><Relationship Id="rId77" Type="http://schemas.openxmlformats.org/officeDocument/2006/relationships/ctrlProp" Target="../ctrlProps/ctrlProp2279.xml"/><Relationship Id="rId100" Type="http://schemas.openxmlformats.org/officeDocument/2006/relationships/ctrlProp" Target="../ctrlProps/ctrlProp2302.xml"/><Relationship Id="rId105" Type="http://schemas.openxmlformats.org/officeDocument/2006/relationships/ctrlProp" Target="../ctrlProps/ctrlProp2307.xml"/><Relationship Id="rId126" Type="http://schemas.openxmlformats.org/officeDocument/2006/relationships/ctrlProp" Target="../ctrlProps/ctrlProp2328.xml"/><Relationship Id="rId8" Type="http://schemas.openxmlformats.org/officeDocument/2006/relationships/ctrlProp" Target="../ctrlProps/ctrlProp2210.xml"/><Relationship Id="rId51" Type="http://schemas.openxmlformats.org/officeDocument/2006/relationships/ctrlProp" Target="../ctrlProps/ctrlProp2253.xml"/><Relationship Id="rId72" Type="http://schemas.openxmlformats.org/officeDocument/2006/relationships/ctrlProp" Target="../ctrlProps/ctrlProp2274.xml"/><Relationship Id="rId93" Type="http://schemas.openxmlformats.org/officeDocument/2006/relationships/ctrlProp" Target="../ctrlProps/ctrlProp2295.xml"/><Relationship Id="rId98" Type="http://schemas.openxmlformats.org/officeDocument/2006/relationships/ctrlProp" Target="../ctrlProps/ctrlProp2300.xml"/><Relationship Id="rId121" Type="http://schemas.openxmlformats.org/officeDocument/2006/relationships/ctrlProp" Target="../ctrlProps/ctrlProp2323.xml"/><Relationship Id="rId142" Type="http://schemas.openxmlformats.org/officeDocument/2006/relationships/ctrlProp" Target="../ctrlProps/ctrlProp2344.xml"/><Relationship Id="rId3" Type="http://schemas.openxmlformats.org/officeDocument/2006/relationships/vmlDrawing" Target="../drawings/vmlDrawing19.vml"/><Relationship Id="rId25" Type="http://schemas.openxmlformats.org/officeDocument/2006/relationships/ctrlProp" Target="../ctrlProps/ctrlProp2227.xml"/><Relationship Id="rId46" Type="http://schemas.openxmlformats.org/officeDocument/2006/relationships/ctrlProp" Target="../ctrlProps/ctrlProp2248.xml"/><Relationship Id="rId67" Type="http://schemas.openxmlformats.org/officeDocument/2006/relationships/ctrlProp" Target="../ctrlProps/ctrlProp2269.xml"/><Relationship Id="rId116" Type="http://schemas.openxmlformats.org/officeDocument/2006/relationships/ctrlProp" Target="../ctrlProps/ctrlProp2318.xml"/><Relationship Id="rId137" Type="http://schemas.openxmlformats.org/officeDocument/2006/relationships/ctrlProp" Target="../ctrlProps/ctrlProp2339.xml"/><Relationship Id="rId20" Type="http://schemas.openxmlformats.org/officeDocument/2006/relationships/ctrlProp" Target="../ctrlProps/ctrlProp2222.xml"/><Relationship Id="rId41" Type="http://schemas.openxmlformats.org/officeDocument/2006/relationships/ctrlProp" Target="../ctrlProps/ctrlProp2243.xml"/><Relationship Id="rId62" Type="http://schemas.openxmlformats.org/officeDocument/2006/relationships/ctrlProp" Target="../ctrlProps/ctrlProp2264.xml"/><Relationship Id="rId83" Type="http://schemas.openxmlformats.org/officeDocument/2006/relationships/ctrlProp" Target="../ctrlProps/ctrlProp2285.xml"/><Relationship Id="rId88" Type="http://schemas.openxmlformats.org/officeDocument/2006/relationships/ctrlProp" Target="../ctrlProps/ctrlProp2290.xml"/><Relationship Id="rId111" Type="http://schemas.openxmlformats.org/officeDocument/2006/relationships/ctrlProp" Target="../ctrlProps/ctrlProp2313.xml"/><Relationship Id="rId132" Type="http://schemas.openxmlformats.org/officeDocument/2006/relationships/ctrlProp" Target="../ctrlProps/ctrlProp2334.xml"/><Relationship Id="rId15" Type="http://schemas.openxmlformats.org/officeDocument/2006/relationships/ctrlProp" Target="../ctrlProps/ctrlProp2217.xml"/><Relationship Id="rId36" Type="http://schemas.openxmlformats.org/officeDocument/2006/relationships/ctrlProp" Target="../ctrlProps/ctrlProp2238.xml"/><Relationship Id="rId57" Type="http://schemas.openxmlformats.org/officeDocument/2006/relationships/ctrlProp" Target="../ctrlProps/ctrlProp2259.xml"/><Relationship Id="rId106" Type="http://schemas.openxmlformats.org/officeDocument/2006/relationships/ctrlProp" Target="../ctrlProps/ctrlProp2308.xml"/><Relationship Id="rId127" Type="http://schemas.openxmlformats.org/officeDocument/2006/relationships/ctrlProp" Target="../ctrlProps/ctrlProp2329.xml"/><Relationship Id="rId10" Type="http://schemas.openxmlformats.org/officeDocument/2006/relationships/ctrlProp" Target="../ctrlProps/ctrlProp2212.xml"/><Relationship Id="rId31" Type="http://schemas.openxmlformats.org/officeDocument/2006/relationships/ctrlProp" Target="../ctrlProps/ctrlProp2233.xml"/><Relationship Id="rId52" Type="http://schemas.openxmlformats.org/officeDocument/2006/relationships/ctrlProp" Target="../ctrlProps/ctrlProp2254.xml"/><Relationship Id="rId73" Type="http://schemas.openxmlformats.org/officeDocument/2006/relationships/ctrlProp" Target="../ctrlProps/ctrlProp2275.xml"/><Relationship Id="rId78" Type="http://schemas.openxmlformats.org/officeDocument/2006/relationships/ctrlProp" Target="../ctrlProps/ctrlProp2280.xml"/><Relationship Id="rId94" Type="http://schemas.openxmlformats.org/officeDocument/2006/relationships/ctrlProp" Target="../ctrlProps/ctrlProp2296.xml"/><Relationship Id="rId99" Type="http://schemas.openxmlformats.org/officeDocument/2006/relationships/ctrlProp" Target="../ctrlProps/ctrlProp2301.xml"/><Relationship Id="rId101" Type="http://schemas.openxmlformats.org/officeDocument/2006/relationships/ctrlProp" Target="../ctrlProps/ctrlProp2303.xml"/><Relationship Id="rId122" Type="http://schemas.openxmlformats.org/officeDocument/2006/relationships/ctrlProp" Target="../ctrlProps/ctrlProp2324.xml"/><Relationship Id="rId143" Type="http://schemas.openxmlformats.org/officeDocument/2006/relationships/ctrlProp" Target="../ctrlProps/ctrlProp2345.xml"/><Relationship Id="rId4" Type="http://schemas.openxmlformats.org/officeDocument/2006/relationships/ctrlProp" Target="../ctrlProps/ctrlProp2206.xml"/><Relationship Id="rId9" Type="http://schemas.openxmlformats.org/officeDocument/2006/relationships/ctrlProp" Target="../ctrlProps/ctrlProp2211.xml"/><Relationship Id="rId26" Type="http://schemas.openxmlformats.org/officeDocument/2006/relationships/ctrlProp" Target="../ctrlProps/ctrlProp2228.xml"/><Relationship Id="rId47" Type="http://schemas.openxmlformats.org/officeDocument/2006/relationships/ctrlProp" Target="../ctrlProps/ctrlProp2249.xml"/><Relationship Id="rId68" Type="http://schemas.openxmlformats.org/officeDocument/2006/relationships/ctrlProp" Target="../ctrlProps/ctrlProp2270.xml"/><Relationship Id="rId89" Type="http://schemas.openxmlformats.org/officeDocument/2006/relationships/ctrlProp" Target="../ctrlProps/ctrlProp2291.xml"/><Relationship Id="rId112" Type="http://schemas.openxmlformats.org/officeDocument/2006/relationships/ctrlProp" Target="../ctrlProps/ctrlProp2314.xml"/><Relationship Id="rId133" Type="http://schemas.openxmlformats.org/officeDocument/2006/relationships/ctrlProp" Target="../ctrlProps/ctrlProp2335.xml"/><Relationship Id="rId16" Type="http://schemas.openxmlformats.org/officeDocument/2006/relationships/ctrlProp" Target="../ctrlProps/ctrlProp2218.xml"/></Relationships>
</file>

<file path=xl/worksheets/_rels/sheet20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459.xml"/><Relationship Id="rId21" Type="http://schemas.openxmlformats.org/officeDocument/2006/relationships/ctrlProp" Target="../ctrlProps/ctrlProp2363.xml"/><Relationship Id="rId42" Type="http://schemas.openxmlformats.org/officeDocument/2006/relationships/ctrlProp" Target="../ctrlProps/ctrlProp2384.xml"/><Relationship Id="rId63" Type="http://schemas.openxmlformats.org/officeDocument/2006/relationships/ctrlProp" Target="../ctrlProps/ctrlProp2405.xml"/><Relationship Id="rId84" Type="http://schemas.openxmlformats.org/officeDocument/2006/relationships/ctrlProp" Target="../ctrlProps/ctrlProp2426.xml"/><Relationship Id="rId138" Type="http://schemas.openxmlformats.org/officeDocument/2006/relationships/ctrlProp" Target="../ctrlProps/ctrlProp2480.xml"/><Relationship Id="rId107" Type="http://schemas.openxmlformats.org/officeDocument/2006/relationships/ctrlProp" Target="../ctrlProps/ctrlProp2449.xml"/><Relationship Id="rId11" Type="http://schemas.openxmlformats.org/officeDocument/2006/relationships/ctrlProp" Target="../ctrlProps/ctrlProp2353.xml"/><Relationship Id="rId32" Type="http://schemas.openxmlformats.org/officeDocument/2006/relationships/ctrlProp" Target="../ctrlProps/ctrlProp2374.xml"/><Relationship Id="rId37" Type="http://schemas.openxmlformats.org/officeDocument/2006/relationships/ctrlProp" Target="../ctrlProps/ctrlProp2379.xml"/><Relationship Id="rId53" Type="http://schemas.openxmlformats.org/officeDocument/2006/relationships/ctrlProp" Target="../ctrlProps/ctrlProp2395.xml"/><Relationship Id="rId58" Type="http://schemas.openxmlformats.org/officeDocument/2006/relationships/ctrlProp" Target="../ctrlProps/ctrlProp2400.xml"/><Relationship Id="rId74" Type="http://schemas.openxmlformats.org/officeDocument/2006/relationships/ctrlProp" Target="../ctrlProps/ctrlProp2416.xml"/><Relationship Id="rId79" Type="http://schemas.openxmlformats.org/officeDocument/2006/relationships/ctrlProp" Target="../ctrlProps/ctrlProp2421.xml"/><Relationship Id="rId102" Type="http://schemas.openxmlformats.org/officeDocument/2006/relationships/ctrlProp" Target="../ctrlProps/ctrlProp2444.xml"/><Relationship Id="rId123" Type="http://schemas.openxmlformats.org/officeDocument/2006/relationships/ctrlProp" Target="../ctrlProps/ctrlProp2465.xml"/><Relationship Id="rId128" Type="http://schemas.openxmlformats.org/officeDocument/2006/relationships/ctrlProp" Target="../ctrlProps/ctrlProp2470.xml"/><Relationship Id="rId5" Type="http://schemas.openxmlformats.org/officeDocument/2006/relationships/ctrlProp" Target="../ctrlProps/ctrlProp2347.xml"/><Relationship Id="rId90" Type="http://schemas.openxmlformats.org/officeDocument/2006/relationships/ctrlProp" Target="../ctrlProps/ctrlProp2432.xml"/><Relationship Id="rId95" Type="http://schemas.openxmlformats.org/officeDocument/2006/relationships/ctrlProp" Target="../ctrlProps/ctrlProp2437.xml"/><Relationship Id="rId22" Type="http://schemas.openxmlformats.org/officeDocument/2006/relationships/ctrlProp" Target="../ctrlProps/ctrlProp2364.xml"/><Relationship Id="rId27" Type="http://schemas.openxmlformats.org/officeDocument/2006/relationships/ctrlProp" Target="../ctrlProps/ctrlProp2369.xml"/><Relationship Id="rId43" Type="http://schemas.openxmlformats.org/officeDocument/2006/relationships/ctrlProp" Target="../ctrlProps/ctrlProp2385.xml"/><Relationship Id="rId48" Type="http://schemas.openxmlformats.org/officeDocument/2006/relationships/ctrlProp" Target="../ctrlProps/ctrlProp2390.xml"/><Relationship Id="rId64" Type="http://schemas.openxmlformats.org/officeDocument/2006/relationships/ctrlProp" Target="../ctrlProps/ctrlProp2406.xml"/><Relationship Id="rId69" Type="http://schemas.openxmlformats.org/officeDocument/2006/relationships/ctrlProp" Target="../ctrlProps/ctrlProp2411.xml"/><Relationship Id="rId113" Type="http://schemas.openxmlformats.org/officeDocument/2006/relationships/ctrlProp" Target="../ctrlProps/ctrlProp2455.xml"/><Relationship Id="rId118" Type="http://schemas.openxmlformats.org/officeDocument/2006/relationships/ctrlProp" Target="../ctrlProps/ctrlProp2460.xml"/><Relationship Id="rId134" Type="http://schemas.openxmlformats.org/officeDocument/2006/relationships/ctrlProp" Target="../ctrlProps/ctrlProp2476.xml"/><Relationship Id="rId139" Type="http://schemas.openxmlformats.org/officeDocument/2006/relationships/ctrlProp" Target="../ctrlProps/ctrlProp2481.xml"/><Relationship Id="rId80" Type="http://schemas.openxmlformats.org/officeDocument/2006/relationships/ctrlProp" Target="../ctrlProps/ctrlProp2422.xml"/><Relationship Id="rId85" Type="http://schemas.openxmlformats.org/officeDocument/2006/relationships/ctrlProp" Target="../ctrlProps/ctrlProp2427.xml"/><Relationship Id="rId12" Type="http://schemas.openxmlformats.org/officeDocument/2006/relationships/ctrlProp" Target="../ctrlProps/ctrlProp2354.xml"/><Relationship Id="rId17" Type="http://schemas.openxmlformats.org/officeDocument/2006/relationships/ctrlProp" Target="../ctrlProps/ctrlProp2359.xml"/><Relationship Id="rId33" Type="http://schemas.openxmlformats.org/officeDocument/2006/relationships/ctrlProp" Target="../ctrlProps/ctrlProp2375.xml"/><Relationship Id="rId38" Type="http://schemas.openxmlformats.org/officeDocument/2006/relationships/ctrlProp" Target="../ctrlProps/ctrlProp2380.xml"/><Relationship Id="rId59" Type="http://schemas.openxmlformats.org/officeDocument/2006/relationships/ctrlProp" Target="../ctrlProps/ctrlProp2401.xml"/><Relationship Id="rId103" Type="http://schemas.openxmlformats.org/officeDocument/2006/relationships/ctrlProp" Target="../ctrlProps/ctrlProp2445.xml"/><Relationship Id="rId108" Type="http://schemas.openxmlformats.org/officeDocument/2006/relationships/ctrlProp" Target="../ctrlProps/ctrlProp2450.xml"/><Relationship Id="rId124" Type="http://schemas.openxmlformats.org/officeDocument/2006/relationships/ctrlProp" Target="../ctrlProps/ctrlProp2466.xml"/><Relationship Id="rId129" Type="http://schemas.openxmlformats.org/officeDocument/2006/relationships/ctrlProp" Target="../ctrlProps/ctrlProp2471.xml"/><Relationship Id="rId54" Type="http://schemas.openxmlformats.org/officeDocument/2006/relationships/ctrlProp" Target="../ctrlProps/ctrlProp2396.xml"/><Relationship Id="rId70" Type="http://schemas.openxmlformats.org/officeDocument/2006/relationships/ctrlProp" Target="../ctrlProps/ctrlProp2412.xml"/><Relationship Id="rId75" Type="http://schemas.openxmlformats.org/officeDocument/2006/relationships/ctrlProp" Target="../ctrlProps/ctrlProp2417.xml"/><Relationship Id="rId91" Type="http://schemas.openxmlformats.org/officeDocument/2006/relationships/ctrlProp" Target="../ctrlProps/ctrlProp2433.xml"/><Relationship Id="rId96" Type="http://schemas.openxmlformats.org/officeDocument/2006/relationships/ctrlProp" Target="../ctrlProps/ctrlProp2438.xml"/><Relationship Id="rId140" Type="http://schemas.openxmlformats.org/officeDocument/2006/relationships/ctrlProp" Target="../ctrlProps/ctrlProp2482.xml"/><Relationship Id="rId1" Type="http://schemas.openxmlformats.org/officeDocument/2006/relationships/printerSettings" Target="../printerSettings/printerSettings20.bin"/><Relationship Id="rId6" Type="http://schemas.openxmlformats.org/officeDocument/2006/relationships/ctrlProp" Target="../ctrlProps/ctrlProp2348.xml"/><Relationship Id="rId23" Type="http://schemas.openxmlformats.org/officeDocument/2006/relationships/ctrlProp" Target="../ctrlProps/ctrlProp2365.xml"/><Relationship Id="rId28" Type="http://schemas.openxmlformats.org/officeDocument/2006/relationships/ctrlProp" Target="../ctrlProps/ctrlProp2370.xml"/><Relationship Id="rId49" Type="http://schemas.openxmlformats.org/officeDocument/2006/relationships/ctrlProp" Target="../ctrlProps/ctrlProp2391.xml"/><Relationship Id="rId114" Type="http://schemas.openxmlformats.org/officeDocument/2006/relationships/ctrlProp" Target="../ctrlProps/ctrlProp2456.xml"/><Relationship Id="rId119" Type="http://schemas.openxmlformats.org/officeDocument/2006/relationships/ctrlProp" Target="../ctrlProps/ctrlProp2461.xml"/><Relationship Id="rId44" Type="http://schemas.openxmlformats.org/officeDocument/2006/relationships/ctrlProp" Target="../ctrlProps/ctrlProp2386.xml"/><Relationship Id="rId60" Type="http://schemas.openxmlformats.org/officeDocument/2006/relationships/ctrlProp" Target="../ctrlProps/ctrlProp2402.xml"/><Relationship Id="rId65" Type="http://schemas.openxmlformats.org/officeDocument/2006/relationships/ctrlProp" Target="../ctrlProps/ctrlProp2407.xml"/><Relationship Id="rId81" Type="http://schemas.openxmlformats.org/officeDocument/2006/relationships/ctrlProp" Target="../ctrlProps/ctrlProp2423.xml"/><Relationship Id="rId86" Type="http://schemas.openxmlformats.org/officeDocument/2006/relationships/ctrlProp" Target="../ctrlProps/ctrlProp2428.xml"/><Relationship Id="rId130" Type="http://schemas.openxmlformats.org/officeDocument/2006/relationships/ctrlProp" Target="../ctrlProps/ctrlProp2472.xml"/><Relationship Id="rId135" Type="http://schemas.openxmlformats.org/officeDocument/2006/relationships/ctrlProp" Target="../ctrlProps/ctrlProp2477.xml"/><Relationship Id="rId13" Type="http://schemas.openxmlformats.org/officeDocument/2006/relationships/ctrlProp" Target="../ctrlProps/ctrlProp2355.xml"/><Relationship Id="rId18" Type="http://schemas.openxmlformats.org/officeDocument/2006/relationships/ctrlProp" Target="../ctrlProps/ctrlProp2360.xml"/><Relationship Id="rId39" Type="http://schemas.openxmlformats.org/officeDocument/2006/relationships/ctrlProp" Target="../ctrlProps/ctrlProp2381.xml"/><Relationship Id="rId109" Type="http://schemas.openxmlformats.org/officeDocument/2006/relationships/ctrlProp" Target="../ctrlProps/ctrlProp2451.xml"/><Relationship Id="rId34" Type="http://schemas.openxmlformats.org/officeDocument/2006/relationships/ctrlProp" Target="../ctrlProps/ctrlProp2376.xml"/><Relationship Id="rId50" Type="http://schemas.openxmlformats.org/officeDocument/2006/relationships/ctrlProp" Target="../ctrlProps/ctrlProp2392.xml"/><Relationship Id="rId55" Type="http://schemas.openxmlformats.org/officeDocument/2006/relationships/ctrlProp" Target="../ctrlProps/ctrlProp2397.xml"/><Relationship Id="rId76" Type="http://schemas.openxmlformats.org/officeDocument/2006/relationships/ctrlProp" Target="../ctrlProps/ctrlProp2418.xml"/><Relationship Id="rId97" Type="http://schemas.openxmlformats.org/officeDocument/2006/relationships/ctrlProp" Target="../ctrlProps/ctrlProp2439.xml"/><Relationship Id="rId104" Type="http://schemas.openxmlformats.org/officeDocument/2006/relationships/ctrlProp" Target="../ctrlProps/ctrlProp2446.xml"/><Relationship Id="rId120" Type="http://schemas.openxmlformats.org/officeDocument/2006/relationships/ctrlProp" Target="../ctrlProps/ctrlProp2462.xml"/><Relationship Id="rId125" Type="http://schemas.openxmlformats.org/officeDocument/2006/relationships/ctrlProp" Target="../ctrlProps/ctrlProp2467.xml"/><Relationship Id="rId141" Type="http://schemas.openxmlformats.org/officeDocument/2006/relationships/ctrlProp" Target="../ctrlProps/ctrlProp2483.xml"/><Relationship Id="rId7" Type="http://schemas.openxmlformats.org/officeDocument/2006/relationships/ctrlProp" Target="../ctrlProps/ctrlProp2349.xml"/><Relationship Id="rId71" Type="http://schemas.openxmlformats.org/officeDocument/2006/relationships/ctrlProp" Target="../ctrlProps/ctrlProp2413.xml"/><Relationship Id="rId92" Type="http://schemas.openxmlformats.org/officeDocument/2006/relationships/ctrlProp" Target="../ctrlProps/ctrlProp2434.xml"/><Relationship Id="rId2" Type="http://schemas.openxmlformats.org/officeDocument/2006/relationships/drawing" Target="../drawings/drawing20.xml"/><Relationship Id="rId29" Type="http://schemas.openxmlformats.org/officeDocument/2006/relationships/ctrlProp" Target="../ctrlProps/ctrlProp2371.xml"/><Relationship Id="rId24" Type="http://schemas.openxmlformats.org/officeDocument/2006/relationships/ctrlProp" Target="../ctrlProps/ctrlProp2366.xml"/><Relationship Id="rId40" Type="http://schemas.openxmlformats.org/officeDocument/2006/relationships/ctrlProp" Target="../ctrlProps/ctrlProp2382.xml"/><Relationship Id="rId45" Type="http://schemas.openxmlformats.org/officeDocument/2006/relationships/ctrlProp" Target="../ctrlProps/ctrlProp2387.xml"/><Relationship Id="rId66" Type="http://schemas.openxmlformats.org/officeDocument/2006/relationships/ctrlProp" Target="../ctrlProps/ctrlProp2408.xml"/><Relationship Id="rId87" Type="http://schemas.openxmlformats.org/officeDocument/2006/relationships/ctrlProp" Target="../ctrlProps/ctrlProp2429.xml"/><Relationship Id="rId110" Type="http://schemas.openxmlformats.org/officeDocument/2006/relationships/ctrlProp" Target="../ctrlProps/ctrlProp2452.xml"/><Relationship Id="rId115" Type="http://schemas.openxmlformats.org/officeDocument/2006/relationships/ctrlProp" Target="../ctrlProps/ctrlProp2457.xml"/><Relationship Id="rId131" Type="http://schemas.openxmlformats.org/officeDocument/2006/relationships/ctrlProp" Target="../ctrlProps/ctrlProp2473.xml"/><Relationship Id="rId136" Type="http://schemas.openxmlformats.org/officeDocument/2006/relationships/ctrlProp" Target="../ctrlProps/ctrlProp2478.xml"/><Relationship Id="rId61" Type="http://schemas.openxmlformats.org/officeDocument/2006/relationships/ctrlProp" Target="../ctrlProps/ctrlProp2403.xml"/><Relationship Id="rId82" Type="http://schemas.openxmlformats.org/officeDocument/2006/relationships/ctrlProp" Target="../ctrlProps/ctrlProp2424.xml"/><Relationship Id="rId19" Type="http://schemas.openxmlformats.org/officeDocument/2006/relationships/ctrlProp" Target="../ctrlProps/ctrlProp2361.xml"/><Relationship Id="rId14" Type="http://schemas.openxmlformats.org/officeDocument/2006/relationships/ctrlProp" Target="../ctrlProps/ctrlProp2356.xml"/><Relationship Id="rId30" Type="http://schemas.openxmlformats.org/officeDocument/2006/relationships/ctrlProp" Target="../ctrlProps/ctrlProp2372.xml"/><Relationship Id="rId35" Type="http://schemas.openxmlformats.org/officeDocument/2006/relationships/ctrlProp" Target="../ctrlProps/ctrlProp2377.xml"/><Relationship Id="rId56" Type="http://schemas.openxmlformats.org/officeDocument/2006/relationships/ctrlProp" Target="../ctrlProps/ctrlProp2398.xml"/><Relationship Id="rId77" Type="http://schemas.openxmlformats.org/officeDocument/2006/relationships/ctrlProp" Target="../ctrlProps/ctrlProp2419.xml"/><Relationship Id="rId100" Type="http://schemas.openxmlformats.org/officeDocument/2006/relationships/ctrlProp" Target="../ctrlProps/ctrlProp2442.xml"/><Relationship Id="rId105" Type="http://schemas.openxmlformats.org/officeDocument/2006/relationships/ctrlProp" Target="../ctrlProps/ctrlProp2447.xml"/><Relationship Id="rId126" Type="http://schemas.openxmlformats.org/officeDocument/2006/relationships/ctrlProp" Target="../ctrlProps/ctrlProp2468.xml"/><Relationship Id="rId8" Type="http://schemas.openxmlformats.org/officeDocument/2006/relationships/ctrlProp" Target="../ctrlProps/ctrlProp2350.xml"/><Relationship Id="rId51" Type="http://schemas.openxmlformats.org/officeDocument/2006/relationships/ctrlProp" Target="../ctrlProps/ctrlProp2393.xml"/><Relationship Id="rId72" Type="http://schemas.openxmlformats.org/officeDocument/2006/relationships/ctrlProp" Target="../ctrlProps/ctrlProp2414.xml"/><Relationship Id="rId93" Type="http://schemas.openxmlformats.org/officeDocument/2006/relationships/ctrlProp" Target="../ctrlProps/ctrlProp2435.xml"/><Relationship Id="rId98" Type="http://schemas.openxmlformats.org/officeDocument/2006/relationships/ctrlProp" Target="../ctrlProps/ctrlProp2440.xml"/><Relationship Id="rId121" Type="http://schemas.openxmlformats.org/officeDocument/2006/relationships/ctrlProp" Target="../ctrlProps/ctrlProp2463.xml"/><Relationship Id="rId142" Type="http://schemas.openxmlformats.org/officeDocument/2006/relationships/ctrlProp" Target="../ctrlProps/ctrlProp2484.xml"/><Relationship Id="rId3" Type="http://schemas.openxmlformats.org/officeDocument/2006/relationships/vmlDrawing" Target="../drawings/vmlDrawing20.vml"/><Relationship Id="rId25" Type="http://schemas.openxmlformats.org/officeDocument/2006/relationships/ctrlProp" Target="../ctrlProps/ctrlProp2367.xml"/><Relationship Id="rId46" Type="http://schemas.openxmlformats.org/officeDocument/2006/relationships/ctrlProp" Target="../ctrlProps/ctrlProp2388.xml"/><Relationship Id="rId67" Type="http://schemas.openxmlformats.org/officeDocument/2006/relationships/ctrlProp" Target="../ctrlProps/ctrlProp2409.xml"/><Relationship Id="rId116" Type="http://schemas.openxmlformats.org/officeDocument/2006/relationships/ctrlProp" Target="../ctrlProps/ctrlProp2458.xml"/><Relationship Id="rId137" Type="http://schemas.openxmlformats.org/officeDocument/2006/relationships/ctrlProp" Target="../ctrlProps/ctrlProp2479.xml"/><Relationship Id="rId20" Type="http://schemas.openxmlformats.org/officeDocument/2006/relationships/ctrlProp" Target="../ctrlProps/ctrlProp2362.xml"/><Relationship Id="rId41" Type="http://schemas.openxmlformats.org/officeDocument/2006/relationships/ctrlProp" Target="../ctrlProps/ctrlProp2383.xml"/><Relationship Id="rId62" Type="http://schemas.openxmlformats.org/officeDocument/2006/relationships/ctrlProp" Target="../ctrlProps/ctrlProp2404.xml"/><Relationship Id="rId83" Type="http://schemas.openxmlformats.org/officeDocument/2006/relationships/ctrlProp" Target="../ctrlProps/ctrlProp2425.xml"/><Relationship Id="rId88" Type="http://schemas.openxmlformats.org/officeDocument/2006/relationships/ctrlProp" Target="../ctrlProps/ctrlProp2430.xml"/><Relationship Id="rId111" Type="http://schemas.openxmlformats.org/officeDocument/2006/relationships/ctrlProp" Target="../ctrlProps/ctrlProp2453.xml"/><Relationship Id="rId132" Type="http://schemas.openxmlformats.org/officeDocument/2006/relationships/ctrlProp" Target="../ctrlProps/ctrlProp2474.xml"/><Relationship Id="rId15" Type="http://schemas.openxmlformats.org/officeDocument/2006/relationships/ctrlProp" Target="../ctrlProps/ctrlProp2357.xml"/><Relationship Id="rId36" Type="http://schemas.openxmlformats.org/officeDocument/2006/relationships/ctrlProp" Target="../ctrlProps/ctrlProp2378.xml"/><Relationship Id="rId57" Type="http://schemas.openxmlformats.org/officeDocument/2006/relationships/ctrlProp" Target="../ctrlProps/ctrlProp2399.xml"/><Relationship Id="rId106" Type="http://schemas.openxmlformats.org/officeDocument/2006/relationships/ctrlProp" Target="../ctrlProps/ctrlProp2448.xml"/><Relationship Id="rId127" Type="http://schemas.openxmlformats.org/officeDocument/2006/relationships/ctrlProp" Target="../ctrlProps/ctrlProp2469.xml"/><Relationship Id="rId10" Type="http://schemas.openxmlformats.org/officeDocument/2006/relationships/ctrlProp" Target="../ctrlProps/ctrlProp2352.xml"/><Relationship Id="rId31" Type="http://schemas.openxmlformats.org/officeDocument/2006/relationships/ctrlProp" Target="../ctrlProps/ctrlProp2373.xml"/><Relationship Id="rId52" Type="http://schemas.openxmlformats.org/officeDocument/2006/relationships/ctrlProp" Target="../ctrlProps/ctrlProp2394.xml"/><Relationship Id="rId73" Type="http://schemas.openxmlformats.org/officeDocument/2006/relationships/ctrlProp" Target="../ctrlProps/ctrlProp2415.xml"/><Relationship Id="rId78" Type="http://schemas.openxmlformats.org/officeDocument/2006/relationships/ctrlProp" Target="../ctrlProps/ctrlProp2420.xml"/><Relationship Id="rId94" Type="http://schemas.openxmlformats.org/officeDocument/2006/relationships/ctrlProp" Target="../ctrlProps/ctrlProp2436.xml"/><Relationship Id="rId99" Type="http://schemas.openxmlformats.org/officeDocument/2006/relationships/ctrlProp" Target="../ctrlProps/ctrlProp2441.xml"/><Relationship Id="rId101" Type="http://schemas.openxmlformats.org/officeDocument/2006/relationships/ctrlProp" Target="../ctrlProps/ctrlProp2443.xml"/><Relationship Id="rId122" Type="http://schemas.openxmlformats.org/officeDocument/2006/relationships/ctrlProp" Target="../ctrlProps/ctrlProp2464.xml"/><Relationship Id="rId143" Type="http://schemas.openxmlformats.org/officeDocument/2006/relationships/ctrlProp" Target="../ctrlProps/ctrlProp2485.xml"/><Relationship Id="rId4" Type="http://schemas.openxmlformats.org/officeDocument/2006/relationships/ctrlProp" Target="../ctrlProps/ctrlProp2346.xml"/><Relationship Id="rId9" Type="http://schemas.openxmlformats.org/officeDocument/2006/relationships/ctrlProp" Target="../ctrlProps/ctrlProp2351.xml"/><Relationship Id="rId26" Type="http://schemas.openxmlformats.org/officeDocument/2006/relationships/ctrlProp" Target="../ctrlProps/ctrlProp2368.xml"/><Relationship Id="rId47" Type="http://schemas.openxmlformats.org/officeDocument/2006/relationships/ctrlProp" Target="../ctrlProps/ctrlProp2389.xml"/><Relationship Id="rId68" Type="http://schemas.openxmlformats.org/officeDocument/2006/relationships/ctrlProp" Target="../ctrlProps/ctrlProp2410.xml"/><Relationship Id="rId89" Type="http://schemas.openxmlformats.org/officeDocument/2006/relationships/ctrlProp" Target="../ctrlProps/ctrlProp2431.xml"/><Relationship Id="rId112" Type="http://schemas.openxmlformats.org/officeDocument/2006/relationships/ctrlProp" Target="../ctrlProps/ctrlProp2454.xml"/><Relationship Id="rId133" Type="http://schemas.openxmlformats.org/officeDocument/2006/relationships/ctrlProp" Target="../ctrlProps/ctrlProp2475.xml"/><Relationship Id="rId16" Type="http://schemas.openxmlformats.org/officeDocument/2006/relationships/ctrlProp" Target="../ctrlProps/ctrlProp2358.xml"/></Relationships>
</file>

<file path=xl/worksheets/_rels/sheet2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599.xml"/><Relationship Id="rId21" Type="http://schemas.openxmlformats.org/officeDocument/2006/relationships/ctrlProp" Target="../ctrlProps/ctrlProp2503.xml"/><Relationship Id="rId42" Type="http://schemas.openxmlformats.org/officeDocument/2006/relationships/ctrlProp" Target="../ctrlProps/ctrlProp2524.xml"/><Relationship Id="rId63" Type="http://schemas.openxmlformats.org/officeDocument/2006/relationships/ctrlProp" Target="../ctrlProps/ctrlProp2545.xml"/><Relationship Id="rId84" Type="http://schemas.openxmlformats.org/officeDocument/2006/relationships/ctrlProp" Target="../ctrlProps/ctrlProp2566.xml"/><Relationship Id="rId138" Type="http://schemas.openxmlformats.org/officeDocument/2006/relationships/ctrlProp" Target="../ctrlProps/ctrlProp2620.xml"/><Relationship Id="rId107" Type="http://schemas.openxmlformats.org/officeDocument/2006/relationships/ctrlProp" Target="../ctrlProps/ctrlProp2589.xml"/><Relationship Id="rId11" Type="http://schemas.openxmlformats.org/officeDocument/2006/relationships/ctrlProp" Target="../ctrlProps/ctrlProp2493.xml"/><Relationship Id="rId32" Type="http://schemas.openxmlformats.org/officeDocument/2006/relationships/ctrlProp" Target="../ctrlProps/ctrlProp2514.xml"/><Relationship Id="rId37" Type="http://schemas.openxmlformats.org/officeDocument/2006/relationships/ctrlProp" Target="../ctrlProps/ctrlProp2519.xml"/><Relationship Id="rId53" Type="http://schemas.openxmlformats.org/officeDocument/2006/relationships/ctrlProp" Target="../ctrlProps/ctrlProp2535.xml"/><Relationship Id="rId58" Type="http://schemas.openxmlformats.org/officeDocument/2006/relationships/ctrlProp" Target="../ctrlProps/ctrlProp2540.xml"/><Relationship Id="rId74" Type="http://schemas.openxmlformats.org/officeDocument/2006/relationships/ctrlProp" Target="../ctrlProps/ctrlProp2556.xml"/><Relationship Id="rId79" Type="http://schemas.openxmlformats.org/officeDocument/2006/relationships/ctrlProp" Target="../ctrlProps/ctrlProp2561.xml"/><Relationship Id="rId102" Type="http://schemas.openxmlformats.org/officeDocument/2006/relationships/ctrlProp" Target="../ctrlProps/ctrlProp2584.xml"/><Relationship Id="rId123" Type="http://schemas.openxmlformats.org/officeDocument/2006/relationships/ctrlProp" Target="../ctrlProps/ctrlProp2605.xml"/><Relationship Id="rId128" Type="http://schemas.openxmlformats.org/officeDocument/2006/relationships/ctrlProp" Target="../ctrlProps/ctrlProp2610.xml"/><Relationship Id="rId5" Type="http://schemas.openxmlformats.org/officeDocument/2006/relationships/ctrlProp" Target="../ctrlProps/ctrlProp2487.xml"/><Relationship Id="rId90" Type="http://schemas.openxmlformats.org/officeDocument/2006/relationships/ctrlProp" Target="../ctrlProps/ctrlProp2572.xml"/><Relationship Id="rId95" Type="http://schemas.openxmlformats.org/officeDocument/2006/relationships/ctrlProp" Target="../ctrlProps/ctrlProp2577.xml"/><Relationship Id="rId22" Type="http://schemas.openxmlformats.org/officeDocument/2006/relationships/ctrlProp" Target="../ctrlProps/ctrlProp2504.xml"/><Relationship Id="rId27" Type="http://schemas.openxmlformats.org/officeDocument/2006/relationships/ctrlProp" Target="../ctrlProps/ctrlProp2509.xml"/><Relationship Id="rId43" Type="http://schemas.openxmlformats.org/officeDocument/2006/relationships/ctrlProp" Target="../ctrlProps/ctrlProp2525.xml"/><Relationship Id="rId48" Type="http://schemas.openxmlformats.org/officeDocument/2006/relationships/ctrlProp" Target="../ctrlProps/ctrlProp2530.xml"/><Relationship Id="rId64" Type="http://schemas.openxmlformats.org/officeDocument/2006/relationships/ctrlProp" Target="../ctrlProps/ctrlProp2546.xml"/><Relationship Id="rId69" Type="http://schemas.openxmlformats.org/officeDocument/2006/relationships/ctrlProp" Target="../ctrlProps/ctrlProp2551.xml"/><Relationship Id="rId113" Type="http://schemas.openxmlformats.org/officeDocument/2006/relationships/ctrlProp" Target="../ctrlProps/ctrlProp2595.xml"/><Relationship Id="rId118" Type="http://schemas.openxmlformats.org/officeDocument/2006/relationships/ctrlProp" Target="../ctrlProps/ctrlProp2600.xml"/><Relationship Id="rId134" Type="http://schemas.openxmlformats.org/officeDocument/2006/relationships/ctrlProp" Target="../ctrlProps/ctrlProp2616.xml"/><Relationship Id="rId139" Type="http://schemas.openxmlformats.org/officeDocument/2006/relationships/ctrlProp" Target="../ctrlProps/ctrlProp2621.xml"/><Relationship Id="rId80" Type="http://schemas.openxmlformats.org/officeDocument/2006/relationships/ctrlProp" Target="../ctrlProps/ctrlProp2562.xml"/><Relationship Id="rId85" Type="http://schemas.openxmlformats.org/officeDocument/2006/relationships/ctrlProp" Target="../ctrlProps/ctrlProp2567.xml"/><Relationship Id="rId12" Type="http://schemas.openxmlformats.org/officeDocument/2006/relationships/ctrlProp" Target="../ctrlProps/ctrlProp2494.xml"/><Relationship Id="rId17" Type="http://schemas.openxmlformats.org/officeDocument/2006/relationships/ctrlProp" Target="../ctrlProps/ctrlProp2499.xml"/><Relationship Id="rId33" Type="http://schemas.openxmlformats.org/officeDocument/2006/relationships/ctrlProp" Target="../ctrlProps/ctrlProp2515.xml"/><Relationship Id="rId38" Type="http://schemas.openxmlformats.org/officeDocument/2006/relationships/ctrlProp" Target="../ctrlProps/ctrlProp2520.xml"/><Relationship Id="rId59" Type="http://schemas.openxmlformats.org/officeDocument/2006/relationships/ctrlProp" Target="../ctrlProps/ctrlProp2541.xml"/><Relationship Id="rId103" Type="http://schemas.openxmlformats.org/officeDocument/2006/relationships/ctrlProp" Target="../ctrlProps/ctrlProp2585.xml"/><Relationship Id="rId108" Type="http://schemas.openxmlformats.org/officeDocument/2006/relationships/ctrlProp" Target="../ctrlProps/ctrlProp2590.xml"/><Relationship Id="rId124" Type="http://schemas.openxmlformats.org/officeDocument/2006/relationships/ctrlProp" Target="../ctrlProps/ctrlProp2606.xml"/><Relationship Id="rId129" Type="http://schemas.openxmlformats.org/officeDocument/2006/relationships/ctrlProp" Target="../ctrlProps/ctrlProp2611.xml"/><Relationship Id="rId54" Type="http://schemas.openxmlformats.org/officeDocument/2006/relationships/ctrlProp" Target="../ctrlProps/ctrlProp2536.xml"/><Relationship Id="rId70" Type="http://schemas.openxmlformats.org/officeDocument/2006/relationships/ctrlProp" Target="../ctrlProps/ctrlProp2552.xml"/><Relationship Id="rId75" Type="http://schemas.openxmlformats.org/officeDocument/2006/relationships/ctrlProp" Target="../ctrlProps/ctrlProp2557.xml"/><Relationship Id="rId91" Type="http://schemas.openxmlformats.org/officeDocument/2006/relationships/ctrlProp" Target="../ctrlProps/ctrlProp2573.xml"/><Relationship Id="rId96" Type="http://schemas.openxmlformats.org/officeDocument/2006/relationships/ctrlProp" Target="../ctrlProps/ctrlProp2578.xml"/><Relationship Id="rId140" Type="http://schemas.openxmlformats.org/officeDocument/2006/relationships/ctrlProp" Target="../ctrlProps/ctrlProp2622.xml"/><Relationship Id="rId1" Type="http://schemas.openxmlformats.org/officeDocument/2006/relationships/printerSettings" Target="../printerSettings/printerSettings21.bin"/><Relationship Id="rId6" Type="http://schemas.openxmlformats.org/officeDocument/2006/relationships/ctrlProp" Target="../ctrlProps/ctrlProp2488.xml"/><Relationship Id="rId23" Type="http://schemas.openxmlformats.org/officeDocument/2006/relationships/ctrlProp" Target="../ctrlProps/ctrlProp2505.xml"/><Relationship Id="rId28" Type="http://schemas.openxmlformats.org/officeDocument/2006/relationships/ctrlProp" Target="../ctrlProps/ctrlProp2510.xml"/><Relationship Id="rId49" Type="http://schemas.openxmlformats.org/officeDocument/2006/relationships/ctrlProp" Target="../ctrlProps/ctrlProp2531.xml"/><Relationship Id="rId114" Type="http://schemas.openxmlformats.org/officeDocument/2006/relationships/ctrlProp" Target="../ctrlProps/ctrlProp2596.xml"/><Relationship Id="rId119" Type="http://schemas.openxmlformats.org/officeDocument/2006/relationships/ctrlProp" Target="../ctrlProps/ctrlProp2601.xml"/><Relationship Id="rId44" Type="http://schemas.openxmlformats.org/officeDocument/2006/relationships/ctrlProp" Target="../ctrlProps/ctrlProp2526.xml"/><Relationship Id="rId60" Type="http://schemas.openxmlformats.org/officeDocument/2006/relationships/ctrlProp" Target="../ctrlProps/ctrlProp2542.xml"/><Relationship Id="rId65" Type="http://schemas.openxmlformats.org/officeDocument/2006/relationships/ctrlProp" Target="../ctrlProps/ctrlProp2547.xml"/><Relationship Id="rId81" Type="http://schemas.openxmlformats.org/officeDocument/2006/relationships/ctrlProp" Target="../ctrlProps/ctrlProp2563.xml"/><Relationship Id="rId86" Type="http://schemas.openxmlformats.org/officeDocument/2006/relationships/ctrlProp" Target="../ctrlProps/ctrlProp2568.xml"/><Relationship Id="rId130" Type="http://schemas.openxmlformats.org/officeDocument/2006/relationships/ctrlProp" Target="../ctrlProps/ctrlProp2612.xml"/><Relationship Id="rId135" Type="http://schemas.openxmlformats.org/officeDocument/2006/relationships/ctrlProp" Target="../ctrlProps/ctrlProp2617.xml"/><Relationship Id="rId13" Type="http://schemas.openxmlformats.org/officeDocument/2006/relationships/ctrlProp" Target="../ctrlProps/ctrlProp2495.xml"/><Relationship Id="rId18" Type="http://schemas.openxmlformats.org/officeDocument/2006/relationships/ctrlProp" Target="../ctrlProps/ctrlProp2500.xml"/><Relationship Id="rId39" Type="http://schemas.openxmlformats.org/officeDocument/2006/relationships/ctrlProp" Target="../ctrlProps/ctrlProp2521.xml"/><Relationship Id="rId109" Type="http://schemas.openxmlformats.org/officeDocument/2006/relationships/ctrlProp" Target="../ctrlProps/ctrlProp2591.xml"/><Relationship Id="rId34" Type="http://schemas.openxmlformats.org/officeDocument/2006/relationships/ctrlProp" Target="../ctrlProps/ctrlProp2516.xml"/><Relationship Id="rId50" Type="http://schemas.openxmlformats.org/officeDocument/2006/relationships/ctrlProp" Target="../ctrlProps/ctrlProp2532.xml"/><Relationship Id="rId55" Type="http://schemas.openxmlformats.org/officeDocument/2006/relationships/ctrlProp" Target="../ctrlProps/ctrlProp2537.xml"/><Relationship Id="rId76" Type="http://schemas.openxmlformats.org/officeDocument/2006/relationships/ctrlProp" Target="../ctrlProps/ctrlProp2558.xml"/><Relationship Id="rId97" Type="http://schemas.openxmlformats.org/officeDocument/2006/relationships/ctrlProp" Target="../ctrlProps/ctrlProp2579.xml"/><Relationship Id="rId104" Type="http://schemas.openxmlformats.org/officeDocument/2006/relationships/ctrlProp" Target="../ctrlProps/ctrlProp2586.xml"/><Relationship Id="rId120" Type="http://schemas.openxmlformats.org/officeDocument/2006/relationships/ctrlProp" Target="../ctrlProps/ctrlProp2602.xml"/><Relationship Id="rId125" Type="http://schemas.openxmlformats.org/officeDocument/2006/relationships/ctrlProp" Target="../ctrlProps/ctrlProp2607.xml"/><Relationship Id="rId141" Type="http://schemas.openxmlformats.org/officeDocument/2006/relationships/ctrlProp" Target="../ctrlProps/ctrlProp2623.xml"/><Relationship Id="rId7" Type="http://schemas.openxmlformats.org/officeDocument/2006/relationships/ctrlProp" Target="../ctrlProps/ctrlProp2489.xml"/><Relationship Id="rId71" Type="http://schemas.openxmlformats.org/officeDocument/2006/relationships/ctrlProp" Target="../ctrlProps/ctrlProp2553.xml"/><Relationship Id="rId92" Type="http://schemas.openxmlformats.org/officeDocument/2006/relationships/ctrlProp" Target="../ctrlProps/ctrlProp2574.xml"/><Relationship Id="rId2" Type="http://schemas.openxmlformats.org/officeDocument/2006/relationships/drawing" Target="../drawings/drawing21.xml"/><Relationship Id="rId29" Type="http://schemas.openxmlformats.org/officeDocument/2006/relationships/ctrlProp" Target="../ctrlProps/ctrlProp2511.xml"/><Relationship Id="rId24" Type="http://schemas.openxmlformats.org/officeDocument/2006/relationships/ctrlProp" Target="../ctrlProps/ctrlProp2506.xml"/><Relationship Id="rId40" Type="http://schemas.openxmlformats.org/officeDocument/2006/relationships/ctrlProp" Target="../ctrlProps/ctrlProp2522.xml"/><Relationship Id="rId45" Type="http://schemas.openxmlformats.org/officeDocument/2006/relationships/ctrlProp" Target="../ctrlProps/ctrlProp2527.xml"/><Relationship Id="rId66" Type="http://schemas.openxmlformats.org/officeDocument/2006/relationships/ctrlProp" Target="../ctrlProps/ctrlProp2548.xml"/><Relationship Id="rId87" Type="http://schemas.openxmlformats.org/officeDocument/2006/relationships/ctrlProp" Target="../ctrlProps/ctrlProp2569.xml"/><Relationship Id="rId110" Type="http://schemas.openxmlformats.org/officeDocument/2006/relationships/ctrlProp" Target="../ctrlProps/ctrlProp2592.xml"/><Relationship Id="rId115" Type="http://schemas.openxmlformats.org/officeDocument/2006/relationships/ctrlProp" Target="../ctrlProps/ctrlProp2597.xml"/><Relationship Id="rId131" Type="http://schemas.openxmlformats.org/officeDocument/2006/relationships/ctrlProp" Target="../ctrlProps/ctrlProp2613.xml"/><Relationship Id="rId136" Type="http://schemas.openxmlformats.org/officeDocument/2006/relationships/ctrlProp" Target="../ctrlProps/ctrlProp2618.xml"/><Relationship Id="rId61" Type="http://schemas.openxmlformats.org/officeDocument/2006/relationships/ctrlProp" Target="../ctrlProps/ctrlProp2543.xml"/><Relationship Id="rId82" Type="http://schemas.openxmlformats.org/officeDocument/2006/relationships/ctrlProp" Target="../ctrlProps/ctrlProp2564.xml"/><Relationship Id="rId19" Type="http://schemas.openxmlformats.org/officeDocument/2006/relationships/ctrlProp" Target="../ctrlProps/ctrlProp2501.xml"/><Relationship Id="rId14" Type="http://schemas.openxmlformats.org/officeDocument/2006/relationships/ctrlProp" Target="../ctrlProps/ctrlProp2496.xml"/><Relationship Id="rId30" Type="http://schemas.openxmlformats.org/officeDocument/2006/relationships/ctrlProp" Target="../ctrlProps/ctrlProp2512.xml"/><Relationship Id="rId35" Type="http://schemas.openxmlformats.org/officeDocument/2006/relationships/ctrlProp" Target="../ctrlProps/ctrlProp2517.xml"/><Relationship Id="rId56" Type="http://schemas.openxmlformats.org/officeDocument/2006/relationships/ctrlProp" Target="../ctrlProps/ctrlProp2538.xml"/><Relationship Id="rId77" Type="http://schemas.openxmlformats.org/officeDocument/2006/relationships/ctrlProp" Target="../ctrlProps/ctrlProp2559.xml"/><Relationship Id="rId100" Type="http://schemas.openxmlformats.org/officeDocument/2006/relationships/ctrlProp" Target="../ctrlProps/ctrlProp2582.xml"/><Relationship Id="rId105" Type="http://schemas.openxmlformats.org/officeDocument/2006/relationships/ctrlProp" Target="../ctrlProps/ctrlProp2587.xml"/><Relationship Id="rId126" Type="http://schemas.openxmlformats.org/officeDocument/2006/relationships/ctrlProp" Target="../ctrlProps/ctrlProp2608.xml"/><Relationship Id="rId8" Type="http://schemas.openxmlformats.org/officeDocument/2006/relationships/ctrlProp" Target="../ctrlProps/ctrlProp2490.xml"/><Relationship Id="rId51" Type="http://schemas.openxmlformats.org/officeDocument/2006/relationships/ctrlProp" Target="../ctrlProps/ctrlProp2533.xml"/><Relationship Id="rId72" Type="http://schemas.openxmlformats.org/officeDocument/2006/relationships/ctrlProp" Target="../ctrlProps/ctrlProp2554.xml"/><Relationship Id="rId93" Type="http://schemas.openxmlformats.org/officeDocument/2006/relationships/ctrlProp" Target="../ctrlProps/ctrlProp2575.xml"/><Relationship Id="rId98" Type="http://schemas.openxmlformats.org/officeDocument/2006/relationships/ctrlProp" Target="../ctrlProps/ctrlProp2580.xml"/><Relationship Id="rId121" Type="http://schemas.openxmlformats.org/officeDocument/2006/relationships/ctrlProp" Target="../ctrlProps/ctrlProp2603.xml"/><Relationship Id="rId142" Type="http://schemas.openxmlformats.org/officeDocument/2006/relationships/ctrlProp" Target="../ctrlProps/ctrlProp2624.xml"/><Relationship Id="rId3" Type="http://schemas.openxmlformats.org/officeDocument/2006/relationships/vmlDrawing" Target="../drawings/vmlDrawing21.vml"/><Relationship Id="rId25" Type="http://schemas.openxmlformats.org/officeDocument/2006/relationships/ctrlProp" Target="../ctrlProps/ctrlProp2507.xml"/><Relationship Id="rId46" Type="http://schemas.openxmlformats.org/officeDocument/2006/relationships/ctrlProp" Target="../ctrlProps/ctrlProp2528.xml"/><Relationship Id="rId67" Type="http://schemas.openxmlformats.org/officeDocument/2006/relationships/ctrlProp" Target="../ctrlProps/ctrlProp2549.xml"/><Relationship Id="rId116" Type="http://schemas.openxmlformats.org/officeDocument/2006/relationships/ctrlProp" Target="../ctrlProps/ctrlProp2598.xml"/><Relationship Id="rId137" Type="http://schemas.openxmlformats.org/officeDocument/2006/relationships/ctrlProp" Target="../ctrlProps/ctrlProp2619.xml"/><Relationship Id="rId20" Type="http://schemas.openxmlformats.org/officeDocument/2006/relationships/ctrlProp" Target="../ctrlProps/ctrlProp2502.xml"/><Relationship Id="rId41" Type="http://schemas.openxmlformats.org/officeDocument/2006/relationships/ctrlProp" Target="../ctrlProps/ctrlProp2523.xml"/><Relationship Id="rId62" Type="http://schemas.openxmlformats.org/officeDocument/2006/relationships/ctrlProp" Target="../ctrlProps/ctrlProp2544.xml"/><Relationship Id="rId83" Type="http://schemas.openxmlformats.org/officeDocument/2006/relationships/ctrlProp" Target="../ctrlProps/ctrlProp2565.xml"/><Relationship Id="rId88" Type="http://schemas.openxmlformats.org/officeDocument/2006/relationships/ctrlProp" Target="../ctrlProps/ctrlProp2570.xml"/><Relationship Id="rId111" Type="http://schemas.openxmlformats.org/officeDocument/2006/relationships/ctrlProp" Target="../ctrlProps/ctrlProp2593.xml"/><Relationship Id="rId132" Type="http://schemas.openxmlformats.org/officeDocument/2006/relationships/ctrlProp" Target="../ctrlProps/ctrlProp2614.xml"/><Relationship Id="rId15" Type="http://schemas.openxmlformats.org/officeDocument/2006/relationships/ctrlProp" Target="../ctrlProps/ctrlProp2497.xml"/><Relationship Id="rId36" Type="http://schemas.openxmlformats.org/officeDocument/2006/relationships/ctrlProp" Target="../ctrlProps/ctrlProp2518.xml"/><Relationship Id="rId57" Type="http://schemas.openxmlformats.org/officeDocument/2006/relationships/ctrlProp" Target="../ctrlProps/ctrlProp2539.xml"/><Relationship Id="rId106" Type="http://schemas.openxmlformats.org/officeDocument/2006/relationships/ctrlProp" Target="../ctrlProps/ctrlProp2588.xml"/><Relationship Id="rId127" Type="http://schemas.openxmlformats.org/officeDocument/2006/relationships/ctrlProp" Target="../ctrlProps/ctrlProp2609.xml"/><Relationship Id="rId10" Type="http://schemas.openxmlformats.org/officeDocument/2006/relationships/ctrlProp" Target="../ctrlProps/ctrlProp2492.xml"/><Relationship Id="rId31" Type="http://schemas.openxmlformats.org/officeDocument/2006/relationships/ctrlProp" Target="../ctrlProps/ctrlProp2513.xml"/><Relationship Id="rId52" Type="http://schemas.openxmlformats.org/officeDocument/2006/relationships/ctrlProp" Target="../ctrlProps/ctrlProp2534.xml"/><Relationship Id="rId73" Type="http://schemas.openxmlformats.org/officeDocument/2006/relationships/ctrlProp" Target="../ctrlProps/ctrlProp2555.xml"/><Relationship Id="rId78" Type="http://schemas.openxmlformats.org/officeDocument/2006/relationships/ctrlProp" Target="../ctrlProps/ctrlProp2560.xml"/><Relationship Id="rId94" Type="http://schemas.openxmlformats.org/officeDocument/2006/relationships/ctrlProp" Target="../ctrlProps/ctrlProp2576.xml"/><Relationship Id="rId99" Type="http://schemas.openxmlformats.org/officeDocument/2006/relationships/ctrlProp" Target="../ctrlProps/ctrlProp2581.xml"/><Relationship Id="rId101" Type="http://schemas.openxmlformats.org/officeDocument/2006/relationships/ctrlProp" Target="../ctrlProps/ctrlProp2583.xml"/><Relationship Id="rId122" Type="http://schemas.openxmlformats.org/officeDocument/2006/relationships/ctrlProp" Target="../ctrlProps/ctrlProp2604.xml"/><Relationship Id="rId143" Type="http://schemas.openxmlformats.org/officeDocument/2006/relationships/ctrlProp" Target="../ctrlProps/ctrlProp2625.xml"/><Relationship Id="rId4" Type="http://schemas.openxmlformats.org/officeDocument/2006/relationships/ctrlProp" Target="../ctrlProps/ctrlProp2486.xml"/><Relationship Id="rId9" Type="http://schemas.openxmlformats.org/officeDocument/2006/relationships/ctrlProp" Target="../ctrlProps/ctrlProp2491.xml"/><Relationship Id="rId26" Type="http://schemas.openxmlformats.org/officeDocument/2006/relationships/ctrlProp" Target="../ctrlProps/ctrlProp2508.xml"/><Relationship Id="rId47" Type="http://schemas.openxmlformats.org/officeDocument/2006/relationships/ctrlProp" Target="../ctrlProps/ctrlProp2529.xml"/><Relationship Id="rId68" Type="http://schemas.openxmlformats.org/officeDocument/2006/relationships/ctrlProp" Target="../ctrlProps/ctrlProp2550.xml"/><Relationship Id="rId89" Type="http://schemas.openxmlformats.org/officeDocument/2006/relationships/ctrlProp" Target="../ctrlProps/ctrlProp2571.xml"/><Relationship Id="rId112" Type="http://schemas.openxmlformats.org/officeDocument/2006/relationships/ctrlProp" Target="../ctrlProps/ctrlProp2594.xml"/><Relationship Id="rId133" Type="http://schemas.openxmlformats.org/officeDocument/2006/relationships/ctrlProp" Target="../ctrlProps/ctrlProp2615.xml"/><Relationship Id="rId16" Type="http://schemas.openxmlformats.org/officeDocument/2006/relationships/ctrlProp" Target="../ctrlProps/ctrlProp2498.xml"/></Relationships>
</file>

<file path=xl/worksheets/_rels/sheet2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739.xml"/><Relationship Id="rId21" Type="http://schemas.openxmlformats.org/officeDocument/2006/relationships/ctrlProp" Target="../ctrlProps/ctrlProp2643.xml"/><Relationship Id="rId42" Type="http://schemas.openxmlformats.org/officeDocument/2006/relationships/ctrlProp" Target="../ctrlProps/ctrlProp2664.xml"/><Relationship Id="rId63" Type="http://schemas.openxmlformats.org/officeDocument/2006/relationships/ctrlProp" Target="../ctrlProps/ctrlProp2685.xml"/><Relationship Id="rId84" Type="http://schemas.openxmlformats.org/officeDocument/2006/relationships/ctrlProp" Target="../ctrlProps/ctrlProp2706.xml"/><Relationship Id="rId138" Type="http://schemas.openxmlformats.org/officeDocument/2006/relationships/ctrlProp" Target="../ctrlProps/ctrlProp2760.xml"/><Relationship Id="rId107" Type="http://schemas.openxmlformats.org/officeDocument/2006/relationships/ctrlProp" Target="../ctrlProps/ctrlProp2729.xml"/><Relationship Id="rId11" Type="http://schemas.openxmlformats.org/officeDocument/2006/relationships/ctrlProp" Target="../ctrlProps/ctrlProp2633.xml"/><Relationship Id="rId32" Type="http://schemas.openxmlformats.org/officeDocument/2006/relationships/ctrlProp" Target="../ctrlProps/ctrlProp2654.xml"/><Relationship Id="rId37" Type="http://schemas.openxmlformats.org/officeDocument/2006/relationships/ctrlProp" Target="../ctrlProps/ctrlProp2659.xml"/><Relationship Id="rId53" Type="http://schemas.openxmlformats.org/officeDocument/2006/relationships/ctrlProp" Target="../ctrlProps/ctrlProp2675.xml"/><Relationship Id="rId58" Type="http://schemas.openxmlformats.org/officeDocument/2006/relationships/ctrlProp" Target="../ctrlProps/ctrlProp2680.xml"/><Relationship Id="rId74" Type="http://schemas.openxmlformats.org/officeDocument/2006/relationships/ctrlProp" Target="../ctrlProps/ctrlProp2696.xml"/><Relationship Id="rId79" Type="http://schemas.openxmlformats.org/officeDocument/2006/relationships/ctrlProp" Target="../ctrlProps/ctrlProp2701.xml"/><Relationship Id="rId102" Type="http://schemas.openxmlformats.org/officeDocument/2006/relationships/ctrlProp" Target="../ctrlProps/ctrlProp2724.xml"/><Relationship Id="rId123" Type="http://schemas.openxmlformats.org/officeDocument/2006/relationships/ctrlProp" Target="../ctrlProps/ctrlProp2745.xml"/><Relationship Id="rId128" Type="http://schemas.openxmlformats.org/officeDocument/2006/relationships/ctrlProp" Target="../ctrlProps/ctrlProp2750.xml"/><Relationship Id="rId5" Type="http://schemas.openxmlformats.org/officeDocument/2006/relationships/ctrlProp" Target="../ctrlProps/ctrlProp2627.xml"/><Relationship Id="rId90" Type="http://schemas.openxmlformats.org/officeDocument/2006/relationships/ctrlProp" Target="../ctrlProps/ctrlProp2712.xml"/><Relationship Id="rId95" Type="http://schemas.openxmlformats.org/officeDocument/2006/relationships/ctrlProp" Target="../ctrlProps/ctrlProp2717.xml"/><Relationship Id="rId22" Type="http://schemas.openxmlformats.org/officeDocument/2006/relationships/ctrlProp" Target="../ctrlProps/ctrlProp2644.xml"/><Relationship Id="rId27" Type="http://schemas.openxmlformats.org/officeDocument/2006/relationships/ctrlProp" Target="../ctrlProps/ctrlProp2649.xml"/><Relationship Id="rId43" Type="http://schemas.openxmlformats.org/officeDocument/2006/relationships/ctrlProp" Target="../ctrlProps/ctrlProp2665.xml"/><Relationship Id="rId48" Type="http://schemas.openxmlformats.org/officeDocument/2006/relationships/ctrlProp" Target="../ctrlProps/ctrlProp2670.xml"/><Relationship Id="rId64" Type="http://schemas.openxmlformats.org/officeDocument/2006/relationships/ctrlProp" Target="../ctrlProps/ctrlProp2686.xml"/><Relationship Id="rId69" Type="http://schemas.openxmlformats.org/officeDocument/2006/relationships/ctrlProp" Target="../ctrlProps/ctrlProp2691.xml"/><Relationship Id="rId113" Type="http://schemas.openxmlformats.org/officeDocument/2006/relationships/ctrlProp" Target="../ctrlProps/ctrlProp2735.xml"/><Relationship Id="rId118" Type="http://schemas.openxmlformats.org/officeDocument/2006/relationships/ctrlProp" Target="../ctrlProps/ctrlProp2740.xml"/><Relationship Id="rId134" Type="http://schemas.openxmlformats.org/officeDocument/2006/relationships/ctrlProp" Target="../ctrlProps/ctrlProp2756.xml"/><Relationship Id="rId139" Type="http://schemas.openxmlformats.org/officeDocument/2006/relationships/ctrlProp" Target="../ctrlProps/ctrlProp2761.xml"/><Relationship Id="rId80" Type="http://schemas.openxmlformats.org/officeDocument/2006/relationships/ctrlProp" Target="../ctrlProps/ctrlProp2702.xml"/><Relationship Id="rId85" Type="http://schemas.openxmlformats.org/officeDocument/2006/relationships/ctrlProp" Target="../ctrlProps/ctrlProp2707.xml"/><Relationship Id="rId12" Type="http://schemas.openxmlformats.org/officeDocument/2006/relationships/ctrlProp" Target="../ctrlProps/ctrlProp2634.xml"/><Relationship Id="rId17" Type="http://schemas.openxmlformats.org/officeDocument/2006/relationships/ctrlProp" Target="../ctrlProps/ctrlProp2639.xml"/><Relationship Id="rId33" Type="http://schemas.openxmlformats.org/officeDocument/2006/relationships/ctrlProp" Target="../ctrlProps/ctrlProp2655.xml"/><Relationship Id="rId38" Type="http://schemas.openxmlformats.org/officeDocument/2006/relationships/ctrlProp" Target="../ctrlProps/ctrlProp2660.xml"/><Relationship Id="rId59" Type="http://schemas.openxmlformats.org/officeDocument/2006/relationships/ctrlProp" Target="../ctrlProps/ctrlProp2681.xml"/><Relationship Id="rId103" Type="http://schemas.openxmlformats.org/officeDocument/2006/relationships/ctrlProp" Target="../ctrlProps/ctrlProp2725.xml"/><Relationship Id="rId108" Type="http://schemas.openxmlformats.org/officeDocument/2006/relationships/ctrlProp" Target="../ctrlProps/ctrlProp2730.xml"/><Relationship Id="rId124" Type="http://schemas.openxmlformats.org/officeDocument/2006/relationships/ctrlProp" Target="../ctrlProps/ctrlProp2746.xml"/><Relationship Id="rId129" Type="http://schemas.openxmlformats.org/officeDocument/2006/relationships/ctrlProp" Target="../ctrlProps/ctrlProp2751.xml"/><Relationship Id="rId54" Type="http://schemas.openxmlformats.org/officeDocument/2006/relationships/ctrlProp" Target="../ctrlProps/ctrlProp2676.xml"/><Relationship Id="rId70" Type="http://schemas.openxmlformats.org/officeDocument/2006/relationships/ctrlProp" Target="../ctrlProps/ctrlProp2692.xml"/><Relationship Id="rId75" Type="http://schemas.openxmlformats.org/officeDocument/2006/relationships/ctrlProp" Target="../ctrlProps/ctrlProp2697.xml"/><Relationship Id="rId91" Type="http://schemas.openxmlformats.org/officeDocument/2006/relationships/ctrlProp" Target="../ctrlProps/ctrlProp2713.xml"/><Relationship Id="rId96" Type="http://schemas.openxmlformats.org/officeDocument/2006/relationships/ctrlProp" Target="../ctrlProps/ctrlProp2718.xml"/><Relationship Id="rId140" Type="http://schemas.openxmlformats.org/officeDocument/2006/relationships/ctrlProp" Target="../ctrlProps/ctrlProp2762.xml"/><Relationship Id="rId1" Type="http://schemas.openxmlformats.org/officeDocument/2006/relationships/printerSettings" Target="../printerSettings/printerSettings22.bin"/><Relationship Id="rId6" Type="http://schemas.openxmlformats.org/officeDocument/2006/relationships/ctrlProp" Target="../ctrlProps/ctrlProp2628.xml"/><Relationship Id="rId23" Type="http://schemas.openxmlformats.org/officeDocument/2006/relationships/ctrlProp" Target="../ctrlProps/ctrlProp2645.xml"/><Relationship Id="rId28" Type="http://schemas.openxmlformats.org/officeDocument/2006/relationships/ctrlProp" Target="../ctrlProps/ctrlProp2650.xml"/><Relationship Id="rId49" Type="http://schemas.openxmlformats.org/officeDocument/2006/relationships/ctrlProp" Target="../ctrlProps/ctrlProp2671.xml"/><Relationship Id="rId114" Type="http://schemas.openxmlformats.org/officeDocument/2006/relationships/ctrlProp" Target="../ctrlProps/ctrlProp2736.xml"/><Relationship Id="rId119" Type="http://schemas.openxmlformats.org/officeDocument/2006/relationships/ctrlProp" Target="../ctrlProps/ctrlProp2741.xml"/><Relationship Id="rId44" Type="http://schemas.openxmlformats.org/officeDocument/2006/relationships/ctrlProp" Target="../ctrlProps/ctrlProp2666.xml"/><Relationship Id="rId60" Type="http://schemas.openxmlformats.org/officeDocument/2006/relationships/ctrlProp" Target="../ctrlProps/ctrlProp2682.xml"/><Relationship Id="rId65" Type="http://schemas.openxmlformats.org/officeDocument/2006/relationships/ctrlProp" Target="../ctrlProps/ctrlProp2687.xml"/><Relationship Id="rId81" Type="http://schemas.openxmlformats.org/officeDocument/2006/relationships/ctrlProp" Target="../ctrlProps/ctrlProp2703.xml"/><Relationship Id="rId86" Type="http://schemas.openxmlformats.org/officeDocument/2006/relationships/ctrlProp" Target="../ctrlProps/ctrlProp2708.xml"/><Relationship Id="rId130" Type="http://schemas.openxmlformats.org/officeDocument/2006/relationships/ctrlProp" Target="../ctrlProps/ctrlProp2752.xml"/><Relationship Id="rId135" Type="http://schemas.openxmlformats.org/officeDocument/2006/relationships/ctrlProp" Target="../ctrlProps/ctrlProp2757.xml"/><Relationship Id="rId13" Type="http://schemas.openxmlformats.org/officeDocument/2006/relationships/ctrlProp" Target="../ctrlProps/ctrlProp2635.xml"/><Relationship Id="rId18" Type="http://schemas.openxmlformats.org/officeDocument/2006/relationships/ctrlProp" Target="../ctrlProps/ctrlProp2640.xml"/><Relationship Id="rId39" Type="http://schemas.openxmlformats.org/officeDocument/2006/relationships/ctrlProp" Target="../ctrlProps/ctrlProp2661.xml"/><Relationship Id="rId109" Type="http://schemas.openxmlformats.org/officeDocument/2006/relationships/ctrlProp" Target="../ctrlProps/ctrlProp2731.xml"/><Relationship Id="rId34" Type="http://schemas.openxmlformats.org/officeDocument/2006/relationships/ctrlProp" Target="../ctrlProps/ctrlProp2656.xml"/><Relationship Id="rId50" Type="http://schemas.openxmlformats.org/officeDocument/2006/relationships/ctrlProp" Target="../ctrlProps/ctrlProp2672.xml"/><Relationship Id="rId55" Type="http://schemas.openxmlformats.org/officeDocument/2006/relationships/ctrlProp" Target="../ctrlProps/ctrlProp2677.xml"/><Relationship Id="rId76" Type="http://schemas.openxmlformats.org/officeDocument/2006/relationships/ctrlProp" Target="../ctrlProps/ctrlProp2698.xml"/><Relationship Id="rId97" Type="http://schemas.openxmlformats.org/officeDocument/2006/relationships/ctrlProp" Target="../ctrlProps/ctrlProp2719.xml"/><Relationship Id="rId104" Type="http://schemas.openxmlformats.org/officeDocument/2006/relationships/ctrlProp" Target="../ctrlProps/ctrlProp2726.xml"/><Relationship Id="rId120" Type="http://schemas.openxmlformats.org/officeDocument/2006/relationships/ctrlProp" Target="../ctrlProps/ctrlProp2742.xml"/><Relationship Id="rId125" Type="http://schemas.openxmlformats.org/officeDocument/2006/relationships/ctrlProp" Target="../ctrlProps/ctrlProp2747.xml"/><Relationship Id="rId141" Type="http://schemas.openxmlformats.org/officeDocument/2006/relationships/ctrlProp" Target="../ctrlProps/ctrlProp2763.xml"/><Relationship Id="rId7" Type="http://schemas.openxmlformats.org/officeDocument/2006/relationships/ctrlProp" Target="../ctrlProps/ctrlProp2629.xml"/><Relationship Id="rId71" Type="http://schemas.openxmlformats.org/officeDocument/2006/relationships/ctrlProp" Target="../ctrlProps/ctrlProp2693.xml"/><Relationship Id="rId92" Type="http://schemas.openxmlformats.org/officeDocument/2006/relationships/ctrlProp" Target="../ctrlProps/ctrlProp2714.xml"/><Relationship Id="rId2" Type="http://schemas.openxmlformats.org/officeDocument/2006/relationships/drawing" Target="../drawings/drawing22.xml"/><Relationship Id="rId29" Type="http://schemas.openxmlformats.org/officeDocument/2006/relationships/ctrlProp" Target="../ctrlProps/ctrlProp2651.xml"/><Relationship Id="rId24" Type="http://schemas.openxmlformats.org/officeDocument/2006/relationships/ctrlProp" Target="../ctrlProps/ctrlProp2646.xml"/><Relationship Id="rId40" Type="http://schemas.openxmlformats.org/officeDocument/2006/relationships/ctrlProp" Target="../ctrlProps/ctrlProp2662.xml"/><Relationship Id="rId45" Type="http://schemas.openxmlformats.org/officeDocument/2006/relationships/ctrlProp" Target="../ctrlProps/ctrlProp2667.xml"/><Relationship Id="rId66" Type="http://schemas.openxmlformats.org/officeDocument/2006/relationships/ctrlProp" Target="../ctrlProps/ctrlProp2688.xml"/><Relationship Id="rId87" Type="http://schemas.openxmlformats.org/officeDocument/2006/relationships/ctrlProp" Target="../ctrlProps/ctrlProp2709.xml"/><Relationship Id="rId110" Type="http://schemas.openxmlformats.org/officeDocument/2006/relationships/ctrlProp" Target="../ctrlProps/ctrlProp2732.xml"/><Relationship Id="rId115" Type="http://schemas.openxmlformats.org/officeDocument/2006/relationships/ctrlProp" Target="../ctrlProps/ctrlProp2737.xml"/><Relationship Id="rId131" Type="http://schemas.openxmlformats.org/officeDocument/2006/relationships/ctrlProp" Target="../ctrlProps/ctrlProp2753.xml"/><Relationship Id="rId136" Type="http://schemas.openxmlformats.org/officeDocument/2006/relationships/ctrlProp" Target="../ctrlProps/ctrlProp2758.xml"/><Relationship Id="rId61" Type="http://schemas.openxmlformats.org/officeDocument/2006/relationships/ctrlProp" Target="../ctrlProps/ctrlProp2683.xml"/><Relationship Id="rId82" Type="http://schemas.openxmlformats.org/officeDocument/2006/relationships/ctrlProp" Target="../ctrlProps/ctrlProp2704.xml"/><Relationship Id="rId19" Type="http://schemas.openxmlformats.org/officeDocument/2006/relationships/ctrlProp" Target="../ctrlProps/ctrlProp2641.xml"/><Relationship Id="rId14" Type="http://schemas.openxmlformats.org/officeDocument/2006/relationships/ctrlProp" Target="../ctrlProps/ctrlProp2636.xml"/><Relationship Id="rId30" Type="http://schemas.openxmlformats.org/officeDocument/2006/relationships/ctrlProp" Target="../ctrlProps/ctrlProp2652.xml"/><Relationship Id="rId35" Type="http://schemas.openxmlformats.org/officeDocument/2006/relationships/ctrlProp" Target="../ctrlProps/ctrlProp2657.xml"/><Relationship Id="rId56" Type="http://schemas.openxmlformats.org/officeDocument/2006/relationships/ctrlProp" Target="../ctrlProps/ctrlProp2678.xml"/><Relationship Id="rId77" Type="http://schemas.openxmlformats.org/officeDocument/2006/relationships/ctrlProp" Target="../ctrlProps/ctrlProp2699.xml"/><Relationship Id="rId100" Type="http://schemas.openxmlformats.org/officeDocument/2006/relationships/ctrlProp" Target="../ctrlProps/ctrlProp2722.xml"/><Relationship Id="rId105" Type="http://schemas.openxmlformats.org/officeDocument/2006/relationships/ctrlProp" Target="../ctrlProps/ctrlProp2727.xml"/><Relationship Id="rId126" Type="http://schemas.openxmlformats.org/officeDocument/2006/relationships/ctrlProp" Target="../ctrlProps/ctrlProp2748.xml"/><Relationship Id="rId8" Type="http://schemas.openxmlformats.org/officeDocument/2006/relationships/ctrlProp" Target="../ctrlProps/ctrlProp2630.xml"/><Relationship Id="rId51" Type="http://schemas.openxmlformats.org/officeDocument/2006/relationships/ctrlProp" Target="../ctrlProps/ctrlProp2673.xml"/><Relationship Id="rId72" Type="http://schemas.openxmlformats.org/officeDocument/2006/relationships/ctrlProp" Target="../ctrlProps/ctrlProp2694.xml"/><Relationship Id="rId93" Type="http://schemas.openxmlformats.org/officeDocument/2006/relationships/ctrlProp" Target="../ctrlProps/ctrlProp2715.xml"/><Relationship Id="rId98" Type="http://schemas.openxmlformats.org/officeDocument/2006/relationships/ctrlProp" Target="../ctrlProps/ctrlProp2720.xml"/><Relationship Id="rId121" Type="http://schemas.openxmlformats.org/officeDocument/2006/relationships/ctrlProp" Target="../ctrlProps/ctrlProp2743.xml"/><Relationship Id="rId142" Type="http://schemas.openxmlformats.org/officeDocument/2006/relationships/ctrlProp" Target="../ctrlProps/ctrlProp2764.xml"/><Relationship Id="rId3" Type="http://schemas.openxmlformats.org/officeDocument/2006/relationships/vmlDrawing" Target="../drawings/vmlDrawing22.vml"/><Relationship Id="rId25" Type="http://schemas.openxmlformats.org/officeDocument/2006/relationships/ctrlProp" Target="../ctrlProps/ctrlProp2647.xml"/><Relationship Id="rId46" Type="http://schemas.openxmlformats.org/officeDocument/2006/relationships/ctrlProp" Target="../ctrlProps/ctrlProp2668.xml"/><Relationship Id="rId67" Type="http://schemas.openxmlformats.org/officeDocument/2006/relationships/ctrlProp" Target="../ctrlProps/ctrlProp2689.xml"/><Relationship Id="rId116" Type="http://schemas.openxmlformats.org/officeDocument/2006/relationships/ctrlProp" Target="../ctrlProps/ctrlProp2738.xml"/><Relationship Id="rId137" Type="http://schemas.openxmlformats.org/officeDocument/2006/relationships/ctrlProp" Target="../ctrlProps/ctrlProp2759.xml"/><Relationship Id="rId20" Type="http://schemas.openxmlformats.org/officeDocument/2006/relationships/ctrlProp" Target="../ctrlProps/ctrlProp2642.xml"/><Relationship Id="rId41" Type="http://schemas.openxmlformats.org/officeDocument/2006/relationships/ctrlProp" Target="../ctrlProps/ctrlProp2663.xml"/><Relationship Id="rId62" Type="http://schemas.openxmlformats.org/officeDocument/2006/relationships/ctrlProp" Target="../ctrlProps/ctrlProp2684.xml"/><Relationship Id="rId83" Type="http://schemas.openxmlformats.org/officeDocument/2006/relationships/ctrlProp" Target="../ctrlProps/ctrlProp2705.xml"/><Relationship Id="rId88" Type="http://schemas.openxmlformats.org/officeDocument/2006/relationships/ctrlProp" Target="../ctrlProps/ctrlProp2710.xml"/><Relationship Id="rId111" Type="http://schemas.openxmlformats.org/officeDocument/2006/relationships/ctrlProp" Target="../ctrlProps/ctrlProp2733.xml"/><Relationship Id="rId132" Type="http://schemas.openxmlformats.org/officeDocument/2006/relationships/ctrlProp" Target="../ctrlProps/ctrlProp2754.xml"/><Relationship Id="rId15" Type="http://schemas.openxmlformats.org/officeDocument/2006/relationships/ctrlProp" Target="../ctrlProps/ctrlProp2637.xml"/><Relationship Id="rId36" Type="http://schemas.openxmlformats.org/officeDocument/2006/relationships/ctrlProp" Target="../ctrlProps/ctrlProp2658.xml"/><Relationship Id="rId57" Type="http://schemas.openxmlformats.org/officeDocument/2006/relationships/ctrlProp" Target="../ctrlProps/ctrlProp2679.xml"/><Relationship Id="rId106" Type="http://schemas.openxmlformats.org/officeDocument/2006/relationships/ctrlProp" Target="../ctrlProps/ctrlProp2728.xml"/><Relationship Id="rId127" Type="http://schemas.openxmlformats.org/officeDocument/2006/relationships/ctrlProp" Target="../ctrlProps/ctrlProp2749.xml"/><Relationship Id="rId10" Type="http://schemas.openxmlformats.org/officeDocument/2006/relationships/ctrlProp" Target="../ctrlProps/ctrlProp2632.xml"/><Relationship Id="rId31" Type="http://schemas.openxmlformats.org/officeDocument/2006/relationships/ctrlProp" Target="../ctrlProps/ctrlProp2653.xml"/><Relationship Id="rId52" Type="http://schemas.openxmlformats.org/officeDocument/2006/relationships/ctrlProp" Target="../ctrlProps/ctrlProp2674.xml"/><Relationship Id="rId73" Type="http://schemas.openxmlformats.org/officeDocument/2006/relationships/ctrlProp" Target="../ctrlProps/ctrlProp2695.xml"/><Relationship Id="rId78" Type="http://schemas.openxmlformats.org/officeDocument/2006/relationships/ctrlProp" Target="../ctrlProps/ctrlProp2700.xml"/><Relationship Id="rId94" Type="http://schemas.openxmlformats.org/officeDocument/2006/relationships/ctrlProp" Target="../ctrlProps/ctrlProp2716.xml"/><Relationship Id="rId99" Type="http://schemas.openxmlformats.org/officeDocument/2006/relationships/ctrlProp" Target="../ctrlProps/ctrlProp2721.xml"/><Relationship Id="rId101" Type="http://schemas.openxmlformats.org/officeDocument/2006/relationships/ctrlProp" Target="../ctrlProps/ctrlProp2723.xml"/><Relationship Id="rId122" Type="http://schemas.openxmlformats.org/officeDocument/2006/relationships/ctrlProp" Target="../ctrlProps/ctrlProp2744.xml"/><Relationship Id="rId143" Type="http://schemas.openxmlformats.org/officeDocument/2006/relationships/ctrlProp" Target="../ctrlProps/ctrlProp2765.xml"/><Relationship Id="rId4" Type="http://schemas.openxmlformats.org/officeDocument/2006/relationships/ctrlProp" Target="../ctrlProps/ctrlProp2626.xml"/><Relationship Id="rId9" Type="http://schemas.openxmlformats.org/officeDocument/2006/relationships/ctrlProp" Target="../ctrlProps/ctrlProp2631.xml"/><Relationship Id="rId26" Type="http://schemas.openxmlformats.org/officeDocument/2006/relationships/ctrlProp" Target="../ctrlProps/ctrlProp2648.xml"/><Relationship Id="rId47" Type="http://schemas.openxmlformats.org/officeDocument/2006/relationships/ctrlProp" Target="../ctrlProps/ctrlProp2669.xml"/><Relationship Id="rId68" Type="http://schemas.openxmlformats.org/officeDocument/2006/relationships/ctrlProp" Target="../ctrlProps/ctrlProp2690.xml"/><Relationship Id="rId89" Type="http://schemas.openxmlformats.org/officeDocument/2006/relationships/ctrlProp" Target="../ctrlProps/ctrlProp2711.xml"/><Relationship Id="rId112" Type="http://schemas.openxmlformats.org/officeDocument/2006/relationships/ctrlProp" Target="../ctrlProps/ctrlProp2734.xml"/><Relationship Id="rId133" Type="http://schemas.openxmlformats.org/officeDocument/2006/relationships/ctrlProp" Target="../ctrlProps/ctrlProp2755.xml"/><Relationship Id="rId16" Type="http://schemas.openxmlformats.org/officeDocument/2006/relationships/ctrlProp" Target="../ctrlProps/ctrlProp2638.xml"/></Relationships>
</file>

<file path=xl/worksheets/_rels/sheet23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879.xml"/><Relationship Id="rId21" Type="http://schemas.openxmlformats.org/officeDocument/2006/relationships/ctrlProp" Target="../ctrlProps/ctrlProp2783.xml"/><Relationship Id="rId42" Type="http://schemas.openxmlformats.org/officeDocument/2006/relationships/ctrlProp" Target="../ctrlProps/ctrlProp2804.xml"/><Relationship Id="rId63" Type="http://schemas.openxmlformats.org/officeDocument/2006/relationships/ctrlProp" Target="../ctrlProps/ctrlProp2825.xml"/><Relationship Id="rId84" Type="http://schemas.openxmlformats.org/officeDocument/2006/relationships/ctrlProp" Target="../ctrlProps/ctrlProp2846.xml"/><Relationship Id="rId138" Type="http://schemas.openxmlformats.org/officeDocument/2006/relationships/ctrlProp" Target="../ctrlProps/ctrlProp2900.xml"/><Relationship Id="rId107" Type="http://schemas.openxmlformats.org/officeDocument/2006/relationships/ctrlProp" Target="../ctrlProps/ctrlProp2869.xml"/><Relationship Id="rId11" Type="http://schemas.openxmlformats.org/officeDocument/2006/relationships/ctrlProp" Target="../ctrlProps/ctrlProp2773.xml"/><Relationship Id="rId32" Type="http://schemas.openxmlformats.org/officeDocument/2006/relationships/ctrlProp" Target="../ctrlProps/ctrlProp2794.xml"/><Relationship Id="rId37" Type="http://schemas.openxmlformats.org/officeDocument/2006/relationships/ctrlProp" Target="../ctrlProps/ctrlProp2799.xml"/><Relationship Id="rId53" Type="http://schemas.openxmlformats.org/officeDocument/2006/relationships/ctrlProp" Target="../ctrlProps/ctrlProp2815.xml"/><Relationship Id="rId58" Type="http://schemas.openxmlformats.org/officeDocument/2006/relationships/ctrlProp" Target="../ctrlProps/ctrlProp2820.xml"/><Relationship Id="rId74" Type="http://schemas.openxmlformats.org/officeDocument/2006/relationships/ctrlProp" Target="../ctrlProps/ctrlProp2836.xml"/><Relationship Id="rId79" Type="http://schemas.openxmlformats.org/officeDocument/2006/relationships/ctrlProp" Target="../ctrlProps/ctrlProp2841.xml"/><Relationship Id="rId102" Type="http://schemas.openxmlformats.org/officeDocument/2006/relationships/ctrlProp" Target="../ctrlProps/ctrlProp2864.xml"/><Relationship Id="rId123" Type="http://schemas.openxmlformats.org/officeDocument/2006/relationships/ctrlProp" Target="../ctrlProps/ctrlProp2885.xml"/><Relationship Id="rId128" Type="http://schemas.openxmlformats.org/officeDocument/2006/relationships/ctrlProp" Target="../ctrlProps/ctrlProp2890.xml"/><Relationship Id="rId5" Type="http://schemas.openxmlformats.org/officeDocument/2006/relationships/ctrlProp" Target="../ctrlProps/ctrlProp2767.xml"/><Relationship Id="rId90" Type="http://schemas.openxmlformats.org/officeDocument/2006/relationships/ctrlProp" Target="../ctrlProps/ctrlProp2852.xml"/><Relationship Id="rId95" Type="http://schemas.openxmlformats.org/officeDocument/2006/relationships/ctrlProp" Target="../ctrlProps/ctrlProp2857.xml"/><Relationship Id="rId22" Type="http://schemas.openxmlformats.org/officeDocument/2006/relationships/ctrlProp" Target="../ctrlProps/ctrlProp2784.xml"/><Relationship Id="rId27" Type="http://schemas.openxmlformats.org/officeDocument/2006/relationships/ctrlProp" Target="../ctrlProps/ctrlProp2789.xml"/><Relationship Id="rId43" Type="http://schemas.openxmlformats.org/officeDocument/2006/relationships/ctrlProp" Target="../ctrlProps/ctrlProp2805.xml"/><Relationship Id="rId48" Type="http://schemas.openxmlformats.org/officeDocument/2006/relationships/ctrlProp" Target="../ctrlProps/ctrlProp2810.xml"/><Relationship Id="rId64" Type="http://schemas.openxmlformats.org/officeDocument/2006/relationships/ctrlProp" Target="../ctrlProps/ctrlProp2826.xml"/><Relationship Id="rId69" Type="http://schemas.openxmlformats.org/officeDocument/2006/relationships/ctrlProp" Target="../ctrlProps/ctrlProp2831.xml"/><Relationship Id="rId113" Type="http://schemas.openxmlformats.org/officeDocument/2006/relationships/ctrlProp" Target="../ctrlProps/ctrlProp2875.xml"/><Relationship Id="rId118" Type="http://schemas.openxmlformats.org/officeDocument/2006/relationships/ctrlProp" Target="../ctrlProps/ctrlProp2880.xml"/><Relationship Id="rId134" Type="http://schemas.openxmlformats.org/officeDocument/2006/relationships/ctrlProp" Target="../ctrlProps/ctrlProp2896.xml"/><Relationship Id="rId139" Type="http://schemas.openxmlformats.org/officeDocument/2006/relationships/ctrlProp" Target="../ctrlProps/ctrlProp2901.xml"/><Relationship Id="rId80" Type="http://schemas.openxmlformats.org/officeDocument/2006/relationships/ctrlProp" Target="../ctrlProps/ctrlProp2842.xml"/><Relationship Id="rId85" Type="http://schemas.openxmlformats.org/officeDocument/2006/relationships/ctrlProp" Target="../ctrlProps/ctrlProp2847.xml"/><Relationship Id="rId12" Type="http://schemas.openxmlformats.org/officeDocument/2006/relationships/ctrlProp" Target="../ctrlProps/ctrlProp2774.xml"/><Relationship Id="rId17" Type="http://schemas.openxmlformats.org/officeDocument/2006/relationships/ctrlProp" Target="../ctrlProps/ctrlProp2779.xml"/><Relationship Id="rId33" Type="http://schemas.openxmlformats.org/officeDocument/2006/relationships/ctrlProp" Target="../ctrlProps/ctrlProp2795.xml"/><Relationship Id="rId38" Type="http://schemas.openxmlformats.org/officeDocument/2006/relationships/ctrlProp" Target="../ctrlProps/ctrlProp2800.xml"/><Relationship Id="rId59" Type="http://schemas.openxmlformats.org/officeDocument/2006/relationships/ctrlProp" Target="../ctrlProps/ctrlProp2821.xml"/><Relationship Id="rId103" Type="http://schemas.openxmlformats.org/officeDocument/2006/relationships/ctrlProp" Target="../ctrlProps/ctrlProp2865.xml"/><Relationship Id="rId108" Type="http://schemas.openxmlformats.org/officeDocument/2006/relationships/ctrlProp" Target="../ctrlProps/ctrlProp2870.xml"/><Relationship Id="rId124" Type="http://schemas.openxmlformats.org/officeDocument/2006/relationships/ctrlProp" Target="../ctrlProps/ctrlProp2886.xml"/><Relationship Id="rId129" Type="http://schemas.openxmlformats.org/officeDocument/2006/relationships/ctrlProp" Target="../ctrlProps/ctrlProp2891.xml"/><Relationship Id="rId54" Type="http://schemas.openxmlformats.org/officeDocument/2006/relationships/ctrlProp" Target="../ctrlProps/ctrlProp2816.xml"/><Relationship Id="rId70" Type="http://schemas.openxmlformats.org/officeDocument/2006/relationships/ctrlProp" Target="../ctrlProps/ctrlProp2832.xml"/><Relationship Id="rId75" Type="http://schemas.openxmlformats.org/officeDocument/2006/relationships/ctrlProp" Target="../ctrlProps/ctrlProp2837.xml"/><Relationship Id="rId91" Type="http://schemas.openxmlformats.org/officeDocument/2006/relationships/ctrlProp" Target="../ctrlProps/ctrlProp2853.xml"/><Relationship Id="rId96" Type="http://schemas.openxmlformats.org/officeDocument/2006/relationships/ctrlProp" Target="../ctrlProps/ctrlProp2858.xml"/><Relationship Id="rId140" Type="http://schemas.openxmlformats.org/officeDocument/2006/relationships/ctrlProp" Target="../ctrlProps/ctrlProp2902.xml"/><Relationship Id="rId1" Type="http://schemas.openxmlformats.org/officeDocument/2006/relationships/printerSettings" Target="../printerSettings/printerSettings23.bin"/><Relationship Id="rId6" Type="http://schemas.openxmlformats.org/officeDocument/2006/relationships/ctrlProp" Target="../ctrlProps/ctrlProp2768.xml"/><Relationship Id="rId23" Type="http://schemas.openxmlformats.org/officeDocument/2006/relationships/ctrlProp" Target="../ctrlProps/ctrlProp2785.xml"/><Relationship Id="rId28" Type="http://schemas.openxmlformats.org/officeDocument/2006/relationships/ctrlProp" Target="../ctrlProps/ctrlProp2790.xml"/><Relationship Id="rId49" Type="http://schemas.openxmlformats.org/officeDocument/2006/relationships/ctrlProp" Target="../ctrlProps/ctrlProp2811.xml"/><Relationship Id="rId114" Type="http://schemas.openxmlformats.org/officeDocument/2006/relationships/ctrlProp" Target="../ctrlProps/ctrlProp2876.xml"/><Relationship Id="rId119" Type="http://schemas.openxmlformats.org/officeDocument/2006/relationships/ctrlProp" Target="../ctrlProps/ctrlProp2881.xml"/><Relationship Id="rId44" Type="http://schemas.openxmlformats.org/officeDocument/2006/relationships/ctrlProp" Target="../ctrlProps/ctrlProp2806.xml"/><Relationship Id="rId60" Type="http://schemas.openxmlformats.org/officeDocument/2006/relationships/ctrlProp" Target="../ctrlProps/ctrlProp2822.xml"/><Relationship Id="rId65" Type="http://schemas.openxmlformats.org/officeDocument/2006/relationships/ctrlProp" Target="../ctrlProps/ctrlProp2827.xml"/><Relationship Id="rId81" Type="http://schemas.openxmlformats.org/officeDocument/2006/relationships/ctrlProp" Target="../ctrlProps/ctrlProp2843.xml"/><Relationship Id="rId86" Type="http://schemas.openxmlformats.org/officeDocument/2006/relationships/ctrlProp" Target="../ctrlProps/ctrlProp2848.xml"/><Relationship Id="rId130" Type="http://schemas.openxmlformats.org/officeDocument/2006/relationships/ctrlProp" Target="../ctrlProps/ctrlProp2892.xml"/><Relationship Id="rId135" Type="http://schemas.openxmlformats.org/officeDocument/2006/relationships/ctrlProp" Target="../ctrlProps/ctrlProp2897.xml"/><Relationship Id="rId13" Type="http://schemas.openxmlformats.org/officeDocument/2006/relationships/ctrlProp" Target="../ctrlProps/ctrlProp2775.xml"/><Relationship Id="rId18" Type="http://schemas.openxmlformats.org/officeDocument/2006/relationships/ctrlProp" Target="../ctrlProps/ctrlProp2780.xml"/><Relationship Id="rId39" Type="http://schemas.openxmlformats.org/officeDocument/2006/relationships/ctrlProp" Target="../ctrlProps/ctrlProp2801.xml"/><Relationship Id="rId109" Type="http://schemas.openxmlformats.org/officeDocument/2006/relationships/ctrlProp" Target="../ctrlProps/ctrlProp2871.xml"/><Relationship Id="rId34" Type="http://schemas.openxmlformats.org/officeDocument/2006/relationships/ctrlProp" Target="../ctrlProps/ctrlProp2796.xml"/><Relationship Id="rId50" Type="http://schemas.openxmlformats.org/officeDocument/2006/relationships/ctrlProp" Target="../ctrlProps/ctrlProp2812.xml"/><Relationship Id="rId55" Type="http://schemas.openxmlformats.org/officeDocument/2006/relationships/ctrlProp" Target="../ctrlProps/ctrlProp2817.xml"/><Relationship Id="rId76" Type="http://schemas.openxmlformats.org/officeDocument/2006/relationships/ctrlProp" Target="../ctrlProps/ctrlProp2838.xml"/><Relationship Id="rId97" Type="http://schemas.openxmlformats.org/officeDocument/2006/relationships/ctrlProp" Target="../ctrlProps/ctrlProp2859.xml"/><Relationship Id="rId104" Type="http://schemas.openxmlformats.org/officeDocument/2006/relationships/ctrlProp" Target="../ctrlProps/ctrlProp2866.xml"/><Relationship Id="rId120" Type="http://schemas.openxmlformats.org/officeDocument/2006/relationships/ctrlProp" Target="../ctrlProps/ctrlProp2882.xml"/><Relationship Id="rId125" Type="http://schemas.openxmlformats.org/officeDocument/2006/relationships/ctrlProp" Target="../ctrlProps/ctrlProp2887.xml"/><Relationship Id="rId141" Type="http://schemas.openxmlformats.org/officeDocument/2006/relationships/ctrlProp" Target="../ctrlProps/ctrlProp2903.xml"/><Relationship Id="rId7" Type="http://schemas.openxmlformats.org/officeDocument/2006/relationships/ctrlProp" Target="../ctrlProps/ctrlProp2769.xml"/><Relationship Id="rId71" Type="http://schemas.openxmlformats.org/officeDocument/2006/relationships/ctrlProp" Target="../ctrlProps/ctrlProp2833.xml"/><Relationship Id="rId92" Type="http://schemas.openxmlformats.org/officeDocument/2006/relationships/ctrlProp" Target="../ctrlProps/ctrlProp2854.xml"/><Relationship Id="rId2" Type="http://schemas.openxmlformats.org/officeDocument/2006/relationships/drawing" Target="../drawings/drawing23.xml"/><Relationship Id="rId29" Type="http://schemas.openxmlformats.org/officeDocument/2006/relationships/ctrlProp" Target="../ctrlProps/ctrlProp2791.xml"/><Relationship Id="rId24" Type="http://schemas.openxmlformats.org/officeDocument/2006/relationships/ctrlProp" Target="../ctrlProps/ctrlProp2786.xml"/><Relationship Id="rId40" Type="http://schemas.openxmlformats.org/officeDocument/2006/relationships/ctrlProp" Target="../ctrlProps/ctrlProp2802.xml"/><Relationship Id="rId45" Type="http://schemas.openxmlformats.org/officeDocument/2006/relationships/ctrlProp" Target="../ctrlProps/ctrlProp2807.xml"/><Relationship Id="rId66" Type="http://schemas.openxmlformats.org/officeDocument/2006/relationships/ctrlProp" Target="../ctrlProps/ctrlProp2828.xml"/><Relationship Id="rId87" Type="http://schemas.openxmlformats.org/officeDocument/2006/relationships/ctrlProp" Target="../ctrlProps/ctrlProp2849.xml"/><Relationship Id="rId110" Type="http://schemas.openxmlformats.org/officeDocument/2006/relationships/ctrlProp" Target="../ctrlProps/ctrlProp2872.xml"/><Relationship Id="rId115" Type="http://schemas.openxmlformats.org/officeDocument/2006/relationships/ctrlProp" Target="../ctrlProps/ctrlProp2877.xml"/><Relationship Id="rId131" Type="http://schemas.openxmlformats.org/officeDocument/2006/relationships/ctrlProp" Target="../ctrlProps/ctrlProp2893.xml"/><Relationship Id="rId136" Type="http://schemas.openxmlformats.org/officeDocument/2006/relationships/ctrlProp" Target="../ctrlProps/ctrlProp2898.xml"/><Relationship Id="rId61" Type="http://schemas.openxmlformats.org/officeDocument/2006/relationships/ctrlProp" Target="../ctrlProps/ctrlProp2823.xml"/><Relationship Id="rId82" Type="http://schemas.openxmlformats.org/officeDocument/2006/relationships/ctrlProp" Target="../ctrlProps/ctrlProp2844.xml"/><Relationship Id="rId19" Type="http://schemas.openxmlformats.org/officeDocument/2006/relationships/ctrlProp" Target="../ctrlProps/ctrlProp2781.xml"/><Relationship Id="rId14" Type="http://schemas.openxmlformats.org/officeDocument/2006/relationships/ctrlProp" Target="../ctrlProps/ctrlProp2776.xml"/><Relationship Id="rId30" Type="http://schemas.openxmlformats.org/officeDocument/2006/relationships/ctrlProp" Target="../ctrlProps/ctrlProp2792.xml"/><Relationship Id="rId35" Type="http://schemas.openxmlformats.org/officeDocument/2006/relationships/ctrlProp" Target="../ctrlProps/ctrlProp2797.xml"/><Relationship Id="rId56" Type="http://schemas.openxmlformats.org/officeDocument/2006/relationships/ctrlProp" Target="../ctrlProps/ctrlProp2818.xml"/><Relationship Id="rId77" Type="http://schemas.openxmlformats.org/officeDocument/2006/relationships/ctrlProp" Target="../ctrlProps/ctrlProp2839.xml"/><Relationship Id="rId100" Type="http://schemas.openxmlformats.org/officeDocument/2006/relationships/ctrlProp" Target="../ctrlProps/ctrlProp2862.xml"/><Relationship Id="rId105" Type="http://schemas.openxmlformats.org/officeDocument/2006/relationships/ctrlProp" Target="../ctrlProps/ctrlProp2867.xml"/><Relationship Id="rId126" Type="http://schemas.openxmlformats.org/officeDocument/2006/relationships/ctrlProp" Target="../ctrlProps/ctrlProp2888.xml"/><Relationship Id="rId8" Type="http://schemas.openxmlformats.org/officeDocument/2006/relationships/ctrlProp" Target="../ctrlProps/ctrlProp2770.xml"/><Relationship Id="rId51" Type="http://schemas.openxmlformats.org/officeDocument/2006/relationships/ctrlProp" Target="../ctrlProps/ctrlProp2813.xml"/><Relationship Id="rId72" Type="http://schemas.openxmlformats.org/officeDocument/2006/relationships/ctrlProp" Target="../ctrlProps/ctrlProp2834.xml"/><Relationship Id="rId93" Type="http://schemas.openxmlformats.org/officeDocument/2006/relationships/ctrlProp" Target="../ctrlProps/ctrlProp2855.xml"/><Relationship Id="rId98" Type="http://schemas.openxmlformats.org/officeDocument/2006/relationships/ctrlProp" Target="../ctrlProps/ctrlProp2860.xml"/><Relationship Id="rId121" Type="http://schemas.openxmlformats.org/officeDocument/2006/relationships/ctrlProp" Target="../ctrlProps/ctrlProp2883.xml"/><Relationship Id="rId142" Type="http://schemas.openxmlformats.org/officeDocument/2006/relationships/ctrlProp" Target="../ctrlProps/ctrlProp2904.xml"/><Relationship Id="rId3" Type="http://schemas.openxmlformats.org/officeDocument/2006/relationships/vmlDrawing" Target="../drawings/vmlDrawing23.vml"/><Relationship Id="rId25" Type="http://schemas.openxmlformats.org/officeDocument/2006/relationships/ctrlProp" Target="../ctrlProps/ctrlProp2787.xml"/><Relationship Id="rId46" Type="http://schemas.openxmlformats.org/officeDocument/2006/relationships/ctrlProp" Target="../ctrlProps/ctrlProp2808.xml"/><Relationship Id="rId67" Type="http://schemas.openxmlformats.org/officeDocument/2006/relationships/ctrlProp" Target="../ctrlProps/ctrlProp2829.xml"/><Relationship Id="rId116" Type="http://schemas.openxmlformats.org/officeDocument/2006/relationships/ctrlProp" Target="../ctrlProps/ctrlProp2878.xml"/><Relationship Id="rId137" Type="http://schemas.openxmlformats.org/officeDocument/2006/relationships/ctrlProp" Target="../ctrlProps/ctrlProp2899.xml"/><Relationship Id="rId20" Type="http://schemas.openxmlformats.org/officeDocument/2006/relationships/ctrlProp" Target="../ctrlProps/ctrlProp2782.xml"/><Relationship Id="rId41" Type="http://schemas.openxmlformats.org/officeDocument/2006/relationships/ctrlProp" Target="../ctrlProps/ctrlProp2803.xml"/><Relationship Id="rId62" Type="http://schemas.openxmlformats.org/officeDocument/2006/relationships/ctrlProp" Target="../ctrlProps/ctrlProp2824.xml"/><Relationship Id="rId83" Type="http://schemas.openxmlformats.org/officeDocument/2006/relationships/ctrlProp" Target="../ctrlProps/ctrlProp2845.xml"/><Relationship Id="rId88" Type="http://schemas.openxmlformats.org/officeDocument/2006/relationships/ctrlProp" Target="../ctrlProps/ctrlProp2850.xml"/><Relationship Id="rId111" Type="http://schemas.openxmlformats.org/officeDocument/2006/relationships/ctrlProp" Target="../ctrlProps/ctrlProp2873.xml"/><Relationship Id="rId132" Type="http://schemas.openxmlformats.org/officeDocument/2006/relationships/ctrlProp" Target="../ctrlProps/ctrlProp2894.xml"/><Relationship Id="rId15" Type="http://schemas.openxmlformats.org/officeDocument/2006/relationships/ctrlProp" Target="../ctrlProps/ctrlProp2777.xml"/><Relationship Id="rId36" Type="http://schemas.openxmlformats.org/officeDocument/2006/relationships/ctrlProp" Target="../ctrlProps/ctrlProp2798.xml"/><Relationship Id="rId57" Type="http://schemas.openxmlformats.org/officeDocument/2006/relationships/ctrlProp" Target="../ctrlProps/ctrlProp2819.xml"/><Relationship Id="rId106" Type="http://schemas.openxmlformats.org/officeDocument/2006/relationships/ctrlProp" Target="../ctrlProps/ctrlProp2868.xml"/><Relationship Id="rId127" Type="http://schemas.openxmlformats.org/officeDocument/2006/relationships/ctrlProp" Target="../ctrlProps/ctrlProp2889.xml"/><Relationship Id="rId10" Type="http://schemas.openxmlformats.org/officeDocument/2006/relationships/ctrlProp" Target="../ctrlProps/ctrlProp2772.xml"/><Relationship Id="rId31" Type="http://schemas.openxmlformats.org/officeDocument/2006/relationships/ctrlProp" Target="../ctrlProps/ctrlProp2793.xml"/><Relationship Id="rId52" Type="http://schemas.openxmlformats.org/officeDocument/2006/relationships/ctrlProp" Target="../ctrlProps/ctrlProp2814.xml"/><Relationship Id="rId73" Type="http://schemas.openxmlformats.org/officeDocument/2006/relationships/ctrlProp" Target="../ctrlProps/ctrlProp2835.xml"/><Relationship Id="rId78" Type="http://schemas.openxmlformats.org/officeDocument/2006/relationships/ctrlProp" Target="../ctrlProps/ctrlProp2840.xml"/><Relationship Id="rId94" Type="http://schemas.openxmlformats.org/officeDocument/2006/relationships/ctrlProp" Target="../ctrlProps/ctrlProp2856.xml"/><Relationship Id="rId99" Type="http://schemas.openxmlformats.org/officeDocument/2006/relationships/ctrlProp" Target="../ctrlProps/ctrlProp2861.xml"/><Relationship Id="rId101" Type="http://schemas.openxmlformats.org/officeDocument/2006/relationships/ctrlProp" Target="../ctrlProps/ctrlProp2863.xml"/><Relationship Id="rId122" Type="http://schemas.openxmlformats.org/officeDocument/2006/relationships/ctrlProp" Target="../ctrlProps/ctrlProp2884.xml"/><Relationship Id="rId143" Type="http://schemas.openxmlformats.org/officeDocument/2006/relationships/ctrlProp" Target="../ctrlProps/ctrlProp2905.xml"/><Relationship Id="rId4" Type="http://schemas.openxmlformats.org/officeDocument/2006/relationships/ctrlProp" Target="../ctrlProps/ctrlProp2766.xml"/><Relationship Id="rId9" Type="http://schemas.openxmlformats.org/officeDocument/2006/relationships/ctrlProp" Target="../ctrlProps/ctrlProp2771.xml"/><Relationship Id="rId26" Type="http://schemas.openxmlformats.org/officeDocument/2006/relationships/ctrlProp" Target="../ctrlProps/ctrlProp2788.xml"/><Relationship Id="rId47" Type="http://schemas.openxmlformats.org/officeDocument/2006/relationships/ctrlProp" Target="../ctrlProps/ctrlProp2809.xml"/><Relationship Id="rId68" Type="http://schemas.openxmlformats.org/officeDocument/2006/relationships/ctrlProp" Target="../ctrlProps/ctrlProp2830.xml"/><Relationship Id="rId89" Type="http://schemas.openxmlformats.org/officeDocument/2006/relationships/ctrlProp" Target="../ctrlProps/ctrlProp2851.xml"/><Relationship Id="rId112" Type="http://schemas.openxmlformats.org/officeDocument/2006/relationships/ctrlProp" Target="../ctrlProps/ctrlProp2874.xml"/><Relationship Id="rId133" Type="http://schemas.openxmlformats.org/officeDocument/2006/relationships/ctrlProp" Target="../ctrlProps/ctrlProp2895.xml"/><Relationship Id="rId16" Type="http://schemas.openxmlformats.org/officeDocument/2006/relationships/ctrlProp" Target="../ctrlProps/ctrlProp2778.xml"/></Relationships>
</file>

<file path=xl/worksheets/_rels/sheet24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3019.xml"/><Relationship Id="rId21" Type="http://schemas.openxmlformats.org/officeDocument/2006/relationships/ctrlProp" Target="../ctrlProps/ctrlProp2923.xml"/><Relationship Id="rId42" Type="http://schemas.openxmlformats.org/officeDocument/2006/relationships/ctrlProp" Target="../ctrlProps/ctrlProp2944.xml"/><Relationship Id="rId63" Type="http://schemas.openxmlformats.org/officeDocument/2006/relationships/ctrlProp" Target="../ctrlProps/ctrlProp2965.xml"/><Relationship Id="rId84" Type="http://schemas.openxmlformats.org/officeDocument/2006/relationships/ctrlProp" Target="../ctrlProps/ctrlProp2986.xml"/><Relationship Id="rId138" Type="http://schemas.openxmlformats.org/officeDocument/2006/relationships/ctrlProp" Target="../ctrlProps/ctrlProp3040.xml"/><Relationship Id="rId107" Type="http://schemas.openxmlformats.org/officeDocument/2006/relationships/ctrlProp" Target="../ctrlProps/ctrlProp3009.xml"/><Relationship Id="rId11" Type="http://schemas.openxmlformats.org/officeDocument/2006/relationships/ctrlProp" Target="../ctrlProps/ctrlProp2913.xml"/><Relationship Id="rId32" Type="http://schemas.openxmlformats.org/officeDocument/2006/relationships/ctrlProp" Target="../ctrlProps/ctrlProp2934.xml"/><Relationship Id="rId37" Type="http://schemas.openxmlformats.org/officeDocument/2006/relationships/ctrlProp" Target="../ctrlProps/ctrlProp2939.xml"/><Relationship Id="rId53" Type="http://schemas.openxmlformats.org/officeDocument/2006/relationships/ctrlProp" Target="../ctrlProps/ctrlProp2955.xml"/><Relationship Id="rId58" Type="http://schemas.openxmlformats.org/officeDocument/2006/relationships/ctrlProp" Target="../ctrlProps/ctrlProp2960.xml"/><Relationship Id="rId74" Type="http://schemas.openxmlformats.org/officeDocument/2006/relationships/ctrlProp" Target="../ctrlProps/ctrlProp2976.xml"/><Relationship Id="rId79" Type="http://schemas.openxmlformats.org/officeDocument/2006/relationships/ctrlProp" Target="../ctrlProps/ctrlProp2981.xml"/><Relationship Id="rId102" Type="http://schemas.openxmlformats.org/officeDocument/2006/relationships/ctrlProp" Target="../ctrlProps/ctrlProp3004.xml"/><Relationship Id="rId123" Type="http://schemas.openxmlformats.org/officeDocument/2006/relationships/ctrlProp" Target="../ctrlProps/ctrlProp3025.xml"/><Relationship Id="rId128" Type="http://schemas.openxmlformats.org/officeDocument/2006/relationships/ctrlProp" Target="../ctrlProps/ctrlProp3030.xml"/><Relationship Id="rId5" Type="http://schemas.openxmlformats.org/officeDocument/2006/relationships/ctrlProp" Target="../ctrlProps/ctrlProp2907.xml"/><Relationship Id="rId90" Type="http://schemas.openxmlformats.org/officeDocument/2006/relationships/ctrlProp" Target="../ctrlProps/ctrlProp2992.xml"/><Relationship Id="rId95" Type="http://schemas.openxmlformats.org/officeDocument/2006/relationships/ctrlProp" Target="../ctrlProps/ctrlProp2997.xml"/><Relationship Id="rId22" Type="http://schemas.openxmlformats.org/officeDocument/2006/relationships/ctrlProp" Target="../ctrlProps/ctrlProp2924.xml"/><Relationship Id="rId27" Type="http://schemas.openxmlformats.org/officeDocument/2006/relationships/ctrlProp" Target="../ctrlProps/ctrlProp2929.xml"/><Relationship Id="rId43" Type="http://schemas.openxmlformats.org/officeDocument/2006/relationships/ctrlProp" Target="../ctrlProps/ctrlProp2945.xml"/><Relationship Id="rId48" Type="http://schemas.openxmlformats.org/officeDocument/2006/relationships/ctrlProp" Target="../ctrlProps/ctrlProp2950.xml"/><Relationship Id="rId64" Type="http://schemas.openxmlformats.org/officeDocument/2006/relationships/ctrlProp" Target="../ctrlProps/ctrlProp2966.xml"/><Relationship Id="rId69" Type="http://schemas.openxmlformats.org/officeDocument/2006/relationships/ctrlProp" Target="../ctrlProps/ctrlProp2971.xml"/><Relationship Id="rId113" Type="http://schemas.openxmlformats.org/officeDocument/2006/relationships/ctrlProp" Target="../ctrlProps/ctrlProp3015.xml"/><Relationship Id="rId118" Type="http://schemas.openxmlformats.org/officeDocument/2006/relationships/ctrlProp" Target="../ctrlProps/ctrlProp3020.xml"/><Relationship Id="rId134" Type="http://schemas.openxmlformats.org/officeDocument/2006/relationships/ctrlProp" Target="../ctrlProps/ctrlProp3036.xml"/><Relationship Id="rId139" Type="http://schemas.openxmlformats.org/officeDocument/2006/relationships/ctrlProp" Target="../ctrlProps/ctrlProp3041.xml"/><Relationship Id="rId80" Type="http://schemas.openxmlformats.org/officeDocument/2006/relationships/ctrlProp" Target="../ctrlProps/ctrlProp2982.xml"/><Relationship Id="rId85" Type="http://schemas.openxmlformats.org/officeDocument/2006/relationships/ctrlProp" Target="../ctrlProps/ctrlProp2987.xml"/><Relationship Id="rId12" Type="http://schemas.openxmlformats.org/officeDocument/2006/relationships/ctrlProp" Target="../ctrlProps/ctrlProp2914.xml"/><Relationship Id="rId17" Type="http://schemas.openxmlformats.org/officeDocument/2006/relationships/ctrlProp" Target="../ctrlProps/ctrlProp2919.xml"/><Relationship Id="rId33" Type="http://schemas.openxmlformats.org/officeDocument/2006/relationships/ctrlProp" Target="../ctrlProps/ctrlProp2935.xml"/><Relationship Id="rId38" Type="http://schemas.openxmlformats.org/officeDocument/2006/relationships/ctrlProp" Target="../ctrlProps/ctrlProp2940.xml"/><Relationship Id="rId59" Type="http://schemas.openxmlformats.org/officeDocument/2006/relationships/ctrlProp" Target="../ctrlProps/ctrlProp2961.xml"/><Relationship Id="rId103" Type="http://schemas.openxmlformats.org/officeDocument/2006/relationships/ctrlProp" Target="../ctrlProps/ctrlProp3005.xml"/><Relationship Id="rId108" Type="http://schemas.openxmlformats.org/officeDocument/2006/relationships/ctrlProp" Target="../ctrlProps/ctrlProp3010.xml"/><Relationship Id="rId124" Type="http://schemas.openxmlformats.org/officeDocument/2006/relationships/ctrlProp" Target="../ctrlProps/ctrlProp3026.xml"/><Relationship Id="rId129" Type="http://schemas.openxmlformats.org/officeDocument/2006/relationships/ctrlProp" Target="../ctrlProps/ctrlProp3031.xml"/><Relationship Id="rId54" Type="http://schemas.openxmlformats.org/officeDocument/2006/relationships/ctrlProp" Target="../ctrlProps/ctrlProp2956.xml"/><Relationship Id="rId70" Type="http://schemas.openxmlformats.org/officeDocument/2006/relationships/ctrlProp" Target="../ctrlProps/ctrlProp2972.xml"/><Relationship Id="rId75" Type="http://schemas.openxmlformats.org/officeDocument/2006/relationships/ctrlProp" Target="../ctrlProps/ctrlProp2977.xml"/><Relationship Id="rId91" Type="http://schemas.openxmlformats.org/officeDocument/2006/relationships/ctrlProp" Target="../ctrlProps/ctrlProp2993.xml"/><Relationship Id="rId96" Type="http://schemas.openxmlformats.org/officeDocument/2006/relationships/ctrlProp" Target="../ctrlProps/ctrlProp2998.xml"/><Relationship Id="rId140" Type="http://schemas.openxmlformats.org/officeDocument/2006/relationships/ctrlProp" Target="../ctrlProps/ctrlProp3042.xml"/><Relationship Id="rId1" Type="http://schemas.openxmlformats.org/officeDocument/2006/relationships/printerSettings" Target="../printerSettings/printerSettings24.bin"/><Relationship Id="rId6" Type="http://schemas.openxmlformats.org/officeDocument/2006/relationships/ctrlProp" Target="../ctrlProps/ctrlProp2908.xml"/><Relationship Id="rId23" Type="http://schemas.openxmlformats.org/officeDocument/2006/relationships/ctrlProp" Target="../ctrlProps/ctrlProp2925.xml"/><Relationship Id="rId28" Type="http://schemas.openxmlformats.org/officeDocument/2006/relationships/ctrlProp" Target="../ctrlProps/ctrlProp2930.xml"/><Relationship Id="rId49" Type="http://schemas.openxmlformats.org/officeDocument/2006/relationships/ctrlProp" Target="../ctrlProps/ctrlProp2951.xml"/><Relationship Id="rId114" Type="http://schemas.openxmlformats.org/officeDocument/2006/relationships/ctrlProp" Target="../ctrlProps/ctrlProp3016.xml"/><Relationship Id="rId119" Type="http://schemas.openxmlformats.org/officeDocument/2006/relationships/ctrlProp" Target="../ctrlProps/ctrlProp3021.xml"/><Relationship Id="rId44" Type="http://schemas.openxmlformats.org/officeDocument/2006/relationships/ctrlProp" Target="../ctrlProps/ctrlProp2946.xml"/><Relationship Id="rId60" Type="http://schemas.openxmlformats.org/officeDocument/2006/relationships/ctrlProp" Target="../ctrlProps/ctrlProp2962.xml"/><Relationship Id="rId65" Type="http://schemas.openxmlformats.org/officeDocument/2006/relationships/ctrlProp" Target="../ctrlProps/ctrlProp2967.xml"/><Relationship Id="rId81" Type="http://schemas.openxmlformats.org/officeDocument/2006/relationships/ctrlProp" Target="../ctrlProps/ctrlProp2983.xml"/><Relationship Id="rId86" Type="http://schemas.openxmlformats.org/officeDocument/2006/relationships/ctrlProp" Target="../ctrlProps/ctrlProp2988.xml"/><Relationship Id="rId130" Type="http://schemas.openxmlformats.org/officeDocument/2006/relationships/ctrlProp" Target="../ctrlProps/ctrlProp3032.xml"/><Relationship Id="rId135" Type="http://schemas.openxmlformats.org/officeDocument/2006/relationships/ctrlProp" Target="../ctrlProps/ctrlProp3037.xml"/><Relationship Id="rId13" Type="http://schemas.openxmlformats.org/officeDocument/2006/relationships/ctrlProp" Target="../ctrlProps/ctrlProp2915.xml"/><Relationship Id="rId18" Type="http://schemas.openxmlformats.org/officeDocument/2006/relationships/ctrlProp" Target="../ctrlProps/ctrlProp2920.xml"/><Relationship Id="rId39" Type="http://schemas.openxmlformats.org/officeDocument/2006/relationships/ctrlProp" Target="../ctrlProps/ctrlProp2941.xml"/><Relationship Id="rId109" Type="http://schemas.openxmlformats.org/officeDocument/2006/relationships/ctrlProp" Target="../ctrlProps/ctrlProp3011.xml"/><Relationship Id="rId34" Type="http://schemas.openxmlformats.org/officeDocument/2006/relationships/ctrlProp" Target="../ctrlProps/ctrlProp2936.xml"/><Relationship Id="rId50" Type="http://schemas.openxmlformats.org/officeDocument/2006/relationships/ctrlProp" Target="../ctrlProps/ctrlProp2952.xml"/><Relationship Id="rId55" Type="http://schemas.openxmlformats.org/officeDocument/2006/relationships/ctrlProp" Target="../ctrlProps/ctrlProp2957.xml"/><Relationship Id="rId76" Type="http://schemas.openxmlformats.org/officeDocument/2006/relationships/ctrlProp" Target="../ctrlProps/ctrlProp2978.xml"/><Relationship Id="rId97" Type="http://schemas.openxmlformats.org/officeDocument/2006/relationships/ctrlProp" Target="../ctrlProps/ctrlProp2999.xml"/><Relationship Id="rId104" Type="http://schemas.openxmlformats.org/officeDocument/2006/relationships/ctrlProp" Target="../ctrlProps/ctrlProp3006.xml"/><Relationship Id="rId120" Type="http://schemas.openxmlformats.org/officeDocument/2006/relationships/ctrlProp" Target="../ctrlProps/ctrlProp3022.xml"/><Relationship Id="rId125" Type="http://schemas.openxmlformats.org/officeDocument/2006/relationships/ctrlProp" Target="../ctrlProps/ctrlProp3027.xml"/><Relationship Id="rId141" Type="http://schemas.openxmlformats.org/officeDocument/2006/relationships/ctrlProp" Target="../ctrlProps/ctrlProp3043.xml"/><Relationship Id="rId7" Type="http://schemas.openxmlformats.org/officeDocument/2006/relationships/ctrlProp" Target="../ctrlProps/ctrlProp2909.xml"/><Relationship Id="rId71" Type="http://schemas.openxmlformats.org/officeDocument/2006/relationships/ctrlProp" Target="../ctrlProps/ctrlProp2973.xml"/><Relationship Id="rId92" Type="http://schemas.openxmlformats.org/officeDocument/2006/relationships/ctrlProp" Target="../ctrlProps/ctrlProp2994.xml"/><Relationship Id="rId2" Type="http://schemas.openxmlformats.org/officeDocument/2006/relationships/drawing" Target="../drawings/drawing24.xml"/><Relationship Id="rId29" Type="http://schemas.openxmlformats.org/officeDocument/2006/relationships/ctrlProp" Target="../ctrlProps/ctrlProp2931.xml"/><Relationship Id="rId24" Type="http://schemas.openxmlformats.org/officeDocument/2006/relationships/ctrlProp" Target="../ctrlProps/ctrlProp2926.xml"/><Relationship Id="rId40" Type="http://schemas.openxmlformats.org/officeDocument/2006/relationships/ctrlProp" Target="../ctrlProps/ctrlProp2942.xml"/><Relationship Id="rId45" Type="http://schemas.openxmlformats.org/officeDocument/2006/relationships/ctrlProp" Target="../ctrlProps/ctrlProp2947.xml"/><Relationship Id="rId66" Type="http://schemas.openxmlformats.org/officeDocument/2006/relationships/ctrlProp" Target="../ctrlProps/ctrlProp2968.xml"/><Relationship Id="rId87" Type="http://schemas.openxmlformats.org/officeDocument/2006/relationships/ctrlProp" Target="../ctrlProps/ctrlProp2989.xml"/><Relationship Id="rId110" Type="http://schemas.openxmlformats.org/officeDocument/2006/relationships/ctrlProp" Target="../ctrlProps/ctrlProp3012.xml"/><Relationship Id="rId115" Type="http://schemas.openxmlformats.org/officeDocument/2006/relationships/ctrlProp" Target="../ctrlProps/ctrlProp3017.xml"/><Relationship Id="rId131" Type="http://schemas.openxmlformats.org/officeDocument/2006/relationships/ctrlProp" Target="../ctrlProps/ctrlProp3033.xml"/><Relationship Id="rId136" Type="http://schemas.openxmlformats.org/officeDocument/2006/relationships/ctrlProp" Target="../ctrlProps/ctrlProp3038.xml"/><Relationship Id="rId61" Type="http://schemas.openxmlformats.org/officeDocument/2006/relationships/ctrlProp" Target="../ctrlProps/ctrlProp2963.xml"/><Relationship Id="rId82" Type="http://schemas.openxmlformats.org/officeDocument/2006/relationships/ctrlProp" Target="../ctrlProps/ctrlProp2984.xml"/><Relationship Id="rId19" Type="http://schemas.openxmlformats.org/officeDocument/2006/relationships/ctrlProp" Target="../ctrlProps/ctrlProp2921.xml"/><Relationship Id="rId14" Type="http://schemas.openxmlformats.org/officeDocument/2006/relationships/ctrlProp" Target="../ctrlProps/ctrlProp2916.xml"/><Relationship Id="rId30" Type="http://schemas.openxmlformats.org/officeDocument/2006/relationships/ctrlProp" Target="../ctrlProps/ctrlProp2932.xml"/><Relationship Id="rId35" Type="http://schemas.openxmlformats.org/officeDocument/2006/relationships/ctrlProp" Target="../ctrlProps/ctrlProp2937.xml"/><Relationship Id="rId56" Type="http://schemas.openxmlformats.org/officeDocument/2006/relationships/ctrlProp" Target="../ctrlProps/ctrlProp2958.xml"/><Relationship Id="rId77" Type="http://schemas.openxmlformats.org/officeDocument/2006/relationships/ctrlProp" Target="../ctrlProps/ctrlProp2979.xml"/><Relationship Id="rId100" Type="http://schemas.openxmlformats.org/officeDocument/2006/relationships/ctrlProp" Target="../ctrlProps/ctrlProp3002.xml"/><Relationship Id="rId105" Type="http://schemas.openxmlformats.org/officeDocument/2006/relationships/ctrlProp" Target="../ctrlProps/ctrlProp3007.xml"/><Relationship Id="rId126" Type="http://schemas.openxmlformats.org/officeDocument/2006/relationships/ctrlProp" Target="../ctrlProps/ctrlProp3028.xml"/><Relationship Id="rId8" Type="http://schemas.openxmlformats.org/officeDocument/2006/relationships/ctrlProp" Target="../ctrlProps/ctrlProp2910.xml"/><Relationship Id="rId51" Type="http://schemas.openxmlformats.org/officeDocument/2006/relationships/ctrlProp" Target="../ctrlProps/ctrlProp2953.xml"/><Relationship Id="rId72" Type="http://schemas.openxmlformats.org/officeDocument/2006/relationships/ctrlProp" Target="../ctrlProps/ctrlProp2974.xml"/><Relationship Id="rId93" Type="http://schemas.openxmlformats.org/officeDocument/2006/relationships/ctrlProp" Target="../ctrlProps/ctrlProp2995.xml"/><Relationship Id="rId98" Type="http://schemas.openxmlformats.org/officeDocument/2006/relationships/ctrlProp" Target="../ctrlProps/ctrlProp3000.xml"/><Relationship Id="rId121" Type="http://schemas.openxmlformats.org/officeDocument/2006/relationships/ctrlProp" Target="../ctrlProps/ctrlProp3023.xml"/><Relationship Id="rId142" Type="http://schemas.openxmlformats.org/officeDocument/2006/relationships/ctrlProp" Target="../ctrlProps/ctrlProp3044.xml"/><Relationship Id="rId3" Type="http://schemas.openxmlformats.org/officeDocument/2006/relationships/vmlDrawing" Target="../drawings/vmlDrawing24.vml"/><Relationship Id="rId25" Type="http://schemas.openxmlformats.org/officeDocument/2006/relationships/ctrlProp" Target="../ctrlProps/ctrlProp2927.xml"/><Relationship Id="rId46" Type="http://schemas.openxmlformats.org/officeDocument/2006/relationships/ctrlProp" Target="../ctrlProps/ctrlProp2948.xml"/><Relationship Id="rId67" Type="http://schemas.openxmlformats.org/officeDocument/2006/relationships/ctrlProp" Target="../ctrlProps/ctrlProp2969.xml"/><Relationship Id="rId116" Type="http://schemas.openxmlformats.org/officeDocument/2006/relationships/ctrlProp" Target="../ctrlProps/ctrlProp3018.xml"/><Relationship Id="rId137" Type="http://schemas.openxmlformats.org/officeDocument/2006/relationships/ctrlProp" Target="../ctrlProps/ctrlProp3039.xml"/><Relationship Id="rId20" Type="http://schemas.openxmlformats.org/officeDocument/2006/relationships/ctrlProp" Target="../ctrlProps/ctrlProp2922.xml"/><Relationship Id="rId41" Type="http://schemas.openxmlformats.org/officeDocument/2006/relationships/ctrlProp" Target="../ctrlProps/ctrlProp2943.xml"/><Relationship Id="rId62" Type="http://schemas.openxmlformats.org/officeDocument/2006/relationships/ctrlProp" Target="../ctrlProps/ctrlProp2964.xml"/><Relationship Id="rId83" Type="http://schemas.openxmlformats.org/officeDocument/2006/relationships/ctrlProp" Target="../ctrlProps/ctrlProp2985.xml"/><Relationship Id="rId88" Type="http://schemas.openxmlformats.org/officeDocument/2006/relationships/ctrlProp" Target="../ctrlProps/ctrlProp2990.xml"/><Relationship Id="rId111" Type="http://schemas.openxmlformats.org/officeDocument/2006/relationships/ctrlProp" Target="../ctrlProps/ctrlProp3013.xml"/><Relationship Id="rId132" Type="http://schemas.openxmlformats.org/officeDocument/2006/relationships/ctrlProp" Target="../ctrlProps/ctrlProp3034.xml"/><Relationship Id="rId15" Type="http://schemas.openxmlformats.org/officeDocument/2006/relationships/ctrlProp" Target="../ctrlProps/ctrlProp2917.xml"/><Relationship Id="rId36" Type="http://schemas.openxmlformats.org/officeDocument/2006/relationships/ctrlProp" Target="../ctrlProps/ctrlProp2938.xml"/><Relationship Id="rId57" Type="http://schemas.openxmlformats.org/officeDocument/2006/relationships/ctrlProp" Target="../ctrlProps/ctrlProp2959.xml"/><Relationship Id="rId106" Type="http://schemas.openxmlformats.org/officeDocument/2006/relationships/ctrlProp" Target="../ctrlProps/ctrlProp3008.xml"/><Relationship Id="rId127" Type="http://schemas.openxmlformats.org/officeDocument/2006/relationships/ctrlProp" Target="../ctrlProps/ctrlProp3029.xml"/><Relationship Id="rId10" Type="http://schemas.openxmlformats.org/officeDocument/2006/relationships/ctrlProp" Target="../ctrlProps/ctrlProp2912.xml"/><Relationship Id="rId31" Type="http://schemas.openxmlformats.org/officeDocument/2006/relationships/ctrlProp" Target="../ctrlProps/ctrlProp2933.xml"/><Relationship Id="rId52" Type="http://schemas.openxmlformats.org/officeDocument/2006/relationships/ctrlProp" Target="../ctrlProps/ctrlProp2954.xml"/><Relationship Id="rId73" Type="http://schemas.openxmlformats.org/officeDocument/2006/relationships/ctrlProp" Target="../ctrlProps/ctrlProp2975.xml"/><Relationship Id="rId78" Type="http://schemas.openxmlformats.org/officeDocument/2006/relationships/ctrlProp" Target="../ctrlProps/ctrlProp2980.xml"/><Relationship Id="rId94" Type="http://schemas.openxmlformats.org/officeDocument/2006/relationships/ctrlProp" Target="../ctrlProps/ctrlProp2996.xml"/><Relationship Id="rId99" Type="http://schemas.openxmlformats.org/officeDocument/2006/relationships/ctrlProp" Target="../ctrlProps/ctrlProp3001.xml"/><Relationship Id="rId101" Type="http://schemas.openxmlformats.org/officeDocument/2006/relationships/ctrlProp" Target="../ctrlProps/ctrlProp3003.xml"/><Relationship Id="rId122" Type="http://schemas.openxmlformats.org/officeDocument/2006/relationships/ctrlProp" Target="../ctrlProps/ctrlProp3024.xml"/><Relationship Id="rId143" Type="http://schemas.openxmlformats.org/officeDocument/2006/relationships/ctrlProp" Target="../ctrlProps/ctrlProp3045.xml"/><Relationship Id="rId4" Type="http://schemas.openxmlformats.org/officeDocument/2006/relationships/ctrlProp" Target="../ctrlProps/ctrlProp2906.xml"/><Relationship Id="rId9" Type="http://schemas.openxmlformats.org/officeDocument/2006/relationships/ctrlProp" Target="../ctrlProps/ctrlProp2911.xml"/><Relationship Id="rId26" Type="http://schemas.openxmlformats.org/officeDocument/2006/relationships/ctrlProp" Target="../ctrlProps/ctrlProp2928.xml"/><Relationship Id="rId47" Type="http://schemas.openxmlformats.org/officeDocument/2006/relationships/ctrlProp" Target="../ctrlProps/ctrlProp2949.xml"/><Relationship Id="rId68" Type="http://schemas.openxmlformats.org/officeDocument/2006/relationships/ctrlProp" Target="../ctrlProps/ctrlProp2970.xml"/><Relationship Id="rId89" Type="http://schemas.openxmlformats.org/officeDocument/2006/relationships/ctrlProp" Target="../ctrlProps/ctrlProp2991.xml"/><Relationship Id="rId112" Type="http://schemas.openxmlformats.org/officeDocument/2006/relationships/ctrlProp" Target="../ctrlProps/ctrlProp3014.xml"/><Relationship Id="rId133" Type="http://schemas.openxmlformats.org/officeDocument/2006/relationships/ctrlProp" Target="../ctrlProps/ctrlProp3035.xml"/><Relationship Id="rId16" Type="http://schemas.openxmlformats.org/officeDocument/2006/relationships/ctrlProp" Target="../ctrlProps/ctrlProp2918.xml"/></Relationships>
</file>

<file path=xl/worksheets/_rels/sheet25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3159.xml"/><Relationship Id="rId21" Type="http://schemas.openxmlformats.org/officeDocument/2006/relationships/ctrlProp" Target="../ctrlProps/ctrlProp3063.xml"/><Relationship Id="rId42" Type="http://schemas.openxmlformats.org/officeDocument/2006/relationships/ctrlProp" Target="../ctrlProps/ctrlProp3084.xml"/><Relationship Id="rId63" Type="http://schemas.openxmlformats.org/officeDocument/2006/relationships/ctrlProp" Target="../ctrlProps/ctrlProp3105.xml"/><Relationship Id="rId84" Type="http://schemas.openxmlformats.org/officeDocument/2006/relationships/ctrlProp" Target="../ctrlProps/ctrlProp3126.xml"/><Relationship Id="rId138" Type="http://schemas.openxmlformats.org/officeDocument/2006/relationships/ctrlProp" Target="../ctrlProps/ctrlProp3180.xml"/><Relationship Id="rId107" Type="http://schemas.openxmlformats.org/officeDocument/2006/relationships/ctrlProp" Target="../ctrlProps/ctrlProp3149.xml"/><Relationship Id="rId11" Type="http://schemas.openxmlformats.org/officeDocument/2006/relationships/ctrlProp" Target="../ctrlProps/ctrlProp3053.xml"/><Relationship Id="rId32" Type="http://schemas.openxmlformats.org/officeDocument/2006/relationships/ctrlProp" Target="../ctrlProps/ctrlProp3074.xml"/><Relationship Id="rId37" Type="http://schemas.openxmlformats.org/officeDocument/2006/relationships/ctrlProp" Target="../ctrlProps/ctrlProp3079.xml"/><Relationship Id="rId53" Type="http://schemas.openxmlformats.org/officeDocument/2006/relationships/ctrlProp" Target="../ctrlProps/ctrlProp3095.xml"/><Relationship Id="rId58" Type="http://schemas.openxmlformats.org/officeDocument/2006/relationships/ctrlProp" Target="../ctrlProps/ctrlProp3100.xml"/><Relationship Id="rId74" Type="http://schemas.openxmlformats.org/officeDocument/2006/relationships/ctrlProp" Target="../ctrlProps/ctrlProp3116.xml"/><Relationship Id="rId79" Type="http://schemas.openxmlformats.org/officeDocument/2006/relationships/ctrlProp" Target="../ctrlProps/ctrlProp3121.xml"/><Relationship Id="rId102" Type="http://schemas.openxmlformats.org/officeDocument/2006/relationships/ctrlProp" Target="../ctrlProps/ctrlProp3144.xml"/><Relationship Id="rId123" Type="http://schemas.openxmlformats.org/officeDocument/2006/relationships/ctrlProp" Target="../ctrlProps/ctrlProp3165.xml"/><Relationship Id="rId128" Type="http://schemas.openxmlformats.org/officeDocument/2006/relationships/ctrlProp" Target="../ctrlProps/ctrlProp3170.xml"/><Relationship Id="rId5" Type="http://schemas.openxmlformats.org/officeDocument/2006/relationships/ctrlProp" Target="../ctrlProps/ctrlProp3047.xml"/><Relationship Id="rId90" Type="http://schemas.openxmlformats.org/officeDocument/2006/relationships/ctrlProp" Target="../ctrlProps/ctrlProp3132.xml"/><Relationship Id="rId95" Type="http://schemas.openxmlformats.org/officeDocument/2006/relationships/ctrlProp" Target="../ctrlProps/ctrlProp3137.xml"/><Relationship Id="rId22" Type="http://schemas.openxmlformats.org/officeDocument/2006/relationships/ctrlProp" Target="../ctrlProps/ctrlProp3064.xml"/><Relationship Id="rId27" Type="http://schemas.openxmlformats.org/officeDocument/2006/relationships/ctrlProp" Target="../ctrlProps/ctrlProp3069.xml"/><Relationship Id="rId43" Type="http://schemas.openxmlformats.org/officeDocument/2006/relationships/ctrlProp" Target="../ctrlProps/ctrlProp3085.xml"/><Relationship Id="rId48" Type="http://schemas.openxmlformats.org/officeDocument/2006/relationships/ctrlProp" Target="../ctrlProps/ctrlProp3090.xml"/><Relationship Id="rId64" Type="http://schemas.openxmlformats.org/officeDocument/2006/relationships/ctrlProp" Target="../ctrlProps/ctrlProp3106.xml"/><Relationship Id="rId69" Type="http://schemas.openxmlformats.org/officeDocument/2006/relationships/ctrlProp" Target="../ctrlProps/ctrlProp3111.xml"/><Relationship Id="rId113" Type="http://schemas.openxmlformats.org/officeDocument/2006/relationships/ctrlProp" Target="../ctrlProps/ctrlProp3155.xml"/><Relationship Id="rId118" Type="http://schemas.openxmlformats.org/officeDocument/2006/relationships/ctrlProp" Target="../ctrlProps/ctrlProp3160.xml"/><Relationship Id="rId134" Type="http://schemas.openxmlformats.org/officeDocument/2006/relationships/ctrlProp" Target="../ctrlProps/ctrlProp3176.xml"/><Relationship Id="rId139" Type="http://schemas.openxmlformats.org/officeDocument/2006/relationships/ctrlProp" Target="../ctrlProps/ctrlProp3181.xml"/><Relationship Id="rId80" Type="http://schemas.openxmlformats.org/officeDocument/2006/relationships/ctrlProp" Target="../ctrlProps/ctrlProp3122.xml"/><Relationship Id="rId85" Type="http://schemas.openxmlformats.org/officeDocument/2006/relationships/ctrlProp" Target="../ctrlProps/ctrlProp3127.xml"/><Relationship Id="rId12" Type="http://schemas.openxmlformats.org/officeDocument/2006/relationships/ctrlProp" Target="../ctrlProps/ctrlProp3054.xml"/><Relationship Id="rId17" Type="http://schemas.openxmlformats.org/officeDocument/2006/relationships/ctrlProp" Target="../ctrlProps/ctrlProp3059.xml"/><Relationship Id="rId33" Type="http://schemas.openxmlformats.org/officeDocument/2006/relationships/ctrlProp" Target="../ctrlProps/ctrlProp3075.xml"/><Relationship Id="rId38" Type="http://schemas.openxmlformats.org/officeDocument/2006/relationships/ctrlProp" Target="../ctrlProps/ctrlProp3080.xml"/><Relationship Id="rId59" Type="http://schemas.openxmlformats.org/officeDocument/2006/relationships/ctrlProp" Target="../ctrlProps/ctrlProp3101.xml"/><Relationship Id="rId103" Type="http://schemas.openxmlformats.org/officeDocument/2006/relationships/ctrlProp" Target="../ctrlProps/ctrlProp3145.xml"/><Relationship Id="rId108" Type="http://schemas.openxmlformats.org/officeDocument/2006/relationships/ctrlProp" Target="../ctrlProps/ctrlProp3150.xml"/><Relationship Id="rId124" Type="http://schemas.openxmlformats.org/officeDocument/2006/relationships/ctrlProp" Target="../ctrlProps/ctrlProp3166.xml"/><Relationship Id="rId129" Type="http://schemas.openxmlformats.org/officeDocument/2006/relationships/ctrlProp" Target="../ctrlProps/ctrlProp3171.xml"/><Relationship Id="rId54" Type="http://schemas.openxmlformats.org/officeDocument/2006/relationships/ctrlProp" Target="../ctrlProps/ctrlProp3096.xml"/><Relationship Id="rId70" Type="http://schemas.openxmlformats.org/officeDocument/2006/relationships/ctrlProp" Target="../ctrlProps/ctrlProp3112.xml"/><Relationship Id="rId75" Type="http://schemas.openxmlformats.org/officeDocument/2006/relationships/ctrlProp" Target="../ctrlProps/ctrlProp3117.xml"/><Relationship Id="rId91" Type="http://schemas.openxmlformats.org/officeDocument/2006/relationships/ctrlProp" Target="../ctrlProps/ctrlProp3133.xml"/><Relationship Id="rId96" Type="http://schemas.openxmlformats.org/officeDocument/2006/relationships/ctrlProp" Target="../ctrlProps/ctrlProp3138.xml"/><Relationship Id="rId140" Type="http://schemas.openxmlformats.org/officeDocument/2006/relationships/ctrlProp" Target="../ctrlProps/ctrlProp3182.xml"/><Relationship Id="rId1" Type="http://schemas.openxmlformats.org/officeDocument/2006/relationships/printerSettings" Target="../printerSettings/printerSettings25.bin"/><Relationship Id="rId6" Type="http://schemas.openxmlformats.org/officeDocument/2006/relationships/ctrlProp" Target="../ctrlProps/ctrlProp3048.xml"/><Relationship Id="rId23" Type="http://schemas.openxmlformats.org/officeDocument/2006/relationships/ctrlProp" Target="../ctrlProps/ctrlProp3065.xml"/><Relationship Id="rId28" Type="http://schemas.openxmlformats.org/officeDocument/2006/relationships/ctrlProp" Target="../ctrlProps/ctrlProp3070.xml"/><Relationship Id="rId49" Type="http://schemas.openxmlformats.org/officeDocument/2006/relationships/ctrlProp" Target="../ctrlProps/ctrlProp3091.xml"/><Relationship Id="rId114" Type="http://schemas.openxmlformats.org/officeDocument/2006/relationships/ctrlProp" Target="../ctrlProps/ctrlProp3156.xml"/><Relationship Id="rId119" Type="http://schemas.openxmlformats.org/officeDocument/2006/relationships/ctrlProp" Target="../ctrlProps/ctrlProp3161.xml"/><Relationship Id="rId44" Type="http://schemas.openxmlformats.org/officeDocument/2006/relationships/ctrlProp" Target="../ctrlProps/ctrlProp3086.xml"/><Relationship Id="rId60" Type="http://schemas.openxmlformats.org/officeDocument/2006/relationships/ctrlProp" Target="../ctrlProps/ctrlProp3102.xml"/><Relationship Id="rId65" Type="http://schemas.openxmlformats.org/officeDocument/2006/relationships/ctrlProp" Target="../ctrlProps/ctrlProp3107.xml"/><Relationship Id="rId81" Type="http://schemas.openxmlformats.org/officeDocument/2006/relationships/ctrlProp" Target="../ctrlProps/ctrlProp3123.xml"/><Relationship Id="rId86" Type="http://schemas.openxmlformats.org/officeDocument/2006/relationships/ctrlProp" Target="../ctrlProps/ctrlProp3128.xml"/><Relationship Id="rId130" Type="http://schemas.openxmlformats.org/officeDocument/2006/relationships/ctrlProp" Target="../ctrlProps/ctrlProp3172.xml"/><Relationship Id="rId135" Type="http://schemas.openxmlformats.org/officeDocument/2006/relationships/ctrlProp" Target="../ctrlProps/ctrlProp3177.xml"/><Relationship Id="rId13" Type="http://schemas.openxmlformats.org/officeDocument/2006/relationships/ctrlProp" Target="../ctrlProps/ctrlProp3055.xml"/><Relationship Id="rId18" Type="http://schemas.openxmlformats.org/officeDocument/2006/relationships/ctrlProp" Target="../ctrlProps/ctrlProp3060.xml"/><Relationship Id="rId39" Type="http://schemas.openxmlformats.org/officeDocument/2006/relationships/ctrlProp" Target="../ctrlProps/ctrlProp3081.xml"/><Relationship Id="rId109" Type="http://schemas.openxmlformats.org/officeDocument/2006/relationships/ctrlProp" Target="../ctrlProps/ctrlProp3151.xml"/><Relationship Id="rId34" Type="http://schemas.openxmlformats.org/officeDocument/2006/relationships/ctrlProp" Target="../ctrlProps/ctrlProp3076.xml"/><Relationship Id="rId50" Type="http://schemas.openxmlformats.org/officeDocument/2006/relationships/ctrlProp" Target="../ctrlProps/ctrlProp3092.xml"/><Relationship Id="rId55" Type="http://schemas.openxmlformats.org/officeDocument/2006/relationships/ctrlProp" Target="../ctrlProps/ctrlProp3097.xml"/><Relationship Id="rId76" Type="http://schemas.openxmlformats.org/officeDocument/2006/relationships/ctrlProp" Target="../ctrlProps/ctrlProp3118.xml"/><Relationship Id="rId97" Type="http://schemas.openxmlformats.org/officeDocument/2006/relationships/ctrlProp" Target="../ctrlProps/ctrlProp3139.xml"/><Relationship Id="rId104" Type="http://schemas.openxmlformats.org/officeDocument/2006/relationships/ctrlProp" Target="../ctrlProps/ctrlProp3146.xml"/><Relationship Id="rId120" Type="http://schemas.openxmlformats.org/officeDocument/2006/relationships/ctrlProp" Target="../ctrlProps/ctrlProp3162.xml"/><Relationship Id="rId125" Type="http://schemas.openxmlformats.org/officeDocument/2006/relationships/ctrlProp" Target="../ctrlProps/ctrlProp3167.xml"/><Relationship Id="rId141" Type="http://schemas.openxmlformats.org/officeDocument/2006/relationships/ctrlProp" Target="../ctrlProps/ctrlProp3183.xml"/><Relationship Id="rId7" Type="http://schemas.openxmlformats.org/officeDocument/2006/relationships/ctrlProp" Target="../ctrlProps/ctrlProp3049.xml"/><Relationship Id="rId71" Type="http://schemas.openxmlformats.org/officeDocument/2006/relationships/ctrlProp" Target="../ctrlProps/ctrlProp3113.xml"/><Relationship Id="rId92" Type="http://schemas.openxmlformats.org/officeDocument/2006/relationships/ctrlProp" Target="../ctrlProps/ctrlProp3134.xml"/><Relationship Id="rId2" Type="http://schemas.openxmlformats.org/officeDocument/2006/relationships/drawing" Target="../drawings/drawing25.xml"/><Relationship Id="rId29" Type="http://schemas.openxmlformats.org/officeDocument/2006/relationships/ctrlProp" Target="../ctrlProps/ctrlProp3071.xml"/><Relationship Id="rId24" Type="http://schemas.openxmlformats.org/officeDocument/2006/relationships/ctrlProp" Target="../ctrlProps/ctrlProp3066.xml"/><Relationship Id="rId40" Type="http://schemas.openxmlformats.org/officeDocument/2006/relationships/ctrlProp" Target="../ctrlProps/ctrlProp3082.xml"/><Relationship Id="rId45" Type="http://schemas.openxmlformats.org/officeDocument/2006/relationships/ctrlProp" Target="../ctrlProps/ctrlProp3087.xml"/><Relationship Id="rId66" Type="http://schemas.openxmlformats.org/officeDocument/2006/relationships/ctrlProp" Target="../ctrlProps/ctrlProp3108.xml"/><Relationship Id="rId87" Type="http://schemas.openxmlformats.org/officeDocument/2006/relationships/ctrlProp" Target="../ctrlProps/ctrlProp3129.xml"/><Relationship Id="rId110" Type="http://schemas.openxmlformats.org/officeDocument/2006/relationships/ctrlProp" Target="../ctrlProps/ctrlProp3152.xml"/><Relationship Id="rId115" Type="http://schemas.openxmlformats.org/officeDocument/2006/relationships/ctrlProp" Target="../ctrlProps/ctrlProp3157.xml"/><Relationship Id="rId131" Type="http://schemas.openxmlformats.org/officeDocument/2006/relationships/ctrlProp" Target="../ctrlProps/ctrlProp3173.xml"/><Relationship Id="rId136" Type="http://schemas.openxmlformats.org/officeDocument/2006/relationships/ctrlProp" Target="../ctrlProps/ctrlProp3178.xml"/><Relationship Id="rId61" Type="http://schemas.openxmlformats.org/officeDocument/2006/relationships/ctrlProp" Target="../ctrlProps/ctrlProp3103.xml"/><Relationship Id="rId82" Type="http://schemas.openxmlformats.org/officeDocument/2006/relationships/ctrlProp" Target="../ctrlProps/ctrlProp3124.xml"/><Relationship Id="rId19" Type="http://schemas.openxmlformats.org/officeDocument/2006/relationships/ctrlProp" Target="../ctrlProps/ctrlProp3061.xml"/><Relationship Id="rId14" Type="http://schemas.openxmlformats.org/officeDocument/2006/relationships/ctrlProp" Target="../ctrlProps/ctrlProp3056.xml"/><Relationship Id="rId30" Type="http://schemas.openxmlformats.org/officeDocument/2006/relationships/ctrlProp" Target="../ctrlProps/ctrlProp3072.xml"/><Relationship Id="rId35" Type="http://schemas.openxmlformats.org/officeDocument/2006/relationships/ctrlProp" Target="../ctrlProps/ctrlProp3077.xml"/><Relationship Id="rId56" Type="http://schemas.openxmlformats.org/officeDocument/2006/relationships/ctrlProp" Target="../ctrlProps/ctrlProp3098.xml"/><Relationship Id="rId77" Type="http://schemas.openxmlformats.org/officeDocument/2006/relationships/ctrlProp" Target="../ctrlProps/ctrlProp3119.xml"/><Relationship Id="rId100" Type="http://schemas.openxmlformats.org/officeDocument/2006/relationships/ctrlProp" Target="../ctrlProps/ctrlProp3142.xml"/><Relationship Id="rId105" Type="http://schemas.openxmlformats.org/officeDocument/2006/relationships/ctrlProp" Target="../ctrlProps/ctrlProp3147.xml"/><Relationship Id="rId126" Type="http://schemas.openxmlformats.org/officeDocument/2006/relationships/ctrlProp" Target="../ctrlProps/ctrlProp3168.xml"/><Relationship Id="rId8" Type="http://schemas.openxmlformats.org/officeDocument/2006/relationships/ctrlProp" Target="../ctrlProps/ctrlProp3050.xml"/><Relationship Id="rId51" Type="http://schemas.openxmlformats.org/officeDocument/2006/relationships/ctrlProp" Target="../ctrlProps/ctrlProp3093.xml"/><Relationship Id="rId72" Type="http://schemas.openxmlformats.org/officeDocument/2006/relationships/ctrlProp" Target="../ctrlProps/ctrlProp3114.xml"/><Relationship Id="rId93" Type="http://schemas.openxmlformats.org/officeDocument/2006/relationships/ctrlProp" Target="../ctrlProps/ctrlProp3135.xml"/><Relationship Id="rId98" Type="http://schemas.openxmlformats.org/officeDocument/2006/relationships/ctrlProp" Target="../ctrlProps/ctrlProp3140.xml"/><Relationship Id="rId121" Type="http://schemas.openxmlformats.org/officeDocument/2006/relationships/ctrlProp" Target="../ctrlProps/ctrlProp3163.xml"/><Relationship Id="rId142" Type="http://schemas.openxmlformats.org/officeDocument/2006/relationships/ctrlProp" Target="../ctrlProps/ctrlProp3184.xml"/><Relationship Id="rId3" Type="http://schemas.openxmlformats.org/officeDocument/2006/relationships/vmlDrawing" Target="../drawings/vmlDrawing25.vml"/><Relationship Id="rId25" Type="http://schemas.openxmlformats.org/officeDocument/2006/relationships/ctrlProp" Target="../ctrlProps/ctrlProp3067.xml"/><Relationship Id="rId46" Type="http://schemas.openxmlformats.org/officeDocument/2006/relationships/ctrlProp" Target="../ctrlProps/ctrlProp3088.xml"/><Relationship Id="rId67" Type="http://schemas.openxmlformats.org/officeDocument/2006/relationships/ctrlProp" Target="../ctrlProps/ctrlProp3109.xml"/><Relationship Id="rId116" Type="http://schemas.openxmlformats.org/officeDocument/2006/relationships/ctrlProp" Target="../ctrlProps/ctrlProp3158.xml"/><Relationship Id="rId137" Type="http://schemas.openxmlformats.org/officeDocument/2006/relationships/ctrlProp" Target="../ctrlProps/ctrlProp3179.xml"/><Relationship Id="rId20" Type="http://schemas.openxmlformats.org/officeDocument/2006/relationships/ctrlProp" Target="../ctrlProps/ctrlProp3062.xml"/><Relationship Id="rId41" Type="http://schemas.openxmlformats.org/officeDocument/2006/relationships/ctrlProp" Target="../ctrlProps/ctrlProp3083.xml"/><Relationship Id="rId62" Type="http://schemas.openxmlformats.org/officeDocument/2006/relationships/ctrlProp" Target="../ctrlProps/ctrlProp3104.xml"/><Relationship Id="rId83" Type="http://schemas.openxmlformats.org/officeDocument/2006/relationships/ctrlProp" Target="../ctrlProps/ctrlProp3125.xml"/><Relationship Id="rId88" Type="http://schemas.openxmlformats.org/officeDocument/2006/relationships/ctrlProp" Target="../ctrlProps/ctrlProp3130.xml"/><Relationship Id="rId111" Type="http://schemas.openxmlformats.org/officeDocument/2006/relationships/ctrlProp" Target="../ctrlProps/ctrlProp3153.xml"/><Relationship Id="rId132" Type="http://schemas.openxmlformats.org/officeDocument/2006/relationships/ctrlProp" Target="../ctrlProps/ctrlProp3174.xml"/><Relationship Id="rId15" Type="http://schemas.openxmlformats.org/officeDocument/2006/relationships/ctrlProp" Target="../ctrlProps/ctrlProp3057.xml"/><Relationship Id="rId36" Type="http://schemas.openxmlformats.org/officeDocument/2006/relationships/ctrlProp" Target="../ctrlProps/ctrlProp3078.xml"/><Relationship Id="rId57" Type="http://schemas.openxmlformats.org/officeDocument/2006/relationships/ctrlProp" Target="../ctrlProps/ctrlProp3099.xml"/><Relationship Id="rId106" Type="http://schemas.openxmlformats.org/officeDocument/2006/relationships/ctrlProp" Target="../ctrlProps/ctrlProp3148.xml"/><Relationship Id="rId127" Type="http://schemas.openxmlformats.org/officeDocument/2006/relationships/ctrlProp" Target="../ctrlProps/ctrlProp3169.xml"/><Relationship Id="rId10" Type="http://schemas.openxmlformats.org/officeDocument/2006/relationships/ctrlProp" Target="../ctrlProps/ctrlProp3052.xml"/><Relationship Id="rId31" Type="http://schemas.openxmlformats.org/officeDocument/2006/relationships/ctrlProp" Target="../ctrlProps/ctrlProp3073.xml"/><Relationship Id="rId52" Type="http://schemas.openxmlformats.org/officeDocument/2006/relationships/ctrlProp" Target="../ctrlProps/ctrlProp3094.xml"/><Relationship Id="rId73" Type="http://schemas.openxmlformats.org/officeDocument/2006/relationships/ctrlProp" Target="../ctrlProps/ctrlProp3115.xml"/><Relationship Id="rId78" Type="http://schemas.openxmlformats.org/officeDocument/2006/relationships/ctrlProp" Target="../ctrlProps/ctrlProp3120.xml"/><Relationship Id="rId94" Type="http://schemas.openxmlformats.org/officeDocument/2006/relationships/ctrlProp" Target="../ctrlProps/ctrlProp3136.xml"/><Relationship Id="rId99" Type="http://schemas.openxmlformats.org/officeDocument/2006/relationships/ctrlProp" Target="../ctrlProps/ctrlProp3141.xml"/><Relationship Id="rId101" Type="http://schemas.openxmlformats.org/officeDocument/2006/relationships/ctrlProp" Target="../ctrlProps/ctrlProp3143.xml"/><Relationship Id="rId122" Type="http://schemas.openxmlformats.org/officeDocument/2006/relationships/ctrlProp" Target="../ctrlProps/ctrlProp3164.xml"/><Relationship Id="rId143" Type="http://schemas.openxmlformats.org/officeDocument/2006/relationships/ctrlProp" Target="../ctrlProps/ctrlProp3185.xml"/><Relationship Id="rId4" Type="http://schemas.openxmlformats.org/officeDocument/2006/relationships/ctrlProp" Target="../ctrlProps/ctrlProp3046.xml"/><Relationship Id="rId9" Type="http://schemas.openxmlformats.org/officeDocument/2006/relationships/ctrlProp" Target="../ctrlProps/ctrlProp3051.xml"/><Relationship Id="rId26" Type="http://schemas.openxmlformats.org/officeDocument/2006/relationships/ctrlProp" Target="../ctrlProps/ctrlProp3068.xml"/><Relationship Id="rId47" Type="http://schemas.openxmlformats.org/officeDocument/2006/relationships/ctrlProp" Target="../ctrlProps/ctrlProp3089.xml"/><Relationship Id="rId68" Type="http://schemas.openxmlformats.org/officeDocument/2006/relationships/ctrlProp" Target="../ctrlProps/ctrlProp3110.xml"/><Relationship Id="rId89" Type="http://schemas.openxmlformats.org/officeDocument/2006/relationships/ctrlProp" Target="../ctrlProps/ctrlProp3131.xml"/><Relationship Id="rId112" Type="http://schemas.openxmlformats.org/officeDocument/2006/relationships/ctrlProp" Target="../ctrlProps/ctrlProp3154.xml"/><Relationship Id="rId133" Type="http://schemas.openxmlformats.org/officeDocument/2006/relationships/ctrlProp" Target="../ctrlProps/ctrlProp3175.xml"/><Relationship Id="rId16" Type="http://schemas.openxmlformats.org/officeDocument/2006/relationships/ctrlProp" Target="../ctrlProps/ctrlProp3058.xml"/></Relationships>
</file>

<file path=xl/worksheets/_rels/sheet2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3299.xml"/><Relationship Id="rId21" Type="http://schemas.openxmlformats.org/officeDocument/2006/relationships/ctrlProp" Target="../ctrlProps/ctrlProp3203.xml"/><Relationship Id="rId42" Type="http://schemas.openxmlformats.org/officeDocument/2006/relationships/ctrlProp" Target="../ctrlProps/ctrlProp3224.xml"/><Relationship Id="rId63" Type="http://schemas.openxmlformats.org/officeDocument/2006/relationships/ctrlProp" Target="../ctrlProps/ctrlProp3245.xml"/><Relationship Id="rId84" Type="http://schemas.openxmlformats.org/officeDocument/2006/relationships/ctrlProp" Target="../ctrlProps/ctrlProp3266.xml"/><Relationship Id="rId138" Type="http://schemas.openxmlformats.org/officeDocument/2006/relationships/ctrlProp" Target="../ctrlProps/ctrlProp3320.xml"/><Relationship Id="rId107" Type="http://schemas.openxmlformats.org/officeDocument/2006/relationships/ctrlProp" Target="../ctrlProps/ctrlProp3289.xml"/><Relationship Id="rId11" Type="http://schemas.openxmlformats.org/officeDocument/2006/relationships/ctrlProp" Target="../ctrlProps/ctrlProp3193.xml"/><Relationship Id="rId32" Type="http://schemas.openxmlformats.org/officeDocument/2006/relationships/ctrlProp" Target="../ctrlProps/ctrlProp3214.xml"/><Relationship Id="rId37" Type="http://schemas.openxmlformats.org/officeDocument/2006/relationships/ctrlProp" Target="../ctrlProps/ctrlProp3219.xml"/><Relationship Id="rId53" Type="http://schemas.openxmlformats.org/officeDocument/2006/relationships/ctrlProp" Target="../ctrlProps/ctrlProp3235.xml"/><Relationship Id="rId58" Type="http://schemas.openxmlformats.org/officeDocument/2006/relationships/ctrlProp" Target="../ctrlProps/ctrlProp3240.xml"/><Relationship Id="rId74" Type="http://schemas.openxmlformats.org/officeDocument/2006/relationships/ctrlProp" Target="../ctrlProps/ctrlProp3256.xml"/><Relationship Id="rId79" Type="http://schemas.openxmlformats.org/officeDocument/2006/relationships/ctrlProp" Target="../ctrlProps/ctrlProp3261.xml"/><Relationship Id="rId102" Type="http://schemas.openxmlformats.org/officeDocument/2006/relationships/ctrlProp" Target="../ctrlProps/ctrlProp3284.xml"/><Relationship Id="rId123" Type="http://schemas.openxmlformats.org/officeDocument/2006/relationships/ctrlProp" Target="../ctrlProps/ctrlProp3305.xml"/><Relationship Id="rId128" Type="http://schemas.openxmlformats.org/officeDocument/2006/relationships/ctrlProp" Target="../ctrlProps/ctrlProp3310.xml"/><Relationship Id="rId5" Type="http://schemas.openxmlformats.org/officeDocument/2006/relationships/ctrlProp" Target="../ctrlProps/ctrlProp3187.xml"/><Relationship Id="rId90" Type="http://schemas.openxmlformats.org/officeDocument/2006/relationships/ctrlProp" Target="../ctrlProps/ctrlProp3272.xml"/><Relationship Id="rId95" Type="http://schemas.openxmlformats.org/officeDocument/2006/relationships/ctrlProp" Target="../ctrlProps/ctrlProp3277.xml"/><Relationship Id="rId22" Type="http://schemas.openxmlformats.org/officeDocument/2006/relationships/ctrlProp" Target="../ctrlProps/ctrlProp3204.xml"/><Relationship Id="rId27" Type="http://schemas.openxmlformats.org/officeDocument/2006/relationships/ctrlProp" Target="../ctrlProps/ctrlProp3209.xml"/><Relationship Id="rId43" Type="http://schemas.openxmlformats.org/officeDocument/2006/relationships/ctrlProp" Target="../ctrlProps/ctrlProp3225.xml"/><Relationship Id="rId48" Type="http://schemas.openxmlformats.org/officeDocument/2006/relationships/ctrlProp" Target="../ctrlProps/ctrlProp3230.xml"/><Relationship Id="rId64" Type="http://schemas.openxmlformats.org/officeDocument/2006/relationships/ctrlProp" Target="../ctrlProps/ctrlProp3246.xml"/><Relationship Id="rId69" Type="http://schemas.openxmlformats.org/officeDocument/2006/relationships/ctrlProp" Target="../ctrlProps/ctrlProp3251.xml"/><Relationship Id="rId113" Type="http://schemas.openxmlformats.org/officeDocument/2006/relationships/ctrlProp" Target="../ctrlProps/ctrlProp3295.xml"/><Relationship Id="rId118" Type="http://schemas.openxmlformats.org/officeDocument/2006/relationships/ctrlProp" Target="../ctrlProps/ctrlProp3300.xml"/><Relationship Id="rId134" Type="http://schemas.openxmlformats.org/officeDocument/2006/relationships/ctrlProp" Target="../ctrlProps/ctrlProp3316.xml"/><Relationship Id="rId139" Type="http://schemas.openxmlformats.org/officeDocument/2006/relationships/ctrlProp" Target="../ctrlProps/ctrlProp3321.xml"/><Relationship Id="rId80" Type="http://schemas.openxmlformats.org/officeDocument/2006/relationships/ctrlProp" Target="../ctrlProps/ctrlProp3262.xml"/><Relationship Id="rId85" Type="http://schemas.openxmlformats.org/officeDocument/2006/relationships/ctrlProp" Target="../ctrlProps/ctrlProp3267.xml"/><Relationship Id="rId12" Type="http://schemas.openxmlformats.org/officeDocument/2006/relationships/ctrlProp" Target="../ctrlProps/ctrlProp3194.xml"/><Relationship Id="rId17" Type="http://schemas.openxmlformats.org/officeDocument/2006/relationships/ctrlProp" Target="../ctrlProps/ctrlProp3199.xml"/><Relationship Id="rId33" Type="http://schemas.openxmlformats.org/officeDocument/2006/relationships/ctrlProp" Target="../ctrlProps/ctrlProp3215.xml"/><Relationship Id="rId38" Type="http://schemas.openxmlformats.org/officeDocument/2006/relationships/ctrlProp" Target="../ctrlProps/ctrlProp3220.xml"/><Relationship Id="rId59" Type="http://schemas.openxmlformats.org/officeDocument/2006/relationships/ctrlProp" Target="../ctrlProps/ctrlProp3241.xml"/><Relationship Id="rId103" Type="http://schemas.openxmlformats.org/officeDocument/2006/relationships/ctrlProp" Target="../ctrlProps/ctrlProp3285.xml"/><Relationship Id="rId108" Type="http://schemas.openxmlformats.org/officeDocument/2006/relationships/ctrlProp" Target="../ctrlProps/ctrlProp3290.xml"/><Relationship Id="rId124" Type="http://schemas.openxmlformats.org/officeDocument/2006/relationships/ctrlProp" Target="../ctrlProps/ctrlProp3306.xml"/><Relationship Id="rId129" Type="http://schemas.openxmlformats.org/officeDocument/2006/relationships/ctrlProp" Target="../ctrlProps/ctrlProp3311.xml"/><Relationship Id="rId54" Type="http://schemas.openxmlformats.org/officeDocument/2006/relationships/ctrlProp" Target="../ctrlProps/ctrlProp3236.xml"/><Relationship Id="rId70" Type="http://schemas.openxmlformats.org/officeDocument/2006/relationships/ctrlProp" Target="../ctrlProps/ctrlProp3252.xml"/><Relationship Id="rId75" Type="http://schemas.openxmlformats.org/officeDocument/2006/relationships/ctrlProp" Target="../ctrlProps/ctrlProp3257.xml"/><Relationship Id="rId91" Type="http://schemas.openxmlformats.org/officeDocument/2006/relationships/ctrlProp" Target="../ctrlProps/ctrlProp3273.xml"/><Relationship Id="rId96" Type="http://schemas.openxmlformats.org/officeDocument/2006/relationships/ctrlProp" Target="../ctrlProps/ctrlProp3278.xml"/><Relationship Id="rId140" Type="http://schemas.openxmlformats.org/officeDocument/2006/relationships/ctrlProp" Target="../ctrlProps/ctrlProp3322.xml"/><Relationship Id="rId1" Type="http://schemas.openxmlformats.org/officeDocument/2006/relationships/printerSettings" Target="../printerSettings/printerSettings26.bin"/><Relationship Id="rId6" Type="http://schemas.openxmlformats.org/officeDocument/2006/relationships/ctrlProp" Target="../ctrlProps/ctrlProp3188.xml"/><Relationship Id="rId23" Type="http://schemas.openxmlformats.org/officeDocument/2006/relationships/ctrlProp" Target="../ctrlProps/ctrlProp3205.xml"/><Relationship Id="rId28" Type="http://schemas.openxmlformats.org/officeDocument/2006/relationships/ctrlProp" Target="../ctrlProps/ctrlProp3210.xml"/><Relationship Id="rId49" Type="http://schemas.openxmlformats.org/officeDocument/2006/relationships/ctrlProp" Target="../ctrlProps/ctrlProp3231.xml"/><Relationship Id="rId114" Type="http://schemas.openxmlformats.org/officeDocument/2006/relationships/ctrlProp" Target="../ctrlProps/ctrlProp3296.xml"/><Relationship Id="rId119" Type="http://schemas.openxmlformats.org/officeDocument/2006/relationships/ctrlProp" Target="../ctrlProps/ctrlProp3301.xml"/><Relationship Id="rId44" Type="http://schemas.openxmlformats.org/officeDocument/2006/relationships/ctrlProp" Target="../ctrlProps/ctrlProp3226.xml"/><Relationship Id="rId60" Type="http://schemas.openxmlformats.org/officeDocument/2006/relationships/ctrlProp" Target="../ctrlProps/ctrlProp3242.xml"/><Relationship Id="rId65" Type="http://schemas.openxmlformats.org/officeDocument/2006/relationships/ctrlProp" Target="../ctrlProps/ctrlProp3247.xml"/><Relationship Id="rId81" Type="http://schemas.openxmlformats.org/officeDocument/2006/relationships/ctrlProp" Target="../ctrlProps/ctrlProp3263.xml"/><Relationship Id="rId86" Type="http://schemas.openxmlformats.org/officeDocument/2006/relationships/ctrlProp" Target="../ctrlProps/ctrlProp3268.xml"/><Relationship Id="rId130" Type="http://schemas.openxmlformats.org/officeDocument/2006/relationships/ctrlProp" Target="../ctrlProps/ctrlProp3312.xml"/><Relationship Id="rId135" Type="http://schemas.openxmlformats.org/officeDocument/2006/relationships/ctrlProp" Target="../ctrlProps/ctrlProp3317.xml"/><Relationship Id="rId13" Type="http://schemas.openxmlformats.org/officeDocument/2006/relationships/ctrlProp" Target="../ctrlProps/ctrlProp3195.xml"/><Relationship Id="rId18" Type="http://schemas.openxmlformats.org/officeDocument/2006/relationships/ctrlProp" Target="../ctrlProps/ctrlProp3200.xml"/><Relationship Id="rId39" Type="http://schemas.openxmlformats.org/officeDocument/2006/relationships/ctrlProp" Target="../ctrlProps/ctrlProp3221.xml"/><Relationship Id="rId109" Type="http://schemas.openxmlformats.org/officeDocument/2006/relationships/ctrlProp" Target="../ctrlProps/ctrlProp3291.xml"/><Relationship Id="rId34" Type="http://schemas.openxmlformats.org/officeDocument/2006/relationships/ctrlProp" Target="../ctrlProps/ctrlProp3216.xml"/><Relationship Id="rId50" Type="http://schemas.openxmlformats.org/officeDocument/2006/relationships/ctrlProp" Target="../ctrlProps/ctrlProp3232.xml"/><Relationship Id="rId55" Type="http://schemas.openxmlformats.org/officeDocument/2006/relationships/ctrlProp" Target="../ctrlProps/ctrlProp3237.xml"/><Relationship Id="rId76" Type="http://schemas.openxmlformats.org/officeDocument/2006/relationships/ctrlProp" Target="../ctrlProps/ctrlProp3258.xml"/><Relationship Id="rId97" Type="http://schemas.openxmlformats.org/officeDocument/2006/relationships/ctrlProp" Target="../ctrlProps/ctrlProp3279.xml"/><Relationship Id="rId104" Type="http://schemas.openxmlformats.org/officeDocument/2006/relationships/ctrlProp" Target="../ctrlProps/ctrlProp3286.xml"/><Relationship Id="rId120" Type="http://schemas.openxmlformats.org/officeDocument/2006/relationships/ctrlProp" Target="../ctrlProps/ctrlProp3302.xml"/><Relationship Id="rId125" Type="http://schemas.openxmlformats.org/officeDocument/2006/relationships/ctrlProp" Target="../ctrlProps/ctrlProp3307.xml"/><Relationship Id="rId141" Type="http://schemas.openxmlformats.org/officeDocument/2006/relationships/ctrlProp" Target="../ctrlProps/ctrlProp3323.xml"/><Relationship Id="rId7" Type="http://schemas.openxmlformats.org/officeDocument/2006/relationships/ctrlProp" Target="../ctrlProps/ctrlProp3189.xml"/><Relationship Id="rId71" Type="http://schemas.openxmlformats.org/officeDocument/2006/relationships/ctrlProp" Target="../ctrlProps/ctrlProp3253.xml"/><Relationship Id="rId92" Type="http://schemas.openxmlformats.org/officeDocument/2006/relationships/ctrlProp" Target="../ctrlProps/ctrlProp3274.xml"/><Relationship Id="rId2" Type="http://schemas.openxmlformats.org/officeDocument/2006/relationships/drawing" Target="../drawings/drawing26.xml"/><Relationship Id="rId29" Type="http://schemas.openxmlformats.org/officeDocument/2006/relationships/ctrlProp" Target="../ctrlProps/ctrlProp3211.xml"/><Relationship Id="rId24" Type="http://schemas.openxmlformats.org/officeDocument/2006/relationships/ctrlProp" Target="../ctrlProps/ctrlProp3206.xml"/><Relationship Id="rId40" Type="http://schemas.openxmlformats.org/officeDocument/2006/relationships/ctrlProp" Target="../ctrlProps/ctrlProp3222.xml"/><Relationship Id="rId45" Type="http://schemas.openxmlformats.org/officeDocument/2006/relationships/ctrlProp" Target="../ctrlProps/ctrlProp3227.xml"/><Relationship Id="rId66" Type="http://schemas.openxmlformats.org/officeDocument/2006/relationships/ctrlProp" Target="../ctrlProps/ctrlProp3248.xml"/><Relationship Id="rId87" Type="http://schemas.openxmlformats.org/officeDocument/2006/relationships/ctrlProp" Target="../ctrlProps/ctrlProp3269.xml"/><Relationship Id="rId110" Type="http://schemas.openxmlformats.org/officeDocument/2006/relationships/ctrlProp" Target="../ctrlProps/ctrlProp3292.xml"/><Relationship Id="rId115" Type="http://schemas.openxmlformats.org/officeDocument/2006/relationships/ctrlProp" Target="../ctrlProps/ctrlProp3297.xml"/><Relationship Id="rId131" Type="http://schemas.openxmlformats.org/officeDocument/2006/relationships/ctrlProp" Target="../ctrlProps/ctrlProp3313.xml"/><Relationship Id="rId136" Type="http://schemas.openxmlformats.org/officeDocument/2006/relationships/ctrlProp" Target="../ctrlProps/ctrlProp3318.xml"/><Relationship Id="rId61" Type="http://schemas.openxmlformats.org/officeDocument/2006/relationships/ctrlProp" Target="../ctrlProps/ctrlProp3243.xml"/><Relationship Id="rId82" Type="http://schemas.openxmlformats.org/officeDocument/2006/relationships/ctrlProp" Target="../ctrlProps/ctrlProp3264.xml"/><Relationship Id="rId19" Type="http://schemas.openxmlformats.org/officeDocument/2006/relationships/ctrlProp" Target="../ctrlProps/ctrlProp3201.xml"/><Relationship Id="rId14" Type="http://schemas.openxmlformats.org/officeDocument/2006/relationships/ctrlProp" Target="../ctrlProps/ctrlProp3196.xml"/><Relationship Id="rId30" Type="http://schemas.openxmlformats.org/officeDocument/2006/relationships/ctrlProp" Target="../ctrlProps/ctrlProp3212.xml"/><Relationship Id="rId35" Type="http://schemas.openxmlformats.org/officeDocument/2006/relationships/ctrlProp" Target="../ctrlProps/ctrlProp3217.xml"/><Relationship Id="rId56" Type="http://schemas.openxmlformats.org/officeDocument/2006/relationships/ctrlProp" Target="../ctrlProps/ctrlProp3238.xml"/><Relationship Id="rId77" Type="http://schemas.openxmlformats.org/officeDocument/2006/relationships/ctrlProp" Target="../ctrlProps/ctrlProp3259.xml"/><Relationship Id="rId100" Type="http://schemas.openxmlformats.org/officeDocument/2006/relationships/ctrlProp" Target="../ctrlProps/ctrlProp3282.xml"/><Relationship Id="rId105" Type="http://schemas.openxmlformats.org/officeDocument/2006/relationships/ctrlProp" Target="../ctrlProps/ctrlProp3287.xml"/><Relationship Id="rId126" Type="http://schemas.openxmlformats.org/officeDocument/2006/relationships/ctrlProp" Target="../ctrlProps/ctrlProp3308.xml"/><Relationship Id="rId8" Type="http://schemas.openxmlformats.org/officeDocument/2006/relationships/ctrlProp" Target="../ctrlProps/ctrlProp3190.xml"/><Relationship Id="rId51" Type="http://schemas.openxmlformats.org/officeDocument/2006/relationships/ctrlProp" Target="../ctrlProps/ctrlProp3233.xml"/><Relationship Id="rId72" Type="http://schemas.openxmlformats.org/officeDocument/2006/relationships/ctrlProp" Target="../ctrlProps/ctrlProp3254.xml"/><Relationship Id="rId93" Type="http://schemas.openxmlformats.org/officeDocument/2006/relationships/ctrlProp" Target="../ctrlProps/ctrlProp3275.xml"/><Relationship Id="rId98" Type="http://schemas.openxmlformats.org/officeDocument/2006/relationships/ctrlProp" Target="../ctrlProps/ctrlProp3280.xml"/><Relationship Id="rId121" Type="http://schemas.openxmlformats.org/officeDocument/2006/relationships/ctrlProp" Target="../ctrlProps/ctrlProp3303.xml"/><Relationship Id="rId142" Type="http://schemas.openxmlformats.org/officeDocument/2006/relationships/ctrlProp" Target="../ctrlProps/ctrlProp3324.xml"/><Relationship Id="rId3" Type="http://schemas.openxmlformats.org/officeDocument/2006/relationships/vmlDrawing" Target="../drawings/vmlDrawing26.vml"/><Relationship Id="rId25" Type="http://schemas.openxmlformats.org/officeDocument/2006/relationships/ctrlProp" Target="../ctrlProps/ctrlProp3207.xml"/><Relationship Id="rId46" Type="http://schemas.openxmlformats.org/officeDocument/2006/relationships/ctrlProp" Target="../ctrlProps/ctrlProp3228.xml"/><Relationship Id="rId67" Type="http://schemas.openxmlformats.org/officeDocument/2006/relationships/ctrlProp" Target="../ctrlProps/ctrlProp3249.xml"/><Relationship Id="rId116" Type="http://schemas.openxmlformats.org/officeDocument/2006/relationships/ctrlProp" Target="../ctrlProps/ctrlProp3298.xml"/><Relationship Id="rId137" Type="http://schemas.openxmlformats.org/officeDocument/2006/relationships/ctrlProp" Target="../ctrlProps/ctrlProp3319.xml"/><Relationship Id="rId20" Type="http://schemas.openxmlformats.org/officeDocument/2006/relationships/ctrlProp" Target="../ctrlProps/ctrlProp3202.xml"/><Relationship Id="rId41" Type="http://schemas.openxmlformats.org/officeDocument/2006/relationships/ctrlProp" Target="../ctrlProps/ctrlProp3223.xml"/><Relationship Id="rId62" Type="http://schemas.openxmlformats.org/officeDocument/2006/relationships/ctrlProp" Target="../ctrlProps/ctrlProp3244.xml"/><Relationship Id="rId83" Type="http://schemas.openxmlformats.org/officeDocument/2006/relationships/ctrlProp" Target="../ctrlProps/ctrlProp3265.xml"/><Relationship Id="rId88" Type="http://schemas.openxmlformats.org/officeDocument/2006/relationships/ctrlProp" Target="../ctrlProps/ctrlProp3270.xml"/><Relationship Id="rId111" Type="http://schemas.openxmlformats.org/officeDocument/2006/relationships/ctrlProp" Target="../ctrlProps/ctrlProp3293.xml"/><Relationship Id="rId132" Type="http://schemas.openxmlformats.org/officeDocument/2006/relationships/ctrlProp" Target="../ctrlProps/ctrlProp3314.xml"/><Relationship Id="rId15" Type="http://schemas.openxmlformats.org/officeDocument/2006/relationships/ctrlProp" Target="../ctrlProps/ctrlProp3197.xml"/><Relationship Id="rId36" Type="http://schemas.openxmlformats.org/officeDocument/2006/relationships/ctrlProp" Target="../ctrlProps/ctrlProp3218.xml"/><Relationship Id="rId57" Type="http://schemas.openxmlformats.org/officeDocument/2006/relationships/ctrlProp" Target="../ctrlProps/ctrlProp3239.xml"/><Relationship Id="rId106" Type="http://schemas.openxmlformats.org/officeDocument/2006/relationships/ctrlProp" Target="../ctrlProps/ctrlProp3288.xml"/><Relationship Id="rId127" Type="http://schemas.openxmlformats.org/officeDocument/2006/relationships/ctrlProp" Target="../ctrlProps/ctrlProp3309.xml"/><Relationship Id="rId10" Type="http://schemas.openxmlformats.org/officeDocument/2006/relationships/ctrlProp" Target="../ctrlProps/ctrlProp3192.xml"/><Relationship Id="rId31" Type="http://schemas.openxmlformats.org/officeDocument/2006/relationships/ctrlProp" Target="../ctrlProps/ctrlProp3213.xml"/><Relationship Id="rId52" Type="http://schemas.openxmlformats.org/officeDocument/2006/relationships/ctrlProp" Target="../ctrlProps/ctrlProp3234.xml"/><Relationship Id="rId73" Type="http://schemas.openxmlformats.org/officeDocument/2006/relationships/ctrlProp" Target="../ctrlProps/ctrlProp3255.xml"/><Relationship Id="rId78" Type="http://schemas.openxmlformats.org/officeDocument/2006/relationships/ctrlProp" Target="../ctrlProps/ctrlProp3260.xml"/><Relationship Id="rId94" Type="http://schemas.openxmlformats.org/officeDocument/2006/relationships/ctrlProp" Target="../ctrlProps/ctrlProp3276.xml"/><Relationship Id="rId99" Type="http://schemas.openxmlformats.org/officeDocument/2006/relationships/ctrlProp" Target="../ctrlProps/ctrlProp3281.xml"/><Relationship Id="rId101" Type="http://schemas.openxmlformats.org/officeDocument/2006/relationships/ctrlProp" Target="../ctrlProps/ctrlProp3283.xml"/><Relationship Id="rId122" Type="http://schemas.openxmlformats.org/officeDocument/2006/relationships/ctrlProp" Target="../ctrlProps/ctrlProp3304.xml"/><Relationship Id="rId143" Type="http://schemas.openxmlformats.org/officeDocument/2006/relationships/ctrlProp" Target="../ctrlProps/ctrlProp3325.xml"/><Relationship Id="rId4" Type="http://schemas.openxmlformats.org/officeDocument/2006/relationships/ctrlProp" Target="../ctrlProps/ctrlProp3186.xml"/><Relationship Id="rId9" Type="http://schemas.openxmlformats.org/officeDocument/2006/relationships/ctrlProp" Target="../ctrlProps/ctrlProp3191.xml"/><Relationship Id="rId26" Type="http://schemas.openxmlformats.org/officeDocument/2006/relationships/ctrlProp" Target="../ctrlProps/ctrlProp3208.xml"/><Relationship Id="rId47" Type="http://schemas.openxmlformats.org/officeDocument/2006/relationships/ctrlProp" Target="../ctrlProps/ctrlProp3229.xml"/><Relationship Id="rId68" Type="http://schemas.openxmlformats.org/officeDocument/2006/relationships/ctrlProp" Target="../ctrlProps/ctrlProp3250.xml"/><Relationship Id="rId89" Type="http://schemas.openxmlformats.org/officeDocument/2006/relationships/ctrlProp" Target="../ctrlProps/ctrlProp3271.xml"/><Relationship Id="rId112" Type="http://schemas.openxmlformats.org/officeDocument/2006/relationships/ctrlProp" Target="../ctrlProps/ctrlProp3294.xml"/><Relationship Id="rId133" Type="http://schemas.openxmlformats.org/officeDocument/2006/relationships/ctrlProp" Target="../ctrlProps/ctrlProp3315.xml"/><Relationship Id="rId16" Type="http://schemas.openxmlformats.org/officeDocument/2006/relationships/ctrlProp" Target="../ctrlProps/ctrlProp3198.xml"/></Relationships>
</file>

<file path=xl/worksheets/_rels/sheet2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3439.xml"/><Relationship Id="rId21" Type="http://schemas.openxmlformats.org/officeDocument/2006/relationships/ctrlProp" Target="../ctrlProps/ctrlProp3343.xml"/><Relationship Id="rId42" Type="http://schemas.openxmlformats.org/officeDocument/2006/relationships/ctrlProp" Target="../ctrlProps/ctrlProp3364.xml"/><Relationship Id="rId63" Type="http://schemas.openxmlformats.org/officeDocument/2006/relationships/ctrlProp" Target="../ctrlProps/ctrlProp3385.xml"/><Relationship Id="rId84" Type="http://schemas.openxmlformats.org/officeDocument/2006/relationships/ctrlProp" Target="../ctrlProps/ctrlProp3406.xml"/><Relationship Id="rId138" Type="http://schemas.openxmlformats.org/officeDocument/2006/relationships/ctrlProp" Target="../ctrlProps/ctrlProp3460.xml"/><Relationship Id="rId107" Type="http://schemas.openxmlformats.org/officeDocument/2006/relationships/ctrlProp" Target="../ctrlProps/ctrlProp3429.xml"/><Relationship Id="rId11" Type="http://schemas.openxmlformats.org/officeDocument/2006/relationships/ctrlProp" Target="../ctrlProps/ctrlProp3333.xml"/><Relationship Id="rId32" Type="http://schemas.openxmlformats.org/officeDocument/2006/relationships/ctrlProp" Target="../ctrlProps/ctrlProp3354.xml"/><Relationship Id="rId37" Type="http://schemas.openxmlformats.org/officeDocument/2006/relationships/ctrlProp" Target="../ctrlProps/ctrlProp3359.xml"/><Relationship Id="rId53" Type="http://schemas.openxmlformats.org/officeDocument/2006/relationships/ctrlProp" Target="../ctrlProps/ctrlProp3375.xml"/><Relationship Id="rId58" Type="http://schemas.openxmlformats.org/officeDocument/2006/relationships/ctrlProp" Target="../ctrlProps/ctrlProp3380.xml"/><Relationship Id="rId74" Type="http://schemas.openxmlformats.org/officeDocument/2006/relationships/ctrlProp" Target="../ctrlProps/ctrlProp3396.xml"/><Relationship Id="rId79" Type="http://schemas.openxmlformats.org/officeDocument/2006/relationships/ctrlProp" Target="../ctrlProps/ctrlProp3401.xml"/><Relationship Id="rId102" Type="http://schemas.openxmlformats.org/officeDocument/2006/relationships/ctrlProp" Target="../ctrlProps/ctrlProp3424.xml"/><Relationship Id="rId123" Type="http://schemas.openxmlformats.org/officeDocument/2006/relationships/ctrlProp" Target="../ctrlProps/ctrlProp3445.xml"/><Relationship Id="rId128" Type="http://schemas.openxmlformats.org/officeDocument/2006/relationships/ctrlProp" Target="../ctrlProps/ctrlProp3450.xml"/><Relationship Id="rId5" Type="http://schemas.openxmlformats.org/officeDocument/2006/relationships/ctrlProp" Target="../ctrlProps/ctrlProp3327.xml"/><Relationship Id="rId90" Type="http://schemas.openxmlformats.org/officeDocument/2006/relationships/ctrlProp" Target="../ctrlProps/ctrlProp3412.xml"/><Relationship Id="rId95" Type="http://schemas.openxmlformats.org/officeDocument/2006/relationships/ctrlProp" Target="../ctrlProps/ctrlProp3417.xml"/><Relationship Id="rId22" Type="http://schemas.openxmlformats.org/officeDocument/2006/relationships/ctrlProp" Target="../ctrlProps/ctrlProp3344.xml"/><Relationship Id="rId27" Type="http://schemas.openxmlformats.org/officeDocument/2006/relationships/ctrlProp" Target="../ctrlProps/ctrlProp3349.xml"/><Relationship Id="rId43" Type="http://schemas.openxmlformats.org/officeDocument/2006/relationships/ctrlProp" Target="../ctrlProps/ctrlProp3365.xml"/><Relationship Id="rId48" Type="http://schemas.openxmlformats.org/officeDocument/2006/relationships/ctrlProp" Target="../ctrlProps/ctrlProp3370.xml"/><Relationship Id="rId64" Type="http://schemas.openxmlformats.org/officeDocument/2006/relationships/ctrlProp" Target="../ctrlProps/ctrlProp3386.xml"/><Relationship Id="rId69" Type="http://schemas.openxmlformats.org/officeDocument/2006/relationships/ctrlProp" Target="../ctrlProps/ctrlProp3391.xml"/><Relationship Id="rId113" Type="http://schemas.openxmlformats.org/officeDocument/2006/relationships/ctrlProp" Target="../ctrlProps/ctrlProp3435.xml"/><Relationship Id="rId118" Type="http://schemas.openxmlformats.org/officeDocument/2006/relationships/ctrlProp" Target="../ctrlProps/ctrlProp3440.xml"/><Relationship Id="rId134" Type="http://schemas.openxmlformats.org/officeDocument/2006/relationships/ctrlProp" Target="../ctrlProps/ctrlProp3456.xml"/><Relationship Id="rId139" Type="http://schemas.openxmlformats.org/officeDocument/2006/relationships/ctrlProp" Target="../ctrlProps/ctrlProp3461.xml"/><Relationship Id="rId80" Type="http://schemas.openxmlformats.org/officeDocument/2006/relationships/ctrlProp" Target="../ctrlProps/ctrlProp3402.xml"/><Relationship Id="rId85" Type="http://schemas.openxmlformats.org/officeDocument/2006/relationships/ctrlProp" Target="../ctrlProps/ctrlProp3407.xml"/><Relationship Id="rId12" Type="http://schemas.openxmlformats.org/officeDocument/2006/relationships/ctrlProp" Target="../ctrlProps/ctrlProp3334.xml"/><Relationship Id="rId17" Type="http://schemas.openxmlformats.org/officeDocument/2006/relationships/ctrlProp" Target="../ctrlProps/ctrlProp3339.xml"/><Relationship Id="rId33" Type="http://schemas.openxmlformats.org/officeDocument/2006/relationships/ctrlProp" Target="../ctrlProps/ctrlProp3355.xml"/><Relationship Id="rId38" Type="http://schemas.openxmlformats.org/officeDocument/2006/relationships/ctrlProp" Target="../ctrlProps/ctrlProp3360.xml"/><Relationship Id="rId59" Type="http://schemas.openxmlformats.org/officeDocument/2006/relationships/ctrlProp" Target="../ctrlProps/ctrlProp3381.xml"/><Relationship Id="rId103" Type="http://schemas.openxmlformats.org/officeDocument/2006/relationships/ctrlProp" Target="../ctrlProps/ctrlProp3425.xml"/><Relationship Id="rId108" Type="http://schemas.openxmlformats.org/officeDocument/2006/relationships/ctrlProp" Target="../ctrlProps/ctrlProp3430.xml"/><Relationship Id="rId124" Type="http://schemas.openxmlformats.org/officeDocument/2006/relationships/ctrlProp" Target="../ctrlProps/ctrlProp3446.xml"/><Relationship Id="rId129" Type="http://schemas.openxmlformats.org/officeDocument/2006/relationships/ctrlProp" Target="../ctrlProps/ctrlProp3451.xml"/><Relationship Id="rId54" Type="http://schemas.openxmlformats.org/officeDocument/2006/relationships/ctrlProp" Target="../ctrlProps/ctrlProp3376.xml"/><Relationship Id="rId70" Type="http://schemas.openxmlformats.org/officeDocument/2006/relationships/ctrlProp" Target="../ctrlProps/ctrlProp3392.xml"/><Relationship Id="rId75" Type="http://schemas.openxmlformats.org/officeDocument/2006/relationships/ctrlProp" Target="../ctrlProps/ctrlProp3397.xml"/><Relationship Id="rId91" Type="http://schemas.openxmlformats.org/officeDocument/2006/relationships/ctrlProp" Target="../ctrlProps/ctrlProp3413.xml"/><Relationship Id="rId96" Type="http://schemas.openxmlformats.org/officeDocument/2006/relationships/ctrlProp" Target="../ctrlProps/ctrlProp3418.xml"/><Relationship Id="rId140" Type="http://schemas.openxmlformats.org/officeDocument/2006/relationships/ctrlProp" Target="../ctrlProps/ctrlProp3462.xml"/><Relationship Id="rId1" Type="http://schemas.openxmlformats.org/officeDocument/2006/relationships/printerSettings" Target="../printerSettings/printerSettings27.bin"/><Relationship Id="rId6" Type="http://schemas.openxmlformats.org/officeDocument/2006/relationships/ctrlProp" Target="../ctrlProps/ctrlProp3328.xml"/><Relationship Id="rId23" Type="http://schemas.openxmlformats.org/officeDocument/2006/relationships/ctrlProp" Target="../ctrlProps/ctrlProp3345.xml"/><Relationship Id="rId28" Type="http://schemas.openxmlformats.org/officeDocument/2006/relationships/ctrlProp" Target="../ctrlProps/ctrlProp3350.xml"/><Relationship Id="rId49" Type="http://schemas.openxmlformats.org/officeDocument/2006/relationships/ctrlProp" Target="../ctrlProps/ctrlProp3371.xml"/><Relationship Id="rId114" Type="http://schemas.openxmlformats.org/officeDocument/2006/relationships/ctrlProp" Target="../ctrlProps/ctrlProp3436.xml"/><Relationship Id="rId119" Type="http://schemas.openxmlformats.org/officeDocument/2006/relationships/ctrlProp" Target="../ctrlProps/ctrlProp3441.xml"/><Relationship Id="rId44" Type="http://schemas.openxmlformats.org/officeDocument/2006/relationships/ctrlProp" Target="../ctrlProps/ctrlProp3366.xml"/><Relationship Id="rId60" Type="http://schemas.openxmlformats.org/officeDocument/2006/relationships/ctrlProp" Target="../ctrlProps/ctrlProp3382.xml"/><Relationship Id="rId65" Type="http://schemas.openxmlformats.org/officeDocument/2006/relationships/ctrlProp" Target="../ctrlProps/ctrlProp3387.xml"/><Relationship Id="rId81" Type="http://schemas.openxmlformats.org/officeDocument/2006/relationships/ctrlProp" Target="../ctrlProps/ctrlProp3403.xml"/><Relationship Id="rId86" Type="http://schemas.openxmlformats.org/officeDocument/2006/relationships/ctrlProp" Target="../ctrlProps/ctrlProp3408.xml"/><Relationship Id="rId130" Type="http://schemas.openxmlformats.org/officeDocument/2006/relationships/ctrlProp" Target="../ctrlProps/ctrlProp3452.xml"/><Relationship Id="rId135" Type="http://schemas.openxmlformats.org/officeDocument/2006/relationships/ctrlProp" Target="../ctrlProps/ctrlProp3457.xml"/><Relationship Id="rId13" Type="http://schemas.openxmlformats.org/officeDocument/2006/relationships/ctrlProp" Target="../ctrlProps/ctrlProp3335.xml"/><Relationship Id="rId18" Type="http://schemas.openxmlformats.org/officeDocument/2006/relationships/ctrlProp" Target="../ctrlProps/ctrlProp3340.xml"/><Relationship Id="rId39" Type="http://schemas.openxmlformats.org/officeDocument/2006/relationships/ctrlProp" Target="../ctrlProps/ctrlProp3361.xml"/><Relationship Id="rId109" Type="http://schemas.openxmlformats.org/officeDocument/2006/relationships/ctrlProp" Target="../ctrlProps/ctrlProp3431.xml"/><Relationship Id="rId34" Type="http://schemas.openxmlformats.org/officeDocument/2006/relationships/ctrlProp" Target="../ctrlProps/ctrlProp3356.xml"/><Relationship Id="rId50" Type="http://schemas.openxmlformats.org/officeDocument/2006/relationships/ctrlProp" Target="../ctrlProps/ctrlProp3372.xml"/><Relationship Id="rId55" Type="http://schemas.openxmlformats.org/officeDocument/2006/relationships/ctrlProp" Target="../ctrlProps/ctrlProp3377.xml"/><Relationship Id="rId76" Type="http://schemas.openxmlformats.org/officeDocument/2006/relationships/ctrlProp" Target="../ctrlProps/ctrlProp3398.xml"/><Relationship Id="rId97" Type="http://schemas.openxmlformats.org/officeDocument/2006/relationships/ctrlProp" Target="../ctrlProps/ctrlProp3419.xml"/><Relationship Id="rId104" Type="http://schemas.openxmlformats.org/officeDocument/2006/relationships/ctrlProp" Target="../ctrlProps/ctrlProp3426.xml"/><Relationship Id="rId120" Type="http://schemas.openxmlformats.org/officeDocument/2006/relationships/ctrlProp" Target="../ctrlProps/ctrlProp3442.xml"/><Relationship Id="rId125" Type="http://schemas.openxmlformats.org/officeDocument/2006/relationships/ctrlProp" Target="../ctrlProps/ctrlProp3447.xml"/><Relationship Id="rId141" Type="http://schemas.openxmlformats.org/officeDocument/2006/relationships/ctrlProp" Target="../ctrlProps/ctrlProp3463.xml"/><Relationship Id="rId7" Type="http://schemas.openxmlformats.org/officeDocument/2006/relationships/ctrlProp" Target="../ctrlProps/ctrlProp3329.xml"/><Relationship Id="rId71" Type="http://schemas.openxmlformats.org/officeDocument/2006/relationships/ctrlProp" Target="../ctrlProps/ctrlProp3393.xml"/><Relationship Id="rId92" Type="http://schemas.openxmlformats.org/officeDocument/2006/relationships/ctrlProp" Target="../ctrlProps/ctrlProp3414.xml"/><Relationship Id="rId2" Type="http://schemas.openxmlformats.org/officeDocument/2006/relationships/drawing" Target="../drawings/drawing27.xml"/><Relationship Id="rId29" Type="http://schemas.openxmlformats.org/officeDocument/2006/relationships/ctrlProp" Target="../ctrlProps/ctrlProp3351.xml"/><Relationship Id="rId24" Type="http://schemas.openxmlformats.org/officeDocument/2006/relationships/ctrlProp" Target="../ctrlProps/ctrlProp3346.xml"/><Relationship Id="rId40" Type="http://schemas.openxmlformats.org/officeDocument/2006/relationships/ctrlProp" Target="../ctrlProps/ctrlProp3362.xml"/><Relationship Id="rId45" Type="http://schemas.openxmlformats.org/officeDocument/2006/relationships/ctrlProp" Target="../ctrlProps/ctrlProp3367.xml"/><Relationship Id="rId66" Type="http://schemas.openxmlformats.org/officeDocument/2006/relationships/ctrlProp" Target="../ctrlProps/ctrlProp3388.xml"/><Relationship Id="rId87" Type="http://schemas.openxmlformats.org/officeDocument/2006/relationships/ctrlProp" Target="../ctrlProps/ctrlProp3409.xml"/><Relationship Id="rId110" Type="http://schemas.openxmlformats.org/officeDocument/2006/relationships/ctrlProp" Target="../ctrlProps/ctrlProp3432.xml"/><Relationship Id="rId115" Type="http://schemas.openxmlformats.org/officeDocument/2006/relationships/ctrlProp" Target="../ctrlProps/ctrlProp3437.xml"/><Relationship Id="rId131" Type="http://schemas.openxmlformats.org/officeDocument/2006/relationships/ctrlProp" Target="../ctrlProps/ctrlProp3453.xml"/><Relationship Id="rId136" Type="http://schemas.openxmlformats.org/officeDocument/2006/relationships/ctrlProp" Target="../ctrlProps/ctrlProp3458.xml"/><Relationship Id="rId61" Type="http://schemas.openxmlformats.org/officeDocument/2006/relationships/ctrlProp" Target="../ctrlProps/ctrlProp3383.xml"/><Relationship Id="rId82" Type="http://schemas.openxmlformats.org/officeDocument/2006/relationships/ctrlProp" Target="../ctrlProps/ctrlProp3404.xml"/><Relationship Id="rId19" Type="http://schemas.openxmlformats.org/officeDocument/2006/relationships/ctrlProp" Target="../ctrlProps/ctrlProp3341.xml"/><Relationship Id="rId14" Type="http://schemas.openxmlformats.org/officeDocument/2006/relationships/ctrlProp" Target="../ctrlProps/ctrlProp3336.xml"/><Relationship Id="rId30" Type="http://schemas.openxmlformats.org/officeDocument/2006/relationships/ctrlProp" Target="../ctrlProps/ctrlProp3352.xml"/><Relationship Id="rId35" Type="http://schemas.openxmlformats.org/officeDocument/2006/relationships/ctrlProp" Target="../ctrlProps/ctrlProp3357.xml"/><Relationship Id="rId56" Type="http://schemas.openxmlformats.org/officeDocument/2006/relationships/ctrlProp" Target="../ctrlProps/ctrlProp3378.xml"/><Relationship Id="rId77" Type="http://schemas.openxmlformats.org/officeDocument/2006/relationships/ctrlProp" Target="../ctrlProps/ctrlProp3399.xml"/><Relationship Id="rId100" Type="http://schemas.openxmlformats.org/officeDocument/2006/relationships/ctrlProp" Target="../ctrlProps/ctrlProp3422.xml"/><Relationship Id="rId105" Type="http://schemas.openxmlformats.org/officeDocument/2006/relationships/ctrlProp" Target="../ctrlProps/ctrlProp3427.xml"/><Relationship Id="rId126" Type="http://schemas.openxmlformats.org/officeDocument/2006/relationships/ctrlProp" Target="../ctrlProps/ctrlProp3448.xml"/><Relationship Id="rId8" Type="http://schemas.openxmlformats.org/officeDocument/2006/relationships/ctrlProp" Target="../ctrlProps/ctrlProp3330.xml"/><Relationship Id="rId51" Type="http://schemas.openxmlformats.org/officeDocument/2006/relationships/ctrlProp" Target="../ctrlProps/ctrlProp3373.xml"/><Relationship Id="rId72" Type="http://schemas.openxmlformats.org/officeDocument/2006/relationships/ctrlProp" Target="../ctrlProps/ctrlProp3394.xml"/><Relationship Id="rId93" Type="http://schemas.openxmlformats.org/officeDocument/2006/relationships/ctrlProp" Target="../ctrlProps/ctrlProp3415.xml"/><Relationship Id="rId98" Type="http://schemas.openxmlformats.org/officeDocument/2006/relationships/ctrlProp" Target="../ctrlProps/ctrlProp3420.xml"/><Relationship Id="rId121" Type="http://schemas.openxmlformats.org/officeDocument/2006/relationships/ctrlProp" Target="../ctrlProps/ctrlProp3443.xml"/><Relationship Id="rId142" Type="http://schemas.openxmlformats.org/officeDocument/2006/relationships/ctrlProp" Target="../ctrlProps/ctrlProp3464.xml"/><Relationship Id="rId3" Type="http://schemas.openxmlformats.org/officeDocument/2006/relationships/vmlDrawing" Target="../drawings/vmlDrawing27.vml"/><Relationship Id="rId25" Type="http://schemas.openxmlformats.org/officeDocument/2006/relationships/ctrlProp" Target="../ctrlProps/ctrlProp3347.xml"/><Relationship Id="rId46" Type="http://schemas.openxmlformats.org/officeDocument/2006/relationships/ctrlProp" Target="../ctrlProps/ctrlProp3368.xml"/><Relationship Id="rId67" Type="http://schemas.openxmlformats.org/officeDocument/2006/relationships/ctrlProp" Target="../ctrlProps/ctrlProp3389.xml"/><Relationship Id="rId116" Type="http://schemas.openxmlformats.org/officeDocument/2006/relationships/ctrlProp" Target="../ctrlProps/ctrlProp3438.xml"/><Relationship Id="rId137" Type="http://schemas.openxmlformats.org/officeDocument/2006/relationships/ctrlProp" Target="../ctrlProps/ctrlProp3459.xml"/><Relationship Id="rId20" Type="http://schemas.openxmlformats.org/officeDocument/2006/relationships/ctrlProp" Target="../ctrlProps/ctrlProp3342.xml"/><Relationship Id="rId41" Type="http://schemas.openxmlformats.org/officeDocument/2006/relationships/ctrlProp" Target="../ctrlProps/ctrlProp3363.xml"/><Relationship Id="rId62" Type="http://schemas.openxmlformats.org/officeDocument/2006/relationships/ctrlProp" Target="../ctrlProps/ctrlProp3384.xml"/><Relationship Id="rId83" Type="http://schemas.openxmlformats.org/officeDocument/2006/relationships/ctrlProp" Target="../ctrlProps/ctrlProp3405.xml"/><Relationship Id="rId88" Type="http://schemas.openxmlformats.org/officeDocument/2006/relationships/ctrlProp" Target="../ctrlProps/ctrlProp3410.xml"/><Relationship Id="rId111" Type="http://schemas.openxmlformats.org/officeDocument/2006/relationships/ctrlProp" Target="../ctrlProps/ctrlProp3433.xml"/><Relationship Id="rId132" Type="http://schemas.openxmlformats.org/officeDocument/2006/relationships/ctrlProp" Target="../ctrlProps/ctrlProp3454.xml"/><Relationship Id="rId15" Type="http://schemas.openxmlformats.org/officeDocument/2006/relationships/ctrlProp" Target="../ctrlProps/ctrlProp3337.xml"/><Relationship Id="rId36" Type="http://schemas.openxmlformats.org/officeDocument/2006/relationships/ctrlProp" Target="../ctrlProps/ctrlProp3358.xml"/><Relationship Id="rId57" Type="http://schemas.openxmlformats.org/officeDocument/2006/relationships/ctrlProp" Target="../ctrlProps/ctrlProp3379.xml"/><Relationship Id="rId106" Type="http://schemas.openxmlformats.org/officeDocument/2006/relationships/ctrlProp" Target="../ctrlProps/ctrlProp3428.xml"/><Relationship Id="rId127" Type="http://schemas.openxmlformats.org/officeDocument/2006/relationships/ctrlProp" Target="../ctrlProps/ctrlProp3449.xml"/><Relationship Id="rId10" Type="http://schemas.openxmlformats.org/officeDocument/2006/relationships/ctrlProp" Target="../ctrlProps/ctrlProp3332.xml"/><Relationship Id="rId31" Type="http://schemas.openxmlformats.org/officeDocument/2006/relationships/ctrlProp" Target="../ctrlProps/ctrlProp3353.xml"/><Relationship Id="rId52" Type="http://schemas.openxmlformats.org/officeDocument/2006/relationships/ctrlProp" Target="../ctrlProps/ctrlProp3374.xml"/><Relationship Id="rId73" Type="http://schemas.openxmlformats.org/officeDocument/2006/relationships/ctrlProp" Target="../ctrlProps/ctrlProp3395.xml"/><Relationship Id="rId78" Type="http://schemas.openxmlformats.org/officeDocument/2006/relationships/ctrlProp" Target="../ctrlProps/ctrlProp3400.xml"/><Relationship Id="rId94" Type="http://schemas.openxmlformats.org/officeDocument/2006/relationships/ctrlProp" Target="../ctrlProps/ctrlProp3416.xml"/><Relationship Id="rId99" Type="http://schemas.openxmlformats.org/officeDocument/2006/relationships/ctrlProp" Target="../ctrlProps/ctrlProp3421.xml"/><Relationship Id="rId101" Type="http://schemas.openxmlformats.org/officeDocument/2006/relationships/ctrlProp" Target="../ctrlProps/ctrlProp3423.xml"/><Relationship Id="rId122" Type="http://schemas.openxmlformats.org/officeDocument/2006/relationships/ctrlProp" Target="../ctrlProps/ctrlProp3444.xml"/><Relationship Id="rId143" Type="http://schemas.openxmlformats.org/officeDocument/2006/relationships/ctrlProp" Target="../ctrlProps/ctrlProp3465.xml"/><Relationship Id="rId4" Type="http://schemas.openxmlformats.org/officeDocument/2006/relationships/ctrlProp" Target="../ctrlProps/ctrlProp3326.xml"/><Relationship Id="rId9" Type="http://schemas.openxmlformats.org/officeDocument/2006/relationships/ctrlProp" Target="../ctrlProps/ctrlProp3331.xml"/><Relationship Id="rId26" Type="http://schemas.openxmlformats.org/officeDocument/2006/relationships/ctrlProp" Target="../ctrlProps/ctrlProp3348.xml"/><Relationship Id="rId47" Type="http://schemas.openxmlformats.org/officeDocument/2006/relationships/ctrlProp" Target="../ctrlProps/ctrlProp3369.xml"/><Relationship Id="rId68" Type="http://schemas.openxmlformats.org/officeDocument/2006/relationships/ctrlProp" Target="../ctrlProps/ctrlProp3390.xml"/><Relationship Id="rId89" Type="http://schemas.openxmlformats.org/officeDocument/2006/relationships/ctrlProp" Target="../ctrlProps/ctrlProp3411.xml"/><Relationship Id="rId112" Type="http://schemas.openxmlformats.org/officeDocument/2006/relationships/ctrlProp" Target="../ctrlProps/ctrlProp3434.xml"/><Relationship Id="rId133" Type="http://schemas.openxmlformats.org/officeDocument/2006/relationships/ctrlProp" Target="../ctrlProps/ctrlProp3455.xml"/><Relationship Id="rId16" Type="http://schemas.openxmlformats.org/officeDocument/2006/relationships/ctrlProp" Target="../ctrlProps/ctrlProp3338.xml"/></Relationships>
</file>

<file path=xl/worksheets/_rels/sheet2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3579.xml"/><Relationship Id="rId21" Type="http://schemas.openxmlformats.org/officeDocument/2006/relationships/ctrlProp" Target="../ctrlProps/ctrlProp3483.xml"/><Relationship Id="rId42" Type="http://schemas.openxmlformats.org/officeDocument/2006/relationships/ctrlProp" Target="../ctrlProps/ctrlProp3504.xml"/><Relationship Id="rId63" Type="http://schemas.openxmlformats.org/officeDocument/2006/relationships/ctrlProp" Target="../ctrlProps/ctrlProp3525.xml"/><Relationship Id="rId84" Type="http://schemas.openxmlformats.org/officeDocument/2006/relationships/ctrlProp" Target="../ctrlProps/ctrlProp3546.xml"/><Relationship Id="rId138" Type="http://schemas.openxmlformats.org/officeDocument/2006/relationships/ctrlProp" Target="../ctrlProps/ctrlProp3600.xml"/><Relationship Id="rId107" Type="http://schemas.openxmlformats.org/officeDocument/2006/relationships/ctrlProp" Target="../ctrlProps/ctrlProp3569.xml"/><Relationship Id="rId11" Type="http://schemas.openxmlformats.org/officeDocument/2006/relationships/ctrlProp" Target="../ctrlProps/ctrlProp3473.xml"/><Relationship Id="rId32" Type="http://schemas.openxmlformats.org/officeDocument/2006/relationships/ctrlProp" Target="../ctrlProps/ctrlProp3494.xml"/><Relationship Id="rId37" Type="http://schemas.openxmlformats.org/officeDocument/2006/relationships/ctrlProp" Target="../ctrlProps/ctrlProp3499.xml"/><Relationship Id="rId53" Type="http://schemas.openxmlformats.org/officeDocument/2006/relationships/ctrlProp" Target="../ctrlProps/ctrlProp3515.xml"/><Relationship Id="rId58" Type="http://schemas.openxmlformats.org/officeDocument/2006/relationships/ctrlProp" Target="../ctrlProps/ctrlProp3520.xml"/><Relationship Id="rId74" Type="http://schemas.openxmlformats.org/officeDocument/2006/relationships/ctrlProp" Target="../ctrlProps/ctrlProp3536.xml"/><Relationship Id="rId79" Type="http://schemas.openxmlformats.org/officeDocument/2006/relationships/ctrlProp" Target="../ctrlProps/ctrlProp3541.xml"/><Relationship Id="rId102" Type="http://schemas.openxmlformats.org/officeDocument/2006/relationships/ctrlProp" Target="../ctrlProps/ctrlProp3564.xml"/><Relationship Id="rId123" Type="http://schemas.openxmlformats.org/officeDocument/2006/relationships/ctrlProp" Target="../ctrlProps/ctrlProp3585.xml"/><Relationship Id="rId128" Type="http://schemas.openxmlformats.org/officeDocument/2006/relationships/ctrlProp" Target="../ctrlProps/ctrlProp3590.xml"/><Relationship Id="rId5" Type="http://schemas.openxmlformats.org/officeDocument/2006/relationships/ctrlProp" Target="../ctrlProps/ctrlProp3467.xml"/><Relationship Id="rId90" Type="http://schemas.openxmlformats.org/officeDocument/2006/relationships/ctrlProp" Target="../ctrlProps/ctrlProp3552.xml"/><Relationship Id="rId95" Type="http://schemas.openxmlformats.org/officeDocument/2006/relationships/ctrlProp" Target="../ctrlProps/ctrlProp3557.xml"/><Relationship Id="rId22" Type="http://schemas.openxmlformats.org/officeDocument/2006/relationships/ctrlProp" Target="../ctrlProps/ctrlProp3484.xml"/><Relationship Id="rId27" Type="http://schemas.openxmlformats.org/officeDocument/2006/relationships/ctrlProp" Target="../ctrlProps/ctrlProp3489.xml"/><Relationship Id="rId43" Type="http://schemas.openxmlformats.org/officeDocument/2006/relationships/ctrlProp" Target="../ctrlProps/ctrlProp3505.xml"/><Relationship Id="rId48" Type="http://schemas.openxmlformats.org/officeDocument/2006/relationships/ctrlProp" Target="../ctrlProps/ctrlProp3510.xml"/><Relationship Id="rId64" Type="http://schemas.openxmlformats.org/officeDocument/2006/relationships/ctrlProp" Target="../ctrlProps/ctrlProp3526.xml"/><Relationship Id="rId69" Type="http://schemas.openxmlformats.org/officeDocument/2006/relationships/ctrlProp" Target="../ctrlProps/ctrlProp3531.xml"/><Relationship Id="rId113" Type="http://schemas.openxmlformats.org/officeDocument/2006/relationships/ctrlProp" Target="../ctrlProps/ctrlProp3575.xml"/><Relationship Id="rId118" Type="http://schemas.openxmlformats.org/officeDocument/2006/relationships/ctrlProp" Target="../ctrlProps/ctrlProp3580.xml"/><Relationship Id="rId134" Type="http://schemas.openxmlformats.org/officeDocument/2006/relationships/ctrlProp" Target="../ctrlProps/ctrlProp3596.xml"/><Relationship Id="rId139" Type="http://schemas.openxmlformats.org/officeDocument/2006/relationships/ctrlProp" Target="../ctrlProps/ctrlProp3601.xml"/><Relationship Id="rId80" Type="http://schemas.openxmlformats.org/officeDocument/2006/relationships/ctrlProp" Target="../ctrlProps/ctrlProp3542.xml"/><Relationship Id="rId85" Type="http://schemas.openxmlformats.org/officeDocument/2006/relationships/ctrlProp" Target="../ctrlProps/ctrlProp3547.xml"/><Relationship Id="rId12" Type="http://schemas.openxmlformats.org/officeDocument/2006/relationships/ctrlProp" Target="../ctrlProps/ctrlProp3474.xml"/><Relationship Id="rId17" Type="http://schemas.openxmlformats.org/officeDocument/2006/relationships/ctrlProp" Target="../ctrlProps/ctrlProp3479.xml"/><Relationship Id="rId33" Type="http://schemas.openxmlformats.org/officeDocument/2006/relationships/ctrlProp" Target="../ctrlProps/ctrlProp3495.xml"/><Relationship Id="rId38" Type="http://schemas.openxmlformats.org/officeDocument/2006/relationships/ctrlProp" Target="../ctrlProps/ctrlProp3500.xml"/><Relationship Id="rId59" Type="http://schemas.openxmlformats.org/officeDocument/2006/relationships/ctrlProp" Target="../ctrlProps/ctrlProp3521.xml"/><Relationship Id="rId103" Type="http://schemas.openxmlformats.org/officeDocument/2006/relationships/ctrlProp" Target="../ctrlProps/ctrlProp3565.xml"/><Relationship Id="rId108" Type="http://schemas.openxmlformats.org/officeDocument/2006/relationships/ctrlProp" Target="../ctrlProps/ctrlProp3570.xml"/><Relationship Id="rId124" Type="http://schemas.openxmlformats.org/officeDocument/2006/relationships/ctrlProp" Target="../ctrlProps/ctrlProp3586.xml"/><Relationship Id="rId129" Type="http://schemas.openxmlformats.org/officeDocument/2006/relationships/ctrlProp" Target="../ctrlProps/ctrlProp3591.xml"/><Relationship Id="rId54" Type="http://schemas.openxmlformats.org/officeDocument/2006/relationships/ctrlProp" Target="../ctrlProps/ctrlProp3516.xml"/><Relationship Id="rId70" Type="http://schemas.openxmlformats.org/officeDocument/2006/relationships/ctrlProp" Target="../ctrlProps/ctrlProp3532.xml"/><Relationship Id="rId75" Type="http://schemas.openxmlformats.org/officeDocument/2006/relationships/ctrlProp" Target="../ctrlProps/ctrlProp3537.xml"/><Relationship Id="rId91" Type="http://schemas.openxmlformats.org/officeDocument/2006/relationships/ctrlProp" Target="../ctrlProps/ctrlProp3553.xml"/><Relationship Id="rId96" Type="http://schemas.openxmlformats.org/officeDocument/2006/relationships/ctrlProp" Target="../ctrlProps/ctrlProp3558.xml"/><Relationship Id="rId140" Type="http://schemas.openxmlformats.org/officeDocument/2006/relationships/ctrlProp" Target="../ctrlProps/ctrlProp3602.xml"/><Relationship Id="rId1" Type="http://schemas.openxmlformats.org/officeDocument/2006/relationships/printerSettings" Target="../printerSettings/printerSettings28.bin"/><Relationship Id="rId6" Type="http://schemas.openxmlformats.org/officeDocument/2006/relationships/ctrlProp" Target="../ctrlProps/ctrlProp3468.xml"/><Relationship Id="rId23" Type="http://schemas.openxmlformats.org/officeDocument/2006/relationships/ctrlProp" Target="../ctrlProps/ctrlProp3485.xml"/><Relationship Id="rId28" Type="http://schemas.openxmlformats.org/officeDocument/2006/relationships/ctrlProp" Target="../ctrlProps/ctrlProp3490.xml"/><Relationship Id="rId49" Type="http://schemas.openxmlformats.org/officeDocument/2006/relationships/ctrlProp" Target="../ctrlProps/ctrlProp3511.xml"/><Relationship Id="rId114" Type="http://schemas.openxmlformats.org/officeDocument/2006/relationships/ctrlProp" Target="../ctrlProps/ctrlProp3576.xml"/><Relationship Id="rId119" Type="http://schemas.openxmlformats.org/officeDocument/2006/relationships/ctrlProp" Target="../ctrlProps/ctrlProp3581.xml"/><Relationship Id="rId44" Type="http://schemas.openxmlformats.org/officeDocument/2006/relationships/ctrlProp" Target="../ctrlProps/ctrlProp3506.xml"/><Relationship Id="rId60" Type="http://schemas.openxmlformats.org/officeDocument/2006/relationships/ctrlProp" Target="../ctrlProps/ctrlProp3522.xml"/><Relationship Id="rId65" Type="http://schemas.openxmlformats.org/officeDocument/2006/relationships/ctrlProp" Target="../ctrlProps/ctrlProp3527.xml"/><Relationship Id="rId81" Type="http://schemas.openxmlformats.org/officeDocument/2006/relationships/ctrlProp" Target="../ctrlProps/ctrlProp3543.xml"/><Relationship Id="rId86" Type="http://schemas.openxmlformats.org/officeDocument/2006/relationships/ctrlProp" Target="../ctrlProps/ctrlProp3548.xml"/><Relationship Id="rId130" Type="http://schemas.openxmlformats.org/officeDocument/2006/relationships/ctrlProp" Target="../ctrlProps/ctrlProp3592.xml"/><Relationship Id="rId135" Type="http://schemas.openxmlformats.org/officeDocument/2006/relationships/ctrlProp" Target="../ctrlProps/ctrlProp3597.xml"/><Relationship Id="rId13" Type="http://schemas.openxmlformats.org/officeDocument/2006/relationships/ctrlProp" Target="../ctrlProps/ctrlProp3475.xml"/><Relationship Id="rId18" Type="http://schemas.openxmlformats.org/officeDocument/2006/relationships/ctrlProp" Target="../ctrlProps/ctrlProp3480.xml"/><Relationship Id="rId39" Type="http://schemas.openxmlformats.org/officeDocument/2006/relationships/ctrlProp" Target="../ctrlProps/ctrlProp3501.xml"/><Relationship Id="rId109" Type="http://schemas.openxmlformats.org/officeDocument/2006/relationships/ctrlProp" Target="../ctrlProps/ctrlProp3571.xml"/><Relationship Id="rId34" Type="http://schemas.openxmlformats.org/officeDocument/2006/relationships/ctrlProp" Target="../ctrlProps/ctrlProp3496.xml"/><Relationship Id="rId50" Type="http://schemas.openxmlformats.org/officeDocument/2006/relationships/ctrlProp" Target="../ctrlProps/ctrlProp3512.xml"/><Relationship Id="rId55" Type="http://schemas.openxmlformats.org/officeDocument/2006/relationships/ctrlProp" Target="../ctrlProps/ctrlProp3517.xml"/><Relationship Id="rId76" Type="http://schemas.openxmlformats.org/officeDocument/2006/relationships/ctrlProp" Target="../ctrlProps/ctrlProp3538.xml"/><Relationship Id="rId97" Type="http://schemas.openxmlformats.org/officeDocument/2006/relationships/ctrlProp" Target="../ctrlProps/ctrlProp3559.xml"/><Relationship Id="rId104" Type="http://schemas.openxmlformats.org/officeDocument/2006/relationships/ctrlProp" Target="../ctrlProps/ctrlProp3566.xml"/><Relationship Id="rId120" Type="http://schemas.openxmlformats.org/officeDocument/2006/relationships/ctrlProp" Target="../ctrlProps/ctrlProp3582.xml"/><Relationship Id="rId125" Type="http://schemas.openxmlformats.org/officeDocument/2006/relationships/ctrlProp" Target="../ctrlProps/ctrlProp3587.xml"/><Relationship Id="rId141" Type="http://schemas.openxmlformats.org/officeDocument/2006/relationships/ctrlProp" Target="../ctrlProps/ctrlProp3603.xml"/><Relationship Id="rId7" Type="http://schemas.openxmlformats.org/officeDocument/2006/relationships/ctrlProp" Target="../ctrlProps/ctrlProp3469.xml"/><Relationship Id="rId71" Type="http://schemas.openxmlformats.org/officeDocument/2006/relationships/ctrlProp" Target="../ctrlProps/ctrlProp3533.xml"/><Relationship Id="rId92" Type="http://schemas.openxmlformats.org/officeDocument/2006/relationships/ctrlProp" Target="../ctrlProps/ctrlProp3554.xml"/><Relationship Id="rId2" Type="http://schemas.openxmlformats.org/officeDocument/2006/relationships/drawing" Target="../drawings/drawing28.xml"/><Relationship Id="rId29" Type="http://schemas.openxmlformats.org/officeDocument/2006/relationships/ctrlProp" Target="../ctrlProps/ctrlProp3491.xml"/><Relationship Id="rId24" Type="http://schemas.openxmlformats.org/officeDocument/2006/relationships/ctrlProp" Target="../ctrlProps/ctrlProp3486.xml"/><Relationship Id="rId40" Type="http://schemas.openxmlformats.org/officeDocument/2006/relationships/ctrlProp" Target="../ctrlProps/ctrlProp3502.xml"/><Relationship Id="rId45" Type="http://schemas.openxmlformats.org/officeDocument/2006/relationships/ctrlProp" Target="../ctrlProps/ctrlProp3507.xml"/><Relationship Id="rId66" Type="http://schemas.openxmlformats.org/officeDocument/2006/relationships/ctrlProp" Target="../ctrlProps/ctrlProp3528.xml"/><Relationship Id="rId87" Type="http://schemas.openxmlformats.org/officeDocument/2006/relationships/ctrlProp" Target="../ctrlProps/ctrlProp3549.xml"/><Relationship Id="rId110" Type="http://schemas.openxmlformats.org/officeDocument/2006/relationships/ctrlProp" Target="../ctrlProps/ctrlProp3572.xml"/><Relationship Id="rId115" Type="http://schemas.openxmlformats.org/officeDocument/2006/relationships/ctrlProp" Target="../ctrlProps/ctrlProp3577.xml"/><Relationship Id="rId131" Type="http://schemas.openxmlformats.org/officeDocument/2006/relationships/ctrlProp" Target="../ctrlProps/ctrlProp3593.xml"/><Relationship Id="rId136" Type="http://schemas.openxmlformats.org/officeDocument/2006/relationships/ctrlProp" Target="../ctrlProps/ctrlProp3598.xml"/><Relationship Id="rId61" Type="http://schemas.openxmlformats.org/officeDocument/2006/relationships/ctrlProp" Target="../ctrlProps/ctrlProp3523.xml"/><Relationship Id="rId82" Type="http://schemas.openxmlformats.org/officeDocument/2006/relationships/ctrlProp" Target="../ctrlProps/ctrlProp3544.xml"/><Relationship Id="rId19" Type="http://schemas.openxmlformats.org/officeDocument/2006/relationships/ctrlProp" Target="../ctrlProps/ctrlProp3481.xml"/><Relationship Id="rId14" Type="http://schemas.openxmlformats.org/officeDocument/2006/relationships/ctrlProp" Target="../ctrlProps/ctrlProp3476.xml"/><Relationship Id="rId30" Type="http://schemas.openxmlformats.org/officeDocument/2006/relationships/ctrlProp" Target="../ctrlProps/ctrlProp3492.xml"/><Relationship Id="rId35" Type="http://schemas.openxmlformats.org/officeDocument/2006/relationships/ctrlProp" Target="../ctrlProps/ctrlProp3497.xml"/><Relationship Id="rId56" Type="http://schemas.openxmlformats.org/officeDocument/2006/relationships/ctrlProp" Target="../ctrlProps/ctrlProp3518.xml"/><Relationship Id="rId77" Type="http://schemas.openxmlformats.org/officeDocument/2006/relationships/ctrlProp" Target="../ctrlProps/ctrlProp3539.xml"/><Relationship Id="rId100" Type="http://schemas.openxmlformats.org/officeDocument/2006/relationships/ctrlProp" Target="../ctrlProps/ctrlProp3562.xml"/><Relationship Id="rId105" Type="http://schemas.openxmlformats.org/officeDocument/2006/relationships/ctrlProp" Target="../ctrlProps/ctrlProp3567.xml"/><Relationship Id="rId126" Type="http://schemas.openxmlformats.org/officeDocument/2006/relationships/ctrlProp" Target="../ctrlProps/ctrlProp3588.xml"/><Relationship Id="rId8" Type="http://schemas.openxmlformats.org/officeDocument/2006/relationships/ctrlProp" Target="../ctrlProps/ctrlProp3470.xml"/><Relationship Id="rId51" Type="http://schemas.openxmlformats.org/officeDocument/2006/relationships/ctrlProp" Target="../ctrlProps/ctrlProp3513.xml"/><Relationship Id="rId72" Type="http://schemas.openxmlformats.org/officeDocument/2006/relationships/ctrlProp" Target="../ctrlProps/ctrlProp3534.xml"/><Relationship Id="rId93" Type="http://schemas.openxmlformats.org/officeDocument/2006/relationships/ctrlProp" Target="../ctrlProps/ctrlProp3555.xml"/><Relationship Id="rId98" Type="http://schemas.openxmlformats.org/officeDocument/2006/relationships/ctrlProp" Target="../ctrlProps/ctrlProp3560.xml"/><Relationship Id="rId121" Type="http://schemas.openxmlformats.org/officeDocument/2006/relationships/ctrlProp" Target="../ctrlProps/ctrlProp3583.xml"/><Relationship Id="rId142" Type="http://schemas.openxmlformats.org/officeDocument/2006/relationships/ctrlProp" Target="../ctrlProps/ctrlProp3604.xml"/><Relationship Id="rId3" Type="http://schemas.openxmlformats.org/officeDocument/2006/relationships/vmlDrawing" Target="../drawings/vmlDrawing28.vml"/><Relationship Id="rId25" Type="http://schemas.openxmlformats.org/officeDocument/2006/relationships/ctrlProp" Target="../ctrlProps/ctrlProp3487.xml"/><Relationship Id="rId46" Type="http://schemas.openxmlformats.org/officeDocument/2006/relationships/ctrlProp" Target="../ctrlProps/ctrlProp3508.xml"/><Relationship Id="rId67" Type="http://schemas.openxmlformats.org/officeDocument/2006/relationships/ctrlProp" Target="../ctrlProps/ctrlProp3529.xml"/><Relationship Id="rId116" Type="http://schemas.openxmlformats.org/officeDocument/2006/relationships/ctrlProp" Target="../ctrlProps/ctrlProp3578.xml"/><Relationship Id="rId137" Type="http://schemas.openxmlformats.org/officeDocument/2006/relationships/ctrlProp" Target="../ctrlProps/ctrlProp3599.xml"/><Relationship Id="rId20" Type="http://schemas.openxmlformats.org/officeDocument/2006/relationships/ctrlProp" Target="../ctrlProps/ctrlProp3482.xml"/><Relationship Id="rId41" Type="http://schemas.openxmlformats.org/officeDocument/2006/relationships/ctrlProp" Target="../ctrlProps/ctrlProp3503.xml"/><Relationship Id="rId62" Type="http://schemas.openxmlformats.org/officeDocument/2006/relationships/ctrlProp" Target="../ctrlProps/ctrlProp3524.xml"/><Relationship Id="rId83" Type="http://schemas.openxmlformats.org/officeDocument/2006/relationships/ctrlProp" Target="../ctrlProps/ctrlProp3545.xml"/><Relationship Id="rId88" Type="http://schemas.openxmlformats.org/officeDocument/2006/relationships/ctrlProp" Target="../ctrlProps/ctrlProp3550.xml"/><Relationship Id="rId111" Type="http://schemas.openxmlformats.org/officeDocument/2006/relationships/ctrlProp" Target="../ctrlProps/ctrlProp3573.xml"/><Relationship Id="rId132" Type="http://schemas.openxmlformats.org/officeDocument/2006/relationships/ctrlProp" Target="../ctrlProps/ctrlProp3594.xml"/><Relationship Id="rId15" Type="http://schemas.openxmlformats.org/officeDocument/2006/relationships/ctrlProp" Target="../ctrlProps/ctrlProp3477.xml"/><Relationship Id="rId36" Type="http://schemas.openxmlformats.org/officeDocument/2006/relationships/ctrlProp" Target="../ctrlProps/ctrlProp3498.xml"/><Relationship Id="rId57" Type="http://schemas.openxmlformats.org/officeDocument/2006/relationships/ctrlProp" Target="../ctrlProps/ctrlProp3519.xml"/><Relationship Id="rId106" Type="http://schemas.openxmlformats.org/officeDocument/2006/relationships/ctrlProp" Target="../ctrlProps/ctrlProp3568.xml"/><Relationship Id="rId127" Type="http://schemas.openxmlformats.org/officeDocument/2006/relationships/ctrlProp" Target="../ctrlProps/ctrlProp3589.xml"/><Relationship Id="rId10" Type="http://schemas.openxmlformats.org/officeDocument/2006/relationships/ctrlProp" Target="../ctrlProps/ctrlProp3472.xml"/><Relationship Id="rId31" Type="http://schemas.openxmlformats.org/officeDocument/2006/relationships/ctrlProp" Target="../ctrlProps/ctrlProp3493.xml"/><Relationship Id="rId52" Type="http://schemas.openxmlformats.org/officeDocument/2006/relationships/ctrlProp" Target="../ctrlProps/ctrlProp3514.xml"/><Relationship Id="rId73" Type="http://schemas.openxmlformats.org/officeDocument/2006/relationships/ctrlProp" Target="../ctrlProps/ctrlProp3535.xml"/><Relationship Id="rId78" Type="http://schemas.openxmlformats.org/officeDocument/2006/relationships/ctrlProp" Target="../ctrlProps/ctrlProp3540.xml"/><Relationship Id="rId94" Type="http://schemas.openxmlformats.org/officeDocument/2006/relationships/ctrlProp" Target="../ctrlProps/ctrlProp3556.xml"/><Relationship Id="rId99" Type="http://schemas.openxmlformats.org/officeDocument/2006/relationships/ctrlProp" Target="../ctrlProps/ctrlProp3561.xml"/><Relationship Id="rId101" Type="http://schemas.openxmlformats.org/officeDocument/2006/relationships/ctrlProp" Target="../ctrlProps/ctrlProp3563.xml"/><Relationship Id="rId122" Type="http://schemas.openxmlformats.org/officeDocument/2006/relationships/ctrlProp" Target="../ctrlProps/ctrlProp3584.xml"/><Relationship Id="rId143" Type="http://schemas.openxmlformats.org/officeDocument/2006/relationships/ctrlProp" Target="../ctrlProps/ctrlProp3605.xml"/><Relationship Id="rId4" Type="http://schemas.openxmlformats.org/officeDocument/2006/relationships/ctrlProp" Target="../ctrlProps/ctrlProp3466.xml"/><Relationship Id="rId9" Type="http://schemas.openxmlformats.org/officeDocument/2006/relationships/ctrlProp" Target="../ctrlProps/ctrlProp3471.xml"/><Relationship Id="rId26" Type="http://schemas.openxmlformats.org/officeDocument/2006/relationships/ctrlProp" Target="../ctrlProps/ctrlProp3488.xml"/><Relationship Id="rId47" Type="http://schemas.openxmlformats.org/officeDocument/2006/relationships/ctrlProp" Target="../ctrlProps/ctrlProp3509.xml"/><Relationship Id="rId68" Type="http://schemas.openxmlformats.org/officeDocument/2006/relationships/ctrlProp" Target="../ctrlProps/ctrlProp3530.xml"/><Relationship Id="rId89" Type="http://schemas.openxmlformats.org/officeDocument/2006/relationships/ctrlProp" Target="../ctrlProps/ctrlProp3551.xml"/><Relationship Id="rId112" Type="http://schemas.openxmlformats.org/officeDocument/2006/relationships/ctrlProp" Target="../ctrlProps/ctrlProp3574.xml"/><Relationship Id="rId133" Type="http://schemas.openxmlformats.org/officeDocument/2006/relationships/ctrlProp" Target="../ctrlProps/ctrlProp3595.xml"/><Relationship Id="rId16" Type="http://schemas.openxmlformats.org/officeDocument/2006/relationships/ctrlProp" Target="../ctrlProps/ctrlProp3478.xml"/></Relationships>
</file>

<file path=xl/worksheets/_rels/sheet29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3719.xml"/><Relationship Id="rId21" Type="http://schemas.openxmlformats.org/officeDocument/2006/relationships/ctrlProp" Target="../ctrlProps/ctrlProp3623.xml"/><Relationship Id="rId42" Type="http://schemas.openxmlformats.org/officeDocument/2006/relationships/ctrlProp" Target="../ctrlProps/ctrlProp3644.xml"/><Relationship Id="rId63" Type="http://schemas.openxmlformats.org/officeDocument/2006/relationships/ctrlProp" Target="../ctrlProps/ctrlProp3665.xml"/><Relationship Id="rId84" Type="http://schemas.openxmlformats.org/officeDocument/2006/relationships/ctrlProp" Target="../ctrlProps/ctrlProp3686.xml"/><Relationship Id="rId138" Type="http://schemas.openxmlformats.org/officeDocument/2006/relationships/ctrlProp" Target="../ctrlProps/ctrlProp3740.xml"/><Relationship Id="rId107" Type="http://schemas.openxmlformats.org/officeDocument/2006/relationships/ctrlProp" Target="../ctrlProps/ctrlProp3709.xml"/><Relationship Id="rId11" Type="http://schemas.openxmlformats.org/officeDocument/2006/relationships/ctrlProp" Target="../ctrlProps/ctrlProp3613.xml"/><Relationship Id="rId32" Type="http://schemas.openxmlformats.org/officeDocument/2006/relationships/ctrlProp" Target="../ctrlProps/ctrlProp3634.xml"/><Relationship Id="rId37" Type="http://schemas.openxmlformats.org/officeDocument/2006/relationships/ctrlProp" Target="../ctrlProps/ctrlProp3639.xml"/><Relationship Id="rId53" Type="http://schemas.openxmlformats.org/officeDocument/2006/relationships/ctrlProp" Target="../ctrlProps/ctrlProp3655.xml"/><Relationship Id="rId58" Type="http://schemas.openxmlformats.org/officeDocument/2006/relationships/ctrlProp" Target="../ctrlProps/ctrlProp3660.xml"/><Relationship Id="rId74" Type="http://schemas.openxmlformats.org/officeDocument/2006/relationships/ctrlProp" Target="../ctrlProps/ctrlProp3676.xml"/><Relationship Id="rId79" Type="http://schemas.openxmlformats.org/officeDocument/2006/relationships/ctrlProp" Target="../ctrlProps/ctrlProp3681.xml"/><Relationship Id="rId102" Type="http://schemas.openxmlformats.org/officeDocument/2006/relationships/ctrlProp" Target="../ctrlProps/ctrlProp3704.xml"/><Relationship Id="rId123" Type="http://schemas.openxmlformats.org/officeDocument/2006/relationships/ctrlProp" Target="../ctrlProps/ctrlProp3725.xml"/><Relationship Id="rId128" Type="http://schemas.openxmlformats.org/officeDocument/2006/relationships/ctrlProp" Target="../ctrlProps/ctrlProp3730.xml"/><Relationship Id="rId5" Type="http://schemas.openxmlformats.org/officeDocument/2006/relationships/ctrlProp" Target="../ctrlProps/ctrlProp3607.xml"/><Relationship Id="rId90" Type="http://schemas.openxmlformats.org/officeDocument/2006/relationships/ctrlProp" Target="../ctrlProps/ctrlProp3692.xml"/><Relationship Id="rId95" Type="http://schemas.openxmlformats.org/officeDocument/2006/relationships/ctrlProp" Target="../ctrlProps/ctrlProp3697.xml"/><Relationship Id="rId22" Type="http://schemas.openxmlformats.org/officeDocument/2006/relationships/ctrlProp" Target="../ctrlProps/ctrlProp3624.xml"/><Relationship Id="rId27" Type="http://schemas.openxmlformats.org/officeDocument/2006/relationships/ctrlProp" Target="../ctrlProps/ctrlProp3629.xml"/><Relationship Id="rId43" Type="http://schemas.openxmlformats.org/officeDocument/2006/relationships/ctrlProp" Target="../ctrlProps/ctrlProp3645.xml"/><Relationship Id="rId48" Type="http://schemas.openxmlformats.org/officeDocument/2006/relationships/ctrlProp" Target="../ctrlProps/ctrlProp3650.xml"/><Relationship Id="rId64" Type="http://schemas.openxmlformats.org/officeDocument/2006/relationships/ctrlProp" Target="../ctrlProps/ctrlProp3666.xml"/><Relationship Id="rId69" Type="http://schemas.openxmlformats.org/officeDocument/2006/relationships/ctrlProp" Target="../ctrlProps/ctrlProp3671.xml"/><Relationship Id="rId113" Type="http://schemas.openxmlformats.org/officeDocument/2006/relationships/ctrlProp" Target="../ctrlProps/ctrlProp3715.xml"/><Relationship Id="rId118" Type="http://schemas.openxmlformats.org/officeDocument/2006/relationships/ctrlProp" Target="../ctrlProps/ctrlProp3720.xml"/><Relationship Id="rId134" Type="http://schemas.openxmlformats.org/officeDocument/2006/relationships/ctrlProp" Target="../ctrlProps/ctrlProp3736.xml"/><Relationship Id="rId139" Type="http://schemas.openxmlformats.org/officeDocument/2006/relationships/ctrlProp" Target="../ctrlProps/ctrlProp3741.xml"/><Relationship Id="rId80" Type="http://schemas.openxmlformats.org/officeDocument/2006/relationships/ctrlProp" Target="../ctrlProps/ctrlProp3682.xml"/><Relationship Id="rId85" Type="http://schemas.openxmlformats.org/officeDocument/2006/relationships/ctrlProp" Target="../ctrlProps/ctrlProp3687.xml"/><Relationship Id="rId12" Type="http://schemas.openxmlformats.org/officeDocument/2006/relationships/ctrlProp" Target="../ctrlProps/ctrlProp3614.xml"/><Relationship Id="rId17" Type="http://schemas.openxmlformats.org/officeDocument/2006/relationships/ctrlProp" Target="../ctrlProps/ctrlProp3619.xml"/><Relationship Id="rId33" Type="http://schemas.openxmlformats.org/officeDocument/2006/relationships/ctrlProp" Target="../ctrlProps/ctrlProp3635.xml"/><Relationship Id="rId38" Type="http://schemas.openxmlformats.org/officeDocument/2006/relationships/ctrlProp" Target="../ctrlProps/ctrlProp3640.xml"/><Relationship Id="rId59" Type="http://schemas.openxmlformats.org/officeDocument/2006/relationships/ctrlProp" Target="../ctrlProps/ctrlProp3661.xml"/><Relationship Id="rId103" Type="http://schemas.openxmlformats.org/officeDocument/2006/relationships/ctrlProp" Target="../ctrlProps/ctrlProp3705.xml"/><Relationship Id="rId108" Type="http://schemas.openxmlformats.org/officeDocument/2006/relationships/ctrlProp" Target="../ctrlProps/ctrlProp3710.xml"/><Relationship Id="rId124" Type="http://schemas.openxmlformats.org/officeDocument/2006/relationships/ctrlProp" Target="../ctrlProps/ctrlProp3726.xml"/><Relationship Id="rId129" Type="http://schemas.openxmlformats.org/officeDocument/2006/relationships/ctrlProp" Target="../ctrlProps/ctrlProp3731.xml"/><Relationship Id="rId54" Type="http://schemas.openxmlformats.org/officeDocument/2006/relationships/ctrlProp" Target="../ctrlProps/ctrlProp3656.xml"/><Relationship Id="rId70" Type="http://schemas.openxmlformats.org/officeDocument/2006/relationships/ctrlProp" Target="../ctrlProps/ctrlProp3672.xml"/><Relationship Id="rId75" Type="http://schemas.openxmlformats.org/officeDocument/2006/relationships/ctrlProp" Target="../ctrlProps/ctrlProp3677.xml"/><Relationship Id="rId91" Type="http://schemas.openxmlformats.org/officeDocument/2006/relationships/ctrlProp" Target="../ctrlProps/ctrlProp3693.xml"/><Relationship Id="rId96" Type="http://schemas.openxmlformats.org/officeDocument/2006/relationships/ctrlProp" Target="../ctrlProps/ctrlProp3698.xml"/><Relationship Id="rId140" Type="http://schemas.openxmlformats.org/officeDocument/2006/relationships/ctrlProp" Target="../ctrlProps/ctrlProp3742.xml"/><Relationship Id="rId1" Type="http://schemas.openxmlformats.org/officeDocument/2006/relationships/printerSettings" Target="../printerSettings/printerSettings29.bin"/><Relationship Id="rId6" Type="http://schemas.openxmlformats.org/officeDocument/2006/relationships/ctrlProp" Target="../ctrlProps/ctrlProp3608.xml"/><Relationship Id="rId23" Type="http://schemas.openxmlformats.org/officeDocument/2006/relationships/ctrlProp" Target="../ctrlProps/ctrlProp3625.xml"/><Relationship Id="rId28" Type="http://schemas.openxmlformats.org/officeDocument/2006/relationships/ctrlProp" Target="../ctrlProps/ctrlProp3630.xml"/><Relationship Id="rId49" Type="http://schemas.openxmlformats.org/officeDocument/2006/relationships/ctrlProp" Target="../ctrlProps/ctrlProp3651.xml"/><Relationship Id="rId114" Type="http://schemas.openxmlformats.org/officeDocument/2006/relationships/ctrlProp" Target="../ctrlProps/ctrlProp3716.xml"/><Relationship Id="rId119" Type="http://schemas.openxmlformats.org/officeDocument/2006/relationships/ctrlProp" Target="../ctrlProps/ctrlProp3721.xml"/><Relationship Id="rId44" Type="http://schemas.openxmlformats.org/officeDocument/2006/relationships/ctrlProp" Target="../ctrlProps/ctrlProp3646.xml"/><Relationship Id="rId60" Type="http://schemas.openxmlformats.org/officeDocument/2006/relationships/ctrlProp" Target="../ctrlProps/ctrlProp3662.xml"/><Relationship Id="rId65" Type="http://schemas.openxmlformats.org/officeDocument/2006/relationships/ctrlProp" Target="../ctrlProps/ctrlProp3667.xml"/><Relationship Id="rId81" Type="http://schemas.openxmlformats.org/officeDocument/2006/relationships/ctrlProp" Target="../ctrlProps/ctrlProp3683.xml"/><Relationship Id="rId86" Type="http://schemas.openxmlformats.org/officeDocument/2006/relationships/ctrlProp" Target="../ctrlProps/ctrlProp3688.xml"/><Relationship Id="rId130" Type="http://schemas.openxmlformats.org/officeDocument/2006/relationships/ctrlProp" Target="../ctrlProps/ctrlProp3732.xml"/><Relationship Id="rId135" Type="http://schemas.openxmlformats.org/officeDocument/2006/relationships/ctrlProp" Target="../ctrlProps/ctrlProp3737.xml"/><Relationship Id="rId13" Type="http://schemas.openxmlformats.org/officeDocument/2006/relationships/ctrlProp" Target="../ctrlProps/ctrlProp3615.xml"/><Relationship Id="rId18" Type="http://schemas.openxmlformats.org/officeDocument/2006/relationships/ctrlProp" Target="../ctrlProps/ctrlProp3620.xml"/><Relationship Id="rId39" Type="http://schemas.openxmlformats.org/officeDocument/2006/relationships/ctrlProp" Target="../ctrlProps/ctrlProp3641.xml"/><Relationship Id="rId109" Type="http://schemas.openxmlformats.org/officeDocument/2006/relationships/ctrlProp" Target="../ctrlProps/ctrlProp3711.xml"/><Relationship Id="rId34" Type="http://schemas.openxmlformats.org/officeDocument/2006/relationships/ctrlProp" Target="../ctrlProps/ctrlProp3636.xml"/><Relationship Id="rId50" Type="http://schemas.openxmlformats.org/officeDocument/2006/relationships/ctrlProp" Target="../ctrlProps/ctrlProp3652.xml"/><Relationship Id="rId55" Type="http://schemas.openxmlformats.org/officeDocument/2006/relationships/ctrlProp" Target="../ctrlProps/ctrlProp3657.xml"/><Relationship Id="rId76" Type="http://schemas.openxmlformats.org/officeDocument/2006/relationships/ctrlProp" Target="../ctrlProps/ctrlProp3678.xml"/><Relationship Id="rId97" Type="http://schemas.openxmlformats.org/officeDocument/2006/relationships/ctrlProp" Target="../ctrlProps/ctrlProp3699.xml"/><Relationship Id="rId104" Type="http://schemas.openxmlformats.org/officeDocument/2006/relationships/ctrlProp" Target="../ctrlProps/ctrlProp3706.xml"/><Relationship Id="rId120" Type="http://schemas.openxmlformats.org/officeDocument/2006/relationships/ctrlProp" Target="../ctrlProps/ctrlProp3722.xml"/><Relationship Id="rId125" Type="http://schemas.openxmlformats.org/officeDocument/2006/relationships/ctrlProp" Target="../ctrlProps/ctrlProp3727.xml"/><Relationship Id="rId141" Type="http://schemas.openxmlformats.org/officeDocument/2006/relationships/ctrlProp" Target="../ctrlProps/ctrlProp3743.xml"/><Relationship Id="rId7" Type="http://schemas.openxmlformats.org/officeDocument/2006/relationships/ctrlProp" Target="../ctrlProps/ctrlProp3609.xml"/><Relationship Id="rId71" Type="http://schemas.openxmlformats.org/officeDocument/2006/relationships/ctrlProp" Target="../ctrlProps/ctrlProp3673.xml"/><Relationship Id="rId92" Type="http://schemas.openxmlformats.org/officeDocument/2006/relationships/ctrlProp" Target="../ctrlProps/ctrlProp3694.xml"/><Relationship Id="rId2" Type="http://schemas.openxmlformats.org/officeDocument/2006/relationships/drawing" Target="../drawings/drawing29.xml"/><Relationship Id="rId29" Type="http://schemas.openxmlformats.org/officeDocument/2006/relationships/ctrlProp" Target="../ctrlProps/ctrlProp3631.xml"/><Relationship Id="rId24" Type="http://schemas.openxmlformats.org/officeDocument/2006/relationships/ctrlProp" Target="../ctrlProps/ctrlProp3626.xml"/><Relationship Id="rId40" Type="http://schemas.openxmlformats.org/officeDocument/2006/relationships/ctrlProp" Target="../ctrlProps/ctrlProp3642.xml"/><Relationship Id="rId45" Type="http://schemas.openxmlformats.org/officeDocument/2006/relationships/ctrlProp" Target="../ctrlProps/ctrlProp3647.xml"/><Relationship Id="rId66" Type="http://schemas.openxmlformats.org/officeDocument/2006/relationships/ctrlProp" Target="../ctrlProps/ctrlProp3668.xml"/><Relationship Id="rId87" Type="http://schemas.openxmlformats.org/officeDocument/2006/relationships/ctrlProp" Target="../ctrlProps/ctrlProp3689.xml"/><Relationship Id="rId110" Type="http://schemas.openxmlformats.org/officeDocument/2006/relationships/ctrlProp" Target="../ctrlProps/ctrlProp3712.xml"/><Relationship Id="rId115" Type="http://schemas.openxmlformats.org/officeDocument/2006/relationships/ctrlProp" Target="../ctrlProps/ctrlProp3717.xml"/><Relationship Id="rId131" Type="http://schemas.openxmlformats.org/officeDocument/2006/relationships/ctrlProp" Target="../ctrlProps/ctrlProp3733.xml"/><Relationship Id="rId136" Type="http://schemas.openxmlformats.org/officeDocument/2006/relationships/ctrlProp" Target="../ctrlProps/ctrlProp3738.xml"/><Relationship Id="rId61" Type="http://schemas.openxmlformats.org/officeDocument/2006/relationships/ctrlProp" Target="../ctrlProps/ctrlProp3663.xml"/><Relationship Id="rId82" Type="http://schemas.openxmlformats.org/officeDocument/2006/relationships/ctrlProp" Target="../ctrlProps/ctrlProp3684.xml"/><Relationship Id="rId19" Type="http://schemas.openxmlformats.org/officeDocument/2006/relationships/ctrlProp" Target="../ctrlProps/ctrlProp3621.xml"/><Relationship Id="rId14" Type="http://schemas.openxmlformats.org/officeDocument/2006/relationships/ctrlProp" Target="../ctrlProps/ctrlProp3616.xml"/><Relationship Id="rId30" Type="http://schemas.openxmlformats.org/officeDocument/2006/relationships/ctrlProp" Target="../ctrlProps/ctrlProp3632.xml"/><Relationship Id="rId35" Type="http://schemas.openxmlformats.org/officeDocument/2006/relationships/ctrlProp" Target="../ctrlProps/ctrlProp3637.xml"/><Relationship Id="rId56" Type="http://schemas.openxmlformats.org/officeDocument/2006/relationships/ctrlProp" Target="../ctrlProps/ctrlProp3658.xml"/><Relationship Id="rId77" Type="http://schemas.openxmlformats.org/officeDocument/2006/relationships/ctrlProp" Target="../ctrlProps/ctrlProp3679.xml"/><Relationship Id="rId100" Type="http://schemas.openxmlformats.org/officeDocument/2006/relationships/ctrlProp" Target="../ctrlProps/ctrlProp3702.xml"/><Relationship Id="rId105" Type="http://schemas.openxmlformats.org/officeDocument/2006/relationships/ctrlProp" Target="../ctrlProps/ctrlProp3707.xml"/><Relationship Id="rId126" Type="http://schemas.openxmlformats.org/officeDocument/2006/relationships/ctrlProp" Target="../ctrlProps/ctrlProp3728.xml"/><Relationship Id="rId8" Type="http://schemas.openxmlformats.org/officeDocument/2006/relationships/ctrlProp" Target="../ctrlProps/ctrlProp3610.xml"/><Relationship Id="rId51" Type="http://schemas.openxmlformats.org/officeDocument/2006/relationships/ctrlProp" Target="../ctrlProps/ctrlProp3653.xml"/><Relationship Id="rId72" Type="http://schemas.openxmlformats.org/officeDocument/2006/relationships/ctrlProp" Target="../ctrlProps/ctrlProp3674.xml"/><Relationship Id="rId93" Type="http://schemas.openxmlformats.org/officeDocument/2006/relationships/ctrlProp" Target="../ctrlProps/ctrlProp3695.xml"/><Relationship Id="rId98" Type="http://schemas.openxmlformats.org/officeDocument/2006/relationships/ctrlProp" Target="../ctrlProps/ctrlProp3700.xml"/><Relationship Id="rId121" Type="http://schemas.openxmlformats.org/officeDocument/2006/relationships/ctrlProp" Target="../ctrlProps/ctrlProp3723.xml"/><Relationship Id="rId142" Type="http://schemas.openxmlformats.org/officeDocument/2006/relationships/ctrlProp" Target="../ctrlProps/ctrlProp3744.xml"/><Relationship Id="rId3" Type="http://schemas.openxmlformats.org/officeDocument/2006/relationships/vmlDrawing" Target="../drawings/vmlDrawing29.vml"/><Relationship Id="rId25" Type="http://schemas.openxmlformats.org/officeDocument/2006/relationships/ctrlProp" Target="../ctrlProps/ctrlProp3627.xml"/><Relationship Id="rId46" Type="http://schemas.openxmlformats.org/officeDocument/2006/relationships/ctrlProp" Target="../ctrlProps/ctrlProp3648.xml"/><Relationship Id="rId67" Type="http://schemas.openxmlformats.org/officeDocument/2006/relationships/ctrlProp" Target="../ctrlProps/ctrlProp3669.xml"/><Relationship Id="rId116" Type="http://schemas.openxmlformats.org/officeDocument/2006/relationships/ctrlProp" Target="../ctrlProps/ctrlProp3718.xml"/><Relationship Id="rId137" Type="http://schemas.openxmlformats.org/officeDocument/2006/relationships/ctrlProp" Target="../ctrlProps/ctrlProp3739.xml"/><Relationship Id="rId20" Type="http://schemas.openxmlformats.org/officeDocument/2006/relationships/ctrlProp" Target="../ctrlProps/ctrlProp3622.xml"/><Relationship Id="rId41" Type="http://schemas.openxmlformats.org/officeDocument/2006/relationships/ctrlProp" Target="../ctrlProps/ctrlProp3643.xml"/><Relationship Id="rId62" Type="http://schemas.openxmlformats.org/officeDocument/2006/relationships/ctrlProp" Target="../ctrlProps/ctrlProp3664.xml"/><Relationship Id="rId83" Type="http://schemas.openxmlformats.org/officeDocument/2006/relationships/ctrlProp" Target="../ctrlProps/ctrlProp3685.xml"/><Relationship Id="rId88" Type="http://schemas.openxmlformats.org/officeDocument/2006/relationships/ctrlProp" Target="../ctrlProps/ctrlProp3690.xml"/><Relationship Id="rId111" Type="http://schemas.openxmlformats.org/officeDocument/2006/relationships/ctrlProp" Target="../ctrlProps/ctrlProp3713.xml"/><Relationship Id="rId132" Type="http://schemas.openxmlformats.org/officeDocument/2006/relationships/ctrlProp" Target="../ctrlProps/ctrlProp3734.xml"/><Relationship Id="rId15" Type="http://schemas.openxmlformats.org/officeDocument/2006/relationships/ctrlProp" Target="../ctrlProps/ctrlProp3617.xml"/><Relationship Id="rId36" Type="http://schemas.openxmlformats.org/officeDocument/2006/relationships/ctrlProp" Target="../ctrlProps/ctrlProp3638.xml"/><Relationship Id="rId57" Type="http://schemas.openxmlformats.org/officeDocument/2006/relationships/ctrlProp" Target="../ctrlProps/ctrlProp3659.xml"/><Relationship Id="rId106" Type="http://schemas.openxmlformats.org/officeDocument/2006/relationships/ctrlProp" Target="../ctrlProps/ctrlProp3708.xml"/><Relationship Id="rId127" Type="http://schemas.openxmlformats.org/officeDocument/2006/relationships/ctrlProp" Target="../ctrlProps/ctrlProp3729.xml"/><Relationship Id="rId10" Type="http://schemas.openxmlformats.org/officeDocument/2006/relationships/ctrlProp" Target="../ctrlProps/ctrlProp3612.xml"/><Relationship Id="rId31" Type="http://schemas.openxmlformats.org/officeDocument/2006/relationships/ctrlProp" Target="../ctrlProps/ctrlProp3633.xml"/><Relationship Id="rId52" Type="http://schemas.openxmlformats.org/officeDocument/2006/relationships/ctrlProp" Target="../ctrlProps/ctrlProp3654.xml"/><Relationship Id="rId73" Type="http://schemas.openxmlformats.org/officeDocument/2006/relationships/ctrlProp" Target="../ctrlProps/ctrlProp3675.xml"/><Relationship Id="rId78" Type="http://schemas.openxmlformats.org/officeDocument/2006/relationships/ctrlProp" Target="../ctrlProps/ctrlProp3680.xml"/><Relationship Id="rId94" Type="http://schemas.openxmlformats.org/officeDocument/2006/relationships/ctrlProp" Target="../ctrlProps/ctrlProp3696.xml"/><Relationship Id="rId99" Type="http://schemas.openxmlformats.org/officeDocument/2006/relationships/ctrlProp" Target="../ctrlProps/ctrlProp3701.xml"/><Relationship Id="rId101" Type="http://schemas.openxmlformats.org/officeDocument/2006/relationships/ctrlProp" Target="../ctrlProps/ctrlProp3703.xml"/><Relationship Id="rId122" Type="http://schemas.openxmlformats.org/officeDocument/2006/relationships/ctrlProp" Target="../ctrlProps/ctrlProp3724.xml"/><Relationship Id="rId143" Type="http://schemas.openxmlformats.org/officeDocument/2006/relationships/ctrlProp" Target="../ctrlProps/ctrlProp3745.xml"/><Relationship Id="rId4" Type="http://schemas.openxmlformats.org/officeDocument/2006/relationships/ctrlProp" Target="../ctrlProps/ctrlProp3606.xml"/><Relationship Id="rId9" Type="http://schemas.openxmlformats.org/officeDocument/2006/relationships/ctrlProp" Target="../ctrlProps/ctrlProp3611.xml"/><Relationship Id="rId26" Type="http://schemas.openxmlformats.org/officeDocument/2006/relationships/ctrlProp" Target="../ctrlProps/ctrlProp3628.xml"/><Relationship Id="rId47" Type="http://schemas.openxmlformats.org/officeDocument/2006/relationships/ctrlProp" Target="../ctrlProps/ctrlProp3649.xml"/><Relationship Id="rId68" Type="http://schemas.openxmlformats.org/officeDocument/2006/relationships/ctrlProp" Target="../ctrlProps/ctrlProp3670.xml"/><Relationship Id="rId89" Type="http://schemas.openxmlformats.org/officeDocument/2006/relationships/ctrlProp" Target="../ctrlProps/ctrlProp3691.xml"/><Relationship Id="rId112" Type="http://schemas.openxmlformats.org/officeDocument/2006/relationships/ctrlProp" Target="../ctrlProps/ctrlProp3714.xml"/><Relationship Id="rId133" Type="http://schemas.openxmlformats.org/officeDocument/2006/relationships/ctrlProp" Target="../ctrlProps/ctrlProp3735.xml"/><Relationship Id="rId16" Type="http://schemas.openxmlformats.org/officeDocument/2006/relationships/ctrlProp" Target="../ctrlProps/ctrlProp361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73710E-95F7-4358-8073-DF76D6B274E3}">
  <sheetPr codeName="Sheet8"/>
  <dimension ref="A1:S199"/>
  <sheetViews>
    <sheetView topLeftCell="A172" zoomScaleNormal="100" workbookViewId="0">
      <selection activeCell="I187" sqref="I187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75" t="s">
        <v>0</v>
      </c>
      <c r="B1" s="276"/>
      <c r="C1" s="276"/>
      <c r="D1" s="276"/>
      <c r="E1" s="276"/>
      <c r="F1" s="277"/>
      <c r="G1" s="306">
        <v>44287</v>
      </c>
      <c r="H1" s="307"/>
      <c r="I1" s="308"/>
      <c r="J1" s="275" t="s">
        <v>1</v>
      </c>
      <c r="K1" s="276"/>
      <c r="L1" s="276"/>
      <c r="M1" s="276"/>
      <c r="N1" s="276"/>
      <c r="O1" s="277"/>
      <c r="Q1" s="275" t="s">
        <v>2</v>
      </c>
      <c r="R1" s="277"/>
    </row>
    <row r="2" spans="1:19" ht="17.25" customHeight="1">
      <c r="A2" s="1" t="s">
        <v>3</v>
      </c>
      <c r="B2" s="309" t="s">
        <v>4</v>
      </c>
      <c r="C2" s="310"/>
      <c r="D2" s="310"/>
      <c r="E2" s="310"/>
      <c r="F2" s="311"/>
      <c r="G2" s="303" t="s">
        <v>46</v>
      </c>
      <c r="H2" s="304"/>
      <c r="I2" s="305"/>
      <c r="J2" s="1" t="s">
        <v>3</v>
      </c>
      <c r="K2" s="309" t="s">
        <v>5</v>
      </c>
      <c r="L2" s="310"/>
      <c r="M2" s="310"/>
      <c r="N2" s="310"/>
      <c r="O2" s="311"/>
      <c r="Q2" s="2" t="s">
        <v>6</v>
      </c>
      <c r="R2" s="3">
        <v>0.375</v>
      </c>
    </row>
    <row r="3" spans="1:19" ht="17.25" customHeight="1" thickBot="1">
      <c r="A3" s="4" t="s">
        <v>7</v>
      </c>
      <c r="B3" s="300" t="s">
        <v>8</v>
      </c>
      <c r="C3" s="301"/>
      <c r="D3" s="301"/>
      <c r="E3" s="301"/>
      <c r="F3" s="302"/>
      <c r="G3" s="29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97"/>
      <c r="I3" s="298"/>
      <c r="J3" s="4" t="s">
        <v>7</v>
      </c>
      <c r="K3" s="300" t="s">
        <v>9</v>
      </c>
      <c r="L3" s="301"/>
      <c r="M3" s="301"/>
      <c r="N3" s="301"/>
      <c r="O3" s="302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300" t="s">
        <v>12</v>
      </c>
      <c r="C4" s="301"/>
      <c r="D4" s="301"/>
      <c r="E4" s="301"/>
      <c r="F4" s="302"/>
      <c r="G4" s="303" t="s">
        <v>44</v>
      </c>
      <c r="H4" s="304"/>
      <c r="I4" s="305"/>
      <c r="J4" s="4" t="s">
        <v>11</v>
      </c>
      <c r="K4" s="300" t="s">
        <v>13</v>
      </c>
      <c r="L4" s="301"/>
      <c r="M4" s="301"/>
      <c r="N4" s="301"/>
      <c r="O4" s="302"/>
      <c r="Q4" s="65" t="s">
        <v>14</v>
      </c>
      <c r="R4" s="5">
        <v>0.95833333333333337</v>
      </c>
    </row>
    <row r="5" spans="1:19" ht="17.25" customHeight="1" thickBot="1">
      <c r="A5" s="4" t="s">
        <v>15</v>
      </c>
      <c r="B5" s="300" t="s">
        <v>16</v>
      </c>
      <c r="C5" s="301"/>
      <c r="D5" s="301"/>
      <c r="E5" s="301"/>
      <c r="F5" s="302"/>
      <c r="G5" s="29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97"/>
      <c r="I5" s="298"/>
      <c r="J5" s="4" t="s">
        <v>15</v>
      </c>
      <c r="K5" s="300" t="s">
        <v>17</v>
      </c>
      <c r="L5" s="301"/>
      <c r="M5" s="301"/>
      <c r="N5" s="301"/>
      <c r="O5" s="302"/>
    </row>
    <row r="6" spans="1:19">
      <c r="A6" s="4" t="s">
        <v>18</v>
      </c>
      <c r="B6" s="300" t="s">
        <v>19</v>
      </c>
      <c r="C6" s="301"/>
      <c r="D6" s="301"/>
      <c r="E6" s="301"/>
      <c r="F6" s="302"/>
      <c r="G6" s="303" t="s">
        <v>45</v>
      </c>
      <c r="H6" s="304"/>
      <c r="I6" s="305"/>
      <c r="J6" s="4" t="s">
        <v>18</v>
      </c>
      <c r="K6" s="300" t="s">
        <v>20</v>
      </c>
      <c r="L6" s="301"/>
      <c r="M6" s="301"/>
      <c r="N6" s="301"/>
      <c r="O6" s="302"/>
    </row>
    <row r="7" spans="1:19" ht="17.25" thickBot="1">
      <c r="A7" s="4" t="s">
        <v>21</v>
      </c>
      <c r="B7" s="300" t="s">
        <v>22</v>
      </c>
      <c r="C7" s="301"/>
      <c r="D7" s="301"/>
      <c r="E7" s="301"/>
      <c r="F7" s="302"/>
      <c r="G7" s="29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97"/>
      <c r="I7" s="298"/>
      <c r="J7" s="4" t="s">
        <v>21</v>
      </c>
      <c r="K7" s="300" t="s">
        <v>23</v>
      </c>
      <c r="L7" s="301"/>
      <c r="M7" s="301"/>
      <c r="N7" s="301"/>
      <c r="O7" s="302"/>
    </row>
    <row r="8" spans="1:19" ht="17.25" thickBot="1">
      <c r="A8" s="4" t="s">
        <v>24</v>
      </c>
      <c r="B8" s="300" t="s">
        <v>25</v>
      </c>
      <c r="C8" s="301"/>
      <c r="D8" s="301"/>
      <c r="E8" s="301"/>
      <c r="F8" s="302"/>
      <c r="G8" s="303" t="s">
        <v>253</v>
      </c>
      <c r="H8" s="304"/>
      <c r="I8" s="305"/>
      <c r="J8" s="4" t="s">
        <v>24</v>
      </c>
      <c r="K8" s="300" t="s">
        <v>26</v>
      </c>
      <c r="L8" s="301"/>
      <c r="M8" s="301"/>
      <c r="N8" s="301"/>
      <c r="O8" s="302"/>
      <c r="Q8" s="275" t="s">
        <v>27</v>
      </c>
      <c r="R8" s="277"/>
    </row>
    <row r="9" spans="1:19" ht="17.25" thickBot="1">
      <c r="A9" s="4" t="s">
        <v>28</v>
      </c>
      <c r="B9" s="300"/>
      <c r="C9" s="301"/>
      <c r="D9" s="301"/>
      <c r="E9" s="301"/>
      <c r="F9" s="302"/>
      <c r="G9" s="29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97"/>
      <c r="I9" s="298"/>
      <c r="J9" s="4" t="s">
        <v>28</v>
      </c>
      <c r="K9" s="300" t="s">
        <v>261</v>
      </c>
      <c r="L9" s="301"/>
      <c r="M9" s="301"/>
      <c r="N9" s="301"/>
      <c r="O9" s="302"/>
      <c r="Q9" s="2" t="s">
        <v>29</v>
      </c>
      <c r="R9" s="6">
        <v>10</v>
      </c>
    </row>
    <row r="10" spans="1:19">
      <c r="A10" s="4" t="s">
        <v>30</v>
      </c>
      <c r="B10" s="300"/>
      <c r="C10" s="301"/>
      <c r="D10" s="301"/>
      <c r="E10" s="301"/>
      <c r="F10" s="302"/>
      <c r="G10" s="303" t="s">
        <v>47</v>
      </c>
      <c r="H10" s="304"/>
      <c r="I10" s="305"/>
      <c r="J10" s="4" t="s">
        <v>30</v>
      </c>
      <c r="K10" s="300"/>
      <c r="L10" s="301"/>
      <c r="M10" s="301"/>
      <c r="N10" s="301"/>
      <c r="O10" s="302"/>
      <c r="Q10" s="2" t="s">
        <v>31</v>
      </c>
      <c r="R10" s="6">
        <v>100</v>
      </c>
    </row>
    <row r="11" spans="1:19" ht="17.25" thickBot="1">
      <c r="A11" s="7" t="s">
        <v>32</v>
      </c>
      <c r="B11" s="293"/>
      <c r="C11" s="294"/>
      <c r="D11" s="294"/>
      <c r="E11" s="294"/>
      <c r="F11" s="295"/>
      <c r="G11" s="29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97"/>
      <c r="I11" s="298"/>
      <c r="J11" s="7" t="s">
        <v>32</v>
      </c>
      <c r="K11" s="293"/>
      <c r="L11" s="294"/>
      <c r="M11" s="294"/>
      <c r="N11" s="294"/>
      <c r="O11" s="295"/>
      <c r="Q11" s="65" t="s">
        <v>33</v>
      </c>
      <c r="R11" s="8">
        <v>1000</v>
      </c>
    </row>
    <row r="12" spans="1:19" ht="17.25" thickBot="1"/>
    <row r="13" spans="1:19" ht="17.25" customHeight="1" thickBot="1">
      <c r="A13" s="275" t="s">
        <v>34</v>
      </c>
      <c r="B13" s="276"/>
      <c r="C13" s="276"/>
      <c r="D13" s="276"/>
      <c r="E13" s="276"/>
      <c r="F13" s="276"/>
      <c r="G13" s="276"/>
      <c r="H13" s="276"/>
      <c r="I13" s="276"/>
      <c r="J13" s="276"/>
      <c r="K13" s="276"/>
      <c r="L13" s="276"/>
      <c r="M13" s="276"/>
      <c r="N13" s="276"/>
      <c r="O13" s="277"/>
      <c r="Q13" s="274"/>
      <c r="R13" s="274"/>
      <c r="S13" s="274"/>
    </row>
    <row r="14" spans="1:19" ht="17.25" customHeight="1" thickBot="1">
      <c r="A14" s="111" t="s">
        <v>35</v>
      </c>
      <c r="B14" s="275" t="s">
        <v>36</v>
      </c>
      <c r="C14" s="277"/>
      <c r="D14" s="275" t="s">
        <v>37</v>
      </c>
      <c r="E14" s="276"/>
      <c r="F14" s="277"/>
      <c r="G14" s="278">
        <f>_xlfn.IFNA(VLOOKUP(B14, 현재가테이블!$B$2:$D$200, 2, FALSE), "-")</f>
        <v>74050000</v>
      </c>
      <c r="H14" s="279"/>
      <c r="I14" s="280"/>
      <c r="J14" s="275" t="s">
        <v>38</v>
      </c>
      <c r="K14" s="276"/>
      <c r="L14" s="277"/>
      <c r="M14" s="281">
        <f>_xlfn.IFNA(VLOOKUP(B14, 현재가테이블!$B$2:$D$200, 3, FALSE), "-")</f>
        <v>-1.04236269E-2</v>
      </c>
      <c r="N14" s="282"/>
      <c r="O14" s="283"/>
      <c r="Q14" s="274"/>
      <c r="R14" s="274"/>
      <c r="S14" s="274"/>
    </row>
    <row r="15" spans="1:19" ht="17.25" customHeight="1" thickBot="1">
      <c r="A15" s="299" t="s">
        <v>39</v>
      </c>
      <c r="B15" s="291" t="str">
        <f>TEXT($G$1, "[$-ko-KR]yyyy-mm-dd(ddd) ") &amp; "오전 00:00"</f>
        <v>2021-04-01(목) 오전 00:00</v>
      </c>
      <c r="C15" s="292"/>
      <c r="D15" s="288" t="str">
        <f>TEXT($G$1, "[$-ko-KR]yyyy-mm-dd(ddd) ") &amp; "오후 14:00"</f>
        <v>2021-04-01(목) 오후 14:00</v>
      </c>
      <c r="E15" s="289"/>
      <c r="F15" s="290"/>
      <c r="G15" s="288" t="str">
        <f>TEXT($G$1, "[$-ko-KR]yyyy-mm-dd(ddd) ") &amp; "오후 19:00"</f>
        <v>2021-04-01(목) 오후 19:00</v>
      </c>
      <c r="H15" s="289"/>
      <c r="I15" s="290"/>
      <c r="J15" s="288" t="str">
        <f>TEXT($G$1, "[$-ko-KR]yyyy-mm-dd(ddd) ") &amp; "오후 21:00"</f>
        <v>2021-04-01(목) 오후 21:00</v>
      </c>
      <c r="K15" s="289"/>
      <c r="L15" s="290"/>
      <c r="M15" s="288" t="str">
        <f>TEXT($G$1+1, "[$-ko-KR]yyyy-mm-dd(ddd) ") &amp; "오전 00:00"</f>
        <v>2021-04-02(금) 오전 00:00</v>
      </c>
      <c r="N15" s="289"/>
      <c r="O15" s="290"/>
      <c r="Q15" s="274"/>
      <c r="R15" s="274"/>
      <c r="S15" s="274"/>
    </row>
    <row r="16" spans="1:19" ht="17.25" customHeight="1" thickBot="1">
      <c r="A16" s="299"/>
      <c r="B16" s="2" t="s">
        <v>37</v>
      </c>
      <c r="C16" s="10" t="s">
        <v>38</v>
      </c>
      <c r="D16" s="2" t="s">
        <v>37</v>
      </c>
      <c r="E16" s="10" t="s">
        <v>40</v>
      </c>
      <c r="F16" s="11" t="s">
        <v>41</v>
      </c>
      <c r="G16" s="112" t="s">
        <v>37</v>
      </c>
      <c r="H16" s="113" t="s">
        <v>40</v>
      </c>
      <c r="I16" s="11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64"/>
      <c r="R16" s="264"/>
      <c r="S16" s="264"/>
    </row>
    <row r="17" spans="1:19" ht="17.25" customHeight="1" thickBot="1">
      <c r="A17" s="12"/>
      <c r="B17" s="13" t="str">
        <f>IF(NOT(ISBLANK(_xlfn.IFNA(VLOOKUP($A17, $A$40:$O$199, 2, FALSE), ))), _xlfn.IFNA(VLOOKUP($A17, $A$40:$O$199, 2, FALSE), ), "")</f>
        <v/>
      </c>
      <c r="C17" s="14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74"/>
      <c r="R17" s="274"/>
      <c r="S17" s="274"/>
    </row>
    <row r="18" spans="1:19" ht="17.25" customHeight="1" thickBot="1">
      <c r="A18" s="17"/>
      <c r="B18" s="15" t="str">
        <f t="shared" ref="B18:B36" si="0">IF(NOT(ISBLANK(_xlfn.IFNA(VLOOKUP($A18, $A$40:$O$199, 2, FALSE), ))), _xlfn.IFNA(VLOOKUP($A18, $A$40:$O$199, 2, FALSE), ), "")</f>
        <v/>
      </c>
      <c r="C18" s="32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74"/>
      <c r="R18" s="274"/>
      <c r="S18" s="274"/>
    </row>
    <row r="19" spans="1:19" ht="17.25" customHeight="1" thickBot="1">
      <c r="A19" s="17"/>
      <c r="B19" s="15" t="str">
        <f t="shared" si="0"/>
        <v/>
      </c>
      <c r="C19" s="32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64"/>
      <c r="R19" s="264"/>
      <c r="S19" s="264"/>
    </row>
    <row r="20" spans="1:19" ht="17.25" customHeight="1" thickBot="1">
      <c r="A20" s="17"/>
      <c r="B20" s="15" t="str">
        <f t="shared" si="0"/>
        <v/>
      </c>
      <c r="C20" s="32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64"/>
      <c r="R20" s="264"/>
      <c r="S20" s="264"/>
    </row>
    <row r="21" spans="1:19" ht="17.25" customHeight="1" thickBot="1">
      <c r="A21" s="19"/>
      <c r="B21" s="20" t="str">
        <f t="shared" si="0"/>
        <v/>
      </c>
      <c r="C21" s="21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64"/>
      <c r="R21" s="264"/>
      <c r="S21" s="264"/>
    </row>
    <row r="22" spans="1:19" ht="17.25" customHeight="1" thickBot="1">
      <c r="A22" s="17"/>
      <c r="B22" s="106" t="str">
        <f t="shared" si="0"/>
        <v/>
      </c>
      <c r="C22" s="107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64"/>
      <c r="R22" s="264"/>
      <c r="S22" s="264"/>
    </row>
    <row r="23" spans="1:19" ht="17.25" customHeight="1" thickBot="1">
      <c r="A23" s="17"/>
      <c r="B23" s="15" t="str">
        <f t="shared" si="0"/>
        <v/>
      </c>
      <c r="C23" s="32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64"/>
      <c r="R23" s="264"/>
      <c r="S23" s="264"/>
    </row>
    <row r="24" spans="1:19" ht="17.25" customHeight="1" thickBot="1">
      <c r="A24" s="17"/>
      <c r="B24" s="15" t="str">
        <f t="shared" si="0"/>
        <v/>
      </c>
      <c r="C24" s="32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64"/>
      <c r="R24" s="264"/>
      <c r="S24" s="264"/>
    </row>
    <row r="25" spans="1:19" ht="17.25" customHeight="1" thickBot="1">
      <c r="A25" s="17"/>
      <c r="B25" s="15" t="str">
        <f t="shared" si="0"/>
        <v/>
      </c>
      <c r="C25" s="32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23"/>
      <c r="B26" s="24" t="str">
        <f t="shared" si="0"/>
        <v/>
      </c>
      <c r="C26" s="25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65"/>
      <c r="R26" s="266"/>
      <c r="S26" s="267"/>
    </row>
    <row r="27" spans="1:19" ht="17.25" customHeight="1">
      <c r="A27" s="12"/>
      <c r="B27" s="13" t="str">
        <f t="shared" si="0"/>
        <v/>
      </c>
      <c r="C27" s="14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68"/>
      <c r="R27" s="269"/>
      <c r="S27" s="270"/>
    </row>
    <row r="28" spans="1:19" ht="17.25" customHeight="1" thickBot="1">
      <c r="A28" s="17"/>
      <c r="B28" s="15" t="str">
        <f t="shared" si="0"/>
        <v/>
      </c>
      <c r="C28" s="32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1"/>
      <c r="R28" s="272"/>
      <c r="S28" s="273"/>
    </row>
    <row r="29" spans="1:19" ht="17.25" customHeight="1" thickBot="1">
      <c r="A29" s="17"/>
      <c r="B29" s="15" t="str">
        <f t="shared" si="0"/>
        <v/>
      </c>
      <c r="C29" s="32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64"/>
      <c r="R29" s="264"/>
      <c r="S29" s="264"/>
    </row>
    <row r="30" spans="1:19" ht="17.25" customHeight="1" thickBot="1">
      <c r="A30" s="17"/>
      <c r="B30" s="15" t="str">
        <f t="shared" si="0"/>
        <v/>
      </c>
      <c r="C30" s="32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74"/>
      <c r="R30" s="274"/>
      <c r="S30" s="274"/>
    </row>
    <row r="31" spans="1:19" ht="17.25" customHeight="1" thickBot="1">
      <c r="A31" s="19"/>
      <c r="B31" s="20" t="str">
        <f t="shared" si="0"/>
        <v/>
      </c>
      <c r="C31" s="2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74"/>
      <c r="R31" s="274"/>
      <c r="S31" s="274"/>
    </row>
    <row r="32" spans="1:19" ht="17.25" customHeight="1" thickBot="1">
      <c r="A32" s="17"/>
      <c r="B32" s="106" t="str">
        <f t="shared" si="0"/>
        <v/>
      </c>
      <c r="C32" s="107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64"/>
      <c r="R32" s="264"/>
      <c r="S32" s="264"/>
    </row>
    <row r="33" spans="1:19" ht="17.25" customHeight="1" thickBot="1">
      <c r="A33" s="17"/>
      <c r="B33" s="15" t="str">
        <f t="shared" si="0"/>
        <v/>
      </c>
      <c r="C33" s="32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64"/>
      <c r="R33" s="264"/>
      <c r="S33" s="264"/>
    </row>
    <row r="34" spans="1:19" ht="17.25" customHeight="1" thickBot="1">
      <c r="A34" s="17"/>
      <c r="B34" s="15" t="str">
        <f t="shared" si="0"/>
        <v/>
      </c>
      <c r="C34" s="32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64"/>
      <c r="R34" s="264"/>
      <c r="S34" s="264"/>
    </row>
    <row r="35" spans="1:19" ht="17.25" customHeight="1">
      <c r="A35" s="17"/>
      <c r="B35" s="15" t="str">
        <f t="shared" si="0"/>
        <v/>
      </c>
      <c r="C35" s="32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53"/>
      <c r="R35" s="254"/>
      <c r="S35" s="255"/>
    </row>
    <row r="36" spans="1:19" ht="17.25" customHeight="1" thickBot="1">
      <c r="A36" s="23"/>
      <c r="B36" s="24" t="str">
        <f t="shared" si="0"/>
        <v/>
      </c>
      <c r="C36" s="25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56"/>
      <c r="R36" s="257"/>
      <c r="S36" s="258"/>
    </row>
    <row r="37" spans="1:19" ht="17.25" customHeight="1" thickBot="1">
      <c r="A37" s="26" t="s">
        <v>42</v>
      </c>
      <c r="B37" s="262">
        <v>300000</v>
      </c>
      <c r="C37" s="263"/>
      <c r="D37" s="26" t="s">
        <v>43</v>
      </c>
      <c r="E37" s="27">
        <f>IF(COUNT(E17:E26), SUM(E17:E26) / COUNT(E17:E26), 0)</f>
        <v>0</v>
      </c>
      <c r="F37" s="28">
        <f>SUM(F17:F26)</f>
        <v>0</v>
      </c>
      <c r="G37" s="26" t="s">
        <v>43</v>
      </c>
      <c r="H37" s="27">
        <f>IF(COUNT(H17:H26), SUM(H17:H26) / COUNT(H17:H26), 0)</f>
        <v>0</v>
      </c>
      <c r="I37" s="28">
        <f>SUM(I17:I26)</f>
        <v>0</v>
      </c>
      <c r="J37" s="26" t="s">
        <v>43</v>
      </c>
      <c r="K37" s="27">
        <f>IF(COUNT(K17:K26), SUM(K17:K26) / COUNT(K17:K26), 0)</f>
        <v>0</v>
      </c>
      <c r="L37" s="28">
        <f>SUM(L17:L26)</f>
        <v>0</v>
      </c>
      <c r="M37" s="26" t="s">
        <v>43</v>
      </c>
      <c r="N37" s="27">
        <f>IF(COUNT(N17:N26), SUM(N17:N26) / COUNT(N17:N26), 0)</f>
        <v>0</v>
      </c>
      <c r="O37" s="28">
        <f>SUM(O17:O26)</f>
        <v>0</v>
      </c>
      <c r="Q37" s="259"/>
      <c r="R37" s="260"/>
      <c r="S37" s="261"/>
    </row>
    <row r="38" spans="1:19" ht="17.25" customHeight="1"/>
    <row r="39" spans="1:19" ht="17.25" customHeight="1" thickBot="1"/>
    <row r="40" spans="1:19" ht="17.25" customHeight="1" thickBot="1">
      <c r="A40" s="275" t="s">
        <v>44</v>
      </c>
      <c r="B40" s="276"/>
      <c r="C40" s="276"/>
      <c r="D40" s="276"/>
      <c r="E40" s="276"/>
      <c r="F40" s="276"/>
      <c r="G40" s="276"/>
      <c r="H40" s="276"/>
      <c r="I40" s="276"/>
      <c r="J40" s="276"/>
      <c r="K40" s="276"/>
      <c r="L40" s="276"/>
      <c r="M40" s="276"/>
      <c r="N40" s="276"/>
      <c r="O40" s="277"/>
      <c r="Q40" s="274"/>
      <c r="R40" s="274"/>
      <c r="S40" s="274"/>
    </row>
    <row r="41" spans="1:19" ht="17.25" customHeight="1" thickBot="1">
      <c r="A41" s="111" t="s">
        <v>265</v>
      </c>
      <c r="B41" s="275" t="s">
        <v>49</v>
      </c>
      <c r="C41" s="277"/>
      <c r="D41" s="275" t="s">
        <v>58</v>
      </c>
      <c r="E41" s="276"/>
      <c r="F41" s="277"/>
      <c r="G41" s="278">
        <f>_xlfn.IFNA(VLOOKUP(B41, 현재가테이블!$B$2:$D$200, 2, FALSE), "-")</f>
        <v>74050000</v>
      </c>
      <c r="H41" s="279"/>
      <c r="I41" s="280"/>
      <c r="J41" s="275" t="s">
        <v>59</v>
      </c>
      <c r="K41" s="276"/>
      <c r="L41" s="277"/>
      <c r="M41" s="281">
        <f>_xlfn.IFNA(VLOOKUP(B41, 현재가테이블!$B$2:$D$200, 3, FALSE), "-")</f>
        <v>-1.04236269E-2</v>
      </c>
      <c r="N41" s="282"/>
      <c r="O41" s="283"/>
      <c r="Q41" s="274"/>
      <c r="R41" s="274"/>
      <c r="S41" s="274"/>
    </row>
    <row r="42" spans="1:19" ht="17.25" customHeight="1" thickBot="1">
      <c r="A42" s="284" t="s">
        <v>55</v>
      </c>
      <c r="B42" s="286" t="str">
        <f>TEXT($G$1, "[$-ko-KR]yyyy-mm-dd(ddd) ") &amp; "오전 00:00"</f>
        <v>2021-04-01(목) 오전 00:00</v>
      </c>
      <c r="C42" s="287"/>
      <c r="D42" s="288" t="str">
        <f>TEXT($G$1, "[$-ko-KR]yyyy-mm-dd(ddd) ") &amp; "오후 14:00"</f>
        <v>2021-04-01(목) 오후 14:00</v>
      </c>
      <c r="E42" s="289"/>
      <c r="F42" s="290"/>
      <c r="G42" s="288" t="str">
        <f>TEXT($G$1, "[$-ko-KR]yyyy-mm-dd(ddd) ") &amp; "오후 19:00"</f>
        <v>2021-04-01(목) 오후 19:00</v>
      </c>
      <c r="H42" s="289"/>
      <c r="I42" s="290"/>
      <c r="J42" s="288" t="str">
        <f>TEXT($G$1, "[$-ko-KR]yyyy-mm-dd(ddd) ") &amp; "오후 21:00"</f>
        <v>2021-04-01(목) 오후 21:00</v>
      </c>
      <c r="K42" s="289"/>
      <c r="L42" s="290"/>
      <c r="M42" s="288" t="str">
        <f>TEXT($G$1+1, "[$-ko-KR]yyyy-mm-dd(ddd) ") &amp; "오전 00:00"</f>
        <v>2021-04-02(금) 오전 00:00</v>
      </c>
      <c r="N42" s="289"/>
      <c r="O42" s="290"/>
      <c r="Q42" s="274"/>
      <c r="R42" s="274"/>
      <c r="S42" s="274"/>
    </row>
    <row r="43" spans="1:19" ht="17.25" customHeight="1" thickBot="1">
      <c r="A43" s="285"/>
      <c r="B43" s="2" t="s">
        <v>58</v>
      </c>
      <c r="C43" s="10" t="s">
        <v>59</v>
      </c>
      <c r="D43" s="2" t="s">
        <v>58</v>
      </c>
      <c r="E43" s="10" t="s">
        <v>266</v>
      </c>
      <c r="F43" s="11" t="s">
        <v>267</v>
      </c>
      <c r="G43" s="112" t="s">
        <v>58</v>
      </c>
      <c r="H43" s="113" t="s">
        <v>266</v>
      </c>
      <c r="I43" s="114" t="s">
        <v>267</v>
      </c>
      <c r="J43" s="10" t="s">
        <v>58</v>
      </c>
      <c r="K43" s="10" t="s">
        <v>266</v>
      </c>
      <c r="L43" s="115" t="s">
        <v>267</v>
      </c>
      <c r="M43" s="2" t="s">
        <v>58</v>
      </c>
      <c r="N43" s="10" t="s">
        <v>266</v>
      </c>
      <c r="O43" s="66" t="s">
        <v>267</v>
      </c>
      <c r="Q43" s="264"/>
      <c r="R43" s="264"/>
      <c r="S43" s="264"/>
    </row>
    <row r="44" spans="1:19" ht="17.25" customHeight="1" thickBot="1">
      <c r="A44" s="12"/>
      <c r="B44" s="13"/>
      <c r="C44" s="14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74"/>
      <c r="R44" s="274"/>
      <c r="S44" s="274"/>
    </row>
    <row r="45" spans="1:19" ht="17.25" customHeight="1" thickBot="1">
      <c r="A45" s="17"/>
      <c r="B45" s="15"/>
      <c r="C45" s="32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74"/>
      <c r="R45" s="274"/>
      <c r="S45" s="274"/>
    </row>
    <row r="46" spans="1:19" ht="17.25" customHeight="1" thickBot="1">
      <c r="A46" s="17"/>
      <c r="B46" s="15"/>
      <c r="C46" s="32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264"/>
      <c r="R46" s="264"/>
      <c r="S46" s="264"/>
    </row>
    <row r="47" spans="1:19" ht="17.25" customHeight="1" thickBot="1">
      <c r="A47" s="17"/>
      <c r="B47" s="15"/>
      <c r="C47" s="32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264"/>
      <c r="R47" s="264"/>
      <c r="S47" s="264"/>
    </row>
    <row r="48" spans="1:19" ht="17.25" customHeight="1" thickBot="1">
      <c r="A48" s="19"/>
      <c r="B48" s="20"/>
      <c r="C48" s="21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264"/>
      <c r="R48" s="264"/>
      <c r="S48" s="264"/>
    </row>
    <row r="49" spans="1:19" ht="17.25" customHeight="1" thickBot="1">
      <c r="A49" s="17"/>
      <c r="B49" s="106"/>
      <c r="C49" s="107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64"/>
      <c r="R49" s="264"/>
      <c r="S49" s="264"/>
    </row>
    <row r="50" spans="1:19" ht="17.25" customHeight="1" thickBot="1">
      <c r="A50" s="17"/>
      <c r="B50" s="15"/>
      <c r="C50" s="32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64"/>
      <c r="R50" s="264"/>
      <c r="S50" s="264"/>
    </row>
    <row r="51" spans="1:19" ht="17.25" customHeight="1" thickBot="1">
      <c r="A51" s="17"/>
      <c r="B51" s="15"/>
      <c r="C51" s="32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264"/>
      <c r="R51" s="264"/>
      <c r="S51" s="264"/>
    </row>
    <row r="52" spans="1:19" ht="17.25" customHeight="1" thickBot="1">
      <c r="A52" s="17"/>
      <c r="B52" s="15"/>
      <c r="C52" s="32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23"/>
      <c r="B53" s="24"/>
      <c r="C53" s="25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265"/>
      <c r="R53" s="266"/>
      <c r="S53" s="267"/>
    </row>
    <row r="54" spans="1:19" ht="17.25" customHeight="1">
      <c r="A54" s="12"/>
      <c r="B54" s="13"/>
      <c r="C54" s="14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68"/>
      <c r="R54" s="269"/>
      <c r="S54" s="270"/>
    </row>
    <row r="55" spans="1:19" ht="17.25" customHeight="1" thickBot="1">
      <c r="A55" s="17"/>
      <c r="B55" s="15"/>
      <c r="C55" s="32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71"/>
      <c r="R55" s="272"/>
      <c r="S55" s="273"/>
    </row>
    <row r="56" spans="1:19" ht="17.25" customHeight="1" thickBot="1">
      <c r="A56" s="17"/>
      <c r="B56" s="15"/>
      <c r="C56" s="32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264"/>
      <c r="R56" s="264"/>
      <c r="S56" s="264"/>
    </row>
    <row r="57" spans="1:19" ht="17.25" customHeight="1" thickBot="1">
      <c r="A57" s="17"/>
      <c r="B57" s="15"/>
      <c r="C57" s="32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274"/>
      <c r="R57" s="274"/>
      <c r="S57" s="274"/>
    </row>
    <row r="58" spans="1:19" ht="17.25" customHeight="1" thickBot="1">
      <c r="A58" s="19"/>
      <c r="B58" s="20"/>
      <c r="C58" s="21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274"/>
      <c r="R58" s="274"/>
      <c r="S58" s="274"/>
    </row>
    <row r="59" spans="1:19" ht="17.25" customHeight="1" thickBot="1">
      <c r="A59" s="17"/>
      <c r="B59" s="106"/>
      <c r="C59" s="107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64"/>
      <c r="R59" s="264"/>
      <c r="S59" s="264"/>
    </row>
    <row r="60" spans="1:19" ht="17.25" customHeight="1" thickBot="1">
      <c r="A60" s="17"/>
      <c r="B60" s="15"/>
      <c r="C60" s="32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64"/>
      <c r="R60" s="264"/>
      <c r="S60" s="264"/>
    </row>
    <row r="61" spans="1:19" ht="17.25" customHeight="1" thickBot="1">
      <c r="A61" s="17"/>
      <c r="B61" s="15"/>
      <c r="C61" s="32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64"/>
      <c r="R61" s="264"/>
      <c r="S61" s="264"/>
    </row>
    <row r="62" spans="1:19" ht="17.25" customHeight="1">
      <c r="A62" s="17"/>
      <c r="B62" s="15"/>
      <c r="C62" s="32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53"/>
      <c r="R62" s="254"/>
      <c r="S62" s="255"/>
    </row>
    <row r="63" spans="1:19" ht="17.25" customHeight="1" thickBot="1">
      <c r="A63" s="23"/>
      <c r="B63" s="24"/>
      <c r="C63" s="25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56"/>
      <c r="R63" s="257"/>
      <c r="S63" s="258"/>
    </row>
    <row r="64" spans="1:19" ht="17.25" customHeight="1" thickBot="1">
      <c r="A64" s="26" t="s">
        <v>268</v>
      </c>
      <c r="B64" s="262">
        <f>$B$37</f>
        <v>300000</v>
      </c>
      <c r="C64" s="263"/>
      <c r="D64" s="26" t="s">
        <v>269</v>
      </c>
      <c r="E64" s="27">
        <f>IF(COUNT(E44:E63), SUM(E44:E63) / COUNT(E44:E63), 0)</f>
        <v>0</v>
      </c>
      <c r="F64" s="28">
        <f>SUM(F44:F63)</f>
        <v>0</v>
      </c>
      <c r="G64" s="26" t="s">
        <v>269</v>
      </c>
      <c r="H64" s="27">
        <f>IF(COUNT(H44:H63), SUM(H44:H63) / COUNT(H44:H63), 0)</f>
        <v>0</v>
      </c>
      <c r="I64" s="28">
        <f>SUM(I44:I63)</f>
        <v>0</v>
      </c>
      <c r="J64" s="26" t="s">
        <v>269</v>
      </c>
      <c r="K64" s="27">
        <f>IF(COUNT(K44:K63), SUM(K44:K63) / COUNT(K44:K63), 0)</f>
        <v>0</v>
      </c>
      <c r="L64" s="28">
        <f>SUM(L44:L63)</f>
        <v>0</v>
      </c>
      <c r="M64" s="26" t="s">
        <v>269</v>
      </c>
      <c r="N64" s="27">
        <f>IF(COUNT(N44:N63), SUM(N44:N63) / COUNT(N44:N63), 0)</f>
        <v>0</v>
      </c>
      <c r="O64" s="28">
        <f>SUM(O44:O63)</f>
        <v>0</v>
      </c>
      <c r="Q64" s="259"/>
      <c r="R64" s="260"/>
      <c r="S64" s="261"/>
    </row>
    <row r="65" spans="1:19" ht="17.25" customHeight="1"/>
    <row r="66" spans="1:19" ht="17.25" customHeight="1" thickBot="1"/>
    <row r="67" spans="1:19" ht="17.25" thickBot="1">
      <c r="A67" s="275" t="s">
        <v>45</v>
      </c>
      <c r="B67" s="276"/>
      <c r="C67" s="276"/>
      <c r="D67" s="276"/>
      <c r="E67" s="276"/>
      <c r="F67" s="276"/>
      <c r="G67" s="276"/>
      <c r="H67" s="276"/>
      <c r="I67" s="276"/>
      <c r="J67" s="276"/>
      <c r="K67" s="276"/>
      <c r="L67" s="276"/>
      <c r="M67" s="276"/>
      <c r="N67" s="276"/>
      <c r="O67" s="277"/>
      <c r="Q67" s="274"/>
      <c r="R67" s="274"/>
      <c r="S67" s="274"/>
    </row>
    <row r="68" spans="1:19" ht="17.25" thickBot="1">
      <c r="A68" s="111" t="s">
        <v>265</v>
      </c>
      <c r="B68" s="275" t="s">
        <v>49</v>
      </c>
      <c r="C68" s="277"/>
      <c r="D68" s="275" t="s">
        <v>58</v>
      </c>
      <c r="E68" s="276"/>
      <c r="F68" s="277"/>
      <c r="G68" s="278">
        <f>_xlfn.IFNA(VLOOKUP(B68, 현재가테이블!$B$2:$D$200, 2, FALSE), "-")</f>
        <v>74050000</v>
      </c>
      <c r="H68" s="279"/>
      <c r="I68" s="280"/>
      <c r="J68" s="275" t="s">
        <v>59</v>
      </c>
      <c r="K68" s="276"/>
      <c r="L68" s="277"/>
      <c r="M68" s="281">
        <f>_xlfn.IFNA(VLOOKUP(B68, 현재가테이블!$B$2:$D$200, 3, FALSE), "-")</f>
        <v>-1.04236269E-2</v>
      </c>
      <c r="N68" s="282"/>
      <c r="O68" s="283"/>
      <c r="Q68" s="274"/>
      <c r="R68" s="274"/>
      <c r="S68" s="274"/>
    </row>
    <row r="69" spans="1:19" ht="17.25" thickBot="1">
      <c r="A69" s="284" t="s">
        <v>55</v>
      </c>
      <c r="B69" s="286" t="str">
        <f>TEXT($G$1, "[$-ko-KR]yyyy-mm-dd(ddd) ") &amp; "오전 00:00"</f>
        <v>2021-04-01(목) 오전 00:00</v>
      </c>
      <c r="C69" s="287"/>
      <c r="D69" s="288" t="str">
        <f>TEXT($G$1, "[$-ko-KR]yyyy-mm-dd(ddd) ") &amp; "오후 14:00"</f>
        <v>2021-04-01(목) 오후 14:00</v>
      </c>
      <c r="E69" s="289"/>
      <c r="F69" s="290"/>
      <c r="G69" s="288" t="str">
        <f>TEXT($G$1, "[$-ko-KR]yyyy-mm-dd(ddd) ") &amp; "오후 19:00"</f>
        <v>2021-04-01(목) 오후 19:00</v>
      </c>
      <c r="H69" s="289"/>
      <c r="I69" s="290"/>
      <c r="J69" s="288" t="str">
        <f>TEXT($G$1, "[$-ko-KR]yyyy-mm-dd(ddd) ") &amp; "오후 21:00"</f>
        <v>2021-04-01(목) 오후 21:00</v>
      </c>
      <c r="K69" s="289"/>
      <c r="L69" s="290"/>
      <c r="M69" s="288" t="str">
        <f>TEXT($G$1+1, "[$-ko-KR]yyyy-mm-dd(ddd) ") &amp; "오전 00:00"</f>
        <v>2021-04-02(금) 오전 00:00</v>
      </c>
      <c r="N69" s="289"/>
      <c r="O69" s="290"/>
      <c r="Q69" s="274"/>
      <c r="R69" s="274"/>
      <c r="S69" s="274"/>
    </row>
    <row r="70" spans="1:19" ht="17.25" thickBot="1">
      <c r="A70" s="285"/>
      <c r="B70" s="2" t="s">
        <v>58</v>
      </c>
      <c r="C70" s="10" t="s">
        <v>59</v>
      </c>
      <c r="D70" s="2" t="s">
        <v>58</v>
      </c>
      <c r="E70" s="10" t="s">
        <v>266</v>
      </c>
      <c r="F70" s="11" t="s">
        <v>267</v>
      </c>
      <c r="G70" s="112" t="s">
        <v>58</v>
      </c>
      <c r="H70" s="113" t="s">
        <v>266</v>
      </c>
      <c r="I70" s="114" t="s">
        <v>267</v>
      </c>
      <c r="J70" s="10" t="s">
        <v>58</v>
      </c>
      <c r="K70" s="10" t="s">
        <v>266</v>
      </c>
      <c r="L70" s="115" t="s">
        <v>267</v>
      </c>
      <c r="M70" s="2" t="s">
        <v>58</v>
      </c>
      <c r="N70" s="10" t="s">
        <v>266</v>
      </c>
      <c r="O70" s="66" t="s">
        <v>267</v>
      </c>
      <c r="Q70" s="264"/>
      <c r="R70" s="264"/>
      <c r="S70" s="264"/>
    </row>
    <row r="71" spans="1:19" ht="17.25" thickBot="1">
      <c r="A71" s="12"/>
      <c r="B71" s="13"/>
      <c r="C71" s="14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74"/>
      <c r="R71" s="274"/>
      <c r="S71" s="274"/>
    </row>
    <row r="72" spans="1:19" ht="17.25" thickBot="1">
      <c r="A72" s="17"/>
      <c r="B72" s="15"/>
      <c r="C72" s="32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74"/>
      <c r="R72" s="274"/>
      <c r="S72" s="274"/>
    </row>
    <row r="73" spans="1:19" ht="17.25" thickBot="1">
      <c r="A73" s="17"/>
      <c r="B73" s="15"/>
      <c r="C73" s="32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264"/>
      <c r="R73" s="264"/>
      <c r="S73" s="264"/>
    </row>
    <row r="74" spans="1:19" ht="17.25" thickBot="1">
      <c r="A74" s="17"/>
      <c r="B74" s="15"/>
      <c r="C74" s="32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264"/>
      <c r="R74" s="264"/>
      <c r="S74" s="264"/>
    </row>
    <row r="75" spans="1:19" ht="17.25" thickBot="1">
      <c r="A75" s="19"/>
      <c r="B75" s="20"/>
      <c r="C75" s="21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264"/>
      <c r="R75" s="264"/>
      <c r="S75" s="264"/>
    </row>
    <row r="76" spans="1:19" ht="17.25" thickBot="1">
      <c r="A76" s="17"/>
      <c r="B76" s="106"/>
      <c r="C76" s="107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64"/>
      <c r="R76" s="264"/>
      <c r="S76" s="264"/>
    </row>
    <row r="77" spans="1:19" ht="17.25" thickBot="1">
      <c r="A77" s="17"/>
      <c r="B77" s="15"/>
      <c r="C77" s="32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64"/>
      <c r="R77" s="264"/>
      <c r="S77" s="264"/>
    </row>
    <row r="78" spans="1:19" ht="17.25" thickBot="1">
      <c r="A78" s="17"/>
      <c r="B78" s="15"/>
      <c r="C78" s="32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264"/>
      <c r="R78" s="264"/>
      <c r="S78" s="264"/>
    </row>
    <row r="79" spans="1:19" ht="17.25" thickBot="1">
      <c r="A79" s="17"/>
      <c r="B79" s="15"/>
      <c r="C79" s="32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23"/>
      <c r="B80" s="24"/>
      <c r="C80" s="25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265"/>
      <c r="R80" s="266"/>
      <c r="S80" s="267"/>
    </row>
    <row r="81" spans="1:19">
      <c r="A81" s="12"/>
      <c r="B81" s="13"/>
      <c r="C81" s="14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68"/>
      <c r="R81" s="269"/>
      <c r="S81" s="270"/>
    </row>
    <row r="82" spans="1:19" ht="17.25" thickBot="1">
      <c r="A82" s="17"/>
      <c r="B82" s="15"/>
      <c r="C82" s="32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71"/>
      <c r="R82" s="272"/>
      <c r="S82" s="273"/>
    </row>
    <row r="83" spans="1:19" ht="17.25" thickBot="1">
      <c r="A83" s="17"/>
      <c r="B83" s="15"/>
      <c r="C83" s="32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264"/>
      <c r="R83" s="264"/>
      <c r="S83" s="264"/>
    </row>
    <row r="84" spans="1:19" ht="17.25" thickBot="1">
      <c r="A84" s="17"/>
      <c r="B84" s="15"/>
      <c r="C84" s="32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274"/>
      <c r="R84" s="274"/>
      <c r="S84" s="274"/>
    </row>
    <row r="85" spans="1:19" ht="17.25" thickBot="1">
      <c r="A85" s="19"/>
      <c r="B85" s="20"/>
      <c r="C85" s="21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274"/>
      <c r="R85" s="274"/>
      <c r="S85" s="274"/>
    </row>
    <row r="86" spans="1:19" ht="17.25" thickBot="1">
      <c r="A86" s="17"/>
      <c r="B86" s="106"/>
      <c r="C86" s="107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64"/>
      <c r="R86" s="264"/>
      <c r="S86" s="264"/>
    </row>
    <row r="87" spans="1:19" ht="17.25" thickBot="1">
      <c r="A87" s="17"/>
      <c r="B87" s="15"/>
      <c r="C87" s="32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64"/>
      <c r="R87" s="264"/>
      <c r="S87" s="264"/>
    </row>
    <row r="88" spans="1:19" ht="17.25" thickBot="1">
      <c r="A88" s="17"/>
      <c r="B88" s="15"/>
      <c r="C88" s="32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264"/>
      <c r="R88" s="264"/>
      <c r="S88" s="264"/>
    </row>
    <row r="89" spans="1:19">
      <c r="A89" s="17"/>
      <c r="B89" s="15"/>
      <c r="C89" s="32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253"/>
      <c r="R89" s="254"/>
      <c r="S89" s="255"/>
    </row>
    <row r="90" spans="1:19" ht="17.25" thickBot="1">
      <c r="A90" s="23"/>
      <c r="B90" s="24"/>
      <c r="C90" s="25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256"/>
      <c r="R90" s="257"/>
      <c r="S90" s="258"/>
    </row>
    <row r="91" spans="1:19" ht="17.25" thickBot="1">
      <c r="A91" s="26" t="s">
        <v>268</v>
      </c>
      <c r="B91" s="262">
        <f>$B$37</f>
        <v>300000</v>
      </c>
      <c r="C91" s="263"/>
      <c r="D91" s="26" t="s">
        <v>269</v>
      </c>
      <c r="E91" s="27">
        <f>IF(COUNT(E71:E90), SUM(E71:E90) / COUNT(E71:E90), 0)</f>
        <v>0</v>
      </c>
      <c r="F91" s="28">
        <f>SUM(F71:F90)</f>
        <v>0</v>
      </c>
      <c r="G91" s="26" t="s">
        <v>269</v>
      </c>
      <c r="H91" s="27">
        <f>IF(COUNT(H71:H90), SUM(H71:H90) / COUNT(H71:H90), 0)</f>
        <v>0</v>
      </c>
      <c r="I91" s="28">
        <f>SUM(I71:I90)</f>
        <v>0</v>
      </c>
      <c r="J91" s="26" t="s">
        <v>269</v>
      </c>
      <c r="K91" s="27">
        <f>IF(COUNT(K71:K90), SUM(K71:K90) / COUNT(K71:K90), 0)</f>
        <v>0</v>
      </c>
      <c r="L91" s="28">
        <f>SUM(L71:L90)</f>
        <v>0</v>
      </c>
      <c r="M91" s="26" t="s">
        <v>269</v>
      </c>
      <c r="N91" s="27">
        <f>IF(COUNT(N71:N90), SUM(N71:N90) / COUNT(N71:N90), 0)</f>
        <v>0</v>
      </c>
      <c r="O91" s="28">
        <f>SUM(O71:O90)</f>
        <v>0</v>
      </c>
      <c r="Q91" s="259"/>
      <c r="R91" s="260"/>
      <c r="S91" s="261"/>
    </row>
    <row r="93" spans="1:19" ht="17.25" thickBot="1"/>
    <row r="94" spans="1:19" ht="17.25" thickBot="1">
      <c r="A94" s="275" t="s">
        <v>46</v>
      </c>
      <c r="B94" s="276"/>
      <c r="C94" s="276"/>
      <c r="D94" s="276"/>
      <c r="E94" s="276"/>
      <c r="F94" s="276"/>
      <c r="G94" s="276"/>
      <c r="H94" s="276"/>
      <c r="I94" s="276"/>
      <c r="J94" s="276"/>
      <c r="K94" s="276"/>
      <c r="L94" s="276"/>
      <c r="M94" s="276"/>
      <c r="N94" s="276"/>
      <c r="O94" s="277"/>
      <c r="Q94" s="274"/>
      <c r="R94" s="274"/>
      <c r="S94" s="274"/>
    </row>
    <row r="95" spans="1:19" ht="17.25" thickBot="1">
      <c r="A95" s="111" t="s">
        <v>265</v>
      </c>
      <c r="B95" s="275" t="s">
        <v>49</v>
      </c>
      <c r="C95" s="277"/>
      <c r="D95" s="275" t="s">
        <v>58</v>
      </c>
      <c r="E95" s="276"/>
      <c r="F95" s="277"/>
      <c r="G95" s="278">
        <f>_xlfn.IFNA(VLOOKUP(B95, 현재가테이블!$B$2:$D$200, 2, FALSE), "-")</f>
        <v>74050000</v>
      </c>
      <c r="H95" s="279"/>
      <c r="I95" s="280"/>
      <c r="J95" s="275" t="s">
        <v>59</v>
      </c>
      <c r="K95" s="276"/>
      <c r="L95" s="277"/>
      <c r="M95" s="281">
        <f>_xlfn.IFNA(VLOOKUP(B95, 현재가테이블!$B$2:$D$200, 3, FALSE), "-")</f>
        <v>-1.04236269E-2</v>
      </c>
      <c r="N95" s="282"/>
      <c r="O95" s="283"/>
      <c r="Q95" s="274"/>
      <c r="R95" s="274"/>
      <c r="S95" s="274"/>
    </row>
    <row r="96" spans="1:19" ht="17.25" thickBot="1">
      <c r="A96" s="284" t="s">
        <v>55</v>
      </c>
      <c r="B96" s="286" t="str">
        <f>TEXT($G$1, "[$-ko-KR]yyyy-mm-dd(ddd) ") &amp; "오전 00:00"</f>
        <v>2021-04-01(목) 오전 00:00</v>
      </c>
      <c r="C96" s="287"/>
      <c r="D96" s="288" t="str">
        <f>TEXT($G$1, "[$-ko-KR]yyyy-mm-dd(ddd) ") &amp; "오후 14:00"</f>
        <v>2021-04-01(목) 오후 14:00</v>
      </c>
      <c r="E96" s="289"/>
      <c r="F96" s="290"/>
      <c r="G96" s="288" t="str">
        <f>TEXT($G$1, "[$-ko-KR]yyyy-mm-dd(ddd) ") &amp; "오후 19:00"</f>
        <v>2021-04-01(목) 오후 19:00</v>
      </c>
      <c r="H96" s="289"/>
      <c r="I96" s="290"/>
      <c r="J96" s="288" t="str">
        <f>TEXT($G$1, "[$-ko-KR]yyyy-mm-dd(ddd) ") &amp; "오후 21:00"</f>
        <v>2021-04-01(목) 오후 21:00</v>
      </c>
      <c r="K96" s="289"/>
      <c r="L96" s="290"/>
      <c r="M96" s="288" t="str">
        <f>TEXT($G$1+1, "[$-ko-KR]yyyy-mm-dd(ddd) ") &amp; "오전 00:00"</f>
        <v>2021-04-02(금) 오전 00:00</v>
      </c>
      <c r="N96" s="289"/>
      <c r="O96" s="290"/>
      <c r="Q96" s="274"/>
      <c r="R96" s="274"/>
      <c r="S96" s="274"/>
    </row>
    <row r="97" spans="1:19" ht="17.25" thickBot="1">
      <c r="A97" s="285"/>
      <c r="B97" s="2" t="s">
        <v>58</v>
      </c>
      <c r="C97" s="10" t="s">
        <v>59</v>
      </c>
      <c r="D97" s="2" t="s">
        <v>58</v>
      </c>
      <c r="E97" s="10" t="s">
        <v>266</v>
      </c>
      <c r="F97" s="11" t="s">
        <v>267</v>
      </c>
      <c r="G97" s="112" t="s">
        <v>58</v>
      </c>
      <c r="H97" s="113" t="s">
        <v>266</v>
      </c>
      <c r="I97" s="114" t="s">
        <v>267</v>
      </c>
      <c r="J97" s="10" t="s">
        <v>58</v>
      </c>
      <c r="K97" s="10" t="s">
        <v>266</v>
      </c>
      <c r="L97" s="115" t="s">
        <v>267</v>
      </c>
      <c r="M97" s="2" t="s">
        <v>58</v>
      </c>
      <c r="N97" s="10" t="s">
        <v>266</v>
      </c>
      <c r="O97" s="66" t="s">
        <v>267</v>
      </c>
      <c r="Q97" s="264"/>
      <c r="R97" s="264"/>
      <c r="S97" s="264"/>
    </row>
    <row r="98" spans="1:19" ht="17.25" thickBot="1">
      <c r="A98" s="12"/>
      <c r="B98" s="13"/>
      <c r="C98" s="14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74"/>
      <c r="R98" s="274"/>
      <c r="S98" s="274"/>
    </row>
    <row r="99" spans="1:19" ht="17.25" thickBot="1">
      <c r="A99" s="17"/>
      <c r="B99" s="15"/>
      <c r="C99" s="32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74"/>
      <c r="R99" s="274"/>
      <c r="S99" s="274"/>
    </row>
    <row r="100" spans="1:19" ht="17.25" thickBot="1">
      <c r="A100" s="17"/>
      <c r="B100" s="15"/>
      <c r="C100" s="32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264"/>
      <c r="R100" s="264"/>
      <c r="S100" s="264"/>
    </row>
    <row r="101" spans="1:19" ht="17.25" thickBot="1">
      <c r="A101" s="17"/>
      <c r="B101" s="15"/>
      <c r="C101" s="32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264"/>
      <c r="R101" s="264"/>
      <c r="S101" s="264"/>
    </row>
    <row r="102" spans="1:19" ht="17.25" thickBot="1">
      <c r="A102" s="19"/>
      <c r="B102" s="20"/>
      <c r="C102" s="21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264"/>
      <c r="R102" s="264"/>
      <c r="S102" s="264"/>
    </row>
    <row r="103" spans="1:19" ht="17.25" thickBot="1">
      <c r="A103" s="17"/>
      <c r="B103" s="106"/>
      <c r="C103" s="107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64"/>
      <c r="R103" s="264"/>
      <c r="S103" s="264"/>
    </row>
    <row r="104" spans="1:19" ht="17.25" thickBot="1">
      <c r="A104" s="17"/>
      <c r="B104" s="15"/>
      <c r="C104" s="32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64"/>
      <c r="R104" s="264"/>
      <c r="S104" s="264"/>
    </row>
    <row r="105" spans="1:19" ht="17.25" thickBot="1">
      <c r="A105" s="17"/>
      <c r="B105" s="15"/>
      <c r="C105" s="32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264"/>
      <c r="R105" s="264"/>
      <c r="S105" s="264"/>
    </row>
    <row r="106" spans="1:19" ht="17.25" thickBot="1">
      <c r="A106" s="17"/>
      <c r="B106" s="15"/>
      <c r="C106" s="32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23"/>
      <c r="B107" s="24"/>
      <c r="C107" s="25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265"/>
      <c r="R107" s="266"/>
      <c r="S107" s="267"/>
    </row>
    <row r="108" spans="1:19">
      <c r="A108" s="12"/>
      <c r="B108" s="13"/>
      <c r="C108" s="14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68"/>
      <c r="R108" s="269"/>
      <c r="S108" s="270"/>
    </row>
    <row r="109" spans="1:19" ht="17.25" thickBot="1">
      <c r="A109" s="17"/>
      <c r="B109" s="15"/>
      <c r="C109" s="32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71"/>
      <c r="R109" s="272"/>
      <c r="S109" s="273"/>
    </row>
    <row r="110" spans="1:19" ht="17.25" thickBot="1">
      <c r="A110" s="17"/>
      <c r="B110" s="15"/>
      <c r="C110" s="32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264"/>
      <c r="R110" s="264"/>
      <c r="S110" s="264"/>
    </row>
    <row r="111" spans="1:19" ht="17.25" thickBot="1">
      <c r="A111" s="17"/>
      <c r="B111" s="15"/>
      <c r="C111" s="32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274"/>
      <c r="R111" s="274"/>
      <c r="S111" s="274"/>
    </row>
    <row r="112" spans="1:19" ht="17.25" thickBot="1">
      <c r="A112" s="19"/>
      <c r="B112" s="20"/>
      <c r="C112" s="21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274"/>
      <c r="R112" s="274"/>
      <c r="S112" s="274"/>
    </row>
    <row r="113" spans="1:19" ht="17.25" thickBot="1">
      <c r="A113" s="17"/>
      <c r="B113" s="106"/>
      <c r="C113" s="107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64"/>
      <c r="R113" s="264"/>
      <c r="S113" s="264"/>
    </row>
    <row r="114" spans="1:19" ht="17.25" thickBot="1">
      <c r="A114" s="17"/>
      <c r="B114" s="15"/>
      <c r="C114" s="32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64"/>
      <c r="R114" s="264"/>
      <c r="S114" s="264"/>
    </row>
    <row r="115" spans="1:19" ht="17.25" thickBot="1">
      <c r="A115" s="17"/>
      <c r="B115" s="15"/>
      <c r="C115" s="32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264"/>
      <c r="R115" s="264"/>
      <c r="S115" s="264"/>
    </row>
    <row r="116" spans="1:19">
      <c r="A116" s="17"/>
      <c r="B116" s="15"/>
      <c r="C116" s="32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253"/>
      <c r="R116" s="254"/>
      <c r="S116" s="255"/>
    </row>
    <row r="117" spans="1:19" ht="17.25" thickBot="1">
      <c r="A117" s="23"/>
      <c r="B117" s="24"/>
      <c r="C117" s="25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256"/>
      <c r="R117" s="257"/>
      <c r="S117" s="258"/>
    </row>
    <row r="118" spans="1:19" ht="17.25" thickBot="1">
      <c r="A118" s="26" t="s">
        <v>268</v>
      </c>
      <c r="B118" s="262">
        <f>$B$37</f>
        <v>300000</v>
      </c>
      <c r="C118" s="263"/>
      <c r="D118" s="26" t="s">
        <v>269</v>
      </c>
      <c r="E118" s="27">
        <f>IF(COUNT(E98:E117), SUM(E98:E117) / COUNT(E98:E117), 0)</f>
        <v>0</v>
      </c>
      <c r="F118" s="28">
        <f>SUM(F98:F117)</f>
        <v>0</v>
      </c>
      <c r="G118" s="26" t="s">
        <v>269</v>
      </c>
      <c r="H118" s="27">
        <f>IF(COUNT(H98:H117), SUM(H98:H117) / COUNT(H98:H117), 0)</f>
        <v>0</v>
      </c>
      <c r="I118" s="28">
        <f>SUM(I98:I117)</f>
        <v>0</v>
      </c>
      <c r="J118" s="26" t="s">
        <v>269</v>
      </c>
      <c r="K118" s="27">
        <f>IF(COUNT(K98:K117), SUM(K98:K117) / COUNT(K98:K117), 0)</f>
        <v>0</v>
      </c>
      <c r="L118" s="28">
        <f>SUM(L98:L117)</f>
        <v>0</v>
      </c>
      <c r="M118" s="26" t="s">
        <v>269</v>
      </c>
      <c r="N118" s="27">
        <f>IF(COUNT(N98:N117), SUM(N98:N117) / COUNT(N98:N117), 0)</f>
        <v>0</v>
      </c>
      <c r="O118" s="28">
        <f>SUM(O98:O117)</f>
        <v>0</v>
      </c>
      <c r="Q118" s="259"/>
      <c r="R118" s="260"/>
      <c r="S118" s="261"/>
    </row>
    <row r="120" spans="1:19" ht="17.25" thickBot="1"/>
    <row r="121" spans="1:19" ht="17.25" thickBot="1">
      <c r="A121" s="275" t="s">
        <v>256</v>
      </c>
      <c r="B121" s="276"/>
      <c r="C121" s="276"/>
      <c r="D121" s="276"/>
      <c r="E121" s="276"/>
      <c r="F121" s="276"/>
      <c r="G121" s="276"/>
      <c r="H121" s="276"/>
      <c r="I121" s="276"/>
      <c r="J121" s="276"/>
      <c r="K121" s="276"/>
      <c r="L121" s="276"/>
      <c r="M121" s="276"/>
      <c r="N121" s="276"/>
      <c r="O121" s="277"/>
      <c r="Q121" s="274"/>
      <c r="R121" s="274"/>
      <c r="S121" s="274"/>
    </row>
    <row r="122" spans="1:19" ht="17.25" thickBot="1">
      <c r="A122" s="111" t="s">
        <v>265</v>
      </c>
      <c r="B122" s="275" t="s">
        <v>49</v>
      </c>
      <c r="C122" s="277"/>
      <c r="D122" s="275" t="s">
        <v>58</v>
      </c>
      <c r="E122" s="276"/>
      <c r="F122" s="277"/>
      <c r="G122" s="278">
        <f>_xlfn.IFNA(VLOOKUP(B122, 현재가테이블!$B$2:$D$200, 2, FALSE), "-")</f>
        <v>74050000</v>
      </c>
      <c r="H122" s="279"/>
      <c r="I122" s="280"/>
      <c r="J122" s="275" t="s">
        <v>59</v>
      </c>
      <c r="K122" s="276"/>
      <c r="L122" s="277"/>
      <c r="M122" s="281">
        <f>_xlfn.IFNA(VLOOKUP(B122, 현재가테이블!$B$2:$D$200, 3, FALSE), "-")</f>
        <v>-1.04236269E-2</v>
      </c>
      <c r="N122" s="282"/>
      <c r="O122" s="283"/>
      <c r="Q122" s="274"/>
      <c r="R122" s="274"/>
      <c r="S122" s="274"/>
    </row>
    <row r="123" spans="1:19" ht="17.25" thickBot="1">
      <c r="A123" s="284" t="s">
        <v>55</v>
      </c>
      <c r="B123" s="286" t="str">
        <f>TEXT($G$1, "[$-ko-KR]yyyy-mm-dd(ddd) ") &amp; "오전 00:00"</f>
        <v>2021-04-01(목) 오전 00:00</v>
      </c>
      <c r="C123" s="287"/>
      <c r="D123" s="288" t="str">
        <f>TEXT($G$1, "[$-ko-KR]yyyy-mm-dd(ddd) ") &amp; "오후 14:00"</f>
        <v>2021-04-01(목) 오후 14:00</v>
      </c>
      <c r="E123" s="289"/>
      <c r="F123" s="290"/>
      <c r="G123" s="288" t="str">
        <f>TEXT($G$1, "[$-ko-KR]yyyy-mm-dd(ddd) ") &amp; "오후 19:00"</f>
        <v>2021-04-01(목) 오후 19:00</v>
      </c>
      <c r="H123" s="289"/>
      <c r="I123" s="290"/>
      <c r="J123" s="288" t="str">
        <f>TEXT($G$1, "[$-ko-KR]yyyy-mm-dd(ddd) ") &amp; "오후 21:00"</f>
        <v>2021-04-01(목) 오후 21:00</v>
      </c>
      <c r="K123" s="289"/>
      <c r="L123" s="290"/>
      <c r="M123" s="288" t="str">
        <f>TEXT($G$1+1, "[$-ko-KR]yyyy-mm-dd(ddd) ") &amp; "오전 00:00"</f>
        <v>2021-04-02(금) 오전 00:00</v>
      </c>
      <c r="N123" s="289"/>
      <c r="O123" s="290"/>
      <c r="Q123" s="274"/>
      <c r="R123" s="274"/>
      <c r="S123" s="274"/>
    </row>
    <row r="124" spans="1:19" ht="17.25" thickBot="1">
      <c r="A124" s="285"/>
      <c r="B124" s="2" t="s">
        <v>58</v>
      </c>
      <c r="C124" s="10" t="s">
        <v>59</v>
      </c>
      <c r="D124" s="2" t="s">
        <v>58</v>
      </c>
      <c r="E124" s="10" t="s">
        <v>266</v>
      </c>
      <c r="F124" s="11" t="s">
        <v>267</v>
      </c>
      <c r="G124" s="112" t="s">
        <v>58</v>
      </c>
      <c r="H124" s="113" t="s">
        <v>266</v>
      </c>
      <c r="I124" s="114" t="s">
        <v>267</v>
      </c>
      <c r="J124" s="10" t="s">
        <v>58</v>
      </c>
      <c r="K124" s="10" t="s">
        <v>266</v>
      </c>
      <c r="L124" s="115" t="s">
        <v>267</v>
      </c>
      <c r="M124" s="2" t="s">
        <v>58</v>
      </c>
      <c r="N124" s="10" t="s">
        <v>266</v>
      </c>
      <c r="O124" s="66" t="s">
        <v>267</v>
      </c>
      <c r="Q124" s="264"/>
      <c r="R124" s="264"/>
      <c r="S124" s="264"/>
    </row>
    <row r="125" spans="1:19" ht="17.25" thickBot="1">
      <c r="A125" s="12"/>
      <c r="B125" s="13"/>
      <c r="C125" s="14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74"/>
      <c r="R125" s="274"/>
      <c r="S125" s="274"/>
    </row>
    <row r="126" spans="1:19" ht="17.25" thickBot="1">
      <c r="A126" s="17"/>
      <c r="B126" s="15"/>
      <c r="C126" s="32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74"/>
      <c r="R126" s="274"/>
      <c r="S126" s="274"/>
    </row>
    <row r="127" spans="1:19" ht="17.25" thickBot="1">
      <c r="A127" s="17"/>
      <c r="B127" s="15"/>
      <c r="C127" s="32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264"/>
      <c r="R127" s="264"/>
      <c r="S127" s="264"/>
    </row>
    <row r="128" spans="1:19" ht="17.25" thickBot="1">
      <c r="A128" s="17"/>
      <c r="B128" s="15"/>
      <c r="C128" s="32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264"/>
      <c r="R128" s="264"/>
      <c r="S128" s="264"/>
    </row>
    <row r="129" spans="1:19" ht="17.25" thickBot="1">
      <c r="A129" s="19"/>
      <c r="B129" s="20"/>
      <c r="C129" s="21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264"/>
      <c r="R129" s="264"/>
      <c r="S129" s="264"/>
    </row>
    <row r="130" spans="1:19" ht="17.25" thickBot="1">
      <c r="A130" s="17"/>
      <c r="B130" s="106"/>
      <c r="C130" s="107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64"/>
      <c r="R130" s="264"/>
      <c r="S130" s="264"/>
    </row>
    <row r="131" spans="1:19" ht="17.25" thickBot="1">
      <c r="A131" s="17"/>
      <c r="B131" s="15"/>
      <c r="C131" s="32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64"/>
      <c r="R131" s="264"/>
      <c r="S131" s="264"/>
    </row>
    <row r="132" spans="1:19" ht="17.25" thickBot="1">
      <c r="A132" s="17"/>
      <c r="B132" s="15"/>
      <c r="C132" s="32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264"/>
      <c r="R132" s="264"/>
      <c r="S132" s="264"/>
    </row>
    <row r="133" spans="1:19" ht="17.25" thickBot="1">
      <c r="A133" s="17"/>
      <c r="B133" s="15"/>
      <c r="C133" s="32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23"/>
      <c r="B134" s="24"/>
      <c r="C134" s="25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265"/>
      <c r="R134" s="266"/>
      <c r="S134" s="267"/>
    </row>
    <row r="135" spans="1:19">
      <c r="A135" s="12"/>
      <c r="B135" s="13"/>
      <c r="C135" s="14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68"/>
      <c r="R135" s="269"/>
      <c r="S135" s="270"/>
    </row>
    <row r="136" spans="1:19" ht="17.25" thickBot="1">
      <c r="A136" s="17"/>
      <c r="B136" s="15"/>
      <c r="C136" s="32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71"/>
      <c r="R136" s="272"/>
      <c r="S136" s="273"/>
    </row>
    <row r="137" spans="1:19" ht="17.25" thickBot="1">
      <c r="A137" s="17"/>
      <c r="B137" s="15"/>
      <c r="C137" s="32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264"/>
      <c r="R137" s="264"/>
      <c r="S137" s="264"/>
    </row>
    <row r="138" spans="1:19" ht="17.25" thickBot="1">
      <c r="A138" s="17"/>
      <c r="B138" s="15"/>
      <c r="C138" s="32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274"/>
      <c r="R138" s="274"/>
      <c r="S138" s="274"/>
    </row>
    <row r="139" spans="1:19" ht="17.25" thickBot="1">
      <c r="A139" s="19"/>
      <c r="B139" s="20"/>
      <c r="C139" s="21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274"/>
      <c r="R139" s="274"/>
      <c r="S139" s="274"/>
    </row>
    <row r="140" spans="1:19" ht="17.25" thickBot="1">
      <c r="A140" s="17"/>
      <c r="B140" s="106"/>
      <c r="C140" s="107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64"/>
      <c r="R140" s="264"/>
      <c r="S140" s="264"/>
    </row>
    <row r="141" spans="1:19" ht="17.25" thickBot="1">
      <c r="A141" s="17"/>
      <c r="B141" s="15"/>
      <c r="C141" s="32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64"/>
      <c r="R141" s="264"/>
      <c r="S141" s="264"/>
    </row>
    <row r="142" spans="1:19" ht="17.25" thickBot="1">
      <c r="A142" s="17"/>
      <c r="B142" s="15"/>
      <c r="C142" s="32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64"/>
      <c r="R142" s="264"/>
      <c r="S142" s="264"/>
    </row>
    <row r="143" spans="1:19">
      <c r="A143" s="17"/>
      <c r="B143" s="15"/>
      <c r="C143" s="32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53"/>
      <c r="R143" s="254"/>
      <c r="S143" s="255"/>
    </row>
    <row r="144" spans="1:19" ht="17.25" thickBot="1">
      <c r="A144" s="23"/>
      <c r="B144" s="24"/>
      <c r="C144" s="25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56"/>
      <c r="R144" s="257"/>
      <c r="S144" s="258"/>
    </row>
    <row r="145" spans="1:19" ht="17.25" thickBot="1">
      <c r="A145" s="26" t="s">
        <v>268</v>
      </c>
      <c r="B145" s="262">
        <f>$B$37</f>
        <v>300000</v>
      </c>
      <c r="C145" s="263"/>
      <c r="D145" s="26" t="s">
        <v>269</v>
      </c>
      <c r="E145" s="27">
        <f>IF(COUNT(E125:E144), SUM(E125:E144) / COUNT(E125:E144), 0)</f>
        <v>0</v>
      </c>
      <c r="F145" s="28">
        <f>SUM(F125:F144)</f>
        <v>0</v>
      </c>
      <c r="G145" s="26" t="s">
        <v>269</v>
      </c>
      <c r="H145" s="27">
        <f>IF(COUNT(H125:H144), SUM(H125:H144) / COUNT(H125:H144), 0)</f>
        <v>0</v>
      </c>
      <c r="I145" s="28">
        <f>SUM(I125:I144)</f>
        <v>0</v>
      </c>
      <c r="J145" s="26" t="s">
        <v>269</v>
      </c>
      <c r="K145" s="27">
        <f>IF(COUNT(K125:K144), SUM(K125:K144) / COUNT(K125:K144), 0)</f>
        <v>0</v>
      </c>
      <c r="L145" s="28">
        <f>SUM(L125:L144)</f>
        <v>0</v>
      </c>
      <c r="M145" s="26" t="s">
        <v>269</v>
      </c>
      <c r="N145" s="27">
        <f>IF(COUNT(N125:N144), SUM(N125:N144) / COUNT(N125:N144), 0)</f>
        <v>0</v>
      </c>
      <c r="O145" s="28">
        <f>SUM(O125:O144)</f>
        <v>0</v>
      </c>
      <c r="Q145" s="259"/>
      <c r="R145" s="260"/>
      <c r="S145" s="261"/>
    </row>
    <row r="147" spans="1:19" ht="17.25" thickBot="1"/>
    <row r="148" spans="1:19" ht="17.25" thickBot="1">
      <c r="A148" s="275" t="s">
        <v>257</v>
      </c>
      <c r="B148" s="276"/>
      <c r="C148" s="276"/>
      <c r="D148" s="276"/>
      <c r="E148" s="276"/>
      <c r="F148" s="276"/>
      <c r="G148" s="276"/>
      <c r="H148" s="276"/>
      <c r="I148" s="276"/>
      <c r="J148" s="276"/>
      <c r="K148" s="276"/>
      <c r="L148" s="276"/>
      <c r="M148" s="276"/>
      <c r="N148" s="276"/>
      <c r="O148" s="277"/>
      <c r="Q148" s="274"/>
      <c r="R148" s="274"/>
      <c r="S148" s="274"/>
    </row>
    <row r="149" spans="1:19" ht="17.25" thickBot="1">
      <c r="A149" s="111" t="s">
        <v>265</v>
      </c>
      <c r="B149" s="275" t="s">
        <v>49</v>
      </c>
      <c r="C149" s="277"/>
      <c r="D149" s="275" t="s">
        <v>58</v>
      </c>
      <c r="E149" s="276"/>
      <c r="F149" s="277"/>
      <c r="G149" s="278">
        <f>_xlfn.IFNA(VLOOKUP(B149, 현재가테이블!$B$2:$D$200, 2, FALSE), "-")</f>
        <v>74050000</v>
      </c>
      <c r="H149" s="279"/>
      <c r="I149" s="280"/>
      <c r="J149" s="275" t="s">
        <v>59</v>
      </c>
      <c r="K149" s="276"/>
      <c r="L149" s="277"/>
      <c r="M149" s="281">
        <f>_xlfn.IFNA(VLOOKUP(B149, 현재가테이블!$B$2:$D$200, 3, FALSE), "-")</f>
        <v>-1.04236269E-2</v>
      </c>
      <c r="N149" s="282"/>
      <c r="O149" s="283"/>
      <c r="Q149" s="274"/>
      <c r="R149" s="274"/>
      <c r="S149" s="274"/>
    </row>
    <row r="150" spans="1:19" ht="17.25" thickBot="1">
      <c r="A150" s="284" t="s">
        <v>55</v>
      </c>
      <c r="B150" s="286" t="str">
        <f>TEXT($G$1, "[$-ko-KR]yyyy-mm-dd(ddd) ") &amp; "오전 00:00"</f>
        <v>2021-04-01(목) 오전 00:00</v>
      </c>
      <c r="C150" s="287"/>
      <c r="D150" s="288" t="str">
        <f>TEXT($G$1, "[$-ko-KR]yyyy-mm-dd(ddd) ") &amp; "오후 14:00"</f>
        <v>2021-04-01(목) 오후 14:00</v>
      </c>
      <c r="E150" s="289"/>
      <c r="F150" s="290"/>
      <c r="G150" s="288" t="str">
        <f>TEXT($G$1, "[$-ko-KR]yyyy-mm-dd(ddd) ") &amp; "오후 19:00"</f>
        <v>2021-04-01(목) 오후 19:00</v>
      </c>
      <c r="H150" s="289"/>
      <c r="I150" s="290"/>
      <c r="J150" s="288" t="str">
        <f>TEXT($G$1, "[$-ko-KR]yyyy-mm-dd(ddd) ") &amp; "오후 21:00"</f>
        <v>2021-04-01(목) 오후 21:00</v>
      </c>
      <c r="K150" s="289"/>
      <c r="L150" s="290"/>
      <c r="M150" s="288" t="str">
        <f>TEXT($G$1+1, "[$-ko-KR]yyyy-mm-dd(ddd) ") &amp; "오전 00:00"</f>
        <v>2021-04-02(금) 오전 00:00</v>
      </c>
      <c r="N150" s="289"/>
      <c r="O150" s="290"/>
      <c r="Q150" s="274"/>
      <c r="R150" s="274"/>
      <c r="S150" s="274"/>
    </row>
    <row r="151" spans="1:19" ht="17.25" thickBot="1">
      <c r="A151" s="285"/>
      <c r="B151" s="2" t="s">
        <v>58</v>
      </c>
      <c r="C151" s="10" t="s">
        <v>59</v>
      </c>
      <c r="D151" s="2" t="s">
        <v>58</v>
      </c>
      <c r="E151" s="10" t="s">
        <v>266</v>
      </c>
      <c r="F151" s="11" t="s">
        <v>267</v>
      </c>
      <c r="G151" s="112" t="s">
        <v>58</v>
      </c>
      <c r="H151" s="113" t="s">
        <v>266</v>
      </c>
      <c r="I151" s="114" t="s">
        <v>267</v>
      </c>
      <c r="J151" s="10" t="s">
        <v>58</v>
      </c>
      <c r="K151" s="10" t="s">
        <v>266</v>
      </c>
      <c r="L151" s="115" t="s">
        <v>267</v>
      </c>
      <c r="M151" s="2" t="s">
        <v>58</v>
      </c>
      <c r="N151" s="10" t="s">
        <v>266</v>
      </c>
      <c r="O151" s="66" t="s">
        <v>267</v>
      </c>
      <c r="Q151" s="264"/>
      <c r="R151" s="264"/>
      <c r="S151" s="264"/>
    </row>
    <row r="152" spans="1:19" ht="17.25" thickBot="1">
      <c r="A152" s="12"/>
      <c r="B152" s="13"/>
      <c r="C152" s="14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74"/>
      <c r="R152" s="274"/>
      <c r="S152" s="274"/>
    </row>
    <row r="153" spans="1:19" ht="17.25" thickBot="1">
      <c r="A153" s="17"/>
      <c r="B153" s="15"/>
      <c r="C153" s="32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74"/>
      <c r="R153" s="274"/>
      <c r="S153" s="274"/>
    </row>
    <row r="154" spans="1:19" ht="17.25" thickBot="1">
      <c r="A154" s="17"/>
      <c r="B154" s="15"/>
      <c r="C154" s="32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264"/>
      <c r="R154" s="264"/>
      <c r="S154" s="264"/>
    </row>
    <row r="155" spans="1:19" ht="17.25" thickBot="1">
      <c r="A155" s="17"/>
      <c r="B155" s="15"/>
      <c r="C155" s="32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264"/>
      <c r="R155" s="264"/>
      <c r="S155" s="264"/>
    </row>
    <row r="156" spans="1:19" ht="17.25" thickBot="1">
      <c r="A156" s="19"/>
      <c r="B156" s="20"/>
      <c r="C156" s="21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264"/>
      <c r="R156" s="264"/>
      <c r="S156" s="264"/>
    </row>
    <row r="157" spans="1:19" ht="17.25" thickBot="1">
      <c r="A157" s="17"/>
      <c r="B157" s="106"/>
      <c r="C157" s="107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64"/>
      <c r="R157" s="264"/>
      <c r="S157" s="264"/>
    </row>
    <row r="158" spans="1:19" ht="17.25" thickBot="1">
      <c r="A158" s="17"/>
      <c r="B158" s="15"/>
      <c r="C158" s="32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64"/>
      <c r="R158" s="264"/>
      <c r="S158" s="264"/>
    </row>
    <row r="159" spans="1:19" ht="17.25" thickBot="1">
      <c r="A159" s="17"/>
      <c r="B159" s="15"/>
      <c r="C159" s="32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264"/>
      <c r="R159" s="264"/>
      <c r="S159" s="264"/>
    </row>
    <row r="160" spans="1:19" ht="17.25" thickBot="1">
      <c r="A160" s="17"/>
      <c r="B160" s="15"/>
      <c r="C160" s="32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23"/>
      <c r="B161" s="24"/>
      <c r="C161" s="25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265"/>
      <c r="R161" s="266"/>
      <c r="S161" s="267"/>
    </row>
    <row r="162" spans="1:19">
      <c r="A162" s="12"/>
      <c r="B162" s="13"/>
      <c r="C162" s="14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68"/>
      <c r="R162" s="269"/>
      <c r="S162" s="270"/>
    </row>
    <row r="163" spans="1:19" ht="17.25" thickBot="1">
      <c r="A163" s="17"/>
      <c r="B163" s="15"/>
      <c r="C163" s="32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71"/>
      <c r="R163" s="272"/>
      <c r="S163" s="273"/>
    </row>
    <row r="164" spans="1:19" ht="17.25" thickBot="1">
      <c r="A164" s="17"/>
      <c r="B164" s="15"/>
      <c r="C164" s="32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264"/>
      <c r="R164" s="264"/>
      <c r="S164" s="264"/>
    </row>
    <row r="165" spans="1:19" ht="17.25" thickBot="1">
      <c r="A165" s="17"/>
      <c r="B165" s="15"/>
      <c r="C165" s="32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274"/>
      <c r="R165" s="274"/>
      <c r="S165" s="274"/>
    </row>
    <row r="166" spans="1:19" ht="17.25" thickBot="1">
      <c r="A166" s="19"/>
      <c r="B166" s="20"/>
      <c r="C166" s="21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274"/>
      <c r="R166" s="274"/>
      <c r="S166" s="274"/>
    </row>
    <row r="167" spans="1:19" ht="17.25" thickBot="1">
      <c r="A167" s="17"/>
      <c r="B167" s="106"/>
      <c r="C167" s="107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64"/>
      <c r="R167" s="264"/>
      <c r="S167" s="264"/>
    </row>
    <row r="168" spans="1:19" ht="17.25" thickBot="1">
      <c r="A168" s="17"/>
      <c r="B168" s="15"/>
      <c r="C168" s="32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64"/>
      <c r="R168" s="264"/>
      <c r="S168" s="264"/>
    </row>
    <row r="169" spans="1:19" ht="17.25" thickBot="1">
      <c r="A169" s="17"/>
      <c r="B169" s="15"/>
      <c r="C169" s="32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264"/>
      <c r="R169" s="264"/>
      <c r="S169" s="264"/>
    </row>
    <row r="170" spans="1:19">
      <c r="A170" s="17"/>
      <c r="B170" s="15"/>
      <c r="C170" s="32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253"/>
      <c r="R170" s="254"/>
      <c r="S170" s="255"/>
    </row>
    <row r="171" spans="1:19" ht="17.25" thickBot="1">
      <c r="A171" s="23"/>
      <c r="B171" s="24"/>
      <c r="C171" s="25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256"/>
      <c r="R171" s="257"/>
      <c r="S171" s="258"/>
    </row>
    <row r="172" spans="1:19" ht="17.25" thickBot="1">
      <c r="A172" s="26" t="s">
        <v>268</v>
      </c>
      <c r="B172" s="262">
        <f>$B$37</f>
        <v>300000</v>
      </c>
      <c r="C172" s="263"/>
      <c r="D172" s="26" t="s">
        <v>269</v>
      </c>
      <c r="E172" s="27">
        <f>IF(COUNT(E152:E171), SUM(E152:E171) / COUNT(E152:E171), 0)</f>
        <v>0</v>
      </c>
      <c r="F172" s="28">
        <f>SUM(F152:F171)</f>
        <v>0</v>
      </c>
      <c r="G172" s="26" t="s">
        <v>269</v>
      </c>
      <c r="H172" s="27">
        <f>IF(COUNT(H152:H171), SUM(H152:H171) / COUNT(H152:H171), 0)</f>
        <v>0</v>
      </c>
      <c r="I172" s="28">
        <f>SUM(I152:I171)</f>
        <v>0</v>
      </c>
      <c r="J172" s="26" t="s">
        <v>269</v>
      </c>
      <c r="K172" s="27">
        <f>IF(COUNT(K152:K171), SUM(K152:K171) / COUNT(K152:K171), 0)</f>
        <v>0</v>
      </c>
      <c r="L172" s="28">
        <f>SUM(L152:L171)</f>
        <v>0</v>
      </c>
      <c r="M172" s="26" t="s">
        <v>269</v>
      </c>
      <c r="N172" s="27">
        <f>IF(COUNT(N152:N171), SUM(N152:N171) / COUNT(N152:N171), 0)</f>
        <v>0</v>
      </c>
      <c r="O172" s="28">
        <f>SUM(O152:O171)</f>
        <v>0</v>
      </c>
      <c r="Q172" s="259"/>
      <c r="R172" s="260"/>
      <c r="S172" s="261"/>
    </row>
    <row r="174" spans="1:19" ht="17.25" thickBot="1"/>
    <row r="175" spans="1:19" ht="17.25" thickBot="1">
      <c r="A175" s="275" t="s">
        <v>253</v>
      </c>
      <c r="B175" s="276"/>
      <c r="C175" s="276"/>
      <c r="D175" s="276"/>
      <c r="E175" s="276"/>
      <c r="F175" s="276"/>
      <c r="G175" s="276"/>
      <c r="H175" s="276"/>
      <c r="I175" s="276"/>
      <c r="J175" s="276"/>
      <c r="K175" s="276"/>
      <c r="L175" s="276"/>
      <c r="M175" s="276"/>
      <c r="N175" s="276"/>
      <c r="O175" s="277"/>
      <c r="Q175" s="274"/>
      <c r="R175" s="274"/>
      <c r="S175" s="274"/>
    </row>
    <row r="176" spans="1:19" ht="17.25" thickBot="1">
      <c r="A176" s="111" t="s">
        <v>265</v>
      </c>
      <c r="B176" s="275" t="s">
        <v>49</v>
      </c>
      <c r="C176" s="277"/>
      <c r="D176" s="275" t="s">
        <v>58</v>
      </c>
      <c r="E176" s="276"/>
      <c r="F176" s="277"/>
      <c r="G176" s="278">
        <f>_xlfn.IFNA(VLOOKUP(B176, 현재가테이블!$B$2:$D$200, 2, FALSE), "-")</f>
        <v>74050000</v>
      </c>
      <c r="H176" s="279"/>
      <c r="I176" s="280"/>
      <c r="J176" s="275" t="s">
        <v>59</v>
      </c>
      <c r="K176" s="276"/>
      <c r="L176" s="277"/>
      <c r="M176" s="281">
        <f>_xlfn.IFNA(VLOOKUP(B176, 현재가테이블!$B$2:$D$200, 3, FALSE), "-")</f>
        <v>-1.04236269E-2</v>
      </c>
      <c r="N176" s="282"/>
      <c r="O176" s="283"/>
      <c r="Q176" s="274"/>
      <c r="R176" s="274"/>
      <c r="S176" s="274"/>
    </row>
    <row r="177" spans="1:19" ht="17.25" thickBot="1">
      <c r="A177" s="284" t="s">
        <v>55</v>
      </c>
      <c r="B177" s="286" t="str">
        <f>TEXT($G$1, "[$-ko-KR]yyyy-mm-dd(ddd) ") &amp; "오전 00:00"</f>
        <v>2021-04-01(목) 오전 00:00</v>
      </c>
      <c r="C177" s="287"/>
      <c r="D177" s="288" t="str">
        <f>TEXT($G$1, "[$-ko-KR]yyyy-mm-dd(ddd) ") &amp; "오후 14:00"</f>
        <v>2021-04-01(목) 오후 14:00</v>
      </c>
      <c r="E177" s="289"/>
      <c r="F177" s="290"/>
      <c r="G177" s="288" t="str">
        <f>TEXT($G$1, "[$-ko-KR]yyyy-mm-dd(ddd) ") &amp; "오후 19:00"</f>
        <v>2021-04-01(목) 오후 19:00</v>
      </c>
      <c r="H177" s="289"/>
      <c r="I177" s="290"/>
      <c r="J177" s="288" t="str">
        <f>TEXT($G$1, "[$-ko-KR]yyyy-mm-dd(ddd) ") &amp; "오후 21:00"</f>
        <v>2021-04-01(목) 오후 21:00</v>
      </c>
      <c r="K177" s="289"/>
      <c r="L177" s="290"/>
      <c r="M177" s="288" t="str">
        <f>TEXT($G$1+1, "[$-ko-KR]yyyy-mm-dd(ddd) ") &amp; "오전 00:00"</f>
        <v>2021-04-02(금) 오전 00:00</v>
      </c>
      <c r="N177" s="289"/>
      <c r="O177" s="290"/>
      <c r="Q177" s="274"/>
      <c r="R177" s="274"/>
      <c r="S177" s="274"/>
    </row>
    <row r="178" spans="1:19" ht="17.25" thickBot="1">
      <c r="A178" s="285"/>
      <c r="B178" s="2" t="s">
        <v>58</v>
      </c>
      <c r="C178" s="10" t="s">
        <v>59</v>
      </c>
      <c r="D178" s="2" t="s">
        <v>58</v>
      </c>
      <c r="E178" s="10" t="s">
        <v>266</v>
      </c>
      <c r="F178" s="11" t="s">
        <v>267</v>
      </c>
      <c r="G178" s="112" t="s">
        <v>58</v>
      </c>
      <c r="H178" s="113" t="s">
        <v>266</v>
      </c>
      <c r="I178" s="114" t="s">
        <v>267</v>
      </c>
      <c r="J178" s="10" t="s">
        <v>58</v>
      </c>
      <c r="K178" s="10" t="s">
        <v>266</v>
      </c>
      <c r="L178" s="115" t="s">
        <v>267</v>
      </c>
      <c r="M178" s="2" t="s">
        <v>58</v>
      </c>
      <c r="N178" s="10" t="s">
        <v>266</v>
      </c>
      <c r="O178" s="66" t="s">
        <v>267</v>
      </c>
      <c r="Q178" s="264"/>
      <c r="R178" s="264"/>
      <c r="S178" s="264"/>
    </row>
    <row r="179" spans="1:19" ht="17.25" thickBot="1">
      <c r="A179" s="12"/>
      <c r="B179" s="13"/>
      <c r="C179" s="14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74"/>
      <c r="R179" s="274"/>
      <c r="S179" s="274"/>
    </row>
    <row r="180" spans="1:19" ht="17.25" thickBot="1">
      <c r="A180" s="17"/>
      <c r="B180" s="15"/>
      <c r="C180" s="32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74"/>
      <c r="R180" s="274"/>
      <c r="S180" s="274"/>
    </row>
    <row r="181" spans="1:19" ht="17.25" thickBot="1">
      <c r="A181" s="17"/>
      <c r="B181" s="15"/>
      <c r="C181" s="32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264"/>
      <c r="R181" s="264"/>
      <c r="S181" s="264"/>
    </row>
    <row r="182" spans="1:19" ht="17.25" thickBot="1">
      <c r="A182" s="17"/>
      <c r="B182" s="15"/>
      <c r="C182" s="32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264"/>
      <c r="R182" s="264"/>
      <c r="S182" s="264"/>
    </row>
    <row r="183" spans="1:19" ht="17.25" thickBot="1">
      <c r="A183" s="19"/>
      <c r="B183" s="20"/>
      <c r="C183" s="21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264"/>
      <c r="R183" s="264"/>
      <c r="S183" s="264"/>
    </row>
    <row r="184" spans="1:19" ht="17.25" thickBot="1">
      <c r="A184" s="17"/>
      <c r="B184" s="106"/>
      <c r="C184" s="107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64"/>
      <c r="R184" s="264"/>
      <c r="S184" s="264"/>
    </row>
    <row r="185" spans="1:19" ht="17.25" thickBot="1">
      <c r="A185" s="17"/>
      <c r="B185" s="15"/>
      <c r="C185" s="32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64"/>
      <c r="R185" s="264"/>
      <c r="S185" s="264"/>
    </row>
    <row r="186" spans="1:19" ht="17.25" thickBot="1">
      <c r="A186" s="17"/>
      <c r="B186" s="15"/>
      <c r="C186" s="32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264"/>
      <c r="R186" s="264"/>
      <c r="S186" s="264"/>
    </row>
    <row r="187" spans="1:19" ht="17.25" thickBot="1">
      <c r="A187" s="17"/>
      <c r="B187" s="15"/>
      <c r="C187" s="32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23"/>
      <c r="B188" s="24"/>
      <c r="C188" s="25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265"/>
      <c r="R188" s="266"/>
      <c r="S188" s="267"/>
    </row>
    <row r="189" spans="1:19">
      <c r="A189" s="12"/>
      <c r="B189" s="13"/>
      <c r="C189" s="14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68"/>
      <c r="R189" s="269"/>
      <c r="S189" s="270"/>
    </row>
    <row r="190" spans="1:19" ht="17.25" thickBot="1">
      <c r="A190" s="17"/>
      <c r="B190" s="15"/>
      <c r="C190" s="32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71"/>
      <c r="R190" s="272"/>
      <c r="S190" s="273"/>
    </row>
    <row r="191" spans="1:19" ht="17.25" thickBot="1">
      <c r="A191" s="17"/>
      <c r="B191" s="15"/>
      <c r="C191" s="32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264"/>
      <c r="R191" s="264"/>
      <c r="S191" s="264"/>
    </row>
    <row r="192" spans="1:19" ht="17.25" thickBot="1">
      <c r="A192" s="17"/>
      <c r="B192" s="15"/>
      <c r="C192" s="32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274"/>
      <c r="R192" s="274"/>
      <c r="S192" s="274"/>
    </row>
    <row r="193" spans="1:19" ht="17.25" thickBot="1">
      <c r="A193" s="19"/>
      <c r="B193" s="20"/>
      <c r="C193" s="21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274"/>
      <c r="R193" s="274"/>
      <c r="S193" s="274"/>
    </row>
    <row r="194" spans="1:19" ht="17.25" thickBot="1">
      <c r="A194" s="17"/>
      <c r="B194" s="106"/>
      <c r="C194" s="107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64"/>
      <c r="R194" s="264"/>
      <c r="S194" s="264"/>
    </row>
    <row r="195" spans="1:19" ht="17.25" thickBot="1">
      <c r="A195" s="17"/>
      <c r="B195" s="15"/>
      <c r="C195" s="32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64"/>
      <c r="R195" s="264"/>
      <c r="S195" s="264"/>
    </row>
    <row r="196" spans="1:19" ht="17.25" thickBot="1">
      <c r="A196" s="17"/>
      <c r="B196" s="15"/>
      <c r="C196" s="32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264"/>
      <c r="R196" s="264"/>
      <c r="S196" s="264"/>
    </row>
    <row r="197" spans="1:19">
      <c r="A197" s="17"/>
      <c r="B197" s="15"/>
      <c r="C197" s="32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253"/>
      <c r="R197" s="254"/>
      <c r="S197" s="255"/>
    </row>
    <row r="198" spans="1:19" ht="17.25" thickBot="1">
      <c r="A198" s="23"/>
      <c r="B198" s="24"/>
      <c r="C198" s="25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256"/>
      <c r="R198" s="257"/>
      <c r="S198" s="258"/>
    </row>
    <row r="199" spans="1:19" ht="17.25" thickBot="1">
      <c r="A199" s="26" t="s">
        <v>268</v>
      </c>
      <c r="B199" s="262">
        <f>$B$37</f>
        <v>300000</v>
      </c>
      <c r="C199" s="263"/>
      <c r="D199" s="26" t="s">
        <v>269</v>
      </c>
      <c r="E199" s="27">
        <f>IF(COUNT(E179:E198), SUM(E179:E198) / COUNT(E179:E198), 0)</f>
        <v>0</v>
      </c>
      <c r="F199" s="28">
        <f>SUM(F179:F198)</f>
        <v>0</v>
      </c>
      <c r="G199" s="26" t="s">
        <v>269</v>
      </c>
      <c r="H199" s="27">
        <f>IF(COUNT(H179:H198), SUM(H179:H198) / COUNT(H179:H198), 0)</f>
        <v>0</v>
      </c>
      <c r="I199" s="28">
        <f>SUM(I179:I198)</f>
        <v>0</v>
      </c>
      <c r="J199" s="26" t="s">
        <v>269</v>
      </c>
      <c r="K199" s="27">
        <f>IF(COUNT(K179:K198), SUM(K179:K198) / COUNT(K179:K198), 0)</f>
        <v>0</v>
      </c>
      <c r="L199" s="28">
        <f>SUM(L179:L198)</f>
        <v>0</v>
      </c>
      <c r="M199" s="26" t="s">
        <v>269</v>
      </c>
      <c r="N199" s="27">
        <f>IF(COUNT(N179:N198), SUM(N179:N198) / COUNT(N179:N198), 0)</f>
        <v>0</v>
      </c>
      <c r="O199" s="28">
        <f>SUM(O179:O198)</f>
        <v>0</v>
      </c>
      <c r="Q199" s="259"/>
      <c r="R199" s="260"/>
      <c r="S199" s="261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487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487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487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487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487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487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487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487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487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487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4869" priority="157">
      <formula>AND($N17 &gt; 0, ISNUMBER($N17))</formula>
    </cfRule>
    <cfRule type="expression" dxfId="4868" priority="158">
      <formula>AND($N17 = 0 * ISNUMBER($N17))</formula>
    </cfRule>
    <cfRule type="expression" dxfId="4867" priority="159">
      <formula>AND($N17 &lt; 0, ISNUMBER($N17))</formula>
    </cfRule>
  </conditionalFormatting>
  <conditionalFormatting sqref="A17:F36">
    <cfRule type="expression" dxfId="4866" priority="166">
      <formula>AND($E17 &gt; 0, ISNUMBER($E17))</formula>
    </cfRule>
    <cfRule type="expression" dxfId="4865" priority="167">
      <formula>AND($E17 = 0 * ISNUMBER($E17))</formula>
    </cfRule>
    <cfRule type="expression" dxfId="4864" priority="168">
      <formula>AND($E17 &lt; 0, ISNUMBER($E17))</formula>
    </cfRule>
  </conditionalFormatting>
  <conditionalFormatting sqref="A17:C36 G17:I36">
    <cfRule type="expression" dxfId="4863" priority="163">
      <formula>AND($H17 &gt; 0, ISNUMBER($H17))</formula>
    </cfRule>
    <cfRule type="expression" dxfId="4862" priority="164">
      <formula>AND($H17 = 0 * ISNUMBER($H17))</formula>
    </cfRule>
    <cfRule type="expression" dxfId="4861" priority="165">
      <formula>AND($H17 &lt; 0, ISNUMBER($H17))</formula>
    </cfRule>
  </conditionalFormatting>
  <conditionalFormatting sqref="A17:C36 J17:L36">
    <cfRule type="expression" dxfId="4860" priority="160">
      <formula>AND($K17 &gt; 0, ISNUMBER($K17))</formula>
    </cfRule>
    <cfRule type="expression" dxfId="4859" priority="161">
      <formula>AND($K17 = 0 * ISNUMBER($K17))</formula>
    </cfRule>
    <cfRule type="expression" dxfId="4858" priority="162">
      <formula>AND($K17 &lt; 0, ISNUMBER($K17))</formula>
    </cfRule>
  </conditionalFormatting>
  <conditionalFormatting sqref="D15:F16 E37:F37">
    <cfRule type="expression" dxfId="4857" priority="154">
      <formula>$E$37 &gt; 0</formula>
    </cfRule>
    <cfRule type="expression" dxfId="4856" priority="155">
      <formula>$E$37 = 0</formula>
    </cfRule>
    <cfRule type="expression" dxfId="4855" priority="156">
      <formula>$E$37 &lt; 0</formula>
    </cfRule>
  </conditionalFormatting>
  <conditionalFormatting sqref="G15:I16 H37:I37">
    <cfRule type="expression" dxfId="4854" priority="151">
      <formula>$H$37 &gt; 0</formula>
    </cfRule>
    <cfRule type="expression" dxfId="4853" priority="152">
      <formula>$H$37 = 0</formula>
    </cfRule>
    <cfRule type="expression" dxfId="4852" priority="153">
      <formula>$H$37 &lt; 0</formula>
    </cfRule>
  </conditionalFormatting>
  <conditionalFormatting sqref="J15:L16 K37:L37">
    <cfRule type="expression" dxfId="4851" priority="148">
      <formula>$K$37 &gt; 0</formula>
    </cfRule>
    <cfRule type="expression" dxfId="4850" priority="149">
      <formula>$K$37 = 0</formula>
    </cfRule>
    <cfRule type="expression" dxfId="4849" priority="150">
      <formula>$K$37 &lt; 0</formula>
    </cfRule>
  </conditionalFormatting>
  <conditionalFormatting sqref="M15:O16 N37:O37">
    <cfRule type="expression" dxfId="4848" priority="145">
      <formula>$N$37 &gt; 0</formula>
    </cfRule>
    <cfRule type="expression" dxfId="4847" priority="146">
      <formula>$N$37 = 0</formula>
    </cfRule>
    <cfRule type="expression" dxfId="4846" priority="147">
      <formula>$N$37 &lt; 0</formula>
    </cfRule>
  </conditionalFormatting>
  <conditionalFormatting sqref="A44:C63 M44:O63">
    <cfRule type="expression" dxfId="4845" priority="133">
      <formula>AND($N44 &gt; 0, ISNUMBER($N44))</formula>
    </cfRule>
    <cfRule type="expression" dxfId="4844" priority="134">
      <formula>AND($N44 = 0 * ISNUMBER($N44))</formula>
    </cfRule>
    <cfRule type="expression" dxfId="4843" priority="135">
      <formula>AND($N44 &lt; 0, ISNUMBER($N44))</formula>
    </cfRule>
  </conditionalFormatting>
  <conditionalFormatting sqref="A44:F63">
    <cfRule type="expression" dxfId="4842" priority="142">
      <formula>AND($E44 &gt; 0, ISNUMBER($E44))</formula>
    </cfRule>
    <cfRule type="expression" dxfId="4841" priority="143">
      <formula>AND($E44 = 0 * ISNUMBER($E44))</formula>
    </cfRule>
    <cfRule type="expression" dxfId="4840" priority="144">
      <formula>AND($E44 &lt; 0, ISNUMBER($E44))</formula>
    </cfRule>
  </conditionalFormatting>
  <conditionalFormatting sqref="A44:C63 G44:I63">
    <cfRule type="expression" dxfId="4839" priority="139">
      <formula>AND($H44 &gt; 0, ISNUMBER($H44))</formula>
    </cfRule>
    <cfRule type="expression" dxfId="4838" priority="140">
      <formula>AND($H44 = 0 * ISNUMBER($H44))</formula>
    </cfRule>
    <cfRule type="expression" dxfId="4837" priority="141">
      <formula>AND($H44 &lt; 0, ISNUMBER($H44))</formula>
    </cfRule>
  </conditionalFormatting>
  <conditionalFormatting sqref="A44:C63 J44:L63">
    <cfRule type="expression" dxfId="4836" priority="136">
      <formula>AND($K44 &gt; 0, ISNUMBER($K44))</formula>
    </cfRule>
    <cfRule type="expression" dxfId="4835" priority="137">
      <formula>AND($K44 = 0 * ISNUMBER($K44))</formula>
    </cfRule>
    <cfRule type="expression" dxfId="4834" priority="138">
      <formula>AND($K44 &lt; 0, ISNUMBER($K44))</formula>
    </cfRule>
  </conditionalFormatting>
  <conditionalFormatting sqref="D42:F43 E64:F64">
    <cfRule type="expression" dxfId="4833" priority="130">
      <formula>$E$64 &gt; 0</formula>
    </cfRule>
    <cfRule type="expression" dxfId="4832" priority="131">
      <formula>$E$64 = 0</formula>
    </cfRule>
    <cfRule type="expression" dxfId="4831" priority="132">
      <formula>$E$64 &lt; 0</formula>
    </cfRule>
  </conditionalFormatting>
  <conditionalFormatting sqref="G42:I43 H64:I64">
    <cfRule type="expression" dxfId="4830" priority="127">
      <formula>$H$64 &gt; 0</formula>
    </cfRule>
    <cfRule type="expression" dxfId="4829" priority="128">
      <formula>$H$64 = 0</formula>
    </cfRule>
    <cfRule type="expression" dxfId="4828" priority="129">
      <formula>$H$64 &lt; 0</formula>
    </cfRule>
  </conditionalFormatting>
  <conditionalFormatting sqref="J42:L43 K64:L64">
    <cfRule type="expression" dxfId="4827" priority="124">
      <formula>$K$64 &gt; 0</formula>
    </cfRule>
    <cfRule type="expression" dxfId="4826" priority="125">
      <formula>$K$64 = 0</formula>
    </cfRule>
    <cfRule type="expression" dxfId="4825" priority="126">
      <formula>$K$64 &lt; 0</formula>
    </cfRule>
  </conditionalFormatting>
  <conditionalFormatting sqref="M42:O43 N64:O64">
    <cfRule type="expression" dxfId="4824" priority="121">
      <formula>$N$64 &gt; 0</formula>
    </cfRule>
    <cfRule type="expression" dxfId="4823" priority="122">
      <formula>$N$64 = 0</formula>
    </cfRule>
    <cfRule type="expression" dxfId="4822" priority="123">
      <formula>$N$64 &lt; 0</formula>
    </cfRule>
  </conditionalFormatting>
  <conditionalFormatting sqref="A71:C90 M71:O90">
    <cfRule type="expression" dxfId="4821" priority="109">
      <formula>AND($N71 &gt; 0, ISNUMBER($N71))</formula>
    </cfRule>
    <cfRule type="expression" dxfId="4820" priority="110">
      <formula>AND($N71 = 0 * ISNUMBER($N71))</formula>
    </cfRule>
    <cfRule type="expression" dxfId="4819" priority="111">
      <formula>AND($N71 &lt; 0, ISNUMBER($N71))</formula>
    </cfRule>
  </conditionalFormatting>
  <conditionalFormatting sqref="A71:F90">
    <cfRule type="expression" dxfId="4818" priority="118">
      <formula>AND($E71 &gt; 0, ISNUMBER($E71))</formula>
    </cfRule>
    <cfRule type="expression" dxfId="4817" priority="119">
      <formula>AND($E71 = 0 * ISNUMBER($E71))</formula>
    </cfRule>
    <cfRule type="expression" dxfId="4816" priority="120">
      <formula>AND($E71 &lt; 0, ISNUMBER($E71))</formula>
    </cfRule>
  </conditionalFormatting>
  <conditionalFormatting sqref="A71:C90 G71:I90">
    <cfRule type="expression" dxfId="4815" priority="115">
      <formula>AND($H71 &gt; 0, ISNUMBER($H71))</formula>
    </cfRule>
    <cfRule type="expression" dxfId="4814" priority="116">
      <formula>AND($H71 = 0 * ISNUMBER($H71))</formula>
    </cfRule>
    <cfRule type="expression" dxfId="4813" priority="117">
      <formula>AND($H71 &lt; 0, ISNUMBER($H71))</formula>
    </cfRule>
  </conditionalFormatting>
  <conditionalFormatting sqref="A71:C90 J71:L90">
    <cfRule type="expression" dxfId="4812" priority="112">
      <formula>AND($K71 &gt; 0, ISNUMBER($K71))</formula>
    </cfRule>
    <cfRule type="expression" dxfId="4811" priority="113">
      <formula>AND($K71 = 0 * ISNUMBER($K71))</formula>
    </cfRule>
    <cfRule type="expression" dxfId="4810" priority="114">
      <formula>AND($K71 &lt; 0, ISNUMBER($K71))</formula>
    </cfRule>
  </conditionalFormatting>
  <conditionalFormatting sqref="D69:F70 E91:F91">
    <cfRule type="expression" dxfId="4809" priority="106">
      <formula>$E$91 &gt; 0</formula>
    </cfRule>
    <cfRule type="expression" dxfId="4808" priority="107">
      <formula>$E$91 = 0</formula>
    </cfRule>
    <cfRule type="expression" dxfId="4807" priority="108">
      <formula>$E$91 &lt; 0</formula>
    </cfRule>
  </conditionalFormatting>
  <conditionalFormatting sqref="G69:I70 H91:I91">
    <cfRule type="expression" dxfId="4806" priority="103">
      <formula>$H$91 &gt; 0</formula>
    </cfRule>
    <cfRule type="expression" dxfId="4805" priority="104">
      <formula>$H$91 = 0</formula>
    </cfRule>
    <cfRule type="expression" dxfId="4804" priority="105">
      <formula>$H$91 &lt; 0</formula>
    </cfRule>
  </conditionalFormatting>
  <conditionalFormatting sqref="J69:L70 K91:L91">
    <cfRule type="expression" dxfId="4803" priority="100">
      <formula>$K$91 &gt; 0</formula>
    </cfRule>
    <cfRule type="expression" dxfId="4802" priority="101">
      <formula>$K$91 = 0</formula>
    </cfRule>
    <cfRule type="expression" dxfId="4801" priority="102">
      <formula>$K$91 &lt; 0</formula>
    </cfRule>
  </conditionalFormatting>
  <conditionalFormatting sqref="M69:O70 N91:O91">
    <cfRule type="expression" dxfId="4800" priority="97">
      <formula>$N$91 &gt; 0</formula>
    </cfRule>
    <cfRule type="expression" dxfId="4799" priority="98">
      <formula>$N$91 = 0</formula>
    </cfRule>
    <cfRule type="expression" dxfId="4798" priority="99">
      <formula>$N$91 &lt; 0</formula>
    </cfRule>
  </conditionalFormatting>
  <conditionalFormatting sqref="A98:C117 M98:O117">
    <cfRule type="expression" dxfId="4797" priority="85">
      <formula>AND($N98 &gt; 0, ISNUMBER($N98))</formula>
    </cfRule>
    <cfRule type="expression" dxfId="4796" priority="86">
      <formula>AND($N98 = 0 * ISNUMBER($N98))</formula>
    </cfRule>
    <cfRule type="expression" dxfId="4795" priority="87">
      <formula>AND($N98 &lt; 0, ISNUMBER($N98))</formula>
    </cfRule>
  </conditionalFormatting>
  <conditionalFormatting sqref="A98:F117">
    <cfRule type="expression" dxfId="4794" priority="94">
      <formula>AND($E98 &gt; 0, ISNUMBER($E98))</formula>
    </cfRule>
    <cfRule type="expression" dxfId="4793" priority="95">
      <formula>AND($E98 = 0 * ISNUMBER($E98))</formula>
    </cfRule>
    <cfRule type="expression" dxfId="4792" priority="96">
      <formula>AND($E98 &lt; 0, ISNUMBER($E98))</formula>
    </cfRule>
  </conditionalFormatting>
  <conditionalFormatting sqref="A98:C117 G98:I117">
    <cfRule type="expression" dxfId="4791" priority="91">
      <formula>AND($H98 &gt; 0, ISNUMBER($H98))</formula>
    </cfRule>
    <cfRule type="expression" dxfId="4790" priority="92">
      <formula>AND($H98 = 0 * ISNUMBER($H98))</formula>
    </cfRule>
    <cfRule type="expression" dxfId="4789" priority="93">
      <formula>AND($H98 &lt; 0, ISNUMBER($H98))</formula>
    </cfRule>
  </conditionalFormatting>
  <conditionalFormatting sqref="A98:C117 J98:L117">
    <cfRule type="expression" dxfId="4788" priority="88">
      <formula>AND($K98 &gt; 0, ISNUMBER($K98))</formula>
    </cfRule>
    <cfRule type="expression" dxfId="4787" priority="89">
      <formula>AND($K98 = 0 * ISNUMBER($K98))</formula>
    </cfRule>
    <cfRule type="expression" dxfId="4786" priority="90">
      <formula>AND($K98 &lt; 0, ISNUMBER($K98))</formula>
    </cfRule>
  </conditionalFormatting>
  <conditionalFormatting sqref="D96:F97 E118:F118">
    <cfRule type="expression" dxfId="4785" priority="82">
      <formula>$E$118 &gt; 0</formula>
    </cfRule>
    <cfRule type="expression" dxfId="4784" priority="83">
      <formula>$E$118 = 0</formula>
    </cfRule>
    <cfRule type="expression" dxfId="4783" priority="84">
      <formula>$E$118 &lt; 0</formula>
    </cfRule>
  </conditionalFormatting>
  <conditionalFormatting sqref="G96:I97 H118:I118">
    <cfRule type="expression" dxfId="4782" priority="79">
      <formula>$H$118 &gt; 0</formula>
    </cfRule>
    <cfRule type="expression" dxfId="4781" priority="80">
      <formula>$H$118 = 0</formula>
    </cfRule>
    <cfRule type="expression" dxfId="4780" priority="81">
      <formula>$H$118 &lt; 0</formula>
    </cfRule>
  </conditionalFormatting>
  <conditionalFormatting sqref="J96:L97 K118:L118">
    <cfRule type="expression" dxfId="4779" priority="76">
      <formula>$K$118 &gt; 0</formula>
    </cfRule>
    <cfRule type="expression" dxfId="4778" priority="77">
      <formula>$K$118 = 0</formula>
    </cfRule>
    <cfRule type="expression" dxfId="4777" priority="78">
      <formula>$K$118 &lt; 0</formula>
    </cfRule>
  </conditionalFormatting>
  <conditionalFormatting sqref="M96:O97 N118:O118">
    <cfRule type="expression" dxfId="4776" priority="73">
      <formula>$N$118 &gt; 0</formula>
    </cfRule>
    <cfRule type="expression" dxfId="4775" priority="74">
      <formula>$N$118 = 0</formula>
    </cfRule>
    <cfRule type="expression" dxfId="4774" priority="75">
      <formula>$N$118 &lt; 0</formula>
    </cfRule>
  </conditionalFormatting>
  <conditionalFormatting sqref="A125:C144 M125:O144">
    <cfRule type="expression" dxfId="4773" priority="61">
      <formula>AND($N125 &gt; 0, ISNUMBER($N125))</formula>
    </cfRule>
    <cfRule type="expression" dxfId="4772" priority="62">
      <formula>AND($N125 = 0 * ISNUMBER($N125))</formula>
    </cfRule>
    <cfRule type="expression" dxfId="4771" priority="63">
      <formula>AND($N125 &lt; 0, ISNUMBER($N125))</formula>
    </cfRule>
  </conditionalFormatting>
  <conditionalFormatting sqref="A125:F144">
    <cfRule type="expression" dxfId="4770" priority="70">
      <formula>AND($E125 &gt; 0, ISNUMBER($E125))</formula>
    </cfRule>
    <cfRule type="expression" dxfId="4769" priority="71">
      <formula>AND($E125 = 0 * ISNUMBER($E125))</formula>
    </cfRule>
    <cfRule type="expression" dxfId="4768" priority="72">
      <formula>AND($E125 &lt; 0, ISNUMBER($E125))</formula>
    </cfRule>
  </conditionalFormatting>
  <conditionalFormatting sqref="A125:C144 G125:I144">
    <cfRule type="expression" dxfId="4767" priority="67">
      <formula>AND($H125 &gt; 0, ISNUMBER($H125))</formula>
    </cfRule>
    <cfRule type="expression" dxfId="4766" priority="68">
      <formula>AND($H125 = 0 * ISNUMBER($H125))</formula>
    </cfRule>
    <cfRule type="expression" dxfId="4765" priority="69">
      <formula>AND($H125 &lt; 0, ISNUMBER($H125))</formula>
    </cfRule>
  </conditionalFormatting>
  <conditionalFormatting sqref="A125:C144 J125:L144">
    <cfRule type="expression" dxfId="4764" priority="64">
      <formula>AND($K125 &gt; 0, ISNUMBER($K125))</formula>
    </cfRule>
    <cfRule type="expression" dxfId="4763" priority="65">
      <formula>AND($K125 = 0 * ISNUMBER($K125))</formula>
    </cfRule>
    <cfRule type="expression" dxfId="4762" priority="66">
      <formula>AND($K125 &lt; 0, ISNUMBER($K125))</formula>
    </cfRule>
  </conditionalFormatting>
  <conditionalFormatting sqref="D123:F124 E145:F145">
    <cfRule type="expression" dxfId="4761" priority="58">
      <formula>$E$145 &gt; 0</formula>
    </cfRule>
    <cfRule type="expression" dxfId="4760" priority="59">
      <formula>$E$145 = 0</formula>
    </cfRule>
    <cfRule type="expression" dxfId="4759" priority="60">
      <formula>$E$145 &lt; 0</formula>
    </cfRule>
  </conditionalFormatting>
  <conditionalFormatting sqref="G123:I124 H145:I145">
    <cfRule type="expression" dxfId="4758" priority="55">
      <formula>$H$145 &gt; 0</formula>
    </cfRule>
    <cfRule type="expression" dxfId="4757" priority="56">
      <formula>$H$145 = 0</formula>
    </cfRule>
    <cfRule type="expression" dxfId="4756" priority="57">
      <formula>$H$145 &lt; 0</formula>
    </cfRule>
  </conditionalFormatting>
  <conditionalFormatting sqref="J123:L124 K145:L145">
    <cfRule type="expression" dxfId="4755" priority="52">
      <formula>$K$145 &gt; 0</formula>
    </cfRule>
    <cfRule type="expression" dxfId="4754" priority="53">
      <formula>$K$145 = 0</formula>
    </cfRule>
    <cfRule type="expression" dxfId="4753" priority="54">
      <formula>$K$145 &lt; 0</formula>
    </cfRule>
  </conditionalFormatting>
  <conditionalFormatting sqref="M123:O124 N145:O145">
    <cfRule type="expression" dxfId="4752" priority="49">
      <formula>$N$145 &gt; 0</formula>
    </cfRule>
    <cfRule type="expression" dxfId="4751" priority="50">
      <formula>$N$145 = 0</formula>
    </cfRule>
    <cfRule type="expression" dxfId="4750" priority="51">
      <formula>$N$145 &lt; 0</formula>
    </cfRule>
  </conditionalFormatting>
  <conditionalFormatting sqref="A152:C171 M152:O171">
    <cfRule type="expression" dxfId="4749" priority="37">
      <formula>AND($N152 &gt; 0, ISNUMBER($N152))</formula>
    </cfRule>
    <cfRule type="expression" dxfId="4748" priority="38">
      <formula>AND($N152 = 0 * ISNUMBER($N152))</formula>
    </cfRule>
    <cfRule type="expression" dxfId="4747" priority="39">
      <formula>AND($N152 &lt; 0, ISNUMBER($N152))</formula>
    </cfRule>
  </conditionalFormatting>
  <conditionalFormatting sqref="A152:F171">
    <cfRule type="expression" dxfId="4746" priority="46">
      <formula>AND($E152 &gt; 0, ISNUMBER($E152))</formula>
    </cfRule>
    <cfRule type="expression" dxfId="4745" priority="47">
      <formula>AND($E152 = 0 * ISNUMBER($E152))</formula>
    </cfRule>
    <cfRule type="expression" dxfId="4744" priority="48">
      <formula>AND($E152 &lt; 0, ISNUMBER($E152))</formula>
    </cfRule>
  </conditionalFormatting>
  <conditionalFormatting sqref="A152:C171 G152:I171">
    <cfRule type="expression" dxfId="4743" priority="43">
      <formula>AND($H152 &gt; 0, ISNUMBER($H152))</formula>
    </cfRule>
    <cfRule type="expression" dxfId="4742" priority="44">
      <formula>AND($H152 = 0 * ISNUMBER($H152))</formula>
    </cfRule>
    <cfRule type="expression" dxfId="4741" priority="45">
      <formula>AND($H152 &lt; 0, ISNUMBER($H152))</formula>
    </cfRule>
  </conditionalFormatting>
  <conditionalFormatting sqref="A152:C171 J152:L171">
    <cfRule type="expression" dxfId="4740" priority="40">
      <formula>AND($K152 &gt; 0, ISNUMBER($K152))</formula>
    </cfRule>
    <cfRule type="expression" dxfId="4739" priority="41">
      <formula>AND($K152 = 0 * ISNUMBER($K152))</formula>
    </cfRule>
    <cfRule type="expression" dxfId="4738" priority="42">
      <formula>AND($K152 &lt; 0, ISNUMBER($K152))</formula>
    </cfRule>
  </conditionalFormatting>
  <conditionalFormatting sqref="D150:F151 E172:F172">
    <cfRule type="expression" dxfId="4737" priority="34">
      <formula>$E$172 &gt; 0</formula>
    </cfRule>
    <cfRule type="expression" dxfId="4736" priority="35">
      <formula>$E$172 = 0</formula>
    </cfRule>
    <cfRule type="expression" dxfId="4735" priority="36">
      <formula>$E$172 &lt; 0</formula>
    </cfRule>
  </conditionalFormatting>
  <conditionalFormatting sqref="G150:I151 H172:I172">
    <cfRule type="expression" dxfId="4734" priority="31">
      <formula>$H$172 &gt; 0</formula>
    </cfRule>
    <cfRule type="expression" dxfId="4733" priority="32">
      <formula>$H$172 = 0</formula>
    </cfRule>
    <cfRule type="expression" dxfId="4732" priority="33">
      <formula>$H$172 &lt; 0</formula>
    </cfRule>
  </conditionalFormatting>
  <conditionalFormatting sqref="J150:L151 K172:L172">
    <cfRule type="expression" dxfId="4731" priority="28">
      <formula>$K$172 &gt; 0</formula>
    </cfRule>
    <cfRule type="expression" dxfId="4730" priority="29">
      <formula>$K$172 = 0</formula>
    </cfRule>
    <cfRule type="expression" dxfId="4729" priority="30">
      <formula>$K$172 &lt; 0</formula>
    </cfRule>
  </conditionalFormatting>
  <conditionalFormatting sqref="M150:O151 N172:O172">
    <cfRule type="expression" dxfId="4728" priority="25">
      <formula>$N$172 &gt; 0</formula>
    </cfRule>
    <cfRule type="expression" dxfId="4727" priority="26">
      <formula>$N$172 = 0</formula>
    </cfRule>
    <cfRule type="expression" dxfId="4726" priority="27">
      <formula>$N$172 &lt; 0</formula>
    </cfRule>
  </conditionalFormatting>
  <conditionalFormatting sqref="A179:C198 M179:O198">
    <cfRule type="expression" dxfId="4725" priority="13">
      <formula>AND($N179 &gt; 0, ISNUMBER($N179))</formula>
    </cfRule>
    <cfRule type="expression" dxfId="4724" priority="14">
      <formula>AND($N179 = 0 * ISNUMBER($N179))</formula>
    </cfRule>
    <cfRule type="expression" dxfId="4723" priority="15">
      <formula>AND($N179 &lt; 0, ISNUMBER($N179))</formula>
    </cfRule>
  </conditionalFormatting>
  <conditionalFormatting sqref="A179:F198">
    <cfRule type="expression" dxfId="4722" priority="22">
      <formula>AND($E179 &gt; 0, ISNUMBER($E179))</formula>
    </cfRule>
    <cfRule type="expression" dxfId="4721" priority="23">
      <formula>AND($E179 = 0 * ISNUMBER($E179))</formula>
    </cfRule>
    <cfRule type="expression" dxfId="4720" priority="24">
      <formula>AND($E179 &lt; 0, ISNUMBER($E179))</formula>
    </cfRule>
  </conditionalFormatting>
  <conditionalFormatting sqref="A179:C198 G179:I198">
    <cfRule type="expression" dxfId="4719" priority="19">
      <formula>AND($H179 &gt; 0, ISNUMBER($H179))</formula>
    </cfRule>
    <cfRule type="expression" dxfId="4718" priority="20">
      <formula>AND($H179 = 0 * ISNUMBER($H179))</formula>
    </cfRule>
    <cfRule type="expression" dxfId="4717" priority="21">
      <formula>AND($H179 &lt; 0, ISNUMBER($H179))</formula>
    </cfRule>
  </conditionalFormatting>
  <conditionalFormatting sqref="A179:C198 J179:L198">
    <cfRule type="expression" dxfId="4716" priority="16">
      <formula>AND($K179 &gt; 0, ISNUMBER($K179))</formula>
    </cfRule>
    <cfRule type="expression" dxfId="4715" priority="17">
      <formula>AND($K179 = 0 * ISNUMBER($K179))</formula>
    </cfRule>
    <cfRule type="expression" dxfId="4714" priority="18">
      <formula>AND($K179 &lt; 0, ISNUMBER($K179))</formula>
    </cfRule>
  </conditionalFormatting>
  <conditionalFormatting sqref="D177:F178 E199:F199">
    <cfRule type="expression" dxfId="4713" priority="10">
      <formula>$E$199 &gt; 0</formula>
    </cfRule>
    <cfRule type="expression" dxfId="4712" priority="11">
      <formula>$E$199 = 0</formula>
    </cfRule>
    <cfRule type="expression" dxfId="4711" priority="12">
      <formula>$E$199 &lt; 0</formula>
    </cfRule>
  </conditionalFormatting>
  <conditionalFormatting sqref="G177:I178 H199:I199">
    <cfRule type="expression" dxfId="4710" priority="7">
      <formula>$H$199 &gt; 0</formula>
    </cfRule>
    <cfRule type="expression" dxfId="4709" priority="8">
      <formula>$H$199 = 0</formula>
    </cfRule>
    <cfRule type="expression" dxfId="4708" priority="9">
      <formula>$H$199 &lt; 0</formula>
    </cfRule>
  </conditionalFormatting>
  <conditionalFormatting sqref="J177:L178 K199:L199">
    <cfRule type="expression" dxfId="4707" priority="4">
      <formula>$K$199 &gt; 0</formula>
    </cfRule>
    <cfRule type="expression" dxfId="4706" priority="5">
      <formula>$K$199 = 0</formula>
    </cfRule>
    <cfRule type="expression" dxfId="4705" priority="6">
      <formula>$K$199 &lt; 0</formula>
    </cfRule>
  </conditionalFormatting>
  <conditionalFormatting sqref="M177:O178 N199:O199">
    <cfRule type="expression" dxfId="4704" priority="1">
      <formula>$N$199 &gt; 0</formula>
    </cfRule>
    <cfRule type="expression" dxfId="4703" priority="2">
      <formula>$N$199 = 0</formula>
    </cfRule>
    <cfRule type="expression" dxfId="470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6" r:id="rId23" name="Button 20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9" r:id="rId66" name="Button 63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4" r:id="rId81" name="Button 78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8" r:id="rId95" name="Button 9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3" r:id="rId110" name="Button 10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8" r:id="rId125" name="Button 12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3" r:id="rId140" name="Button 13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33A0A9-8812-4D86-AFB1-0FB8B08E3332}">
  <sheetPr codeName="Sheet5"/>
  <dimension ref="A1:S199"/>
  <sheetViews>
    <sheetView zoomScaleNormal="100" workbookViewId="0">
      <selection activeCell="G2" sqref="G2:I2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75" t="s">
        <v>0</v>
      </c>
      <c r="B1" s="276"/>
      <c r="C1" s="276"/>
      <c r="D1" s="276"/>
      <c r="E1" s="276"/>
      <c r="F1" s="277"/>
      <c r="G1" s="306">
        <v>44470</v>
      </c>
      <c r="H1" s="307"/>
      <c r="I1" s="308"/>
      <c r="J1" s="275" t="s">
        <v>1</v>
      </c>
      <c r="K1" s="276"/>
      <c r="L1" s="276"/>
      <c r="M1" s="276"/>
      <c r="N1" s="276"/>
      <c r="O1" s="277"/>
      <c r="Q1" s="275" t="s">
        <v>2</v>
      </c>
      <c r="R1" s="277"/>
    </row>
    <row r="2" spans="1:19" ht="17.25" customHeight="1">
      <c r="A2" s="117" t="s">
        <v>3</v>
      </c>
      <c r="B2" s="309" t="s">
        <v>8</v>
      </c>
      <c r="C2" s="310"/>
      <c r="D2" s="310"/>
      <c r="E2" s="310"/>
      <c r="F2" s="311"/>
      <c r="G2" s="303" t="s">
        <v>46</v>
      </c>
      <c r="H2" s="304"/>
      <c r="I2" s="305"/>
      <c r="J2" s="1" t="s">
        <v>3</v>
      </c>
      <c r="K2" s="309" t="s">
        <v>318</v>
      </c>
      <c r="L2" s="310"/>
      <c r="M2" s="310"/>
      <c r="N2" s="310"/>
      <c r="O2" s="311"/>
      <c r="Q2" s="2" t="s">
        <v>6</v>
      </c>
      <c r="R2" s="3">
        <v>0.375</v>
      </c>
    </row>
    <row r="3" spans="1:19" ht="17.25" customHeight="1" thickBot="1">
      <c r="A3" s="118" t="s">
        <v>7</v>
      </c>
      <c r="B3" s="300" t="s">
        <v>326</v>
      </c>
      <c r="C3" s="301"/>
      <c r="D3" s="301"/>
      <c r="E3" s="301"/>
      <c r="F3" s="302"/>
      <c r="G3" s="29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97"/>
      <c r="I3" s="298"/>
      <c r="J3" s="4" t="s">
        <v>7</v>
      </c>
      <c r="K3" s="300" t="s">
        <v>319</v>
      </c>
      <c r="L3" s="301"/>
      <c r="M3" s="301"/>
      <c r="N3" s="301"/>
      <c r="O3" s="302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300" t="s">
        <v>16</v>
      </c>
      <c r="C4" s="301"/>
      <c r="D4" s="301"/>
      <c r="E4" s="301"/>
      <c r="F4" s="302"/>
      <c r="G4" s="303" t="s">
        <v>44</v>
      </c>
      <c r="H4" s="304"/>
      <c r="I4" s="305"/>
      <c r="J4" s="4" t="s">
        <v>11</v>
      </c>
      <c r="K4" s="300" t="s">
        <v>320</v>
      </c>
      <c r="L4" s="301"/>
      <c r="M4" s="301"/>
      <c r="N4" s="301"/>
      <c r="O4" s="302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300" t="s">
        <v>317</v>
      </c>
      <c r="C5" s="301"/>
      <c r="D5" s="301"/>
      <c r="E5" s="301"/>
      <c r="F5" s="302"/>
      <c r="G5" s="29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97"/>
      <c r="I5" s="298"/>
      <c r="J5" s="4" t="s">
        <v>15</v>
      </c>
      <c r="K5" s="300" t="s">
        <v>321</v>
      </c>
      <c r="L5" s="301"/>
      <c r="M5" s="301"/>
      <c r="N5" s="301"/>
      <c r="O5" s="302"/>
    </row>
    <row r="6" spans="1:19">
      <c r="A6" s="118" t="s">
        <v>18</v>
      </c>
      <c r="B6" s="300"/>
      <c r="C6" s="301"/>
      <c r="D6" s="301"/>
      <c r="E6" s="301"/>
      <c r="F6" s="302"/>
      <c r="G6" s="303" t="s">
        <v>45</v>
      </c>
      <c r="H6" s="304"/>
      <c r="I6" s="305"/>
      <c r="J6" s="4" t="s">
        <v>18</v>
      </c>
      <c r="K6" s="300" t="s">
        <v>322</v>
      </c>
      <c r="L6" s="301"/>
      <c r="M6" s="301"/>
      <c r="N6" s="301"/>
      <c r="O6" s="302"/>
    </row>
    <row r="7" spans="1:19" ht="17.25" thickBot="1">
      <c r="A7" s="118" t="s">
        <v>21</v>
      </c>
      <c r="B7" s="300"/>
      <c r="C7" s="301"/>
      <c r="D7" s="301"/>
      <c r="E7" s="301"/>
      <c r="F7" s="302"/>
      <c r="G7" s="29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97"/>
      <c r="I7" s="298"/>
      <c r="J7" s="4" t="s">
        <v>21</v>
      </c>
      <c r="K7" s="300" t="s">
        <v>323</v>
      </c>
      <c r="L7" s="301"/>
      <c r="M7" s="301"/>
      <c r="N7" s="301"/>
      <c r="O7" s="302"/>
    </row>
    <row r="8" spans="1:19" ht="17.25" thickBot="1">
      <c r="A8" s="118" t="s">
        <v>24</v>
      </c>
      <c r="B8" s="300"/>
      <c r="C8" s="301"/>
      <c r="D8" s="301"/>
      <c r="E8" s="301"/>
      <c r="F8" s="302"/>
      <c r="G8" s="303" t="s">
        <v>253</v>
      </c>
      <c r="H8" s="304"/>
      <c r="I8" s="305"/>
      <c r="J8" s="4" t="s">
        <v>24</v>
      </c>
      <c r="K8" s="300"/>
      <c r="L8" s="301"/>
      <c r="M8" s="301"/>
      <c r="N8" s="301"/>
      <c r="O8" s="302"/>
      <c r="Q8" s="275" t="s">
        <v>27</v>
      </c>
      <c r="R8" s="277"/>
    </row>
    <row r="9" spans="1:19" ht="17.25" thickBot="1">
      <c r="A9" s="118" t="s">
        <v>28</v>
      </c>
      <c r="B9" s="300"/>
      <c r="C9" s="301"/>
      <c r="D9" s="301"/>
      <c r="E9" s="301"/>
      <c r="F9" s="302"/>
      <c r="G9" s="29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97"/>
      <c r="I9" s="298"/>
      <c r="J9" s="4" t="s">
        <v>28</v>
      </c>
      <c r="K9" s="300"/>
      <c r="L9" s="301"/>
      <c r="M9" s="301"/>
      <c r="N9" s="301"/>
      <c r="O9" s="302"/>
      <c r="Q9" s="2" t="s">
        <v>29</v>
      </c>
      <c r="R9" s="6">
        <v>10</v>
      </c>
    </row>
    <row r="10" spans="1:19">
      <c r="A10" s="118" t="s">
        <v>30</v>
      </c>
      <c r="B10" s="300"/>
      <c r="C10" s="301"/>
      <c r="D10" s="301"/>
      <c r="E10" s="301"/>
      <c r="F10" s="302"/>
      <c r="G10" s="303" t="s">
        <v>47</v>
      </c>
      <c r="H10" s="304"/>
      <c r="I10" s="305"/>
      <c r="J10" s="4" t="s">
        <v>30</v>
      </c>
      <c r="K10" s="300" t="s">
        <v>324</v>
      </c>
      <c r="L10" s="301"/>
      <c r="M10" s="301"/>
      <c r="N10" s="301"/>
      <c r="O10" s="302"/>
      <c r="Q10" s="2" t="s">
        <v>31</v>
      </c>
      <c r="R10" s="6">
        <v>100</v>
      </c>
    </row>
    <row r="11" spans="1:19" ht="17.25" thickBot="1">
      <c r="A11" s="119" t="s">
        <v>32</v>
      </c>
      <c r="B11" s="293" t="s">
        <v>325</v>
      </c>
      <c r="C11" s="294"/>
      <c r="D11" s="294"/>
      <c r="E11" s="294"/>
      <c r="F11" s="295"/>
      <c r="G11" s="29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97"/>
      <c r="I11" s="298"/>
      <c r="J11" s="7" t="s">
        <v>32</v>
      </c>
      <c r="K11" s="293" t="s">
        <v>316</v>
      </c>
      <c r="L11" s="294"/>
      <c r="M11" s="294"/>
      <c r="N11" s="294"/>
      <c r="O11" s="295"/>
      <c r="Q11" s="65" t="s">
        <v>33</v>
      </c>
      <c r="R11" s="8">
        <v>1000</v>
      </c>
    </row>
    <row r="12" spans="1:19" ht="17.25" thickBot="1"/>
    <row r="13" spans="1:19" ht="17.25" customHeight="1" thickBot="1">
      <c r="A13" s="275" t="s">
        <v>34</v>
      </c>
      <c r="B13" s="276"/>
      <c r="C13" s="276"/>
      <c r="D13" s="276"/>
      <c r="E13" s="276"/>
      <c r="F13" s="276"/>
      <c r="G13" s="276"/>
      <c r="H13" s="276"/>
      <c r="I13" s="276"/>
      <c r="J13" s="276"/>
      <c r="K13" s="276"/>
      <c r="L13" s="276"/>
      <c r="M13" s="276"/>
      <c r="N13" s="276"/>
      <c r="O13" s="277"/>
      <c r="Q13" s="274"/>
      <c r="R13" s="274"/>
      <c r="S13" s="274"/>
    </row>
    <row r="14" spans="1:19" ht="17.25" customHeight="1" thickBot="1">
      <c r="A14" s="116" t="s">
        <v>35</v>
      </c>
      <c r="B14" s="275" t="s">
        <v>36</v>
      </c>
      <c r="C14" s="277"/>
      <c r="D14" s="275" t="s">
        <v>37</v>
      </c>
      <c r="E14" s="276"/>
      <c r="F14" s="277"/>
      <c r="G14" s="278">
        <f>_xlfn.IFNA(VLOOKUP(B14, 현재가테이블!$B$2:$D$200, 2, FALSE), "-")</f>
        <v>74050000</v>
      </c>
      <c r="H14" s="279"/>
      <c r="I14" s="280"/>
      <c r="J14" s="275" t="s">
        <v>38</v>
      </c>
      <c r="K14" s="276"/>
      <c r="L14" s="277"/>
      <c r="M14" s="281">
        <f>_xlfn.IFNA(VLOOKUP(B14, 현재가테이블!$B$2:$D$200, 3, FALSE), "-")</f>
        <v>-1.04236269E-2</v>
      </c>
      <c r="N14" s="282"/>
      <c r="O14" s="283"/>
      <c r="Q14" s="274"/>
      <c r="R14" s="274"/>
      <c r="S14" s="274"/>
    </row>
    <row r="15" spans="1:19" ht="17.25" customHeight="1" thickBot="1">
      <c r="A15" s="312" t="s">
        <v>39</v>
      </c>
      <c r="B15" s="313" t="str">
        <f>TEXT($G$1, "[$-ko-KR]yyyy-mm-dd(ddd) ") &amp; "오전 00:00"</f>
        <v>2021-10-01(금) 오전 00:00</v>
      </c>
      <c r="C15" s="314"/>
      <c r="D15" s="288" t="str">
        <f>TEXT($G$1, "[$-ko-KR]yyyy-mm-dd(ddd) ") &amp; "오후 14:00"</f>
        <v>2021-10-01(금) 오후 14:00</v>
      </c>
      <c r="E15" s="289"/>
      <c r="F15" s="290"/>
      <c r="G15" s="288" t="str">
        <f>TEXT($G$1, "[$-ko-KR]yyyy-mm-dd(ddd) ") &amp; "오후 19:00"</f>
        <v>2021-10-01(금) 오후 19:00</v>
      </c>
      <c r="H15" s="289"/>
      <c r="I15" s="290"/>
      <c r="J15" s="288" t="str">
        <f>TEXT($G$1, "[$-ko-KR]yyyy-mm-dd(ddd) ") &amp; "오후 21:00"</f>
        <v>2021-10-01(금) 오후 21:00</v>
      </c>
      <c r="K15" s="289"/>
      <c r="L15" s="290"/>
      <c r="M15" s="288" t="str">
        <f>TEXT($G$1+1, "[$-ko-KR]yyyy-mm-dd(ddd) ") &amp; "오전 00:00"</f>
        <v>2021-10-02(토) 오전 00:00</v>
      </c>
      <c r="N15" s="289"/>
      <c r="O15" s="290"/>
      <c r="Q15" s="274"/>
      <c r="R15" s="274"/>
      <c r="S15" s="274"/>
    </row>
    <row r="16" spans="1:19" ht="17.25" customHeight="1" thickBot="1">
      <c r="A16" s="312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61" t="s">
        <v>37</v>
      </c>
      <c r="H16" s="62" t="s">
        <v>40</v>
      </c>
      <c r="I16" s="63" t="s">
        <v>41</v>
      </c>
      <c r="J16" s="10" t="s">
        <v>37</v>
      </c>
      <c r="K16" s="10" t="s">
        <v>40</v>
      </c>
      <c r="L16" s="64" t="s">
        <v>41</v>
      </c>
      <c r="M16" s="2" t="s">
        <v>37</v>
      </c>
      <c r="N16" s="10" t="s">
        <v>40</v>
      </c>
      <c r="O16" s="66" t="s">
        <v>41</v>
      </c>
      <c r="Q16" s="264"/>
      <c r="R16" s="264"/>
      <c r="S16" s="264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74"/>
      <c r="R17" s="274"/>
      <c r="S17" s="274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74"/>
      <c r="R18" s="274"/>
      <c r="S18" s="274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64"/>
      <c r="R19" s="264"/>
      <c r="S19" s="264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64"/>
      <c r="R20" s="264"/>
      <c r="S20" s="264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64"/>
      <c r="R21" s="264"/>
      <c r="S21" s="264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64"/>
      <c r="R22" s="264"/>
      <c r="S22" s="264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64"/>
      <c r="R23" s="264"/>
      <c r="S23" s="264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64"/>
      <c r="R24" s="264"/>
      <c r="S24" s="264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65"/>
      <c r="R26" s="266"/>
      <c r="S26" s="267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68"/>
      <c r="R27" s="269"/>
      <c r="S27" s="270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1"/>
      <c r="R28" s="272"/>
      <c r="S28" s="273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64"/>
      <c r="R29" s="264"/>
      <c r="S29" s="264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74"/>
      <c r="R30" s="274"/>
      <c r="S30" s="274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74"/>
      <c r="R31" s="274"/>
      <c r="S31" s="274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64"/>
      <c r="R32" s="264"/>
      <c r="S32" s="264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64"/>
      <c r="R33" s="264"/>
      <c r="S33" s="264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64"/>
      <c r="R34" s="264"/>
      <c r="S34" s="264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53"/>
      <c r="R35" s="254"/>
      <c r="S35" s="255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56"/>
      <c r="R36" s="257"/>
      <c r="S36" s="258"/>
    </row>
    <row r="37" spans="1:19" ht="17.25" customHeight="1" thickBot="1">
      <c r="A37" s="132" t="s">
        <v>42</v>
      </c>
      <c r="B37" s="317">
        <v>150000</v>
      </c>
      <c r="C37" s="318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59"/>
      <c r="R37" s="260"/>
      <c r="S37" s="261"/>
    </row>
    <row r="38" spans="1:19" ht="17.25" customHeight="1"/>
    <row r="39" spans="1:19" ht="17.25" customHeight="1" thickBot="1"/>
    <row r="40" spans="1:19" ht="17.25" customHeight="1" thickBot="1">
      <c r="A40" s="275" t="s">
        <v>44</v>
      </c>
      <c r="B40" s="276"/>
      <c r="C40" s="276"/>
      <c r="D40" s="276"/>
      <c r="E40" s="276"/>
      <c r="F40" s="276"/>
      <c r="G40" s="276"/>
      <c r="H40" s="276"/>
      <c r="I40" s="276"/>
      <c r="J40" s="276"/>
      <c r="K40" s="276"/>
      <c r="L40" s="276"/>
      <c r="M40" s="276"/>
      <c r="N40" s="276"/>
      <c r="O40" s="277"/>
      <c r="Q40" s="274"/>
      <c r="R40" s="274"/>
      <c r="S40" s="274"/>
    </row>
    <row r="41" spans="1:19" ht="17.25" customHeight="1" thickBot="1">
      <c r="A41" s="116" t="s">
        <v>265</v>
      </c>
      <c r="B41" s="275" t="s">
        <v>49</v>
      </c>
      <c r="C41" s="277"/>
      <c r="D41" s="275" t="s">
        <v>58</v>
      </c>
      <c r="E41" s="276"/>
      <c r="F41" s="277"/>
      <c r="G41" s="278">
        <f>_xlfn.IFNA(VLOOKUP(B41, 현재가테이블!$B$2:$D$200, 2, FALSE), "-")</f>
        <v>74050000</v>
      </c>
      <c r="H41" s="279"/>
      <c r="I41" s="280"/>
      <c r="J41" s="275" t="s">
        <v>59</v>
      </c>
      <c r="K41" s="276"/>
      <c r="L41" s="277"/>
      <c r="M41" s="281">
        <f>_xlfn.IFNA(VLOOKUP(B41, 현재가테이블!$B$2:$D$200, 3, FALSE), "-")</f>
        <v>-1.04236269E-2</v>
      </c>
      <c r="N41" s="282"/>
      <c r="O41" s="283"/>
      <c r="Q41" s="274"/>
      <c r="R41" s="274"/>
      <c r="S41" s="274"/>
    </row>
    <row r="42" spans="1:19" ht="17.25" customHeight="1" thickBot="1">
      <c r="A42" s="319" t="s">
        <v>55</v>
      </c>
      <c r="B42" s="315" t="str">
        <f>TEXT($G$1, "[$-ko-KR]yyyy-mm-dd(ddd) ") &amp; "오전 00:00"</f>
        <v>2021-10-01(금) 오전 00:00</v>
      </c>
      <c r="C42" s="316"/>
      <c r="D42" s="288" t="str">
        <f>TEXT($G$1, "[$-ko-KR]yyyy-mm-dd(ddd) ") &amp; "오후 14:00"</f>
        <v>2021-10-01(금) 오후 14:00</v>
      </c>
      <c r="E42" s="289"/>
      <c r="F42" s="290"/>
      <c r="G42" s="288" t="str">
        <f>TEXT($G$1, "[$-ko-KR]yyyy-mm-dd(ddd) ") &amp; "오후 19:00"</f>
        <v>2021-10-01(금) 오후 19:00</v>
      </c>
      <c r="H42" s="289"/>
      <c r="I42" s="290"/>
      <c r="J42" s="288" t="str">
        <f>TEXT($G$1, "[$-ko-KR]yyyy-mm-dd(ddd) ") &amp; "오후 21:00"</f>
        <v>2021-10-01(금) 오후 21:00</v>
      </c>
      <c r="K42" s="289"/>
      <c r="L42" s="290"/>
      <c r="M42" s="288" t="str">
        <f>TEXT($G$1+1, "[$-ko-KR]yyyy-mm-dd(ddd) ") &amp; "오전 00:00"</f>
        <v>2021-10-02(토) 오전 00:00</v>
      </c>
      <c r="N42" s="289"/>
      <c r="O42" s="290"/>
      <c r="Q42" s="274"/>
      <c r="R42" s="274"/>
      <c r="S42" s="274"/>
    </row>
    <row r="43" spans="1:19" ht="17.25" customHeight="1" thickBot="1">
      <c r="A43" s="320"/>
      <c r="B43" s="121" t="s">
        <v>58</v>
      </c>
      <c r="C43" s="122" t="s">
        <v>59</v>
      </c>
      <c r="D43" s="2" t="s">
        <v>58</v>
      </c>
      <c r="E43" s="10" t="s">
        <v>266</v>
      </c>
      <c r="F43" s="11" t="s">
        <v>267</v>
      </c>
      <c r="G43" s="112" t="s">
        <v>58</v>
      </c>
      <c r="H43" s="113" t="s">
        <v>266</v>
      </c>
      <c r="I43" s="114" t="s">
        <v>267</v>
      </c>
      <c r="J43" s="10" t="s">
        <v>58</v>
      </c>
      <c r="K43" s="10" t="s">
        <v>266</v>
      </c>
      <c r="L43" s="115" t="s">
        <v>267</v>
      </c>
      <c r="M43" s="2" t="s">
        <v>58</v>
      </c>
      <c r="N43" s="10" t="s">
        <v>266</v>
      </c>
      <c r="O43" s="66" t="s">
        <v>267</v>
      </c>
      <c r="Q43" s="264"/>
      <c r="R43" s="264"/>
      <c r="S43" s="264"/>
    </row>
    <row r="44" spans="1:19" ht="17.25" customHeight="1" thickBot="1">
      <c r="A44" s="123"/>
      <c r="B44" s="124"/>
      <c r="C44" s="76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74"/>
      <c r="R44" s="274"/>
      <c r="S44" s="274"/>
    </row>
    <row r="45" spans="1:19" ht="17.25" customHeight="1" thickBot="1">
      <c r="A45" s="125"/>
      <c r="B45" s="126"/>
      <c r="C45" s="77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74"/>
      <c r="R45" s="274"/>
      <c r="S45" s="274"/>
    </row>
    <row r="46" spans="1:19" ht="17.25" customHeight="1" thickBot="1">
      <c r="A46" s="125"/>
      <c r="B46" s="126"/>
      <c r="C46" s="77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264"/>
      <c r="R46" s="264"/>
      <c r="S46" s="264"/>
    </row>
    <row r="47" spans="1:19" ht="17.25" customHeight="1" thickBot="1">
      <c r="A47" s="125"/>
      <c r="B47" s="126"/>
      <c r="C47" s="77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264"/>
      <c r="R47" s="264"/>
      <c r="S47" s="264"/>
    </row>
    <row r="48" spans="1:19" ht="17.25" customHeight="1" thickBot="1">
      <c r="A48" s="127"/>
      <c r="B48" s="128"/>
      <c r="C48" s="78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264"/>
      <c r="R48" s="264"/>
      <c r="S48" s="264"/>
    </row>
    <row r="49" spans="1:19" ht="17.25" customHeight="1" thickBot="1">
      <c r="A49" s="125"/>
      <c r="B49" s="129"/>
      <c r="C49" s="80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64"/>
      <c r="R49" s="264"/>
      <c r="S49" s="264"/>
    </row>
    <row r="50" spans="1:19" ht="17.25" customHeight="1" thickBot="1">
      <c r="A50" s="125"/>
      <c r="B50" s="126"/>
      <c r="C50" s="77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64"/>
      <c r="R50" s="264"/>
      <c r="S50" s="264"/>
    </row>
    <row r="51" spans="1:19" ht="17.25" customHeight="1" thickBot="1">
      <c r="A51" s="125"/>
      <c r="B51" s="126"/>
      <c r="C51" s="77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264"/>
      <c r="R51" s="264"/>
      <c r="S51" s="264"/>
    </row>
    <row r="52" spans="1:19" ht="17.25" customHeight="1" thickBot="1">
      <c r="A52" s="125"/>
      <c r="B52" s="126"/>
      <c r="C52" s="77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/>
      <c r="B53" s="131"/>
      <c r="C53" s="79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265"/>
      <c r="R53" s="266"/>
      <c r="S53" s="267"/>
    </row>
    <row r="54" spans="1:19" ht="17.25" customHeight="1">
      <c r="A54" s="123"/>
      <c r="B54" s="124"/>
      <c r="C54" s="76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68"/>
      <c r="R54" s="269"/>
      <c r="S54" s="270"/>
    </row>
    <row r="55" spans="1:19" ht="17.25" customHeight="1" thickBot="1">
      <c r="A55" s="125"/>
      <c r="B55" s="126"/>
      <c r="C55" s="77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71"/>
      <c r="R55" s="272"/>
      <c r="S55" s="273"/>
    </row>
    <row r="56" spans="1:19" ht="17.25" customHeight="1" thickBot="1">
      <c r="A56" s="125"/>
      <c r="B56" s="126"/>
      <c r="C56" s="77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264"/>
      <c r="R56" s="264"/>
      <c r="S56" s="264"/>
    </row>
    <row r="57" spans="1:19" ht="17.25" customHeight="1" thickBot="1">
      <c r="A57" s="125"/>
      <c r="B57" s="126"/>
      <c r="C57" s="77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274"/>
      <c r="R57" s="274"/>
      <c r="S57" s="274"/>
    </row>
    <row r="58" spans="1:19" ht="17.25" customHeight="1" thickBot="1">
      <c r="A58" s="127"/>
      <c r="B58" s="128"/>
      <c r="C58" s="78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274"/>
      <c r="R58" s="274"/>
      <c r="S58" s="274"/>
    </row>
    <row r="59" spans="1:19" ht="17.25" customHeight="1" thickBot="1">
      <c r="A59" s="125"/>
      <c r="B59" s="129"/>
      <c r="C59" s="80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64"/>
      <c r="R59" s="264"/>
      <c r="S59" s="264"/>
    </row>
    <row r="60" spans="1:19" ht="17.25" customHeight="1" thickBot="1">
      <c r="A60" s="125"/>
      <c r="B60" s="126"/>
      <c r="C60" s="77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64"/>
      <c r="R60" s="264"/>
      <c r="S60" s="264"/>
    </row>
    <row r="61" spans="1:19" ht="17.25" customHeight="1" thickBot="1">
      <c r="A61" s="125"/>
      <c r="B61" s="126"/>
      <c r="C61" s="77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64"/>
      <c r="R61" s="264"/>
      <c r="S61" s="264"/>
    </row>
    <row r="62" spans="1:19" ht="17.25" customHeight="1">
      <c r="A62" s="125"/>
      <c r="B62" s="126"/>
      <c r="C62" s="77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53"/>
      <c r="R62" s="254"/>
      <c r="S62" s="255"/>
    </row>
    <row r="63" spans="1:19" ht="17.25" customHeight="1" thickBot="1">
      <c r="A63" s="130"/>
      <c r="B63" s="131"/>
      <c r="C63" s="79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56"/>
      <c r="R63" s="257"/>
      <c r="S63" s="258"/>
    </row>
    <row r="64" spans="1:19" ht="17.25" customHeight="1" thickBot="1">
      <c r="A64" s="132" t="s">
        <v>268</v>
      </c>
      <c r="B64" s="317">
        <f>$B$37</f>
        <v>150000</v>
      </c>
      <c r="C64" s="318"/>
      <c r="D64" s="26" t="s">
        <v>269</v>
      </c>
      <c r="E64" s="27">
        <f>IF(COUNT(E44:E63), SUM(E44:E63) / COUNT(E44:E63), 0)</f>
        <v>0</v>
      </c>
      <c r="F64" s="28">
        <f>SUM(F44:F63)</f>
        <v>0</v>
      </c>
      <c r="G64" s="26" t="s">
        <v>269</v>
      </c>
      <c r="H64" s="27">
        <f>IF(COUNT(H44:H63), SUM(H44:H63) / COUNT(H44:H63), 0)</f>
        <v>0</v>
      </c>
      <c r="I64" s="28">
        <f>SUM(I44:I63)</f>
        <v>0</v>
      </c>
      <c r="J64" s="26" t="s">
        <v>269</v>
      </c>
      <c r="K64" s="27">
        <f>IF(COUNT(K44:K63), SUM(K44:K63) / COUNT(K44:K63), 0)</f>
        <v>0</v>
      </c>
      <c r="L64" s="28">
        <f>SUM(L44:L63)</f>
        <v>0</v>
      </c>
      <c r="M64" s="26" t="s">
        <v>269</v>
      </c>
      <c r="N64" s="27">
        <f>IF(COUNT(N44:N63), SUM(N44:N63) / COUNT(N44:N63), 0)</f>
        <v>0</v>
      </c>
      <c r="O64" s="28">
        <f>SUM(O44:O63)</f>
        <v>0</v>
      </c>
      <c r="Q64" s="259"/>
      <c r="R64" s="260"/>
      <c r="S64" s="261"/>
    </row>
    <row r="65" spans="1:19" ht="17.25" customHeight="1"/>
    <row r="66" spans="1:19" ht="17.25" customHeight="1" thickBot="1"/>
    <row r="67" spans="1:19" ht="17.25" thickBot="1">
      <c r="A67" s="275" t="s">
        <v>45</v>
      </c>
      <c r="B67" s="276"/>
      <c r="C67" s="276"/>
      <c r="D67" s="276"/>
      <c r="E67" s="276"/>
      <c r="F67" s="276"/>
      <c r="G67" s="276"/>
      <c r="H67" s="276"/>
      <c r="I67" s="276"/>
      <c r="J67" s="276"/>
      <c r="K67" s="276"/>
      <c r="L67" s="276"/>
      <c r="M67" s="276"/>
      <c r="N67" s="276"/>
      <c r="O67" s="277"/>
      <c r="Q67" s="274"/>
      <c r="R67" s="274"/>
      <c r="S67" s="274"/>
    </row>
    <row r="68" spans="1:19" ht="17.25" thickBot="1">
      <c r="A68" s="116" t="s">
        <v>265</v>
      </c>
      <c r="B68" s="275" t="s">
        <v>49</v>
      </c>
      <c r="C68" s="277"/>
      <c r="D68" s="275" t="s">
        <v>58</v>
      </c>
      <c r="E68" s="276"/>
      <c r="F68" s="277"/>
      <c r="G68" s="278">
        <f>_xlfn.IFNA(VLOOKUP(B68, 현재가테이블!$B$2:$D$200, 2, FALSE), "-")</f>
        <v>74050000</v>
      </c>
      <c r="H68" s="279"/>
      <c r="I68" s="280"/>
      <c r="J68" s="275" t="s">
        <v>59</v>
      </c>
      <c r="K68" s="276"/>
      <c r="L68" s="277"/>
      <c r="M68" s="281">
        <f>_xlfn.IFNA(VLOOKUP(B68, 현재가테이블!$B$2:$D$200, 3, FALSE), "-")</f>
        <v>-1.04236269E-2</v>
      </c>
      <c r="N68" s="282"/>
      <c r="O68" s="283"/>
      <c r="Q68" s="274"/>
      <c r="R68" s="274"/>
      <c r="S68" s="274"/>
    </row>
    <row r="69" spans="1:19" ht="17.25" thickBot="1">
      <c r="A69" s="319" t="s">
        <v>55</v>
      </c>
      <c r="B69" s="315" t="str">
        <f>TEXT($G$1, "[$-ko-KR]yyyy-mm-dd(ddd) ") &amp; "오전 00:00"</f>
        <v>2021-10-01(금) 오전 00:00</v>
      </c>
      <c r="C69" s="316"/>
      <c r="D69" s="288" t="str">
        <f>TEXT($G$1, "[$-ko-KR]yyyy-mm-dd(ddd) ") &amp; "오후 14:00"</f>
        <v>2021-10-01(금) 오후 14:00</v>
      </c>
      <c r="E69" s="289"/>
      <c r="F69" s="290"/>
      <c r="G69" s="288" t="str">
        <f>TEXT($G$1, "[$-ko-KR]yyyy-mm-dd(ddd) ") &amp; "오후 19:00"</f>
        <v>2021-10-01(금) 오후 19:00</v>
      </c>
      <c r="H69" s="289"/>
      <c r="I69" s="290"/>
      <c r="J69" s="288" t="str">
        <f>TEXT($G$1, "[$-ko-KR]yyyy-mm-dd(ddd) ") &amp; "오후 21:00"</f>
        <v>2021-10-01(금) 오후 21:00</v>
      </c>
      <c r="K69" s="289"/>
      <c r="L69" s="290"/>
      <c r="M69" s="288" t="str">
        <f>TEXT($G$1+1, "[$-ko-KR]yyyy-mm-dd(ddd) ") &amp; "오전 00:00"</f>
        <v>2021-10-02(토) 오전 00:00</v>
      </c>
      <c r="N69" s="289"/>
      <c r="O69" s="290"/>
      <c r="Q69" s="274"/>
      <c r="R69" s="274"/>
      <c r="S69" s="274"/>
    </row>
    <row r="70" spans="1:19" ht="17.25" thickBot="1">
      <c r="A70" s="320"/>
      <c r="B70" s="121" t="s">
        <v>58</v>
      </c>
      <c r="C70" s="122" t="s">
        <v>59</v>
      </c>
      <c r="D70" s="2" t="s">
        <v>58</v>
      </c>
      <c r="E70" s="10" t="s">
        <v>266</v>
      </c>
      <c r="F70" s="11" t="s">
        <v>267</v>
      </c>
      <c r="G70" s="112" t="s">
        <v>58</v>
      </c>
      <c r="H70" s="113" t="s">
        <v>266</v>
      </c>
      <c r="I70" s="114" t="s">
        <v>267</v>
      </c>
      <c r="J70" s="10" t="s">
        <v>58</v>
      </c>
      <c r="K70" s="10" t="s">
        <v>266</v>
      </c>
      <c r="L70" s="115" t="s">
        <v>267</v>
      </c>
      <c r="M70" s="2" t="s">
        <v>58</v>
      </c>
      <c r="N70" s="10" t="s">
        <v>266</v>
      </c>
      <c r="O70" s="66" t="s">
        <v>267</v>
      </c>
      <c r="Q70" s="264"/>
      <c r="R70" s="264"/>
      <c r="S70" s="264"/>
    </row>
    <row r="71" spans="1:19" ht="17.25" thickBot="1">
      <c r="A71" s="123"/>
      <c r="B71" s="124"/>
      <c r="C71" s="76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74"/>
      <c r="R71" s="274"/>
      <c r="S71" s="274"/>
    </row>
    <row r="72" spans="1:19" ht="17.25" thickBot="1">
      <c r="A72" s="125"/>
      <c r="B72" s="126"/>
      <c r="C72" s="77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74"/>
      <c r="R72" s="274"/>
      <c r="S72" s="274"/>
    </row>
    <row r="73" spans="1:19" ht="17.25" thickBot="1">
      <c r="A73" s="125"/>
      <c r="B73" s="126"/>
      <c r="C73" s="77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264"/>
      <c r="R73" s="264"/>
      <c r="S73" s="264"/>
    </row>
    <row r="74" spans="1:19" ht="17.25" thickBot="1">
      <c r="A74" s="125"/>
      <c r="B74" s="126"/>
      <c r="C74" s="77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264"/>
      <c r="R74" s="264"/>
      <c r="S74" s="264"/>
    </row>
    <row r="75" spans="1:19" ht="17.25" thickBot="1">
      <c r="A75" s="127"/>
      <c r="B75" s="128"/>
      <c r="C75" s="78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264"/>
      <c r="R75" s="264"/>
      <c r="S75" s="264"/>
    </row>
    <row r="76" spans="1:19" ht="17.25" thickBot="1">
      <c r="A76" s="125"/>
      <c r="B76" s="129"/>
      <c r="C76" s="80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64"/>
      <c r="R76" s="264"/>
      <c r="S76" s="264"/>
    </row>
    <row r="77" spans="1:19" ht="17.25" thickBot="1">
      <c r="A77" s="125"/>
      <c r="B77" s="126"/>
      <c r="C77" s="77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64"/>
      <c r="R77" s="264"/>
      <c r="S77" s="264"/>
    </row>
    <row r="78" spans="1:19" ht="17.25" thickBot="1">
      <c r="A78" s="125"/>
      <c r="B78" s="126"/>
      <c r="C78" s="77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264"/>
      <c r="R78" s="264"/>
      <c r="S78" s="264"/>
    </row>
    <row r="79" spans="1:19" ht="17.25" thickBot="1">
      <c r="A79" s="125"/>
      <c r="B79" s="126"/>
      <c r="C79" s="77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/>
      <c r="B80" s="131"/>
      <c r="C80" s="79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265"/>
      <c r="R80" s="266"/>
      <c r="S80" s="267"/>
    </row>
    <row r="81" spans="1:19">
      <c r="A81" s="123"/>
      <c r="B81" s="124"/>
      <c r="C81" s="76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68"/>
      <c r="R81" s="269"/>
      <c r="S81" s="270"/>
    </row>
    <row r="82" spans="1:19" ht="17.25" thickBot="1">
      <c r="A82" s="125"/>
      <c r="B82" s="126"/>
      <c r="C82" s="77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71"/>
      <c r="R82" s="272"/>
      <c r="S82" s="273"/>
    </row>
    <row r="83" spans="1:19" ht="17.25" thickBot="1">
      <c r="A83" s="125"/>
      <c r="B83" s="126"/>
      <c r="C83" s="77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264"/>
      <c r="R83" s="264"/>
      <c r="S83" s="264"/>
    </row>
    <row r="84" spans="1:19" ht="17.25" thickBot="1">
      <c r="A84" s="125"/>
      <c r="B84" s="126"/>
      <c r="C84" s="77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274"/>
      <c r="R84" s="274"/>
      <c r="S84" s="274"/>
    </row>
    <row r="85" spans="1:19" ht="17.25" thickBot="1">
      <c r="A85" s="127"/>
      <c r="B85" s="128"/>
      <c r="C85" s="78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274"/>
      <c r="R85" s="274"/>
      <c r="S85" s="274"/>
    </row>
    <row r="86" spans="1:19" ht="17.25" thickBot="1">
      <c r="A86" s="125"/>
      <c r="B86" s="129"/>
      <c r="C86" s="80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64"/>
      <c r="R86" s="264"/>
      <c r="S86" s="264"/>
    </row>
    <row r="87" spans="1:19" ht="17.25" thickBot="1">
      <c r="A87" s="125"/>
      <c r="B87" s="126"/>
      <c r="C87" s="77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64"/>
      <c r="R87" s="264"/>
      <c r="S87" s="264"/>
    </row>
    <row r="88" spans="1:19" ht="17.25" thickBot="1">
      <c r="A88" s="125"/>
      <c r="B88" s="126"/>
      <c r="C88" s="77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264"/>
      <c r="R88" s="264"/>
      <c r="S88" s="264"/>
    </row>
    <row r="89" spans="1:19">
      <c r="A89" s="125"/>
      <c r="B89" s="126"/>
      <c r="C89" s="77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253"/>
      <c r="R89" s="254"/>
      <c r="S89" s="255"/>
    </row>
    <row r="90" spans="1:19" ht="17.25" thickBot="1">
      <c r="A90" s="130"/>
      <c r="B90" s="131"/>
      <c r="C90" s="79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256"/>
      <c r="R90" s="257"/>
      <c r="S90" s="258"/>
    </row>
    <row r="91" spans="1:19" ht="17.25" thickBot="1">
      <c r="A91" s="132" t="s">
        <v>268</v>
      </c>
      <c r="B91" s="317">
        <f>$B$37</f>
        <v>150000</v>
      </c>
      <c r="C91" s="318"/>
      <c r="D91" s="26" t="s">
        <v>269</v>
      </c>
      <c r="E91" s="27">
        <f>IF(COUNT(E71:E90), SUM(E71:E90) / COUNT(E71:E90), 0)</f>
        <v>0</v>
      </c>
      <c r="F91" s="28">
        <f>SUM(F71:F90)</f>
        <v>0</v>
      </c>
      <c r="G91" s="26" t="s">
        <v>269</v>
      </c>
      <c r="H91" s="27">
        <f>IF(COUNT(H71:H90), SUM(H71:H90) / COUNT(H71:H90), 0)</f>
        <v>0</v>
      </c>
      <c r="I91" s="28">
        <f>SUM(I71:I90)</f>
        <v>0</v>
      </c>
      <c r="J91" s="26" t="s">
        <v>269</v>
      </c>
      <c r="K91" s="27">
        <f>IF(COUNT(K71:K90), SUM(K71:K90) / COUNT(K71:K90), 0)</f>
        <v>0</v>
      </c>
      <c r="L91" s="28">
        <f>SUM(L71:L90)</f>
        <v>0</v>
      </c>
      <c r="M91" s="26" t="s">
        <v>269</v>
      </c>
      <c r="N91" s="27">
        <f>IF(COUNT(N71:N90), SUM(N71:N90) / COUNT(N71:N90), 0)</f>
        <v>0</v>
      </c>
      <c r="O91" s="28">
        <f>SUM(O71:O90)</f>
        <v>0</v>
      </c>
      <c r="Q91" s="259"/>
      <c r="R91" s="260"/>
      <c r="S91" s="261"/>
    </row>
    <row r="93" spans="1:19" ht="17.25" thickBot="1"/>
    <row r="94" spans="1:19" ht="17.25" thickBot="1">
      <c r="A94" s="275" t="s">
        <v>46</v>
      </c>
      <c r="B94" s="276"/>
      <c r="C94" s="276"/>
      <c r="D94" s="276"/>
      <c r="E94" s="276"/>
      <c r="F94" s="276"/>
      <c r="G94" s="276"/>
      <c r="H94" s="276"/>
      <c r="I94" s="276"/>
      <c r="J94" s="276"/>
      <c r="K94" s="276"/>
      <c r="L94" s="276"/>
      <c r="M94" s="276"/>
      <c r="N94" s="276"/>
      <c r="O94" s="277"/>
      <c r="Q94" s="274"/>
      <c r="R94" s="274"/>
      <c r="S94" s="274"/>
    </row>
    <row r="95" spans="1:19" ht="17.25" thickBot="1">
      <c r="A95" s="116" t="s">
        <v>265</v>
      </c>
      <c r="B95" s="275" t="s">
        <v>49</v>
      </c>
      <c r="C95" s="277"/>
      <c r="D95" s="275" t="s">
        <v>58</v>
      </c>
      <c r="E95" s="276"/>
      <c r="F95" s="277"/>
      <c r="G95" s="278">
        <f>_xlfn.IFNA(VLOOKUP(B95, 현재가테이블!$B$2:$D$200, 2, FALSE), "-")</f>
        <v>74050000</v>
      </c>
      <c r="H95" s="279"/>
      <c r="I95" s="280"/>
      <c r="J95" s="275" t="s">
        <v>59</v>
      </c>
      <c r="K95" s="276"/>
      <c r="L95" s="277"/>
      <c r="M95" s="281">
        <f>_xlfn.IFNA(VLOOKUP(B95, 현재가테이블!$B$2:$D$200, 3, FALSE), "-")</f>
        <v>-1.04236269E-2</v>
      </c>
      <c r="N95" s="282"/>
      <c r="O95" s="283"/>
      <c r="Q95" s="274"/>
      <c r="R95" s="274"/>
      <c r="S95" s="274"/>
    </row>
    <row r="96" spans="1:19" ht="17.25" thickBot="1">
      <c r="A96" s="319" t="s">
        <v>55</v>
      </c>
      <c r="B96" s="315" t="str">
        <f>TEXT($G$1, "[$-ko-KR]yyyy-mm-dd(ddd) ") &amp; "오전 00:00"</f>
        <v>2021-10-01(금) 오전 00:00</v>
      </c>
      <c r="C96" s="316"/>
      <c r="D96" s="288" t="str">
        <f>TEXT($G$1, "[$-ko-KR]yyyy-mm-dd(ddd) ") &amp; "오후 14:00"</f>
        <v>2021-10-01(금) 오후 14:00</v>
      </c>
      <c r="E96" s="289"/>
      <c r="F96" s="290"/>
      <c r="G96" s="288" t="str">
        <f>TEXT($G$1, "[$-ko-KR]yyyy-mm-dd(ddd) ") &amp; "오후 19:00"</f>
        <v>2021-10-01(금) 오후 19:00</v>
      </c>
      <c r="H96" s="289"/>
      <c r="I96" s="290"/>
      <c r="J96" s="288" t="str">
        <f>TEXT($G$1, "[$-ko-KR]yyyy-mm-dd(ddd) ") &amp; "오후 21:00"</f>
        <v>2021-10-01(금) 오후 21:00</v>
      </c>
      <c r="K96" s="289"/>
      <c r="L96" s="290"/>
      <c r="M96" s="288" t="str">
        <f>TEXT($G$1+1, "[$-ko-KR]yyyy-mm-dd(ddd) ") &amp; "오전 00:00"</f>
        <v>2021-10-02(토) 오전 00:00</v>
      </c>
      <c r="N96" s="289"/>
      <c r="O96" s="290"/>
      <c r="Q96" s="274"/>
      <c r="R96" s="274"/>
      <c r="S96" s="274"/>
    </row>
    <row r="97" spans="1:19" ht="17.25" thickBot="1">
      <c r="A97" s="320"/>
      <c r="B97" s="121" t="s">
        <v>58</v>
      </c>
      <c r="C97" s="122" t="s">
        <v>59</v>
      </c>
      <c r="D97" s="2" t="s">
        <v>58</v>
      </c>
      <c r="E97" s="10" t="s">
        <v>266</v>
      </c>
      <c r="F97" s="11" t="s">
        <v>267</v>
      </c>
      <c r="G97" s="112" t="s">
        <v>58</v>
      </c>
      <c r="H97" s="113" t="s">
        <v>266</v>
      </c>
      <c r="I97" s="114" t="s">
        <v>267</v>
      </c>
      <c r="J97" s="10" t="s">
        <v>58</v>
      </c>
      <c r="K97" s="10" t="s">
        <v>266</v>
      </c>
      <c r="L97" s="115" t="s">
        <v>267</v>
      </c>
      <c r="M97" s="2" t="s">
        <v>58</v>
      </c>
      <c r="N97" s="10" t="s">
        <v>266</v>
      </c>
      <c r="O97" s="66" t="s">
        <v>267</v>
      </c>
      <c r="Q97" s="264"/>
      <c r="R97" s="264"/>
      <c r="S97" s="264"/>
    </row>
    <row r="98" spans="1:19" ht="17.25" thickBot="1">
      <c r="A98" s="123"/>
      <c r="B98" s="124"/>
      <c r="C98" s="76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74"/>
      <c r="R98" s="274"/>
      <c r="S98" s="274"/>
    </row>
    <row r="99" spans="1:19" ht="17.25" thickBot="1">
      <c r="A99" s="125"/>
      <c r="B99" s="126"/>
      <c r="C99" s="77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74"/>
      <c r="R99" s="274"/>
      <c r="S99" s="274"/>
    </row>
    <row r="100" spans="1:19" ht="17.25" thickBot="1">
      <c r="A100" s="125"/>
      <c r="B100" s="126"/>
      <c r="C100" s="77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264"/>
      <c r="R100" s="264"/>
      <c r="S100" s="264"/>
    </row>
    <row r="101" spans="1:19" ht="17.25" thickBot="1">
      <c r="A101" s="125"/>
      <c r="B101" s="126"/>
      <c r="C101" s="77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264"/>
      <c r="R101" s="264"/>
      <c r="S101" s="264"/>
    </row>
    <row r="102" spans="1:19" ht="17.25" thickBot="1">
      <c r="A102" s="127"/>
      <c r="B102" s="128"/>
      <c r="C102" s="78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264"/>
      <c r="R102" s="264"/>
      <c r="S102" s="264"/>
    </row>
    <row r="103" spans="1:19" ht="17.25" thickBot="1">
      <c r="A103" s="125"/>
      <c r="B103" s="129"/>
      <c r="C103" s="80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64"/>
      <c r="R103" s="264"/>
      <c r="S103" s="264"/>
    </row>
    <row r="104" spans="1:19" ht="17.25" thickBot="1">
      <c r="A104" s="125"/>
      <c r="B104" s="126"/>
      <c r="C104" s="77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64"/>
      <c r="R104" s="264"/>
      <c r="S104" s="264"/>
    </row>
    <row r="105" spans="1:19" ht="17.25" thickBot="1">
      <c r="A105" s="125"/>
      <c r="B105" s="126"/>
      <c r="C105" s="77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264"/>
      <c r="R105" s="264"/>
      <c r="S105" s="264"/>
    </row>
    <row r="106" spans="1:19" ht="17.25" thickBot="1">
      <c r="A106" s="125"/>
      <c r="B106" s="126"/>
      <c r="C106" s="77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/>
      <c r="B107" s="131"/>
      <c r="C107" s="79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265"/>
      <c r="R107" s="266"/>
      <c r="S107" s="267"/>
    </row>
    <row r="108" spans="1:19">
      <c r="A108" s="123"/>
      <c r="B108" s="124"/>
      <c r="C108" s="76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68"/>
      <c r="R108" s="269"/>
      <c r="S108" s="270"/>
    </row>
    <row r="109" spans="1:19" ht="17.25" thickBot="1">
      <c r="A109" s="125"/>
      <c r="B109" s="126"/>
      <c r="C109" s="77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71"/>
      <c r="R109" s="272"/>
      <c r="S109" s="273"/>
    </row>
    <row r="110" spans="1:19" ht="17.25" thickBot="1">
      <c r="A110" s="125"/>
      <c r="B110" s="126"/>
      <c r="C110" s="77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264"/>
      <c r="R110" s="264"/>
      <c r="S110" s="264"/>
    </row>
    <row r="111" spans="1:19" ht="17.25" thickBot="1">
      <c r="A111" s="125"/>
      <c r="B111" s="126"/>
      <c r="C111" s="77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274"/>
      <c r="R111" s="274"/>
      <c r="S111" s="274"/>
    </row>
    <row r="112" spans="1:19" ht="17.25" thickBot="1">
      <c r="A112" s="127"/>
      <c r="B112" s="128"/>
      <c r="C112" s="78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274"/>
      <c r="R112" s="274"/>
      <c r="S112" s="274"/>
    </row>
    <row r="113" spans="1:19" ht="17.25" thickBot="1">
      <c r="A113" s="125"/>
      <c r="B113" s="129"/>
      <c r="C113" s="80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64"/>
      <c r="R113" s="264"/>
      <c r="S113" s="264"/>
    </row>
    <row r="114" spans="1:19" ht="17.25" thickBot="1">
      <c r="A114" s="125"/>
      <c r="B114" s="126"/>
      <c r="C114" s="77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64"/>
      <c r="R114" s="264"/>
      <c r="S114" s="264"/>
    </row>
    <row r="115" spans="1:19" ht="17.25" thickBot="1">
      <c r="A115" s="125"/>
      <c r="B115" s="126"/>
      <c r="C115" s="77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264"/>
      <c r="R115" s="264"/>
      <c r="S115" s="264"/>
    </row>
    <row r="116" spans="1:19">
      <c r="A116" s="125"/>
      <c r="B116" s="126"/>
      <c r="C116" s="77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253"/>
      <c r="R116" s="254"/>
      <c r="S116" s="255"/>
    </row>
    <row r="117" spans="1:19" ht="17.25" thickBot="1">
      <c r="A117" s="130"/>
      <c r="B117" s="131"/>
      <c r="C117" s="79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256"/>
      <c r="R117" s="257"/>
      <c r="S117" s="258"/>
    </row>
    <row r="118" spans="1:19" ht="17.25" thickBot="1">
      <c r="A118" s="132" t="s">
        <v>268</v>
      </c>
      <c r="B118" s="317">
        <f>$B$37</f>
        <v>150000</v>
      </c>
      <c r="C118" s="318"/>
      <c r="D118" s="26" t="s">
        <v>269</v>
      </c>
      <c r="E118" s="27">
        <f>IF(COUNT(E98:E117), SUM(E98:E117) / COUNT(E98:E117), 0)</f>
        <v>0</v>
      </c>
      <c r="F118" s="28">
        <f>SUM(F98:F117)</f>
        <v>0</v>
      </c>
      <c r="G118" s="26" t="s">
        <v>269</v>
      </c>
      <c r="H118" s="27">
        <f>IF(COUNT(H98:H117), SUM(H98:H117) / COUNT(H98:H117), 0)</f>
        <v>0</v>
      </c>
      <c r="I118" s="28">
        <f>SUM(I98:I117)</f>
        <v>0</v>
      </c>
      <c r="J118" s="26" t="s">
        <v>269</v>
      </c>
      <c r="K118" s="27">
        <f>IF(COUNT(K98:K117), SUM(K98:K117) / COUNT(K98:K117), 0)</f>
        <v>0</v>
      </c>
      <c r="L118" s="28">
        <f>SUM(L98:L117)</f>
        <v>0</v>
      </c>
      <c r="M118" s="26" t="s">
        <v>269</v>
      </c>
      <c r="N118" s="27">
        <f>IF(COUNT(N98:N117), SUM(N98:N117) / COUNT(N98:N117), 0)</f>
        <v>0</v>
      </c>
      <c r="O118" s="28">
        <f>SUM(O98:O117)</f>
        <v>0</v>
      </c>
      <c r="Q118" s="259"/>
      <c r="R118" s="260"/>
      <c r="S118" s="261"/>
    </row>
    <row r="120" spans="1:19" ht="17.25" thickBot="1"/>
    <row r="121" spans="1:19" ht="17.25" thickBot="1">
      <c r="A121" s="275" t="s">
        <v>256</v>
      </c>
      <c r="B121" s="276"/>
      <c r="C121" s="276"/>
      <c r="D121" s="276"/>
      <c r="E121" s="276"/>
      <c r="F121" s="276"/>
      <c r="G121" s="276"/>
      <c r="H121" s="276"/>
      <c r="I121" s="276"/>
      <c r="J121" s="276"/>
      <c r="K121" s="276"/>
      <c r="L121" s="276"/>
      <c r="M121" s="276"/>
      <c r="N121" s="276"/>
      <c r="O121" s="277"/>
      <c r="Q121" s="274"/>
      <c r="R121" s="274"/>
      <c r="S121" s="274"/>
    </row>
    <row r="122" spans="1:19" ht="17.25" thickBot="1">
      <c r="A122" s="116" t="s">
        <v>265</v>
      </c>
      <c r="B122" s="275" t="s">
        <v>49</v>
      </c>
      <c r="C122" s="277"/>
      <c r="D122" s="275" t="s">
        <v>58</v>
      </c>
      <c r="E122" s="276"/>
      <c r="F122" s="277"/>
      <c r="G122" s="278">
        <f>_xlfn.IFNA(VLOOKUP(B122, 현재가테이블!$B$2:$D$200, 2, FALSE), "-")</f>
        <v>74050000</v>
      </c>
      <c r="H122" s="279"/>
      <c r="I122" s="280"/>
      <c r="J122" s="275" t="s">
        <v>59</v>
      </c>
      <c r="K122" s="276"/>
      <c r="L122" s="277"/>
      <c r="M122" s="281">
        <f>_xlfn.IFNA(VLOOKUP(B122, 현재가테이블!$B$2:$D$200, 3, FALSE), "-")</f>
        <v>-1.04236269E-2</v>
      </c>
      <c r="N122" s="282"/>
      <c r="O122" s="283"/>
      <c r="Q122" s="274"/>
      <c r="R122" s="274"/>
      <c r="S122" s="274"/>
    </row>
    <row r="123" spans="1:19" ht="17.25" thickBot="1">
      <c r="A123" s="319" t="s">
        <v>55</v>
      </c>
      <c r="B123" s="315" t="str">
        <f>TEXT($G$1, "[$-ko-KR]yyyy-mm-dd(ddd) ") &amp; "오전 00:00"</f>
        <v>2021-10-01(금) 오전 00:00</v>
      </c>
      <c r="C123" s="316"/>
      <c r="D123" s="288" t="str">
        <f>TEXT($G$1, "[$-ko-KR]yyyy-mm-dd(ddd) ") &amp; "오후 14:00"</f>
        <v>2021-10-01(금) 오후 14:00</v>
      </c>
      <c r="E123" s="289"/>
      <c r="F123" s="290"/>
      <c r="G123" s="288" t="str">
        <f>TEXT($G$1, "[$-ko-KR]yyyy-mm-dd(ddd) ") &amp; "오후 19:00"</f>
        <v>2021-10-01(금) 오후 19:00</v>
      </c>
      <c r="H123" s="289"/>
      <c r="I123" s="290"/>
      <c r="J123" s="288" t="str">
        <f>TEXT($G$1, "[$-ko-KR]yyyy-mm-dd(ddd) ") &amp; "오후 21:00"</f>
        <v>2021-10-01(금) 오후 21:00</v>
      </c>
      <c r="K123" s="289"/>
      <c r="L123" s="290"/>
      <c r="M123" s="288" t="str">
        <f>TEXT($G$1+1, "[$-ko-KR]yyyy-mm-dd(ddd) ") &amp; "오전 00:00"</f>
        <v>2021-10-02(토) 오전 00:00</v>
      </c>
      <c r="N123" s="289"/>
      <c r="O123" s="290"/>
      <c r="Q123" s="274"/>
      <c r="R123" s="274"/>
      <c r="S123" s="274"/>
    </row>
    <row r="124" spans="1:19" ht="17.25" thickBot="1">
      <c r="A124" s="320"/>
      <c r="B124" s="121" t="s">
        <v>58</v>
      </c>
      <c r="C124" s="122" t="s">
        <v>59</v>
      </c>
      <c r="D124" s="2" t="s">
        <v>58</v>
      </c>
      <c r="E124" s="10" t="s">
        <v>266</v>
      </c>
      <c r="F124" s="11" t="s">
        <v>267</v>
      </c>
      <c r="G124" s="112" t="s">
        <v>58</v>
      </c>
      <c r="H124" s="113" t="s">
        <v>266</v>
      </c>
      <c r="I124" s="114" t="s">
        <v>267</v>
      </c>
      <c r="J124" s="10" t="s">
        <v>58</v>
      </c>
      <c r="K124" s="10" t="s">
        <v>266</v>
      </c>
      <c r="L124" s="115" t="s">
        <v>267</v>
      </c>
      <c r="M124" s="2" t="s">
        <v>58</v>
      </c>
      <c r="N124" s="10" t="s">
        <v>266</v>
      </c>
      <c r="O124" s="66" t="s">
        <v>267</v>
      </c>
      <c r="Q124" s="264"/>
      <c r="R124" s="264"/>
      <c r="S124" s="264"/>
    </row>
    <row r="125" spans="1:19" ht="17.25" thickBot="1">
      <c r="A125" s="123"/>
      <c r="B125" s="124"/>
      <c r="C125" s="76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74"/>
      <c r="R125" s="274"/>
      <c r="S125" s="274"/>
    </row>
    <row r="126" spans="1:19" ht="17.25" thickBot="1">
      <c r="A126" s="125"/>
      <c r="B126" s="126"/>
      <c r="C126" s="77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74"/>
      <c r="R126" s="274"/>
      <c r="S126" s="274"/>
    </row>
    <row r="127" spans="1:19" ht="17.25" thickBot="1">
      <c r="A127" s="125"/>
      <c r="B127" s="126"/>
      <c r="C127" s="77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264"/>
      <c r="R127" s="264"/>
      <c r="S127" s="264"/>
    </row>
    <row r="128" spans="1:19" ht="17.25" thickBot="1">
      <c r="A128" s="125"/>
      <c r="B128" s="126"/>
      <c r="C128" s="77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264"/>
      <c r="R128" s="264"/>
      <c r="S128" s="264"/>
    </row>
    <row r="129" spans="1:19" ht="17.25" thickBot="1">
      <c r="A129" s="127"/>
      <c r="B129" s="128"/>
      <c r="C129" s="78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264"/>
      <c r="R129" s="264"/>
      <c r="S129" s="264"/>
    </row>
    <row r="130" spans="1:19" ht="17.25" thickBot="1">
      <c r="A130" s="125"/>
      <c r="B130" s="129"/>
      <c r="C130" s="80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64"/>
      <c r="R130" s="264"/>
      <c r="S130" s="264"/>
    </row>
    <row r="131" spans="1:19" ht="17.25" thickBot="1">
      <c r="A131" s="125"/>
      <c r="B131" s="126"/>
      <c r="C131" s="77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64"/>
      <c r="R131" s="264"/>
      <c r="S131" s="264"/>
    </row>
    <row r="132" spans="1:19" ht="17.25" thickBot="1">
      <c r="A132" s="125"/>
      <c r="B132" s="126"/>
      <c r="C132" s="77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264"/>
      <c r="R132" s="264"/>
      <c r="S132" s="264"/>
    </row>
    <row r="133" spans="1:19" ht="17.25" thickBot="1">
      <c r="A133" s="125"/>
      <c r="B133" s="126"/>
      <c r="C133" s="77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/>
      <c r="B134" s="131"/>
      <c r="C134" s="79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265"/>
      <c r="R134" s="266"/>
      <c r="S134" s="267"/>
    </row>
    <row r="135" spans="1:19">
      <c r="A135" s="123"/>
      <c r="B135" s="124"/>
      <c r="C135" s="76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68"/>
      <c r="R135" s="269"/>
      <c r="S135" s="270"/>
    </row>
    <row r="136" spans="1:19" ht="17.25" thickBot="1">
      <c r="A136" s="125"/>
      <c r="B136" s="126"/>
      <c r="C136" s="77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71"/>
      <c r="R136" s="272"/>
      <c r="S136" s="273"/>
    </row>
    <row r="137" spans="1:19" ht="17.25" thickBot="1">
      <c r="A137" s="125"/>
      <c r="B137" s="126"/>
      <c r="C137" s="77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264"/>
      <c r="R137" s="264"/>
      <c r="S137" s="264"/>
    </row>
    <row r="138" spans="1:19" ht="17.25" thickBot="1">
      <c r="A138" s="125"/>
      <c r="B138" s="126"/>
      <c r="C138" s="77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274"/>
      <c r="R138" s="274"/>
      <c r="S138" s="274"/>
    </row>
    <row r="139" spans="1:19" ht="17.25" thickBot="1">
      <c r="A139" s="127"/>
      <c r="B139" s="128"/>
      <c r="C139" s="78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274"/>
      <c r="R139" s="274"/>
      <c r="S139" s="274"/>
    </row>
    <row r="140" spans="1:19" ht="17.25" thickBot="1">
      <c r="A140" s="125"/>
      <c r="B140" s="129"/>
      <c r="C140" s="80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64"/>
      <c r="R140" s="264"/>
      <c r="S140" s="264"/>
    </row>
    <row r="141" spans="1:19" ht="17.25" thickBot="1">
      <c r="A141" s="125"/>
      <c r="B141" s="126"/>
      <c r="C141" s="77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64"/>
      <c r="R141" s="264"/>
      <c r="S141" s="264"/>
    </row>
    <row r="142" spans="1:19" ht="17.25" thickBot="1">
      <c r="A142" s="125"/>
      <c r="B142" s="126"/>
      <c r="C142" s="77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64"/>
      <c r="R142" s="264"/>
      <c r="S142" s="264"/>
    </row>
    <row r="143" spans="1:19">
      <c r="A143" s="125"/>
      <c r="B143" s="126"/>
      <c r="C143" s="77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53"/>
      <c r="R143" s="254"/>
      <c r="S143" s="255"/>
    </row>
    <row r="144" spans="1:19" ht="17.25" thickBot="1">
      <c r="A144" s="130"/>
      <c r="B144" s="131"/>
      <c r="C144" s="79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56"/>
      <c r="R144" s="257"/>
      <c r="S144" s="258"/>
    </row>
    <row r="145" spans="1:19" ht="17.25" thickBot="1">
      <c r="A145" s="132" t="s">
        <v>268</v>
      </c>
      <c r="B145" s="317">
        <f>$B$37</f>
        <v>150000</v>
      </c>
      <c r="C145" s="318"/>
      <c r="D145" s="26" t="s">
        <v>269</v>
      </c>
      <c r="E145" s="27">
        <f>IF(COUNT(E125:E144), SUM(E125:E144) / COUNT(E125:E144), 0)</f>
        <v>0</v>
      </c>
      <c r="F145" s="28">
        <f>SUM(F125:F144)</f>
        <v>0</v>
      </c>
      <c r="G145" s="26" t="s">
        <v>269</v>
      </c>
      <c r="H145" s="27">
        <f>IF(COUNT(H125:H144), SUM(H125:H144) / COUNT(H125:H144), 0)</f>
        <v>0</v>
      </c>
      <c r="I145" s="28">
        <f>SUM(I125:I144)</f>
        <v>0</v>
      </c>
      <c r="J145" s="26" t="s">
        <v>269</v>
      </c>
      <c r="K145" s="27">
        <f>IF(COUNT(K125:K144), SUM(K125:K144) / COUNT(K125:K144), 0)</f>
        <v>0</v>
      </c>
      <c r="L145" s="28">
        <f>SUM(L125:L144)</f>
        <v>0</v>
      </c>
      <c r="M145" s="26" t="s">
        <v>269</v>
      </c>
      <c r="N145" s="27">
        <f>IF(COUNT(N125:N144), SUM(N125:N144) / COUNT(N125:N144), 0)</f>
        <v>0</v>
      </c>
      <c r="O145" s="28">
        <f>SUM(O125:O144)</f>
        <v>0</v>
      </c>
      <c r="Q145" s="259"/>
      <c r="R145" s="260"/>
      <c r="S145" s="261"/>
    </row>
    <row r="147" spans="1:19" ht="17.25" thickBot="1"/>
    <row r="148" spans="1:19" ht="17.25" thickBot="1">
      <c r="A148" s="275" t="s">
        <v>257</v>
      </c>
      <c r="B148" s="276"/>
      <c r="C148" s="276"/>
      <c r="D148" s="276"/>
      <c r="E148" s="276"/>
      <c r="F148" s="276"/>
      <c r="G148" s="276"/>
      <c r="H148" s="276"/>
      <c r="I148" s="276"/>
      <c r="J148" s="276"/>
      <c r="K148" s="276"/>
      <c r="L148" s="276"/>
      <c r="M148" s="276"/>
      <c r="N148" s="276"/>
      <c r="O148" s="277"/>
      <c r="Q148" s="274"/>
      <c r="R148" s="274"/>
      <c r="S148" s="274"/>
    </row>
    <row r="149" spans="1:19" ht="17.25" thickBot="1">
      <c r="A149" s="116" t="s">
        <v>265</v>
      </c>
      <c r="B149" s="275" t="s">
        <v>49</v>
      </c>
      <c r="C149" s="277"/>
      <c r="D149" s="275" t="s">
        <v>58</v>
      </c>
      <c r="E149" s="276"/>
      <c r="F149" s="277"/>
      <c r="G149" s="278">
        <f>_xlfn.IFNA(VLOOKUP(B149, 현재가테이블!$B$2:$D$200, 2, FALSE), "-")</f>
        <v>74050000</v>
      </c>
      <c r="H149" s="279"/>
      <c r="I149" s="280"/>
      <c r="J149" s="275" t="s">
        <v>59</v>
      </c>
      <c r="K149" s="276"/>
      <c r="L149" s="277"/>
      <c r="M149" s="281">
        <f>_xlfn.IFNA(VLOOKUP(B149, 현재가테이블!$B$2:$D$200, 3, FALSE), "-")</f>
        <v>-1.04236269E-2</v>
      </c>
      <c r="N149" s="282"/>
      <c r="O149" s="283"/>
      <c r="Q149" s="274"/>
      <c r="R149" s="274"/>
      <c r="S149" s="274"/>
    </row>
    <row r="150" spans="1:19" ht="17.25" thickBot="1">
      <c r="A150" s="319" t="s">
        <v>55</v>
      </c>
      <c r="B150" s="315" t="str">
        <f>TEXT($G$1, "[$-ko-KR]yyyy-mm-dd(ddd) ") &amp; "오전 00:00"</f>
        <v>2021-10-01(금) 오전 00:00</v>
      </c>
      <c r="C150" s="316"/>
      <c r="D150" s="288" t="str">
        <f>TEXT($G$1, "[$-ko-KR]yyyy-mm-dd(ddd) ") &amp; "오후 14:00"</f>
        <v>2021-10-01(금) 오후 14:00</v>
      </c>
      <c r="E150" s="289"/>
      <c r="F150" s="290"/>
      <c r="G150" s="288" t="str">
        <f>TEXT($G$1, "[$-ko-KR]yyyy-mm-dd(ddd) ") &amp; "오후 19:00"</f>
        <v>2021-10-01(금) 오후 19:00</v>
      </c>
      <c r="H150" s="289"/>
      <c r="I150" s="290"/>
      <c r="J150" s="288" t="str">
        <f>TEXT($G$1, "[$-ko-KR]yyyy-mm-dd(ddd) ") &amp; "오후 21:00"</f>
        <v>2021-10-01(금) 오후 21:00</v>
      </c>
      <c r="K150" s="289"/>
      <c r="L150" s="290"/>
      <c r="M150" s="288" t="str">
        <f>TEXT($G$1+1, "[$-ko-KR]yyyy-mm-dd(ddd) ") &amp; "오전 00:00"</f>
        <v>2021-10-02(토) 오전 00:00</v>
      </c>
      <c r="N150" s="289"/>
      <c r="O150" s="290"/>
      <c r="Q150" s="274"/>
      <c r="R150" s="274"/>
      <c r="S150" s="274"/>
    </row>
    <row r="151" spans="1:19" ht="17.25" thickBot="1">
      <c r="A151" s="320"/>
      <c r="B151" s="121" t="s">
        <v>58</v>
      </c>
      <c r="C151" s="122" t="s">
        <v>59</v>
      </c>
      <c r="D151" s="2" t="s">
        <v>58</v>
      </c>
      <c r="E151" s="10" t="s">
        <v>266</v>
      </c>
      <c r="F151" s="11" t="s">
        <v>267</v>
      </c>
      <c r="G151" s="112" t="s">
        <v>58</v>
      </c>
      <c r="H151" s="113" t="s">
        <v>266</v>
      </c>
      <c r="I151" s="114" t="s">
        <v>267</v>
      </c>
      <c r="J151" s="10" t="s">
        <v>58</v>
      </c>
      <c r="K151" s="10" t="s">
        <v>266</v>
      </c>
      <c r="L151" s="115" t="s">
        <v>267</v>
      </c>
      <c r="M151" s="2" t="s">
        <v>58</v>
      </c>
      <c r="N151" s="10" t="s">
        <v>266</v>
      </c>
      <c r="O151" s="66" t="s">
        <v>267</v>
      </c>
      <c r="Q151" s="264"/>
      <c r="R151" s="264"/>
      <c r="S151" s="264"/>
    </row>
    <row r="152" spans="1:19" ht="17.25" thickBot="1">
      <c r="A152" s="123"/>
      <c r="B152" s="124"/>
      <c r="C152" s="76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74"/>
      <c r="R152" s="274"/>
      <c r="S152" s="274"/>
    </row>
    <row r="153" spans="1:19" ht="17.25" thickBot="1">
      <c r="A153" s="125"/>
      <c r="B153" s="126"/>
      <c r="C153" s="77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74"/>
      <c r="R153" s="274"/>
      <c r="S153" s="274"/>
    </row>
    <row r="154" spans="1:19" ht="17.25" thickBot="1">
      <c r="A154" s="125"/>
      <c r="B154" s="126"/>
      <c r="C154" s="77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264"/>
      <c r="R154" s="264"/>
      <c r="S154" s="264"/>
    </row>
    <row r="155" spans="1:19" ht="17.25" thickBot="1">
      <c r="A155" s="125"/>
      <c r="B155" s="126"/>
      <c r="C155" s="77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264"/>
      <c r="R155" s="264"/>
      <c r="S155" s="264"/>
    </row>
    <row r="156" spans="1:19" ht="17.25" thickBot="1">
      <c r="A156" s="127"/>
      <c r="B156" s="128"/>
      <c r="C156" s="78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264"/>
      <c r="R156" s="264"/>
      <c r="S156" s="264"/>
    </row>
    <row r="157" spans="1:19" ht="17.25" thickBot="1">
      <c r="A157" s="125"/>
      <c r="B157" s="129"/>
      <c r="C157" s="80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64"/>
      <c r="R157" s="264"/>
      <c r="S157" s="264"/>
    </row>
    <row r="158" spans="1:19" ht="17.25" thickBot="1">
      <c r="A158" s="125"/>
      <c r="B158" s="126"/>
      <c r="C158" s="77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64"/>
      <c r="R158" s="264"/>
      <c r="S158" s="264"/>
    </row>
    <row r="159" spans="1:19" ht="17.25" thickBot="1">
      <c r="A159" s="125"/>
      <c r="B159" s="126"/>
      <c r="C159" s="77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264"/>
      <c r="R159" s="264"/>
      <c r="S159" s="264"/>
    </row>
    <row r="160" spans="1:19" ht="17.25" thickBot="1">
      <c r="A160" s="125"/>
      <c r="B160" s="126"/>
      <c r="C160" s="77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/>
      <c r="B161" s="131"/>
      <c r="C161" s="79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265"/>
      <c r="R161" s="266"/>
      <c r="S161" s="267"/>
    </row>
    <row r="162" spans="1:19">
      <c r="A162" s="123"/>
      <c r="B162" s="124"/>
      <c r="C162" s="76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68"/>
      <c r="R162" s="269"/>
      <c r="S162" s="270"/>
    </row>
    <row r="163" spans="1:19" ht="17.25" thickBot="1">
      <c r="A163" s="125"/>
      <c r="B163" s="126"/>
      <c r="C163" s="77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71"/>
      <c r="R163" s="272"/>
      <c r="S163" s="273"/>
    </row>
    <row r="164" spans="1:19" ht="17.25" thickBot="1">
      <c r="A164" s="125"/>
      <c r="B164" s="126"/>
      <c r="C164" s="77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264"/>
      <c r="R164" s="264"/>
      <c r="S164" s="264"/>
    </row>
    <row r="165" spans="1:19" ht="17.25" thickBot="1">
      <c r="A165" s="125"/>
      <c r="B165" s="126"/>
      <c r="C165" s="77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274"/>
      <c r="R165" s="274"/>
      <c r="S165" s="274"/>
    </row>
    <row r="166" spans="1:19" ht="17.25" thickBot="1">
      <c r="A166" s="127"/>
      <c r="B166" s="128"/>
      <c r="C166" s="78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274"/>
      <c r="R166" s="274"/>
      <c r="S166" s="274"/>
    </row>
    <row r="167" spans="1:19" ht="17.25" thickBot="1">
      <c r="A167" s="125"/>
      <c r="B167" s="129"/>
      <c r="C167" s="80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64"/>
      <c r="R167" s="264"/>
      <c r="S167" s="264"/>
    </row>
    <row r="168" spans="1:19" ht="17.25" thickBot="1">
      <c r="A168" s="125"/>
      <c r="B168" s="126"/>
      <c r="C168" s="77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64"/>
      <c r="R168" s="264"/>
      <c r="S168" s="264"/>
    </row>
    <row r="169" spans="1:19" ht="17.25" thickBot="1">
      <c r="A169" s="125"/>
      <c r="B169" s="126"/>
      <c r="C169" s="77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264"/>
      <c r="R169" s="264"/>
      <c r="S169" s="264"/>
    </row>
    <row r="170" spans="1:19">
      <c r="A170" s="125"/>
      <c r="B170" s="126"/>
      <c r="C170" s="77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253"/>
      <c r="R170" s="254"/>
      <c r="S170" s="255"/>
    </row>
    <row r="171" spans="1:19" ht="17.25" thickBot="1">
      <c r="A171" s="130"/>
      <c r="B171" s="131"/>
      <c r="C171" s="79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256"/>
      <c r="R171" s="257"/>
      <c r="S171" s="258"/>
    </row>
    <row r="172" spans="1:19" ht="17.25" thickBot="1">
      <c r="A172" s="132" t="s">
        <v>268</v>
      </c>
      <c r="B172" s="317">
        <f>$B$37</f>
        <v>150000</v>
      </c>
      <c r="C172" s="318"/>
      <c r="D172" s="26" t="s">
        <v>269</v>
      </c>
      <c r="E172" s="27">
        <f>IF(COUNT(E152:E171), SUM(E152:E171) / COUNT(E152:E171), 0)</f>
        <v>0</v>
      </c>
      <c r="F172" s="28">
        <f>SUM(F152:F171)</f>
        <v>0</v>
      </c>
      <c r="G172" s="26" t="s">
        <v>269</v>
      </c>
      <c r="H172" s="27">
        <f>IF(COUNT(H152:H171), SUM(H152:H171) / COUNT(H152:H171), 0)</f>
        <v>0</v>
      </c>
      <c r="I172" s="28">
        <f>SUM(I152:I171)</f>
        <v>0</v>
      </c>
      <c r="J172" s="26" t="s">
        <v>269</v>
      </c>
      <c r="K172" s="27">
        <f>IF(COUNT(K152:K171), SUM(K152:K171) / COUNT(K152:K171), 0)</f>
        <v>0</v>
      </c>
      <c r="L172" s="28">
        <f>SUM(L152:L171)</f>
        <v>0</v>
      </c>
      <c r="M172" s="26" t="s">
        <v>269</v>
      </c>
      <c r="N172" s="27">
        <f>IF(COUNT(N152:N171), SUM(N152:N171) / COUNT(N152:N171), 0)</f>
        <v>0</v>
      </c>
      <c r="O172" s="28">
        <f>SUM(O152:O171)</f>
        <v>0</v>
      </c>
      <c r="Q172" s="259"/>
      <c r="R172" s="260"/>
      <c r="S172" s="261"/>
    </row>
    <row r="174" spans="1:19" ht="17.25" thickBot="1"/>
    <row r="175" spans="1:19" ht="17.25" thickBot="1">
      <c r="A175" s="275" t="s">
        <v>253</v>
      </c>
      <c r="B175" s="276"/>
      <c r="C175" s="276"/>
      <c r="D175" s="276"/>
      <c r="E175" s="276"/>
      <c r="F175" s="276"/>
      <c r="G175" s="276"/>
      <c r="H175" s="276"/>
      <c r="I175" s="276"/>
      <c r="J175" s="276"/>
      <c r="K175" s="276"/>
      <c r="L175" s="276"/>
      <c r="M175" s="276"/>
      <c r="N175" s="276"/>
      <c r="O175" s="277"/>
      <c r="Q175" s="274"/>
      <c r="R175" s="274"/>
      <c r="S175" s="274"/>
    </row>
    <row r="176" spans="1:19" ht="17.25" thickBot="1">
      <c r="A176" s="116" t="s">
        <v>265</v>
      </c>
      <c r="B176" s="275" t="s">
        <v>49</v>
      </c>
      <c r="C176" s="277"/>
      <c r="D176" s="275" t="s">
        <v>58</v>
      </c>
      <c r="E176" s="276"/>
      <c r="F176" s="277"/>
      <c r="G176" s="278">
        <f>_xlfn.IFNA(VLOOKUP(B176, 현재가테이블!$B$2:$D$200, 2, FALSE), "-")</f>
        <v>74050000</v>
      </c>
      <c r="H176" s="279"/>
      <c r="I176" s="280"/>
      <c r="J176" s="275" t="s">
        <v>59</v>
      </c>
      <c r="K176" s="276"/>
      <c r="L176" s="277"/>
      <c r="M176" s="281">
        <f>_xlfn.IFNA(VLOOKUP(B176, 현재가테이블!$B$2:$D$200, 3, FALSE), "-")</f>
        <v>-1.04236269E-2</v>
      </c>
      <c r="N176" s="282"/>
      <c r="O176" s="283"/>
      <c r="Q176" s="274"/>
      <c r="R176" s="274"/>
      <c r="S176" s="274"/>
    </row>
    <row r="177" spans="1:19" ht="17.25" thickBot="1">
      <c r="A177" s="319" t="s">
        <v>55</v>
      </c>
      <c r="B177" s="315" t="str">
        <f>TEXT($G$1, "[$-ko-KR]yyyy-mm-dd(ddd) ") &amp; "오전 00:00"</f>
        <v>2021-10-01(금) 오전 00:00</v>
      </c>
      <c r="C177" s="316"/>
      <c r="D177" s="288" t="str">
        <f>TEXT($G$1, "[$-ko-KR]yyyy-mm-dd(ddd) ") &amp; "오후 14:00"</f>
        <v>2021-10-01(금) 오후 14:00</v>
      </c>
      <c r="E177" s="289"/>
      <c r="F177" s="290"/>
      <c r="G177" s="288" t="str">
        <f>TEXT($G$1, "[$-ko-KR]yyyy-mm-dd(ddd) ") &amp; "오후 19:00"</f>
        <v>2021-10-01(금) 오후 19:00</v>
      </c>
      <c r="H177" s="289"/>
      <c r="I177" s="290"/>
      <c r="J177" s="288" t="str">
        <f>TEXT($G$1, "[$-ko-KR]yyyy-mm-dd(ddd) ") &amp; "오후 21:00"</f>
        <v>2021-10-01(금) 오후 21:00</v>
      </c>
      <c r="K177" s="289"/>
      <c r="L177" s="290"/>
      <c r="M177" s="288" t="str">
        <f>TEXT($G$1+1, "[$-ko-KR]yyyy-mm-dd(ddd) ") &amp; "오전 00:00"</f>
        <v>2021-10-02(토) 오전 00:00</v>
      </c>
      <c r="N177" s="289"/>
      <c r="O177" s="290"/>
      <c r="Q177" s="274"/>
      <c r="R177" s="274"/>
      <c r="S177" s="274"/>
    </row>
    <row r="178" spans="1:19" ht="17.25" thickBot="1">
      <c r="A178" s="320"/>
      <c r="B178" s="121" t="s">
        <v>58</v>
      </c>
      <c r="C178" s="122" t="s">
        <v>59</v>
      </c>
      <c r="D178" s="2" t="s">
        <v>58</v>
      </c>
      <c r="E178" s="10" t="s">
        <v>266</v>
      </c>
      <c r="F178" s="11" t="s">
        <v>267</v>
      </c>
      <c r="G178" s="112" t="s">
        <v>58</v>
      </c>
      <c r="H178" s="113" t="s">
        <v>266</v>
      </c>
      <c r="I178" s="114" t="s">
        <v>267</v>
      </c>
      <c r="J178" s="10" t="s">
        <v>58</v>
      </c>
      <c r="K178" s="10" t="s">
        <v>266</v>
      </c>
      <c r="L178" s="115" t="s">
        <v>267</v>
      </c>
      <c r="M178" s="2" t="s">
        <v>58</v>
      </c>
      <c r="N178" s="10" t="s">
        <v>266</v>
      </c>
      <c r="O178" s="66" t="s">
        <v>267</v>
      </c>
      <c r="Q178" s="264"/>
      <c r="R178" s="264"/>
      <c r="S178" s="264"/>
    </row>
    <row r="179" spans="1:19" ht="17.25" thickBot="1">
      <c r="A179" s="123"/>
      <c r="B179" s="124"/>
      <c r="C179" s="76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74"/>
      <c r="R179" s="274"/>
      <c r="S179" s="274"/>
    </row>
    <row r="180" spans="1:19" ht="17.25" thickBot="1">
      <c r="A180" s="125"/>
      <c r="B180" s="126"/>
      <c r="C180" s="77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74"/>
      <c r="R180" s="274"/>
      <c r="S180" s="274"/>
    </row>
    <row r="181" spans="1:19" ht="17.25" thickBot="1">
      <c r="A181" s="125"/>
      <c r="B181" s="126"/>
      <c r="C181" s="77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264"/>
      <c r="R181" s="264"/>
      <c r="S181" s="264"/>
    </row>
    <row r="182" spans="1:19" ht="17.25" thickBot="1">
      <c r="A182" s="125"/>
      <c r="B182" s="126"/>
      <c r="C182" s="77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264"/>
      <c r="R182" s="264"/>
      <c r="S182" s="264"/>
    </row>
    <row r="183" spans="1:19" ht="17.25" thickBot="1">
      <c r="A183" s="127"/>
      <c r="B183" s="128"/>
      <c r="C183" s="78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264"/>
      <c r="R183" s="264"/>
      <c r="S183" s="264"/>
    </row>
    <row r="184" spans="1:19" ht="17.25" thickBot="1">
      <c r="A184" s="125"/>
      <c r="B184" s="129"/>
      <c r="C184" s="80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64"/>
      <c r="R184" s="264"/>
      <c r="S184" s="264"/>
    </row>
    <row r="185" spans="1:19" ht="17.25" thickBot="1">
      <c r="A185" s="125"/>
      <c r="B185" s="126"/>
      <c r="C185" s="77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64"/>
      <c r="R185" s="264"/>
      <c r="S185" s="264"/>
    </row>
    <row r="186" spans="1:19" ht="17.25" thickBot="1">
      <c r="A186" s="125"/>
      <c r="B186" s="126"/>
      <c r="C186" s="77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264"/>
      <c r="R186" s="264"/>
      <c r="S186" s="264"/>
    </row>
    <row r="187" spans="1:19" ht="17.25" thickBot="1">
      <c r="A187" s="125"/>
      <c r="B187" s="126"/>
      <c r="C187" s="77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/>
      <c r="B188" s="131"/>
      <c r="C188" s="79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265"/>
      <c r="R188" s="266"/>
      <c r="S188" s="267"/>
    </row>
    <row r="189" spans="1:19">
      <c r="A189" s="123"/>
      <c r="B189" s="124"/>
      <c r="C189" s="76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68"/>
      <c r="R189" s="269"/>
      <c r="S189" s="270"/>
    </row>
    <row r="190" spans="1:19" ht="17.25" thickBot="1">
      <c r="A190" s="125"/>
      <c r="B190" s="126"/>
      <c r="C190" s="77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71"/>
      <c r="R190" s="272"/>
      <c r="S190" s="273"/>
    </row>
    <row r="191" spans="1:19" ht="17.25" thickBot="1">
      <c r="A191" s="125"/>
      <c r="B191" s="126"/>
      <c r="C191" s="77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264"/>
      <c r="R191" s="264"/>
      <c r="S191" s="264"/>
    </row>
    <row r="192" spans="1:19" ht="17.25" thickBot="1">
      <c r="A192" s="125"/>
      <c r="B192" s="126"/>
      <c r="C192" s="77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274"/>
      <c r="R192" s="274"/>
      <c r="S192" s="274"/>
    </row>
    <row r="193" spans="1:19" ht="17.25" thickBot="1">
      <c r="A193" s="127"/>
      <c r="B193" s="128"/>
      <c r="C193" s="78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274"/>
      <c r="R193" s="274"/>
      <c r="S193" s="274"/>
    </row>
    <row r="194" spans="1:19" ht="17.25" thickBot="1">
      <c r="A194" s="125"/>
      <c r="B194" s="129"/>
      <c r="C194" s="80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64"/>
      <c r="R194" s="264"/>
      <c r="S194" s="264"/>
    </row>
    <row r="195" spans="1:19" ht="17.25" thickBot="1">
      <c r="A195" s="125"/>
      <c r="B195" s="126"/>
      <c r="C195" s="77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64"/>
      <c r="R195" s="264"/>
      <c r="S195" s="264"/>
    </row>
    <row r="196" spans="1:19" ht="17.25" thickBot="1">
      <c r="A196" s="125"/>
      <c r="B196" s="126"/>
      <c r="C196" s="77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264"/>
      <c r="R196" s="264"/>
      <c r="S196" s="264"/>
    </row>
    <row r="197" spans="1:19">
      <c r="A197" s="125"/>
      <c r="B197" s="126"/>
      <c r="C197" s="77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253"/>
      <c r="R197" s="254"/>
      <c r="S197" s="255"/>
    </row>
    <row r="198" spans="1:19" ht="17.25" thickBot="1">
      <c r="A198" s="130"/>
      <c r="B198" s="131"/>
      <c r="C198" s="79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256"/>
      <c r="R198" s="257"/>
      <c r="S198" s="258"/>
    </row>
    <row r="199" spans="1:19" ht="17.25" thickBot="1">
      <c r="A199" s="132" t="s">
        <v>268</v>
      </c>
      <c r="B199" s="317">
        <f>$B$37</f>
        <v>150000</v>
      </c>
      <c r="C199" s="318"/>
      <c r="D199" s="26" t="s">
        <v>269</v>
      </c>
      <c r="E199" s="27">
        <f>IF(COUNT(E179:E198), SUM(E179:E198) / COUNT(E179:E198), 0)</f>
        <v>0</v>
      </c>
      <c r="F199" s="28">
        <f>SUM(F179:F198)</f>
        <v>0</v>
      </c>
      <c r="G199" s="26" t="s">
        <v>269</v>
      </c>
      <c r="H199" s="27">
        <f>IF(COUNT(H179:H198), SUM(H179:H198) / COUNT(H179:H198), 0)</f>
        <v>0</v>
      </c>
      <c r="I199" s="28">
        <f>SUM(I179:I198)</f>
        <v>0</v>
      </c>
      <c r="J199" s="26" t="s">
        <v>269</v>
      </c>
      <c r="K199" s="27">
        <f>IF(COUNT(K179:K198), SUM(K179:K198) / COUNT(K179:K198), 0)</f>
        <v>0</v>
      </c>
      <c r="L199" s="28">
        <f>SUM(L179:L198)</f>
        <v>0</v>
      </c>
      <c r="M199" s="26" t="s">
        <v>269</v>
      </c>
      <c r="N199" s="27">
        <f>IF(COUNT(N179:N198), SUM(N179:N198) / COUNT(N179:N198), 0)</f>
        <v>0</v>
      </c>
      <c r="O199" s="28">
        <f>SUM(O179:O198)</f>
        <v>0</v>
      </c>
      <c r="Q199" s="259"/>
      <c r="R199" s="260"/>
      <c r="S199" s="261"/>
    </row>
  </sheetData>
  <mergeCells count="266">
    <mergeCell ref="Q184:Q186"/>
    <mergeCell ref="R184:R186"/>
    <mergeCell ref="S184:S186"/>
    <mergeCell ref="Q181:Q183"/>
    <mergeCell ref="R181:R183"/>
    <mergeCell ref="S181:S183"/>
    <mergeCell ref="Q197:S199"/>
    <mergeCell ref="B199:C199"/>
    <mergeCell ref="Q188:S190"/>
    <mergeCell ref="Q191:Q193"/>
    <mergeCell ref="R191:R193"/>
    <mergeCell ref="S191:S193"/>
    <mergeCell ref="Q194:Q196"/>
    <mergeCell ref="R194:R196"/>
    <mergeCell ref="S194:S196"/>
    <mergeCell ref="Q170:S172"/>
    <mergeCell ref="B172:C172"/>
    <mergeCell ref="A175:O175"/>
    <mergeCell ref="B176:C176"/>
    <mergeCell ref="D176:F176"/>
    <mergeCell ref="G176:I176"/>
    <mergeCell ref="J176:L176"/>
    <mergeCell ref="M176:O176"/>
    <mergeCell ref="A177:A178"/>
    <mergeCell ref="R178:R180"/>
    <mergeCell ref="S178:S180"/>
    <mergeCell ref="B177:C177"/>
    <mergeCell ref="D177:F177"/>
    <mergeCell ref="G177:I177"/>
    <mergeCell ref="J177:L177"/>
    <mergeCell ref="M177:O177"/>
    <mergeCell ref="Q178:Q180"/>
    <mergeCell ref="Q175:Q177"/>
    <mergeCell ref="R175:R177"/>
    <mergeCell ref="S175:S177"/>
    <mergeCell ref="Q161:S163"/>
    <mergeCell ref="Q164:Q166"/>
    <mergeCell ref="R164:R166"/>
    <mergeCell ref="S164:S166"/>
    <mergeCell ref="Q167:Q169"/>
    <mergeCell ref="R167:R169"/>
    <mergeCell ref="S167:S169"/>
    <mergeCell ref="R151:R153"/>
    <mergeCell ref="S151:S153"/>
    <mergeCell ref="Q154:Q156"/>
    <mergeCell ref="R154:R156"/>
    <mergeCell ref="S154:S156"/>
    <mergeCell ref="Q157:Q159"/>
    <mergeCell ref="R157:R159"/>
    <mergeCell ref="S157:S159"/>
    <mergeCell ref="B150:C150"/>
    <mergeCell ref="D150:F150"/>
    <mergeCell ref="G150:I150"/>
    <mergeCell ref="J150:L150"/>
    <mergeCell ref="M150:O150"/>
    <mergeCell ref="Q151:Q153"/>
    <mergeCell ref="Q143:S145"/>
    <mergeCell ref="B145:C145"/>
    <mergeCell ref="A148:O148"/>
    <mergeCell ref="B149:C149"/>
    <mergeCell ref="D149:F149"/>
    <mergeCell ref="G149:I149"/>
    <mergeCell ref="J149:L149"/>
    <mergeCell ref="M149:O149"/>
    <mergeCell ref="A150:A151"/>
    <mergeCell ref="Q148:Q150"/>
    <mergeCell ref="R148:R150"/>
    <mergeCell ref="S148:S150"/>
    <mergeCell ref="Q134:S136"/>
    <mergeCell ref="Q137:Q139"/>
    <mergeCell ref="R137:R139"/>
    <mergeCell ref="S137:S139"/>
    <mergeCell ref="Q140:Q142"/>
    <mergeCell ref="R140:R142"/>
    <mergeCell ref="S140:S142"/>
    <mergeCell ref="R124:R126"/>
    <mergeCell ref="S124:S126"/>
    <mergeCell ref="Q127:Q129"/>
    <mergeCell ref="R127:R129"/>
    <mergeCell ref="S127:S129"/>
    <mergeCell ref="Q130:Q132"/>
    <mergeCell ref="R130:R132"/>
    <mergeCell ref="S130:S132"/>
    <mergeCell ref="B123:C123"/>
    <mergeCell ref="D123:F123"/>
    <mergeCell ref="G123:I123"/>
    <mergeCell ref="J123:L123"/>
    <mergeCell ref="M123:O123"/>
    <mergeCell ref="Q124:Q126"/>
    <mergeCell ref="Q116:S118"/>
    <mergeCell ref="B118:C118"/>
    <mergeCell ref="A121:O121"/>
    <mergeCell ref="B122:C122"/>
    <mergeCell ref="D122:F122"/>
    <mergeCell ref="G122:I122"/>
    <mergeCell ref="J122:L122"/>
    <mergeCell ref="M122:O122"/>
    <mergeCell ref="A123:A124"/>
    <mergeCell ref="Q121:Q123"/>
    <mergeCell ref="R121:R123"/>
    <mergeCell ref="S121:S123"/>
    <mergeCell ref="Q107:S109"/>
    <mergeCell ref="Q110:Q112"/>
    <mergeCell ref="R110:R112"/>
    <mergeCell ref="S110:S112"/>
    <mergeCell ref="Q113:Q115"/>
    <mergeCell ref="R113:R115"/>
    <mergeCell ref="S113:S115"/>
    <mergeCell ref="R97:R99"/>
    <mergeCell ref="S97:S99"/>
    <mergeCell ref="Q100:Q102"/>
    <mergeCell ref="R100:R102"/>
    <mergeCell ref="S100:S102"/>
    <mergeCell ref="Q103:Q105"/>
    <mergeCell ref="R103:R105"/>
    <mergeCell ref="S103:S105"/>
    <mergeCell ref="B96:C96"/>
    <mergeCell ref="D96:F96"/>
    <mergeCell ref="G96:I96"/>
    <mergeCell ref="J96:L96"/>
    <mergeCell ref="M96:O96"/>
    <mergeCell ref="Q97:Q99"/>
    <mergeCell ref="Q89:S91"/>
    <mergeCell ref="B91:C91"/>
    <mergeCell ref="A94:O94"/>
    <mergeCell ref="B95:C95"/>
    <mergeCell ref="D95:F95"/>
    <mergeCell ref="G95:I95"/>
    <mergeCell ref="J95:L95"/>
    <mergeCell ref="M95:O95"/>
    <mergeCell ref="A96:A97"/>
    <mergeCell ref="Q94:Q96"/>
    <mergeCell ref="R94:R96"/>
    <mergeCell ref="S94:S96"/>
    <mergeCell ref="Q83:Q85"/>
    <mergeCell ref="R83:R85"/>
    <mergeCell ref="S83:S85"/>
    <mergeCell ref="Q86:Q88"/>
    <mergeCell ref="R86:R88"/>
    <mergeCell ref="S86:S88"/>
    <mergeCell ref="S70:S72"/>
    <mergeCell ref="Q73:Q75"/>
    <mergeCell ref="R73:R75"/>
    <mergeCell ref="S73:S75"/>
    <mergeCell ref="Q80:S82"/>
    <mergeCell ref="Q76:Q78"/>
    <mergeCell ref="R76:R78"/>
    <mergeCell ref="S76:S78"/>
    <mergeCell ref="D69:F69"/>
    <mergeCell ref="G69:I69"/>
    <mergeCell ref="J69:L69"/>
    <mergeCell ref="M69:O69"/>
    <mergeCell ref="Q70:Q72"/>
    <mergeCell ref="R70:R72"/>
    <mergeCell ref="B64:C64"/>
    <mergeCell ref="A67:O67"/>
    <mergeCell ref="B68:C68"/>
    <mergeCell ref="D68:F68"/>
    <mergeCell ref="G68:I68"/>
    <mergeCell ref="J68:L68"/>
    <mergeCell ref="M68:O68"/>
    <mergeCell ref="A69:A70"/>
    <mergeCell ref="B69:C69"/>
    <mergeCell ref="Q62:S64"/>
    <mergeCell ref="Q67:Q69"/>
    <mergeCell ref="R67:R69"/>
    <mergeCell ref="S67:S69"/>
    <mergeCell ref="Q56:Q58"/>
    <mergeCell ref="R56:R58"/>
    <mergeCell ref="Q59:Q61"/>
    <mergeCell ref="R59:R61"/>
    <mergeCell ref="R43:R45"/>
    <mergeCell ref="S43:S45"/>
    <mergeCell ref="Q46:Q48"/>
    <mergeCell ref="R46:R48"/>
    <mergeCell ref="S46:S48"/>
    <mergeCell ref="Q53:S55"/>
    <mergeCell ref="S56:S58"/>
    <mergeCell ref="S59:S61"/>
    <mergeCell ref="Q49:Q51"/>
    <mergeCell ref="R49:R51"/>
    <mergeCell ref="S49:S51"/>
    <mergeCell ref="B42:C42"/>
    <mergeCell ref="D42:F42"/>
    <mergeCell ref="G42:I42"/>
    <mergeCell ref="J42:L42"/>
    <mergeCell ref="M42:O42"/>
    <mergeCell ref="Q43:Q45"/>
    <mergeCell ref="Q35:S37"/>
    <mergeCell ref="B37:C37"/>
    <mergeCell ref="A40:O40"/>
    <mergeCell ref="B41:C41"/>
    <mergeCell ref="D41:F41"/>
    <mergeCell ref="G41:I41"/>
    <mergeCell ref="J41:L41"/>
    <mergeCell ref="M41:O41"/>
    <mergeCell ref="A42:A43"/>
    <mergeCell ref="Q40:Q42"/>
    <mergeCell ref="R40:R42"/>
    <mergeCell ref="S40:S42"/>
    <mergeCell ref="Q26:S28"/>
    <mergeCell ref="Q29:Q31"/>
    <mergeCell ref="R29:R31"/>
    <mergeCell ref="S29:S31"/>
    <mergeCell ref="Q32:Q34"/>
    <mergeCell ref="R32:R34"/>
    <mergeCell ref="S32:S34"/>
    <mergeCell ref="Q16:Q18"/>
    <mergeCell ref="R16:R18"/>
    <mergeCell ref="S16:S18"/>
    <mergeCell ref="Q19:Q21"/>
    <mergeCell ref="R19:R21"/>
    <mergeCell ref="S19:S21"/>
    <mergeCell ref="Q22:Q24"/>
    <mergeCell ref="R22:R24"/>
    <mergeCell ref="S22:S24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B14:C14"/>
    <mergeCell ref="D14:F14"/>
    <mergeCell ref="G14:I14"/>
    <mergeCell ref="J14:L14"/>
    <mergeCell ref="M14:O14"/>
    <mergeCell ref="S13:S15"/>
    <mergeCell ref="B7:F7"/>
    <mergeCell ref="G7:I7"/>
    <mergeCell ref="K7:O7"/>
    <mergeCell ref="B8:F8"/>
    <mergeCell ref="G8:I8"/>
    <mergeCell ref="K8:O8"/>
    <mergeCell ref="B5:F5"/>
    <mergeCell ref="G5:I5"/>
    <mergeCell ref="K5:O5"/>
    <mergeCell ref="B6:F6"/>
    <mergeCell ref="G6:I6"/>
    <mergeCell ref="K6:O6"/>
    <mergeCell ref="Q8:R8"/>
    <mergeCell ref="B9:F9"/>
    <mergeCell ref="G9:I9"/>
    <mergeCell ref="K9:O9"/>
    <mergeCell ref="B10:F10"/>
    <mergeCell ref="G10:I10"/>
    <mergeCell ref="K10:O10"/>
    <mergeCell ref="Q13:Q15"/>
    <mergeCell ref="R13:R15"/>
    <mergeCell ref="Q1:R1"/>
    <mergeCell ref="B2:F2"/>
    <mergeCell ref="G2:I2"/>
    <mergeCell ref="K2:O2"/>
    <mergeCell ref="B3:F3"/>
    <mergeCell ref="G3:I3"/>
    <mergeCell ref="K3:O3"/>
    <mergeCell ref="B4:F4"/>
    <mergeCell ref="G4:I4"/>
    <mergeCell ref="K4:O4"/>
    <mergeCell ref="A1:F1"/>
    <mergeCell ref="G1:I1"/>
    <mergeCell ref="J1:O1"/>
  </mergeCells>
  <phoneticPr fontId="1" type="noConversion"/>
  <conditionalFormatting sqref="G2:I3">
    <cfRule type="expression" dxfId="4701" priority="413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4700" priority="414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4699" priority="411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4698" priority="412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4697" priority="409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4696" priority="410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4695" priority="407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4694" priority="408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4693" priority="405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4692" priority="406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4691" priority="289">
      <formula>AND($N17 &gt; 0, ISNUMBER($N17))</formula>
    </cfRule>
    <cfRule type="expression" dxfId="4690" priority="290">
      <formula>AND($N17 = 0 * ISNUMBER($N17))</formula>
    </cfRule>
    <cfRule type="expression" dxfId="4689" priority="291">
      <formula>AND($N17 &lt; 0, ISNUMBER($N17))</formula>
    </cfRule>
  </conditionalFormatting>
  <conditionalFormatting sqref="A17:C36 D17:F36">
    <cfRule type="expression" dxfId="4688" priority="298">
      <formula>AND($E17 &gt; 0, ISNUMBER($E17))</formula>
    </cfRule>
    <cfRule type="expression" dxfId="4687" priority="299">
      <formula>AND($E17 = 0 * ISNUMBER($E17))</formula>
    </cfRule>
    <cfRule type="expression" dxfId="4686" priority="300">
      <formula>AND($E17 &lt; 0, ISNUMBER($E17))</formula>
    </cfRule>
  </conditionalFormatting>
  <conditionalFormatting sqref="A17:C36 G17:I36">
    <cfRule type="expression" dxfId="4685" priority="295">
      <formula>AND($H17 &gt; 0, ISNUMBER($H17))</formula>
    </cfRule>
    <cfRule type="expression" dxfId="4684" priority="296">
      <formula>AND($H17 = 0 * ISNUMBER($H17))</formula>
    </cfRule>
    <cfRule type="expression" dxfId="4683" priority="297">
      <formula>AND($H17 &lt; 0, ISNUMBER($H17))</formula>
    </cfRule>
  </conditionalFormatting>
  <conditionalFormatting sqref="A17:C36 J17:L36">
    <cfRule type="expression" dxfId="4682" priority="292">
      <formula>AND($K17 &gt; 0, ISNUMBER($K17))</formula>
    </cfRule>
    <cfRule type="expression" dxfId="4681" priority="293">
      <formula>AND($K17 = 0 * ISNUMBER($K17))</formula>
    </cfRule>
    <cfRule type="expression" dxfId="4680" priority="294">
      <formula>AND($K17 &lt; 0, ISNUMBER($K17))</formula>
    </cfRule>
  </conditionalFormatting>
  <conditionalFormatting sqref="D15:F16 E37:F37">
    <cfRule type="expression" dxfId="4679" priority="286">
      <formula>$E$37 &gt; 0</formula>
    </cfRule>
    <cfRule type="expression" dxfId="4678" priority="287">
      <formula>$E$37 = 0</formula>
    </cfRule>
    <cfRule type="expression" dxfId="4677" priority="288">
      <formula>$E$37 &lt; 0</formula>
    </cfRule>
  </conditionalFormatting>
  <conditionalFormatting sqref="G15:I16 H37:I37">
    <cfRule type="expression" dxfId="4676" priority="283">
      <formula>$H$37 &gt; 0</formula>
    </cfRule>
    <cfRule type="expression" dxfId="4675" priority="284">
      <formula>$H$37 = 0</formula>
    </cfRule>
    <cfRule type="expression" dxfId="4674" priority="285">
      <formula>$H$37 &lt; 0</formula>
    </cfRule>
  </conditionalFormatting>
  <conditionalFormatting sqref="J15:L16 K37:L37">
    <cfRule type="expression" dxfId="4673" priority="280">
      <formula>$K$37 &gt; 0</formula>
    </cfRule>
    <cfRule type="expression" dxfId="4672" priority="281">
      <formula>$K$37 = 0</formula>
    </cfRule>
    <cfRule type="expression" dxfId="4671" priority="282">
      <formula>$K$37 &lt; 0</formula>
    </cfRule>
  </conditionalFormatting>
  <conditionalFormatting sqref="M15:O16 N37:O37">
    <cfRule type="expression" dxfId="4670" priority="277">
      <formula>$N$37 &gt; 0</formula>
    </cfRule>
    <cfRule type="expression" dxfId="4669" priority="278">
      <formula>$N$37 = 0</formula>
    </cfRule>
    <cfRule type="expression" dxfId="4668" priority="279">
      <formula>$N$37 &lt; 0</formula>
    </cfRule>
  </conditionalFormatting>
  <conditionalFormatting sqref="A44:C63 M44:O63">
    <cfRule type="expression" dxfId="4667" priority="265">
      <formula>AND($N44 &gt; 0, ISNUMBER($N44))</formula>
    </cfRule>
    <cfRule type="expression" dxfId="4666" priority="266">
      <formula>AND($N44 = 0 * ISNUMBER($N44))</formula>
    </cfRule>
    <cfRule type="expression" dxfId="4665" priority="267">
      <formula>AND($N44 &lt; 0, ISNUMBER($N44))</formula>
    </cfRule>
  </conditionalFormatting>
  <conditionalFormatting sqref="A44:F63">
    <cfRule type="expression" dxfId="4664" priority="274">
      <formula>AND($E44 &gt; 0, ISNUMBER($E44))</formula>
    </cfRule>
    <cfRule type="expression" dxfId="4663" priority="275">
      <formula>AND($E44 = 0 * ISNUMBER($E44))</formula>
    </cfRule>
    <cfRule type="expression" dxfId="4662" priority="276">
      <formula>AND($E44 &lt; 0, ISNUMBER($E44))</formula>
    </cfRule>
  </conditionalFormatting>
  <conditionalFormatting sqref="A44:C63 G44:I63">
    <cfRule type="expression" dxfId="4661" priority="271">
      <formula>AND($H44 &gt; 0, ISNUMBER($H44))</formula>
    </cfRule>
    <cfRule type="expression" dxfId="4660" priority="272">
      <formula>AND($H44 = 0 * ISNUMBER($H44))</formula>
    </cfRule>
    <cfRule type="expression" dxfId="4659" priority="273">
      <formula>AND($H44 &lt; 0, ISNUMBER($H44))</formula>
    </cfRule>
  </conditionalFormatting>
  <conditionalFormatting sqref="A44:C63 J44:L63">
    <cfRule type="expression" dxfId="4658" priority="268">
      <formula>AND($K44 &gt; 0, ISNUMBER($K44))</formula>
    </cfRule>
    <cfRule type="expression" dxfId="4657" priority="269">
      <formula>AND($K44 = 0 * ISNUMBER($K44))</formula>
    </cfRule>
    <cfRule type="expression" dxfId="4656" priority="270">
      <formula>AND($K44 &lt; 0, ISNUMBER($K44))</formula>
    </cfRule>
  </conditionalFormatting>
  <conditionalFormatting sqref="D42:F43 E64:F64">
    <cfRule type="expression" dxfId="4655" priority="262">
      <formula>$E$64 &gt; 0</formula>
    </cfRule>
    <cfRule type="expression" dxfId="4654" priority="263">
      <formula>$E$64 = 0</formula>
    </cfRule>
    <cfRule type="expression" dxfId="4653" priority="264">
      <formula>$E$64 &lt; 0</formula>
    </cfRule>
  </conditionalFormatting>
  <conditionalFormatting sqref="G42:I43 H64:I64">
    <cfRule type="expression" dxfId="4652" priority="259">
      <formula>$H$64 &gt; 0</formula>
    </cfRule>
    <cfRule type="expression" dxfId="4651" priority="260">
      <formula>$H$64 = 0</formula>
    </cfRule>
    <cfRule type="expression" dxfId="4650" priority="261">
      <formula>$H$64 &lt; 0</formula>
    </cfRule>
  </conditionalFormatting>
  <conditionalFormatting sqref="J42:L43 K64:L64">
    <cfRule type="expression" dxfId="4649" priority="256">
      <formula>$K$64 &gt; 0</formula>
    </cfRule>
    <cfRule type="expression" dxfId="4648" priority="257">
      <formula>$K$64 = 0</formula>
    </cfRule>
    <cfRule type="expression" dxfId="4647" priority="258">
      <formula>$K$64 &lt; 0</formula>
    </cfRule>
  </conditionalFormatting>
  <conditionalFormatting sqref="M42:O43 N64:O64">
    <cfRule type="expression" dxfId="4646" priority="253">
      <formula>$N$64 &gt; 0</formula>
    </cfRule>
    <cfRule type="expression" dxfId="4645" priority="254">
      <formula>$N$64 = 0</formula>
    </cfRule>
    <cfRule type="expression" dxfId="4644" priority="255">
      <formula>$N$64 &lt; 0</formula>
    </cfRule>
  </conditionalFormatting>
  <conditionalFormatting sqref="A71:C90 M71:O90">
    <cfRule type="expression" dxfId="4643" priority="109">
      <formula>AND($N71 &gt; 0, ISNUMBER($N71))</formula>
    </cfRule>
    <cfRule type="expression" dxfId="4642" priority="110">
      <formula>AND($N71 = 0 * ISNUMBER($N71))</formula>
    </cfRule>
    <cfRule type="expression" dxfId="4641" priority="111">
      <formula>AND($N71 &lt; 0, ISNUMBER($N71))</formula>
    </cfRule>
  </conditionalFormatting>
  <conditionalFormatting sqref="A71:F90">
    <cfRule type="expression" dxfId="4640" priority="118">
      <formula>AND($E71 &gt; 0, ISNUMBER($E71))</formula>
    </cfRule>
    <cfRule type="expression" dxfId="4639" priority="119">
      <formula>AND($E71 = 0 * ISNUMBER($E71))</formula>
    </cfRule>
    <cfRule type="expression" dxfId="4638" priority="120">
      <formula>AND($E71 &lt; 0, ISNUMBER($E71))</formula>
    </cfRule>
  </conditionalFormatting>
  <conditionalFormatting sqref="A71:C90 G71:I90">
    <cfRule type="expression" dxfId="4637" priority="115">
      <formula>AND($H71 &gt; 0, ISNUMBER($H71))</formula>
    </cfRule>
    <cfRule type="expression" dxfId="4636" priority="116">
      <formula>AND($H71 = 0 * ISNUMBER($H71))</formula>
    </cfRule>
    <cfRule type="expression" dxfId="4635" priority="117">
      <formula>AND($H71 &lt; 0, ISNUMBER($H71))</formula>
    </cfRule>
  </conditionalFormatting>
  <conditionalFormatting sqref="A71:C90 J71:L90">
    <cfRule type="expression" dxfId="4634" priority="112">
      <formula>AND($K71 &gt; 0, ISNUMBER($K71))</formula>
    </cfRule>
    <cfRule type="expression" dxfId="4633" priority="113">
      <formula>AND($K71 = 0 * ISNUMBER($K71))</formula>
    </cfRule>
    <cfRule type="expression" dxfId="4632" priority="114">
      <formula>AND($K71 &lt; 0, ISNUMBER($K71))</formula>
    </cfRule>
  </conditionalFormatting>
  <conditionalFormatting sqref="D69:F70 E91:F91">
    <cfRule type="expression" dxfId="4631" priority="106">
      <formula>$E$91 &gt; 0</formula>
    </cfRule>
    <cfRule type="expression" dxfId="4630" priority="107">
      <formula>$E$91 = 0</formula>
    </cfRule>
    <cfRule type="expression" dxfId="4629" priority="108">
      <formula>$E$91 &lt; 0</formula>
    </cfRule>
  </conditionalFormatting>
  <conditionalFormatting sqref="G69:I70 H91:I91">
    <cfRule type="expression" dxfId="4628" priority="103">
      <formula>$H$91 &gt; 0</formula>
    </cfRule>
    <cfRule type="expression" dxfId="4627" priority="104">
      <formula>$H$91 = 0</formula>
    </cfRule>
    <cfRule type="expression" dxfId="4626" priority="105">
      <formula>$H$91 &lt; 0</formula>
    </cfRule>
  </conditionalFormatting>
  <conditionalFormatting sqref="J69:L70 K91:L91">
    <cfRule type="expression" dxfId="4625" priority="100">
      <formula>$K$91 &gt; 0</formula>
    </cfRule>
    <cfRule type="expression" dxfId="4624" priority="101">
      <formula>$K$91 = 0</formula>
    </cfRule>
    <cfRule type="expression" dxfId="4623" priority="102">
      <formula>$K$91 &lt; 0</formula>
    </cfRule>
  </conditionalFormatting>
  <conditionalFormatting sqref="M69:O70 N91:O91">
    <cfRule type="expression" dxfId="4622" priority="97">
      <formula>$N$91 &gt; 0</formula>
    </cfRule>
    <cfRule type="expression" dxfId="4621" priority="98">
      <formula>$N$91 = 0</formula>
    </cfRule>
    <cfRule type="expression" dxfId="4620" priority="99">
      <formula>$N$91 &lt; 0</formula>
    </cfRule>
  </conditionalFormatting>
  <conditionalFormatting sqref="A98:C117 M98:O117">
    <cfRule type="expression" dxfId="4619" priority="85">
      <formula>AND($N98 &gt; 0, ISNUMBER($N98))</formula>
    </cfRule>
    <cfRule type="expression" dxfId="4618" priority="86">
      <formula>AND($N98 = 0 * ISNUMBER($N98))</formula>
    </cfRule>
    <cfRule type="expression" dxfId="4617" priority="87">
      <formula>AND($N98 &lt; 0, ISNUMBER($N98))</formula>
    </cfRule>
  </conditionalFormatting>
  <conditionalFormatting sqref="A98:F117">
    <cfRule type="expression" dxfId="4616" priority="94">
      <formula>AND($E98 &gt; 0, ISNUMBER($E98))</formula>
    </cfRule>
    <cfRule type="expression" dxfId="4615" priority="95">
      <formula>AND($E98 = 0 * ISNUMBER($E98))</formula>
    </cfRule>
    <cfRule type="expression" dxfId="4614" priority="96">
      <formula>AND($E98 &lt; 0, ISNUMBER($E98))</formula>
    </cfRule>
  </conditionalFormatting>
  <conditionalFormatting sqref="A98:C117 G98:I117">
    <cfRule type="expression" dxfId="4613" priority="91">
      <formula>AND($H98 &gt; 0, ISNUMBER($H98))</formula>
    </cfRule>
    <cfRule type="expression" dxfId="4612" priority="92">
      <formula>AND($H98 = 0 * ISNUMBER($H98))</formula>
    </cfRule>
    <cfRule type="expression" dxfId="4611" priority="93">
      <formula>AND($H98 &lt; 0, ISNUMBER($H98))</formula>
    </cfRule>
  </conditionalFormatting>
  <conditionalFormatting sqref="A98:C117 J98:L117">
    <cfRule type="expression" dxfId="4610" priority="88">
      <formula>AND($K98 &gt; 0, ISNUMBER($K98))</formula>
    </cfRule>
    <cfRule type="expression" dxfId="4609" priority="89">
      <formula>AND($K98 = 0 * ISNUMBER($K98))</formula>
    </cfRule>
    <cfRule type="expression" dxfId="4608" priority="90">
      <formula>AND($K98 &lt; 0, ISNUMBER($K98))</formula>
    </cfRule>
  </conditionalFormatting>
  <conditionalFormatting sqref="D96:F97 E118:F118">
    <cfRule type="expression" dxfId="4607" priority="82">
      <formula>$E$118 &gt; 0</formula>
    </cfRule>
    <cfRule type="expression" dxfId="4606" priority="83">
      <formula>$E$118 = 0</formula>
    </cfRule>
    <cfRule type="expression" dxfId="4605" priority="84">
      <formula>$E$118 &lt; 0</formula>
    </cfRule>
  </conditionalFormatting>
  <conditionalFormatting sqref="G96:I97 H118:I118">
    <cfRule type="expression" dxfId="4604" priority="79">
      <formula>$H$118 &gt; 0</formula>
    </cfRule>
    <cfRule type="expression" dxfId="4603" priority="80">
      <formula>$H$118 = 0</formula>
    </cfRule>
    <cfRule type="expression" dxfId="4602" priority="81">
      <formula>$H$118 &lt; 0</formula>
    </cfRule>
  </conditionalFormatting>
  <conditionalFormatting sqref="J96:L97 K118:L118">
    <cfRule type="expression" dxfId="4601" priority="76">
      <formula>$K$118 &gt; 0</formula>
    </cfRule>
    <cfRule type="expression" dxfId="4600" priority="77">
      <formula>$K$118 = 0</formula>
    </cfRule>
    <cfRule type="expression" dxfId="4599" priority="78">
      <formula>$K$118 &lt; 0</formula>
    </cfRule>
  </conditionalFormatting>
  <conditionalFormatting sqref="M96:O97 N118:O118">
    <cfRule type="expression" dxfId="4598" priority="73">
      <formula>$N$118 &gt; 0</formula>
    </cfRule>
    <cfRule type="expression" dxfId="4597" priority="74">
      <formula>$N$118 = 0</formula>
    </cfRule>
    <cfRule type="expression" dxfId="4596" priority="75">
      <formula>$N$118 &lt; 0</formula>
    </cfRule>
  </conditionalFormatting>
  <conditionalFormatting sqref="A125:C144 M125:O144">
    <cfRule type="expression" dxfId="4595" priority="61">
      <formula>AND($N125 &gt; 0, ISNUMBER($N125))</formula>
    </cfRule>
    <cfRule type="expression" dxfId="4594" priority="62">
      <formula>AND($N125 = 0 * ISNUMBER($N125))</formula>
    </cfRule>
    <cfRule type="expression" dxfId="4593" priority="63">
      <formula>AND($N125 &lt; 0, ISNUMBER($N125))</formula>
    </cfRule>
  </conditionalFormatting>
  <conditionalFormatting sqref="A125:F144">
    <cfRule type="expression" dxfId="4592" priority="70">
      <formula>AND($E125 &gt; 0, ISNUMBER($E125))</formula>
    </cfRule>
    <cfRule type="expression" dxfId="4591" priority="71">
      <formula>AND($E125 = 0 * ISNUMBER($E125))</formula>
    </cfRule>
    <cfRule type="expression" dxfId="4590" priority="72">
      <formula>AND($E125 &lt; 0, ISNUMBER($E125))</formula>
    </cfRule>
  </conditionalFormatting>
  <conditionalFormatting sqref="A125:C144 G125:I144">
    <cfRule type="expression" dxfId="4589" priority="67">
      <formula>AND($H125 &gt; 0, ISNUMBER($H125))</formula>
    </cfRule>
    <cfRule type="expression" dxfId="4588" priority="68">
      <formula>AND($H125 = 0 * ISNUMBER($H125))</formula>
    </cfRule>
    <cfRule type="expression" dxfId="4587" priority="69">
      <formula>AND($H125 &lt; 0, ISNUMBER($H125))</formula>
    </cfRule>
  </conditionalFormatting>
  <conditionalFormatting sqref="A125:C144 J125:L144">
    <cfRule type="expression" dxfId="4586" priority="64">
      <formula>AND($K125 &gt; 0, ISNUMBER($K125))</formula>
    </cfRule>
    <cfRule type="expression" dxfId="4585" priority="65">
      <formula>AND($K125 = 0 * ISNUMBER($K125))</formula>
    </cfRule>
    <cfRule type="expression" dxfId="4584" priority="66">
      <formula>AND($K125 &lt; 0, ISNUMBER($K125))</formula>
    </cfRule>
  </conditionalFormatting>
  <conditionalFormatting sqref="D123:F124 E145:F145">
    <cfRule type="expression" dxfId="4583" priority="58">
      <formula>$E$145 &gt; 0</formula>
    </cfRule>
    <cfRule type="expression" dxfId="4582" priority="59">
      <formula>$E$145 = 0</formula>
    </cfRule>
    <cfRule type="expression" dxfId="4581" priority="60">
      <formula>$E$145 &lt; 0</formula>
    </cfRule>
  </conditionalFormatting>
  <conditionalFormatting sqref="G123:I124 H145:I145">
    <cfRule type="expression" dxfId="4580" priority="55">
      <formula>$H$145 &gt; 0</formula>
    </cfRule>
    <cfRule type="expression" dxfId="4579" priority="56">
      <formula>$H$145 = 0</formula>
    </cfRule>
    <cfRule type="expression" dxfId="4578" priority="57">
      <formula>$H$145 &lt; 0</formula>
    </cfRule>
  </conditionalFormatting>
  <conditionalFormatting sqref="J123:L124 K145:L145">
    <cfRule type="expression" dxfId="4577" priority="52">
      <formula>$K$145 &gt; 0</formula>
    </cfRule>
    <cfRule type="expression" dxfId="4576" priority="53">
      <formula>$K$145 = 0</formula>
    </cfRule>
    <cfRule type="expression" dxfId="4575" priority="54">
      <formula>$K$145 &lt; 0</formula>
    </cfRule>
  </conditionalFormatting>
  <conditionalFormatting sqref="M123:O124 N145:O145">
    <cfRule type="expression" dxfId="4574" priority="49">
      <formula>$N$145 &gt; 0</formula>
    </cfRule>
    <cfRule type="expression" dxfId="4573" priority="50">
      <formula>$N$145 = 0</formula>
    </cfRule>
    <cfRule type="expression" dxfId="4572" priority="51">
      <formula>$N$145 &lt; 0</formula>
    </cfRule>
  </conditionalFormatting>
  <conditionalFormatting sqref="A152:C171 M152:O171">
    <cfRule type="expression" dxfId="4571" priority="37">
      <formula>AND($N152 &gt; 0, ISNUMBER($N152))</formula>
    </cfRule>
    <cfRule type="expression" dxfId="4570" priority="38">
      <formula>AND($N152 = 0 * ISNUMBER($N152))</formula>
    </cfRule>
    <cfRule type="expression" dxfId="4569" priority="39">
      <formula>AND($N152 &lt; 0, ISNUMBER($N152))</formula>
    </cfRule>
  </conditionalFormatting>
  <conditionalFormatting sqref="A152:F171">
    <cfRule type="expression" dxfId="4568" priority="46">
      <formula>AND($E152 &gt; 0, ISNUMBER($E152))</formula>
    </cfRule>
    <cfRule type="expression" dxfId="4567" priority="47">
      <formula>AND($E152 = 0 * ISNUMBER($E152))</formula>
    </cfRule>
    <cfRule type="expression" dxfId="4566" priority="48">
      <formula>AND($E152 &lt; 0, ISNUMBER($E152))</formula>
    </cfRule>
  </conditionalFormatting>
  <conditionalFormatting sqref="A152:C171 G152:I171">
    <cfRule type="expression" dxfId="4565" priority="43">
      <formula>AND($H152 &gt; 0, ISNUMBER($H152))</formula>
    </cfRule>
    <cfRule type="expression" dxfId="4564" priority="44">
      <formula>AND($H152 = 0 * ISNUMBER($H152))</formula>
    </cfRule>
    <cfRule type="expression" dxfId="4563" priority="45">
      <formula>AND($H152 &lt; 0, ISNUMBER($H152))</formula>
    </cfRule>
  </conditionalFormatting>
  <conditionalFormatting sqref="A152:C171 J152:L171">
    <cfRule type="expression" dxfId="4562" priority="40">
      <formula>AND($K152 &gt; 0, ISNUMBER($K152))</formula>
    </cfRule>
    <cfRule type="expression" dxfId="4561" priority="41">
      <formula>AND($K152 = 0 * ISNUMBER($K152))</formula>
    </cfRule>
    <cfRule type="expression" dxfId="4560" priority="42">
      <formula>AND($K152 &lt; 0, ISNUMBER($K152))</formula>
    </cfRule>
  </conditionalFormatting>
  <conditionalFormatting sqref="D150:F151 E172:F172">
    <cfRule type="expression" dxfId="4559" priority="34">
      <formula>$E$172 &gt; 0</formula>
    </cfRule>
    <cfRule type="expression" dxfId="4558" priority="35">
      <formula>$E$172 = 0</formula>
    </cfRule>
    <cfRule type="expression" dxfId="4557" priority="36">
      <formula>$E$172 &lt; 0</formula>
    </cfRule>
  </conditionalFormatting>
  <conditionalFormatting sqref="G150:I151 H172:I172">
    <cfRule type="expression" dxfId="4556" priority="31">
      <formula>$H$172 &gt; 0</formula>
    </cfRule>
    <cfRule type="expression" dxfId="4555" priority="32">
      <formula>$H$172 = 0</formula>
    </cfRule>
    <cfRule type="expression" dxfId="4554" priority="33">
      <formula>$H$172 &lt; 0</formula>
    </cfRule>
  </conditionalFormatting>
  <conditionalFormatting sqref="J150:L151 K172:L172">
    <cfRule type="expression" dxfId="4553" priority="28">
      <formula>$K$172 &gt; 0</formula>
    </cfRule>
    <cfRule type="expression" dxfId="4552" priority="29">
      <formula>$K$172 = 0</formula>
    </cfRule>
    <cfRule type="expression" dxfId="4551" priority="30">
      <formula>$K$172 &lt; 0</formula>
    </cfRule>
  </conditionalFormatting>
  <conditionalFormatting sqref="M150:O151 N172:O172">
    <cfRule type="expression" dxfId="4550" priority="25">
      <formula>$N$172 &gt; 0</formula>
    </cfRule>
    <cfRule type="expression" dxfId="4549" priority="26">
      <formula>$N$172 = 0</formula>
    </cfRule>
    <cfRule type="expression" dxfId="4548" priority="27">
      <formula>$N$172 &lt; 0</formula>
    </cfRule>
  </conditionalFormatting>
  <conditionalFormatting sqref="A179:C198 M179:O198">
    <cfRule type="expression" dxfId="4547" priority="13">
      <formula>AND($N179 &gt; 0, ISNUMBER($N179))</formula>
    </cfRule>
    <cfRule type="expression" dxfId="4546" priority="14">
      <formula>AND($N179 = 0 * ISNUMBER($N179))</formula>
    </cfRule>
    <cfRule type="expression" dxfId="4545" priority="15">
      <formula>AND($N179 &lt; 0, ISNUMBER($N179))</formula>
    </cfRule>
  </conditionalFormatting>
  <conditionalFormatting sqref="A179:F198">
    <cfRule type="expression" dxfId="4544" priority="22">
      <formula>AND($E179 &gt; 0, ISNUMBER($E179))</formula>
    </cfRule>
    <cfRule type="expression" dxfId="4543" priority="23">
      <formula>AND($E179 = 0 * ISNUMBER($E179))</formula>
    </cfRule>
    <cfRule type="expression" dxfId="4542" priority="24">
      <formula>AND($E179 &lt; 0, ISNUMBER($E179))</formula>
    </cfRule>
  </conditionalFormatting>
  <conditionalFormatting sqref="A179:C198 G179:I198">
    <cfRule type="expression" dxfId="4541" priority="19">
      <formula>AND($H179 &gt; 0, ISNUMBER($H179))</formula>
    </cfRule>
    <cfRule type="expression" dxfId="4540" priority="20">
      <formula>AND($H179 = 0 * ISNUMBER($H179))</formula>
    </cfRule>
    <cfRule type="expression" dxfId="4539" priority="21">
      <formula>AND($H179 &lt; 0, ISNUMBER($H179))</formula>
    </cfRule>
  </conditionalFormatting>
  <conditionalFormatting sqref="A179:C198 J179:L198">
    <cfRule type="expression" dxfId="4538" priority="16">
      <formula>AND($K179 &gt; 0, ISNUMBER($K179))</formula>
    </cfRule>
    <cfRule type="expression" dxfId="4537" priority="17">
      <formula>AND($K179 = 0 * ISNUMBER($K179))</formula>
    </cfRule>
    <cfRule type="expression" dxfId="4536" priority="18">
      <formula>AND($K179 &lt; 0, ISNUMBER($K179))</formula>
    </cfRule>
  </conditionalFormatting>
  <conditionalFormatting sqref="D177:F178 E199:F199">
    <cfRule type="expression" dxfId="4535" priority="10">
      <formula>$E$199 &gt; 0</formula>
    </cfRule>
    <cfRule type="expression" dxfId="4534" priority="11">
      <formula>$E$199 = 0</formula>
    </cfRule>
    <cfRule type="expression" dxfId="4533" priority="12">
      <formula>$E$199 &lt; 0</formula>
    </cfRule>
  </conditionalFormatting>
  <conditionalFormatting sqref="G177:I178 H199:I199">
    <cfRule type="expression" dxfId="4532" priority="7">
      <formula>$H$199 &gt; 0</formula>
    </cfRule>
    <cfRule type="expression" dxfId="4531" priority="8">
      <formula>$H$199 = 0</formula>
    </cfRule>
    <cfRule type="expression" dxfId="4530" priority="9">
      <formula>$H$199 &lt; 0</formula>
    </cfRule>
  </conditionalFormatting>
  <conditionalFormatting sqref="J177:L178 K199:L199">
    <cfRule type="expression" dxfId="4529" priority="4">
      <formula>$K$199 &gt; 0</formula>
    </cfRule>
    <cfRule type="expression" dxfId="4528" priority="5">
      <formula>$K$199 = 0</formula>
    </cfRule>
    <cfRule type="expression" dxfId="4527" priority="6">
      <formula>$K$199 &lt; 0</formula>
    </cfRule>
  </conditionalFormatting>
  <conditionalFormatting sqref="M177:O178 N199:O199">
    <cfRule type="expression" dxfId="4526" priority="1">
      <formula>$N$199 &gt; 0</formula>
    </cfRule>
    <cfRule type="expression" dxfId="4525" priority="2">
      <formula>$N$199 = 0</formula>
    </cfRule>
    <cfRule type="expression" dxfId="452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Button 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9" name="Button 6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10" name="Button 7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7" r:id="rId11" name="Button 5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8" r:id="rId12" name="Button 58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9" r:id="rId13" name="Button 59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1" r:id="rId14" name="Button 6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2" r:id="rId15" name="Button 62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3" r:id="rId16" name="Button 6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17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0" r:id="rId18" name="Button 60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7" r:id="rId19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8" r:id="rId20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9" r:id="rId21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0" r:id="rId22" name="Button 120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4" r:id="rId23" name="Button 64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3" r:id="rId24" name="Button 1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4" r:id="rId25" name="Button 1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5" r:id="rId26" name="Button 1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6" r:id="rId27" name="Button 1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7" r:id="rId28" name="Button 1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8" r:id="rId29" name="Button 1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9" r:id="rId30" name="Button 1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0" r:id="rId31" name="Button 2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1" r:id="rId32" name="Button 2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2" r:id="rId33" name="Button 2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3" r:id="rId34" name="Button 2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4" r:id="rId35" name="Button 2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" r:id="rId36" name="Button 2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" r:id="rId37" name="Button 2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" r:id="rId38" name="Button 2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" r:id="rId39" name="Button 2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" r:id="rId40" name="Button 2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" r:id="rId41" name="Button 2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" r:id="rId42" name="Button 2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" r:id="rId43" name="Button 2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" r:id="rId44" name="Button 21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" r:id="rId45" name="Button 21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" r:id="rId46" name="Button 21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" r:id="rId47" name="Button 21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" r:id="rId48" name="Button 21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9" r:id="rId49" name="Button 21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0" r:id="rId50" name="Button 22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1" r:id="rId51" name="Button 22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2" r:id="rId52" name="Button 22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3" r:id="rId53" name="Button 22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4" r:id="rId54" name="Button 22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5" r:id="rId55" name="Button 22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7" r:id="rId56" name="Button 22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8" r:id="rId57" name="Button 22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9" r:id="rId58" name="Button 22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0" r:id="rId59" name="Button 23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1" r:id="rId60" name="Button 23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2" r:id="rId61" name="Button 23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3" r:id="rId62" name="Button 23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4" r:id="rId63" name="Button 23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5" r:id="rId64" name="Button 23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6" r:id="rId65" name="Button 23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7" r:id="rId66" name="Button 23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8" r:id="rId67" name="Button 23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9" r:id="rId68" name="Button 23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0" r:id="rId69" name="Button 24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1" r:id="rId70" name="Button 24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2" r:id="rId71" name="Button 24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3" r:id="rId72" name="Button 24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4" r:id="rId73" name="Button 24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8" r:id="rId74" name="Button 24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9" r:id="rId75" name="Button 24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0" r:id="rId76" name="Button 25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1" r:id="rId77" name="Button 25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2" r:id="rId78" name="Button 25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3" r:id="rId79" name="Button 25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4" r:id="rId80" name="Button 25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5" r:id="rId81" name="Button 25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6" r:id="rId82" name="Button 25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7" r:id="rId83" name="Button 25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8" r:id="rId84" name="Button 25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9" r:id="rId85" name="Button 25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0" r:id="rId86" name="Button 26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1" r:id="rId87" name="Button 26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2" r:id="rId88" name="Button 26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3" r:id="rId89" name="Button 26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4" r:id="rId90" name="Button 26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5" r:id="rId91" name="Button 26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7" r:id="rId92" name="Button 26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8" r:id="rId93" name="Button 26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9" r:id="rId94" name="Button 26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0" r:id="rId95" name="Button 27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1" r:id="rId96" name="Button 27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2" r:id="rId97" name="Button 27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3" r:id="rId98" name="Button 27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4" r:id="rId99" name="Button 27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5" r:id="rId100" name="Button 27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6" r:id="rId101" name="Button 27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7" r:id="rId102" name="Button 27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8" r:id="rId103" name="Button 27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9" r:id="rId104" name="Button 27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0" r:id="rId105" name="Button 28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1" r:id="rId106" name="Button 28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2" r:id="rId107" name="Button 28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3" r:id="rId108" name="Button 28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4" r:id="rId109" name="Button 28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5" r:id="rId110" name="Button 28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7" r:id="rId111" name="Button 28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8" r:id="rId112" name="Button 28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9" r:id="rId113" name="Button 28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0" r:id="rId114" name="Button 29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1" r:id="rId115" name="Button 2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2" r:id="rId116" name="Button 2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3" r:id="rId117" name="Button 2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4" r:id="rId118" name="Button 2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5" r:id="rId119" name="Button 2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6" r:id="rId120" name="Button 2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7" r:id="rId121" name="Button 2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8" r:id="rId122" name="Button 2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9" r:id="rId123" name="Button 2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0" r:id="rId124" name="Button 3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1" r:id="rId125" name="Button 3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2" r:id="rId126" name="Button 3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3" r:id="rId127" name="Button 3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4" r:id="rId128" name="Button 3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5" r:id="rId129" name="Button 3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" r:id="rId130" name="Button 3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" r:id="rId131" name="Button 3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" r:id="rId132" name="Button 3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" r:id="rId133" name="Button 3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" r:id="rId134" name="Button 3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" r:id="rId135" name="Button 3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" r:id="rId136" name="Button 2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6" r:id="rId137" name="Button 22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5" r:id="rId138" name="Button 24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7" r:id="rId139" name="Button 24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6" r:id="rId140" name="Button 24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6" r:id="rId141" name="Button 2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6" r:id="rId142" name="Button 28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6" r:id="rId143" name="Button 3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140EEB-D95F-461C-919E-4F645BB9B9B4}">
  <sheetPr codeName="Sheet1"/>
  <dimension ref="A1:R200"/>
  <sheetViews>
    <sheetView topLeftCell="D1" workbookViewId="0">
      <selection activeCell="K3" sqref="K3:N25"/>
    </sheetView>
  </sheetViews>
  <sheetFormatPr defaultRowHeight="16.5"/>
  <cols>
    <col min="1" max="1" width="13.5" bestFit="1" customWidth="1"/>
    <col min="2" max="2" width="18.5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1" max="11" width="17.375" customWidth="1"/>
    <col min="12" max="12" width="17.5" bestFit="1" customWidth="1"/>
    <col min="15" max="15" width="17.375" customWidth="1"/>
    <col min="16" max="16" width="17.5" bestFit="1" customWidth="1"/>
  </cols>
  <sheetData>
    <row r="1" spans="1:18" ht="17.25" thickBot="1">
      <c r="A1" s="67" t="s">
        <v>255</v>
      </c>
      <c r="B1" s="69" t="s">
        <v>39</v>
      </c>
      <c r="C1" s="68" t="s">
        <v>37</v>
      </c>
      <c r="D1" s="70" t="s">
        <v>38</v>
      </c>
      <c r="E1" s="91" t="s">
        <v>262</v>
      </c>
    </row>
    <row r="2" spans="1:18" ht="17.25" thickBot="1">
      <c r="A2" s="40" t="s">
        <v>263</v>
      </c>
      <c r="B2" s="11" t="s">
        <v>264</v>
      </c>
      <c r="C2" s="95">
        <v>322</v>
      </c>
      <c r="D2" s="92">
        <v>5.2287581700000002E-2</v>
      </c>
      <c r="E2" s="93">
        <v>528326781.28288102</v>
      </c>
      <c r="F2" s="35"/>
      <c r="G2" s="54"/>
      <c r="H2" s="35"/>
      <c r="I2" s="35"/>
    </row>
    <row r="3" spans="1:18" ht="17.25" thickBot="1">
      <c r="A3" s="40" t="s">
        <v>83</v>
      </c>
      <c r="B3" s="11" t="s">
        <v>84</v>
      </c>
      <c r="C3" s="95">
        <v>6060</v>
      </c>
      <c r="D3" s="92">
        <v>4.6632124400000002E-2</v>
      </c>
      <c r="E3" s="93">
        <v>20594133.167318501</v>
      </c>
      <c r="F3" s="35"/>
      <c r="G3" s="319" t="s">
        <v>258</v>
      </c>
      <c r="H3" s="331" t="s">
        <v>337</v>
      </c>
      <c r="I3" s="331"/>
      <c r="K3" s="275" t="s">
        <v>34</v>
      </c>
      <c r="L3" s="276"/>
      <c r="M3" s="276"/>
      <c r="N3" s="277"/>
      <c r="O3" s="275" t="s">
        <v>260</v>
      </c>
      <c r="P3" s="276"/>
      <c r="Q3" s="276"/>
      <c r="R3" s="277"/>
    </row>
    <row r="4" spans="1:18" ht="17.25" thickBot="1">
      <c r="A4" s="40" t="s">
        <v>129</v>
      </c>
      <c r="B4" s="11" t="s">
        <v>130</v>
      </c>
      <c r="C4" s="95">
        <v>128</v>
      </c>
      <c r="D4" s="92">
        <v>2.4E-2</v>
      </c>
      <c r="E4" s="93">
        <v>98112595.474499226</v>
      </c>
      <c r="F4" s="35"/>
      <c r="G4" s="320"/>
      <c r="H4" s="332"/>
      <c r="I4" s="332"/>
      <c r="K4" s="312" t="s">
        <v>55</v>
      </c>
      <c r="L4" s="328">
        <f ca="1">NOW()</f>
        <v>44493.875515046297</v>
      </c>
      <c r="M4" s="329"/>
      <c r="N4" s="330"/>
      <c r="O4" s="327" t="s">
        <v>55</v>
      </c>
      <c r="P4" s="328">
        <f ca="1">NOW()</f>
        <v>44493.875515046297</v>
      </c>
      <c r="Q4" s="329"/>
      <c r="R4" s="330"/>
    </row>
    <row r="5" spans="1:18" ht="17.25" thickBot="1">
      <c r="A5" s="40" t="s">
        <v>227</v>
      </c>
      <c r="B5" s="11" t="s">
        <v>228</v>
      </c>
      <c r="C5" s="95">
        <v>384</v>
      </c>
      <c r="D5" s="92">
        <v>2.1276595700000001E-2</v>
      </c>
      <c r="E5" s="93">
        <v>58517281.574436769</v>
      </c>
      <c r="F5" s="35"/>
      <c r="K5" s="320"/>
      <c r="L5" s="36" t="s">
        <v>58</v>
      </c>
      <c r="M5" s="73" t="s">
        <v>59</v>
      </c>
      <c r="N5" s="69" t="s">
        <v>262</v>
      </c>
      <c r="O5" s="320"/>
      <c r="P5" s="36" t="s">
        <v>58</v>
      </c>
      <c r="Q5" s="73" t="s">
        <v>59</v>
      </c>
      <c r="R5" s="69" t="s">
        <v>262</v>
      </c>
    </row>
    <row r="6" spans="1:18" ht="17.25" thickBot="1">
      <c r="A6" s="40" t="s">
        <v>111</v>
      </c>
      <c r="B6" s="11" t="s">
        <v>112</v>
      </c>
      <c r="C6" s="95">
        <v>946</v>
      </c>
      <c r="D6" s="92">
        <v>1.28479657E-2</v>
      </c>
      <c r="E6" s="93">
        <v>20566106.589643251</v>
      </c>
      <c r="F6" s="35"/>
      <c r="G6" s="275" t="s">
        <v>52</v>
      </c>
      <c r="H6" s="276"/>
      <c r="I6" s="277"/>
      <c r="K6" s="55">
        <f ca="1">IFERROR(OFFSET(INDIRECT($H$3 &amp; "!A17"), 0, 0), "")</f>
        <v>0</v>
      </c>
      <c r="L6" s="38" t="str">
        <f t="shared" ref="L6:L24" ca="1" si="0">_xlfn.IFNA(VLOOKUP(K6, $B$2:$E$200, 2, FALSE), "")</f>
        <v/>
      </c>
      <c r="M6" s="76" t="str">
        <f t="shared" ref="M6:M25" ca="1" si="1">_xlfn.IFNA(VLOOKUP(K6, $B$2:$E$200, 3, FALSE), "")</f>
        <v/>
      </c>
      <c r="N6" s="85" t="str">
        <f ca="1">_xlfn.IFNA(VLOOKUP(K6, $B$2:$E$200, 4, FALSE), "")</f>
        <v/>
      </c>
      <c r="O6" s="46" t="str">
        <f>INDEX($A$2:$D$200, MATCH(LARGE($D$2:$D$200, 1), $D$2:$D$200, 0), 2)</f>
        <v>도지코인</v>
      </c>
      <c r="P6" s="38">
        <f t="shared" ref="P6:P25" si="2">_xlfn.IFNA(VLOOKUP(O6, $B$2:$D$200, 2, FALSE), "")</f>
        <v>322</v>
      </c>
      <c r="Q6" s="76">
        <f t="shared" ref="Q6:Q25" si="3">_xlfn.IFNA(VLOOKUP(O6, $B$2:$D$200, 3, FALSE), "")</f>
        <v>5.2287581700000002E-2</v>
      </c>
      <c r="R6" s="85">
        <f>_xlfn.IFNA(VLOOKUP(O6, $B$2:$E$200, 4, FALSE), "")</f>
        <v>528326781.28288102</v>
      </c>
    </row>
    <row r="7" spans="1:18">
      <c r="A7" s="40" t="s">
        <v>115</v>
      </c>
      <c r="B7" s="11" t="s">
        <v>116</v>
      </c>
      <c r="C7" s="95">
        <v>237</v>
      </c>
      <c r="D7" s="92">
        <v>1.2820512799999999E-2</v>
      </c>
      <c r="E7" s="93">
        <v>19544134.995379191</v>
      </c>
      <c r="F7" s="35"/>
      <c r="G7" s="303" t="s">
        <v>36</v>
      </c>
      <c r="H7" s="304"/>
      <c r="I7" s="305"/>
      <c r="K7" s="56">
        <f ca="1">IFERROR(OFFSET(INDIRECT($H$3 &amp; "!A17"), 1, 0), "")</f>
        <v>0</v>
      </c>
      <c r="L7" s="39" t="str">
        <f t="shared" ca="1" si="0"/>
        <v/>
      </c>
      <c r="M7" s="77" t="str">
        <f t="shared" ca="1" si="1"/>
        <v/>
      </c>
      <c r="N7" s="86" t="str">
        <f t="shared" ref="N7:N25" ca="1" si="4">_xlfn.IFNA(VLOOKUP(K7, $B$2:$E$200, 4, FALSE), "")</f>
        <v/>
      </c>
      <c r="O7" s="47" t="str">
        <f>INDEX($A$2:$D$200, MATCH(LARGE($D$2:$D$200, 2), $D$2:$D$200, 0), 2)</f>
        <v>이오스</v>
      </c>
      <c r="P7" s="39">
        <f t="shared" si="2"/>
        <v>6060</v>
      </c>
      <c r="Q7" s="77">
        <f t="shared" si="3"/>
        <v>4.6632124400000002E-2</v>
      </c>
      <c r="R7" s="86">
        <f t="shared" ref="R7:R25" si="5">_xlfn.IFNA(VLOOKUP(O7, $B$2:$E$200, 4, FALSE), "")</f>
        <v>20594133.167318501</v>
      </c>
    </row>
    <row r="8" spans="1:18" ht="17.25" thickBot="1">
      <c r="A8" s="40" t="s">
        <v>109</v>
      </c>
      <c r="B8" s="11" t="s">
        <v>110</v>
      </c>
      <c r="C8" s="95">
        <v>8070</v>
      </c>
      <c r="D8" s="92">
        <v>1.06449593E-2</v>
      </c>
      <c r="E8" s="93">
        <v>1234010.61192832</v>
      </c>
      <c r="F8" s="35"/>
      <c r="G8" s="296"/>
      <c r="H8" s="297"/>
      <c r="I8" s="298"/>
      <c r="K8" s="56">
        <f ca="1">IFERROR(OFFSET(INDIRECT($H$3 &amp; "!A17"), 2, 0), "")</f>
        <v>0</v>
      </c>
      <c r="L8" s="39" t="str">
        <f t="shared" ca="1" si="0"/>
        <v/>
      </c>
      <c r="M8" s="77" t="str">
        <f t="shared" ca="1" si="1"/>
        <v/>
      </c>
      <c r="N8" s="86" t="str">
        <f t="shared" ca="1" si="4"/>
        <v/>
      </c>
      <c r="O8" s="47" t="str">
        <f>INDEX($A$2:$D$200, MATCH(LARGE($D$2:$D$200, 3), $D$2:$D$200, 0), 2)</f>
        <v>질리카</v>
      </c>
      <c r="P8" s="39">
        <f t="shared" si="2"/>
        <v>128</v>
      </c>
      <c r="Q8" s="77">
        <f t="shared" si="3"/>
        <v>2.4E-2</v>
      </c>
      <c r="R8" s="86">
        <f t="shared" si="5"/>
        <v>98112595.474499226</v>
      </c>
    </row>
    <row r="9" spans="1:18" ht="17.25" thickBot="1">
      <c r="A9" s="40" t="s">
        <v>165</v>
      </c>
      <c r="B9" s="11" t="s">
        <v>166</v>
      </c>
      <c r="C9" s="95">
        <v>2735</v>
      </c>
      <c r="D9" s="92">
        <v>9.2250922999999995E-3</v>
      </c>
      <c r="E9" s="93">
        <v>50229512.535284273</v>
      </c>
      <c r="F9" s="35"/>
      <c r="G9" s="9" t="s">
        <v>38</v>
      </c>
      <c r="H9" s="276" t="s">
        <v>37</v>
      </c>
      <c r="I9" s="277"/>
      <c r="K9" s="56">
        <f ca="1">IFERROR(OFFSET(INDIRECT($H$3 &amp; "!A17"), 3, 0), "")</f>
        <v>0</v>
      </c>
      <c r="L9" s="39" t="str">
        <f t="shared" ca="1" si="0"/>
        <v/>
      </c>
      <c r="M9" s="77" t="str">
        <f t="shared" ca="1" si="1"/>
        <v/>
      </c>
      <c r="N9" s="86" t="str">
        <f t="shared" ca="1" si="4"/>
        <v/>
      </c>
      <c r="O9" s="47" t="str">
        <f>INDEX($A$2:$D$200, MATCH(LARGE($D$2:$D$200, 4), $D$2:$D$200, 0), 2)</f>
        <v>왁스</v>
      </c>
      <c r="P9" s="39">
        <f t="shared" si="2"/>
        <v>384</v>
      </c>
      <c r="Q9" s="77">
        <f t="shared" si="3"/>
        <v>2.1276595700000001E-2</v>
      </c>
      <c r="R9" s="86">
        <f t="shared" si="5"/>
        <v>58517281.574436769</v>
      </c>
    </row>
    <row r="10" spans="1:18">
      <c r="A10" s="40" t="s">
        <v>50</v>
      </c>
      <c r="B10" s="11" t="s">
        <v>51</v>
      </c>
      <c r="C10" s="95">
        <v>464</v>
      </c>
      <c r="D10" s="92">
        <v>6.5075921999999996E-3</v>
      </c>
      <c r="E10" s="93">
        <v>37526303.997443959</v>
      </c>
      <c r="F10" s="35"/>
      <c r="G10" s="321">
        <f>_xlfn.IFNA(VLOOKUP(G7, $B$2:$D$200, 3, FALSE), "-")</f>
        <v>-1.04236269E-2</v>
      </c>
      <c r="H10" s="323">
        <f>_xlfn.IFNA(VLOOKUP(G7, $B$2:$D$200, 2, FALSE), "-")</f>
        <v>74050000</v>
      </c>
      <c r="I10" s="324"/>
      <c r="K10" s="58">
        <f ca="1">IFERROR(OFFSET(INDIRECT($H$3 &amp; "!A17"), 4, 0), "")</f>
        <v>0</v>
      </c>
      <c r="L10" s="44" t="str">
        <f t="shared" ca="1" si="0"/>
        <v/>
      </c>
      <c r="M10" s="78" t="str">
        <f t="shared" ca="1" si="1"/>
        <v/>
      </c>
      <c r="N10" s="90" t="str">
        <f t="shared" ca="1" si="4"/>
        <v/>
      </c>
      <c r="O10" s="47" t="str">
        <f>INDEX($A$2:$D$200, MATCH(LARGE($D$2:$D$200, 5), $D$2:$D$200, 0), 2)</f>
        <v>샌드박스</v>
      </c>
      <c r="P10" s="39">
        <f t="shared" si="2"/>
        <v>946</v>
      </c>
      <c r="Q10" s="77">
        <f t="shared" si="3"/>
        <v>1.28479657E-2</v>
      </c>
      <c r="R10" s="90">
        <f t="shared" si="5"/>
        <v>20566106.589643251</v>
      </c>
    </row>
    <row r="11" spans="1:18" ht="17.25" thickBot="1">
      <c r="A11" s="40" t="s">
        <v>113</v>
      </c>
      <c r="B11" s="11" t="s">
        <v>114</v>
      </c>
      <c r="C11" s="95">
        <v>7090</v>
      </c>
      <c r="D11" s="92">
        <v>4.2492917999999999E-3</v>
      </c>
      <c r="E11" s="93">
        <v>401362.88910383999</v>
      </c>
      <c r="F11" s="35"/>
      <c r="G11" s="322"/>
      <c r="H11" s="325"/>
      <c r="I11" s="326"/>
      <c r="K11" s="56">
        <f ca="1">IFERROR(OFFSET(INDIRECT($H$3 &amp; "!A17"), 5, 0), "")</f>
        <v>0</v>
      </c>
      <c r="L11" s="39" t="str">
        <f t="shared" ca="1" si="0"/>
        <v/>
      </c>
      <c r="M11" s="77" t="str">
        <f t="shared" ca="1" si="1"/>
        <v/>
      </c>
      <c r="N11" s="99" t="str">
        <f t="shared" ca="1" si="4"/>
        <v/>
      </c>
      <c r="O11" s="49" t="str">
        <f>INDEX($A$2:$D$200, MATCH(LARGE($D$2:$D$200, 6), $D$2:$D$200, 0), 2)</f>
        <v>크립토닷컴체인</v>
      </c>
      <c r="P11" s="45">
        <f t="shared" si="2"/>
        <v>237</v>
      </c>
      <c r="Q11" s="80">
        <f t="shared" si="3"/>
        <v>1.2820512799999999E-2</v>
      </c>
      <c r="R11" s="99">
        <f t="shared" si="5"/>
        <v>19544134.995379191</v>
      </c>
    </row>
    <row r="12" spans="1:18" ht="17.25" thickBot="1">
      <c r="A12" s="40" t="s">
        <v>173</v>
      </c>
      <c r="B12" s="11" t="s">
        <v>174</v>
      </c>
      <c r="C12" s="95">
        <v>1630</v>
      </c>
      <c r="D12" s="92">
        <v>3.0769231000000001E-3</v>
      </c>
      <c r="E12" s="93">
        <v>2926799.0424959301</v>
      </c>
      <c r="F12" s="35"/>
      <c r="K12" s="56">
        <f ca="1">IFERROR(OFFSET(INDIRECT($H$3 &amp; "!A17"), 6, 0), "")</f>
        <v>0</v>
      </c>
      <c r="L12" s="39" t="str">
        <f t="shared" ca="1" si="0"/>
        <v/>
      </c>
      <c r="M12" s="77" t="str">
        <f t="shared" ca="1" si="1"/>
        <v/>
      </c>
      <c r="N12" s="86" t="str">
        <f t="shared" ca="1" si="4"/>
        <v/>
      </c>
      <c r="O12" s="47" t="str">
        <f>INDEX($A$2:$D$200, MATCH(LARGE($D$2:$D$200, 7), $D$2:$D$200, 0), 2)</f>
        <v>쎄타토큰</v>
      </c>
      <c r="P12" s="39">
        <f t="shared" si="2"/>
        <v>8070</v>
      </c>
      <c r="Q12" s="77">
        <f t="shared" si="3"/>
        <v>1.06449593E-2</v>
      </c>
      <c r="R12" s="86">
        <f t="shared" si="5"/>
        <v>1234010.61192832</v>
      </c>
    </row>
    <row r="13" spans="1:18" ht="17.25" thickBot="1">
      <c r="A13" s="40" t="s">
        <v>137</v>
      </c>
      <c r="B13" s="11" t="s">
        <v>138</v>
      </c>
      <c r="C13" s="95">
        <v>17420</v>
      </c>
      <c r="D13" s="92">
        <v>2.8785261999999998E-3</v>
      </c>
      <c r="E13" s="93">
        <v>3390045.8614757298</v>
      </c>
      <c r="F13" s="35"/>
      <c r="G13" s="275" t="s">
        <v>70</v>
      </c>
      <c r="H13" s="276"/>
      <c r="I13" s="277"/>
      <c r="K13" s="56">
        <f ca="1">IFERROR(OFFSET(INDIRECT($H$3 &amp; "!A17"), 7, 0), "")</f>
        <v>0</v>
      </c>
      <c r="L13" s="39" t="str">
        <f t="shared" ca="1" si="0"/>
        <v/>
      </c>
      <c r="M13" s="77" t="str">
        <f t="shared" ca="1" si="1"/>
        <v/>
      </c>
      <c r="N13" s="86" t="str">
        <f t="shared" ca="1" si="4"/>
        <v/>
      </c>
      <c r="O13" s="47" t="str">
        <f>INDEX($A$2:$D$200, MATCH(LARGE($D$2:$D$200, 8), $D$2:$D$200, 0), 2)</f>
        <v>스택스</v>
      </c>
      <c r="P13" s="39">
        <f t="shared" si="2"/>
        <v>2735</v>
      </c>
      <c r="Q13" s="77">
        <f t="shared" si="3"/>
        <v>9.2250922999999995E-3</v>
      </c>
      <c r="R13" s="86">
        <f t="shared" si="5"/>
        <v>50229512.535284273</v>
      </c>
    </row>
    <row r="14" spans="1:18">
      <c r="A14" s="40" t="s">
        <v>139</v>
      </c>
      <c r="B14" s="11" t="s">
        <v>140</v>
      </c>
      <c r="C14" s="95">
        <v>11160</v>
      </c>
      <c r="D14" s="92">
        <v>2.6954178000000001E-3</v>
      </c>
      <c r="E14" s="93">
        <v>21366308.540698361</v>
      </c>
      <c r="F14" s="35"/>
      <c r="G14" s="303" t="s">
        <v>36</v>
      </c>
      <c r="H14" s="304"/>
      <c r="I14" s="305"/>
      <c r="K14" s="56">
        <f ca="1">IFERROR(OFFSET(INDIRECT($H$3 &amp; "!A17"), 8, 0), "")</f>
        <v>0</v>
      </c>
      <c r="L14" s="39" t="str">
        <f t="shared" ca="1" si="0"/>
        <v/>
      </c>
      <c r="M14" s="77" t="str">
        <f t="shared" ca="1" si="1"/>
        <v/>
      </c>
      <c r="N14" s="86" t="str">
        <f t="shared" ca="1" si="4"/>
        <v/>
      </c>
      <c r="O14" s="47" t="str">
        <f>INDEX($A$2:$D$200, MATCH(LARGE($D$2:$D$200, 9), $D$2:$D$200, 0), 2)</f>
        <v>스텔라루멘</v>
      </c>
      <c r="P14" s="39">
        <f t="shared" si="2"/>
        <v>464</v>
      </c>
      <c r="Q14" s="77">
        <f t="shared" si="3"/>
        <v>6.5075921999999996E-3</v>
      </c>
      <c r="R14" s="86">
        <f t="shared" si="5"/>
        <v>37526303.997443959</v>
      </c>
    </row>
    <row r="15" spans="1:18" ht="17.25" thickBot="1">
      <c r="A15" s="40" t="s">
        <v>87</v>
      </c>
      <c r="B15" s="11" t="s">
        <v>88</v>
      </c>
      <c r="C15" s="95">
        <v>210800</v>
      </c>
      <c r="D15" s="92">
        <v>7.1208169999999996E-4</v>
      </c>
      <c r="E15" s="93">
        <v>30895.532261190001</v>
      </c>
      <c r="F15" s="35"/>
      <c r="G15" s="296"/>
      <c r="H15" s="297"/>
      <c r="I15" s="298"/>
      <c r="K15" s="57">
        <f ca="1">IFERROR(OFFSET(INDIRECT($H$3 &amp; "!A17"), 9, 0), "")</f>
        <v>0</v>
      </c>
      <c r="L15" s="37" t="str">
        <f t="shared" ca="1" si="0"/>
        <v/>
      </c>
      <c r="M15" s="79" t="str">
        <f t="shared" ca="1" si="1"/>
        <v/>
      </c>
      <c r="N15" s="87" t="str">
        <f t="shared" ca="1" si="4"/>
        <v/>
      </c>
      <c r="O15" s="48" t="str">
        <f>INDEX($A$2:$D$200, MATCH(LARGE($D$2:$D$200, 10), $D$2:$D$200, 0), 2)</f>
        <v>카바</v>
      </c>
      <c r="P15" s="37">
        <f t="shared" si="2"/>
        <v>7090</v>
      </c>
      <c r="Q15" s="79">
        <f t="shared" si="3"/>
        <v>4.2492917999999999E-3</v>
      </c>
      <c r="R15" s="87">
        <f t="shared" si="5"/>
        <v>401362.88910383999</v>
      </c>
    </row>
    <row r="16" spans="1:18" ht="17.25" thickBot="1">
      <c r="A16" s="40" t="s">
        <v>159</v>
      </c>
      <c r="B16" s="11" t="s">
        <v>160</v>
      </c>
      <c r="C16" s="95">
        <v>108</v>
      </c>
      <c r="D16" s="92">
        <v>0</v>
      </c>
      <c r="E16" s="93">
        <v>59122590.415859133</v>
      </c>
      <c r="F16" s="35"/>
      <c r="G16" s="9" t="s">
        <v>38</v>
      </c>
      <c r="H16" s="276" t="s">
        <v>37</v>
      </c>
      <c r="I16" s="277"/>
      <c r="K16" s="55">
        <f ca="1">IFERROR(OFFSET(INDIRECT($H$3 &amp; "!A17"), 10, 0), "")</f>
        <v>0</v>
      </c>
      <c r="L16" s="38" t="str">
        <f t="shared" ca="1" si="0"/>
        <v/>
      </c>
      <c r="M16" s="76" t="str">
        <f t="shared" ca="1" si="1"/>
        <v/>
      </c>
      <c r="N16" s="85" t="str">
        <f t="shared" ca="1" si="4"/>
        <v/>
      </c>
      <c r="O16" s="46" t="str">
        <f>INDEX($A$2:$D$200, MATCH(LARGE($D$2:$D$200, 11), $D$2:$D$200, 0), 2)</f>
        <v>아이오타</v>
      </c>
      <c r="P16" s="38">
        <f t="shared" si="2"/>
        <v>1630</v>
      </c>
      <c r="Q16" s="76">
        <f t="shared" si="3"/>
        <v>3.0769231000000001E-3</v>
      </c>
      <c r="R16" s="85">
        <f t="shared" si="5"/>
        <v>2926799.0424959301</v>
      </c>
    </row>
    <row r="17" spans="1:18">
      <c r="A17" s="40" t="s">
        <v>149</v>
      </c>
      <c r="B17" s="11" t="s">
        <v>150</v>
      </c>
      <c r="C17" s="95">
        <v>123</v>
      </c>
      <c r="D17" s="92">
        <v>0</v>
      </c>
      <c r="E17" s="93">
        <v>118470424.3828283</v>
      </c>
      <c r="F17" s="35"/>
      <c r="G17" s="321">
        <f>_xlfn.IFNA(VLOOKUP(G14, $B$2:$D$200, 3, FALSE), "-")</f>
        <v>-1.04236269E-2</v>
      </c>
      <c r="H17" s="323">
        <f>_xlfn.IFNA(VLOOKUP(G14, $B$2:$D$200, 2, FALSE), "-")</f>
        <v>74050000</v>
      </c>
      <c r="I17" s="324"/>
      <c r="K17" s="56">
        <f ca="1">IFERROR(OFFSET(INDIRECT($H$3 &amp; "!A17"), 11, 0), "")</f>
        <v>0</v>
      </c>
      <c r="L17" s="39" t="str">
        <f t="shared" ca="1" si="0"/>
        <v/>
      </c>
      <c r="M17" s="77" t="str">
        <f t="shared" ca="1" si="1"/>
        <v/>
      </c>
      <c r="N17" s="86" t="str">
        <f t="shared" ca="1" si="4"/>
        <v/>
      </c>
      <c r="O17" s="47" t="str">
        <f>INDEX($A$2:$D$200, MATCH(LARGE($D$2:$D$200, 12), $D$2:$D$200, 0), 2)</f>
        <v>오미세고</v>
      </c>
      <c r="P17" s="39">
        <f t="shared" si="2"/>
        <v>17420</v>
      </c>
      <c r="Q17" s="77">
        <f t="shared" si="3"/>
        <v>2.8785261999999998E-3</v>
      </c>
      <c r="R17" s="86">
        <f t="shared" si="5"/>
        <v>3390045.8614757298</v>
      </c>
    </row>
    <row r="18" spans="1:18" ht="17.25" thickBot="1">
      <c r="A18" s="40" t="s">
        <v>89</v>
      </c>
      <c r="B18" s="11" t="s">
        <v>90</v>
      </c>
      <c r="C18" s="95">
        <v>1330</v>
      </c>
      <c r="D18" s="92">
        <v>-3.7453183999999998E-3</v>
      </c>
      <c r="E18" s="93">
        <v>66476904.911845937</v>
      </c>
      <c r="F18" s="35"/>
      <c r="G18" s="322"/>
      <c r="H18" s="325"/>
      <c r="I18" s="326"/>
      <c r="K18" s="56">
        <f ca="1">IFERROR(OFFSET(INDIRECT($H$3 &amp; "!A17"), 12, 0), "")</f>
        <v>0</v>
      </c>
      <c r="L18" s="39" t="str">
        <f t="shared" ca="1" si="0"/>
        <v/>
      </c>
      <c r="M18" s="77" t="str">
        <f t="shared" ca="1" si="1"/>
        <v/>
      </c>
      <c r="N18" s="86" t="str">
        <f t="shared" ca="1" si="4"/>
        <v/>
      </c>
      <c r="O18" s="47" t="str">
        <f>INDEX($A$2:$D$200, MATCH(LARGE($D$2:$D$200, 13), $D$2:$D$200, 0), 2)</f>
        <v>가스</v>
      </c>
      <c r="P18" s="39">
        <f t="shared" si="2"/>
        <v>11160</v>
      </c>
      <c r="Q18" s="77">
        <f t="shared" si="3"/>
        <v>2.6954178000000001E-3</v>
      </c>
      <c r="R18" s="86">
        <f t="shared" si="5"/>
        <v>21366308.540698361</v>
      </c>
    </row>
    <row r="19" spans="1:18" ht="17.25" thickBot="1">
      <c r="A19" s="40" t="s">
        <v>77</v>
      </c>
      <c r="B19" s="11" t="s">
        <v>78</v>
      </c>
      <c r="C19" s="95">
        <v>764100</v>
      </c>
      <c r="D19" s="92">
        <v>-3.7809648000000002E-3</v>
      </c>
      <c r="E19" s="93">
        <v>11541.92194656</v>
      </c>
      <c r="F19" s="35"/>
      <c r="K19" s="56">
        <f ca="1">IFERROR(OFFSET(INDIRECT($H$3 &amp; "!A17"), 13, 0), "")</f>
        <v>0</v>
      </c>
      <c r="L19" s="39" t="str">
        <f t="shared" ca="1" si="0"/>
        <v/>
      </c>
      <c r="M19" s="77" t="str">
        <f t="shared" ca="1" si="1"/>
        <v/>
      </c>
      <c r="N19" s="86" t="str">
        <f t="shared" ca="1" si="4"/>
        <v/>
      </c>
      <c r="O19" s="47" t="str">
        <f>INDEX($A$2:$D$200, MATCH(LARGE($D$2:$D$200, 14), $D$2:$D$200, 0), 2)</f>
        <v>비트코인에스브이</v>
      </c>
      <c r="P19" s="39">
        <f t="shared" si="2"/>
        <v>210800</v>
      </c>
      <c r="Q19" s="77">
        <f t="shared" si="3"/>
        <v>7.1208169999999996E-4</v>
      </c>
      <c r="R19" s="86">
        <f t="shared" si="5"/>
        <v>30895.532261190001</v>
      </c>
    </row>
    <row r="20" spans="1:18" ht="17.25" thickBot="1">
      <c r="A20" s="40" t="s">
        <v>56</v>
      </c>
      <c r="B20" s="11" t="s">
        <v>57</v>
      </c>
      <c r="C20" s="95">
        <v>212</v>
      </c>
      <c r="D20" s="92">
        <v>-4.6948357000000003E-3</v>
      </c>
      <c r="E20" s="93">
        <v>25263326.500342119</v>
      </c>
      <c r="F20" s="35"/>
      <c r="G20" s="275" t="s">
        <v>254</v>
      </c>
      <c r="H20" s="276"/>
      <c r="I20" s="277"/>
      <c r="K20" s="58">
        <f ca="1">IFERROR(OFFSET(INDIRECT($H$3 &amp; "!A17"), 14, 0), "")</f>
        <v>0</v>
      </c>
      <c r="L20" s="44" t="str">
        <f t="shared" ca="1" si="0"/>
        <v/>
      </c>
      <c r="M20" s="78" t="str">
        <f t="shared" ca="1" si="1"/>
        <v/>
      </c>
      <c r="N20" s="90" t="str">
        <f t="shared" ca="1" si="4"/>
        <v/>
      </c>
      <c r="O20" s="47" t="str">
        <f>INDEX($A$2:$D$200, MATCH(LARGE($D$2:$D$200, 15), $D$2:$D$200, 0), 2)</f>
        <v>스테이터스네트워크토큰</v>
      </c>
      <c r="P20" s="39">
        <f t="shared" si="2"/>
        <v>108</v>
      </c>
      <c r="Q20" s="77">
        <f t="shared" si="3"/>
        <v>0</v>
      </c>
      <c r="R20" s="90">
        <f t="shared" si="5"/>
        <v>59122590.415859133</v>
      </c>
    </row>
    <row r="21" spans="1:18">
      <c r="A21" s="40" t="s">
        <v>169</v>
      </c>
      <c r="B21" s="11" t="s">
        <v>170</v>
      </c>
      <c r="C21" s="95">
        <v>4035</v>
      </c>
      <c r="D21" s="92">
        <v>-4.9321825E-3</v>
      </c>
      <c r="E21" s="93">
        <v>13983757.67419303</v>
      </c>
      <c r="F21" s="35"/>
      <c r="G21" s="303" t="s">
        <v>36</v>
      </c>
      <c r="H21" s="304"/>
      <c r="I21" s="305"/>
      <c r="K21" s="56">
        <f ca="1">IFERROR(OFFSET(INDIRECT($H$3 &amp; "!A17"), 15, 0), "")</f>
        <v>0</v>
      </c>
      <c r="L21" s="39" t="str">
        <f t="shared" ca="1" si="0"/>
        <v/>
      </c>
      <c r="M21" s="77" t="str">
        <f t="shared" ca="1" si="1"/>
        <v/>
      </c>
      <c r="N21" s="99" t="str">
        <f t="shared" ca="1" si="4"/>
        <v/>
      </c>
      <c r="O21" s="49" t="str">
        <f>INDEX($A$2:$D$200, MATCH(LARGE($D$2:$D$200, 16), $D$2:$D$200, 0), 2)</f>
        <v>스테이터스네트워크토큰</v>
      </c>
      <c r="P21" s="45">
        <f t="shared" si="2"/>
        <v>108</v>
      </c>
      <c r="Q21" s="80">
        <f t="shared" si="3"/>
        <v>0</v>
      </c>
      <c r="R21" s="99">
        <f t="shared" si="5"/>
        <v>59122590.415859133</v>
      </c>
    </row>
    <row r="22" spans="1:18" ht="17.25" thickBot="1">
      <c r="A22" s="40" t="s">
        <v>185</v>
      </c>
      <c r="B22" s="11" t="s">
        <v>186</v>
      </c>
      <c r="C22" s="95">
        <v>16.5</v>
      </c>
      <c r="D22" s="92">
        <v>-6.0240963999999998E-3</v>
      </c>
      <c r="E22" s="93">
        <v>410882778.8522653</v>
      </c>
      <c r="F22" s="35"/>
      <c r="G22" s="296"/>
      <c r="H22" s="297"/>
      <c r="I22" s="298"/>
      <c r="K22" s="56">
        <f ca="1">IFERROR(OFFSET(INDIRECT($H$3 &amp; "!A17"), 16, 0), "")</f>
        <v>0</v>
      </c>
      <c r="L22" s="39" t="str">
        <f t="shared" ca="1" si="0"/>
        <v/>
      </c>
      <c r="M22" s="77" t="str">
        <f t="shared" ca="1" si="1"/>
        <v/>
      </c>
      <c r="N22" s="86" t="str">
        <f t="shared" ca="1" si="4"/>
        <v/>
      </c>
      <c r="O22" s="47" t="str">
        <f>INDEX($A$2:$D$200, MATCH(LARGE($D$2:$D$200, 17), $D$2:$D$200, 0), 2)</f>
        <v>리플</v>
      </c>
      <c r="P22" s="39">
        <f t="shared" si="2"/>
        <v>1330</v>
      </c>
      <c r="Q22" s="77">
        <f t="shared" si="3"/>
        <v>-3.7453183999999998E-3</v>
      </c>
      <c r="R22" s="86">
        <f t="shared" si="5"/>
        <v>66476904.911845937</v>
      </c>
    </row>
    <row r="23" spans="1:18" ht="17.25" thickBot="1">
      <c r="A23" s="40" t="s">
        <v>193</v>
      </c>
      <c r="B23" s="11" t="s">
        <v>194</v>
      </c>
      <c r="C23" s="95">
        <v>4075</v>
      </c>
      <c r="D23" s="92">
        <v>-7.3081607999999996E-3</v>
      </c>
      <c r="E23" s="93">
        <v>4536421.9731118502</v>
      </c>
      <c r="F23" s="35"/>
      <c r="G23" s="9" t="s">
        <v>38</v>
      </c>
      <c r="H23" s="276" t="s">
        <v>37</v>
      </c>
      <c r="I23" s="277"/>
      <c r="K23" s="56">
        <f ca="1">IFERROR(OFFSET(INDIRECT($H$3 &amp; "!A17"), 17, 0), "")</f>
        <v>0</v>
      </c>
      <c r="L23" s="39" t="str">
        <f t="shared" ca="1" si="0"/>
        <v/>
      </c>
      <c r="M23" s="77" t="str">
        <f t="shared" ca="1" si="1"/>
        <v/>
      </c>
      <c r="N23" s="86" t="str">
        <f t="shared" ca="1" si="4"/>
        <v/>
      </c>
      <c r="O23" s="47" t="str">
        <f>INDEX($A$2:$D$200, MATCH(LARGE($D$2:$D$200, 18), $D$2:$D$200, 0), 2)</f>
        <v>비트코인캐시</v>
      </c>
      <c r="P23" s="39">
        <f t="shared" si="2"/>
        <v>764100</v>
      </c>
      <c r="Q23" s="77">
        <f t="shared" si="3"/>
        <v>-3.7809648000000002E-3</v>
      </c>
      <c r="R23" s="86">
        <f t="shared" si="5"/>
        <v>11541.92194656</v>
      </c>
    </row>
    <row r="24" spans="1:18">
      <c r="A24" s="40" t="s">
        <v>213</v>
      </c>
      <c r="B24" s="11" t="s">
        <v>214</v>
      </c>
      <c r="C24" s="95">
        <v>12.5</v>
      </c>
      <c r="D24" s="92">
        <v>-7.9365079000000005E-3</v>
      </c>
      <c r="E24" s="93">
        <v>454630379.45834434</v>
      </c>
      <c r="F24" s="35"/>
      <c r="G24" s="321">
        <f>_xlfn.IFNA(VLOOKUP(G21, $B$2:$D$200, 3, FALSE), "-")</f>
        <v>-1.04236269E-2</v>
      </c>
      <c r="H24" s="323">
        <f>_xlfn.IFNA(VLOOKUP(G21, $B$2:$D$200, 2, FALSE), "-")</f>
        <v>74050000</v>
      </c>
      <c r="I24" s="324"/>
      <c r="K24" s="56">
        <f ca="1">IFERROR(OFFSET(INDIRECT($H$3 &amp; "!A17"), 18, 0), "")</f>
        <v>0</v>
      </c>
      <c r="L24" s="39" t="str">
        <f t="shared" ca="1" si="0"/>
        <v/>
      </c>
      <c r="M24" s="77" t="str">
        <f t="shared" ca="1" si="1"/>
        <v/>
      </c>
      <c r="N24" s="86" t="str">
        <f t="shared" ca="1" si="4"/>
        <v/>
      </c>
      <c r="O24" s="47" t="str">
        <f>INDEX($A$2:$D$200, MATCH(LARGE($D$2:$D$200, 19), $D$2:$D$200, 0), 2)</f>
        <v>넴</v>
      </c>
      <c r="P24" s="39">
        <f t="shared" si="2"/>
        <v>212</v>
      </c>
      <c r="Q24" s="77">
        <f t="shared" si="3"/>
        <v>-4.6948357000000003E-3</v>
      </c>
      <c r="R24" s="86">
        <f t="shared" si="5"/>
        <v>25263326.500342119</v>
      </c>
    </row>
    <row r="25" spans="1:18" ht="17.25" thickBot="1">
      <c r="A25" s="40" t="s">
        <v>327</v>
      </c>
      <c r="B25" s="11" t="s">
        <v>328</v>
      </c>
      <c r="C25" s="95">
        <v>0.23</v>
      </c>
      <c r="D25" s="92">
        <v>-8.6206896999999998E-3</v>
      </c>
      <c r="E25" s="93">
        <v>125711736669.20049</v>
      </c>
      <c r="F25" s="35"/>
      <c r="G25" s="322"/>
      <c r="H25" s="325"/>
      <c r="I25" s="326"/>
      <c r="K25" s="57">
        <f ca="1">IFERROR(OFFSET(INDIRECT($H$3 &amp; "!A17"), 19, 0), "")</f>
        <v>0</v>
      </c>
      <c r="L25" s="37" t="str">
        <f t="shared" ref="L25" ca="1" si="6">_xlfn.IFNA(VLOOKUP(K25, $B$2:$D$200, 2, FALSE), "")</f>
        <v/>
      </c>
      <c r="M25" s="79" t="str">
        <f t="shared" ca="1" si="1"/>
        <v/>
      </c>
      <c r="N25" s="87" t="str">
        <f t="shared" ca="1" si="4"/>
        <v/>
      </c>
      <c r="O25" s="48" t="str">
        <f>INDEX($A$2:$D$200, MATCH(LARGE($D$2:$D$200, 20), $D$2:$D$200, 0), 2)</f>
        <v>메탈</v>
      </c>
      <c r="P25" s="37">
        <f t="shared" si="2"/>
        <v>4035</v>
      </c>
      <c r="Q25" s="79">
        <f t="shared" si="3"/>
        <v>-4.9321825E-3</v>
      </c>
      <c r="R25" s="87">
        <f t="shared" si="5"/>
        <v>13983757.67419303</v>
      </c>
    </row>
    <row r="26" spans="1:18">
      <c r="A26" s="40" t="s">
        <v>141</v>
      </c>
      <c r="B26" s="11" t="s">
        <v>142</v>
      </c>
      <c r="C26" s="95">
        <v>113</v>
      </c>
      <c r="D26" s="92">
        <v>-8.7719297999999998E-3</v>
      </c>
      <c r="E26" s="93">
        <v>16569360.27762581</v>
      </c>
      <c r="F26" s="35"/>
    </row>
    <row r="27" spans="1:18" ht="17.25" thickBot="1">
      <c r="A27" s="40" t="s">
        <v>211</v>
      </c>
      <c r="B27" s="11" t="s">
        <v>212</v>
      </c>
      <c r="C27" s="95">
        <v>973</v>
      </c>
      <c r="D27" s="92">
        <v>-9.1649695E-3</v>
      </c>
      <c r="E27" s="93">
        <v>3370451.46837787</v>
      </c>
      <c r="F27" s="35"/>
    </row>
    <row r="28" spans="1:18" ht="17.25" thickBot="1">
      <c r="A28" s="40" t="s">
        <v>119</v>
      </c>
      <c r="B28" s="11" t="s">
        <v>120</v>
      </c>
      <c r="C28" s="95">
        <v>38.6</v>
      </c>
      <c r="D28" s="92">
        <v>-1.0256410299999999E-2</v>
      </c>
      <c r="E28" s="93">
        <v>843088021.06079757</v>
      </c>
      <c r="F28" s="35"/>
      <c r="G28" s="275" t="s">
        <v>46</v>
      </c>
      <c r="H28" s="276"/>
      <c r="I28" s="276"/>
      <c r="J28" s="277"/>
      <c r="K28" s="275" t="s">
        <v>44</v>
      </c>
      <c r="L28" s="276"/>
      <c r="M28" s="276"/>
      <c r="N28" s="277"/>
      <c r="O28" s="275" t="s">
        <v>45</v>
      </c>
      <c r="P28" s="276"/>
      <c r="Q28" s="276"/>
      <c r="R28" s="277"/>
    </row>
    <row r="29" spans="1:18" ht="17.25" thickBot="1">
      <c r="A29" s="40" t="s">
        <v>48</v>
      </c>
      <c r="B29" s="11" t="s">
        <v>49</v>
      </c>
      <c r="C29" s="95">
        <v>74050000</v>
      </c>
      <c r="D29" s="92">
        <v>-1.04236269E-2</v>
      </c>
      <c r="E29" s="93">
        <v>2665.8243565100001</v>
      </c>
      <c r="F29" s="35"/>
      <c r="G29" s="312" t="s">
        <v>55</v>
      </c>
      <c r="H29" s="328">
        <f ca="1">NOW()</f>
        <v>44493.875515046297</v>
      </c>
      <c r="I29" s="329"/>
      <c r="J29" s="330"/>
      <c r="K29" s="327" t="s">
        <v>55</v>
      </c>
      <c r="L29" s="328">
        <f ca="1">NOW()</f>
        <v>44493.875515046297</v>
      </c>
      <c r="M29" s="329"/>
      <c r="N29" s="330"/>
      <c r="O29" s="327" t="s">
        <v>55</v>
      </c>
      <c r="P29" s="328">
        <f ca="1">NOW()</f>
        <v>44493.875515046297</v>
      </c>
      <c r="Q29" s="329"/>
      <c r="R29" s="330"/>
    </row>
    <row r="30" spans="1:18" ht="17.25" thickBot="1">
      <c r="A30" s="40" t="s">
        <v>62</v>
      </c>
      <c r="B30" s="11" t="s">
        <v>63</v>
      </c>
      <c r="C30" s="95">
        <v>53910</v>
      </c>
      <c r="D30" s="92">
        <v>-1.08256881E-2</v>
      </c>
      <c r="E30" s="93">
        <v>117523.03406952</v>
      </c>
      <c r="F30" s="35"/>
      <c r="G30" s="320"/>
      <c r="H30" s="36" t="s">
        <v>58</v>
      </c>
      <c r="I30" s="73" t="s">
        <v>59</v>
      </c>
      <c r="J30" s="69" t="s">
        <v>262</v>
      </c>
      <c r="K30" s="320"/>
      <c r="L30" s="36" t="s">
        <v>58</v>
      </c>
      <c r="M30" s="73" t="s">
        <v>59</v>
      </c>
      <c r="N30" s="69" t="s">
        <v>262</v>
      </c>
      <c r="O30" s="320"/>
      <c r="P30" s="36" t="s">
        <v>58</v>
      </c>
      <c r="Q30" s="73" t="s">
        <v>59</v>
      </c>
      <c r="R30" s="69" t="s">
        <v>262</v>
      </c>
    </row>
    <row r="31" spans="1:18">
      <c r="A31" s="40" t="s">
        <v>223</v>
      </c>
      <c r="B31" s="11" t="s">
        <v>224</v>
      </c>
      <c r="C31" s="95">
        <v>1815</v>
      </c>
      <c r="D31" s="92">
        <v>-1.08991826E-2</v>
      </c>
      <c r="E31" s="93">
        <v>15825893.45440493</v>
      </c>
      <c r="F31" s="35"/>
      <c r="G31" s="55" t="str">
        <f ca="1">IFERROR(OFFSET(INDIRECT($H$3 &amp; "!A98"), 0, 0), "")</f>
        <v>스팀달러</v>
      </c>
      <c r="H31" s="38">
        <f t="shared" ref="H31:H50" ca="1" si="7">_xlfn.IFNA(VLOOKUP(G31, $B$2:$D$200, 2, FALSE), "")</f>
        <v>8765</v>
      </c>
      <c r="I31" s="76">
        <f t="shared" ref="I31:I50" ca="1" si="8">_xlfn.IFNA(VLOOKUP(G31, $B$2:$D$200, 3, FALSE), "")</f>
        <v>-7.0026525199999995E-2</v>
      </c>
      <c r="J31" s="85">
        <f ca="1">_xlfn.IFNA(VLOOKUP(G31, $B$2:$E$200, 4, FALSE), "")</f>
        <v>4512410.5687187398</v>
      </c>
      <c r="K31" s="55" t="str">
        <f ca="1">IFERROR(OFFSET(INDIRECT($H$3 &amp; "!A44"), 0, 0), "")</f>
        <v>저스트</v>
      </c>
      <c r="L31" s="38">
        <f t="shared" ref="L31:L50" ca="1" si="9">_xlfn.IFNA(VLOOKUP(K31, $B$2:$D$200, 2, FALSE), "")</f>
        <v>99.8</v>
      </c>
      <c r="M31" s="76">
        <f t="shared" ref="M31:M50" ca="1" si="10">_xlfn.IFNA(VLOOKUP(K31, $B$2:$D$200, 3, FALSE), "")</f>
        <v>-1.18811881E-2</v>
      </c>
      <c r="N31" s="85">
        <f ca="1">_xlfn.IFNA(VLOOKUP(K31, $B$2:$E$200, 4, FALSE), "")</f>
        <v>35479770.965540439</v>
      </c>
      <c r="O31" s="55" t="str">
        <f ca="1">IFERROR(OFFSET(INDIRECT($H$3 &amp; "!A71"), 0, 0), "")</f>
        <v>비체인</v>
      </c>
      <c r="P31" s="38">
        <f t="shared" ref="P31:P50" ca="1" si="11">_xlfn.IFNA(VLOOKUP(O31, $B$2:$D$200, 2, FALSE), "")</f>
        <v>164</v>
      </c>
      <c r="Q31" s="76">
        <f t="shared" ref="Q31:Q50" ca="1" si="12">_xlfn.IFNA(VLOOKUP(O31, $B$2:$D$200, 3, FALSE), "")</f>
        <v>-1.79640719E-2</v>
      </c>
      <c r="R31" s="85">
        <f ca="1">_xlfn.IFNA(VLOOKUP(O31, $B$2:$E$200, 4, FALSE), "")</f>
        <v>145912607.12637442</v>
      </c>
    </row>
    <row r="32" spans="1:18">
      <c r="A32" s="40" t="s">
        <v>123</v>
      </c>
      <c r="B32" s="11" t="s">
        <v>124</v>
      </c>
      <c r="C32" s="95">
        <v>236850</v>
      </c>
      <c r="D32" s="92">
        <v>-1.1477462399999999E-2</v>
      </c>
      <c r="E32" s="93">
        <v>25377.172049960001</v>
      </c>
      <c r="F32" s="35"/>
      <c r="G32" s="56" t="str">
        <f ca="1">IFERROR(OFFSET(INDIRECT($H$3 &amp; "!A98"), 1, 0), "")</f>
        <v>폴리곤</v>
      </c>
      <c r="H32" s="39">
        <f t="shared" ca="1" si="7"/>
        <v>1930</v>
      </c>
      <c r="I32" s="77">
        <f t="shared" ca="1" si="8"/>
        <v>-3.5000000000000003E-2</v>
      </c>
      <c r="J32" s="86">
        <f t="shared" ref="J32:J50" ca="1" si="13">_xlfn.IFNA(VLOOKUP(G32, $B$2:$E$200, 4, FALSE), "")</f>
        <v>20741474.672043111</v>
      </c>
      <c r="K32" s="56" t="str">
        <f ca="1">IFERROR(OFFSET(INDIRECT($H$3 &amp; "!A44"), 1, 0), "")</f>
        <v>이캐시</v>
      </c>
      <c r="L32" s="39">
        <f t="shared" ca="1" si="9"/>
        <v>0.23</v>
      </c>
      <c r="M32" s="77">
        <f t="shared" ca="1" si="10"/>
        <v>-8.6206896999999998E-3</v>
      </c>
      <c r="N32" s="86">
        <f t="shared" ref="N32:N50" ca="1" si="14">_xlfn.IFNA(VLOOKUP(K32, $B$2:$E$200, 4, FALSE), "")</f>
        <v>125711736669.20049</v>
      </c>
      <c r="O32" s="56" t="str">
        <f ca="1">IFERROR(OFFSET(INDIRECT($H$3 &amp; "!A71"), 1, 0), "")</f>
        <v>보라</v>
      </c>
      <c r="P32" s="39">
        <f t="shared" ca="1" si="11"/>
        <v>248</v>
      </c>
      <c r="Q32" s="77">
        <f t="shared" ca="1" si="12"/>
        <v>-8.82352941E-2</v>
      </c>
      <c r="R32" s="86">
        <f t="shared" ref="R32:R50" ca="1" si="15">_xlfn.IFNA(VLOOKUP(O32, $B$2:$E$200, 4, FALSE), "")</f>
        <v>117555851.66120952</v>
      </c>
    </row>
    <row r="33" spans="1:18">
      <c r="A33" s="40" t="s">
        <v>105</v>
      </c>
      <c r="B33" s="11" t="s">
        <v>106</v>
      </c>
      <c r="C33" s="95">
        <v>2495</v>
      </c>
      <c r="D33" s="92">
        <v>-1.18811881E-2</v>
      </c>
      <c r="E33" s="93">
        <v>1640655.2306351601</v>
      </c>
      <c r="F33" s="35"/>
      <c r="G33" s="56" t="str">
        <f ca="1">IFERROR(OFFSET(INDIRECT($H$3 &amp; "!A98"), 2, 0), "")</f>
        <v>체인링크</v>
      </c>
      <c r="H33" s="39">
        <f t="shared" ca="1" si="7"/>
        <v>36510</v>
      </c>
      <c r="I33" s="77">
        <f t="shared" ca="1" si="8"/>
        <v>-4.6736292399999997E-2</v>
      </c>
      <c r="J33" s="86">
        <f t="shared" ca="1" si="13"/>
        <v>680720.33420553</v>
      </c>
      <c r="K33" s="56" t="str">
        <f ca="1">IFERROR(OFFSET(INDIRECT($H$3 &amp; "!A44"), 2, 0), "")</f>
        <v>비트토렌트</v>
      </c>
      <c r="L33" s="39">
        <f t="shared" ca="1" si="9"/>
        <v>4.43</v>
      </c>
      <c r="M33" s="77">
        <f t="shared" ca="1" si="10"/>
        <v>-1.3363029E-2</v>
      </c>
      <c r="N33" s="86">
        <f t="shared" ca="1" si="14"/>
        <v>2463004345.8519897</v>
      </c>
      <c r="O33" s="56" t="str">
        <f ca="1">IFERROR(OFFSET(INDIRECT($H$3 &amp; "!A71"), 2, 0), "")</f>
        <v>질리카</v>
      </c>
      <c r="P33" s="39">
        <f t="shared" ca="1" si="11"/>
        <v>128</v>
      </c>
      <c r="Q33" s="77">
        <f t="shared" ca="1" si="12"/>
        <v>2.4E-2</v>
      </c>
      <c r="R33" s="86">
        <f t="shared" ca="1" si="15"/>
        <v>98112595.474499226</v>
      </c>
    </row>
    <row r="34" spans="1:18">
      <c r="A34" s="40" t="s">
        <v>247</v>
      </c>
      <c r="B34" s="11" t="s">
        <v>248</v>
      </c>
      <c r="C34" s="95">
        <v>99.8</v>
      </c>
      <c r="D34" s="92">
        <v>-1.18811881E-2</v>
      </c>
      <c r="E34" s="93">
        <v>35479770.965540439</v>
      </c>
      <c r="F34" s="35"/>
      <c r="G34" s="56" t="str">
        <f ca="1">IFERROR(OFFSET(INDIRECT($H$3 &amp; "!A98"), 3, 0), "")</f>
        <v>코스모스</v>
      </c>
      <c r="H34" s="39">
        <f t="shared" ca="1" si="7"/>
        <v>42500</v>
      </c>
      <c r="I34" s="77">
        <f t="shared" ca="1" si="8"/>
        <v>-2.5229357800000001E-2</v>
      </c>
      <c r="J34" s="86">
        <f t="shared" ca="1" si="13"/>
        <v>221089.13625390999</v>
      </c>
      <c r="K34" s="56" t="str">
        <f ca="1">IFERROR(OFFSET(INDIRECT($H$3 &amp; "!A44"), 3, 0), "")</f>
        <v>메인프레임</v>
      </c>
      <c r="L34" s="39">
        <f t="shared" ca="1" si="9"/>
        <v>16</v>
      </c>
      <c r="M34" s="77">
        <f t="shared" ca="1" si="10"/>
        <v>-3.0303030299999999E-2</v>
      </c>
      <c r="N34" s="86">
        <f t="shared" ca="1" si="14"/>
        <v>140295721.24986449</v>
      </c>
      <c r="O34" s="56" t="str">
        <f ca="1">IFERROR(OFFSET(INDIRECT($H$3 &amp; "!A71"), 3, 0), "")</f>
        <v>휴먼스케이프</v>
      </c>
      <c r="P34" s="39">
        <f t="shared" ca="1" si="11"/>
        <v>307</v>
      </c>
      <c r="Q34" s="77">
        <f t="shared" ca="1" si="12"/>
        <v>-4.3613707199999997E-2</v>
      </c>
      <c r="R34" s="86">
        <f t="shared" ca="1" si="15"/>
        <v>131244425.05342144</v>
      </c>
    </row>
    <row r="35" spans="1:18">
      <c r="A35" s="40" t="s">
        <v>103</v>
      </c>
      <c r="B35" s="11" t="s">
        <v>104</v>
      </c>
      <c r="C35" s="95">
        <v>1225</v>
      </c>
      <c r="D35" s="92">
        <v>-1.20967742E-2</v>
      </c>
      <c r="E35" s="93">
        <v>1270551.4852742699</v>
      </c>
      <c r="F35" s="35"/>
      <c r="G35" s="58" t="str">
        <f ca="1">IFERROR(OFFSET(INDIRECT($H$3 &amp; "!A98"), 4, 0), "")</f>
        <v>비체인</v>
      </c>
      <c r="H35" s="44">
        <f t="shared" ca="1" si="7"/>
        <v>164</v>
      </c>
      <c r="I35" s="78">
        <f t="shared" ca="1" si="8"/>
        <v>-1.79640719E-2</v>
      </c>
      <c r="J35" s="90">
        <f t="shared" ca="1" si="13"/>
        <v>145912607.12637442</v>
      </c>
      <c r="K35" s="58" t="str">
        <f ca="1">IFERROR(OFFSET(INDIRECT($H$3 &amp; "!A44"), 4, 0), "")</f>
        <v>아이오에스티</v>
      </c>
      <c r="L35" s="44">
        <f t="shared" ca="1" si="9"/>
        <v>61.3</v>
      </c>
      <c r="M35" s="78">
        <f t="shared" ca="1" si="10"/>
        <v>-2.0766773200000001E-2</v>
      </c>
      <c r="N35" s="90">
        <f t="shared" ca="1" si="14"/>
        <v>67504649.951519564</v>
      </c>
      <c r="O35" s="58" t="str">
        <f ca="1">IFERROR(OFFSET(INDIRECT($H$3 &amp; "!A71"), 4, 0), "")</f>
        <v>크립토닷컴체인</v>
      </c>
      <c r="P35" s="44">
        <f t="shared" ca="1" si="11"/>
        <v>237</v>
      </c>
      <c r="Q35" s="78">
        <f t="shared" ca="1" si="12"/>
        <v>1.2820512799999999E-2</v>
      </c>
      <c r="R35" s="90">
        <f t="shared" ca="1" si="15"/>
        <v>19544134.995379191</v>
      </c>
    </row>
    <row r="36" spans="1:18">
      <c r="A36" s="40" t="s">
        <v>195</v>
      </c>
      <c r="B36" s="11" t="s">
        <v>196</v>
      </c>
      <c r="C36" s="95">
        <v>16170</v>
      </c>
      <c r="D36" s="92">
        <v>-1.2217471000000001E-2</v>
      </c>
      <c r="E36" s="93">
        <v>3017069.4795999802</v>
      </c>
      <c r="F36" s="35"/>
      <c r="G36" s="56" t="str">
        <f ca="1">IFERROR(OFFSET(INDIRECT($H$3 &amp; "!A98"), 5, 0), "")</f>
        <v>보라</v>
      </c>
      <c r="H36" s="39">
        <f t="shared" ca="1" si="7"/>
        <v>248</v>
      </c>
      <c r="I36" s="77">
        <f t="shared" ca="1" si="8"/>
        <v>-8.82352941E-2</v>
      </c>
      <c r="J36" s="99">
        <f t="shared" ca="1" si="13"/>
        <v>117555851.66120952</v>
      </c>
      <c r="K36" s="56" t="str">
        <f ca="1">IFERROR(OFFSET(INDIRECT($H$3 &amp; "!A44"), 5, 0), "")</f>
        <v>에브리피디아</v>
      </c>
      <c r="L36" s="39">
        <f t="shared" ca="1" si="9"/>
        <v>22.5</v>
      </c>
      <c r="M36" s="77">
        <f t="shared" ca="1" si="10"/>
        <v>-2.1739130400000001E-2</v>
      </c>
      <c r="N36" s="99">
        <f t="shared" ca="1" si="14"/>
        <v>84323649.391301557</v>
      </c>
      <c r="O36" s="56" t="str">
        <f ca="1">IFERROR(OFFSET(INDIRECT($H$3 &amp; "!A71"), 5, 0), "")</f>
        <v>베이직어텐션토큰</v>
      </c>
      <c r="P36" s="39">
        <f t="shared" ca="1" si="11"/>
        <v>855</v>
      </c>
      <c r="Q36" s="77">
        <f t="shared" ca="1" si="12"/>
        <v>-1.94954128E-2</v>
      </c>
      <c r="R36" s="99">
        <f t="shared" ca="1" si="15"/>
        <v>1560836.3826635301</v>
      </c>
    </row>
    <row r="37" spans="1:18">
      <c r="A37" s="40" t="s">
        <v>91</v>
      </c>
      <c r="B37" s="11" t="s">
        <v>92</v>
      </c>
      <c r="C37" s="95">
        <v>82740</v>
      </c>
      <c r="D37" s="92">
        <v>-1.24134638E-2</v>
      </c>
      <c r="E37" s="93">
        <v>112082.83552257001</v>
      </c>
      <c r="F37" s="35"/>
      <c r="G37" s="56" t="str">
        <f ca="1">IFERROR(OFFSET(INDIRECT($H$3 &amp; "!A98"), 6, 0), "")</f>
        <v>어거</v>
      </c>
      <c r="H37" s="39">
        <f t="shared" ca="1" si="7"/>
        <v>29360</v>
      </c>
      <c r="I37" s="77">
        <f t="shared" ca="1" si="8"/>
        <v>-2.9421487600000001E-2</v>
      </c>
      <c r="J37" s="86">
        <f t="shared" ca="1" si="13"/>
        <v>135145.40397498</v>
      </c>
      <c r="K37" s="56" t="str">
        <f ca="1">IFERROR(OFFSET(INDIRECT($H$3 &amp; "!A44"), 6, 0), "")</f>
        <v>무비블록</v>
      </c>
      <c r="L37" s="39">
        <f t="shared" ca="1" si="9"/>
        <v>12.5</v>
      </c>
      <c r="M37" s="77">
        <f t="shared" ca="1" si="10"/>
        <v>-7.9365079000000005E-3</v>
      </c>
      <c r="N37" s="86">
        <f t="shared" ca="1" si="14"/>
        <v>454630379.45834434</v>
      </c>
      <c r="O37" s="56" t="str">
        <f ca="1">IFERROR(OFFSET(INDIRECT($H$3 &amp; "!A71"), 6, 0), "")</f>
        <v>아르고</v>
      </c>
      <c r="P37" s="39">
        <f t="shared" ca="1" si="11"/>
        <v>376</v>
      </c>
      <c r="Q37" s="77">
        <f t="shared" ca="1" si="12"/>
        <v>-3.83631714E-2</v>
      </c>
      <c r="R37" s="86">
        <f t="shared" ca="1" si="15"/>
        <v>10331786.93629357</v>
      </c>
    </row>
    <row r="38" spans="1:18">
      <c r="A38" s="40" t="s">
        <v>143</v>
      </c>
      <c r="B38" s="11" t="s">
        <v>144</v>
      </c>
      <c r="C38" s="95">
        <v>2775</v>
      </c>
      <c r="D38" s="92">
        <v>-1.2455516E-2</v>
      </c>
      <c r="E38" s="93">
        <v>2254585.05814248</v>
      </c>
      <c r="F38" s="35"/>
      <c r="G38" s="56" t="str">
        <f ca="1">IFERROR(OFFSET(INDIRECT($H$3 &amp; "!A98"), 7, 0), "")</f>
        <v>질리카</v>
      </c>
      <c r="H38" s="39">
        <f t="shared" ca="1" si="7"/>
        <v>128</v>
      </c>
      <c r="I38" s="77">
        <f t="shared" ca="1" si="8"/>
        <v>2.4E-2</v>
      </c>
      <c r="J38" s="86">
        <f t="shared" ca="1" si="13"/>
        <v>98112595.474499226</v>
      </c>
      <c r="K38" s="56" t="str">
        <f ca="1">IFERROR(OFFSET(INDIRECT($H$3 &amp; "!A44"), 7, 0), "")</f>
        <v>시아코인</v>
      </c>
      <c r="L38" s="39">
        <f t="shared" ca="1" si="9"/>
        <v>22.5</v>
      </c>
      <c r="M38" s="77">
        <f t="shared" ca="1" si="10"/>
        <v>-1.7467248899999999E-2</v>
      </c>
      <c r="N38" s="86">
        <f t="shared" ca="1" si="14"/>
        <v>134899852.32005566</v>
      </c>
      <c r="O38" s="56" t="str">
        <f ca="1">IFERROR(OFFSET(INDIRECT($H$3 &amp; "!A71"), 7, 0), "")</f>
        <v>스팀</v>
      </c>
      <c r="P38" s="39">
        <f t="shared" ca="1" si="11"/>
        <v>705</v>
      </c>
      <c r="Q38" s="77">
        <f t="shared" ca="1" si="12"/>
        <v>-3.0261348E-2</v>
      </c>
      <c r="R38" s="86">
        <f t="shared" ca="1" si="15"/>
        <v>6068041.2349568699</v>
      </c>
    </row>
    <row r="39" spans="1:18">
      <c r="A39" s="40" t="s">
        <v>81</v>
      </c>
      <c r="B39" s="11" t="s">
        <v>82</v>
      </c>
      <c r="C39" s="95">
        <v>2610</v>
      </c>
      <c r="D39" s="92">
        <v>-1.32325142E-2</v>
      </c>
      <c r="E39" s="93">
        <v>6290993.7646577498</v>
      </c>
      <c r="F39" s="35"/>
      <c r="G39" s="56" t="str">
        <f ca="1">IFERROR(OFFSET(INDIRECT($H$3 &amp; "!A98"), 8, 0), "")</f>
        <v>퀀텀</v>
      </c>
      <c r="H39" s="39">
        <f t="shared" ca="1" si="7"/>
        <v>15960</v>
      </c>
      <c r="I39" s="77">
        <f t="shared" ca="1" si="8"/>
        <v>-1.4206300200000001E-2</v>
      </c>
      <c r="J39" s="86">
        <f t="shared" ca="1" si="13"/>
        <v>1318666.3199543001</v>
      </c>
      <c r="K39" s="56" t="str">
        <f ca="1">IFERROR(OFFSET(INDIRECT($H$3 &amp; "!A44"), 8, 0), "")</f>
        <v>스톰엑스</v>
      </c>
      <c r="L39" s="39">
        <f t="shared" ca="1" si="9"/>
        <v>38.6</v>
      </c>
      <c r="M39" s="77">
        <f t="shared" ca="1" si="10"/>
        <v>-1.0256410299999999E-2</v>
      </c>
      <c r="N39" s="86">
        <f t="shared" ca="1" si="14"/>
        <v>843088021.06079757</v>
      </c>
      <c r="O39" s="56" t="str">
        <f ca="1">IFERROR(OFFSET(INDIRECT($H$3 &amp; "!A71"), 8, 0), "")</f>
        <v>트론</v>
      </c>
      <c r="P39" s="39">
        <f t="shared" ca="1" si="11"/>
        <v>123</v>
      </c>
      <c r="Q39" s="77">
        <f t="shared" ca="1" si="12"/>
        <v>0</v>
      </c>
      <c r="R39" s="86">
        <f t="shared" ca="1" si="15"/>
        <v>118470424.3828283</v>
      </c>
    </row>
    <row r="40" spans="1:18" ht="17.25" thickBot="1">
      <c r="A40" s="40" t="s">
        <v>97</v>
      </c>
      <c r="B40" s="11" t="s">
        <v>98</v>
      </c>
      <c r="C40" s="95">
        <v>4.43</v>
      </c>
      <c r="D40" s="92">
        <v>-1.3363029E-2</v>
      </c>
      <c r="E40" s="93">
        <v>2463004345.8519897</v>
      </c>
      <c r="F40" s="35"/>
      <c r="G40" s="57" t="str">
        <f ca="1">IFERROR(OFFSET(INDIRECT($H$3 &amp; "!A98"), 9, 0), "")</f>
        <v>휴먼스케이프</v>
      </c>
      <c r="H40" s="37">
        <f t="shared" ca="1" si="7"/>
        <v>307</v>
      </c>
      <c r="I40" s="79">
        <f t="shared" ca="1" si="8"/>
        <v>-4.3613707199999997E-2</v>
      </c>
      <c r="J40" s="87">
        <f t="shared" ca="1" si="13"/>
        <v>131244425.05342144</v>
      </c>
      <c r="K40" s="57" t="str">
        <f ca="1">IFERROR(OFFSET(INDIRECT($H$3 &amp; "!A44"), 9, 0), "")</f>
        <v>썬더토큰</v>
      </c>
      <c r="L40" s="37">
        <f t="shared" ca="1" si="9"/>
        <v>16.5</v>
      </c>
      <c r="M40" s="79">
        <f t="shared" ca="1" si="10"/>
        <v>-6.0240963999999998E-3</v>
      </c>
      <c r="N40" s="87">
        <f t="shared" ca="1" si="14"/>
        <v>410882778.8522653</v>
      </c>
      <c r="O40" s="57" t="str">
        <f ca="1">IFERROR(OFFSET(INDIRECT($H$3 &amp; "!A71"), 9, 0), "")</f>
        <v>메타디움</v>
      </c>
      <c r="P40" s="37">
        <f t="shared" ca="1" si="11"/>
        <v>130</v>
      </c>
      <c r="Q40" s="79">
        <f t="shared" ca="1" si="12"/>
        <v>-2.2556390999999999E-2</v>
      </c>
      <c r="R40" s="87">
        <f t="shared" ca="1" si="15"/>
        <v>29133903.055125199</v>
      </c>
    </row>
    <row r="41" spans="1:18">
      <c r="A41" s="40" t="s">
        <v>153</v>
      </c>
      <c r="B41" s="11" t="s">
        <v>154</v>
      </c>
      <c r="C41" s="95">
        <v>2215</v>
      </c>
      <c r="D41" s="92">
        <v>-1.3363029E-2</v>
      </c>
      <c r="E41" s="93">
        <v>2878320.1094840001</v>
      </c>
      <c r="F41" s="35"/>
      <c r="G41" s="59" t="str">
        <f ca="1">IFERROR(OFFSET(INDIRECT($H$3 &amp; "!A98"), 10, 0), "")</f>
        <v>카바</v>
      </c>
      <c r="H41" s="38">
        <f t="shared" ca="1" si="7"/>
        <v>7090</v>
      </c>
      <c r="I41" s="76">
        <f t="shared" ca="1" si="8"/>
        <v>4.2492917999999999E-3</v>
      </c>
      <c r="J41" s="85">
        <f t="shared" ca="1" si="13"/>
        <v>401362.88910383999</v>
      </c>
      <c r="K41" s="55" t="str">
        <f ca="1">IFERROR(OFFSET(INDIRECT($H$3 &amp; "!A44"), 10, 0), "")</f>
        <v>썸씽</v>
      </c>
      <c r="L41" s="38">
        <f t="shared" ca="1" si="9"/>
        <v>83.3</v>
      </c>
      <c r="M41" s="76">
        <f t="shared" ca="1" si="10"/>
        <v>-0.02</v>
      </c>
      <c r="N41" s="85">
        <f t="shared" ca="1" si="14"/>
        <v>35283672.952732213</v>
      </c>
      <c r="O41" s="55" t="str">
        <f ca="1">IFERROR(OFFSET(INDIRECT($H$3 &amp; "!A71"), 10, 0), "")</f>
        <v>엘프</v>
      </c>
      <c r="P41" s="38">
        <f t="shared" ca="1" si="11"/>
        <v>716</v>
      </c>
      <c r="Q41" s="76">
        <f t="shared" ca="1" si="12"/>
        <v>-1.64835165E-2</v>
      </c>
      <c r="R41" s="85">
        <f t="shared" ca="1" si="15"/>
        <v>3330885.2436031601</v>
      </c>
    </row>
    <row r="42" spans="1:18">
      <c r="A42" s="40" t="s">
        <v>60</v>
      </c>
      <c r="B42" s="11" t="s">
        <v>61</v>
      </c>
      <c r="C42" s="95">
        <v>956</v>
      </c>
      <c r="D42" s="92">
        <v>-1.3415892699999999E-2</v>
      </c>
      <c r="E42" s="93">
        <v>5110705.3720938601</v>
      </c>
      <c r="F42" s="35"/>
      <c r="G42" s="56" t="str">
        <f ca="1">IFERROR(OFFSET(INDIRECT($H$3 &amp; "!A98"), 11, 0), "")</f>
        <v>라이트코인</v>
      </c>
      <c r="H42" s="39">
        <f t="shared" ca="1" si="7"/>
        <v>236850</v>
      </c>
      <c r="I42" s="77">
        <f t="shared" ca="1" si="8"/>
        <v>-1.1477462399999999E-2</v>
      </c>
      <c r="J42" s="86">
        <f t="shared" ca="1" si="13"/>
        <v>25377.172049960001</v>
      </c>
      <c r="K42" s="56" t="str">
        <f ca="1">IFERROR(OFFSET(INDIRECT($H$3 &amp; "!A44"), 11, 0), "")</f>
        <v>엠블</v>
      </c>
      <c r="L42" s="39">
        <f t="shared" ca="1" si="9"/>
        <v>18.7</v>
      </c>
      <c r="M42" s="77">
        <f t="shared" ca="1" si="10"/>
        <v>-2.0942408400000001E-2</v>
      </c>
      <c r="N42" s="86">
        <f t="shared" ca="1" si="14"/>
        <v>216665948.07348189</v>
      </c>
      <c r="O42" s="56" t="str">
        <f ca="1">IFERROR(OFFSET(INDIRECT($H$3 &amp; "!A71"), 11, 0), "")</f>
        <v>에스티피</v>
      </c>
      <c r="P42" s="39">
        <f t="shared" ca="1" si="11"/>
        <v>184</v>
      </c>
      <c r="Q42" s="77">
        <f t="shared" ca="1" si="12"/>
        <v>-4.16666667E-2</v>
      </c>
      <c r="R42" s="86">
        <f t="shared" ca="1" si="15"/>
        <v>76907516.318127736</v>
      </c>
    </row>
    <row r="43" spans="1:18">
      <c r="A43" s="40" t="s">
        <v>127</v>
      </c>
      <c r="B43" s="11" t="s">
        <v>128</v>
      </c>
      <c r="C43" s="95">
        <v>145</v>
      </c>
      <c r="D43" s="92">
        <v>-1.36054422E-2</v>
      </c>
      <c r="E43" s="93">
        <v>13504106.10237615</v>
      </c>
      <c r="F43" s="35"/>
      <c r="G43" s="56" t="str">
        <f ca="1">IFERROR(OFFSET(INDIRECT($H$3 &amp; "!A98"), 12, 0), "")</f>
        <v>이오스</v>
      </c>
      <c r="H43" s="39">
        <f t="shared" ca="1" si="7"/>
        <v>6060</v>
      </c>
      <c r="I43" s="77">
        <f t="shared" ca="1" si="8"/>
        <v>4.6632124400000002E-2</v>
      </c>
      <c r="J43" s="86">
        <f t="shared" ca="1" si="13"/>
        <v>20594133.167318501</v>
      </c>
      <c r="K43" s="56" t="str">
        <f ca="1">IFERROR(OFFSET(INDIRECT($H$3 &amp; "!A44"), 12, 0), "")</f>
        <v>메디블록</v>
      </c>
      <c r="L43" s="39">
        <f t="shared" ca="1" si="9"/>
        <v>86.5</v>
      </c>
      <c r="M43" s="77">
        <f t="shared" ca="1" si="10"/>
        <v>-2.3702031599999999E-2</v>
      </c>
      <c r="N43" s="86">
        <f t="shared" ca="1" si="14"/>
        <v>125180046.61268438</v>
      </c>
      <c r="O43" s="56" t="str">
        <f ca="1">IFERROR(OFFSET(INDIRECT($H$3 &amp; "!A71"), 12, 0), "")</f>
        <v>도지코인</v>
      </c>
      <c r="P43" s="39">
        <f t="shared" ca="1" si="11"/>
        <v>322</v>
      </c>
      <c r="Q43" s="77">
        <f t="shared" ca="1" si="12"/>
        <v>5.2287581700000002E-2</v>
      </c>
      <c r="R43" s="86">
        <f t="shared" ca="1" si="15"/>
        <v>528326781.28288102</v>
      </c>
    </row>
    <row r="44" spans="1:18">
      <c r="A44" s="40" t="s">
        <v>135</v>
      </c>
      <c r="B44" s="11" t="s">
        <v>136</v>
      </c>
      <c r="C44" s="95">
        <v>361</v>
      </c>
      <c r="D44" s="92">
        <v>-1.36612022E-2</v>
      </c>
      <c r="E44" s="93">
        <v>6791343.4411832104</v>
      </c>
      <c r="F44" s="35"/>
      <c r="G44" s="56" t="str">
        <f ca="1">IFERROR(OFFSET(INDIRECT($H$3 &amp; "!A98"), 13, 0), "")</f>
        <v>누사이퍼</v>
      </c>
      <c r="H44" s="39">
        <f t="shared" ca="1" si="7"/>
        <v>1360</v>
      </c>
      <c r="I44" s="77">
        <f t="shared" ca="1" si="8"/>
        <v>-3.5460992900000002E-2</v>
      </c>
      <c r="J44" s="86">
        <f t="shared" ca="1" si="13"/>
        <v>26755385.568554021</v>
      </c>
      <c r="K44" s="56" t="str">
        <f ca="1">IFERROR(OFFSET(INDIRECT($H$3 &amp; "!A44"), 13, 0), "")</f>
        <v>리퍼리움</v>
      </c>
      <c r="L44" s="39">
        <f t="shared" ca="1" si="9"/>
        <v>21.1</v>
      </c>
      <c r="M44" s="77">
        <f t="shared" ca="1" si="10"/>
        <v>-2.3148148100000002E-2</v>
      </c>
      <c r="N44" s="86">
        <f t="shared" ca="1" si="14"/>
        <v>262540598.94699943</v>
      </c>
      <c r="O44" s="56" t="str">
        <f ca="1">IFERROR(OFFSET(INDIRECT($H$3 &amp; "!A71"), 13, 0), "")</f>
        <v>왁스</v>
      </c>
      <c r="P44" s="39">
        <f t="shared" ca="1" si="11"/>
        <v>384</v>
      </c>
      <c r="Q44" s="77">
        <f t="shared" ca="1" si="12"/>
        <v>2.1276595700000001E-2</v>
      </c>
      <c r="R44" s="86">
        <f t="shared" ca="1" si="15"/>
        <v>58517281.574436769</v>
      </c>
    </row>
    <row r="45" spans="1:18">
      <c r="A45" s="40" t="s">
        <v>177</v>
      </c>
      <c r="B45" s="11" t="s">
        <v>178</v>
      </c>
      <c r="C45" s="95">
        <v>15960</v>
      </c>
      <c r="D45" s="92">
        <v>-1.4206300200000001E-2</v>
      </c>
      <c r="E45" s="93">
        <v>1318666.3199543001</v>
      </c>
      <c r="F45" s="35"/>
      <c r="G45" s="58" t="str">
        <f ca="1">IFERROR(OFFSET(INDIRECT($H$3 &amp; "!A98"), 14, 0), "")</f>
        <v>크립토닷컴체인</v>
      </c>
      <c r="H45" s="44">
        <f t="shared" ca="1" si="7"/>
        <v>237</v>
      </c>
      <c r="I45" s="78">
        <f t="shared" ca="1" si="8"/>
        <v>1.2820512799999999E-2</v>
      </c>
      <c r="J45" s="90">
        <f t="shared" ca="1" si="13"/>
        <v>19544134.995379191</v>
      </c>
      <c r="K45" s="58" t="str">
        <f ca="1">IFERROR(OFFSET(INDIRECT($H$3 &amp; "!A44"), 14, 0), "")</f>
        <v>쿼크체인</v>
      </c>
      <c r="L45" s="44">
        <f t="shared" ca="1" si="9"/>
        <v>35.4</v>
      </c>
      <c r="M45" s="78">
        <f t="shared" ca="1" si="10"/>
        <v>-4.06504065E-2</v>
      </c>
      <c r="N45" s="90">
        <f t="shared" ca="1" si="14"/>
        <v>154122754.92704803</v>
      </c>
      <c r="O45" s="58" t="str">
        <f ca="1">IFERROR(OFFSET(INDIRECT($H$3 &amp; "!A71"), 14, 0), "")</f>
        <v>파워렛저</v>
      </c>
      <c r="P45" s="44">
        <f t="shared" ca="1" si="11"/>
        <v>436</v>
      </c>
      <c r="Q45" s="78">
        <f t="shared" ca="1" si="12"/>
        <v>-2.2421524700000001E-2</v>
      </c>
      <c r="R45" s="90">
        <f t="shared" ca="1" si="15"/>
        <v>4517155.5701914802</v>
      </c>
    </row>
    <row r="46" spans="1:18">
      <c r="A46" s="40" t="s">
        <v>229</v>
      </c>
      <c r="B46" s="11" t="s">
        <v>230</v>
      </c>
      <c r="C46" s="95">
        <v>950</v>
      </c>
      <c r="D46" s="92">
        <v>-1.4522821599999999E-2</v>
      </c>
      <c r="E46" s="93">
        <v>4748984.9257565103</v>
      </c>
      <c r="F46" s="35"/>
      <c r="G46" s="56" t="str">
        <f ca="1">IFERROR(OFFSET(INDIRECT($H$3 &amp; "!A98"), 15, 0), "")</f>
        <v>스트라이크</v>
      </c>
      <c r="H46" s="39">
        <f t="shared" ca="1" si="7"/>
        <v>65300</v>
      </c>
      <c r="I46" s="77">
        <f t="shared" ca="1" si="8"/>
        <v>-3.4880283800000002E-2</v>
      </c>
      <c r="J46" s="99">
        <f t="shared" ca="1" si="13"/>
        <v>124014.92957266</v>
      </c>
      <c r="K46" s="56" t="str">
        <f ca="1">IFERROR(OFFSET(INDIRECT($H$3 &amp; "!A44"), 15, 0), "")</f>
        <v>캐리프로토콜</v>
      </c>
      <c r="L46" s="39">
        <f t="shared" ca="1" si="9"/>
        <v>14.1</v>
      </c>
      <c r="M46" s="77">
        <f t="shared" ca="1" si="10"/>
        <v>-2.75862069E-2</v>
      </c>
      <c r="N46" s="99">
        <f t="shared" ca="1" si="14"/>
        <v>328669009.66424876</v>
      </c>
      <c r="O46" s="56" t="str">
        <f ca="1">IFERROR(OFFSET(INDIRECT($H$3 &amp; "!A71"), 15, 0), "")</f>
        <v>스텔라루멘</v>
      </c>
      <c r="P46" s="39">
        <f t="shared" ca="1" si="11"/>
        <v>464</v>
      </c>
      <c r="Q46" s="77">
        <f t="shared" ca="1" si="12"/>
        <v>6.5075921999999996E-3</v>
      </c>
      <c r="R46" s="99">
        <f t="shared" ca="1" si="15"/>
        <v>37526303.997443959</v>
      </c>
    </row>
    <row r="47" spans="1:18">
      <c r="A47" s="40" t="s">
        <v>133</v>
      </c>
      <c r="B47" s="11" t="s">
        <v>134</v>
      </c>
      <c r="C47" s="95">
        <v>2010</v>
      </c>
      <c r="D47" s="92">
        <v>-1.47058824E-2</v>
      </c>
      <c r="E47" s="93">
        <v>687638.70026747999</v>
      </c>
      <c r="F47" s="35"/>
      <c r="G47" s="56" t="str">
        <f ca="1">IFERROR(OFFSET(INDIRECT($H$3 &amp; "!A98"), 16, 0), "")</f>
        <v>베이직어텐션토큰</v>
      </c>
      <c r="H47" s="39">
        <f t="shared" ca="1" si="7"/>
        <v>855</v>
      </c>
      <c r="I47" s="77">
        <f t="shared" ca="1" si="8"/>
        <v>-1.94954128E-2</v>
      </c>
      <c r="J47" s="86">
        <f t="shared" ca="1" si="13"/>
        <v>1560836.3826635301</v>
      </c>
      <c r="K47" s="56" t="str">
        <f ca="1">IFERROR(OFFSET(INDIRECT($H$3 &amp; "!A44"), 16, 0), "")</f>
        <v>아하토큰</v>
      </c>
      <c r="L47" s="39">
        <f t="shared" ca="1" si="9"/>
        <v>19.600000000000001</v>
      </c>
      <c r="M47" s="77">
        <f t="shared" ca="1" si="10"/>
        <v>-2.4875621899999999E-2</v>
      </c>
      <c r="N47" s="86">
        <f t="shared" ca="1" si="14"/>
        <v>124328616.21994536</v>
      </c>
      <c r="O47" s="56" t="str">
        <f ca="1">IFERROR(OFFSET(INDIRECT($H$3 &amp; "!A71"), 16, 0), "")</f>
        <v>스테이터스네트워크토큰</v>
      </c>
      <c r="P47" s="39">
        <f t="shared" ca="1" si="11"/>
        <v>108</v>
      </c>
      <c r="Q47" s="77">
        <f t="shared" ca="1" si="12"/>
        <v>0</v>
      </c>
      <c r="R47" s="86">
        <f t="shared" ca="1" si="15"/>
        <v>59122590.415859133</v>
      </c>
    </row>
    <row r="48" spans="1:18">
      <c r="A48" s="40" t="s">
        <v>85</v>
      </c>
      <c r="B48" s="11" t="s">
        <v>86</v>
      </c>
      <c r="C48" s="95">
        <v>394</v>
      </c>
      <c r="D48" s="92">
        <v>-1.4999999999999999E-2</v>
      </c>
      <c r="E48" s="93">
        <v>6397427.8226027898</v>
      </c>
      <c r="F48" s="35"/>
      <c r="G48" s="56" t="str">
        <f ca="1">IFERROR(OFFSET(INDIRECT($H$3 &amp; "!A98"), 17, 0), "")</f>
        <v>아르고</v>
      </c>
      <c r="H48" s="39">
        <f t="shared" ca="1" si="7"/>
        <v>376</v>
      </c>
      <c r="I48" s="77">
        <f t="shared" ca="1" si="8"/>
        <v>-3.83631714E-2</v>
      </c>
      <c r="J48" s="86">
        <f t="shared" ca="1" si="13"/>
        <v>10331786.93629357</v>
      </c>
      <c r="K48" s="56">
        <f ca="1">IFERROR(OFFSET(INDIRECT($H$3 &amp; "!A44"), 17, 0), "")</f>
        <v>0</v>
      </c>
      <c r="L48" s="39" t="str">
        <f t="shared" ca="1" si="9"/>
        <v/>
      </c>
      <c r="M48" s="77" t="str">
        <f t="shared" ca="1" si="10"/>
        <v/>
      </c>
      <c r="N48" s="86" t="str">
        <f t="shared" ca="1" si="14"/>
        <v/>
      </c>
      <c r="O48" s="56" t="str">
        <f ca="1">IFERROR(OFFSET(INDIRECT($H$3 &amp; "!A71"), 17, 0), "")</f>
        <v>넴</v>
      </c>
      <c r="P48" s="39">
        <f t="shared" ca="1" si="11"/>
        <v>212</v>
      </c>
      <c r="Q48" s="77">
        <f t="shared" ca="1" si="12"/>
        <v>-4.6948357000000003E-3</v>
      </c>
      <c r="R48" s="86">
        <f t="shared" ca="1" si="15"/>
        <v>25263326.500342119</v>
      </c>
    </row>
    <row r="49" spans="1:18">
      <c r="A49" s="40" t="s">
        <v>95</v>
      </c>
      <c r="B49" s="11" t="s">
        <v>96</v>
      </c>
      <c r="C49" s="95">
        <v>8105</v>
      </c>
      <c r="D49" s="92">
        <v>-1.5188335400000001E-2</v>
      </c>
      <c r="E49" s="93">
        <v>871832.82614598004</v>
      </c>
      <c r="F49" s="35"/>
      <c r="G49" s="56" t="str">
        <f ca="1">IFERROR(OFFSET(INDIRECT($H$3 &amp; "!A98"), 18, 0), "")</f>
        <v>스팀</v>
      </c>
      <c r="H49" s="39">
        <f t="shared" ca="1" si="7"/>
        <v>705</v>
      </c>
      <c r="I49" s="77">
        <f t="shared" ca="1" si="8"/>
        <v>-3.0261348E-2</v>
      </c>
      <c r="J49" s="86">
        <f t="shared" ca="1" si="13"/>
        <v>6068041.2349568699</v>
      </c>
      <c r="K49" s="56">
        <f ca="1">IFERROR(OFFSET(INDIRECT($H$3 &amp; "!A44"), 18, 0), "")</f>
        <v>0</v>
      </c>
      <c r="L49" s="39" t="str">
        <f t="shared" ca="1" si="9"/>
        <v/>
      </c>
      <c r="M49" s="77" t="str">
        <f t="shared" ca="1" si="10"/>
        <v/>
      </c>
      <c r="N49" s="86" t="str">
        <f t="shared" ca="1" si="14"/>
        <v/>
      </c>
      <c r="O49" s="56" t="str">
        <f ca="1">IFERROR(OFFSET(INDIRECT($H$3 &amp; "!A71"), 18, 0), "")</f>
        <v>모스코인</v>
      </c>
      <c r="P49" s="39">
        <f t="shared" ca="1" si="11"/>
        <v>200</v>
      </c>
      <c r="Q49" s="77">
        <f t="shared" ca="1" si="12"/>
        <v>-2.9126213599999999E-2</v>
      </c>
      <c r="R49" s="86">
        <f t="shared" ca="1" si="15"/>
        <v>32905478.469956961</v>
      </c>
    </row>
    <row r="50" spans="1:18" ht="17.25" thickBot="1">
      <c r="A50" s="40" t="s">
        <v>225</v>
      </c>
      <c r="B50" s="11" t="s">
        <v>226</v>
      </c>
      <c r="C50" s="95">
        <v>896</v>
      </c>
      <c r="D50" s="92">
        <v>-1.5384615399999999E-2</v>
      </c>
      <c r="E50" s="93">
        <v>4299223.4953082995</v>
      </c>
      <c r="F50" s="35"/>
      <c r="G50" s="57" t="str">
        <f ca="1">IFERROR(OFFSET(INDIRECT($H$3 &amp; "!A98"), 19, 0), "")</f>
        <v>오미세고</v>
      </c>
      <c r="H50" s="37">
        <f t="shared" ca="1" si="7"/>
        <v>17420</v>
      </c>
      <c r="I50" s="79">
        <f t="shared" ca="1" si="8"/>
        <v>2.8785261999999998E-3</v>
      </c>
      <c r="J50" s="87">
        <f t="shared" ca="1" si="13"/>
        <v>3390045.8614757298</v>
      </c>
      <c r="K50" s="57">
        <f ca="1">IFERROR(OFFSET(INDIRECT($H$3 &amp; "!A44"), 19, 0), "")</f>
        <v>0</v>
      </c>
      <c r="L50" s="37" t="str">
        <f t="shared" ca="1" si="9"/>
        <v/>
      </c>
      <c r="M50" s="79" t="str">
        <f t="shared" ca="1" si="10"/>
        <v/>
      </c>
      <c r="N50" s="87" t="str">
        <f t="shared" ca="1" si="14"/>
        <v/>
      </c>
      <c r="O50" s="57" t="str">
        <f ca="1">IFERROR(OFFSET(INDIRECT($H$3 &amp; "!A71"), 19, 0), "")</f>
        <v>디센트럴랜드</v>
      </c>
      <c r="P50" s="37">
        <f t="shared" ca="1" si="11"/>
        <v>956</v>
      </c>
      <c r="Q50" s="79">
        <f t="shared" ca="1" si="12"/>
        <v>-1.3415892699999999E-2</v>
      </c>
      <c r="R50" s="87">
        <f t="shared" ca="1" si="15"/>
        <v>5110705.3720938601</v>
      </c>
    </row>
    <row r="51" spans="1:18">
      <c r="A51" s="40" t="s">
        <v>157</v>
      </c>
      <c r="B51" s="11" t="s">
        <v>158</v>
      </c>
      <c r="C51" s="95">
        <v>1535</v>
      </c>
      <c r="D51" s="92">
        <v>-1.6025641E-2</v>
      </c>
      <c r="E51" s="93">
        <v>1353613.22034912</v>
      </c>
      <c r="F51" s="35"/>
    </row>
    <row r="52" spans="1:18" ht="17.25" thickBot="1">
      <c r="A52" s="40" t="s">
        <v>161</v>
      </c>
      <c r="B52" s="11" t="s">
        <v>162</v>
      </c>
      <c r="C52" s="95">
        <v>716</v>
      </c>
      <c r="D52" s="92">
        <v>-1.64835165E-2</v>
      </c>
      <c r="E52" s="93">
        <v>3330885.2436031601</v>
      </c>
      <c r="F52" s="35"/>
    </row>
    <row r="53" spans="1:18" ht="17.25" thickBot="1">
      <c r="A53" s="40" t="s">
        <v>101</v>
      </c>
      <c r="B53" s="11" t="s">
        <v>102</v>
      </c>
      <c r="C53" s="95">
        <v>1160</v>
      </c>
      <c r="D53" s="92">
        <v>-1.6949152499999998E-2</v>
      </c>
      <c r="E53" s="93">
        <v>3081816.5110121602</v>
      </c>
      <c r="F53" s="35"/>
      <c r="G53" s="275" t="s">
        <v>253</v>
      </c>
      <c r="H53" s="276"/>
      <c r="I53" s="276"/>
      <c r="J53" s="277"/>
      <c r="K53" s="275" t="s">
        <v>256</v>
      </c>
      <c r="L53" s="276"/>
      <c r="M53" s="276"/>
      <c r="N53" s="277"/>
      <c r="O53" s="275" t="s">
        <v>257</v>
      </c>
      <c r="P53" s="276"/>
      <c r="Q53" s="276"/>
      <c r="R53" s="277"/>
    </row>
    <row r="54" spans="1:18" ht="17.25" thickBot="1">
      <c r="A54" s="40" t="s">
        <v>155</v>
      </c>
      <c r="B54" s="11" t="s">
        <v>156</v>
      </c>
      <c r="C54" s="95">
        <v>34040</v>
      </c>
      <c r="D54" s="92">
        <v>-1.7037250899999998E-2</v>
      </c>
      <c r="E54" s="93">
        <v>80125.193974590002</v>
      </c>
      <c r="F54" s="35"/>
      <c r="G54" s="312" t="s">
        <v>55</v>
      </c>
      <c r="H54" s="328">
        <f ca="1">NOW()</f>
        <v>44493.875515046297</v>
      </c>
      <c r="I54" s="329"/>
      <c r="J54" s="330"/>
      <c r="K54" s="327" t="s">
        <v>55</v>
      </c>
      <c r="L54" s="328">
        <f ca="1">NOW()</f>
        <v>44493.875515046297</v>
      </c>
      <c r="M54" s="329"/>
      <c r="N54" s="330"/>
      <c r="O54" s="327" t="s">
        <v>55</v>
      </c>
      <c r="P54" s="328">
        <f ca="1">NOW()</f>
        <v>44493.875515046297</v>
      </c>
      <c r="Q54" s="329"/>
      <c r="R54" s="330"/>
    </row>
    <row r="55" spans="1:18" ht="17.25" thickBot="1">
      <c r="A55" s="40" t="s">
        <v>145</v>
      </c>
      <c r="B55" s="11" t="s">
        <v>146</v>
      </c>
      <c r="C55" s="95">
        <v>22.5</v>
      </c>
      <c r="D55" s="92">
        <v>-1.7467248899999999E-2</v>
      </c>
      <c r="E55" s="93">
        <v>134899852.32005566</v>
      </c>
      <c r="F55" s="35"/>
      <c r="G55" s="320"/>
      <c r="H55" s="36" t="s">
        <v>58</v>
      </c>
      <c r="I55" s="73" t="s">
        <v>59</v>
      </c>
      <c r="J55" s="69" t="s">
        <v>262</v>
      </c>
      <c r="K55" s="320"/>
      <c r="L55" s="36" t="s">
        <v>58</v>
      </c>
      <c r="M55" s="73" t="s">
        <v>59</v>
      </c>
      <c r="N55" s="69" t="s">
        <v>262</v>
      </c>
      <c r="O55" s="320"/>
      <c r="P55" s="36" t="s">
        <v>58</v>
      </c>
      <c r="Q55" s="73" t="s">
        <v>59</v>
      </c>
      <c r="R55" s="69" t="s">
        <v>262</v>
      </c>
    </row>
    <row r="56" spans="1:18">
      <c r="A56" s="40" t="s">
        <v>125</v>
      </c>
      <c r="B56" s="11" t="s">
        <v>126</v>
      </c>
      <c r="C56" s="95">
        <v>164</v>
      </c>
      <c r="D56" s="92">
        <v>-1.79640719E-2</v>
      </c>
      <c r="E56" s="93">
        <v>145912607.12637442</v>
      </c>
      <c r="F56" s="35"/>
      <c r="G56" s="55" t="str">
        <f ca="1">IFERROR(OFFSET(INDIRECT($H$3 &amp; "!A179"), 0, 0), "")</f>
        <v>아이콘</v>
      </c>
      <c r="H56" s="38">
        <f t="shared" ref="H56:H65" ca="1" si="16">_xlfn.IFNA(VLOOKUP(G56, $B$2:$D$200, 2, FALSE), "")</f>
        <v>2495</v>
      </c>
      <c r="I56" s="76">
        <f t="shared" ref="I56:I65" ca="1" si="17">_xlfn.IFNA(VLOOKUP(G56, $B$2:$D$200, 3, FALSE), "")</f>
        <v>-1.18811881E-2</v>
      </c>
      <c r="J56" s="85">
        <f ca="1">_xlfn.IFNA(VLOOKUP(G56, $B$2:$E$200, 4, FALSE), "")</f>
        <v>1640655.2306351601</v>
      </c>
      <c r="K56" s="55" t="str">
        <f ca="1">IFERROR(OFFSET(INDIRECT($H$3 &amp; "!A125"), 0, 0), "")</f>
        <v>저스트</v>
      </c>
      <c r="L56" s="38">
        <f t="shared" ref="L56:L75" ca="1" si="18">_xlfn.IFNA(VLOOKUP(K56, $B$2:$D$200, 2, FALSE), "")</f>
        <v>99.8</v>
      </c>
      <c r="M56" s="76">
        <f t="shared" ref="M56:M75" ca="1" si="19">_xlfn.IFNA(VLOOKUP(K56, $B$2:$D$200, 3, FALSE), "")</f>
        <v>-1.18811881E-2</v>
      </c>
      <c r="N56" s="85">
        <f ca="1">_xlfn.IFNA(VLOOKUP(K56, $B$2:$E$200, 4, FALSE), "")</f>
        <v>35479770.965540439</v>
      </c>
      <c r="O56" s="55" t="str">
        <f ca="1">IFERROR(OFFSET(INDIRECT($H$3 &amp; "!A152"), 0, 0), "")</f>
        <v>넴</v>
      </c>
      <c r="P56" s="38">
        <f t="shared" ref="P56:P75" ca="1" si="20">_xlfn.IFNA(VLOOKUP(O56, $B$2:$D$200, 2, FALSE), "")</f>
        <v>212</v>
      </c>
      <c r="Q56" s="76">
        <f t="shared" ref="Q56:Q75" ca="1" si="21">_xlfn.IFNA(VLOOKUP(O56, $B$2:$D$200, 3, FALSE), "")</f>
        <v>-4.6948357000000003E-3</v>
      </c>
      <c r="R56" s="85">
        <f ca="1">_xlfn.IFNA(VLOOKUP(O56, $B$2:$E$200, 4, FALSE), "")</f>
        <v>25263326.500342119</v>
      </c>
    </row>
    <row r="57" spans="1:18">
      <c r="A57" s="40" t="s">
        <v>79</v>
      </c>
      <c r="B57" s="11" t="s">
        <v>80</v>
      </c>
      <c r="C57" s="95">
        <v>855</v>
      </c>
      <c r="D57" s="92">
        <v>-1.94954128E-2</v>
      </c>
      <c r="E57" s="93">
        <v>1560836.3826635301</v>
      </c>
      <c r="F57" s="35"/>
      <c r="G57" s="56" t="str">
        <f ca="1">IFERROR(OFFSET(INDIRECT($H$3 &amp; "!A179"), 1, 0), "")</f>
        <v>스톰엑스</v>
      </c>
      <c r="H57" s="39">
        <f t="shared" ca="1" si="16"/>
        <v>38.6</v>
      </c>
      <c r="I57" s="77">
        <f t="shared" ca="1" si="17"/>
        <v>-1.0256410299999999E-2</v>
      </c>
      <c r="J57" s="86">
        <f t="shared" ref="J57:J75" ca="1" si="22">_xlfn.IFNA(VLOOKUP(G57, $B$2:$E$200, 4, FALSE), "")</f>
        <v>843088021.06079757</v>
      </c>
      <c r="K57" s="56" t="str">
        <f ca="1">IFERROR(OFFSET(INDIRECT($H$3 &amp; "!A125"), 1, 0), "")</f>
        <v>이캐시</v>
      </c>
      <c r="L57" s="39">
        <f t="shared" ca="1" si="18"/>
        <v>0.23</v>
      </c>
      <c r="M57" s="77">
        <f t="shared" ca="1" si="19"/>
        <v>-8.6206896999999998E-3</v>
      </c>
      <c r="N57" s="86">
        <f t="shared" ref="N57:N75" ca="1" si="23">_xlfn.IFNA(VLOOKUP(K57, $B$2:$E$200, 4, FALSE), "")</f>
        <v>125711736669.20049</v>
      </c>
      <c r="O57" s="56" t="str">
        <f ca="1">IFERROR(OFFSET(INDIRECT($H$3 &amp; "!A152"), 1, 0), "")</f>
        <v>모스코인</v>
      </c>
      <c r="P57" s="39">
        <f t="shared" ca="1" si="20"/>
        <v>200</v>
      </c>
      <c r="Q57" s="77">
        <f t="shared" ca="1" si="21"/>
        <v>-2.9126213599999999E-2</v>
      </c>
      <c r="R57" s="86">
        <f t="shared" ref="R57:R75" ca="1" si="24">_xlfn.IFNA(VLOOKUP(O57, $B$2:$E$200, 4, FALSE), "")</f>
        <v>32905478.469956961</v>
      </c>
    </row>
    <row r="58" spans="1:18">
      <c r="A58" s="40" t="s">
        <v>151</v>
      </c>
      <c r="B58" s="11" t="s">
        <v>152</v>
      </c>
      <c r="C58" s="95">
        <v>150600</v>
      </c>
      <c r="D58" s="92">
        <v>-1.953125E-2</v>
      </c>
      <c r="E58" s="93">
        <v>105599.24895958</v>
      </c>
      <c r="F58" s="35"/>
      <c r="G58" s="56" t="str">
        <f ca="1">IFERROR(OFFSET(INDIRECT($H$3 &amp; "!A179"), 2, 0), "")</f>
        <v>썬더토큰</v>
      </c>
      <c r="H58" s="39">
        <f t="shared" ca="1" si="16"/>
        <v>16.5</v>
      </c>
      <c r="I58" s="77">
        <f t="shared" ca="1" si="17"/>
        <v>-6.0240963999999998E-3</v>
      </c>
      <c r="J58" s="86">
        <f t="shared" ca="1" si="22"/>
        <v>410882778.8522653</v>
      </c>
      <c r="K58" s="56" t="str">
        <f ca="1">IFERROR(OFFSET(INDIRECT($H$3 &amp; "!A125"), 2, 0), "")</f>
        <v>비트토렌트</v>
      </c>
      <c r="L58" s="39">
        <f t="shared" ca="1" si="18"/>
        <v>4.43</v>
      </c>
      <c r="M58" s="77">
        <f t="shared" ca="1" si="19"/>
        <v>-1.3363029E-2</v>
      </c>
      <c r="N58" s="86">
        <f t="shared" ca="1" si="23"/>
        <v>2463004345.8519897</v>
      </c>
      <c r="O58" s="56" t="str">
        <f ca="1">IFERROR(OFFSET(INDIRECT($H$3 &amp; "!A152"), 2, 0), "")</f>
        <v>디센트럴랜드</v>
      </c>
      <c r="P58" s="39">
        <f t="shared" ca="1" si="20"/>
        <v>956</v>
      </c>
      <c r="Q58" s="77">
        <f t="shared" ca="1" si="21"/>
        <v>-1.3415892699999999E-2</v>
      </c>
      <c r="R58" s="86">
        <f t="shared" ca="1" si="24"/>
        <v>5110705.3720938601</v>
      </c>
    </row>
    <row r="59" spans="1:18">
      <c r="A59" s="40" t="s">
        <v>231</v>
      </c>
      <c r="B59" s="11" t="s">
        <v>232</v>
      </c>
      <c r="C59" s="95">
        <v>83.3</v>
      </c>
      <c r="D59" s="92">
        <v>-0.02</v>
      </c>
      <c r="E59" s="93">
        <v>35283672.952732213</v>
      </c>
      <c r="F59" s="35"/>
      <c r="G59" s="56" t="str">
        <f ca="1">IFERROR(OFFSET(INDIRECT($H$3 &amp; "!A179"), 3, 0), "")</f>
        <v>썸씽</v>
      </c>
      <c r="H59" s="39">
        <f t="shared" ca="1" si="16"/>
        <v>83.3</v>
      </c>
      <c r="I59" s="77">
        <f t="shared" ca="1" si="17"/>
        <v>-0.02</v>
      </c>
      <c r="J59" s="86">
        <f t="shared" ca="1" si="22"/>
        <v>35283672.952732213</v>
      </c>
      <c r="K59" s="56" t="str">
        <f ca="1">IFERROR(OFFSET(INDIRECT($H$3 &amp; "!A125"), 3, 0), "")</f>
        <v>메인프레임</v>
      </c>
      <c r="L59" s="39">
        <f t="shared" ca="1" si="18"/>
        <v>16</v>
      </c>
      <c r="M59" s="77">
        <f t="shared" ca="1" si="19"/>
        <v>-3.0303030299999999E-2</v>
      </c>
      <c r="N59" s="86">
        <f t="shared" ca="1" si="23"/>
        <v>140295721.24986449</v>
      </c>
      <c r="O59" s="56" t="str">
        <f ca="1">IFERROR(OFFSET(INDIRECT($H$3 &amp; "!A152"), 3, 0), "")</f>
        <v>헤데라</v>
      </c>
      <c r="P59" s="39">
        <f t="shared" ca="1" si="20"/>
        <v>448</v>
      </c>
      <c r="Q59" s="77">
        <f t="shared" ca="1" si="21"/>
        <v>-3.2397408199999998E-2</v>
      </c>
      <c r="R59" s="86">
        <f t="shared" ca="1" si="24"/>
        <v>7951851.1320289504</v>
      </c>
    </row>
    <row r="60" spans="1:18">
      <c r="A60" s="40" t="s">
        <v>221</v>
      </c>
      <c r="B60" s="11" t="s">
        <v>222</v>
      </c>
      <c r="C60" s="95">
        <v>4765</v>
      </c>
      <c r="D60" s="92">
        <v>-2.0554984599999999E-2</v>
      </c>
      <c r="E60" s="93">
        <v>1158001.8365596901</v>
      </c>
      <c r="F60" s="35"/>
      <c r="G60" s="56" t="str">
        <f ca="1">IFERROR(OFFSET(INDIRECT($H$3 &amp; "!A179"), 4, 0), "")</f>
        <v>스택스</v>
      </c>
      <c r="H60" s="39">
        <f t="shared" ca="1" si="16"/>
        <v>2735</v>
      </c>
      <c r="I60" s="77">
        <f t="shared" ca="1" si="17"/>
        <v>9.2250922999999995E-3</v>
      </c>
      <c r="J60" s="90">
        <f t="shared" ca="1" si="22"/>
        <v>50229512.535284273</v>
      </c>
      <c r="K60" s="58" t="str">
        <f ca="1">IFERROR(OFFSET(INDIRECT($H$3 &amp; "!A125"), 4, 0), "")</f>
        <v>아이오에스티</v>
      </c>
      <c r="L60" s="44">
        <f t="shared" ca="1" si="18"/>
        <v>61.3</v>
      </c>
      <c r="M60" s="78">
        <f t="shared" ca="1" si="19"/>
        <v>-2.0766773200000001E-2</v>
      </c>
      <c r="N60" s="90">
        <f t="shared" ca="1" si="23"/>
        <v>67504649.951519564</v>
      </c>
      <c r="O60" s="58" t="str">
        <f ca="1">IFERROR(OFFSET(INDIRECT($H$3 &amp; "!A152"), 4, 0), "")</f>
        <v>센티넬프로토콜</v>
      </c>
      <c r="P60" s="44">
        <f t="shared" ca="1" si="20"/>
        <v>239</v>
      </c>
      <c r="Q60" s="78">
        <f t="shared" ca="1" si="21"/>
        <v>-2.44897959E-2</v>
      </c>
      <c r="R60" s="90">
        <f t="shared" ca="1" si="24"/>
        <v>13920613.088736979</v>
      </c>
    </row>
    <row r="61" spans="1:18">
      <c r="A61" s="40" t="s">
        <v>99</v>
      </c>
      <c r="B61" s="11" t="s">
        <v>100</v>
      </c>
      <c r="C61" s="95">
        <v>66980</v>
      </c>
      <c r="D61" s="92">
        <v>-2.0617049299999999E-2</v>
      </c>
      <c r="E61" s="93">
        <v>538120.92578349996</v>
      </c>
      <c r="F61" s="35"/>
      <c r="G61" s="60" t="str">
        <f ca="1">IFERROR(OFFSET(INDIRECT($H$3 &amp; "!A179"), 5, 0), "")</f>
        <v>엠블</v>
      </c>
      <c r="H61" s="45">
        <f t="shared" ca="1" si="16"/>
        <v>18.7</v>
      </c>
      <c r="I61" s="80">
        <f t="shared" ca="1" si="17"/>
        <v>-2.0942408400000001E-2</v>
      </c>
      <c r="J61" s="99">
        <f t="shared" ca="1" si="22"/>
        <v>216665948.07348189</v>
      </c>
      <c r="K61" s="56" t="str">
        <f ca="1">IFERROR(OFFSET(INDIRECT($H$3 &amp; "!A125"), 5, 0), "")</f>
        <v>에브리피디아</v>
      </c>
      <c r="L61" s="39">
        <f t="shared" ca="1" si="18"/>
        <v>22.5</v>
      </c>
      <c r="M61" s="77">
        <f t="shared" ca="1" si="19"/>
        <v>-2.1739130400000001E-2</v>
      </c>
      <c r="N61" s="99">
        <f t="shared" ca="1" si="23"/>
        <v>84323649.391301557</v>
      </c>
      <c r="O61" s="56" t="str">
        <f ca="1">IFERROR(OFFSET(INDIRECT($H$3 &amp; "!A152"), 5, 0), "")</f>
        <v>디카르고</v>
      </c>
      <c r="P61" s="39">
        <f t="shared" ca="1" si="20"/>
        <v>171</v>
      </c>
      <c r="Q61" s="77">
        <f t="shared" ca="1" si="21"/>
        <v>-3.3898305099999998E-2</v>
      </c>
      <c r="R61" s="99">
        <f t="shared" ca="1" si="24"/>
        <v>33001137.12039867</v>
      </c>
    </row>
    <row r="62" spans="1:18">
      <c r="A62" s="40" t="s">
        <v>64</v>
      </c>
      <c r="B62" s="11" t="s">
        <v>65</v>
      </c>
      <c r="C62" s="95">
        <v>61.3</v>
      </c>
      <c r="D62" s="92">
        <v>-2.0766773200000001E-2</v>
      </c>
      <c r="E62" s="93">
        <v>67504649.951519564</v>
      </c>
      <c r="F62" s="35"/>
      <c r="G62" s="56" t="str">
        <f ca="1">IFERROR(OFFSET(INDIRECT($H$3 &amp; "!A179"), 6, 0), "")</f>
        <v>메디블록</v>
      </c>
      <c r="H62" s="39">
        <f t="shared" ca="1" si="16"/>
        <v>86.5</v>
      </c>
      <c r="I62" s="77">
        <f t="shared" ca="1" si="17"/>
        <v>-2.3702031599999999E-2</v>
      </c>
      <c r="J62" s="86">
        <f t="shared" ca="1" si="22"/>
        <v>125180046.61268438</v>
      </c>
      <c r="K62" s="56" t="str">
        <f ca="1">IFERROR(OFFSET(INDIRECT($H$3 &amp; "!A125"), 6, 0), "")</f>
        <v>무비블록</v>
      </c>
      <c r="L62" s="39">
        <f t="shared" ca="1" si="18"/>
        <v>12.5</v>
      </c>
      <c r="M62" s="77">
        <f t="shared" ca="1" si="19"/>
        <v>-7.9365079000000005E-3</v>
      </c>
      <c r="N62" s="86">
        <f t="shared" ca="1" si="23"/>
        <v>454630379.45834434</v>
      </c>
      <c r="O62" s="56" t="str">
        <f ca="1">IFERROR(OFFSET(INDIRECT($H$3 &amp; "!A152"), 6, 0), "")</f>
        <v>칠리즈</v>
      </c>
      <c r="P62" s="39">
        <f t="shared" ca="1" si="20"/>
        <v>394</v>
      </c>
      <c r="Q62" s="77">
        <f t="shared" ca="1" si="21"/>
        <v>-1.4999999999999999E-2</v>
      </c>
      <c r="R62" s="86">
        <f t="shared" ca="1" si="24"/>
        <v>6397427.8226027898</v>
      </c>
    </row>
    <row r="63" spans="1:18">
      <c r="A63" s="40" t="s">
        <v>187</v>
      </c>
      <c r="B63" s="11" t="s">
        <v>188</v>
      </c>
      <c r="C63" s="95">
        <v>18.7</v>
      </c>
      <c r="D63" s="92">
        <v>-2.0942408400000001E-2</v>
      </c>
      <c r="E63" s="93">
        <v>216665948.07348189</v>
      </c>
      <c r="F63" s="35"/>
      <c r="G63" s="56" t="str">
        <f ca="1">IFERROR(OFFSET(INDIRECT($H$3 &amp; "!A179"), 7, 0), "")</f>
        <v>쎄타토큰</v>
      </c>
      <c r="H63" s="39">
        <f t="shared" ca="1" si="16"/>
        <v>8070</v>
      </c>
      <c r="I63" s="77">
        <f t="shared" ca="1" si="17"/>
        <v>1.06449593E-2</v>
      </c>
      <c r="J63" s="86">
        <f t="shared" ca="1" si="22"/>
        <v>1234010.61192832</v>
      </c>
      <c r="K63" s="56" t="str">
        <f ca="1">IFERROR(OFFSET(INDIRECT($H$3 &amp; "!A125"), 7, 0), "")</f>
        <v>시아코인</v>
      </c>
      <c r="L63" s="39">
        <f t="shared" ca="1" si="18"/>
        <v>22.5</v>
      </c>
      <c r="M63" s="77">
        <f t="shared" ca="1" si="19"/>
        <v>-1.7467248899999999E-2</v>
      </c>
      <c r="N63" s="86">
        <f t="shared" ca="1" si="23"/>
        <v>134899852.32005566</v>
      </c>
      <c r="O63" s="56" t="str">
        <f ca="1">IFERROR(OFFSET(INDIRECT($H$3 &amp; "!A152"), 7, 0), "")</f>
        <v>룸네트워크</v>
      </c>
      <c r="P63" s="39">
        <f t="shared" ca="1" si="20"/>
        <v>128</v>
      </c>
      <c r="Q63" s="77">
        <f t="shared" ca="1" si="21"/>
        <v>-2.2900763399999999E-2</v>
      </c>
      <c r="R63" s="86">
        <f t="shared" ca="1" si="24"/>
        <v>23041448.801347092</v>
      </c>
    </row>
    <row r="64" spans="1:18">
      <c r="A64" s="40" t="s">
        <v>175</v>
      </c>
      <c r="B64" s="11" t="s">
        <v>176</v>
      </c>
      <c r="C64" s="95">
        <v>22.5</v>
      </c>
      <c r="D64" s="92">
        <v>-2.1739130400000001E-2</v>
      </c>
      <c r="E64" s="93">
        <v>84323649.391301557</v>
      </c>
      <c r="F64" s="35"/>
      <c r="G64" s="56" t="str">
        <f ca="1">IFERROR(OFFSET(INDIRECT($H$3 &amp; "!A179"), 8, 0), "")</f>
        <v>리퍼리움</v>
      </c>
      <c r="H64" s="39">
        <f t="shared" ca="1" si="16"/>
        <v>21.1</v>
      </c>
      <c r="I64" s="77">
        <f t="shared" ca="1" si="17"/>
        <v>-2.3148148100000002E-2</v>
      </c>
      <c r="J64" s="86">
        <f t="shared" ca="1" si="22"/>
        <v>262540598.94699943</v>
      </c>
      <c r="K64" s="56" t="str">
        <f ca="1">IFERROR(OFFSET(INDIRECT($H$3 &amp; "!A125"), 8, 0), "")</f>
        <v>스톰엑스</v>
      </c>
      <c r="L64" s="39">
        <f t="shared" ca="1" si="18"/>
        <v>38.6</v>
      </c>
      <c r="M64" s="77">
        <f t="shared" ca="1" si="19"/>
        <v>-1.0256410299999999E-2</v>
      </c>
      <c r="N64" s="86">
        <f t="shared" ca="1" si="23"/>
        <v>843088021.06079757</v>
      </c>
      <c r="O64" s="56" t="str">
        <f ca="1">IFERROR(OFFSET(INDIRECT($H$3 &amp; "!A152"), 8, 0), "")</f>
        <v>앵커</v>
      </c>
      <c r="P64" s="39">
        <f t="shared" ca="1" si="20"/>
        <v>113</v>
      </c>
      <c r="Q64" s="77">
        <f t="shared" ca="1" si="21"/>
        <v>-8.7719297999999998E-3</v>
      </c>
      <c r="R64" s="86">
        <f t="shared" ca="1" si="24"/>
        <v>16569360.27762581</v>
      </c>
    </row>
    <row r="65" spans="1:18" ht="17.25" thickBot="1">
      <c r="A65" s="40" t="s">
        <v>203</v>
      </c>
      <c r="B65" s="11" t="s">
        <v>204</v>
      </c>
      <c r="C65" s="95">
        <v>850</v>
      </c>
      <c r="D65" s="92">
        <v>-2.18642117E-2</v>
      </c>
      <c r="E65" s="93">
        <v>3999470.6114089298</v>
      </c>
      <c r="F65" s="35"/>
      <c r="G65" s="57" t="str">
        <f ca="1">IFERROR(OFFSET(INDIRECT($H$3 &amp; "!A179"), 9, 0), "")</f>
        <v>쿼크체인</v>
      </c>
      <c r="H65" s="37">
        <f t="shared" ca="1" si="16"/>
        <v>35.4</v>
      </c>
      <c r="I65" s="79">
        <f t="shared" ca="1" si="17"/>
        <v>-4.06504065E-2</v>
      </c>
      <c r="J65" s="87">
        <f t="shared" ca="1" si="22"/>
        <v>154122754.92704803</v>
      </c>
      <c r="K65" s="57" t="str">
        <f ca="1">IFERROR(OFFSET(INDIRECT($H$3 &amp; "!A125"), 9, 0), "")</f>
        <v>썬더토큰</v>
      </c>
      <c r="L65" s="37">
        <f t="shared" ca="1" si="18"/>
        <v>16.5</v>
      </c>
      <c r="M65" s="79">
        <f t="shared" ca="1" si="19"/>
        <v>-6.0240963999999998E-3</v>
      </c>
      <c r="N65" s="87">
        <f t="shared" ca="1" si="23"/>
        <v>410882778.8522653</v>
      </c>
      <c r="O65" s="57" t="str">
        <f ca="1">IFERROR(OFFSET(INDIRECT($H$3 &amp; "!A152"), 9, 0), "")</f>
        <v>피르마체인</v>
      </c>
      <c r="P65" s="37">
        <f t="shared" ca="1" si="20"/>
        <v>211</v>
      </c>
      <c r="Q65" s="79">
        <f t="shared" ca="1" si="21"/>
        <v>-2.3148148100000002E-2</v>
      </c>
      <c r="R65" s="87">
        <f t="shared" ca="1" si="24"/>
        <v>10389511.34575171</v>
      </c>
    </row>
    <row r="66" spans="1:18">
      <c r="A66" s="40" t="s">
        <v>209</v>
      </c>
      <c r="B66" s="11" t="s">
        <v>210</v>
      </c>
      <c r="C66" s="95">
        <v>1340</v>
      </c>
      <c r="D66" s="92">
        <v>-2.1897810199999999E-2</v>
      </c>
      <c r="E66" s="93">
        <v>3632429.0273633199</v>
      </c>
      <c r="F66" s="35"/>
      <c r="G66" s="56" t="str">
        <f ca="1">IFERROR(OFFSET(INDIRECT($H$3 &amp; "!A179"), 10, 0), "")</f>
        <v>세럼</v>
      </c>
      <c r="H66" s="38">
        <f t="shared" ref="H66:H75" ca="1" si="25">_xlfn.IFNA(VLOOKUP(G66, $B$2:$D$200, 2, FALSE), "")</f>
        <v>9180</v>
      </c>
      <c r="I66" s="76">
        <f t="shared" ref="I66:I75" ca="1" si="26">_xlfn.IFNA(VLOOKUP(G66, $B$2:$D$200, 3, FALSE), "")</f>
        <v>-3.6726127999999997E-2</v>
      </c>
      <c r="J66" s="85">
        <f t="shared" ca="1" si="22"/>
        <v>1256675.6202173301</v>
      </c>
      <c r="K66" s="55" t="str">
        <f ca="1">IFERROR(OFFSET(INDIRECT($H$3 &amp; "!A125"), 10, 0), "")</f>
        <v>썸씽</v>
      </c>
      <c r="L66" s="38">
        <f t="shared" ca="1" si="18"/>
        <v>83.3</v>
      </c>
      <c r="M66" s="76">
        <f t="shared" ca="1" si="19"/>
        <v>-0.02</v>
      </c>
      <c r="N66" s="85">
        <f t="shared" ca="1" si="23"/>
        <v>35283672.952732213</v>
      </c>
      <c r="O66" s="55" t="str">
        <f ca="1">IFERROR(OFFSET(INDIRECT($H$3 &amp; "!A152"), 10, 0), "")</f>
        <v>샌드박스</v>
      </c>
      <c r="P66" s="38">
        <f t="shared" ca="1" si="20"/>
        <v>946</v>
      </c>
      <c r="Q66" s="76">
        <f t="shared" ca="1" si="21"/>
        <v>1.28479657E-2</v>
      </c>
      <c r="R66" s="85">
        <f t="shared" ca="1" si="24"/>
        <v>20566106.589643251</v>
      </c>
    </row>
    <row r="67" spans="1:18">
      <c r="A67" s="40" t="s">
        <v>171</v>
      </c>
      <c r="B67" s="11" t="s">
        <v>172</v>
      </c>
      <c r="C67" s="95">
        <v>436</v>
      </c>
      <c r="D67" s="92">
        <v>-2.2421524700000001E-2</v>
      </c>
      <c r="E67" s="93">
        <v>4517155.5701914802</v>
      </c>
      <c r="F67" s="35"/>
      <c r="G67" s="56" t="str">
        <f ca="1">IFERROR(OFFSET(INDIRECT($H$3 &amp; "!A179"), 11, 0), "")</f>
        <v>온톨로지</v>
      </c>
      <c r="H67" s="39">
        <f t="shared" ca="1" si="25"/>
        <v>1160</v>
      </c>
      <c r="I67" s="77">
        <f t="shared" ca="1" si="26"/>
        <v>-1.6949152499999998E-2</v>
      </c>
      <c r="J67" s="86">
        <f t="shared" ca="1" si="22"/>
        <v>3081816.5110121602</v>
      </c>
      <c r="K67" s="56" t="str">
        <f ca="1">IFERROR(OFFSET(INDIRECT($H$3 &amp; "!A125"), 11, 0), "")</f>
        <v>엠블</v>
      </c>
      <c r="L67" s="39">
        <f t="shared" ca="1" si="18"/>
        <v>18.7</v>
      </c>
      <c r="M67" s="77">
        <f t="shared" ca="1" si="19"/>
        <v>-2.0942408400000001E-2</v>
      </c>
      <c r="N67" s="86">
        <f t="shared" ca="1" si="23"/>
        <v>216665948.07348189</v>
      </c>
      <c r="O67" s="56" t="str">
        <f ca="1">IFERROR(OFFSET(INDIRECT($H$3 &amp; "!A152"), 11, 0), "")</f>
        <v>시빅</v>
      </c>
      <c r="P67" s="39">
        <f t="shared" ca="1" si="20"/>
        <v>576</v>
      </c>
      <c r="Q67" s="77">
        <f t="shared" ca="1" si="21"/>
        <v>-2.3728813599999999E-2</v>
      </c>
      <c r="R67" s="86">
        <f t="shared" ca="1" si="24"/>
        <v>4852039.7922563097</v>
      </c>
    </row>
    <row r="68" spans="1:18">
      <c r="A68" s="40" t="s">
        <v>191</v>
      </c>
      <c r="B68" s="11" t="s">
        <v>192</v>
      </c>
      <c r="C68" s="95">
        <v>130</v>
      </c>
      <c r="D68" s="92">
        <v>-2.2556390999999999E-2</v>
      </c>
      <c r="E68" s="93">
        <v>29133903.055125199</v>
      </c>
      <c r="F68" s="35"/>
      <c r="G68" s="56" t="str">
        <f ca="1">IFERROR(OFFSET(INDIRECT($H$3 &amp; "!A179"), 12, 0), "")</f>
        <v>플로우</v>
      </c>
      <c r="H68" s="39">
        <f t="shared" ca="1" si="25"/>
        <v>16170</v>
      </c>
      <c r="I68" s="77">
        <f t="shared" ca="1" si="26"/>
        <v>-1.2217471000000001E-2</v>
      </c>
      <c r="J68" s="86">
        <f t="shared" ca="1" si="22"/>
        <v>3017069.4795999802</v>
      </c>
      <c r="K68" s="56" t="str">
        <f ca="1">IFERROR(OFFSET(INDIRECT($H$3 &amp; "!A125"), 12, 0), "")</f>
        <v>메디블록</v>
      </c>
      <c r="L68" s="39">
        <f t="shared" ca="1" si="18"/>
        <v>86.5</v>
      </c>
      <c r="M68" s="77">
        <f t="shared" ca="1" si="19"/>
        <v>-2.3702031599999999E-2</v>
      </c>
      <c r="N68" s="86">
        <f t="shared" ca="1" si="23"/>
        <v>125180046.61268438</v>
      </c>
      <c r="O68" s="56" t="str">
        <f ca="1">IFERROR(OFFSET(INDIRECT($H$3 &amp; "!A152"), 12, 0), "")</f>
        <v>플레이댑</v>
      </c>
      <c r="P68" s="39">
        <f t="shared" ca="1" si="20"/>
        <v>973</v>
      </c>
      <c r="Q68" s="77">
        <f t="shared" ca="1" si="21"/>
        <v>-9.1649695E-3</v>
      </c>
      <c r="R68" s="86">
        <f t="shared" ca="1" si="24"/>
        <v>3370451.46837787</v>
      </c>
    </row>
    <row r="69" spans="1:18">
      <c r="A69" s="40" t="s">
        <v>235</v>
      </c>
      <c r="B69" s="11" t="s">
        <v>236</v>
      </c>
      <c r="C69" s="95">
        <v>128</v>
      </c>
      <c r="D69" s="92">
        <v>-2.2900763399999999E-2</v>
      </c>
      <c r="E69" s="93">
        <v>23041448.801347092</v>
      </c>
      <c r="F69" s="35"/>
      <c r="G69" s="56" t="str">
        <f ca="1">IFERROR(OFFSET(INDIRECT($H$3 &amp; "!A179"), 13, 0), "")</f>
        <v>캐리프로토콜</v>
      </c>
      <c r="H69" s="39">
        <f t="shared" ca="1" si="25"/>
        <v>14.1</v>
      </c>
      <c r="I69" s="77">
        <f t="shared" ca="1" si="26"/>
        <v>-2.75862069E-2</v>
      </c>
      <c r="J69" s="86">
        <f t="shared" ca="1" si="22"/>
        <v>328669009.66424876</v>
      </c>
      <c r="K69" s="56" t="str">
        <f ca="1">IFERROR(OFFSET(INDIRECT($H$3 &amp; "!A125"), 13, 0), "")</f>
        <v>리퍼리움</v>
      </c>
      <c r="L69" s="39">
        <f t="shared" ca="1" si="18"/>
        <v>21.1</v>
      </c>
      <c r="M69" s="77">
        <f t="shared" ca="1" si="19"/>
        <v>-2.3148148100000002E-2</v>
      </c>
      <c r="N69" s="86">
        <f t="shared" ca="1" si="23"/>
        <v>262540598.94699943</v>
      </c>
      <c r="O69" s="56" t="str">
        <f ca="1">IFERROR(OFFSET(INDIRECT($H$3 &amp; "!A152"), 13, 0), "")</f>
        <v>오브스</v>
      </c>
      <c r="P69" s="39">
        <f t="shared" ca="1" si="20"/>
        <v>145</v>
      </c>
      <c r="Q69" s="77">
        <f t="shared" ca="1" si="21"/>
        <v>-1.36054422E-2</v>
      </c>
      <c r="R69" s="86">
        <f t="shared" ca="1" si="24"/>
        <v>13504106.10237615</v>
      </c>
    </row>
    <row r="70" spans="1:18">
      <c r="A70" s="40" t="s">
        <v>201</v>
      </c>
      <c r="B70" s="11" t="s">
        <v>202</v>
      </c>
      <c r="C70" s="95">
        <v>21.1</v>
      </c>
      <c r="D70" s="92">
        <v>-2.3148148100000002E-2</v>
      </c>
      <c r="E70" s="93">
        <v>262540598.94699943</v>
      </c>
      <c r="F70" s="35"/>
      <c r="G70" s="56" t="str">
        <f ca="1">IFERROR(OFFSET(INDIRECT($H$3 &amp; "!A179"), 14, 0), "")</f>
        <v>아이오타</v>
      </c>
      <c r="H70" s="39">
        <f t="shared" ca="1" si="25"/>
        <v>1630</v>
      </c>
      <c r="I70" s="77">
        <f t="shared" ca="1" si="26"/>
        <v>3.0769231000000001E-3</v>
      </c>
      <c r="J70" s="90">
        <f t="shared" ca="1" si="22"/>
        <v>2926799.0424959301</v>
      </c>
      <c r="K70" s="58" t="str">
        <f ca="1">IFERROR(OFFSET(INDIRECT($H$3 &amp; "!A125"), 14, 0), "")</f>
        <v>쿼크체인</v>
      </c>
      <c r="L70" s="44">
        <f t="shared" ca="1" si="18"/>
        <v>35.4</v>
      </c>
      <c r="M70" s="78">
        <f t="shared" ca="1" si="19"/>
        <v>-4.06504065E-2</v>
      </c>
      <c r="N70" s="90">
        <f t="shared" ca="1" si="23"/>
        <v>154122754.92704803</v>
      </c>
      <c r="O70" s="58" t="str">
        <f ca="1">IFERROR(OFFSET(INDIRECT($H$3 &amp; "!A152"), 14, 0), "")</f>
        <v>헌트</v>
      </c>
      <c r="P70" s="44">
        <f t="shared" ca="1" si="20"/>
        <v>896</v>
      </c>
      <c r="Q70" s="78">
        <f t="shared" ca="1" si="21"/>
        <v>-1.5384615399999999E-2</v>
      </c>
      <c r="R70" s="90">
        <f t="shared" ca="1" si="24"/>
        <v>4299223.4953082995</v>
      </c>
    </row>
    <row r="71" spans="1:18">
      <c r="A71" s="40" t="s">
        <v>197</v>
      </c>
      <c r="B71" s="11" t="s">
        <v>198</v>
      </c>
      <c r="C71" s="95">
        <v>211</v>
      </c>
      <c r="D71" s="92">
        <v>-2.3148148100000002E-2</v>
      </c>
      <c r="E71" s="93">
        <v>10389511.34575171</v>
      </c>
      <c r="F71" s="35"/>
      <c r="G71" s="60" t="str">
        <f ca="1">IFERROR(OFFSET(INDIRECT($H$3 &amp; "!A179"), 15, 0), "")</f>
        <v>톤</v>
      </c>
      <c r="H71" s="45">
        <f t="shared" ca="1" si="25"/>
        <v>10300</v>
      </c>
      <c r="I71" s="80">
        <f t="shared" ca="1" si="26"/>
        <v>-4.2750929399999998E-2</v>
      </c>
      <c r="J71" s="99">
        <f t="shared" ca="1" si="22"/>
        <v>877454.45252645004</v>
      </c>
      <c r="K71" s="56" t="str">
        <f ca="1">IFERROR(OFFSET(INDIRECT($H$3 &amp; "!A125"), 15, 0), "")</f>
        <v>캐리프로토콜</v>
      </c>
      <c r="L71" s="39">
        <f t="shared" ca="1" si="18"/>
        <v>14.1</v>
      </c>
      <c r="M71" s="77">
        <f t="shared" ca="1" si="19"/>
        <v>-2.75862069E-2</v>
      </c>
      <c r="N71" s="99">
        <f t="shared" ca="1" si="23"/>
        <v>328669009.66424876</v>
      </c>
      <c r="O71" s="56" t="str">
        <f ca="1">IFERROR(OFFSET(INDIRECT($H$3 &amp; "!A152"), 15, 0), "")</f>
        <v>하이브</v>
      </c>
      <c r="P71" s="39">
        <f t="shared" ca="1" si="20"/>
        <v>950</v>
      </c>
      <c r="Q71" s="77">
        <f t="shared" ca="1" si="21"/>
        <v>-1.4522821599999999E-2</v>
      </c>
      <c r="R71" s="99">
        <f t="shared" ca="1" si="24"/>
        <v>4748984.9257565103</v>
      </c>
    </row>
    <row r="72" spans="1:18">
      <c r="A72" s="40" t="s">
        <v>199</v>
      </c>
      <c r="B72" s="11" t="s">
        <v>200</v>
      </c>
      <c r="C72" s="95">
        <v>86.5</v>
      </c>
      <c r="D72" s="92">
        <v>-2.3702031599999999E-2</v>
      </c>
      <c r="E72" s="93">
        <v>125180046.61268438</v>
      </c>
      <c r="F72" s="35"/>
      <c r="G72" s="56" t="str">
        <f ca="1">IFERROR(OFFSET(INDIRECT($H$3 &amp; "!A179"), 16, 0), "")</f>
        <v>엑시인피니티</v>
      </c>
      <c r="H72" s="39">
        <f t="shared" ca="1" si="25"/>
        <v>150600</v>
      </c>
      <c r="I72" s="77">
        <f t="shared" ca="1" si="26"/>
        <v>-1.953125E-2</v>
      </c>
      <c r="J72" s="86">
        <f t="shared" ca="1" si="22"/>
        <v>105599.24895958</v>
      </c>
      <c r="K72" s="56" t="str">
        <f ca="1">IFERROR(OFFSET(INDIRECT($H$3 &amp; "!A125"), 16, 0), "")</f>
        <v>아하토큰</v>
      </c>
      <c r="L72" s="39">
        <f t="shared" ca="1" si="18"/>
        <v>19.600000000000001</v>
      </c>
      <c r="M72" s="77">
        <f t="shared" ca="1" si="19"/>
        <v>-2.4875621899999999E-2</v>
      </c>
      <c r="N72" s="86">
        <f t="shared" ca="1" si="23"/>
        <v>124328616.21994536</v>
      </c>
      <c r="O72" s="56" t="str">
        <f ca="1">IFERROR(OFFSET(INDIRECT($H$3 &amp; "!A152"), 16, 0), "")</f>
        <v>폴리매쓰</v>
      </c>
      <c r="P72" s="39">
        <f t="shared" ca="1" si="20"/>
        <v>850</v>
      </c>
      <c r="Q72" s="77">
        <f t="shared" ca="1" si="21"/>
        <v>-2.18642117E-2</v>
      </c>
      <c r="R72" s="86">
        <f t="shared" ca="1" si="24"/>
        <v>3999470.6114089298</v>
      </c>
    </row>
    <row r="73" spans="1:18">
      <c r="A73" s="40" t="s">
        <v>121</v>
      </c>
      <c r="B73" s="11" t="s">
        <v>122</v>
      </c>
      <c r="C73" s="95">
        <v>576</v>
      </c>
      <c r="D73" s="92">
        <v>-2.3728813599999999E-2</v>
      </c>
      <c r="E73" s="93">
        <v>4852039.7922563097</v>
      </c>
      <c r="F73" s="35"/>
      <c r="G73" s="56" t="str">
        <f ca="1">IFERROR(OFFSET(INDIRECT($H$3 &amp; "!A179"), 17, 0), "")</f>
        <v>아하토큰</v>
      </c>
      <c r="H73" s="39">
        <f t="shared" ca="1" si="25"/>
        <v>19.600000000000001</v>
      </c>
      <c r="I73" s="77">
        <f t="shared" ca="1" si="26"/>
        <v>-2.4875621899999999E-2</v>
      </c>
      <c r="J73" s="86">
        <f t="shared" ca="1" si="22"/>
        <v>124328616.21994536</v>
      </c>
      <c r="K73" s="56">
        <f ca="1">IFERROR(OFFSET(INDIRECT($H$3 &amp; "!A125"), 17, 0), "")</f>
        <v>0</v>
      </c>
      <c r="L73" s="39" t="str">
        <f t="shared" ca="1" si="18"/>
        <v/>
      </c>
      <c r="M73" s="77" t="str">
        <f t="shared" ca="1" si="19"/>
        <v/>
      </c>
      <c r="N73" s="86" t="str">
        <f t="shared" ca="1" si="23"/>
        <v/>
      </c>
      <c r="O73" s="56" t="str">
        <f ca="1">IFERROR(OFFSET(INDIRECT($H$3 &amp; "!A152"), 17, 0), "")</f>
        <v>골렘</v>
      </c>
      <c r="P73" s="39">
        <f t="shared" ca="1" si="20"/>
        <v>658</v>
      </c>
      <c r="Q73" s="77">
        <f t="shared" ca="1" si="21"/>
        <v>-2.37388724E-2</v>
      </c>
      <c r="R73" s="86">
        <f t="shared" ca="1" si="24"/>
        <v>1217431.5300974499</v>
      </c>
    </row>
    <row r="74" spans="1:18">
      <c r="A74" s="40" t="s">
        <v>239</v>
      </c>
      <c r="B74" s="11" t="s">
        <v>240</v>
      </c>
      <c r="C74" s="95">
        <v>658</v>
      </c>
      <c r="D74" s="92">
        <v>-2.37388724E-2</v>
      </c>
      <c r="E74" s="93">
        <v>1217431.5300974499</v>
      </c>
      <c r="F74" s="35"/>
      <c r="G74" s="56" t="str">
        <f ca="1">IFERROR(OFFSET(INDIRECT($H$3 &amp; "!A179"), 18, 0), "")</f>
        <v>알파쿼크</v>
      </c>
      <c r="H74" s="39">
        <f t="shared" ca="1" si="25"/>
        <v>4655</v>
      </c>
      <c r="I74" s="77">
        <f t="shared" ca="1" si="26"/>
        <v>-4.7082906899999999E-2</v>
      </c>
      <c r="J74" s="86">
        <f t="shared" ca="1" si="22"/>
        <v>2449265.3523137001</v>
      </c>
      <c r="K74" s="56">
        <f ca="1">IFERROR(OFFSET(INDIRECT($H$3 &amp; "!A125"), 18, 0), "")</f>
        <v>0</v>
      </c>
      <c r="L74" s="39" t="str">
        <f t="shared" ca="1" si="18"/>
        <v/>
      </c>
      <c r="M74" s="77" t="str">
        <f t="shared" ca="1" si="19"/>
        <v/>
      </c>
      <c r="N74" s="86" t="str">
        <f t="shared" ca="1" si="23"/>
        <v/>
      </c>
      <c r="O74" s="56" t="str">
        <f ca="1">IFERROR(OFFSET(INDIRECT($H$3 &amp; "!A152"), 18, 0), "")</f>
        <v>쎄타퓨엘</v>
      </c>
      <c r="P74" s="39">
        <f t="shared" ca="1" si="20"/>
        <v>361</v>
      </c>
      <c r="Q74" s="77">
        <f t="shared" ca="1" si="21"/>
        <v>-1.36612022E-2</v>
      </c>
      <c r="R74" s="86">
        <f t="shared" ca="1" si="24"/>
        <v>6791343.4411832104</v>
      </c>
    </row>
    <row r="75" spans="1:18" ht="17.25" thickBot="1">
      <c r="A75" s="40" t="s">
        <v>217</v>
      </c>
      <c r="B75" s="11" t="s">
        <v>218</v>
      </c>
      <c r="C75" s="95">
        <v>239</v>
      </c>
      <c r="D75" s="92">
        <v>-2.44897959E-2</v>
      </c>
      <c r="E75" s="93">
        <v>13920613.088736979</v>
      </c>
      <c r="F75" s="35"/>
      <c r="G75" s="57" t="str">
        <f ca="1">IFERROR(OFFSET(INDIRECT($H$3 &amp; "!A179"), 19, 0), "")</f>
        <v>코박토큰</v>
      </c>
      <c r="H75" s="37">
        <f t="shared" ca="1" si="25"/>
        <v>5385</v>
      </c>
      <c r="I75" s="79">
        <f t="shared" ca="1" si="26"/>
        <v>-7.3149741800000001E-2</v>
      </c>
      <c r="J75" s="87">
        <f t="shared" ca="1" si="22"/>
        <v>12649269.621271379</v>
      </c>
      <c r="K75" s="57">
        <f ca="1">IFERROR(OFFSET(INDIRECT($H$3 &amp; "!A125"), 19, 0), "")</f>
        <v>0</v>
      </c>
      <c r="L75" s="37" t="str">
        <f t="shared" ca="1" si="18"/>
        <v/>
      </c>
      <c r="M75" s="79" t="str">
        <f t="shared" ca="1" si="19"/>
        <v/>
      </c>
      <c r="N75" s="87" t="str">
        <f t="shared" ca="1" si="23"/>
        <v/>
      </c>
      <c r="O75" s="57" t="str">
        <f ca="1">IFERROR(OFFSET(INDIRECT($H$3 &amp; "!A152"), 19, 0), "")</f>
        <v>아더</v>
      </c>
      <c r="P75" s="37">
        <f t="shared" ca="1" si="20"/>
        <v>391</v>
      </c>
      <c r="Q75" s="79">
        <f t="shared" ca="1" si="21"/>
        <v>-2.4937655900000001E-2</v>
      </c>
      <c r="R75" s="87">
        <f t="shared" ca="1" si="24"/>
        <v>7485501.40412746</v>
      </c>
    </row>
    <row r="76" spans="1:18">
      <c r="A76" s="40" t="s">
        <v>207</v>
      </c>
      <c r="B76" s="11" t="s">
        <v>208</v>
      </c>
      <c r="C76" s="95">
        <v>19.600000000000001</v>
      </c>
      <c r="D76" s="92">
        <v>-2.4875621899999999E-2</v>
      </c>
      <c r="E76" s="93">
        <v>124328616.21994536</v>
      </c>
      <c r="F76" s="35"/>
      <c r="G76" s="35"/>
      <c r="H76" s="35"/>
      <c r="I76" s="35"/>
    </row>
    <row r="77" spans="1:18">
      <c r="A77" s="40" t="s">
        <v>251</v>
      </c>
      <c r="B77" s="11" t="s">
        <v>252</v>
      </c>
      <c r="C77" s="95">
        <v>391</v>
      </c>
      <c r="D77" s="92">
        <v>-2.4937655900000001E-2</v>
      </c>
      <c r="E77" s="93">
        <v>7485501.40412746</v>
      </c>
      <c r="F77" s="35"/>
      <c r="G77" s="35"/>
      <c r="H77" s="35"/>
      <c r="I77" s="35"/>
    </row>
    <row r="78" spans="1:18">
      <c r="A78" s="40" t="s">
        <v>249</v>
      </c>
      <c r="B78" s="11" t="s">
        <v>250</v>
      </c>
      <c r="C78" s="95">
        <v>1165</v>
      </c>
      <c r="D78" s="92">
        <v>-2.51046025E-2</v>
      </c>
      <c r="E78" s="93">
        <v>1797236.4317185399</v>
      </c>
      <c r="F78" s="35"/>
      <c r="G78" s="35"/>
      <c r="H78" s="35"/>
      <c r="I78" s="35"/>
    </row>
    <row r="79" spans="1:18">
      <c r="A79" s="40" t="s">
        <v>73</v>
      </c>
      <c r="B79" s="11" t="s">
        <v>74</v>
      </c>
      <c r="C79" s="95">
        <v>42500</v>
      </c>
      <c r="D79" s="92">
        <v>-2.5229357800000001E-2</v>
      </c>
      <c r="E79" s="93">
        <v>221089.13625390999</v>
      </c>
      <c r="F79" s="35"/>
      <c r="G79" s="35"/>
      <c r="H79" s="35"/>
      <c r="I79" s="35"/>
    </row>
    <row r="80" spans="1:18">
      <c r="A80" s="40" t="s">
        <v>131</v>
      </c>
      <c r="B80" s="11" t="s">
        <v>132</v>
      </c>
      <c r="C80" s="95">
        <v>52500</v>
      </c>
      <c r="D80" s="92">
        <v>-2.5793282599999998E-2</v>
      </c>
      <c r="E80" s="93">
        <v>314273.45418725</v>
      </c>
      <c r="F80" s="35"/>
      <c r="G80" s="35"/>
      <c r="H80" s="35"/>
      <c r="I80" s="35"/>
    </row>
    <row r="81" spans="1:9">
      <c r="A81" s="40" t="s">
        <v>93</v>
      </c>
      <c r="B81" s="11" t="s">
        <v>94</v>
      </c>
      <c r="C81" s="95">
        <v>4945000</v>
      </c>
      <c r="D81" s="92">
        <v>-2.6574803099999999E-2</v>
      </c>
      <c r="E81" s="93">
        <v>25029.773531070001</v>
      </c>
      <c r="F81" s="35"/>
      <c r="G81" s="35"/>
      <c r="H81" s="35"/>
      <c r="I81" s="35"/>
    </row>
    <row r="82" spans="1:9">
      <c r="A82" s="40" t="s">
        <v>245</v>
      </c>
      <c r="B82" s="11" t="s">
        <v>246</v>
      </c>
      <c r="C82" s="95">
        <v>2550</v>
      </c>
      <c r="D82" s="92">
        <v>-2.67175573E-2</v>
      </c>
      <c r="E82" s="93">
        <v>1643997.0360167599</v>
      </c>
      <c r="F82" s="35"/>
      <c r="G82" s="35"/>
      <c r="H82" s="35"/>
      <c r="I82" s="35"/>
    </row>
    <row r="83" spans="1:9">
      <c r="A83" s="40" t="s">
        <v>147</v>
      </c>
      <c r="B83" s="11" t="s">
        <v>148</v>
      </c>
      <c r="C83" s="95">
        <v>14.1</v>
      </c>
      <c r="D83" s="92">
        <v>-2.75862069E-2</v>
      </c>
      <c r="E83" s="93">
        <v>328669009.66424876</v>
      </c>
      <c r="F83" s="35"/>
      <c r="G83" s="35"/>
      <c r="H83" s="35"/>
      <c r="I83" s="35"/>
    </row>
    <row r="84" spans="1:9">
      <c r="A84" s="40" t="s">
        <v>219</v>
      </c>
      <c r="B84" s="11" t="s">
        <v>220</v>
      </c>
      <c r="C84" s="95">
        <v>200</v>
      </c>
      <c r="D84" s="92">
        <v>-2.9126213599999999E-2</v>
      </c>
      <c r="E84" s="93">
        <v>32905478.469956961</v>
      </c>
      <c r="F84" s="35"/>
      <c r="G84" s="35"/>
      <c r="H84" s="35"/>
      <c r="I84" s="35"/>
    </row>
    <row r="85" spans="1:9">
      <c r="A85" s="40" t="s">
        <v>167</v>
      </c>
      <c r="B85" s="11" t="s">
        <v>168</v>
      </c>
      <c r="C85" s="95">
        <v>29360</v>
      </c>
      <c r="D85" s="92">
        <v>-2.9421487600000001E-2</v>
      </c>
      <c r="E85" s="93">
        <v>135145.40397498</v>
      </c>
      <c r="F85" s="35"/>
      <c r="G85" s="35"/>
      <c r="H85" s="35"/>
      <c r="I85" s="35"/>
    </row>
    <row r="86" spans="1:9">
      <c r="A86" s="40" t="s">
        <v>233</v>
      </c>
      <c r="B86" s="11" t="s">
        <v>234</v>
      </c>
      <c r="C86" s="95">
        <v>705</v>
      </c>
      <c r="D86" s="92">
        <v>-3.0261348E-2</v>
      </c>
      <c r="E86" s="93">
        <v>6068041.2349568699</v>
      </c>
      <c r="F86" s="35"/>
      <c r="G86" s="35"/>
      <c r="H86" s="35"/>
      <c r="I86" s="35"/>
    </row>
    <row r="87" spans="1:9">
      <c r="A87" s="40" t="s">
        <v>205</v>
      </c>
      <c r="B87" s="11" t="s">
        <v>206</v>
      </c>
      <c r="C87" s="95">
        <v>16</v>
      </c>
      <c r="D87" s="92">
        <v>-3.0303030299999999E-2</v>
      </c>
      <c r="E87" s="93">
        <v>140295721.24986449</v>
      </c>
      <c r="F87" s="35"/>
      <c r="G87" s="35"/>
      <c r="H87" s="35"/>
      <c r="I87" s="35"/>
    </row>
    <row r="88" spans="1:9">
      <c r="A88" s="40" t="s">
        <v>53</v>
      </c>
      <c r="B88" s="11" t="s">
        <v>330</v>
      </c>
      <c r="C88" s="95">
        <v>448</v>
      </c>
      <c r="D88" s="92">
        <v>-3.2397408199999998E-2</v>
      </c>
      <c r="E88" s="93">
        <v>7951851.1320289504</v>
      </c>
      <c r="F88" s="35"/>
      <c r="G88" s="35"/>
      <c r="H88" s="35"/>
      <c r="I88" s="35"/>
    </row>
    <row r="89" spans="1:9">
      <c r="A89" s="40" t="s">
        <v>107</v>
      </c>
      <c r="B89" s="11" t="s">
        <v>108</v>
      </c>
      <c r="C89" s="95">
        <v>171</v>
      </c>
      <c r="D89" s="92">
        <v>-3.3898305099999998E-2</v>
      </c>
      <c r="E89" s="93">
        <v>33001137.12039867</v>
      </c>
      <c r="F89" s="35"/>
      <c r="G89" s="35"/>
      <c r="H89" s="35"/>
      <c r="I89" s="35"/>
    </row>
    <row r="90" spans="1:9">
      <c r="A90" s="40" t="s">
        <v>179</v>
      </c>
      <c r="B90" s="11" t="s">
        <v>180</v>
      </c>
      <c r="C90" s="95">
        <v>65300</v>
      </c>
      <c r="D90" s="92">
        <v>-3.4880283800000002E-2</v>
      </c>
      <c r="E90" s="93">
        <v>124014.92957266</v>
      </c>
      <c r="F90" s="35"/>
      <c r="G90" s="35"/>
      <c r="H90" s="35"/>
      <c r="I90" s="35"/>
    </row>
    <row r="91" spans="1:9">
      <c r="A91" s="40" t="s">
        <v>333</v>
      </c>
      <c r="B91" s="11" t="s">
        <v>334</v>
      </c>
      <c r="C91" s="95">
        <v>1930</v>
      </c>
      <c r="D91" s="92">
        <v>-3.5000000000000003E-2</v>
      </c>
      <c r="E91" s="93">
        <v>20741474.672043111</v>
      </c>
      <c r="F91" s="35"/>
      <c r="G91" s="35"/>
      <c r="H91" s="35"/>
      <c r="I91" s="35"/>
    </row>
    <row r="92" spans="1:9">
      <c r="A92" s="40" t="s">
        <v>331</v>
      </c>
      <c r="B92" s="11" t="s">
        <v>332</v>
      </c>
      <c r="C92" s="95">
        <v>1360</v>
      </c>
      <c r="D92" s="92">
        <v>-3.5460992900000002E-2</v>
      </c>
      <c r="E92" s="93">
        <v>26755385.568554021</v>
      </c>
      <c r="F92" s="35"/>
      <c r="G92" s="35"/>
      <c r="H92" s="35"/>
      <c r="I92" s="35"/>
    </row>
    <row r="93" spans="1:9">
      <c r="A93" s="40" t="s">
        <v>68</v>
      </c>
      <c r="B93" s="11" t="s">
        <v>69</v>
      </c>
      <c r="C93" s="95">
        <v>9180</v>
      </c>
      <c r="D93" s="92">
        <v>-3.6726127999999997E-2</v>
      </c>
      <c r="E93" s="93">
        <v>1256675.6202173301</v>
      </c>
      <c r="F93" s="35"/>
      <c r="G93" s="35"/>
      <c r="H93" s="35"/>
      <c r="I93" s="35"/>
    </row>
    <row r="94" spans="1:9">
      <c r="A94" s="40" t="s">
        <v>189</v>
      </c>
      <c r="B94" s="11" t="s">
        <v>190</v>
      </c>
      <c r="C94" s="95">
        <v>376</v>
      </c>
      <c r="D94" s="92">
        <v>-3.83631714E-2</v>
      </c>
      <c r="E94" s="93">
        <v>10331786.93629357</v>
      </c>
      <c r="F94" s="35"/>
      <c r="G94" s="35"/>
      <c r="H94" s="35"/>
      <c r="I94" s="35"/>
    </row>
    <row r="95" spans="1:9">
      <c r="A95" s="40" t="s">
        <v>241</v>
      </c>
      <c r="B95" s="11" t="s">
        <v>242</v>
      </c>
      <c r="C95" s="95">
        <v>2535</v>
      </c>
      <c r="D95" s="92">
        <v>-3.9772727299999998E-2</v>
      </c>
      <c r="E95" s="93">
        <v>6366658.1059847102</v>
      </c>
      <c r="F95" s="35"/>
      <c r="G95" s="35"/>
      <c r="H95" s="35"/>
      <c r="I95" s="35"/>
    </row>
    <row r="96" spans="1:9">
      <c r="A96" s="40" t="s">
        <v>335</v>
      </c>
      <c r="B96" s="11" t="s">
        <v>336</v>
      </c>
      <c r="C96" s="95">
        <v>231900</v>
      </c>
      <c r="D96" s="92">
        <v>-3.9950320800000001E-2</v>
      </c>
      <c r="E96" s="93">
        <v>325935.19660814002</v>
      </c>
      <c r="F96" s="35"/>
      <c r="G96" s="35"/>
      <c r="H96" s="35"/>
      <c r="I96" s="35"/>
    </row>
    <row r="97" spans="1:9">
      <c r="A97" s="40" t="s">
        <v>71</v>
      </c>
      <c r="B97" s="11" t="s">
        <v>72</v>
      </c>
      <c r="C97" s="95">
        <v>35.4</v>
      </c>
      <c r="D97" s="92">
        <v>-4.06504065E-2</v>
      </c>
      <c r="E97" s="93">
        <v>154122754.92704803</v>
      </c>
      <c r="F97" s="35"/>
      <c r="G97" s="35"/>
      <c r="H97" s="35"/>
      <c r="I97" s="35"/>
    </row>
    <row r="98" spans="1:9">
      <c r="A98" s="40" t="s">
        <v>237</v>
      </c>
      <c r="B98" s="11" t="s">
        <v>238</v>
      </c>
      <c r="C98" s="95">
        <v>184</v>
      </c>
      <c r="D98" s="92">
        <v>-4.16666667E-2</v>
      </c>
      <c r="E98" s="93">
        <v>76907516.318127736</v>
      </c>
      <c r="F98" s="35"/>
      <c r="G98" s="35"/>
      <c r="H98" s="35"/>
      <c r="I98" s="35"/>
    </row>
    <row r="99" spans="1:9">
      <c r="A99" s="40" t="s">
        <v>183</v>
      </c>
      <c r="B99" s="11" t="s">
        <v>184</v>
      </c>
      <c r="C99" s="95">
        <v>10300</v>
      </c>
      <c r="D99" s="92">
        <v>-4.2750929399999998E-2</v>
      </c>
      <c r="E99" s="93">
        <v>877454.45252645004</v>
      </c>
      <c r="F99" s="35"/>
      <c r="G99" s="35"/>
      <c r="H99" s="35"/>
      <c r="I99" s="35"/>
    </row>
    <row r="100" spans="1:9">
      <c r="A100" s="40" t="s">
        <v>215</v>
      </c>
      <c r="B100" s="11" t="s">
        <v>216</v>
      </c>
      <c r="C100" s="95">
        <v>307</v>
      </c>
      <c r="D100" s="92">
        <v>-4.3613707199999997E-2</v>
      </c>
      <c r="E100" s="93">
        <v>131244425.05342144</v>
      </c>
      <c r="F100" s="35"/>
      <c r="G100" s="35"/>
      <c r="H100" s="35"/>
      <c r="I100" s="35"/>
    </row>
    <row r="101" spans="1:9">
      <c r="A101" s="40" t="s">
        <v>181</v>
      </c>
      <c r="B101" s="11" t="s">
        <v>182</v>
      </c>
      <c r="C101" s="95">
        <v>1480</v>
      </c>
      <c r="D101" s="92">
        <v>-4.5161290299999997E-2</v>
      </c>
      <c r="E101" s="93">
        <v>22209457.227202989</v>
      </c>
      <c r="F101" s="35"/>
      <c r="G101" s="35"/>
      <c r="H101" s="35"/>
      <c r="I101" s="35"/>
    </row>
    <row r="102" spans="1:9">
      <c r="A102" s="40" t="s">
        <v>75</v>
      </c>
      <c r="B102" s="11" t="s">
        <v>76</v>
      </c>
      <c r="C102" s="95">
        <v>36510</v>
      </c>
      <c r="D102" s="92">
        <v>-4.6736292399999997E-2</v>
      </c>
      <c r="E102" s="93">
        <v>680720.33420553</v>
      </c>
      <c r="F102" s="35"/>
      <c r="G102" s="35"/>
      <c r="H102" s="35"/>
      <c r="I102" s="35"/>
    </row>
    <row r="103" spans="1:9">
      <c r="A103" s="40" t="s">
        <v>117</v>
      </c>
      <c r="B103" s="11" t="s">
        <v>118</v>
      </c>
      <c r="C103" s="95">
        <v>4655</v>
      </c>
      <c r="D103" s="92">
        <v>-4.7082906899999999E-2</v>
      </c>
      <c r="E103" s="93">
        <v>2449265.3523137001</v>
      </c>
      <c r="F103" s="35"/>
      <c r="G103" s="35"/>
      <c r="H103" s="35"/>
      <c r="I103" s="35"/>
    </row>
    <row r="104" spans="1:9">
      <c r="A104" s="40" t="s">
        <v>243</v>
      </c>
      <c r="B104" s="11" t="s">
        <v>244</v>
      </c>
      <c r="C104" s="95">
        <v>8765</v>
      </c>
      <c r="D104" s="92">
        <v>-7.0026525199999995E-2</v>
      </c>
      <c r="E104" s="93">
        <v>4512410.5687187398</v>
      </c>
      <c r="F104" s="35"/>
      <c r="G104" s="35"/>
      <c r="H104" s="35"/>
      <c r="I104" s="35"/>
    </row>
    <row r="105" spans="1:9">
      <c r="A105" s="40" t="s">
        <v>66</v>
      </c>
      <c r="B105" s="11" t="s">
        <v>67</v>
      </c>
      <c r="C105" s="95">
        <v>5385</v>
      </c>
      <c r="D105" s="92">
        <v>-7.3149741800000001E-2</v>
      </c>
      <c r="E105" s="93">
        <v>12649269.621271379</v>
      </c>
      <c r="F105" s="35"/>
      <c r="G105" s="35"/>
      <c r="H105" s="35"/>
      <c r="I105" s="35"/>
    </row>
    <row r="106" spans="1:9">
      <c r="A106" s="40" t="s">
        <v>163</v>
      </c>
      <c r="B106" s="11" t="s">
        <v>164</v>
      </c>
      <c r="C106" s="95">
        <v>248</v>
      </c>
      <c r="D106" s="92">
        <v>-8.82352941E-2</v>
      </c>
      <c r="E106" s="93">
        <v>117555851.66120952</v>
      </c>
      <c r="F106" s="35"/>
      <c r="G106" s="35"/>
      <c r="H106" s="35"/>
      <c r="I106" s="35"/>
    </row>
    <row r="107" spans="1:9">
      <c r="A107" s="40"/>
      <c r="B107" s="11"/>
      <c r="C107" s="95"/>
      <c r="D107" s="92"/>
      <c r="E107" s="93"/>
      <c r="F107" s="35"/>
      <c r="G107" s="35"/>
      <c r="H107" s="35"/>
      <c r="I107" s="35"/>
    </row>
    <row r="108" spans="1:9">
      <c r="A108" s="40"/>
      <c r="B108" s="11"/>
      <c r="C108" s="95"/>
      <c r="D108" s="92"/>
      <c r="E108" s="93"/>
      <c r="F108" s="35"/>
      <c r="G108" s="35"/>
      <c r="H108" s="35"/>
      <c r="I108" s="35"/>
    </row>
    <row r="109" spans="1:9">
      <c r="A109" s="40"/>
      <c r="B109" s="11"/>
      <c r="C109" s="95"/>
      <c r="D109" s="92"/>
      <c r="E109" s="41"/>
    </row>
    <row r="110" spans="1:9">
      <c r="A110" s="40"/>
      <c r="B110" s="11"/>
      <c r="C110" s="95"/>
      <c r="D110" s="92"/>
      <c r="E110" s="41"/>
    </row>
    <row r="111" spans="1:9">
      <c r="A111" s="40"/>
      <c r="B111" s="11"/>
      <c r="C111" s="95"/>
      <c r="D111" s="92"/>
      <c r="E111" s="41"/>
    </row>
    <row r="112" spans="1:9">
      <c r="A112" s="40"/>
      <c r="B112" s="11"/>
      <c r="C112" s="95"/>
      <c r="D112" s="92"/>
      <c r="E112" s="41"/>
    </row>
    <row r="113" spans="1:5">
      <c r="A113" s="40"/>
      <c r="B113" s="11"/>
      <c r="C113" s="95"/>
      <c r="D113" s="92"/>
      <c r="E113" s="41"/>
    </row>
    <row r="114" spans="1:5">
      <c r="A114" s="40"/>
      <c r="B114" s="11"/>
      <c r="C114" s="95"/>
      <c r="D114" s="92"/>
      <c r="E114" s="41"/>
    </row>
    <row r="115" spans="1:5">
      <c r="A115" s="40"/>
      <c r="B115" s="11"/>
      <c r="C115" s="95"/>
      <c r="D115" s="92"/>
      <c r="E115" s="41"/>
    </row>
    <row r="116" spans="1:5">
      <c r="A116" s="40"/>
      <c r="B116" s="11"/>
      <c r="C116" s="95"/>
      <c r="D116" s="92"/>
      <c r="E116" s="41"/>
    </row>
    <row r="117" spans="1:5">
      <c r="A117" s="40"/>
      <c r="B117" s="11"/>
      <c r="C117" s="95"/>
      <c r="D117" s="92"/>
      <c r="E117" s="41"/>
    </row>
    <row r="118" spans="1:5">
      <c r="A118" s="40"/>
      <c r="B118" s="11"/>
      <c r="C118" s="95"/>
      <c r="D118" s="92"/>
      <c r="E118" s="41"/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" xr:uid="{B76804CE-6204-4021-A059-5972E917F40D}">
    <sortState xmlns:xlrd2="http://schemas.microsoft.com/office/spreadsheetml/2017/richdata2" ref="A2:D118">
      <sortCondition descending="1" ref="D1"/>
    </sortState>
  </autoFilter>
  <mergeCells count="41">
    <mergeCell ref="H16:I16"/>
    <mergeCell ref="K4:K5"/>
    <mergeCell ref="O4:O5"/>
    <mergeCell ref="G13:I13"/>
    <mergeCell ref="G7:I8"/>
    <mergeCell ref="G14:I15"/>
    <mergeCell ref="H10:I11"/>
    <mergeCell ref="G3:G4"/>
    <mergeCell ref="H3:I4"/>
    <mergeCell ref="G6:I6"/>
    <mergeCell ref="H9:I9"/>
    <mergeCell ref="G10:G11"/>
    <mergeCell ref="L29:N29"/>
    <mergeCell ref="P4:R4"/>
    <mergeCell ref="O3:R3"/>
    <mergeCell ref="L4:N4"/>
    <mergeCell ref="K3:N3"/>
    <mergeCell ref="P29:R29"/>
    <mergeCell ref="P54:R54"/>
    <mergeCell ref="O53:R53"/>
    <mergeCell ref="L54:N54"/>
    <mergeCell ref="K53:N53"/>
    <mergeCell ref="H54:J54"/>
    <mergeCell ref="G53:J53"/>
    <mergeCell ref="G54:G55"/>
    <mergeCell ref="G17:G18"/>
    <mergeCell ref="H17:I18"/>
    <mergeCell ref="K54:K55"/>
    <mergeCell ref="O54:O55"/>
    <mergeCell ref="K28:N28"/>
    <mergeCell ref="H29:J29"/>
    <mergeCell ref="G28:J28"/>
    <mergeCell ref="G20:I20"/>
    <mergeCell ref="G21:I22"/>
    <mergeCell ref="H23:I23"/>
    <mergeCell ref="G24:G25"/>
    <mergeCell ref="H24:I25"/>
    <mergeCell ref="G29:G30"/>
    <mergeCell ref="K29:K30"/>
    <mergeCell ref="O29:O30"/>
    <mergeCell ref="O28:R28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9" r:id="rId4" name="Button 7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2</xdr:row>
                    <xdr:rowOff>0</xdr:rowOff>
                  </from>
                  <to>
                    <xdr:col>22</xdr:col>
                    <xdr:colOff>0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209550</xdr:rowOff>
                  </from>
                  <to>
                    <xdr:col>22</xdr:col>
                    <xdr:colOff>0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6" name="Button 2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209550</xdr:rowOff>
                  </from>
                  <to>
                    <xdr:col>22</xdr:col>
                    <xdr:colOff>0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7" name="Button 8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10</xdr:row>
                    <xdr:rowOff>209550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" r:id="rId8" name="Button 1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A5FE7E-15F0-4579-9DCB-44A49FC7D995}">
  <sheetPr codeName="Sheet2"/>
  <dimension ref="A1:R200"/>
  <sheetViews>
    <sheetView topLeftCell="D1" workbookViewId="0">
      <selection activeCell="K3" sqref="K3:N25"/>
    </sheetView>
  </sheetViews>
  <sheetFormatPr defaultRowHeight="16.5"/>
  <cols>
    <col min="1" max="1" width="13.5" bestFit="1" customWidth="1"/>
    <col min="2" max="2" width="18.5" style="10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0" max="10" width="9" style="75"/>
    <col min="11" max="11" width="17.375" customWidth="1"/>
    <col min="12" max="12" width="17.5" bestFit="1" customWidth="1"/>
    <col min="14" max="14" width="9" style="75"/>
    <col min="15" max="15" width="17.375" customWidth="1"/>
    <col min="16" max="16" width="17.5" bestFit="1" customWidth="1"/>
    <col min="18" max="18" width="9" style="75"/>
  </cols>
  <sheetData>
    <row r="1" spans="1:18" ht="17.25" thickBot="1">
      <c r="A1" s="67" t="s">
        <v>255</v>
      </c>
      <c r="B1" s="69" t="s">
        <v>39</v>
      </c>
      <c r="C1" s="68" t="s">
        <v>37</v>
      </c>
      <c r="D1" s="70" t="s">
        <v>38</v>
      </c>
      <c r="E1" s="91" t="s">
        <v>262</v>
      </c>
    </row>
    <row r="2" spans="1:18" ht="17.25" thickBot="1">
      <c r="A2" s="40" t="s">
        <v>263</v>
      </c>
      <c r="B2" s="11" t="s">
        <v>264</v>
      </c>
      <c r="C2" s="95">
        <v>322</v>
      </c>
      <c r="D2" s="92">
        <v>5.2287581700000002E-2</v>
      </c>
      <c r="E2" s="93">
        <v>528326781.28288102</v>
      </c>
      <c r="F2" s="35"/>
      <c r="G2" s="54"/>
      <c r="H2" s="35"/>
      <c r="I2" s="35"/>
    </row>
    <row r="3" spans="1:18" ht="17.25" thickBot="1">
      <c r="A3" s="40" t="s">
        <v>83</v>
      </c>
      <c r="B3" s="11" t="s">
        <v>84</v>
      </c>
      <c r="C3" s="95">
        <v>6060</v>
      </c>
      <c r="D3" s="92">
        <v>4.6632124400000002E-2</v>
      </c>
      <c r="E3" s="93">
        <v>20594133.167318501</v>
      </c>
      <c r="F3" s="35"/>
      <c r="G3" s="319" t="s">
        <v>258</v>
      </c>
      <c r="H3" s="331" t="s">
        <v>337</v>
      </c>
      <c r="I3" s="331"/>
      <c r="K3" s="275" t="s">
        <v>34</v>
      </c>
      <c r="L3" s="276"/>
      <c r="M3" s="276"/>
      <c r="N3" s="277"/>
      <c r="O3" s="275" t="s">
        <v>259</v>
      </c>
      <c r="P3" s="276"/>
      <c r="Q3" s="276"/>
      <c r="R3" s="277"/>
    </row>
    <row r="4" spans="1:18" ht="17.25" thickBot="1">
      <c r="A4" s="40" t="s">
        <v>129</v>
      </c>
      <c r="B4" s="11" t="s">
        <v>130</v>
      </c>
      <c r="C4" s="95">
        <v>128</v>
      </c>
      <c r="D4" s="92">
        <v>2.4E-2</v>
      </c>
      <c r="E4" s="93">
        <v>98112595.474499226</v>
      </c>
      <c r="F4" s="35"/>
      <c r="G4" s="320"/>
      <c r="H4" s="332"/>
      <c r="I4" s="332"/>
      <c r="K4" s="312" t="s">
        <v>55</v>
      </c>
      <c r="L4" s="328">
        <f ca="1">NOW()</f>
        <v>44493.875515046297</v>
      </c>
      <c r="M4" s="329"/>
      <c r="N4" s="330"/>
      <c r="O4" s="327" t="s">
        <v>55</v>
      </c>
      <c r="P4" s="328">
        <f ca="1">NOW()</f>
        <v>44493.875515046297</v>
      </c>
      <c r="Q4" s="329"/>
      <c r="R4" s="330"/>
    </row>
    <row r="5" spans="1:18" ht="17.25" thickBot="1">
      <c r="A5" s="40" t="s">
        <v>227</v>
      </c>
      <c r="B5" s="11" t="s">
        <v>228</v>
      </c>
      <c r="C5" s="95">
        <v>384</v>
      </c>
      <c r="D5" s="92">
        <v>2.1276595700000001E-2</v>
      </c>
      <c r="E5" s="93">
        <v>58517281.574436769</v>
      </c>
      <c r="F5" s="35"/>
      <c r="K5" s="320"/>
      <c r="L5" s="51" t="s">
        <v>58</v>
      </c>
      <c r="M5" s="73" t="s">
        <v>59</v>
      </c>
      <c r="N5" s="69" t="s">
        <v>262</v>
      </c>
      <c r="O5" s="298"/>
      <c r="P5" s="51" t="s">
        <v>58</v>
      </c>
      <c r="Q5" s="73" t="s">
        <v>59</v>
      </c>
      <c r="R5" s="91" t="s">
        <v>262</v>
      </c>
    </row>
    <row r="6" spans="1:18" ht="17.25" thickBot="1">
      <c r="A6" s="40" t="s">
        <v>111</v>
      </c>
      <c r="B6" s="11" t="s">
        <v>112</v>
      </c>
      <c r="C6" s="95">
        <v>946</v>
      </c>
      <c r="D6" s="92">
        <v>1.28479657E-2</v>
      </c>
      <c r="E6" s="93">
        <v>20566106.589643251</v>
      </c>
      <c r="F6" s="35"/>
      <c r="G6" s="275" t="s">
        <v>52</v>
      </c>
      <c r="H6" s="276"/>
      <c r="I6" s="277"/>
      <c r="K6" s="55">
        <f ca="1">IFERROR(OFFSET(INDIRECT($H$3 &amp; "!A17"), 0, 0), "")</f>
        <v>0</v>
      </c>
      <c r="L6" s="38" t="str">
        <f t="shared" ref="L6:L25" ca="1" si="0">_xlfn.IFNA(VLOOKUP(K6, $B$2:$D$200, 2, FALSE), "")</f>
        <v/>
      </c>
      <c r="M6" s="76" t="str">
        <f t="shared" ref="M6:M25" ca="1" si="1">_xlfn.IFNA(VLOOKUP(K6, $B$2:$D$200, 3, FALSE), "")</f>
        <v/>
      </c>
      <c r="N6" s="85" t="str">
        <f ca="1">_xlfn.IFNA(VLOOKUP(K6, $B$2:$E$200, 4, FALSE), "")</f>
        <v/>
      </c>
      <c r="O6" s="72" t="s">
        <v>264</v>
      </c>
      <c r="P6" s="38">
        <f t="shared" ref="P6:P25" si="2">_xlfn.IFNA(VLOOKUP(O6, $B$2:$D$200, 2, FALSE), "")</f>
        <v>322</v>
      </c>
      <c r="Q6" s="76">
        <f t="shared" ref="Q6:Q25" si="3">_xlfn.IFNA(VLOOKUP(O6, $B$2:$D$200, 3, FALSE), "")</f>
        <v>5.2287581700000002E-2</v>
      </c>
      <c r="R6" s="85">
        <f>_xlfn.IFNA(VLOOKUP(O6, $B$2:$E$200, 4, FALSE), "")</f>
        <v>528326781.28288102</v>
      </c>
    </row>
    <row r="7" spans="1:18">
      <c r="A7" s="40" t="s">
        <v>115</v>
      </c>
      <c r="B7" s="11" t="s">
        <v>116</v>
      </c>
      <c r="C7" s="95">
        <v>237</v>
      </c>
      <c r="D7" s="92">
        <v>1.2820512799999999E-2</v>
      </c>
      <c r="E7" s="93">
        <v>19544134.995379191</v>
      </c>
      <c r="F7" s="35"/>
      <c r="G7" s="303" t="s">
        <v>36</v>
      </c>
      <c r="H7" s="304"/>
      <c r="I7" s="305"/>
      <c r="K7" s="56">
        <f ca="1">IFERROR(OFFSET(INDIRECT($H$3 &amp; "!A17"), 1, 0), "")</f>
        <v>0</v>
      </c>
      <c r="L7" s="39" t="str">
        <f t="shared" ca="1" si="0"/>
        <v/>
      </c>
      <c r="M7" s="77" t="str">
        <f t="shared" ca="1" si="1"/>
        <v/>
      </c>
      <c r="N7" s="86" t="str">
        <f t="shared" ref="N7:N25" ca="1" si="4">_xlfn.IFNA(VLOOKUP(K7, $B$2:$E$200, 4, FALSE), "")</f>
        <v/>
      </c>
      <c r="O7" s="88" t="s">
        <v>84</v>
      </c>
      <c r="P7" s="39">
        <f t="shared" si="2"/>
        <v>6060</v>
      </c>
      <c r="Q7" s="77">
        <f t="shared" si="3"/>
        <v>4.6632124400000002E-2</v>
      </c>
      <c r="R7" s="86">
        <f t="shared" ref="R7:R25" si="5">_xlfn.IFNA(VLOOKUP(O7, $B$2:$E$200, 4, FALSE), "")</f>
        <v>20594133.167318501</v>
      </c>
    </row>
    <row r="8" spans="1:18" ht="17.25" thickBot="1">
      <c r="A8" s="40" t="s">
        <v>109</v>
      </c>
      <c r="B8" s="11" t="s">
        <v>110</v>
      </c>
      <c r="C8" s="95">
        <v>8070</v>
      </c>
      <c r="D8" s="92">
        <v>1.06449593E-2</v>
      </c>
      <c r="E8" s="93">
        <v>1234010.61192832</v>
      </c>
      <c r="F8" s="35"/>
      <c r="G8" s="296"/>
      <c r="H8" s="297"/>
      <c r="I8" s="298"/>
      <c r="K8" s="56">
        <f ca="1">IFERROR(OFFSET(INDIRECT($H$3 &amp; "!A17"), 2, 0), "")</f>
        <v>0</v>
      </c>
      <c r="L8" s="39" t="str">
        <f t="shared" ca="1" si="0"/>
        <v/>
      </c>
      <c r="M8" s="77" t="str">
        <f t="shared" ca="1" si="1"/>
        <v/>
      </c>
      <c r="N8" s="86" t="str">
        <f t="shared" ca="1" si="4"/>
        <v/>
      </c>
      <c r="O8" s="88" t="s">
        <v>130</v>
      </c>
      <c r="P8" s="39">
        <f t="shared" si="2"/>
        <v>128</v>
      </c>
      <c r="Q8" s="77">
        <f t="shared" si="3"/>
        <v>2.4E-2</v>
      </c>
      <c r="R8" s="86">
        <f t="shared" si="5"/>
        <v>98112595.474499226</v>
      </c>
    </row>
    <row r="9" spans="1:18" ht="17.25" thickBot="1">
      <c r="A9" s="40" t="s">
        <v>165</v>
      </c>
      <c r="B9" s="11" t="s">
        <v>166</v>
      </c>
      <c r="C9" s="95">
        <v>2735</v>
      </c>
      <c r="D9" s="92">
        <v>9.2250922999999995E-3</v>
      </c>
      <c r="E9" s="93">
        <v>50229512.535284273</v>
      </c>
      <c r="F9" s="35"/>
      <c r="G9" s="50" t="s">
        <v>38</v>
      </c>
      <c r="H9" s="276" t="s">
        <v>37</v>
      </c>
      <c r="I9" s="277"/>
      <c r="K9" s="56">
        <f ca="1">IFERROR(OFFSET(INDIRECT($H$3 &amp; "!A17"), 3, 0), "")</f>
        <v>0</v>
      </c>
      <c r="L9" s="39" t="str">
        <f t="shared" ca="1" si="0"/>
        <v/>
      </c>
      <c r="M9" s="77" t="str">
        <f t="shared" ca="1" si="1"/>
        <v/>
      </c>
      <c r="N9" s="86" t="str">
        <f t="shared" ca="1" si="4"/>
        <v/>
      </c>
      <c r="O9" s="88" t="s">
        <v>228</v>
      </c>
      <c r="P9" s="39">
        <f t="shared" si="2"/>
        <v>384</v>
      </c>
      <c r="Q9" s="77">
        <f t="shared" si="3"/>
        <v>2.1276595700000001E-2</v>
      </c>
      <c r="R9" s="86">
        <f t="shared" si="5"/>
        <v>58517281.574436769</v>
      </c>
    </row>
    <row r="10" spans="1:18">
      <c r="A10" s="40" t="s">
        <v>50</v>
      </c>
      <c r="B10" s="11" t="s">
        <v>51</v>
      </c>
      <c r="C10" s="95">
        <v>464</v>
      </c>
      <c r="D10" s="92">
        <v>6.5075921999999996E-3</v>
      </c>
      <c r="E10" s="93">
        <v>37526303.997443959</v>
      </c>
      <c r="F10" s="35"/>
      <c r="G10" s="321">
        <f>_xlfn.IFNA(VLOOKUP(G7, $B$2:$D$200, 3, FALSE), "-")</f>
        <v>-1.04236269E-2</v>
      </c>
      <c r="H10" s="323">
        <f>_xlfn.IFNA(VLOOKUP(G7, $B$2:$D$200, 2, FALSE), "-")</f>
        <v>74050000</v>
      </c>
      <c r="I10" s="324"/>
      <c r="K10" s="58">
        <f ca="1">IFERROR(OFFSET(INDIRECT($H$3 &amp; "!A17"), 4, 0), "")</f>
        <v>0</v>
      </c>
      <c r="L10" s="44" t="str">
        <f t="shared" ca="1" si="0"/>
        <v/>
      </c>
      <c r="M10" s="78" t="str">
        <f t="shared" ca="1" si="1"/>
        <v/>
      </c>
      <c r="N10" s="90" t="str">
        <f t="shared" ca="1" si="4"/>
        <v/>
      </c>
      <c r="O10" s="88" t="s">
        <v>112</v>
      </c>
      <c r="P10" s="39">
        <f t="shared" si="2"/>
        <v>946</v>
      </c>
      <c r="Q10" s="77">
        <f t="shared" si="3"/>
        <v>1.28479657E-2</v>
      </c>
      <c r="R10" s="90">
        <f t="shared" si="5"/>
        <v>20566106.589643251</v>
      </c>
    </row>
    <row r="11" spans="1:18" ht="17.25" thickBot="1">
      <c r="A11" s="40" t="s">
        <v>113</v>
      </c>
      <c r="B11" s="11" t="s">
        <v>114</v>
      </c>
      <c r="C11" s="95">
        <v>7090</v>
      </c>
      <c r="D11" s="92">
        <v>4.2492917999999999E-3</v>
      </c>
      <c r="E11" s="93">
        <v>401362.88910383999</v>
      </c>
      <c r="F11" s="35"/>
      <c r="G11" s="322"/>
      <c r="H11" s="325"/>
      <c r="I11" s="326"/>
      <c r="K11" s="56">
        <f ca="1">IFERROR(OFFSET(INDIRECT($H$3 &amp; "!A17"), 5, 0), "")</f>
        <v>0</v>
      </c>
      <c r="L11" s="39" t="str">
        <f t="shared" ca="1" si="0"/>
        <v/>
      </c>
      <c r="M11" s="77" t="str">
        <f t="shared" ca="1" si="1"/>
        <v/>
      </c>
      <c r="N11" s="99" t="str">
        <f t="shared" ca="1" si="4"/>
        <v/>
      </c>
      <c r="O11" s="89" t="s">
        <v>116</v>
      </c>
      <c r="P11" s="45">
        <f t="shared" si="2"/>
        <v>237</v>
      </c>
      <c r="Q11" s="80">
        <f t="shared" si="3"/>
        <v>1.2820512799999999E-2</v>
      </c>
      <c r="R11" s="99">
        <f t="shared" si="5"/>
        <v>19544134.995379191</v>
      </c>
    </row>
    <row r="12" spans="1:18" ht="17.25" thickBot="1">
      <c r="A12" s="40" t="s">
        <v>173</v>
      </c>
      <c r="B12" s="11" t="s">
        <v>174</v>
      </c>
      <c r="C12" s="95">
        <v>1630</v>
      </c>
      <c r="D12" s="92">
        <v>3.0769231000000001E-3</v>
      </c>
      <c r="E12" s="93">
        <v>2926799.0424959301</v>
      </c>
      <c r="F12" s="35"/>
      <c r="K12" s="56">
        <f ca="1">IFERROR(OFFSET(INDIRECT($H$3 &amp; "!A17"), 6, 0), "")</f>
        <v>0</v>
      </c>
      <c r="L12" s="39" t="str">
        <f t="shared" ca="1" si="0"/>
        <v/>
      </c>
      <c r="M12" s="77" t="str">
        <f t="shared" ca="1" si="1"/>
        <v/>
      </c>
      <c r="N12" s="86" t="str">
        <f t="shared" ca="1" si="4"/>
        <v/>
      </c>
      <c r="O12" s="88" t="s">
        <v>110</v>
      </c>
      <c r="P12" s="39">
        <f t="shared" si="2"/>
        <v>8070</v>
      </c>
      <c r="Q12" s="77">
        <f t="shared" si="3"/>
        <v>1.06449593E-2</v>
      </c>
      <c r="R12" s="86">
        <f t="shared" si="5"/>
        <v>1234010.61192832</v>
      </c>
    </row>
    <row r="13" spans="1:18" ht="17.25" thickBot="1">
      <c r="A13" s="40" t="s">
        <v>137</v>
      </c>
      <c r="B13" s="11" t="s">
        <v>138</v>
      </c>
      <c r="C13" s="95">
        <v>17420</v>
      </c>
      <c r="D13" s="92">
        <v>2.8785261999999998E-3</v>
      </c>
      <c r="E13" s="93">
        <v>3390045.8614757298</v>
      </c>
      <c r="F13" s="35"/>
      <c r="G13" s="275" t="s">
        <v>70</v>
      </c>
      <c r="H13" s="276"/>
      <c r="I13" s="277"/>
      <c r="K13" s="56">
        <f ca="1">IFERROR(OFFSET(INDIRECT($H$3 &amp; "!A17"), 7, 0), "")</f>
        <v>0</v>
      </c>
      <c r="L13" s="39" t="str">
        <f t="shared" ca="1" si="0"/>
        <v/>
      </c>
      <c r="M13" s="77" t="str">
        <f t="shared" ca="1" si="1"/>
        <v/>
      </c>
      <c r="N13" s="86" t="str">
        <f t="shared" ca="1" si="4"/>
        <v/>
      </c>
      <c r="O13" s="88" t="s">
        <v>166</v>
      </c>
      <c r="P13" s="39">
        <f t="shared" si="2"/>
        <v>2735</v>
      </c>
      <c r="Q13" s="77">
        <f t="shared" si="3"/>
        <v>9.2250922999999995E-3</v>
      </c>
      <c r="R13" s="86">
        <f t="shared" si="5"/>
        <v>50229512.535284273</v>
      </c>
    </row>
    <row r="14" spans="1:18">
      <c r="A14" s="40" t="s">
        <v>139</v>
      </c>
      <c r="B14" s="11" t="s">
        <v>140</v>
      </c>
      <c r="C14" s="95">
        <v>11160</v>
      </c>
      <c r="D14" s="92">
        <v>2.6954178000000001E-3</v>
      </c>
      <c r="E14" s="93">
        <v>21366308.540698361</v>
      </c>
      <c r="F14" s="35"/>
      <c r="G14" s="303" t="s">
        <v>36</v>
      </c>
      <c r="H14" s="304"/>
      <c r="I14" s="305"/>
      <c r="K14" s="56">
        <f ca="1">IFERROR(OFFSET(INDIRECT($H$3 &amp; "!A17"), 8, 0), "")</f>
        <v>0</v>
      </c>
      <c r="L14" s="39" t="str">
        <f t="shared" ca="1" si="0"/>
        <v/>
      </c>
      <c r="M14" s="77" t="str">
        <f t="shared" ca="1" si="1"/>
        <v/>
      </c>
      <c r="N14" s="86" t="str">
        <f t="shared" ca="1" si="4"/>
        <v/>
      </c>
      <c r="O14" s="88" t="s">
        <v>51</v>
      </c>
      <c r="P14" s="39">
        <f t="shared" si="2"/>
        <v>464</v>
      </c>
      <c r="Q14" s="77">
        <f t="shared" si="3"/>
        <v>6.5075921999999996E-3</v>
      </c>
      <c r="R14" s="86">
        <f t="shared" si="5"/>
        <v>37526303.997443959</v>
      </c>
    </row>
    <row r="15" spans="1:18" ht="17.25" thickBot="1">
      <c r="A15" s="40" t="s">
        <v>87</v>
      </c>
      <c r="B15" s="11" t="s">
        <v>88</v>
      </c>
      <c r="C15" s="95">
        <v>210800</v>
      </c>
      <c r="D15" s="92">
        <v>7.1208169999999996E-4</v>
      </c>
      <c r="E15" s="93">
        <v>30895.532261190001</v>
      </c>
      <c r="F15" s="35"/>
      <c r="G15" s="296"/>
      <c r="H15" s="297"/>
      <c r="I15" s="298"/>
      <c r="K15" s="57">
        <f ca="1">IFERROR(OFFSET(INDIRECT($H$3 &amp; "!A17"), 9, 0), "")</f>
        <v>0</v>
      </c>
      <c r="L15" s="37" t="str">
        <f t="shared" ca="1" si="0"/>
        <v/>
      </c>
      <c r="M15" s="79" t="str">
        <f t="shared" ca="1" si="1"/>
        <v/>
      </c>
      <c r="N15" s="87" t="str">
        <f t="shared" ca="1" si="4"/>
        <v/>
      </c>
      <c r="O15" s="74" t="s">
        <v>114</v>
      </c>
      <c r="P15" s="37">
        <f t="shared" si="2"/>
        <v>7090</v>
      </c>
      <c r="Q15" s="79">
        <f t="shared" si="3"/>
        <v>4.2492917999999999E-3</v>
      </c>
      <c r="R15" s="87">
        <f t="shared" si="5"/>
        <v>401362.88910383999</v>
      </c>
    </row>
    <row r="16" spans="1:18" ht="17.25" thickBot="1">
      <c r="A16" s="40" t="s">
        <v>159</v>
      </c>
      <c r="B16" s="11" t="s">
        <v>160</v>
      </c>
      <c r="C16" s="95">
        <v>108</v>
      </c>
      <c r="D16" s="92">
        <v>0</v>
      </c>
      <c r="E16" s="93">
        <v>59122590.415859133</v>
      </c>
      <c r="F16" s="35"/>
      <c r="G16" s="50" t="s">
        <v>38</v>
      </c>
      <c r="H16" s="276" t="s">
        <v>37</v>
      </c>
      <c r="I16" s="277"/>
      <c r="K16" s="55">
        <f ca="1">IFERROR(OFFSET(INDIRECT($H$3 &amp; "!A17"), 10, 0), "")</f>
        <v>0</v>
      </c>
      <c r="L16" s="38" t="str">
        <f t="shared" ca="1" si="0"/>
        <v/>
      </c>
      <c r="M16" s="76" t="str">
        <f t="shared" ca="1" si="1"/>
        <v/>
      </c>
      <c r="N16" s="85" t="str">
        <f t="shared" ca="1" si="4"/>
        <v/>
      </c>
      <c r="O16" s="72" t="s">
        <v>174</v>
      </c>
      <c r="P16" s="38">
        <f t="shared" si="2"/>
        <v>1630</v>
      </c>
      <c r="Q16" s="76">
        <f t="shared" si="3"/>
        <v>3.0769231000000001E-3</v>
      </c>
      <c r="R16" s="85">
        <f t="shared" si="5"/>
        <v>2926799.0424959301</v>
      </c>
    </row>
    <row r="17" spans="1:18">
      <c r="A17" s="40" t="s">
        <v>149</v>
      </c>
      <c r="B17" s="11" t="s">
        <v>150</v>
      </c>
      <c r="C17" s="95">
        <v>123</v>
      </c>
      <c r="D17" s="92">
        <v>0</v>
      </c>
      <c r="E17" s="93">
        <v>118470424.3828283</v>
      </c>
      <c r="F17" s="35"/>
      <c r="G17" s="321">
        <f>_xlfn.IFNA(VLOOKUP(G14, $B$2:$D$200, 3, FALSE), "-")</f>
        <v>-1.04236269E-2</v>
      </c>
      <c r="H17" s="323">
        <f>_xlfn.IFNA(VLOOKUP(G14, $B$2:$D$200, 2, FALSE), "-")</f>
        <v>74050000</v>
      </c>
      <c r="I17" s="324"/>
      <c r="K17" s="56">
        <f ca="1">IFERROR(OFFSET(INDIRECT($H$3 &amp; "!A17"), 11, 0), "")</f>
        <v>0</v>
      </c>
      <c r="L17" s="39" t="str">
        <f t="shared" ca="1" si="0"/>
        <v/>
      </c>
      <c r="M17" s="77" t="str">
        <f t="shared" ca="1" si="1"/>
        <v/>
      </c>
      <c r="N17" s="86" t="str">
        <f t="shared" ca="1" si="4"/>
        <v/>
      </c>
      <c r="O17" s="88" t="s">
        <v>138</v>
      </c>
      <c r="P17" s="39">
        <f t="shared" si="2"/>
        <v>17420</v>
      </c>
      <c r="Q17" s="77">
        <f t="shared" si="3"/>
        <v>2.8785261999999998E-3</v>
      </c>
      <c r="R17" s="86">
        <f t="shared" si="5"/>
        <v>3390045.8614757298</v>
      </c>
    </row>
    <row r="18" spans="1:18" ht="17.25" thickBot="1">
      <c r="A18" s="40" t="s">
        <v>89</v>
      </c>
      <c r="B18" s="11" t="s">
        <v>90</v>
      </c>
      <c r="C18" s="95">
        <v>1330</v>
      </c>
      <c r="D18" s="92">
        <v>-3.7453183999999998E-3</v>
      </c>
      <c r="E18" s="93">
        <v>66476904.911845937</v>
      </c>
      <c r="F18" s="35"/>
      <c r="G18" s="322"/>
      <c r="H18" s="325"/>
      <c r="I18" s="326"/>
      <c r="K18" s="56">
        <f ca="1">IFERROR(OFFSET(INDIRECT($H$3 &amp; "!A17"), 12, 0), "")</f>
        <v>0</v>
      </c>
      <c r="L18" s="39" t="str">
        <f t="shared" ca="1" si="0"/>
        <v/>
      </c>
      <c r="M18" s="77" t="str">
        <f t="shared" ca="1" si="1"/>
        <v/>
      </c>
      <c r="N18" s="86" t="str">
        <f t="shared" ca="1" si="4"/>
        <v/>
      </c>
      <c r="O18" s="88" t="s">
        <v>140</v>
      </c>
      <c r="P18" s="39">
        <f t="shared" si="2"/>
        <v>11160</v>
      </c>
      <c r="Q18" s="77">
        <f t="shared" si="3"/>
        <v>2.6954178000000001E-3</v>
      </c>
      <c r="R18" s="86">
        <f t="shared" si="5"/>
        <v>21366308.540698361</v>
      </c>
    </row>
    <row r="19" spans="1:18" ht="17.25" thickBot="1">
      <c r="A19" s="40" t="s">
        <v>77</v>
      </c>
      <c r="B19" s="11" t="s">
        <v>78</v>
      </c>
      <c r="C19" s="95">
        <v>764100</v>
      </c>
      <c r="D19" s="92">
        <v>-3.7809648000000002E-3</v>
      </c>
      <c r="E19" s="93">
        <v>11541.92194656</v>
      </c>
      <c r="F19" s="35"/>
      <c r="K19" s="56">
        <f ca="1">IFERROR(OFFSET(INDIRECT($H$3 &amp; "!A17"), 13, 0), "")</f>
        <v>0</v>
      </c>
      <c r="L19" s="39" t="str">
        <f t="shared" ca="1" si="0"/>
        <v/>
      </c>
      <c r="M19" s="77" t="str">
        <f t="shared" ca="1" si="1"/>
        <v/>
      </c>
      <c r="N19" s="86" t="str">
        <f t="shared" ca="1" si="4"/>
        <v/>
      </c>
      <c r="O19" s="88" t="s">
        <v>88</v>
      </c>
      <c r="P19" s="39">
        <f t="shared" si="2"/>
        <v>210800</v>
      </c>
      <c r="Q19" s="77">
        <f t="shared" si="3"/>
        <v>7.1208169999999996E-4</v>
      </c>
      <c r="R19" s="86">
        <f t="shared" si="5"/>
        <v>30895.532261190001</v>
      </c>
    </row>
    <row r="20" spans="1:18" ht="17.25" thickBot="1">
      <c r="A20" s="40" t="s">
        <v>56</v>
      </c>
      <c r="B20" s="11" t="s">
        <v>57</v>
      </c>
      <c r="C20" s="95">
        <v>212</v>
      </c>
      <c r="D20" s="92">
        <v>-4.6948357000000003E-3</v>
      </c>
      <c r="E20" s="93">
        <v>25263326.500342119</v>
      </c>
      <c r="F20" s="35"/>
      <c r="G20" s="275" t="s">
        <v>254</v>
      </c>
      <c r="H20" s="276"/>
      <c r="I20" s="277"/>
      <c r="K20" s="58">
        <f ca="1">IFERROR(OFFSET(INDIRECT($H$3 &amp; "!A17"), 14, 0), "")</f>
        <v>0</v>
      </c>
      <c r="L20" s="44" t="str">
        <f t="shared" ca="1" si="0"/>
        <v/>
      </c>
      <c r="M20" s="78" t="str">
        <f t="shared" ca="1" si="1"/>
        <v/>
      </c>
      <c r="N20" s="90" t="str">
        <f t="shared" ca="1" si="4"/>
        <v/>
      </c>
      <c r="O20" s="88" t="s">
        <v>160</v>
      </c>
      <c r="P20" s="39">
        <f t="shared" si="2"/>
        <v>108</v>
      </c>
      <c r="Q20" s="77">
        <f t="shared" si="3"/>
        <v>0</v>
      </c>
      <c r="R20" s="90">
        <f t="shared" si="5"/>
        <v>59122590.415859133</v>
      </c>
    </row>
    <row r="21" spans="1:18">
      <c r="A21" s="40" t="s">
        <v>169</v>
      </c>
      <c r="B21" s="11" t="s">
        <v>170</v>
      </c>
      <c r="C21" s="95">
        <v>4035</v>
      </c>
      <c r="D21" s="92">
        <v>-4.9321825E-3</v>
      </c>
      <c r="E21" s="93">
        <v>13983757.67419303</v>
      </c>
      <c r="F21" s="35"/>
      <c r="G21" s="303" t="s">
        <v>36</v>
      </c>
      <c r="H21" s="304"/>
      <c r="I21" s="305"/>
      <c r="K21" s="56">
        <f ca="1">IFERROR(OFFSET(INDIRECT($H$3 &amp; "!A17"), 15, 0), "")</f>
        <v>0</v>
      </c>
      <c r="L21" s="39" t="str">
        <f t="shared" ca="1" si="0"/>
        <v/>
      </c>
      <c r="M21" s="77" t="str">
        <f t="shared" ca="1" si="1"/>
        <v/>
      </c>
      <c r="N21" s="99" t="str">
        <f t="shared" ca="1" si="4"/>
        <v/>
      </c>
      <c r="O21" s="89" t="s">
        <v>150</v>
      </c>
      <c r="P21" s="45">
        <f t="shared" si="2"/>
        <v>123</v>
      </c>
      <c r="Q21" s="80">
        <f t="shared" si="3"/>
        <v>0</v>
      </c>
      <c r="R21" s="99">
        <f t="shared" si="5"/>
        <v>118470424.3828283</v>
      </c>
    </row>
    <row r="22" spans="1:18" ht="17.25" thickBot="1">
      <c r="A22" s="40" t="s">
        <v>185</v>
      </c>
      <c r="B22" s="11" t="s">
        <v>186</v>
      </c>
      <c r="C22" s="95">
        <v>16.5</v>
      </c>
      <c r="D22" s="92">
        <v>-6.0240963999999998E-3</v>
      </c>
      <c r="E22" s="93">
        <v>410882778.8522653</v>
      </c>
      <c r="F22" s="35"/>
      <c r="G22" s="296"/>
      <c r="H22" s="297"/>
      <c r="I22" s="298"/>
      <c r="K22" s="56">
        <f ca="1">IFERROR(OFFSET(INDIRECT($H$3 &amp; "!A17"), 16, 0), "")</f>
        <v>0</v>
      </c>
      <c r="L22" s="39" t="str">
        <f t="shared" ca="1" si="0"/>
        <v/>
      </c>
      <c r="M22" s="77" t="str">
        <f t="shared" ca="1" si="1"/>
        <v/>
      </c>
      <c r="N22" s="86" t="str">
        <f t="shared" ca="1" si="4"/>
        <v/>
      </c>
      <c r="O22" s="88" t="s">
        <v>90</v>
      </c>
      <c r="P22" s="39">
        <f t="shared" si="2"/>
        <v>1330</v>
      </c>
      <c r="Q22" s="77">
        <f t="shared" si="3"/>
        <v>-3.7453183999999998E-3</v>
      </c>
      <c r="R22" s="86">
        <f t="shared" si="5"/>
        <v>66476904.911845937</v>
      </c>
    </row>
    <row r="23" spans="1:18" ht="17.25" thickBot="1">
      <c r="A23" s="40" t="s">
        <v>193</v>
      </c>
      <c r="B23" s="11" t="s">
        <v>194</v>
      </c>
      <c r="C23" s="95">
        <v>4075</v>
      </c>
      <c r="D23" s="92">
        <v>-7.3081607999999996E-3</v>
      </c>
      <c r="E23" s="93">
        <v>4536421.9731118502</v>
      </c>
      <c r="F23" s="35"/>
      <c r="G23" s="50" t="s">
        <v>38</v>
      </c>
      <c r="H23" s="276" t="s">
        <v>37</v>
      </c>
      <c r="I23" s="277"/>
      <c r="K23" s="56">
        <f ca="1">IFERROR(OFFSET(INDIRECT($H$3 &amp; "!A17"), 17, 0), "")</f>
        <v>0</v>
      </c>
      <c r="L23" s="39" t="str">
        <f t="shared" ca="1" si="0"/>
        <v/>
      </c>
      <c r="M23" s="77" t="str">
        <f t="shared" ca="1" si="1"/>
        <v/>
      </c>
      <c r="N23" s="86" t="str">
        <f t="shared" ca="1" si="4"/>
        <v/>
      </c>
      <c r="O23" s="88" t="s">
        <v>78</v>
      </c>
      <c r="P23" s="39">
        <f t="shared" si="2"/>
        <v>764100</v>
      </c>
      <c r="Q23" s="77">
        <f t="shared" si="3"/>
        <v>-3.7809648000000002E-3</v>
      </c>
      <c r="R23" s="86">
        <f t="shared" si="5"/>
        <v>11541.92194656</v>
      </c>
    </row>
    <row r="24" spans="1:18">
      <c r="A24" s="40" t="s">
        <v>213</v>
      </c>
      <c r="B24" s="11" t="s">
        <v>214</v>
      </c>
      <c r="C24" s="95">
        <v>12.5</v>
      </c>
      <c r="D24" s="92">
        <v>-7.9365079000000005E-3</v>
      </c>
      <c r="E24" s="93">
        <v>454630379.45834434</v>
      </c>
      <c r="F24" s="35"/>
      <c r="G24" s="321">
        <f>_xlfn.IFNA(VLOOKUP(G21, $B$2:$D$200, 3, FALSE), "-")</f>
        <v>-1.04236269E-2</v>
      </c>
      <c r="H24" s="323">
        <f>_xlfn.IFNA(VLOOKUP(G21, $B$2:$D$200, 2, FALSE), "-")</f>
        <v>74050000</v>
      </c>
      <c r="I24" s="324"/>
      <c r="K24" s="56">
        <f ca="1">IFERROR(OFFSET(INDIRECT($H$3 &amp; "!A17"), 18, 0), "")</f>
        <v>0</v>
      </c>
      <c r="L24" s="39" t="str">
        <f t="shared" ca="1" si="0"/>
        <v/>
      </c>
      <c r="M24" s="77" t="str">
        <f t="shared" ca="1" si="1"/>
        <v/>
      </c>
      <c r="N24" s="86" t="str">
        <f t="shared" ca="1" si="4"/>
        <v/>
      </c>
      <c r="O24" s="88" t="s">
        <v>57</v>
      </c>
      <c r="P24" s="39">
        <f t="shared" si="2"/>
        <v>212</v>
      </c>
      <c r="Q24" s="77">
        <f t="shared" si="3"/>
        <v>-4.6948357000000003E-3</v>
      </c>
      <c r="R24" s="86">
        <f t="shared" si="5"/>
        <v>25263326.500342119</v>
      </c>
    </row>
    <row r="25" spans="1:18" ht="17.25" thickBot="1">
      <c r="A25" s="40" t="s">
        <v>327</v>
      </c>
      <c r="B25" s="11" t="s">
        <v>328</v>
      </c>
      <c r="C25" s="95">
        <v>0.23</v>
      </c>
      <c r="D25" s="92">
        <v>-8.6206896999999998E-3</v>
      </c>
      <c r="E25" s="93">
        <v>125711736669.20049</v>
      </c>
      <c r="F25" s="35"/>
      <c r="G25" s="322"/>
      <c r="H25" s="325"/>
      <c r="I25" s="326"/>
      <c r="K25" s="57">
        <f ca="1">IFERROR(OFFSET(INDIRECT($H$3 &amp; "!A17"), 19, 0), "")</f>
        <v>0</v>
      </c>
      <c r="L25" s="37" t="str">
        <f t="shared" ca="1" si="0"/>
        <v/>
      </c>
      <c r="M25" s="79" t="str">
        <f t="shared" ca="1" si="1"/>
        <v/>
      </c>
      <c r="N25" s="87" t="str">
        <f t="shared" ca="1" si="4"/>
        <v/>
      </c>
      <c r="O25" s="74" t="s">
        <v>170</v>
      </c>
      <c r="P25" s="37">
        <f t="shared" si="2"/>
        <v>4035</v>
      </c>
      <c r="Q25" s="79">
        <f t="shared" si="3"/>
        <v>-4.9321825E-3</v>
      </c>
      <c r="R25" s="87">
        <f t="shared" si="5"/>
        <v>13983757.67419303</v>
      </c>
    </row>
    <row r="26" spans="1:18">
      <c r="A26" s="40" t="s">
        <v>141</v>
      </c>
      <c r="B26" s="11" t="s">
        <v>142</v>
      </c>
      <c r="C26" s="95">
        <v>113</v>
      </c>
      <c r="D26" s="92">
        <v>-8.7719297999999998E-3</v>
      </c>
      <c r="E26" s="93">
        <v>16569360.27762581</v>
      </c>
      <c r="F26" s="35"/>
    </row>
    <row r="27" spans="1:18" ht="17.25" thickBot="1">
      <c r="A27" s="40" t="s">
        <v>211</v>
      </c>
      <c r="B27" s="11" t="s">
        <v>212</v>
      </c>
      <c r="C27" s="95">
        <v>973</v>
      </c>
      <c r="D27" s="92">
        <v>-9.1649695E-3</v>
      </c>
      <c r="E27" s="93">
        <v>3370451.46837787</v>
      </c>
      <c r="F27" s="35"/>
    </row>
    <row r="28" spans="1:18" ht="17.25" thickBot="1">
      <c r="A28" s="40" t="s">
        <v>119</v>
      </c>
      <c r="B28" s="11" t="s">
        <v>120</v>
      </c>
      <c r="C28" s="95">
        <v>38.6</v>
      </c>
      <c r="D28" s="92">
        <v>-1.0256410299999999E-2</v>
      </c>
      <c r="E28" s="93">
        <v>843088021.06079757</v>
      </c>
      <c r="F28" s="35"/>
      <c r="G28" s="275" t="s">
        <v>46</v>
      </c>
      <c r="H28" s="276"/>
      <c r="I28" s="276"/>
      <c r="J28" s="277"/>
      <c r="K28" s="275" t="s">
        <v>44</v>
      </c>
      <c r="L28" s="276"/>
      <c r="M28" s="276"/>
      <c r="N28" s="277"/>
      <c r="O28" s="275" t="s">
        <v>45</v>
      </c>
      <c r="P28" s="276"/>
      <c r="Q28" s="276"/>
      <c r="R28" s="277"/>
    </row>
    <row r="29" spans="1:18" ht="17.25" thickBot="1">
      <c r="A29" s="40" t="s">
        <v>48</v>
      </c>
      <c r="B29" s="11" t="s">
        <v>49</v>
      </c>
      <c r="C29" s="95">
        <v>74050000</v>
      </c>
      <c r="D29" s="92">
        <v>-1.04236269E-2</v>
      </c>
      <c r="E29" s="93">
        <v>2665.8243565100001</v>
      </c>
      <c r="F29" s="35"/>
      <c r="G29" s="312" t="s">
        <v>55</v>
      </c>
      <c r="H29" s="328">
        <f ca="1">NOW()</f>
        <v>44493.875515046297</v>
      </c>
      <c r="I29" s="329"/>
      <c r="J29" s="330"/>
      <c r="K29" s="327" t="s">
        <v>55</v>
      </c>
      <c r="L29" s="328">
        <f ca="1">NOW()</f>
        <v>44493.875515046297</v>
      </c>
      <c r="M29" s="329"/>
      <c r="N29" s="330"/>
      <c r="O29" s="327" t="s">
        <v>55</v>
      </c>
      <c r="P29" s="328">
        <f ca="1">NOW()</f>
        <v>44493.875515046297</v>
      </c>
      <c r="Q29" s="329"/>
      <c r="R29" s="330"/>
    </row>
    <row r="30" spans="1:18" ht="17.25" thickBot="1">
      <c r="A30" s="40" t="s">
        <v>62</v>
      </c>
      <c r="B30" s="11" t="s">
        <v>63</v>
      </c>
      <c r="C30" s="95">
        <v>53910</v>
      </c>
      <c r="D30" s="92">
        <v>-1.08256881E-2</v>
      </c>
      <c r="E30" s="93">
        <v>117523.03406952</v>
      </c>
      <c r="F30" s="35"/>
      <c r="G30" s="320"/>
      <c r="H30" s="51" t="s">
        <v>58</v>
      </c>
      <c r="I30" s="73" t="s">
        <v>59</v>
      </c>
      <c r="J30" s="69" t="s">
        <v>262</v>
      </c>
      <c r="K30" s="298"/>
      <c r="L30" s="51" t="s">
        <v>58</v>
      </c>
      <c r="M30" s="73" t="s">
        <v>59</v>
      </c>
      <c r="N30" s="91" t="s">
        <v>262</v>
      </c>
      <c r="O30" s="298"/>
      <c r="P30" s="51" t="s">
        <v>58</v>
      </c>
      <c r="Q30" s="73" t="s">
        <v>59</v>
      </c>
      <c r="R30" s="91" t="s">
        <v>262</v>
      </c>
    </row>
    <row r="31" spans="1:18">
      <c r="A31" s="40" t="s">
        <v>223</v>
      </c>
      <c r="B31" s="11" t="s">
        <v>224</v>
      </c>
      <c r="C31" s="95">
        <v>1815</v>
      </c>
      <c r="D31" s="92">
        <v>-1.08991826E-2</v>
      </c>
      <c r="E31" s="93">
        <v>15825893.45440493</v>
      </c>
      <c r="F31" s="35"/>
      <c r="G31" s="52" t="s">
        <v>264</v>
      </c>
      <c r="H31" s="38">
        <f t="shared" ref="H31:H50" si="6">_xlfn.IFNA(VLOOKUP(G31, $B$2:$D$200, 2, FALSE), "")</f>
        <v>322</v>
      </c>
      <c r="I31" s="76">
        <f t="shared" ref="I31:I50" si="7">_xlfn.IFNA(VLOOKUP(G31, $B$2:$D$200, 3, FALSE), "")</f>
        <v>5.2287581700000002E-2</v>
      </c>
      <c r="J31" s="85">
        <f>_xlfn.IFNA(VLOOKUP(G31, $B$2:$E$200, 4, FALSE), "")</f>
        <v>528326781.28288102</v>
      </c>
      <c r="K31" s="81" t="s">
        <v>186</v>
      </c>
      <c r="L31" s="38">
        <f t="shared" ref="L31:L50" si="8">_xlfn.IFNA(VLOOKUP(K31, $B$2:$D$200, 2, FALSE), "")</f>
        <v>16.5</v>
      </c>
      <c r="M31" s="76">
        <f t="shared" ref="M31:M50" si="9">_xlfn.IFNA(VLOOKUP(K31, $B$2:$D$200, 3, FALSE), "")</f>
        <v>-6.0240963999999998E-3</v>
      </c>
      <c r="N31" s="85">
        <f>_xlfn.IFNA(VLOOKUP(K31, $B$2:$E$200, 4, FALSE), "")</f>
        <v>410882778.8522653</v>
      </c>
      <c r="O31" s="81" t="s">
        <v>264</v>
      </c>
      <c r="P31" s="38">
        <f t="shared" ref="P31:P50" si="10">_xlfn.IFNA(VLOOKUP(O31, $B$2:$D$200, 2, FALSE), "")</f>
        <v>322</v>
      </c>
      <c r="Q31" s="76">
        <f t="shared" ref="Q31:Q50" si="11">_xlfn.IFNA(VLOOKUP(O31, $B$2:$D$200, 3, FALSE), "")</f>
        <v>5.2287581700000002E-2</v>
      </c>
      <c r="R31" s="85">
        <f>_xlfn.IFNA(VLOOKUP(O31, $B$2:$E$200, 4, FALSE), "")</f>
        <v>528326781.28288102</v>
      </c>
    </row>
    <row r="32" spans="1:18">
      <c r="A32" s="40" t="s">
        <v>123</v>
      </c>
      <c r="B32" s="11" t="s">
        <v>124</v>
      </c>
      <c r="C32" s="95">
        <v>236850</v>
      </c>
      <c r="D32" s="92">
        <v>-1.1477462399999999E-2</v>
      </c>
      <c r="E32" s="93">
        <v>25377.172049960001</v>
      </c>
      <c r="F32" s="35"/>
      <c r="G32" s="47" t="s">
        <v>84</v>
      </c>
      <c r="H32" s="39">
        <f t="shared" si="6"/>
        <v>6060</v>
      </c>
      <c r="I32" s="77">
        <f t="shared" si="7"/>
        <v>4.6632124400000002E-2</v>
      </c>
      <c r="J32" s="86">
        <f t="shared" ref="J32:J50" si="12">_xlfn.IFNA(VLOOKUP(G32, $B$2:$E$200, 4, FALSE), "")</f>
        <v>20594133.167318501</v>
      </c>
      <c r="K32" s="82" t="s">
        <v>214</v>
      </c>
      <c r="L32" s="39">
        <f t="shared" si="8"/>
        <v>12.5</v>
      </c>
      <c r="M32" s="77">
        <f t="shared" si="9"/>
        <v>-7.9365079000000005E-3</v>
      </c>
      <c r="N32" s="86">
        <f t="shared" ref="N32:N50" si="13">_xlfn.IFNA(VLOOKUP(K32, $B$2:$E$200, 4, FALSE), "")</f>
        <v>454630379.45834434</v>
      </c>
      <c r="O32" s="82" t="s">
        <v>130</v>
      </c>
      <c r="P32" s="39">
        <f t="shared" si="10"/>
        <v>128</v>
      </c>
      <c r="Q32" s="77">
        <f t="shared" si="11"/>
        <v>2.4E-2</v>
      </c>
      <c r="R32" s="86">
        <f t="shared" ref="R32:R50" si="14">_xlfn.IFNA(VLOOKUP(O32, $B$2:$E$200, 4, FALSE), "")</f>
        <v>98112595.474499226</v>
      </c>
    </row>
    <row r="33" spans="1:18">
      <c r="A33" s="40" t="s">
        <v>105</v>
      </c>
      <c r="B33" s="11" t="s">
        <v>106</v>
      </c>
      <c r="C33" s="95">
        <v>2495</v>
      </c>
      <c r="D33" s="92">
        <v>-1.18811881E-2</v>
      </c>
      <c r="E33" s="93">
        <v>1640655.2306351601</v>
      </c>
      <c r="F33" s="35"/>
      <c r="G33" s="47" t="s">
        <v>130</v>
      </c>
      <c r="H33" s="39">
        <f t="shared" si="6"/>
        <v>128</v>
      </c>
      <c r="I33" s="77">
        <f t="shared" si="7"/>
        <v>2.4E-2</v>
      </c>
      <c r="J33" s="86">
        <f t="shared" si="12"/>
        <v>98112595.474499226</v>
      </c>
      <c r="K33" s="82" t="s">
        <v>328</v>
      </c>
      <c r="L33" s="39">
        <f t="shared" si="8"/>
        <v>0.23</v>
      </c>
      <c r="M33" s="77">
        <f t="shared" si="9"/>
        <v>-8.6206896999999998E-3</v>
      </c>
      <c r="N33" s="86">
        <f t="shared" si="13"/>
        <v>125711736669.20049</v>
      </c>
      <c r="O33" s="82" t="s">
        <v>228</v>
      </c>
      <c r="P33" s="39">
        <f t="shared" si="10"/>
        <v>384</v>
      </c>
      <c r="Q33" s="77">
        <f t="shared" si="11"/>
        <v>2.1276595700000001E-2</v>
      </c>
      <c r="R33" s="86">
        <f t="shared" si="14"/>
        <v>58517281.574436769</v>
      </c>
    </row>
    <row r="34" spans="1:18">
      <c r="A34" s="40" t="s">
        <v>247</v>
      </c>
      <c r="B34" s="11" t="s">
        <v>248</v>
      </c>
      <c r="C34" s="95">
        <v>99.8</v>
      </c>
      <c r="D34" s="92">
        <v>-1.18811881E-2</v>
      </c>
      <c r="E34" s="93">
        <v>35479770.965540439</v>
      </c>
      <c r="F34" s="35"/>
      <c r="G34" s="47" t="s">
        <v>228</v>
      </c>
      <c r="H34" s="39">
        <f t="shared" si="6"/>
        <v>384</v>
      </c>
      <c r="I34" s="77">
        <f t="shared" si="7"/>
        <v>2.1276595700000001E-2</v>
      </c>
      <c r="J34" s="86">
        <f t="shared" si="12"/>
        <v>58517281.574436769</v>
      </c>
      <c r="K34" s="82" t="s">
        <v>120</v>
      </c>
      <c r="L34" s="39">
        <f t="shared" si="8"/>
        <v>38.6</v>
      </c>
      <c r="M34" s="77">
        <f t="shared" si="9"/>
        <v>-1.0256410299999999E-2</v>
      </c>
      <c r="N34" s="86">
        <f t="shared" si="13"/>
        <v>843088021.06079757</v>
      </c>
      <c r="O34" s="82" t="s">
        <v>112</v>
      </c>
      <c r="P34" s="39">
        <f t="shared" si="10"/>
        <v>946</v>
      </c>
      <c r="Q34" s="77">
        <f t="shared" si="11"/>
        <v>1.28479657E-2</v>
      </c>
      <c r="R34" s="86">
        <f t="shared" si="14"/>
        <v>20566106.589643251</v>
      </c>
    </row>
    <row r="35" spans="1:18">
      <c r="A35" s="40" t="s">
        <v>103</v>
      </c>
      <c r="B35" s="11" t="s">
        <v>104</v>
      </c>
      <c r="C35" s="95">
        <v>1225</v>
      </c>
      <c r="D35" s="92">
        <v>-1.20967742E-2</v>
      </c>
      <c r="E35" s="93">
        <v>1270551.4852742699</v>
      </c>
      <c r="F35" s="35"/>
      <c r="G35" s="47" t="s">
        <v>112</v>
      </c>
      <c r="H35" s="44">
        <f t="shared" si="6"/>
        <v>946</v>
      </c>
      <c r="I35" s="78">
        <f t="shared" si="7"/>
        <v>1.28479657E-2</v>
      </c>
      <c r="J35" s="90">
        <f t="shared" si="12"/>
        <v>20566106.589643251</v>
      </c>
      <c r="K35" s="83" t="s">
        <v>248</v>
      </c>
      <c r="L35" s="44">
        <f t="shared" si="8"/>
        <v>99.8</v>
      </c>
      <c r="M35" s="78">
        <f t="shared" si="9"/>
        <v>-1.18811881E-2</v>
      </c>
      <c r="N35" s="90">
        <f t="shared" si="13"/>
        <v>35479770.965540439</v>
      </c>
      <c r="O35" s="83" t="s">
        <v>116</v>
      </c>
      <c r="P35" s="44">
        <f t="shared" si="10"/>
        <v>237</v>
      </c>
      <c r="Q35" s="78">
        <f t="shared" si="11"/>
        <v>1.2820512799999999E-2</v>
      </c>
      <c r="R35" s="90">
        <f t="shared" si="14"/>
        <v>19544134.995379191</v>
      </c>
    </row>
    <row r="36" spans="1:18">
      <c r="A36" s="40" t="s">
        <v>195</v>
      </c>
      <c r="B36" s="11" t="s">
        <v>196</v>
      </c>
      <c r="C36" s="95">
        <v>16170</v>
      </c>
      <c r="D36" s="92">
        <v>-1.2217471000000001E-2</v>
      </c>
      <c r="E36" s="93">
        <v>3017069.4795999802</v>
      </c>
      <c r="F36" s="35"/>
      <c r="G36" s="49" t="s">
        <v>116</v>
      </c>
      <c r="H36" s="39">
        <f t="shared" si="6"/>
        <v>237</v>
      </c>
      <c r="I36" s="77">
        <f t="shared" si="7"/>
        <v>1.2820512799999999E-2</v>
      </c>
      <c r="J36" s="99">
        <f t="shared" si="12"/>
        <v>19544134.995379191</v>
      </c>
      <c r="K36" s="82" t="s">
        <v>98</v>
      </c>
      <c r="L36" s="39">
        <f t="shared" si="8"/>
        <v>4.43</v>
      </c>
      <c r="M36" s="77">
        <f t="shared" si="9"/>
        <v>-1.3363029E-2</v>
      </c>
      <c r="N36" s="99">
        <f t="shared" si="13"/>
        <v>2463004345.8519897</v>
      </c>
      <c r="O36" s="82" t="s">
        <v>51</v>
      </c>
      <c r="P36" s="39">
        <f t="shared" si="10"/>
        <v>464</v>
      </c>
      <c r="Q36" s="77">
        <f t="shared" si="11"/>
        <v>6.5075921999999996E-3</v>
      </c>
      <c r="R36" s="99">
        <f t="shared" si="14"/>
        <v>37526303.997443959</v>
      </c>
    </row>
    <row r="37" spans="1:18">
      <c r="A37" s="40" t="s">
        <v>91</v>
      </c>
      <c r="B37" s="11" t="s">
        <v>92</v>
      </c>
      <c r="C37" s="95">
        <v>82740</v>
      </c>
      <c r="D37" s="92">
        <v>-1.24134638E-2</v>
      </c>
      <c r="E37" s="93">
        <v>112082.83552257001</v>
      </c>
      <c r="F37" s="35"/>
      <c r="G37" s="47" t="s">
        <v>110</v>
      </c>
      <c r="H37" s="39">
        <f t="shared" si="6"/>
        <v>8070</v>
      </c>
      <c r="I37" s="77">
        <f t="shared" si="7"/>
        <v>1.06449593E-2</v>
      </c>
      <c r="J37" s="86">
        <f t="shared" si="12"/>
        <v>1234010.61192832</v>
      </c>
      <c r="K37" s="82" t="s">
        <v>146</v>
      </c>
      <c r="L37" s="39">
        <f t="shared" si="8"/>
        <v>22.5</v>
      </c>
      <c r="M37" s="77">
        <f t="shared" si="9"/>
        <v>-1.7467248899999999E-2</v>
      </c>
      <c r="N37" s="86">
        <f t="shared" si="13"/>
        <v>134899852.32005566</v>
      </c>
      <c r="O37" s="82" t="s">
        <v>160</v>
      </c>
      <c r="P37" s="39">
        <f t="shared" si="10"/>
        <v>108</v>
      </c>
      <c r="Q37" s="77">
        <f t="shared" si="11"/>
        <v>0</v>
      </c>
      <c r="R37" s="86">
        <f t="shared" si="14"/>
        <v>59122590.415859133</v>
      </c>
    </row>
    <row r="38" spans="1:18">
      <c r="A38" s="40" t="s">
        <v>143</v>
      </c>
      <c r="B38" s="11" t="s">
        <v>144</v>
      </c>
      <c r="C38" s="95">
        <v>2775</v>
      </c>
      <c r="D38" s="92">
        <v>-1.2455516E-2</v>
      </c>
      <c r="E38" s="93">
        <v>2254585.05814248</v>
      </c>
      <c r="F38" s="35"/>
      <c r="G38" s="47" t="s">
        <v>166</v>
      </c>
      <c r="H38" s="39">
        <f t="shared" si="6"/>
        <v>2735</v>
      </c>
      <c r="I38" s="77">
        <f t="shared" si="7"/>
        <v>9.2250922999999995E-3</v>
      </c>
      <c r="J38" s="86">
        <f t="shared" si="12"/>
        <v>50229512.535284273</v>
      </c>
      <c r="K38" s="82" t="s">
        <v>232</v>
      </c>
      <c r="L38" s="39">
        <f t="shared" si="8"/>
        <v>83.3</v>
      </c>
      <c r="M38" s="77">
        <f t="shared" si="9"/>
        <v>-0.02</v>
      </c>
      <c r="N38" s="86">
        <f t="shared" si="13"/>
        <v>35283672.952732213</v>
      </c>
      <c r="O38" s="82" t="s">
        <v>150</v>
      </c>
      <c r="P38" s="39">
        <f t="shared" si="10"/>
        <v>123</v>
      </c>
      <c r="Q38" s="77">
        <f t="shared" si="11"/>
        <v>0</v>
      </c>
      <c r="R38" s="86">
        <f t="shared" si="14"/>
        <v>118470424.3828283</v>
      </c>
    </row>
    <row r="39" spans="1:18">
      <c r="A39" s="40" t="s">
        <v>81</v>
      </c>
      <c r="B39" s="11" t="s">
        <v>82</v>
      </c>
      <c r="C39" s="95">
        <v>2610</v>
      </c>
      <c r="D39" s="92">
        <v>-1.32325142E-2</v>
      </c>
      <c r="E39" s="93">
        <v>6290993.7646577498</v>
      </c>
      <c r="F39" s="35"/>
      <c r="G39" s="47" t="s">
        <v>51</v>
      </c>
      <c r="H39" s="39">
        <f t="shared" si="6"/>
        <v>464</v>
      </c>
      <c r="I39" s="77">
        <f t="shared" si="7"/>
        <v>6.5075921999999996E-3</v>
      </c>
      <c r="J39" s="86">
        <f t="shared" si="12"/>
        <v>37526303.997443959</v>
      </c>
      <c r="K39" s="82" t="s">
        <v>65</v>
      </c>
      <c r="L39" s="39">
        <f t="shared" si="8"/>
        <v>61.3</v>
      </c>
      <c r="M39" s="77">
        <f t="shared" si="9"/>
        <v>-2.0766773200000001E-2</v>
      </c>
      <c r="N39" s="86">
        <f t="shared" si="13"/>
        <v>67504649.951519564</v>
      </c>
      <c r="O39" s="82" t="s">
        <v>57</v>
      </c>
      <c r="P39" s="39">
        <f t="shared" si="10"/>
        <v>212</v>
      </c>
      <c r="Q39" s="77">
        <f t="shared" si="11"/>
        <v>-4.6948357000000003E-3</v>
      </c>
      <c r="R39" s="86">
        <f t="shared" si="14"/>
        <v>25263326.500342119</v>
      </c>
    </row>
    <row r="40" spans="1:18" ht="17.25" thickBot="1">
      <c r="A40" s="40" t="s">
        <v>97</v>
      </c>
      <c r="B40" s="11" t="s">
        <v>98</v>
      </c>
      <c r="C40" s="95">
        <v>4.43</v>
      </c>
      <c r="D40" s="92">
        <v>-1.3363029E-2</v>
      </c>
      <c r="E40" s="93">
        <v>2463004345.8519897</v>
      </c>
      <c r="F40" s="35"/>
      <c r="G40" s="53" t="s">
        <v>114</v>
      </c>
      <c r="H40" s="37">
        <f t="shared" si="6"/>
        <v>7090</v>
      </c>
      <c r="I40" s="79">
        <f t="shared" si="7"/>
        <v>4.2492917999999999E-3</v>
      </c>
      <c r="J40" s="87">
        <f t="shared" si="12"/>
        <v>401362.88910383999</v>
      </c>
      <c r="K40" s="84" t="s">
        <v>188</v>
      </c>
      <c r="L40" s="37">
        <f t="shared" si="8"/>
        <v>18.7</v>
      </c>
      <c r="M40" s="79">
        <f t="shared" si="9"/>
        <v>-2.0942408400000001E-2</v>
      </c>
      <c r="N40" s="87">
        <f t="shared" si="13"/>
        <v>216665948.07348189</v>
      </c>
      <c r="O40" s="84" t="s">
        <v>142</v>
      </c>
      <c r="P40" s="37">
        <f t="shared" si="10"/>
        <v>113</v>
      </c>
      <c r="Q40" s="79">
        <f t="shared" si="11"/>
        <v>-8.7719297999999998E-3</v>
      </c>
      <c r="R40" s="87">
        <f t="shared" si="14"/>
        <v>16569360.27762581</v>
      </c>
    </row>
    <row r="41" spans="1:18">
      <c r="A41" s="40" t="s">
        <v>153</v>
      </c>
      <c r="B41" s="11" t="s">
        <v>154</v>
      </c>
      <c r="C41" s="95">
        <v>2215</v>
      </c>
      <c r="D41" s="92">
        <v>-1.3363029E-2</v>
      </c>
      <c r="E41" s="93">
        <v>2878320.1094840001</v>
      </c>
      <c r="F41" s="35"/>
      <c r="G41" s="52" t="s">
        <v>174</v>
      </c>
      <c r="H41" s="38">
        <f t="shared" si="6"/>
        <v>1630</v>
      </c>
      <c r="I41" s="76">
        <f t="shared" si="7"/>
        <v>3.0769231000000001E-3</v>
      </c>
      <c r="J41" s="85">
        <f t="shared" si="12"/>
        <v>2926799.0424959301</v>
      </c>
      <c r="K41" s="81" t="s">
        <v>176</v>
      </c>
      <c r="L41" s="38">
        <f t="shared" si="8"/>
        <v>22.5</v>
      </c>
      <c r="M41" s="76">
        <f t="shared" si="9"/>
        <v>-2.1739130400000001E-2</v>
      </c>
      <c r="N41" s="85">
        <f t="shared" si="13"/>
        <v>84323649.391301557</v>
      </c>
      <c r="O41" s="81" t="s">
        <v>212</v>
      </c>
      <c r="P41" s="38">
        <f t="shared" si="10"/>
        <v>973</v>
      </c>
      <c r="Q41" s="76">
        <f t="shared" si="11"/>
        <v>-9.1649695E-3</v>
      </c>
      <c r="R41" s="85">
        <f t="shared" si="14"/>
        <v>3370451.46837787</v>
      </c>
    </row>
    <row r="42" spans="1:18">
      <c r="A42" s="40" t="s">
        <v>60</v>
      </c>
      <c r="B42" s="11" t="s">
        <v>61</v>
      </c>
      <c r="C42" s="95">
        <v>956</v>
      </c>
      <c r="D42" s="92">
        <v>-1.3415892699999999E-2</v>
      </c>
      <c r="E42" s="93">
        <v>5110705.3720938601</v>
      </c>
      <c r="F42" s="35"/>
      <c r="G42" s="47" t="s">
        <v>138</v>
      </c>
      <c r="H42" s="39">
        <f t="shared" si="6"/>
        <v>17420</v>
      </c>
      <c r="I42" s="77">
        <f t="shared" si="7"/>
        <v>2.8785261999999998E-3</v>
      </c>
      <c r="J42" s="86">
        <f t="shared" si="12"/>
        <v>3390045.8614757298</v>
      </c>
      <c r="K42" s="82" t="s">
        <v>202</v>
      </c>
      <c r="L42" s="39">
        <f t="shared" si="8"/>
        <v>21.1</v>
      </c>
      <c r="M42" s="77">
        <f t="shared" si="9"/>
        <v>-2.3148148100000002E-2</v>
      </c>
      <c r="N42" s="86">
        <f t="shared" si="13"/>
        <v>262540598.94699943</v>
      </c>
      <c r="O42" s="82" t="s">
        <v>61</v>
      </c>
      <c r="P42" s="39">
        <f t="shared" si="10"/>
        <v>956</v>
      </c>
      <c r="Q42" s="77">
        <f t="shared" si="11"/>
        <v>-1.3415892699999999E-2</v>
      </c>
      <c r="R42" s="86">
        <f t="shared" si="14"/>
        <v>5110705.3720938601</v>
      </c>
    </row>
    <row r="43" spans="1:18">
      <c r="A43" s="40" t="s">
        <v>127</v>
      </c>
      <c r="B43" s="11" t="s">
        <v>128</v>
      </c>
      <c r="C43" s="95">
        <v>145</v>
      </c>
      <c r="D43" s="92">
        <v>-1.36054422E-2</v>
      </c>
      <c r="E43" s="93">
        <v>13504106.10237615</v>
      </c>
      <c r="F43" s="35"/>
      <c r="G43" s="47" t="s">
        <v>140</v>
      </c>
      <c r="H43" s="39">
        <f t="shared" si="6"/>
        <v>11160</v>
      </c>
      <c r="I43" s="77">
        <f t="shared" si="7"/>
        <v>2.6954178000000001E-3</v>
      </c>
      <c r="J43" s="86">
        <f t="shared" si="12"/>
        <v>21366308.540698361</v>
      </c>
      <c r="K43" s="82" t="s">
        <v>200</v>
      </c>
      <c r="L43" s="39">
        <f t="shared" si="8"/>
        <v>86.5</v>
      </c>
      <c r="M43" s="77">
        <f t="shared" si="9"/>
        <v>-2.3702031599999999E-2</v>
      </c>
      <c r="N43" s="86">
        <f t="shared" si="13"/>
        <v>125180046.61268438</v>
      </c>
      <c r="O43" s="82" t="s">
        <v>128</v>
      </c>
      <c r="P43" s="39">
        <f t="shared" si="10"/>
        <v>145</v>
      </c>
      <c r="Q43" s="77">
        <f t="shared" si="11"/>
        <v>-1.36054422E-2</v>
      </c>
      <c r="R43" s="86">
        <f t="shared" si="14"/>
        <v>13504106.10237615</v>
      </c>
    </row>
    <row r="44" spans="1:18">
      <c r="A44" s="40" t="s">
        <v>135</v>
      </c>
      <c r="B44" s="11" t="s">
        <v>136</v>
      </c>
      <c r="C44" s="95">
        <v>361</v>
      </c>
      <c r="D44" s="92">
        <v>-1.36612022E-2</v>
      </c>
      <c r="E44" s="93">
        <v>6791343.4411832104</v>
      </c>
      <c r="F44" s="35"/>
      <c r="G44" s="47" t="s">
        <v>88</v>
      </c>
      <c r="H44" s="39">
        <f t="shared" si="6"/>
        <v>210800</v>
      </c>
      <c r="I44" s="77">
        <f t="shared" si="7"/>
        <v>7.1208169999999996E-4</v>
      </c>
      <c r="J44" s="86">
        <f t="shared" si="12"/>
        <v>30895.532261190001</v>
      </c>
      <c r="K44" s="82" t="s">
        <v>208</v>
      </c>
      <c r="L44" s="39">
        <f t="shared" si="8"/>
        <v>19.600000000000001</v>
      </c>
      <c r="M44" s="77">
        <f t="shared" si="9"/>
        <v>-2.4875621899999999E-2</v>
      </c>
      <c r="N44" s="86">
        <f t="shared" si="13"/>
        <v>124328616.21994536</v>
      </c>
      <c r="O44" s="82" t="s">
        <v>136</v>
      </c>
      <c r="P44" s="39">
        <f t="shared" si="10"/>
        <v>361</v>
      </c>
      <c r="Q44" s="77">
        <f t="shared" si="11"/>
        <v>-1.36612022E-2</v>
      </c>
      <c r="R44" s="86">
        <f t="shared" si="14"/>
        <v>6791343.4411832104</v>
      </c>
    </row>
    <row r="45" spans="1:18">
      <c r="A45" s="40" t="s">
        <v>177</v>
      </c>
      <c r="B45" s="11" t="s">
        <v>178</v>
      </c>
      <c r="C45" s="95">
        <v>15960</v>
      </c>
      <c r="D45" s="92">
        <v>-1.4206300200000001E-2</v>
      </c>
      <c r="E45" s="93">
        <v>1318666.3199543001</v>
      </c>
      <c r="F45" s="35"/>
      <c r="G45" s="47" t="s">
        <v>160</v>
      </c>
      <c r="H45" s="44">
        <f t="shared" si="6"/>
        <v>108</v>
      </c>
      <c r="I45" s="78">
        <f t="shared" si="7"/>
        <v>0</v>
      </c>
      <c r="J45" s="90">
        <f t="shared" si="12"/>
        <v>59122590.415859133</v>
      </c>
      <c r="K45" s="83" t="s">
        <v>148</v>
      </c>
      <c r="L45" s="44">
        <f t="shared" si="8"/>
        <v>14.1</v>
      </c>
      <c r="M45" s="78">
        <f t="shared" si="9"/>
        <v>-2.75862069E-2</v>
      </c>
      <c r="N45" s="90">
        <f t="shared" si="13"/>
        <v>328669009.66424876</v>
      </c>
      <c r="O45" s="83" t="s">
        <v>230</v>
      </c>
      <c r="P45" s="44">
        <f t="shared" si="10"/>
        <v>950</v>
      </c>
      <c r="Q45" s="78">
        <f t="shared" si="11"/>
        <v>-1.4522821599999999E-2</v>
      </c>
      <c r="R45" s="90">
        <f t="shared" si="14"/>
        <v>4748984.9257565103</v>
      </c>
    </row>
    <row r="46" spans="1:18">
      <c r="A46" s="40" t="s">
        <v>229</v>
      </c>
      <c r="B46" s="11" t="s">
        <v>230</v>
      </c>
      <c r="C46" s="95">
        <v>950</v>
      </c>
      <c r="D46" s="92">
        <v>-1.4522821599999999E-2</v>
      </c>
      <c r="E46" s="93">
        <v>4748984.9257565103</v>
      </c>
      <c r="F46" s="35"/>
      <c r="G46" s="49" t="s">
        <v>150</v>
      </c>
      <c r="H46" s="39">
        <f t="shared" si="6"/>
        <v>123</v>
      </c>
      <c r="I46" s="77">
        <f t="shared" si="7"/>
        <v>0</v>
      </c>
      <c r="J46" s="99">
        <f t="shared" si="12"/>
        <v>118470424.3828283</v>
      </c>
      <c r="K46" s="82" t="s">
        <v>206</v>
      </c>
      <c r="L46" s="39">
        <f t="shared" si="8"/>
        <v>16</v>
      </c>
      <c r="M46" s="77">
        <f t="shared" si="9"/>
        <v>-3.0303030299999999E-2</v>
      </c>
      <c r="N46" s="99">
        <f t="shared" si="13"/>
        <v>140295721.24986449</v>
      </c>
      <c r="O46" s="82" t="s">
        <v>86</v>
      </c>
      <c r="P46" s="39">
        <f t="shared" si="10"/>
        <v>394</v>
      </c>
      <c r="Q46" s="77">
        <f t="shared" si="11"/>
        <v>-1.4999999999999999E-2</v>
      </c>
      <c r="R46" s="99">
        <f t="shared" si="14"/>
        <v>6397427.8226027898</v>
      </c>
    </row>
    <row r="47" spans="1:18">
      <c r="A47" s="40" t="s">
        <v>133</v>
      </c>
      <c r="B47" s="11" t="s">
        <v>134</v>
      </c>
      <c r="C47" s="95">
        <v>2010</v>
      </c>
      <c r="D47" s="92">
        <v>-1.47058824E-2</v>
      </c>
      <c r="E47" s="93">
        <v>687638.70026747999</v>
      </c>
      <c r="F47" s="35"/>
      <c r="G47" s="47" t="s">
        <v>90</v>
      </c>
      <c r="H47" s="39">
        <f t="shared" si="6"/>
        <v>1330</v>
      </c>
      <c r="I47" s="77">
        <f t="shared" si="7"/>
        <v>-3.7453183999999998E-3</v>
      </c>
      <c r="J47" s="86">
        <f t="shared" si="12"/>
        <v>66476904.911845937</v>
      </c>
      <c r="K47" s="82" t="s">
        <v>72</v>
      </c>
      <c r="L47" s="39">
        <f t="shared" si="8"/>
        <v>35.4</v>
      </c>
      <c r="M47" s="77">
        <f t="shared" si="9"/>
        <v>-4.06504065E-2</v>
      </c>
      <c r="N47" s="86">
        <f t="shared" si="13"/>
        <v>154122754.92704803</v>
      </c>
      <c r="O47" s="82" t="s">
        <v>226</v>
      </c>
      <c r="P47" s="39">
        <f t="shared" si="10"/>
        <v>896</v>
      </c>
      <c r="Q47" s="77">
        <f t="shared" si="11"/>
        <v>-1.5384615399999999E-2</v>
      </c>
      <c r="R47" s="86">
        <f t="shared" si="14"/>
        <v>4299223.4953082995</v>
      </c>
    </row>
    <row r="48" spans="1:18">
      <c r="A48" s="40" t="s">
        <v>85</v>
      </c>
      <c r="B48" s="11" t="s">
        <v>86</v>
      </c>
      <c r="C48" s="95">
        <v>394</v>
      </c>
      <c r="D48" s="92">
        <v>-1.4999999999999999E-2</v>
      </c>
      <c r="E48" s="93">
        <v>6397427.8226027898</v>
      </c>
      <c r="F48" s="35"/>
      <c r="G48" s="47" t="s">
        <v>78</v>
      </c>
      <c r="H48" s="39">
        <f t="shared" si="6"/>
        <v>764100</v>
      </c>
      <c r="I48" s="77">
        <f t="shared" si="7"/>
        <v>-3.7809648000000002E-3</v>
      </c>
      <c r="J48" s="86">
        <f t="shared" si="12"/>
        <v>11541.92194656</v>
      </c>
      <c r="K48" s="82"/>
      <c r="L48" s="39" t="str">
        <f t="shared" si="8"/>
        <v/>
      </c>
      <c r="M48" s="77" t="str">
        <f t="shared" si="9"/>
        <v/>
      </c>
      <c r="N48" s="86" t="str">
        <f t="shared" si="13"/>
        <v/>
      </c>
      <c r="O48" s="82" t="s">
        <v>162</v>
      </c>
      <c r="P48" s="39">
        <f t="shared" si="10"/>
        <v>716</v>
      </c>
      <c r="Q48" s="77">
        <f t="shared" si="11"/>
        <v>-1.64835165E-2</v>
      </c>
      <c r="R48" s="86">
        <f t="shared" si="14"/>
        <v>3330885.2436031601</v>
      </c>
    </row>
    <row r="49" spans="1:18">
      <c r="A49" s="40" t="s">
        <v>95</v>
      </c>
      <c r="B49" s="11" t="s">
        <v>96</v>
      </c>
      <c r="C49" s="95">
        <v>8105</v>
      </c>
      <c r="D49" s="92">
        <v>-1.5188335400000001E-2</v>
      </c>
      <c r="E49" s="93">
        <v>871832.82614598004</v>
      </c>
      <c r="F49" s="35"/>
      <c r="G49" s="47" t="s">
        <v>57</v>
      </c>
      <c r="H49" s="39">
        <f t="shared" si="6"/>
        <v>212</v>
      </c>
      <c r="I49" s="77">
        <f t="shared" si="7"/>
        <v>-4.6948357000000003E-3</v>
      </c>
      <c r="J49" s="86">
        <f t="shared" si="12"/>
        <v>25263326.500342119</v>
      </c>
      <c r="K49" s="82"/>
      <c r="L49" s="39" t="str">
        <f t="shared" si="8"/>
        <v/>
      </c>
      <c r="M49" s="77" t="str">
        <f t="shared" si="9"/>
        <v/>
      </c>
      <c r="N49" s="86" t="str">
        <f t="shared" si="13"/>
        <v/>
      </c>
      <c r="O49" s="82" t="s">
        <v>126</v>
      </c>
      <c r="P49" s="39">
        <f t="shared" si="10"/>
        <v>164</v>
      </c>
      <c r="Q49" s="77">
        <f t="shared" si="11"/>
        <v>-1.79640719E-2</v>
      </c>
      <c r="R49" s="86">
        <f t="shared" si="14"/>
        <v>145912607.12637442</v>
      </c>
    </row>
    <row r="50" spans="1:18" ht="17.25" thickBot="1">
      <c r="A50" s="40" t="s">
        <v>225</v>
      </c>
      <c r="B50" s="11" t="s">
        <v>226</v>
      </c>
      <c r="C50" s="95">
        <v>896</v>
      </c>
      <c r="D50" s="92">
        <v>-1.5384615399999999E-2</v>
      </c>
      <c r="E50" s="93">
        <v>4299223.4953082995</v>
      </c>
      <c r="F50" s="35"/>
      <c r="G50" s="53" t="s">
        <v>170</v>
      </c>
      <c r="H50" s="37">
        <f t="shared" si="6"/>
        <v>4035</v>
      </c>
      <c r="I50" s="79">
        <f t="shared" si="7"/>
        <v>-4.9321825E-3</v>
      </c>
      <c r="J50" s="87">
        <f t="shared" si="12"/>
        <v>13983757.67419303</v>
      </c>
      <c r="K50" s="84"/>
      <c r="L50" s="37" t="str">
        <f t="shared" si="8"/>
        <v/>
      </c>
      <c r="M50" s="79" t="str">
        <f t="shared" si="9"/>
        <v/>
      </c>
      <c r="N50" s="87" t="str">
        <f t="shared" si="13"/>
        <v/>
      </c>
      <c r="O50" s="84" t="s">
        <v>80</v>
      </c>
      <c r="P50" s="37">
        <f t="shared" si="10"/>
        <v>855</v>
      </c>
      <c r="Q50" s="79">
        <f t="shared" si="11"/>
        <v>-1.94954128E-2</v>
      </c>
      <c r="R50" s="87">
        <f t="shared" si="14"/>
        <v>1560836.3826635301</v>
      </c>
    </row>
    <row r="51" spans="1:18">
      <c r="A51" s="40" t="s">
        <v>157</v>
      </c>
      <c r="B51" s="11" t="s">
        <v>158</v>
      </c>
      <c r="C51" s="95">
        <v>1535</v>
      </c>
      <c r="D51" s="92">
        <v>-1.6025641E-2</v>
      </c>
      <c r="E51" s="93">
        <v>1353613.22034912</v>
      </c>
      <c r="F51" s="35"/>
    </row>
    <row r="52" spans="1:18" ht="17.25" thickBot="1">
      <c r="A52" s="40" t="s">
        <v>161</v>
      </c>
      <c r="B52" s="11" t="s">
        <v>162</v>
      </c>
      <c r="C52" s="95">
        <v>716</v>
      </c>
      <c r="D52" s="92">
        <v>-1.64835165E-2</v>
      </c>
      <c r="E52" s="93">
        <v>3330885.2436031601</v>
      </c>
      <c r="F52" s="35"/>
    </row>
    <row r="53" spans="1:18" ht="17.25" thickBot="1">
      <c r="A53" s="40" t="s">
        <v>101</v>
      </c>
      <c r="B53" s="11" t="s">
        <v>102</v>
      </c>
      <c r="C53" s="95">
        <v>1160</v>
      </c>
      <c r="D53" s="92">
        <v>-1.6949152499999998E-2</v>
      </c>
      <c r="E53" s="93">
        <v>3081816.5110121602</v>
      </c>
      <c r="F53" s="35"/>
      <c r="G53" s="275" t="s">
        <v>253</v>
      </c>
      <c r="H53" s="276"/>
      <c r="I53" s="276"/>
      <c r="J53" s="277"/>
      <c r="K53" s="275" t="s">
        <v>256</v>
      </c>
      <c r="L53" s="276"/>
      <c r="M53" s="276"/>
      <c r="N53" s="277"/>
      <c r="O53" s="275" t="s">
        <v>257</v>
      </c>
      <c r="P53" s="276"/>
      <c r="Q53" s="276"/>
      <c r="R53" s="277"/>
    </row>
    <row r="54" spans="1:18" ht="17.25" thickBot="1">
      <c r="A54" s="40" t="s">
        <v>155</v>
      </c>
      <c r="B54" s="11" t="s">
        <v>156</v>
      </c>
      <c r="C54" s="95">
        <v>34040</v>
      </c>
      <c r="D54" s="92">
        <v>-1.7037250899999998E-2</v>
      </c>
      <c r="E54" s="93">
        <v>80125.193974590002</v>
      </c>
      <c r="F54" s="35"/>
      <c r="G54" s="312" t="s">
        <v>55</v>
      </c>
      <c r="H54" s="328">
        <f ca="1">NOW()</f>
        <v>44493.875515046297</v>
      </c>
      <c r="I54" s="329"/>
      <c r="J54" s="330"/>
      <c r="K54" s="327" t="s">
        <v>55</v>
      </c>
      <c r="L54" s="328">
        <f ca="1">NOW()</f>
        <v>44493.875515046297</v>
      </c>
      <c r="M54" s="329"/>
      <c r="N54" s="330"/>
      <c r="O54" s="327" t="s">
        <v>55</v>
      </c>
      <c r="P54" s="328">
        <f ca="1">NOW()</f>
        <v>44493.875515046297</v>
      </c>
      <c r="Q54" s="329"/>
      <c r="R54" s="330"/>
    </row>
    <row r="55" spans="1:18" ht="17.25" thickBot="1">
      <c r="A55" s="40" t="s">
        <v>145</v>
      </c>
      <c r="B55" s="11" t="s">
        <v>146</v>
      </c>
      <c r="C55" s="95">
        <v>22.5</v>
      </c>
      <c r="D55" s="92">
        <v>-1.7467248899999999E-2</v>
      </c>
      <c r="E55" s="93">
        <v>134899852.32005566</v>
      </c>
      <c r="F55" s="35"/>
      <c r="G55" s="320"/>
      <c r="H55" s="51" t="s">
        <v>58</v>
      </c>
      <c r="I55" s="73" t="s">
        <v>59</v>
      </c>
      <c r="J55" s="69" t="s">
        <v>262</v>
      </c>
      <c r="K55" s="298"/>
      <c r="L55" s="51" t="s">
        <v>58</v>
      </c>
      <c r="M55" s="73" t="s">
        <v>59</v>
      </c>
      <c r="N55" s="69" t="s">
        <v>262</v>
      </c>
      <c r="O55" s="298"/>
      <c r="P55" s="51" t="s">
        <v>58</v>
      </c>
      <c r="Q55" s="73" t="s">
        <v>59</v>
      </c>
      <c r="R55" s="69" t="s">
        <v>262</v>
      </c>
    </row>
    <row r="56" spans="1:18">
      <c r="A56" s="40" t="s">
        <v>125</v>
      </c>
      <c r="B56" s="11" t="s">
        <v>126</v>
      </c>
      <c r="C56" s="95">
        <v>164</v>
      </c>
      <c r="D56" s="92">
        <v>-1.79640719E-2</v>
      </c>
      <c r="E56" s="93">
        <v>145912607.12637442</v>
      </c>
      <c r="F56" s="35"/>
      <c r="G56" s="55" t="s">
        <v>206</v>
      </c>
      <c r="H56" s="38">
        <f t="shared" ref="H56:H75" si="15">_xlfn.IFNA(VLOOKUP(G56, $B$2:$D$200, 2, FALSE), "")</f>
        <v>16</v>
      </c>
      <c r="I56" s="76">
        <f t="shared" ref="I56:I65" si="16">_xlfn.IFNA(VLOOKUP(G56, $B$2:$D$200, 3, FALSE), "")</f>
        <v>-3.0303030299999999E-2</v>
      </c>
      <c r="J56" s="85">
        <f>_xlfn.IFNA(VLOOKUP(G56, $B$2:$E$200, 4, FALSE), "")</f>
        <v>140295721.24986449</v>
      </c>
      <c r="K56" s="81" t="s">
        <v>186</v>
      </c>
      <c r="L56" s="38">
        <f t="shared" ref="L56:L75" si="17">_xlfn.IFNA(VLOOKUP(K56, $B$2:$D$200, 2, FALSE), "")</f>
        <v>16.5</v>
      </c>
      <c r="M56" s="76">
        <f t="shared" ref="M56:M75" si="18">_xlfn.IFNA(VLOOKUP(K56, $B$2:$D$200, 3, FALSE), "")</f>
        <v>-6.0240963999999998E-3</v>
      </c>
      <c r="N56" s="85">
        <f>_xlfn.IFNA(VLOOKUP(K56, $B$2:$E$200, 4, FALSE), "")</f>
        <v>410882778.8522653</v>
      </c>
      <c r="O56" s="81" t="s">
        <v>162</v>
      </c>
      <c r="P56" s="38">
        <f t="shared" ref="P56:P75" si="19">_xlfn.IFNA(VLOOKUP(O56, $B$2:$D$200, 2, FALSE), "")</f>
        <v>716</v>
      </c>
      <c r="Q56" s="76">
        <f t="shared" ref="Q56:Q75" si="20">_xlfn.IFNA(VLOOKUP(O56, $B$2:$D$200, 3, FALSE), "")</f>
        <v>-1.64835165E-2</v>
      </c>
      <c r="R56" s="85">
        <f>_xlfn.IFNA(VLOOKUP(O56, $B$2:$E$200, 4, FALSE), "")</f>
        <v>3330885.2436031601</v>
      </c>
    </row>
    <row r="57" spans="1:18">
      <c r="A57" s="40" t="s">
        <v>79</v>
      </c>
      <c r="B57" s="11" t="s">
        <v>80</v>
      </c>
      <c r="C57" s="95">
        <v>855</v>
      </c>
      <c r="D57" s="92">
        <v>-1.94954128E-2</v>
      </c>
      <c r="E57" s="93">
        <v>1560836.3826635301</v>
      </c>
      <c r="F57" s="35"/>
      <c r="G57" s="56" t="s">
        <v>330</v>
      </c>
      <c r="H57" s="39">
        <f t="shared" si="15"/>
        <v>448</v>
      </c>
      <c r="I57" s="77">
        <f t="shared" si="16"/>
        <v>-3.2397408199999998E-2</v>
      </c>
      <c r="J57" s="86">
        <f t="shared" ref="J57:J75" si="21">_xlfn.IFNA(VLOOKUP(G57, $B$2:$E$200, 4, FALSE), "")</f>
        <v>7951851.1320289504</v>
      </c>
      <c r="K57" s="82" t="s">
        <v>214</v>
      </c>
      <c r="L57" s="39">
        <f t="shared" si="17"/>
        <v>12.5</v>
      </c>
      <c r="M57" s="77">
        <f t="shared" si="18"/>
        <v>-7.9365079000000005E-3</v>
      </c>
      <c r="N57" s="86">
        <f t="shared" ref="N57:N75" si="22">_xlfn.IFNA(VLOOKUP(K57, $B$2:$E$200, 4, FALSE), "")</f>
        <v>454630379.45834434</v>
      </c>
      <c r="O57" s="82" t="s">
        <v>126</v>
      </c>
      <c r="P57" s="39">
        <f t="shared" si="19"/>
        <v>164</v>
      </c>
      <c r="Q57" s="77">
        <f t="shared" si="20"/>
        <v>-1.79640719E-2</v>
      </c>
      <c r="R57" s="86">
        <f t="shared" ref="R57:R75" si="23">_xlfn.IFNA(VLOOKUP(O57, $B$2:$E$200, 4, FALSE), "")</f>
        <v>145912607.12637442</v>
      </c>
    </row>
    <row r="58" spans="1:18">
      <c r="A58" s="40" t="s">
        <v>151</v>
      </c>
      <c r="B58" s="11" t="s">
        <v>152</v>
      </c>
      <c r="C58" s="95">
        <v>150600</v>
      </c>
      <c r="D58" s="92">
        <v>-1.953125E-2</v>
      </c>
      <c r="E58" s="93">
        <v>105599.24895958</v>
      </c>
      <c r="F58" s="35"/>
      <c r="G58" s="56" t="s">
        <v>108</v>
      </c>
      <c r="H58" s="39">
        <f t="shared" si="15"/>
        <v>171</v>
      </c>
      <c r="I58" s="77">
        <f t="shared" si="16"/>
        <v>-3.3898305099999998E-2</v>
      </c>
      <c r="J58" s="86">
        <f t="shared" si="21"/>
        <v>33001137.12039867</v>
      </c>
      <c r="K58" s="82" t="s">
        <v>328</v>
      </c>
      <c r="L58" s="39">
        <f t="shared" si="17"/>
        <v>0.23</v>
      </c>
      <c r="M58" s="77">
        <f t="shared" si="18"/>
        <v>-8.6206896999999998E-3</v>
      </c>
      <c r="N58" s="86">
        <f t="shared" si="22"/>
        <v>125711736669.20049</v>
      </c>
      <c r="O58" s="82" t="s">
        <v>80</v>
      </c>
      <c r="P58" s="39">
        <f t="shared" si="19"/>
        <v>855</v>
      </c>
      <c r="Q58" s="77">
        <f t="shared" si="20"/>
        <v>-1.94954128E-2</v>
      </c>
      <c r="R58" s="86">
        <f t="shared" si="23"/>
        <v>1560836.3826635301</v>
      </c>
    </row>
    <row r="59" spans="1:18">
      <c r="A59" s="40" t="s">
        <v>231</v>
      </c>
      <c r="B59" s="11" t="s">
        <v>232</v>
      </c>
      <c r="C59" s="95">
        <v>83.3</v>
      </c>
      <c r="D59" s="92">
        <v>-0.02</v>
      </c>
      <c r="E59" s="93">
        <v>35283672.952732213</v>
      </c>
      <c r="F59" s="35"/>
      <c r="G59" s="56" t="s">
        <v>180</v>
      </c>
      <c r="H59" s="39">
        <f t="shared" si="15"/>
        <v>65300</v>
      </c>
      <c r="I59" s="77">
        <f t="shared" si="16"/>
        <v>-3.4880283800000002E-2</v>
      </c>
      <c r="J59" s="86">
        <f t="shared" si="21"/>
        <v>124014.92957266</v>
      </c>
      <c r="K59" s="82" t="s">
        <v>120</v>
      </c>
      <c r="L59" s="39">
        <f t="shared" si="17"/>
        <v>38.6</v>
      </c>
      <c r="M59" s="77">
        <f t="shared" si="18"/>
        <v>-1.0256410299999999E-2</v>
      </c>
      <c r="N59" s="86">
        <f t="shared" si="22"/>
        <v>843088021.06079757</v>
      </c>
      <c r="O59" s="82" t="s">
        <v>204</v>
      </c>
      <c r="P59" s="39">
        <f t="shared" si="19"/>
        <v>850</v>
      </c>
      <c r="Q59" s="77">
        <f t="shared" si="20"/>
        <v>-2.18642117E-2</v>
      </c>
      <c r="R59" s="86">
        <f t="shared" si="23"/>
        <v>3999470.6114089298</v>
      </c>
    </row>
    <row r="60" spans="1:18">
      <c r="A60" s="40" t="s">
        <v>221</v>
      </c>
      <c r="B60" s="11" t="s">
        <v>222</v>
      </c>
      <c r="C60" s="95">
        <v>4765</v>
      </c>
      <c r="D60" s="92">
        <v>-2.0554984599999999E-2</v>
      </c>
      <c r="E60" s="93">
        <v>1158001.8365596901</v>
      </c>
      <c r="F60" s="35"/>
      <c r="G60" s="56" t="s">
        <v>334</v>
      </c>
      <c r="H60" s="39">
        <f t="shared" si="15"/>
        <v>1930</v>
      </c>
      <c r="I60" s="77">
        <f t="shared" si="16"/>
        <v>-3.5000000000000003E-2</v>
      </c>
      <c r="J60" s="90">
        <f t="shared" si="21"/>
        <v>20741474.672043111</v>
      </c>
      <c r="K60" s="83" t="s">
        <v>248</v>
      </c>
      <c r="L60" s="44">
        <f t="shared" si="17"/>
        <v>99.8</v>
      </c>
      <c r="M60" s="78">
        <f t="shared" si="18"/>
        <v>-1.18811881E-2</v>
      </c>
      <c r="N60" s="90">
        <f t="shared" si="22"/>
        <v>35479770.965540439</v>
      </c>
      <c r="O60" s="83" t="s">
        <v>172</v>
      </c>
      <c r="P60" s="44">
        <f t="shared" si="19"/>
        <v>436</v>
      </c>
      <c r="Q60" s="78">
        <f t="shared" si="20"/>
        <v>-2.2421524700000001E-2</v>
      </c>
      <c r="R60" s="90">
        <f t="shared" si="23"/>
        <v>4517155.5701914802</v>
      </c>
    </row>
    <row r="61" spans="1:18">
      <c r="A61" s="40" t="s">
        <v>99</v>
      </c>
      <c r="B61" s="11" t="s">
        <v>100</v>
      </c>
      <c r="C61" s="95">
        <v>66980</v>
      </c>
      <c r="D61" s="92">
        <v>-2.0617049299999999E-2</v>
      </c>
      <c r="E61" s="93">
        <v>538120.92578349996</v>
      </c>
      <c r="F61" s="35"/>
      <c r="G61" s="60" t="s">
        <v>332</v>
      </c>
      <c r="H61" s="45">
        <f t="shared" si="15"/>
        <v>1360</v>
      </c>
      <c r="I61" s="80">
        <f t="shared" si="16"/>
        <v>-3.5460992900000002E-2</v>
      </c>
      <c r="J61" s="99">
        <f t="shared" si="21"/>
        <v>26755385.568554021</v>
      </c>
      <c r="K61" s="82" t="s">
        <v>98</v>
      </c>
      <c r="L61" s="39">
        <f t="shared" si="17"/>
        <v>4.43</v>
      </c>
      <c r="M61" s="77">
        <f t="shared" si="18"/>
        <v>-1.3363029E-2</v>
      </c>
      <c r="N61" s="99">
        <f t="shared" si="22"/>
        <v>2463004345.8519897</v>
      </c>
      <c r="O61" s="82" t="s">
        <v>192</v>
      </c>
      <c r="P61" s="39">
        <f t="shared" si="19"/>
        <v>130</v>
      </c>
      <c r="Q61" s="77">
        <f t="shared" si="20"/>
        <v>-2.2556390999999999E-2</v>
      </c>
      <c r="R61" s="99">
        <f t="shared" si="23"/>
        <v>29133903.055125199</v>
      </c>
    </row>
    <row r="62" spans="1:18">
      <c r="A62" s="40" t="s">
        <v>64</v>
      </c>
      <c r="B62" s="11" t="s">
        <v>65</v>
      </c>
      <c r="C62" s="95">
        <v>61.3</v>
      </c>
      <c r="D62" s="92">
        <v>-2.0766773200000001E-2</v>
      </c>
      <c r="E62" s="93">
        <v>67504649.951519564</v>
      </c>
      <c r="F62" s="35"/>
      <c r="G62" s="56" t="s">
        <v>69</v>
      </c>
      <c r="H62" s="39">
        <f t="shared" si="15"/>
        <v>9180</v>
      </c>
      <c r="I62" s="77">
        <f t="shared" si="16"/>
        <v>-3.6726127999999997E-2</v>
      </c>
      <c r="J62" s="86">
        <f t="shared" si="21"/>
        <v>1256675.6202173301</v>
      </c>
      <c r="K62" s="82" t="s">
        <v>146</v>
      </c>
      <c r="L62" s="39">
        <f t="shared" si="17"/>
        <v>22.5</v>
      </c>
      <c r="M62" s="77">
        <f t="shared" si="18"/>
        <v>-1.7467248899999999E-2</v>
      </c>
      <c r="N62" s="86">
        <f t="shared" si="22"/>
        <v>134899852.32005566</v>
      </c>
      <c r="O62" s="82" t="s">
        <v>236</v>
      </c>
      <c r="P62" s="39">
        <f t="shared" si="19"/>
        <v>128</v>
      </c>
      <c r="Q62" s="77">
        <f t="shared" si="20"/>
        <v>-2.2900763399999999E-2</v>
      </c>
      <c r="R62" s="86">
        <f t="shared" si="23"/>
        <v>23041448.801347092</v>
      </c>
    </row>
    <row r="63" spans="1:18">
      <c r="A63" s="40" t="s">
        <v>187</v>
      </c>
      <c r="B63" s="11" t="s">
        <v>188</v>
      </c>
      <c r="C63" s="95">
        <v>18.7</v>
      </c>
      <c r="D63" s="92">
        <v>-2.0942408400000001E-2</v>
      </c>
      <c r="E63" s="93">
        <v>216665948.07348189</v>
      </c>
      <c r="F63" s="35"/>
      <c r="G63" s="56" t="s">
        <v>190</v>
      </c>
      <c r="H63" s="39">
        <f t="shared" si="15"/>
        <v>376</v>
      </c>
      <c r="I63" s="77">
        <f t="shared" si="16"/>
        <v>-3.83631714E-2</v>
      </c>
      <c r="J63" s="86">
        <f t="shared" si="21"/>
        <v>10331786.93629357</v>
      </c>
      <c r="K63" s="82" t="s">
        <v>232</v>
      </c>
      <c r="L63" s="39">
        <f t="shared" si="17"/>
        <v>83.3</v>
      </c>
      <c r="M63" s="77">
        <f t="shared" si="18"/>
        <v>-0.02</v>
      </c>
      <c r="N63" s="86">
        <f t="shared" si="22"/>
        <v>35283672.952732213</v>
      </c>
      <c r="O63" s="82" t="s">
        <v>198</v>
      </c>
      <c r="P63" s="39">
        <f t="shared" si="19"/>
        <v>211</v>
      </c>
      <c r="Q63" s="77">
        <f t="shared" si="20"/>
        <v>-2.3148148100000002E-2</v>
      </c>
      <c r="R63" s="86">
        <f t="shared" si="23"/>
        <v>10389511.34575171</v>
      </c>
    </row>
    <row r="64" spans="1:18">
      <c r="A64" s="40" t="s">
        <v>175</v>
      </c>
      <c r="B64" s="11" t="s">
        <v>176</v>
      </c>
      <c r="C64" s="95">
        <v>22.5</v>
      </c>
      <c r="D64" s="92">
        <v>-2.1739130400000001E-2</v>
      </c>
      <c r="E64" s="93">
        <v>84323649.391301557</v>
      </c>
      <c r="F64" s="35"/>
      <c r="G64" s="56" t="s">
        <v>242</v>
      </c>
      <c r="H64" s="39">
        <f t="shared" si="15"/>
        <v>2535</v>
      </c>
      <c r="I64" s="77">
        <f t="shared" si="16"/>
        <v>-3.9772727299999998E-2</v>
      </c>
      <c r="J64" s="86">
        <f t="shared" si="21"/>
        <v>6366658.1059847102</v>
      </c>
      <c r="K64" s="82" t="s">
        <v>65</v>
      </c>
      <c r="L64" s="39">
        <f t="shared" si="17"/>
        <v>61.3</v>
      </c>
      <c r="M64" s="77">
        <f t="shared" si="18"/>
        <v>-2.0766773200000001E-2</v>
      </c>
      <c r="N64" s="86">
        <f t="shared" si="22"/>
        <v>67504649.951519564</v>
      </c>
      <c r="O64" s="82" t="s">
        <v>122</v>
      </c>
      <c r="P64" s="39">
        <f t="shared" si="19"/>
        <v>576</v>
      </c>
      <c r="Q64" s="77">
        <f t="shared" si="20"/>
        <v>-2.3728813599999999E-2</v>
      </c>
      <c r="R64" s="86">
        <f t="shared" si="23"/>
        <v>4852039.7922563097</v>
      </c>
    </row>
    <row r="65" spans="1:18" ht="17.25" thickBot="1">
      <c r="A65" s="40" t="s">
        <v>203</v>
      </c>
      <c r="B65" s="11" t="s">
        <v>204</v>
      </c>
      <c r="C65" s="95">
        <v>850</v>
      </c>
      <c r="D65" s="92">
        <v>-2.18642117E-2</v>
      </c>
      <c r="E65" s="93">
        <v>3999470.6114089298</v>
      </c>
      <c r="F65" s="35"/>
      <c r="G65" s="57" t="s">
        <v>336</v>
      </c>
      <c r="H65" s="37">
        <f t="shared" si="15"/>
        <v>231900</v>
      </c>
      <c r="I65" s="79">
        <f t="shared" si="16"/>
        <v>-3.9950320800000001E-2</v>
      </c>
      <c r="J65" s="87">
        <f t="shared" si="21"/>
        <v>325935.19660814002</v>
      </c>
      <c r="K65" s="84" t="s">
        <v>188</v>
      </c>
      <c r="L65" s="37">
        <f t="shared" si="17"/>
        <v>18.7</v>
      </c>
      <c r="M65" s="79">
        <f t="shared" si="18"/>
        <v>-2.0942408400000001E-2</v>
      </c>
      <c r="N65" s="87">
        <f t="shared" si="22"/>
        <v>216665948.07348189</v>
      </c>
      <c r="O65" s="84" t="s">
        <v>240</v>
      </c>
      <c r="P65" s="37">
        <f t="shared" si="19"/>
        <v>658</v>
      </c>
      <c r="Q65" s="79">
        <f t="shared" si="20"/>
        <v>-2.37388724E-2</v>
      </c>
      <c r="R65" s="87">
        <f t="shared" si="23"/>
        <v>1217431.5300974499</v>
      </c>
    </row>
    <row r="66" spans="1:18">
      <c r="A66" s="40" t="s">
        <v>209</v>
      </c>
      <c r="B66" s="11" t="s">
        <v>210</v>
      </c>
      <c r="C66" s="95">
        <v>1340</v>
      </c>
      <c r="D66" s="92">
        <v>-2.1897810199999999E-2</v>
      </c>
      <c r="E66" s="93">
        <v>3632429.0273633199</v>
      </c>
      <c r="F66" s="35"/>
      <c r="G66" s="56" t="s">
        <v>72</v>
      </c>
      <c r="H66" s="38">
        <f t="shared" si="15"/>
        <v>35.4</v>
      </c>
      <c r="I66" s="76">
        <f t="shared" ref="I66:I75" si="24">_xlfn.IFNA(VLOOKUP(G66, $B$2:$D$200, 3, FALSE), "")</f>
        <v>-4.06504065E-2</v>
      </c>
      <c r="J66" s="85">
        <f t="shared" si="21"/>
        <v>154122754.92704803</v>
      </c>
      <c r="K66" s="81" t="s">
        <v>176</v>
      </c>
      <c r="L66" s="38">
        <f t="shared" si="17"/>
        <v>22.5</v>
      </c>
      <c r="M66" s="76">
        <f t="shared" si="18"/>
        <v>-2.1739130400000001E-2</v>
      </c>
      <c r="N66" s="85">
        <f t="shared" si="22"/>
        <v>84323649.391301557</v>
      </c>
      <c r="O66" s="81" t="s">
        <v>218</v>
      </c>
      <c r="P66" s="38">
        <f t="shared" si="19"/>
        <v>239</v>
      </c>
      <c r="Q66" s="76">
        <f t="shared" si="20"/>
        <v>-2.44897959E-2</v>
      </c>
      <c r="R66" s="85">
        <f t="shared" si="23"/>
        <v>13920613.088736979</v>
      </c>
    </row>
    <row r="67" spans="1:18">
      <c r="A67" s="40" t="s">
        <v>171</v>
      </c>
      <c r="B67" s="11" t="s">
        <v>172</v>
      </c>
      <c r="C67" s="95">
        <v>436</v>
      </c>
      <c r="D67" s="92">
        <v>-2.2421524700000001E-2</v>
      </c>
      <c r="E67" s="93">
        <v>4517155.5701914802</v>
      </c>
      <c r="F67" s="35"/>
      <c r="G67" s="56" t="s">
        <v>238</v>
      </c>
      <c r="H67" s="39">
        <f t="shared" si="15"/>
        <v>184</v>
      </c>
      <c r="I67" s="77">
        <f t="shared" si="24"/>
        <v>-4.16666667E-2</v>
      </c>
      <c r="J67" s="86">
        <f t="shared" si="21"/>
        <v>76907516.318127736</v>
      </c>
      <c r="K67" s="82" t="s">
        <v>202</v>
      </c>
      <c r="L67" s="39">
        <f t="shared" si="17"/>
        <v>21.1</v>
      </c>
      <c r="M67" s="77">
        <f t="shared" si="18"/>
        <v>-2.3148148100000002E-2</v>
      </c>
      <c r="N67" s="86">
        <f t="shared" si="22"/>
        <v>262540598.94699943</v>
      </c>
      <c r="O67" s="82" t="s">
        <v>252</v>
      </c>
      <c r="P67" s="39">
        <f t="shared" si="19"/>
        <v>391</v>
      </c>
      <c r="Q67" s="77">
        <f t="shared" si="20"/>
        <v>-2.4937655900000001E-2</v>
      </c>
      <c r="R67" s="86">
        <f t="shared" si="23"/>
        <v>7485501.40412746</v>
      </c>
    </row>
    <row r="68" spans="1:18">
      <c r="A68" s="40" t="s">
        <v>191</v>
      </c>
      <c r="B68" s="11" t="s">
        <v>192</v>
      </c>
      <c r="C68" s="95">
        <v>130</v>
      </c>
      <c r="D68" s="92">
        <v>-2.2556390999999999E-2</v>
      </c>
      <c r="E68" s="93">
        <v>29133903.055125199</v>
      </c>
      <c r="F68" s="35"/>
      <c r="G68" s="56" t="s">
        <v>184</v>
      </c>
      <c r="H68" s="39">
        <f t="shared" si="15"/>
        <v>10300</v>
      </c>
      <c r="I68" s="77">
        <f t="shared" si="24"/>
        <v>-4.2750929399999998E-2</v>
      </c>
      <c r="J68" s="86">
        <f t="shared" si="21"/>
        <v>877454.45252645004</v>
      </c>
      <c r="K68" s="82" t="s">
        <v>200</v>
      </c>
      <c r="L68" s="39">
        <f t="shared" si="17"/>
        <v>86.5</v>
      </c>
      <c r="M68" s="77">
        <f t="shared" si="18"/>
        <v>-2.3702031599999999E-2</v>
      </c>
      <c r="N68" s="86">
        <f t="shared" si="22"/>
        <v>125180046.61268438</v>
      </c>
      <c r="O68" s="82" t="s">
        <v>220</v>
      </c>
      <c r="P68" s="39">
        <f t="shared" si="19"/>
        <v>200</v>
      </c>
      <c r="Q68" s="77">
        <f t="shared" si="20"/>
        <v>-2.9126213599999999E-2</v>
      </c>
      <c r="R68" s="86">
        <f t="shared" si="23"/>
        <v>32905478.469956961</v>
      </c>
    </row>
    <row r="69" spans="1:18">
      <c r="A69" s="40" t="s">
        <v>235</v>
      </c>
      <c r="B69" s="11" t="s">
        <v>236</v>
      </c>
      <c r="C69" s="95">
        <v>128</v>
      </c>
      <c r="D69" s="92">
        <v>-2.2900763399999999E-2</v>
      </c>
      <c r="E69" s="93">
        <v>23041448.801347092</v>
      </c>
      <c r="F69" s="35"/>
      <c r="G69" s="56" t="s">
        <v>216</v>
      </c>
      <c r="H69" s="39">
        <f t="shared" si="15"/>
        <v>307</v>
      </c>
      <c r="I69" s="77">
        <f t="shared" si="24"/>
        <v>-4.3613707199999997E-2</v>
      </c>
      <c r="J69" s="86">
        <f t="shared" si="21"/>
        <v>131244425.05342144</v>
      </c>
      <c r="K69" s="82" t="s">
        <v>208</v>
      </c>
      <c r="L69" s="39">
        <f t="shared" si="17"/>
        <v>19.600000000000001</v>
      </c>
      <c r="M69" s="77">
        <f t="shared" si="18"/>
        <v>-2.4875621899999999E-2</v>
      </c>
      <c r="N69" s="86">
        <f t="shared" si="22"/>
        <v>124328616.21994536</v>
      </c>
      <c r="O69" s="82" t="s">
        <v>234</v>
      </c>
      <c r="P69" s="39">
        <f t="shared" si="19"/>
        <v>705</v>
      </c>
      <c r="Q69" s="77">
        <f t="shared" si="20"/>
        <v>-3.0261348E-2</v>
      </c>
      <c r="R69" s="86">
        <f t="shared" si="23"/>
        <v>6068041.2349568699</v>
      </c>
    </row>
    <row r="70" spans="1:18">
      <c r="A70" s="40" t="s">
        <v>201</v>
      </c>
      <c r="B70" s="11" t="s">
        <v>202</v>
      </c>
      <c r="C70" s="95">
        <v>21.1</v>
      </c>
      <c r="D70" s="92">
        <v>-2.3148148100000002E-2</v>
      </c>
      <c r="E70" s="93">
        <v>262540598.94699943</v>
      </c>
      <c r="F70" s="35"/>
      <c r="G70" s="56" t="s">
        <v>182</v>
      </c>
      <c r="H70" s="39">
        <f t="shared" si="15"/>
        <v>1480</v>
      </c>
      <c r="I70" s="77">
        <f t="shared" si="24"/>
        <v>-4.5161290299999997E-2</v>
      </c>
      <c r="J70" s="90">
        <f t="shared" si="21"/>
        <v>22209457.227202989</v>
      </c>
      <c r="K70" s="83" t="s">
        <v>148</v>
      </c>
      <c r="L70" s="44">
        <f t="shared" si="17"/>
        <v>14.1</v>
      </c>
      <c r="M70" s="78">
        <f t="shared" si="18"/>
        <v>-2.75862069E-2</v>
      </c>
      <c r="N70" s="90">
        <f t="shared" si="22"/>
        <v>328669009.66424876</v>
      </c>
      <c r="O70" s="83" t="s">
        <v>330</v>
      </c>
      <c r="P70" s="44">
        <f t="shared" si="19"/>
        <v>448</v>
      </c>
      <c r="Q70" s="78">
        <f t="shared" si="20"/>
        <v>-3.2397408199999998E-2</v>
      </c>
      <c r="R70" s="90">
        <f t="shared" si="23"/>
        <v>7951851.1320289504</v>
      </c>
    </row>
    <row r="71" spans="1:18">
      <c r="A71" s="40" t="s">
        <v>197</v>
      </c>
      <c r="B71" s="11" t="s">
        <v>198</v>
      </c>
      <c r="C71" s="95">
        <v>211</v>
      </c>
      <c r="D71" s="92">
        <v>-2.3148148100000002E-2</v>
      </c>
      <c r="E71" s="93">
        <v>10389511.34575171</v>
      </c>
      <c r="F71" s="35"/>
      <c r="G71" s="60" t="s">
        <v>76</v>
      </c>
      <c r="H71" s="45">
        <f t="shared" si="15"/>
        <v>36510</v>
      </c>
      <c r="I71" s="80">
        <f t="shared" si="24"/>
        <v>-4.6736292399999997E-2</v>
      </c>
      <c r="J71" s="99">
        <f t="shared" si="21"/>
        <v>680720.33420553</v>
      </c>
      <c r="K71" s="82" t="s">
        <v>206</v>
      </c>
      <c r="L71" s="39">
        <f t="shared" si="17"/>
        <v>16</v>
      </c>
      <c r="M71" s="77">
        <f t="shared" si="18"/>
        <v>-3.0303030299999999E-2</v>
      </c>
      <c r="N71" s="99">
        <f t="shared" si="22"/>
        <v>140295721.24986449</v>
      </c>
      <c r="O71" s="82" t="s">
        <v>108</v>
      </c>
      <c r="P71" s="39">
        <f t="shared" si="19"/>
        <v>171</v>
      </c>
      <c r="Q71" s="77">
        <f t="shared" si="20"/>
        <v>-3.3898305099999998E-2</v>
      </c>
      <c r="R71" s="99">
        <f t="shared" si="23"/>
        <v>33001137.12039867</v>
      </c>
    </row>
    <row r="72" spans="1:18">
      <c r="A72" s="40" t="s">
        <v>199</v>
      </c>
      <c r="B72" s="11" t="s">
        <v>200</v>
      </c>
      <c r="C72" s="95">
        <v>86.5</v>
      </c>
      <c r="D72" s="92">
        <v>-2.3702031599999999E-2</v>
      </c>
      <c r="E72" s="93">
        <v>125180046.61268438</v>
      </c>
      <c r="F72" s="35"/>
      <c r="G72" s="56" t="s">
        <v>118</v>
      </c>
      <c r="H72" s="39">
        <f t="shared" si="15"/>
        <v>4655</v>
      </c>
      <c r="I72" s="77">
        <f t="shared" si="24"/>
        <v>-4.7082906899999999E-2</v>
      </c>
      <c r="J72" s="86">
        <f t="shared" si="21"/>
        <v>2449265.3523137001</v>
      </c>
      <c r="K72" s="82" t="s">
        <v>72</v>
      </c>
      <c r="L72" s="39">
        <f t="shared" si="17"/>
        <v>35.4</v>
      </c>
      <c r="M72" s="77">
        <f t="shared" si="18"/>
        <v>-4.06504065E-2</v>
      </c>
      <c r="N72" s="86">
        <f t="shared" si="22"/>
        <v>154122754.92704803</v>
      </c>
      <c r="O72" s="82" t="s">
        <v>190</v>
      </c>
      <c r="P72" s="39">
        <f t="shared" si="19"/>
        <v>376</v>
      </c>
      <c r="Q72" s="77">
        <f t="shared" si="20"/>
        <v>-3.83631714E-2</v>
      </c>
      <c r="R72" s="86">
        <f t="shared" si="23"/>
        <v>10331786.93629357</v>
      </c>
    </row>
    <row r="73" spans="1:18">
      <c r="A73" s="40" t="s">
        <v>121</v>
      </c>
      <c r="B73" s="11" t="s">
        <v>122</v>
      </c>
      <c r="C73" s="95">
        <v>576</v>
      </c>
      <c r="D73" s="92">
        <v>-2.3728813599999999E-2</v>
      </c>
      <c r="E73" s="93">
        <v>4852039.7922563097</v>
      </c>
      <c r="F73" s="35"/>
      <c r="G73" s="56" t="s">
        <v>244</v>
      </c>
      <c r="H73" s="39">
        <f t="shared" si="15"/>
        <v>8765</v>
      </c>
      <c r="I73" s="77">
        <f t="shared" si="24"/>
        <v>-7.0026525199999995E-2</v>
      </c>
      <c r="J73" s="86">
        <f t="shared" si="21"/>
        <v>4512410.5687187398</v>
      </c>
      <c r="K73" s="82"/>
      <c r="L73" s="39" t="str">
        <f t="shared" si="17"/>
        <v/>
      </c>
      <c r="M73" s="77" t="str">
        <f t="shared" si="18"/>
        <v/>
      </c>
      <c r="N73" s="86" t="str">
        <f t="shared" si="22"/>
        <v/>
      </c>
      <c r="O73" s="82" t="s">
        <v>238</v>
      </c>
      <c r="P73" s="39">
        <f t="shared" si="19"/>
        <v>184</v>
      </c>
      <c r="Q73" s="77">
        <f t="shared" si="20"/>
        <v>-4.16666667E-2</v>
      </c>
      <c r="R73" s="86">
        <f t="shared" si="23"/>
        <v>76907516.318127736</v>
      </c>
    </row>
    <row r="74" spans="1:18">
      <c r="A74" s="40" t="s">
        <v>239</v>
      </c>
      <c r="B74" s="11" t="s">
        <v>240</v>
      </c>
      <c r="C74" s="95">
        <v>658</v>
      </c>
      <c r="D74" s="92">
        <v>-2.37388724E-2</v>
      </c>
      <c r="E74" s="93">
        <v>1217431.5300974499</v>
      </c>
      <c r="F74" s="35"/>
      <c r="G74" s="56" t="s">
        <v>67</v>
      </c>
      <c r="H74" s="39">
        <f t="shared" si="15"/>
        <v>5385</v>
      </c>
      <c r="I74" s="77">
        <f t="shared" si="24"/>
        <v>-7.3149741800000001E-2</v>
      </c>
      <c r="J74" s="86">
        <f t="shared" si="21"/>
        <v>12649269.621271379</v>
      </c>
      <c r="K74" s="82"/>
      <c r="L74" s="39" t="str">
        <f t="shared" si="17"/>
        <v/>
      </c>
      <c r="M74" s="77" t="str">
        <f t="shared" si="18"/>
        <v/>
      </c>
      <c r="N74" s="86" t="str">
        <f t="shared" si="22"/>
        <v/>
      </c>
      <c r="O74" s="82" t="s">
        <v>216</v>
      </c>
      <c r="P74" s="39">
        <f t="shared" si="19"/>
        <v>307</v>
      </c>
      <c r="Q74" s="77">
        <f t="shared" si="20"/>
        <v>-4.3613707199999997E-2</v>
      </c>
      <c r="R74" s="86">
        <f t="shared" si="23"/>
        <v>131244425.05342144</v>
      </c>
    </row>
    <row r="75" spans="1:18" ht="17.25" thickBot="1">
      <c r="A75" s="40" t="s">
        <v>217</v>
      </c>
      <c r="B75" s="11" t="s">
        <v>218</v>
      </c>
      <c r="C75" s="95">
        <v>239</v>
      </c>
      <c r="D75" s="92">
        <v>-2.44897959E-2</v>
      </c>
      <c r="E75" s="93">
        <v>13920613.088736979</v>
      </c>
      <c r="F75" s="35"/>
      <c r="G75" s="57" t="s">
        <v>164</v>
      </c>
      <c r="H75" s="37">
        <f t="shared" si="15"/>
        <v>248</v>
      </c>
      <c r="I75" s="79">
        <f t="shared" si="24"/>
        <v>-8.82352941E-2</v>
      </c>
      <c r="J75" s="87">
        <f t="shared" si="21"/>
        <v>117555851.66120952</v>
      </c>
      <c r="K75" s="84"/>
      <c r="L75" s="37" t="str">
        <f t="shared" si="17"/>
        <v/>
      </c>
      <c r="M75" s="79" t="str">
        <f t="shared" si="18"/>
        <v/>
      </c>
      <c r="N75" s="87" t="str">
        <f t="shared" si="22"/>
        <v/>
      </c>
      <c r="O75" s="84" t="s">
        <v>164</v>
      </c>
      <c r="P75" s="37">
        <f t="shared" si="19"/>
        <v>248</v>
      </c>
      <c r="Q75" s="79">
        <f t="shared" si="20"/>
        <v>-8.82352941E-2</v>
      </c>
      <c r="R75" s="87">
        <f t="shared" si="23"/>
        <v>117555851.66120952</v>
      </c>
    </row>
    <row r="76" spans="1:18">
      <c r="A76" s="40" t="s">
        <v>207</v>
      </c>
      <c r="B76" s="11" t="s">
        <v>208</v>
      </c>
      <c r="C76" s="95">
        <v>19.600000000000001</v>
      </c>
      <c r="D76" s="92">
        <v>-2.4875621899999999E-2</v>
      </c>
      <c r="E76" s="93">
        <v>124328616.21994536</v>
      </c>
      <c r="F76" s="35"/>
      <c r="G76" s="35"/>
      <c r="H76" s="35"/>
      <c r="I76" s="35"/>
    </row>
    <row r="77" spans="1:18">
      <c r="A77" s="40" t="s">
        <v>251</v>
      </c>
      <c r="B77" s="11" t="s">
        <v>252</v>
      </c>
      <c r="C77" s="95">
        <v>391</v>
      </c>
      <c r="D77" s="92">
        <v>-2.4937655900000001E-2</v>
      </c>
      <c r="E77" s="93">
        <v>7485501.40412746</v>
      </c>
      <c r="F77" s="35"/>
      <c r="G77" s="35"/>
      <c r="H77" s="35"/>
      <c r="I77" s="35"/>
    </row>
    <row r="78" spans="1:18">
      <c r="A78" s="40" t="s">
        <v>249</v>
      </c>
      <c r="B78" s="11" t="s">
        <v>250</v>
      </c>
      <c r="C78" s="95">
        <v>1165</v>
      </c>
      <c r="D78" s="92">
        <v>-2.51046025E-2</v>
      </c>
      <c r="E78" s="93">
        <v>1797236.4317185399</v>
      </c>
      <c r="F78" s="35"/>
      <c r="G78" s="35"/>
      <c r="H78" s="35"/>
      <c r="I78" s="35"/>
    </row>
    <row r="79" spans="1:18">
      <c r="A79" s="40" t="s">
        <v>73</v>
      </c>
      <c r="B79" s="11" t="s">
        <v>74</v>
      </c>
      <c r="C79" s="95">
        <v>42500</v>
      </c>
      <c r="D79" s="92">
        <v>-2.5229357800000001E-2</v>
      </c>
      <c r="E79" s="93">
        <v>221089.13625390999</v>
      </c>
      <c r="F79" s="35"/>
      <c r="G79" s="35"/>
      <c r="H79" s="35"/>
      <c r="I79" s="35"/>
    </row>
    <row r="80" spans="1:18">
      <c r="A80" s="40" t="s">
        <v>131</v>
      </c>
      <c r="B80" s="11" t="s">
        <v>132</v>
      </c>
      <c r="C80" s="95">
        <v>52500</v>
      </c>
      <c r="D80" s="92">
        <v>-2.5793282599999998E-2</v>
      </c>
      <c r="E80" s="93">
        <v>314273.45418725</v>
      </c>
      <c r="F80" s="35"/>
      <c r="G80" s="35"/>
      <c r="H80" s="35"/>
      <c r="I80" s="35"/>
    </row>
    <row r="81" spans="1:9">
      <c r="A81" s="40" t="s">
        <v>93</v>
      </c>
      <c r="B81" s="11" t="s">
        <v>94</v>
      </c>
      <c r="C81" s="95">
        <v>4945000</v>
      </c>
      <c r="D81" s="92">
        <v>-2.6574803099999999E-2</v>
      </c>
      <c r="E81" s="93">
        <v>25029.773531070001</v>
      </c>
      <c r="F81" s="35"/>
      <c r="G81" s="35"/>
      <c r="H81" s="35"/>
      <c r="I81" s="35"/>
    </row>
    <row r="82" spans="1:9">
      <c r="A82" s="40" t="s">
        <v>245</v>
      </c>
      <c r="B82" s="11" t="s">
        <v>246</v>
      </c>
      <c r="C82" s="95">
        <v>2550</v>
      </c>
      <c r="D82" s="92">
        <v>-2.67175573E-2</v>
      </c>
      <c r="E82" s="93">
        <v>1643997.0360167599</v>
      </c>
      <c r="F82" s="35"/>
      <c r="G82" s="35"/>
      <c r="H82" s="35"/>
      <c r="I82" s="35"/>
    </row>
    <row r="83" spans="1:9">
      <c r="A83" s="40" t="s">
        <v>147</v>
      </c>
      <c r="B83" s="11" t="s">
        <v>148</v>
      </c>
      <c r="C83" s="95">
        <v>14.1</v>
      </c>
      <c r="D83" s="92">
        <v>-2.75862069E-2</v>
      </c>
      <c r="E83" s="93">
        <v>328669009.66424876</v>
      </c>
      <c r="F83" s="35"/>
      <c r="G83" s="35"/>
      <c r="H83" s="35"/>
      <c r="I83" s="35"/>
    </row>
    <row r="84" spans="1:9">
      <c r="A84" s="40" t="s">
        <v>219</v>
      </c>
      <c r="B84" s="11" t="s">
        <v>220</v>
      </c>
      <c r="C84" s="95">
        <v>200</v>
      </c>
      <c r="D84" s="92">
        <v>-2.9126213599999999E-2</v>
      </c>
      <c r="E84" s="93">
        <v>32905478.469956961</v>
      </c>
      <c r="F84" s="35"/>
      <c r="G84" s="35"/>
      <c r="H84" s="35"/>
      <c r="I84" s="35"/>
    </row>
    <row r="85" spans="1:9">
      <c r="A85" s="40" t="s">
        <v>167</v>
      </c>
      <c r="B85" s="11" t="s">
        <v>168</v>
      </c>
      <c r="C85" s="95">
        <v>29360</v>
      </c>
      <c r="D85" s="92">
        <v>-2.9421487600000001E-2</v>
      </c>
      <c r="E85" s="93">
        <v>135145.40397498</v>
      </c>
      <c r="F85" s="35"/>
      <c r="G85" s="35"/>
      <c r="H85" s="35"/>
      <c r="I85" s="35"/>
    </row>
    <row r="86" spans="1:9">
      <c r="A86" s="40" t="s">
        <v>233</v>
      </c>
      <c r="B86" s="11" t="s">
        <v>234</v>
      </c>
      <c r="C86" s="95">
        <v>705</v>
      </c>
      <c r="D86" s="92">
        <v>-3.0261348E-2</v>
      </c>
      <c r="E86" s="93">
        <v>6068041.2349568699</v>
      </c>
      <c r="F86" s="35"/>
      <c r="G86" s="35"/>
      <c r="H86" s="35"/>
      <c r="I86" s="35"/>
    </row>
    <row r="87" spans="1:9">
      <c r="A87" s="40" t="s">
        <v>205</v>
      </c>
      <c r="B87" s="11" t="s">
        <v>206</v>
      </c>
      <c r="C87" s="95">
        <v>16</v>
      </c>
      <c r="D87" s="92">
        <v>-3.0303030299999999E-2</v>
      </c>
      <c r="E87" s="93">
        <v>140295721.24986449</v>
      </c>
      <c r="F87" s="35"/>
      <c r="G87" s="35"/>
      <c r="H87" s="35"/>
      <c r="I87" s="35"/>
    </row>
    <row r="88" spans="1:9">
      <c r="A88" s="40" t="s">
        <v>53</v>
      </c>
      <c r="B88" s="11" t="s">
        <v>330</v>
      </c>
      <c r="C88" s="95">
        <v>448</v>
      </c>
      <c r="D88" s="92">
        <v>-3.2397408199999998E-2</v>
      </c>
      <c r="E88" s="93">
        <v>7951851.1320289504</v>
      </c>
      <c r="F88" s="35"/>
      <c r="G88" s="35"/>
      <c r="H88" s="35"/>
      <c r="I88" s="35"/>
    </row>
    <row r="89" spans="1:9">
      <c r="A89" s="40" t="s">
        <v>107</v>
      </c>
      <c r="B89" s="11" t="s">
        <v>108</v>
      </c>
      <c r="C89" s="95">
        <v>171</v>
      </c>
      <c r="D89" s="92">
        <v>-3.3898305099999998E-2</v>
      </c>
      <c r="E89" s="93">
        <v>33001137.12039867</v>
      </c>
      <c r="F89" s="35"/>
      <c r="G89" s="35"/>
      <c r="H89" s="35"/>
      <c r="I89" s="35"/>
    </row>
    <row r="90" spans="1:9">
      <c r="A90" s="40" t="s">
        <v>179</v>
      </c>
      <c r="B90" s="11" t="s">
        <v>180</v>
      </c>
      <c r="C90" s="95">
        <v>65300</v>
      </c>
      <c r="D90" s="92">
        <v>-3.4880283800000002E-2</v>
      </c>
      <c r="E90" s="93">
        <v>124014.92957266</v>
      </c>
      <c r="F90" s="35"/>
      <c r="G90" s="35"/>
      <c r="H90" s="35"/>
      <c r="I90" s="35"/>
    </row>
    <row r="91" spans="1:9">
      <c r="A91" s="40" t="s">
        <v>333</v>
      </c>
      <c r="B91" s="11" t="s">
        <v>334</v>
      </c>
      <c r="C91" s="95">
        <v>1930</v>
      </c>
      <c r="D91" s="92">
        <v>-3.5000000000000003E-2</v>
      </c>
      <c r="E91" s="93">
        <v>20741474.672043111</v>
      </c>
      <c r="F91" s="35"/>
      <c r="G91" s="35"/>
      <c r="H91" s="35"/>
      <c r="I91" s="35"/>
    </row>
    <row r="92" spans="1:9">
      <c r="A92" s="40" t="s">
        <v>331</v>
      </c>
      <c r="B92" s="11" t="s">
        <v>332</v>
      </c>
      <c r="C92" s="95">
        <v>1360</v>
      </c>
      <c r="D92" s="92">
        <v>-3.5460992900000002E-2</v>
      </c>
      <c r="E92" s="93">
        <v>26755385.568554021</v>
      </c>
      <c r="F92" s="35"/>
      <c r="G92" s="35"/>
      <c r="H92" s="35"/>
      <c r="I92" s="35"/>
    </row>
    <row r="93" spans="1:9">
      <c r="A93" s="40" t="s">
        <v>68</v>
      </c>
      <c r="B93" s="11" t="s">
        <v>69</v>
      </c>
      <c r="C93" s="95">
        <v>9180</v>
      </c>
      <c r="D93" s="92">
        <v>-3.6726127999999997E-2</v>
      </c>
      <c r="E93" s="93">
        <v>1256675.6202173301</v>
      </c>
      <c r="F93" s="35"/>
      <c r="G93" s="35"/>
      <c r="H93" s="35"/>
      <c r="I93" s="35"/>
    </row>
    <row r="94" spans="1:9">
      <c r="A94" s="40" t="s">
        <v>189</v>
      </c>
      <c r="B94" s="11" t="s">
        <v>190</v>
      </c>
      <c r="C94" s="95">
        <v>376</v>
      </c>
      <c r="D94" s="92">
        <v>-3.83631714E-2</v>
      </c>
      <c r="E94" s="93">
        <v>10331786.93629357</v>
      </c>
      <c r="F94" s="35"/>
      <c r="G94" s="35"/>
      <c r="H94" s="35"/>
      <c r="I94" s="35"/>
    </row>
    <row r="95" spans="1:9">
      <c r="A95" s="40" t="s">
        <v>241</v>
      </c>
      <c r="B95" s="11" t="s">
        <v>242</v>
      </c>
      <c r="C95" s="95">
        <v>2535</v>
      </c>
      <c r="D95" s="92">
        <v>-3.9772727299999998E-2</v>
      </c>
      <c r="E95" s="93">
        <v>6366658.1059847102</v>
      </c>
      <c r="F95" s="35"/>
      <c r="G95" s="35"/>
      <c r="H95" s="35"/>
      <c r="I95" s="35"/>
    </row>
    <row r="96" spans="1:9">
      <c r="A96" s="40" t="s">
        <v>335</v>
      </c>
      <c r="B96" s="11" t="s">
        <v>336</v>
      </c>
      <c r="C96" s="95">
        <v>231900</v>
      </c>
      <c r="D96" s="92">
        <v>-3.9950320800000001E-2</v>
      </c>
      <c r="E96" s="93">
        <v>325935.19660814002</v>
      </c>
      <c r="F96" s="35"/>
      <c r="G96" s="35"/>
      <c r="H96" s="35"/>
      <c r="I96" s="35"/>
    </row>
    <row r="97" spans="1:9">
      <c r="A97" s="40" t="s">
        <v>71</v>
      </c>
      <c r="B97" s="11" t="s">
        <v>72</v>
      </c>
      <c r="C97" s="95">
        <v>35.4</v>
      </c>
      <c r="D97" s="92">
        <v>-4.06504065E-2</v>
      </c>
      <c r="E97" s="93">
        <v>154122754.92704803</v>
      </c>
      <c r="F97" s="35"/>
      <c r="G97" s="35"/>
      <c r="H97" s="35"/>
      <c r="I97" s="35"/>
    </row>
    <row r="98" spans="1:9">
      <c r="A98" s="40" t="s">
        <v>237</v>
      </c>
      <c r="B98" s="11" t="s">
        <v>238</v>
      </c>
      <c r="C98" s="95">
        <v>184</v>
      </c>
      <c r="D98" s="92">
        <v>-4.16666667E-2</v>
      </c>
      <c r="E98" s="93">
        <v>76907516.318127736</v>
      </c>
      <c r="F98" s="35"/>
      <c r="G98" s="35"/>
      <c r="H98" s="35"/>
      <c r="I98" s="35"/>
    </row>
    <row r="99" spans="1:9">
      <c r="A99" s="40" t="s">
        <v>183</v>
      </c>
      <c r="B99" s="11" t="s">
        <v>184</v>
      </c>
      <c r="C99" s="95">
        <v>10300</v>
      </c>
      <c r="D99" s="92">
        <v>-4.2750929399999998E-2</v>
      </c>
      <c r="E99" s="93">
        <v>877454.45252645004</v>
      </c>
      <c r="F99" s="35"/>
      <c r="G99" s="35"/>
      <c r="H99" s="35"/>
      <c r="I99" s="35"/>
    </row>
    <row r="100" spans="1:9">
      <c r="A100" s="40" t="s">
        <v>215</v>
      </c>
      <c r="B100" s="11" t="s">
        <v>216</v>
      </c>
      <c r="C100" s="95">
        <v>307</v>
      </c>
      <c r="D100" s="92">
        <v>-4.3613707199999997E-2</v>
      </c>
      <c r="E100" s="93">
        <v>131244425.05342144</v>
      </c>
      <c r="F100" s="35"/>
      <c r="G100" s="35"/>
      <c r="H100" s="35"/>
      <c r="I100" s="35"/>
    </row>
    <row r="101" spans="1:9">
      <c r="A101" s="40" t="s">
        <v>181</v>
      </c>
      <c r="B101" s="11" t="s">
        <v>182</v>
      </c>
      <c r="C101" s="95">
        <v>1480</v>
      </c>
      <c r="D101" s="92">
        <v>-4.5161290299999997E-2</v>
      </c>
      <c r="E101" s="93">
        <v>22209457.227202989</v>
      </c>
      <c r="F101" s="35"/>
      <c r="G101" s="35"/>
      <c r="H101" s="35"/>
      <c r="I101" s="35"/>
    </row>
    <row r="102" spans="1:9">
      <c r="A102" s="40" t="s">
        <v>75</v>
      </c>
      <c r="B102" s="11" t="s">
        <v>76</v>
      </c>
      <c r="C102" s="95">
        <v>36510</v>
      </c>
      <c r="D102" s="92">
        <v>-4.6736292399999997E-2</v>
      </c>
      <c r="E102" s="93">
        <v>680720.33420553</v>
      </c>
      <c r="F102" s="35"/>
      <c r="G102" s="35"/>
      <c r="H102" s="35"/>
      <c r="I102" s="35"/>
    </row>
    <row r="103" spans="1:9">
      <c r="A103" s="40" t="s">
        <v>117</v>
      </c>
      <c r="B103" s="11" t="s">
        <v>118</v>
      </c>
      <c r="C103" s="95">
        <v>4655</v>
      </c>
      <c r="D103" s="92">
        <v>-4.7082906899999999E-2</v>
      </c>
      <c r="E103" s="93">
        <v>2449265.3523137001</v>
      </c>
      <c r="F103" s="35"/>
      <c r="G103" s="35"/>
      <c r="H103" s="35"/>
      <c r="I103" s="35"/>
    </row>
    <row r="104" spans="1:9">
      <c r="A104" s="40" t="s">
        <v>243</v>
      </c>
      <c r="B104" s="11" t="s">
        <v>244</v>
      </c>
      <c r="C104" s="95">
        <v>8765</v>
      </c>
      <c r="D104" s="92">
        <v>-7.0026525199999995E-2</v>
      </c>
      <c r="E104" s="93">
        <v>4512410.5687187398</v>
      </c>
      <c r="F104" s="35"/>
      <c r="G104" s="35"/>
      <c r="H104" s="35"/>
      <c r="I104" s="35"/>
    </row>
    <row r="105" spans="1:9">
      <c r="A105" s="40" t="s">
        <v>66</v>
      </c>
      <c r="B105" s="11" t="s">
        <v>67</v>
      </c>
      <c r="C105" s="95">
        <v>5385</v>
      </c>
      <c r="D105" s="92">
        <v>-7.3149741800000001E-2</v>
      </c>
      <c r="E105" s="93">
        <v>12649269.621271379</v>
      </c>
      <c r="F105" s="35"/>
      <c r="G105" s="35"/>
      <c r="H105" s="35"/>
      <c r="I105" s="35"/>
    </row>
    <row r="106" spans="1:9">
      <c r="A106" s="40" t="s">
        <v>163</v>
      </c>
      <c r="B106" s="11" t="s">
        <v>164</v>
      </c>
      <c r="C106" s="95">
        <v>248</v>
      </c>
      <c r="D106" s="92">
        <v>-8.82352941E-2</v>
      </c>
      <c r="E106" s="93">
        <v>117555851.66120952</v>
      </c>
      <c r="F106" s="35"/>
      <c r="G106" s="35"/>
      <c r="H106" s="35"/>
      <c r="I106" s="35"/>
    </row>
    <row r="107" spans="1:9">
      <c r="A107" s="40"/>
      <c r="B107" s="11"/>
      <c r="C107" s="95"/>
      <c r="D107" s="92"/>
      <c r="E107" s="93"/>
      <c r="F107" s="35"/>
      <c r="G107" s="35"/>
      <c r="H107" s="35"/>
      <c r="I107" s="35"/>
    </row>
    <row r="108" spans="1:9">
      <c r="A108" s="40"/>
      <c r="B108" s="11"/>
      <c r="C108" s="95"/>
      <c r="D108" s="92"/>
      <c r="E108" s="93"/>
      <c r="F108" s="35"/>
      <c r="G108" s="35"/>
      <c r="H108" s="35"/>
      <c r="I108" s="35"/>
    </row>
    <row r="109" spans="1:9">
      <c r="A109" s="40"/>
      <c r="B109" s="11"/>
      <c r="C109" s="95"/>
      <c r="D109" s="92"/>
      <c r="E109" s="41"/>
    </row>
    <row r="110" spans="1:9">
      <c r="A110" s="40"/>
      <c r="B110" s="11"/>
      <c r="C110" s="95"/>
      <c r="D110" s="92"/>
      <c r="E110" s="41"/>
    </row>
    <row r="111" spans="1:9">
      <c r="A111" s="40"/>
      <c r="B111" s="11"/>
      <c r="C111" s="95"/>
      <c r="D111" s="92"/>
      <c r="E111" s="41"/>
    </row>
    <row r="112" spans="1:9">
      <c r="A112" s="40"/>
      <c r="B112" s="11"/>
      <c r="C112" s="95"/>
      <c r="D112" s="92"/>
      <c r="E112" s="41"/>
    </row>
    <row r="113" spans="1:5">
      <c r="A113" s="40"/>
      <c r="B113" s="11"/>
      <c r="C113" s="95"/>
      <c r="D113" s="92"/>
      <c r="E113" s="41"/>
    </row>
    <row r="114" spans="1:5">
      <c r="A114" s="40"/>
      <c r="B114" s="11"/>
      <c r="C114" s="95"/>
      <c r="D114" s="92"/>
      <c r="E114" s="41"/>
    </row>
    <row r="115" spans="1:5">
      <c r="A115" s="40"/>
      <c r="B115" s="11"/>
      <c r="C115" s="95"/>
      <c r="D115" s="92"/>
      <c r="E115" s="41"/>
    </row>
    <row r="116" spans="1:5">
      <c r="A116" s="40"/>
      <c r="B116" s="11"/>
      <c r="C116" s="95"/>
      <c r="D116" s="92"/>
      <c r="E116" s="41"/>
    </row>
    <row r="117" spans="1:5">
      <c r="A117" s="40"/>
      <c r="B117" s="11"/>
      <c r="C117" s="95"/>
      <c r="D117" s="92"/>
      <c r="E117" s="41"/>
    </row>
    <row r="118" spans="1:5">
      <c r="A118" s="40"/>
      <c r="B118" s="11"/>
      <c r="C118" s="95"/>
      <c r="D118" s="92"/>
      <c r="E118" s="41"/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17" xr:uid="{B76804CE-6204-4021-A059-5972E917F40D}">
    <sortState xmlns:xlrd2="http://schemas.microsoft.com/office/spreadsheetml/2017/richdata2" ref="A2:D117">
      <sortCondition descending="1" ref="D1"/>
    </sortState>
  </autoFilter>
  <mergeCells count="41">
    <mergeCell ref="H23:I23"/>
    <mergeCell ref="G24:G25"/>
    <mergeCell ref="H24:I25"/>
    <mergeCell ref="G29:G30"/>
    <mergeCell ref="K29:K30"/>
    <mergeCell ref="K28:N28"/>
    <mergeCell ref="L29:N29"/>
    <mergeCell ref="G28:J28"/>
    <mergeCell ref="H29:J29"/>
    <mergeCell ref="G21:I22"/>
    <mergeCell ref="G6:I6"/>
    <mergeCell ref="G7:I8"/>
    <mergeCell ref="H9:I9"/>
    <mergeCell ref="G10:G11"/>
    <mergeCell ref="H10:I11"/>
    <mergeCell ref="G13:I13"/>
    <mergeCell ref="G14:I15"/>
    <mergeCell ref="H16:I16"/>
    <mergeCell ref="G17:G18"/>
    <mergeCell ref="H17:I18"/>
    <mergeCell ref="G20:I20"/>
    <mergeCell ref="G3:G4"/>
    <mergeCell ref="H3:I4"/>
    <mergeCell ref="K4:K5"/>
    <mergeCell ref="O4:O5"/>
    <mergeCell ref="O3:R3"/>
    <mergeCell ref="P4:R4"/>
    <mergeCell ref="K3:N3"/>
    <mergeCell ref="L4:N4"/>
    <mergeCell ref="O29:O30"/>
    <mergeCell ref="O28:R28"/>
    <mergeCell ref="P29:R29"/>
    <mergeCell ref="G54:G55"/>
    <mergeCell ref="K54:K55"/>
    <mergeCell ref="O54:O55"/>
    <mergeCell ref="P54:R54"/>
    <mergeCell ref="O53:R53"/>
    <mergeCell ref="L54:N54"/>
    <mergeCell ref="K53:N53"/>
    <mergeCell ref="G53:J53"/>
    <mergeCell ref="H54:J54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21" r:id="rId4" name="Button 5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1</xdr:row>
                    <xdr:rowOff>219075</xdr:rowOff>
                  </from>
                  <to>
                    <xdr:col>22</xdr:col>
                    <xdr:colOff>0</xdr:colOff>
                    <xdr:row>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5" name="Button 4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219075</xdr:rowOff>
                  </from>
                  <to>
                    <xdr:col>22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Button 3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219075</xdr:rowOff>
                  </from>
                  <to>
                    <xdr:col>22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7" name="Button 6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11</xdr:row>
                    <xdr:rowOff>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8" name="Button 2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F4CC3C-C57B-48C6-8F41-EB6F545DBC2F}">
  <sheetPr codeName="Sheet3"/>
  <dimension ref="A1:O282"/>
  <sheetViews>
    <sheetView topLeftCell="B1" workbookViewId="0">
      <selection sqref="A1:O16"/>
    </sheetView>
  </sheetViews>
  <sheetFormatPr defaultRowHeight="16.5" customHeight="1"/>
  <cols>
    <col min="1" max="1" width="9" style="122"/>
    <col min="2" max="2" width="11.875" style="122" bestFit="1" customWidth="1"/>
    <col min="3" max="3" width="21.25" style="122" customWidth="1"/>
    <col min="4" max="4" width="16.25" style="122" bestFit="1" customWidth="1"/>
    <col min="5" max="5" width="9" style="122"/>
    <col min="6" max="6" width="14.375" style="122" bestFit="1" customWidth="1"/>
    <col min="7" max="7" width="16.25" style="122" bestFit="1" customWidth="1"/>
    <col min="8" max="8" width="9" style="122"/>
    <col min="9" max="9" width="14.5" style="122" customWidth="1"/>
    <col min="10" max="10" width="16.25" style="122" bestFit="1" customWidth="1"/>
    <col min="11" max="11" width="9" style="122"/>
    <col min="12" max="13" width="16.25" style="122" bestFit="1" customWidth="1"/>
    <col min="14" max="14" width="9" style="122"/>
    <col min="15" max="15" width="15.25" style="122" bestFit="1" customWidth="1"/>
    <col min="16" max="16" width="9" style="122" customWidth="1"/>
    <col min="17" max="19" width="12.125" style="122" customWidth="1"/>
    <col min="20" max="16384" width="9" style="122"/>
  </cols>
  <sheetData>
    <row r="1" spans="1:15" ht="16.5" customHeight="1" thickBot="1">
      <c r="A1" s="306" t="str">
        <f>TEXT(투자전략!$G$1, "[$-ko-KR]yyyy년 mm월") &amp; " 총결산"</f>
        <v>2021년 10월 총결산</v>
      </c>
      <c r="B1" s="307"/>
      <c r="C1" s="307"/>
      <c r="D1" s="307"/>
      <c r="E1" s="307"/>
      <c r="F1" s="307"/>
      <c r="G1" s="307"/>
      <c r="H1" s="307"/>
      <c r="I1" s="307"/>
      <c r="J1" s="307"/>
      <c r="K1" s="307"/>
      <c r="L1" s="307"/>
      <c r="M1" s="307"/>
      <c r="N1" s="307"/>
      <c r="O1" s="308"/>
    </row>
    <row r="2" spans="1:15" ht="16.5" customHeight="1" thickBot="1">
      <c r="A2" s="303" t="s">
        <v>287</v>
      </c>
      <c r="B2" s="304"/>
      <c r="C2" s="304"/>
      <c r="D2" s="276" t="s">
        <v>283</v>
      </c>
      <c r="E2" s="276"/>
      <c r="F2" s="277"/>
      <c r="G2" s="306" t="s">
        <v>284</v>
      </c>
      <c r="H2" s="307"/>
      <c r="I2" s="308"/>
      <c r="J2" s="275" t="s">
        <v>285</v>
      </c>
      <c r="K2" s="276"/>
      <c r="L2" s="276"/>
      <c r="M2" s="276" t="s">
        <v>286</v>
      </c>
      <c r="N2" s="276"/>
      <c r="O2" s="277"/>
    </row>
    <row r="3" spans="1:15" ht="16.5" customHeight="1">
      <c r="A3" s="333">
        <v>1</v>
      </c>
      <c r="B3" s="30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[오후 21:00] 엽전코인 Top20</v>
      </c>
      <c r="C3" s="305"/>
      <c r="D3" s="303" t="s">
        <v>288</v>
      </c>
      <c r="E3" s="304"/>
      <c r="F3" s="305"/>
      <c r="G3" s="303" t="s">
        <v>295</v>
      </c>
      <c r="H3" s="304"/>
      <c r="I3" s="305"/>
      <c r="J3" s="303" t="s">
        <v>302</v>
      </c>
      <c r="K3" s="304"/>
      <c r="L3" s="305"/>
      <c r="M3" s="303" t="s">
        <v>309</v>
      </c>
      <c r="N3" s="304"/>
      <c r="O3" s="305"/>
    </row>
    <row r="4" spans="1:15" ht="16.5" customHeight="1" thickBot="1">
      <c r="A4" s="334"/>
      <c r="B4" s="296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1,366,543 KRW (53.20%)</v>
      </c>
      <c r="C4" s="298"/>
      <c r="D4" s="296" t="str">
        <f ca="1" xml:space="preserve"> TEXT($F$92, "#,##0") &amp; " KRW (" &amp; TEXT($E$92, "0.00%)")</f>
        <v>958,303 KRW (37.31%)</v>
      </c>
      <c r="E4" s="297"/>
      <c r="F4" s="298"/>
      <c r="G4" s="296" t="str">
        <f ca="1" xml:space="preserve"> TEXT($I$92, "#,##0") &amp; " KRW (" &amp; TEXT($H$92, "0.00%)")</f>
        <v>1,059,418 KRW (41.24%)</v>
      </c>
      <c r="H4" s="297"/>
      <c r="I4" s="298"/>
      <c r="J4" s="296" t="str">
        <f ca="1" xml:space="preserve"> TEXT($L$92, "#,##0") &amp; " KRW (" &amp; TEXT($K$92, "0.00%)")</f>
        <v>1,366,543 KRW (53.20%)</v>
      </c>
      <c r="K4" s="297"/>
      <c r="L4" s="298"/>
      <c r="M4" s="296" t="str">
        <f ca="1" xml:space="preserve"> TEXT($O$92, "#,##0") &amp; " KRW (" &amp; TEXT($N$92, "0.00%)")</f>
        <v>1,034,252 KRW (40.26%)</v>
      </c>
      <c r="N4" s="297"/>
      <c r="O4" s="298"/>
    </row>
    <row r="5" spans="1:15" ht="16.5" customHeight="1">
      <c r="A5" s="333">
        <v>2</v>
      </c>
      <c r="B5" s="303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[오후 21:00] 엽전코인 Top20</v>
      </c>
      <c r="C5" s="305"/>
      <c r="D5" s="303" t="s">
        <v>289</v>
      </c>
      <c r="E5" s="304"/>
      <c r="F5" s="305"/>
      <c r="G5" s="303" t="s">
        <v>296</v>
      </c>
      <c r="H5" s="304"/>
      <c r="I5" s="305"/>
      <c r="J5" s="303" t="s">
        <v>303</v>
      </c>
      <c r="K5" s="304"/>
      <c r="L5" s="305"/>
      <c r="M5" s="303" t="s">
        <v>310</v>
      </c>
      <c r="N5" s="304"/>
      <c r="O5" s="305"/>
    </row>
    <row r="6" spans="1:15" ht="16.5" customHeight="1" thickBot="1">
      <c r="A6" s="334"/>
      <c r="B6" s="296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1,366,543 KRW (53.20%)</v>
      </c>
      <c r="C6" s="298"/>
      <c r="D6" s="296" t="str">
        <f ca="1" xml:space="preserve"> TEXT($F$130, "#,##0") &amp; " KRW (" &amp; TEXT($E$130, "0.00%)")</f>
        <v>706,698 KRW (23.56%)</v>
      </c>
      <c r="E6" s="297"/>
      <c r="F6" s="298"/>
      <c r="G6" s="296" t="str">
        <f ca="1" xml:space="preserve"> TEXT($I$130, "#,##0") &amp; " KRW (" &amp; TEXT($H$130, "0.00%)")</f>
        <v>826,725 KRW (27.56%)</v>
      </c>
      <c r="H6" s="297"/>
      <c r="I6" s="298"/>
      <c r="J6" s="296" t="str">
        <f ca="1" xml:space="preserve"> TEXT($L$130, "#,##0") &amp; " KRW (" &amp; TEXT($K$130, "0.00%)")</f>
        <v>769,820 KRW (25.66%)</v>
      </c>
      <c r="K6" s="297"/>
      <c r="L6" s="298"/>
      <c r="M6" s="296" t="str">
        <f ca="1" xml:space="preserve"> TEXT($O$130, "#,##0") &amp; " KRW (" &amp; TEXT($N$130, "0.00%)")</f>
        <v>878,345 KRW (29.28%)</v>
      </c>
      <c r="N6" s="297"/>
      <c r="O6" s="298"/>
    </row>
    <row r="7" spans="1:15" ht="16.5" customHeight="1">
      <c r="A7" s="333">
        <v>3</v>
      </c>
      <c r="B7" s="303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[오후 19:00] 엽전코인 Top20</v>
      </c>
      <c r="C7" s="305"/>
      <c r="D7" s="303" t="s">
        <v>290</v>
      </c>
      <c r="E7" s="304"/>
      <c r="F7" s="305"/>
      <c r="G7" s="303" t="s">
        <v>297</v>
      </c>
      <c r="H7" s="304"/>
      <c r="I7" s="305"/>
      <c r="J7" s="303" t="s">
        <v>304</v>
      </c>
      <c r="K7" s="304"/>
      <c r="L7" s="305"/>
      <c r="M7" s="303" t="s">
        <v>311</v>
      </c>
      <c r="N7" s="304"/>
      <c r="O7" s="305"/>
    </row>
    <row r="8" spans="1:15" ht="16.5" customHeight="1" thickBot="1">
      <c r="A8" s="334"/>
      <c r="B8" s="296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1,059,418 KRW (41.24%)</v>
      </c>
      <c r="C8" s="298"/>
      <c r="D8" s="296" t="str">
        <f ca="1" xml:space="preserve"> TEXT($F$206, "#,##0") &amp; " KRW (" &amp; TEXT($E$206, "0.00%)")</f>
        <v>958,303 KRW (37.31%)</v>
      </c>
      <c r="E8" s="297"/>
      <c r="F8" s="298"/>
      <c r="G8" s="296" t="str">
        <f ca="1" xml:space="preserve"> TEXT($I$206, "#,##0") &amp; " KRW (" &amp; TEXT($H$206, "0.00%)")</f>
        <v>1,059,418 KRW (41.24%)</v>
      </c>
      <c r="H8" s="297"/>
      <c r="I8" s="298"/>
      <c r="J8" s="296" t="str">
        <f ca="1" xml:space="preserve"> TEXT($L$206, "#,##0") &amp; " KRW (" &amp; TEXT($K$206, "0.00%)")</f>
        <v>1,366,543 KRW (53.20%)</v>
      </c>
      <c r="K8" s="297"/>
      <c r="L8" s="298"/>
      <c r="M8" s="296" t="str">
        <f ca="1" xml:space="preserve"> TEXT($O$206, "#,##0") &amp; " KRW (" &amp; TEXT($N$206, "0.00%)")</f>
        <v>1,034,252 KRW (40.26%)</v>
      </c>
      <c r="N8" s="297"/>
      <c r="O8" s="298"/>
    </row>
    <row r="9" spans="1:15" ht="16.5" customHeight="1">
      <c r="A9" s="333">
        <v>4</v>
      </c>
      <c r="B9" s="303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[오후 19:00] 엽전코인 Top20</v>
      </c>
      <c r="C9" s="305"/>
      <c r="D9" s="303" t="s">
        <v>291</v>
      </c>
      <c r="E9" s="304"/>
      <c r="F9" s="305"/>
      <c r="G9" s="303" t="s">
        <v>298</v>
      </c>
      <c r="H9" s="304"/>
      <c r="I9" s="305"/>
      <c r="J9" s="303" t="s">
        <v>305</v>
      </c>
      <c r="K9" s="304"/>
      <c r="L9" s="305"/>
      <c r="M9" s="303" t="s">
        <v>312</v>
      </c>
      <c r="N9" s="304"/>
      <c r="O9" s="305"/>
    </row>
    <row r="10" spans="1:15" ht="16.5" customHeight="1" thickBot="1">
      <c r="A10" s="334"/>
      <c r="B10" s="296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1,059,418 KRW (41.24%)</v>
      </c>
      <c r="C10" s="298"/>
      <c r="D10" s="296" t="str">
        <f ca="1" xml:space="preserve"> TEXT($F$244, "#,##0") &amp; " KRW (" &amp; TEXT($E$244, "0.00%)")</f>
        <v>457,160 KRW (15.24%)</v>
      </c>
      <c r="E10" s="297"/>
      <c r="F10" s="298"/>
      <c r="G10" s="296" t="str">
        <f ca="1" xml:space="preserve"> TEXT($I$244, "#,##0") &amp; " KRW (" &amp; TEXT($H$244, "0.00%)")</f>
        <v>435,260 KRW (14.51%)</v>
      </c>
      <c r="H10" s="297"/>
      <c r="I10" s="298"/>
      <c r="J10" s="296" t="str">
        <f ca="1" xml:space="preserve"> TEXT($L$244, "#,##0") &amp; " KRW (" &amp; TEXT($K$244, "0.00%)")</f>
        <v>562,179 KRW (18.74%)</v>
      </c>
      <c r="K10" s="297"/>
      <c r="L10" s="298"/>
      <c r="M10" s="296" t="str">
        <f ca="1" xml:space="preserve"> TEXT($O$244, "#,##0") &amp; " KRW (" &amp; TEXT($N$244, "0.00%)")</f>
        <v>731,316 KRW (24.38%)</v>
      </c>
      <c r="N10" s="297"/>
      <c r="O10" s="298"/>
    </row>
    <row r="11" spans="1:15" ht="16.5" customHeight="1">
      <c r="A11" s="333">
        <v>5</v>
      </c>
      <c r="B11" s="303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[오전 00:00] 엽전코인 Top20</v>
      </c>
      <c r="C11" s="305"/>
      <c r="D11" s="303" t="s">
        <v>292</v>
      </c>
      <c r="E11" s="304"/>
      <c r="F11" s="305"/>
      <c r="G11" s="303" t="s">
        <v>299</v>
      </c>
      <c r="H11" s="304"/>
      <c r="I11" s="305"/>
      <c r="J11" s="303" t="s">
        <v>306</v>
      </c>
      <c r="K11" s="304"/>
      <c r="L11" s="305"/>
      <c r="M11" s="303" t="s">
        <v>313</v>
      </c>
      <c r="N11" s="304"/>
      <c r="O11" s="305"/>
    </row>
    <row r="12" spans="1:15" ht="16.5" customHeight="1" thickBot="1">
      <c r="A12" s="334"/>
      <c r="B12" s="296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1,034,252 KRW (40.26%)</v>
      </c>
      <c r="C12" s="298"/>
      <c r="D12" s="296" t="str">
        <f ca="1" xml:space="preserve"> TEXT($F$168, "#,##0") &amp; " KRW (" &amp; TEXT($E$168, "0.00%)")</f>
        <v>932,064 KRW (31.07%)</v>
      </c>
      <c r="E12" s="297"/>
      <c r="F12" s="298"/>
      <c r="G12" s="296" t="str">
        <f ca="1" xml:space="preserve"> TEXT($I$168, "#,##0") &amp; " KRW (" &amp; TEXT($H$168, "0.00%)")</f>
        <v>1,020,789 KRW (34.03%)</v>
      </c>
      <c r="H12" s="297"/>
      <c r="I12" s="298"/>
      <c r="J12" s="296" t="str">
        <f ca="1" xml:space="preserve"> TEXT($L$168, "#,##0") &amp; " KRW (" &amp; TEXT($K$168, "0.00%)")</f>
        <v>720,610 KRW (24.02%)</v>
      </c>
      <c r="K12" s="297"/>
      <c r="L12" s="298"/>
      <c r="M12" s="296" t="str">
        <f ca="1" xml:space="preserve"> TEXT($O$168, "#,##0") &amp; " KRW (" &amp; TEXT($N$168, "0.00%)")</f>
        <v>507,649 KRW (16.92%)</v>
      </c>
      <c r="N12" s="297"/>
      <c r="O12" s="298"/>
    </row>
    <row r="13" spans="1:15" ht="16.5" customHeight="1">
      <c r="A13" s="333">
        <v>6</v>
      </c>
      <c r="B13" s="303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[오전 00:00] 엽전코인 Top20</v>
      </c>
      <c r="C13" s="305"/>
      <c r="D13" s="303" t="s">
        <v>293</v>
      </c>
      <c r="E13" s="304"/>
      <c r="F13" s="305"/>
      <c r="G13" s="303" t="s">
        <v>300</v>
      </c>
      <c r="H13" s="304"/>
      <c r="I13" s="305"/>
      <c r="J13" s="303" t="s">
        <v>307</v>
      </c>
      <c r="K13" s="304"/>
      <c r="L13" s="305"/>
      <c r="M13" s="303" t="s">
        <v>314</v>
      </c>
      <c r="N13" s="304"/>
      <c r="O13" s="305"/>
    </row>
    <row r="14" spans="1:15" ht="16.5" customHeight="1" thickBot="1">
      <c r="A14" s="334"/>
      <c r="B14" s="296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1,034,252 KRW (40.26%)</v>
      </c>
      <c r="C14" s="298"/>
      <c r="D14" s="296" t="str">
        <f ca="1" xml:space="preserve"> TEXT($F$282, "#,##0") &amp; " KRW (" &amp; TEXT($E$282, "0.00%)")</f>
        <v>-61,178 KRW (-2.04%)</v>
      </c>
      <c r="E14" s="297"/>
      <c r="F14" s="298"/>
      <c r="G14" s="296" t="str">
        <f ca="1" xml:space="preserve"> TEXT($I$282, "#,##0") &amp; " KRW (" &amp; TEXT($H$282, "0.00%)")</f>
        <v>-35,893 KRW (-1.20%)</v>
      </c>
      <c r="H14" s="297"/>
      <c r="I14" s="298"/>
      <c r="J14" s="296" t="str">
        <f ca="1" xml:space="preserve"> TEXT($L$282, "#,##0") &amp; " KRW (" &amp; TEXT($K$282, "0.00%)")</f>
        <v>91,963 KRW (3.07%)</v>
      </c>
      <c r="K14" s="297"/>
      <c r="L14" s="298"/>
      <c r="M14" s="296" t="str">
        <f ca="1" xml:space="preserve"> TEXT($O$282, "#,##0") &amp; " KRW (" &amp; TEXT($N$282, "0.00%)")</f>
        <v>241,734 KRW (8.06%)</v>
      </c>
      <c r="N14" s="297"/>
      <c r="O14" s="298"/>
    </row>
    <row r="15" spans="1:15" ht="16.5" customHeight="1">
      <c r="A15" s="333">
        <v>7</v>
      </c>
      <c r="B15" s="303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[오후 19:00] 전일대비 상승률 Top20</v>
      </c>
      <c r="C15" s="305"/>
      <c r="D15" s="303" t="s">
        <v>294</v>
      </c>
      <c r="E15" s="304"/>
      <c r="F15" s="305"/>
      <c r="G15" s="303" t="s">
        <v>301</v>
      </c>
      <c r="H15" s="304"/>
      <c r="I15" s="305"/>
      <c r="J15" s="303" t="s">
        <v>308</v>
      </c>
      <c r="K15" s="304"/>
      <c r="L15" s="305"/>
      <c r="M15" s="303" t="s">
        <v>315</v>
      </c>
      <c r="N15" s="304"/>
      <c r="O15" s="305"/>
    </row>
    <row r="16" spans="1:15" ht="16.5" customHeight="1" thickBot="1">
      <c r="A16" s="334"/>
      <c r="B16" s="296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1,020,789 KRW (34.03%)</v>
      </c>
      <c r="C16" s="298"/>
      <c r="D16" s="296" t="str">
        <f ca="1" xml:space="preserve"> TEXT($F$54, "#,##0") &amp; " KRW (" &amp; TEXT($E$54, "0.00%)")</f>
        <v>0 KRW (0.00%)</v>
      </c>
      <c r="E16" s="297"/>
      <c r="F16" s="298"/>
      <c r="G16" s="296" t="str">
        <f ca="1" xml:space="preserve"> TEXT($I$54, "#,##0") &amp; " KRW (" &amp; TEXT($H$54, "0.00%)")</f>
        <v>0 KRW (0.00%)</v>
      </c>
      <c r="H16" s="297"/>
      <c r="I16" s="298"/>
      <c r="J16" s="296" t="str">
        <f ca="1" xml:space="preserve"> TEXT($L$54, "#,##0") &amp; " KRW (" &amp; TEXT($K$54, "0.00%)")</f>
        <v>0 KRW (0.00%)</v>
      </c>
      <c r="K16" s="297"/>
      <c r="L16" s="298"/>
      <c r="M16" s="296" t="str">
        <f ca="1" xml:space="preserve"> TEXT($O$54, "#,##0") &amp; " KRW (" &amp; TEXT($N$54, "0.00%)")</f>
        <v>0 KRW (0.00%)</v>
      </c>
      <c r="N16" s="297"/>
      <c r="O16" s="298"/>
    </row>
    <row r="18" spans="1:15" ht="16.5" customHeight="1" thickBot="1"/>
    <row r="19" spans="1:15" ht="16.5" customHeight="1" thickBot="1">
      <c r="A19" s="275" t="str">
        <f>TEXT(투자전략!$G$1, "[$-ko-KR]yyyy년 mm월 ") &amp; "실거래 월말결산"</f>
        <v>2021년 10월 실거래 월말결산</v>
      </c>
      <c r="B19" s="276"/>
      <c r="C19" s="276"/>
      <c r="D19" s="276"/>
      <c r="E19" s="276"/>
      <c r="F19" s="276"/>
      <c r="G19" s="276"/>
      <c r="H19" s="276"/>
      <c r="I19" s="276"/>
      <c r="J19" s="276"/>
      <c r="K19" s="276"/>
      <c r="L19" s="276"/>
      <c r="M19" s="276"/>
      <c r="N19" s="276"/>
      <c r="O19" s="277"/>
    </row>
    <row r="20" spans="1:15" ht="16.5" customHeight="1" thickBot="1">
      <c r="A20" s="319" t="s">
        <v>282</v>
      </c>
      <c r="B20" s="296" t="s">
        <v>280</v>
      </c>
      <c r="C20" s="298"/>
      <c r="D20" s="296" t="s">
        <v>272</v>
      </c>
      <c r="E20" s="297"/>
      <c r="F20" s="298"/>
      <c r="G20" s="296" t="s">
        <v>273</v>
      </c>
      <c r="H20" s="297"/>
      <c r="I20" s="298"/>
      <c r="J20" s="296" t="s">
        <v>274</v>
      </c>
      <c r="K20" s="297"/>
      <c r="L20" s="298"/>
      <c r="M20" s="296" t="s">
        <v>275</v>
      </c>
      <c r="N20" s="297"/>
      <c r="O20" s="298"/>
    </row>
    <row r="21" spans="1:15" ht="16.5" customHeight="1" thickBot="1">
      <c r="A21" s="312"/>
      <c r="B21" s="146" t="s">
        <v>270</v>
      </c>
      <c r="C21" s="146" t="s">
        <v>42</v>
      </c>
      <c r="D21" s="121" t="s">
        <v>271</v>
      </c>
      <c r="E21" s="133" t="s">
        <v>40</v>
      </c>
      <c r="F21" s="149" t="s">
        <v>41</v>
      </c>
      <c r="G21" s="121" t="s">
        <v>271</v>
      </c>
      <c r="H21" s="133" t="s">
        <v>40</v>
      </c>
      <c r="I21" s="149" t="s">
        <v>41</v>
      </c>
      <c r="J21" s="121" t="s">
        <v>271</v>
      </c>
      <c r="K21" s="133" t="s">
        <v>40</v>
      </c>
      <c r="L21" s="149" t="s">
        <v>41</v>
      </c>
      <c r="M21" s="121" t="s">
        <v>271</v>
      </c>
      <c r="N21" s="133" t="s">
        <v>40</v>
      </c>
      <c r="O21" s="149" t="s">
        <v>41</v>
      </c>
    </row>
    <row r="22" spans="1:15" ht="16.5" customHeight="1">
      <c r="A22" s="146">
        <v>1</v>
      </c>
      <c r="B22" s="146" t="str">
        <f>TEXT(투자전략!$G$1+0, "[$-ko-KR]yyyy.mm.dd")</f>
        <v>2021.10.01</v>
      </c>
      <c r="C22" s="134">
        <f ca="1">IFERROR(COUNTA(INDIRECT($B22&amp;"!A17:A36")) * INDIRECT($B22&amp;"!B37"), "")</f>
        <v>0</v>
      </c>
      <c r="D22" s="142">
        <f ca="1">IFERROR($C22 * (1 + E22), "")</f>
        <v>0</v>
      </c>
      <c r="E22" s="76">
        <f ca="1">IFERROR(INDIRECT($B22&amp;"!E37"), "")</f>
        <v>0</v>
      </c>
      <c r="F22" s="141">
        <f ca="1">IFERROR(INDIRECT($B22&amp;"!F37"), "")</f>
        <v>0</v>
      </c>
      <c r="G22" s="142">
        <f ca="1">IFERROR($C22 * (1 + H22), "")</f>
        <v>0</v>
      </c>
      <c r="H22" s="76">
        <f ca="1">IFERROR(INDIRECT($B22&amp;"!H37"), "")</f>
        <v>0</v>
      </c>
      <c r="I22" s="141">
        <f ca="1">IFERROR(INDIRECT($B22&amp;"!I37"), "")</f>
        <v>0</v>
      </c>
      <c r="J22" s="142">
        <f ca="1">IFERROR($C22 * (1 + K22), "")</f>
        <v>0</v>
      </c>
      <c r="K22" s="76">
        <f ca="1">IFERROR(INDIRECT($B22&amp;"!K37"), "")</f>
        <v>0</v>
      </c>
      <c r="L22" s="141">
        <f ca="1">IFERROR(INDIRECT($B22&amp;"!L37"), "")</f>
        <v>0</v>
      </c>
      <c r="M22" s="142">
        <f ca="1">IFERROR($C22 * (1 + N22), "")</f>
        <v>0</v>
      </c>
      <c r="N22" s="76">
        <f ca="1">IFERROR(INDIRECT($B22&amp;"!N37"), "")</f>
        <v>0</v>
      </c>
      <c r="O22" s="141">
        <f ca="1">IFERROR(INDIRECT($B22&amp;"!O37"), "")</f>
        <v>0</v>
      </c>
    </row>
    <row r="23" spans="1:15" ht="16.5" customHeight="1">
      <c r="A23" s="148">
        <v>2</v>
      </c>
      <c r="B23" s="148" t="str">
        <f>TEXT(투자전략!$G$1+1, "[$-ko-KR]yyyy.mm.dd")</f>
        <v>2021.10.02</v>
      </c>
      <c r="C23" s="135">
        <f t="shared" ref="C23:C52" ca="1" si="0">IFERROR(COUNTA(INDIRECT($B23&amp;"!A17:A36")) * INDIRECT($B23&amp;"!B37"), "")</f>
        <v>0</v>
      </c>
      <c r="D23" s="139">
        <f t="shared" ref="D23:D52" ca="1" si="1">IFERROR($C23 * (1 + E23), "")</f>
        <v>0</v>
      </c>
      <c r="E23" s="77">
        <f t="shared" ref="E23:E52" ca="1" si="2">IFERROR(INDIRECT($B23&amp;"!E37"), "")</f>
        <v>0</v>
      </c>
      <c r="F23" s="137">
        <f t="shared" ref="F23:F52" ca="1" si="3">IFERROR(INDIRECT($B23&amp;"!F37"), "")</f>
        <v>0</v>
      </c>
      <c r="G23" s="139">
        <f t="shared" ref="G23:G52" ca="1" si="4">IFERROR($C23 * (1 + H23), "")</f>
        <v>0</v>
      </c>
      <c r="H23" s="77">
        <f t="shared" ref="H23:H52" ca="1" si="5">IFERROR(INDIRECT($B23&amp;"!H37"), "")</f>
        <v>0</v>
      </c>
      <c r="I23" s="137">
        <f t="shared" ref="I23:I52" ca="1" si="6">IFERROR(INDIRECT($B23&amp;"!I37"), "")</f>
        <v>0</v>
      </c>
      <c r="J23" s="139">
        <f t="shared" ref="J23:J52" ca="1" si="7">IFERROR($C23 * (1 + K23), "")</f>
        <v>0</v>
      </c>
      <c r="K23" s="77">
        <f t="shared" ref="K23:K52" ca="1" si="8">IFERROR(INDIRECT($B23&amp;"!K37"), "")</f>
        <v>0</v>
      </c>
      <c r="L23" s="137">
        <f t="shared" ref="L23:L52" ca="1" si="9">IFERROR(INDIRECT($B23&amp;"!L37"), "")</f>
        <v>0</v>
      </c>
      <c r="M23" s="139">
        <f t="shared" ref="M23:M52" ca="1" si="10">IFERROR($C23 * (1 + N23), "")</f>
        <v>0</v>
      </c>
      <c r="N23" s="77">
        <f t="shared" ref="N23:N52" ca="1" si="11">IFERROR(INDIRECT($B23&amp;"!N37"), "")</f>
        <v>0</v>
      </c>
      <c r="O23" s="137">
        <f t="shared" ref="O23:O52" ca="1" si="12">IFERROR(INDIRECT($B23&amp;"!O37"), "")</f>
        <v>0</v>
      </c>
    </row>
    <row r="24" spans="1:15" ht="16.5" customHeight="1">
      <c r="A24" s="148">
        <v>3</v>
      </c>
      <c r="B24" s="148" t="str">
        <f>TEXT(투자전략!$G$1+2, "[$-ko-KR]yyyy.mm.dd")</f>
        <v>2021.10.03</v>
      </c>
      <c r="C24" s="135">
        <f t="shared" ca="1" si="0"/>
        <v>0</v>
      </c>
      <c r="D24" s="139">
        <f t="shared" ca="1" si="1"/>
        <v>0</v>
      </c>
      <c r="E24" s="77">
        <f t="shared" ca="1" si="2"/>
        <v>0</v>
      </c>
      <c r="F24" s="137">
        <f t="shared" ca="1" si="3"/>
        <v>0</v>
      </c>
      <c r="G24" s="139">
        <f t="shared" ca="1" si="4"/>
        <v>0</v>
      </c>
      <c r="H24" s="77">
        <f t="shared" ca="1" si="5"/>
        <v>0</v>
      </c>
      <c r="I24" s="137">
        <f t="shared" ca="1" si="6"/>
        <v>0</v>
      </c>
      <c r="J24" s="139">
        <f t="shared" ca="1" si="7"/>
        <v>0</v>
      </c>
      <c r="K24" s="77">
        <f t="shared" ca="1" si="8"/>
        <v>0</v>
      </c>
      <c r="L24" s="137">
        <f t="shared" ca="1" si="9"/>
        <v>0</v>
      </c>
      <c r="M24" s="139">
        <f t="shared" ca="1" si="10"/>
        <v>0</v>
      </c>
      <c r="N24" s="77">
        <f t="shared" ca="1" si="11"/>
        <v>0</v>
      </c>
      <c r="O24" s="137">
        <f t="shared" ca="1" si="12"/>
        <v>0</v>
      </c>
    </row>
    <row r="25" spans="1:15" ht="16.5" customHeight="1">
      <c r="A25" s="148">
        <v>4</v>
      </c>
      <c r="B25" s="148" t="str">
        <f>TEXT(투자전략!$G$1+3, "[$-ko-KR]yyyy.mm.dd")</f>
        <v>2021.10.04</v>
      </c>
      <c r="C25" s="135">
        <f t="shared" ca="1" si="0"/>
        <v>0</v>
      </c>
      <c r="D25" s="139">
        <f t="shared" ca="1" si="1"/>
        <v>0</v>
      </c>
      <c r="E25" s="77">
        <f t="shared" ca="1" si="2"/>
        <v>0</v>
      </c>
      <c r="F25" s="137">
        <f t="shared" ca="1" si="3"/>
        <v>0</v>
      </c>
      <c r="G25" s="139">
        <f t="shared" ca="1" si="4"/>
        <v>0</v>
      </c>
      <c r="H25" s="77">
        <f t="shared" ca="1" si="5"/>
        <v>0</v>
      </c>
      <c r="I25" s="137">
        <f t="shared" ca="1" si="6"/>
        <v>0</v>
      </c>
      <c r="J25" s="139">
        <f t="shared" ca="1" si="7"/>
        <v>0</v>
      </c>
      <c r="K25" s="77">
        <f t="shared" ca="1" si="8"/>
        <v>0</v>
      </c>
      <c r="L25" s="137">
        <f t="shared" ca="1" si="9"/>
        <v>0</v>
      </c>
      <c r="M25" s="139">
        <f t="shared" ca="1" si="10"/>
        <v>0</v>
      </c>
      <c r="N25" s="77">
        <f t="shared" ca="1" si="11"/>
        <v>0</v>
      </c>
      <c r="O25" s="137">
        <f t="shared" ca="1" si="12"/>
        <v>0</v>
      </c>
    </row>
    <row r="26" spans="1:15" ht="16.5" customHeight="1">
      <c r="A26" s="148">
        <v>5</v>
      </c>
      <c r="B26" s="148" t="str">
        <f>TEXT(투자전략!$G$1+4, "[$-ko-KR]yyyy.mm.dd")</f>
        <v>2021.10.05</v>
      </c>
      <c r="C26" s="135">
        <f t="shared" ca="1" si="0"/>
        <v>0</v>
      </c>
      <c r="D26" s="139">
        <f t="shared" ca="1" si="1"/>
        <v>0</v>
      </c>
      <c r="E26" s="77">
        <f t="shared" ca="1" si="2"/>
        <v>0</v>
      </c>
      <c r="F26" s="137">
        <f t="shared" ca="1" si="3"/>
        <v>0</v>
      </c>
      <c r="G26" s="139">
        <f t="shared" ca="1" si="4"/>
        <v>0</v>
      </c>
      <c r="H26" s="77">
        <f t="shared" ca="1" si="5"/>
        <v>0</v>
      </c>
      <c r="I26" s="137">
        <f t="shared" ca="1" si="6"/>
        <v>0</v>
      </c>
      <c r="J26" s="139">
        <f t="shared" ca="1" si="7"/>
        <v>0</v>
      </c>
      <c r="K26" s="77">
        <f t="shared" ca="1" si="8"/>
        <v>0</v>
      </c>
      <c r="L26" s="137">
        <f t="shared" ca="1" si="9"/>
        <v>0</v>
      </c>
      <c r="M26" s="139">
        <f t="shared" ca="1" si="10"/>
        <v>0</v>
      </c>
      <c r="N26" s="77">
        <f t="shared" ca="1" si="11"/>
        <v>0</v>
      </c>
      <c r="O26" s="137">
        <f t="shared" ca="1" si="12"/>
        <v>0</v>
      </c>
    </row>
    <row r="27" spans="1:15" ht="16.5" customHeight="1">
      <c r="A27" s="148">
        <v>6</v>
      </c>
      <c r="B27" s="148" t="str">
        <f>TEXT(투자전략!$G$1+5, "[$-ko-KR]yyyy.mm.dd")</f>
        <v>2021.10.06</v>
      </c>
      <c r="C27" s="135">
        <f t="shared" ca="1" si="0"/>
        <v>0</v>
      </c>
      <c r="D27" s="139">
        <f t="shared" ca="1" si="1"/>
        <v>0</v>
      </c>
      <c r="E27" s="77">
        <f t="shared" ca="1" si="2"/>
        <v>0</v>
      </c>
      <c r="F27" s="137">
        <f t="shared" ca="1" si="3"/>
        <v>0</v>
      </c>
      <c r="G27" s="139">
        <f t="shared" ca="1" si="4"/>
        <v>0</v>
      </c>
      <c r="H27" s="77">
        <f t="shared" ca="1" si="5"/>
        <v>0</v>
      </c>
      <c r="I27" s="137">
        <f t="shared" ca="1" si="6"/>
        <v>0</v>
      </c>
      <c r="J27" s="139">
        <f t="shared" ca="1" si="7"/>
        <v>0</v>
      </c>
      <c r="K27" s="77">
        <f t="shared" ca="1" si="8"/>
        <v>0</v>
      </c>
      <c r="L27" s="137">
        <f t="shared" ca="1" si="9"/>
        <v>0</v>
      </c>
      <c r="M27" s="139">
        <f t="shared" ca="1" si="10"/>
        <v>0</v>
      </c>
      <c r="N27" s="77">
        <f t="shared" ca="1" si="11"/>
        <v>0</v>
      </c>
      <c r="O27" s="137">
        <f t="shared" ca="1" si="12"/>
        <v>0</v>
      </c>
    </row>
    <row r="28" spans="1:15" ht="16.5" customHeight="1" thickBot="1">
      <c r="A28" s="147">
        <v>7</v>
      </c>
      <c r="B28" s="147" t="str">
        <f>TEXT(투자전략!$G$1+6, "[$-ko-KR]yyyy.mm.dd")</f>
        <v>2021.10.07</v>
      </c>
      <c r="C28" s="136">
        <f t="shared" ca="1" si="0"/>
        <v>0</v>
      </c>
      <c r="D28" s="140">
        <f t="shared" ca="1" si="1"/>
        <v>0</v>
      </c>
      <c r="E28" s="79">
        <f t="shared" ca="1" si="2"/>
        <v>0</v>
      </c>
      <c r="F28" s="138">
        <f t="shared" ca="1" si="3"/>
        <v>0</v>
      </c>
      <c r="G28" s="140">
        <f t="shared" ca="1" si="4"/>
        <v>0</v>
      </c>
      <c r="H28" s="79">
        <f t="shared" ca="1" si="5"/>
        <v>0</v>
      </c>
      <c r="I28" s="138">
        <f t="shared" ca="1" si="6"/>
        <v>0</v>
      </c>
      <c r="J28" s="140">
        <f t="shared" ca="1" si="7"/>
        <v>0</v>
      </c>
      <c r="K28" s="79">
        <f t="shared" ca="1" si="8"/>
        <v>0</v>
      </c>
      <c r="L28" s="138">
        <f t="shared" ca="1" si="9"/>
        <v>0</v>
      </c>
      <c r="M28" s="140">
        <f t="shared" ca="1" si="10"/>
        <v>0</v>
      </c>
      <c r="N28" s="79">
        <f t="shared" ca="1" si="11"/>
        <v>0</v>
      </c>
      <c r="O28" s="138">
        <f t="shared" ca="1" si="12"/>
        <v>0</v>
      </c>
    </row>
    <row r="29" spans="1:15" ht="16.5" customHeight="1">
      <c r="A29" s="146">
        <v>8</v>
      </c>
      <c r="B29" s="146" t="str">
        <f>TEXT(투자전략!$G$1+7, "[$-ko-KR]yyyy.mm.dd")</f>
        <v>2021.10.08</v>
      </c>
      <c r="C29" s="134">
        <f t="shared" ca="1" si="0"/>
        <v>0</v>
      </c>
      <c r="D29" s="142">
        <f t="shared" ca="1" si="1"/>
        <v>0</v>
      </c>
      <c r="E29" s="76">
        <f t="shared" ca="1" si="2"/>
        <v>0</v>
      </c>
      <c r="F29" s="141">
        <f t="shared" ca="1" si="3"/>
        <v>0</v>
      </c>
      <c r="G29" s="142">
        <f t="shared" ca="1" si="4"/>
        <v>0</v>
      </c>
      <c r="H29" s="76">
        <f t="shared" ca="1" si="5"/>
        <v>0</v>
      </c>
      <c r="I29" s="141">
        <f t="shared" ca="1" si="6"/>
        <v>0</v>
      </c>
      <c r="J29" s="142">
        <f t="shared" ca="1" si="7"/>
        <v>0</v>
      </c>
      <c r="K29" s="76">
        <f t="shared" ca="1" si="8"/>
        <v>0</v>
      </c>
      <c r="L29" s="141">
        <f t="shared" ca="1" si="9"/>
        <v>0</v>
      </c>
      <c r="M29" s="142">
        <f t="shared" ca="1" si="10"/>
        <v>0</v>
      </c>
      <c r="N29" s="76">
        <f t="shared" ca="1" si="11"/>
        <v>0</v>
      </c>
      <c r="O29" s="141">
        <f t="shared" ca="1" si="12"/>
        <v>0</v>
      </c>
    </row>
    <row r="30" spans="1:15" ht="16.5" customHeight="1">
      <c r="A30" s="148">
        <v>9</v>
      </c>
      <c r="B30" s="148" t="str">
        <f>TEXT(투자전략!$G$1+8, "[$-ko-KR]yyyy.mm.dd")</f>
        <v>2021.10.09</v>
      </c>
      <c r="C30" s="135">
        <f t="shared" ca="1" si="0"/>
        <v>0</v>
      </c>
      <c r="D30" s="139">
        <f t="shared" ca="1" si="1"/>
        <v>0</v>
      </c>
      <c r="E30" s="77">
        <f t="shared" ca="1" si="2"/>
        <v>0</v>
      </c>
      <c r="F30" s="137">
        <f t="shared" ca="1" si="3"/>
        <v>0</v>
      </c>
      <c r="G30" s="139">
        <f t="shared" ca="1" si="4"/>
        <v>0</v>
      </c>
      <c r="H30" s="77">
        <f t="shared" ca="1" si="5"/>
        <v>0</v>
      </c>
      <c r="I30" s="137">
        <f t="shared" ca="1" si="6"/>
        <v>0</v>
      </c>
      <c r="J30" s="139">
        <f t="shared" ca="1" si="7"/>
        <v>0</v>
      </c>
      <c r="K30" s="77">
        <f t="shared" ca="1" si="8"/>
        <v>0</v>
      </c>
      <c r="L30" s="137">
        <f t="shared" ca="1" si="9"/>
        <v>0</v>
      </c>
      <c r="M30" s="139">
        <f t="shared" ca="1" si="10"/>
        <v>0</v>
      </c>
      <c r="N30" s="77">
        <f t="shared" ca="1" si="11"/>
        <v>0</v>
      </c>
      <c r="O30" s="137">
        <f t="shared" ca="1" si="12"/>
        <v>0</v>
      </c>
    </row>
    <row r="31" spans="1:15" ht="16.5" customHeight="1">
      <c r="A31" s="148">
        <v>10</v>
      </c>
      <c r="B31" s="148" t="str">
        <f>TEXT(투자전략!$G$1+9, "[$-ko-KR]yyyy.mm.dd")</f>
        <v>2021.10.10</v>
      </c>
      <c r="C31" s="135">
        <f t="shared" ca="1" si="0"/>
        <v>0</v>
      </c>
      <c r="D31" s="139">
        <f t="shared" ca="1" si="1"/>
        <v>0</v>
      </c>
      <c r="E31" s="77">
        <f t="shared" ca="1" si="2"/>
        <v>0</v>
      </c>
      <c r="F31" s="137">
        <f t="shared" ca="1" si="3"/>
        <v>0</v>
      </c>
      <c r="G31" s="139">
        <f t="shared" ca="1" si="4"/>
        <v>0</v>
      </c>
      <c r="H31" s="77">
        <f t="shared" ca="1" si="5"/>
        <v>0</v>
      </c>
      <c r="I31" s="137">
        <f t="shared" ca="1" si="6"/>
        <v>0</v>
      </c>
      <c r="J31" s="139">
        <f t="shared" ca="1" si="7"/>
        <v>0</v>
      </c>
      <c r="K31" s="77">
        <f t="shared" ca="1" si="8"/>
        <v>0</v>
      </c>
      <c r="L31" s="137">
        <f t="shared" ca="1" si="9"/>
        <v>0</v>
      </c>
      <c r="M31" s="139">
        <f t="shared" ca="1" si="10"/>
        <v>0</v>
      </c>
      <c r="N31" s="77">
        <f t="shared" ca="1" si="11"/>
        <v>0</v>
      </c>
      <c r="O31" s="137">
        <f t="shared" ca="1" si="12"/>
        <v>0</v>
      </c>
    </row>
    <row r="32" spans="1:15" ht="16.5" customHeight="1">
      <c r="A32" s="148">
        <v>11</v>
      </c>
      <c r="B32" s="148" t="str">
        <f>TEXT(투자전략!$G$1+10, "[$-ko-KR]yyyy.mm.dd")</f>
        <v>2021.10.11</v>
      </c>
      <c r="C32" s="135">
        <f t="shared" ca="1" si="0"/>
        <v>0</v>
      </c>
      <c r="D32" s="139">
        <f t="shared" ca="1" si="1"/>
        <v>0</v>
      </c>
      <c r="E32" s="77">
        <f t="shared" ca="1" si="2"/>
        <v>0</v>
      </c>
      <c r="F32" s="137">
        <f t="shared" ca="1" si="3"/>
        <v>0</v>
      </c>
      <c r="G32" s="139">
        <f t="shared" ca="1" si="4"/>
        <v>0</v>
      </c>
      <c r="H32" s="77">
        <f t="shared" ca="1" si="5"/>
        <v>0</v>
      </c>
      <c r="I32" s="137">
        <f t="shared" ca="1" si="6"/>
        <v>0</v>
      </c>
      <c r="J32" s="139">
        <f t="shared" ca="1" si="7"/>
        <v>0</v>
      </c>
      <c r="K32" s="77">
        <f t="shared" ca="1" si="8"/>
        <v>0</v>
      </c>
      <c r="L32" s="137">
        <f t="shared" ca="1" si="9"/>
        <v>0</v>
      </c>
      <c r="M32" s="139">
        <f t="shared" ca="1" si="10"/>
        <v>0</v>
      </c>
      <c r="N32" s="77">
        <f t="shared" ca="1" si="11"/>
        <v>0</v>
      </c>
      <c r="O32" s="137">
        <f t="shared" ca="1" si="12"/>
        <v>0</v>
      </c>
    </row>
    <row r="33" spans="1:15" ht="16.5" customHeight="1">
      <c r="A33" s="148">
        <v>12</v>
      </c>
      <c r="B33" s="148" t="str">
        <f>TEXT(투자전략!$G$1+11, "[$-ko-KR]yyyy.mm.dd")</f>
        <v>2021.10.12</v>
      </c>
      <c r="C33" s="135">
        <f t="shared" ca="1" si="0"/>
        <v>0</v>
      </c>
      <c r="D33" s="139">
        <f t="shared" ca="1" si="1"/>
        <v>0</v>
      </c>
      <c r="E33" s="77">
        <f t="shared" ca="1" si="2"/>
        <v>0</v>
      </c>
      <c r="F33" s="137">
        <f t="shared" ca="1" si="3"/>
        <v>0</v>
      </c>
      <c r="G33" s="139">
        <f t="shared" ca="1" si="4"/>
        <v>0</v>
      </c>
      <c r="H33" s="77">
        <f t="shared" ca="1" si="5"/>
        <v>0</v>
      </c>
      <c r="I33" s="137">
        <f t="shared" ca="1" si="6"/>
        <v>0</v>
      </c>
      <c r="J33" s="139">
        <f t="shared" ca="1" si="7"/>
        <v>0</v>
      </c>
      <c r="K33" s="77">
        <f t="shared" ca="1" si="8"/>
        <v>0</v>
      </c>
      <c r="L33" s="137">
        <f t="shared" ca="1" si="9"/>
        <v>0</v>
      </c>
      <c r="M33" s="139">
        <f t="shared" ca="1" si="10"/>
        <v>0</v>
      </c>
      <c r="N33" s="77">
        <f t="shared" ca="1" si="11"/>
        <v>0</v>
      </c>
      <c r="O33" s="137">
        <f t="shared" ca="1" si="12"/>
        <v>0</v>
      </c>
    </row>
    <row r="34" spans="1:15" ht="16.5" customHeight="1">
      <c r="A34" s="148">
        <v>13</v>
      </c>
      <c r="B34" s="148" t="str">
        <f>TEXT(투자전략!$G$1+12, "[$-ko-KR]yyyy.mm.dd")</f>
        <v>2021.10.13</v>
      </c>
      <c r="C34" s="135">
        <f t="shared" ca="1" si="0"/>
        <v>0</v>
      </c>
      <c r="D34" s="139">
        <f t="shared" ca="1" si="1"/>
        <v>0</v>
      </c>
      <c r="E34" s="77">
        <f t="shared" ca="1" si="2"/>
        <v>0</v>
      </c>
      <c r="F34" s="137">
        <f t="shared" ca="1" si="3"/>
        <v>0</v>
      </c>
      <c r="G34" s="139">
        <f t="shared" ca="1" si="4"/>
        <v>0</v>
      </c>
      <c r="H34" s="77">
        <f t="shared" ca="1" si="5"/>
        <v>0</v>
      </c>
      <c r="I34" s="137">
        <f t="shared" ca="1" si="6"/>
        <v>0</v>
      </c>
      <c r="J34" s="139">
        <f t="shared" ca="1" si="7"/>
        <v>0</v>
      </c>
      <c r="K34" s="77">
        <f t="shared" ca="1" si="8"/>
        <v>0</v>
      </c>
      <c r="L34" s="137">
        <f t="shared" ca="1" si="9"/>
        <v>0</v>
      </c>
      <c r="M34" s="139">
        <f t="shared" ca="1" si="10"/>
        <v>0</v>
      </c>
      <c r="N34" s="77">
        <f t="shared" ca="1" si="11"/>
        <v>0</v>
      </c>
      <c r="O34" s="137">
        <f t="shared" ca="1" si="12"/>
        <v>0</v>
      </c>
    </row>
    <row r="35" spans="1:15" ht="16.5" customHeight="1" thickBot="1">
      <c r="A35" s="147">
        <v>14</v>
      </c>
      <c r="B35" s="147" t="str">
        <f>TEXT(투자전략!$G$1+13, "[$-ko-KR]yyyy.mm.dd")</f>
        <v>2021.10.14</v>
      </c>
      <c r="C35" s="136">
        <f t="shared" ca="1" si="0"/>
        <v>0</v>
      </c>
      <c r="D35" s="140">
        <f t="shared" ca="1" si="1"/>
        <v>0</v>
      </c>
      <c r="E35" s="79">
        <f t="shared" ca="1" si="2"/>
        <v>0</v>
      </c>
      <c r="F35" s="138">
        <f t="shared" ca="1" si="3"/>
        <v>0</v>
      </c>
      <c r="G35" s="140">
        <f t="shared" ca="1" si="4"/>
        <v>0</v>
      </c>
      <c r="H35" s="79">
        <f t="shared" ca="1" si="5"/>
        <v>0</v>
      </c>
      <c r="I35" s="138">
        <f t="shared" ca="1" si="6"/>
        <v>0</v>
      </c>
      <c r="J35" s="140">
        <f t="shared" ca="1" si="7"/>
        <v>0</v>
      </c>
      <c r="K35" s="79">
        <f t="shared" ca="1" si="8"/>
        <v>0</v>
      </c>
      <c r="L35" s="138">
        <f t="shared" ca="1" si="9"/>
        <v>0</v>
      </c>
      <c r="M35" s="140">
        <f t="shared" ca="1" si="10"/>
        <v>0</v>
      </c>
      <c r="N35" s="79">
        <f t="shared" ca="1" si="11"/>
        <v>0</v>
      </c>
      <c r="O35" s="138">
        <f t="shared" ca="1" si="12"/>
        <v>0</v>
      </c>
    </row>
    <row r="36" spans="1:15" ht="16.5" customHeight="1">
      <c r="A36" s="146">
        <v>15</v>
      </c>
      <c r="B36" s="146" t="str">
        <f>TEXT(투자전략!$G$1+14, "[$-ko-KR]yyyy.mm.dd")</f>
        <v>2021.10.15</v>
      </c>
      <c r="C36" s="134">
        <f t="shared" ca="1" si="0"/>
        <v>0</v>
      </c>
      <c r="D36" s="142">
        <f t="shared" ca="1" si="1"/>
        <v>0</v>
      </c>
      <c r="E36" s="76">
        <f t="shared" ca="1" si="2"/>
        <v>0</v>
      </c>
      <c r="F36" s="141">
        <f t="shared" ca="1" si="3"/>
        <v>0</v>
      </c>
      <c r="G36" s="142">
        <f t="shared" ca="1" si="4"/>
        <v>0</v>
      </c>
      <c r="H36" s="76">
        <f t="shared" ca="1" si="5"/>
        <v>0</v>
      </c>
      <c r="I36" s="141">
        <f t="shared" ca="1" si="6"/>
        <v>0</v>
      </c>
      <c r="J36" s="142">
        <f t="shared" ca="1" si="7"/>
        <v>0</v>
      </c>
      <c r="K36" s="76">
        <f t="shared" ca="1" si="8"/>
        <v>0</v>
      </c>
      <c r="L36" s="141">
        <f t="shared" ca="1" si="9"/>
        <v>0</v>
      </c>
      <c r="M36" s="142">
        <f t="shared" ca="1" si="10"/>
        <v>0</v>
      </c>
      <c r="N36" s="76">
        <f t="shared" ca="1" si="11"/>
        <v>0</v>
      </c>
      <c r="O36" s="141">
        <f t="shared" ca="1" si="12"/>
        <v>0</v>
      </c>
    </row>
    <row r="37" spans="1:15" ht="16.5" customHeight="1">
      <c r="A37" s="148">
        <v>16</v>
      </c>
      <c r="B37" s="148" t="str">
        <f>TEXT(투자전략!$G$1+15, "[$-ko-KR]yyyy.mm.dd")</f>
        <v>2021.10.16</v>
      </c>
      <c r="C37" s="135">
        <f t="shared" ca="1" si="0"/>
        <v>0</v>
      </c>
      <c r="D37" s="139">
        <f t="shared" ca="1" si="1"/>
        <v>0</v>
      </c>
      <c r="E37" s="77">
        <f t="shared" ca="1" si="2"/>
        <v>0</v>
      </c>
      <c r="F37" s="137">
        <f t="shared" ca="1" si="3"/>
        <v>0</v>
      </c>
      <c r="G37" s="139">
        <f t="shared" ca="1" si="4"/>
        <v>0</v>
      </c>
      <c r="H37" s="77">
        <f t="shared" ca="1" si="5"/>
        <v>0</v>
      </c>
      <c r="I37" s="137">
        <f t="shared" ca="1" si="6"/>
        <v>0</v>
      </c>
      <c r="J37" s="139">
        <f t="shared" ca="1" si="7"/>
        <v>0</v>
      </c>
      <c r="K37" s="77">
        <f t="shared" ca="1" si="8"/>
        <v>0</v>
      </c>
      <c r="L37" s="137">
        <f t="shared" ca="1" si="9"/>
        <v>0</v>
      </c>
      <c r="M37" s="139">
        <f t="shared" ca="1" si="10"/>
        <v>0</v>
      </c>
      <c r="N37" s="77">
        <f t="shared" ca="1" si="11"/>
        <v>0</v>
      </c>
      <c r="O37" s="137">
        <f t="shared" ca="1" si="12"/>
        <v>0</v>
      </c>
    </row>
    <row r="38" spans="1:15" ht="16.5" customHeight="1">
      <c r="A38" s="148">
        <v>17</v>
      </c>
      <c r="B38" s="148" t="str">
        <f>TEXT(투자전략!$G$1+16, "[$-ko-KR]yyyy.mm.dd")</f>
        <v>2021.10.17</v>
      </c>
      <c r="C38" s="135">
        <f t="shared" ca="1" si="0"/>
        <v>0</v>
      </c>
      <c r="D38" s="139">
        <f t="shared" ca="1" si="1"/>
        <v>0</v>
      </c>
      <c r="E38" s="77">
        <f t="shared" ca="1" si="2"/>
        <v>0</v>
      </c>
      <c r="F38" s="137">
        <f t="shared" ca="1" si="3"/>
        <v>0</v>
      </c>
      <c r="G38" s="139">
        <f t="shared" ca="1" si="4"/>
        <v>0</v>
      </c>
      <c r="H38" s="77">
        <f t="shared" ca="1" si="5"/>
        <v>0</v>
      </c>
      <c r="I38" s="137">
        <f t="shared" ca="1" si="6"/>
        <v>0</v>
      </c>
      <c r="J38" s="139">
        <f t="shared" ca="1" si="7"/>
        <v>0</v>
      </c>
      <c r="K38" s="77">
        <f t="shared" ca="1" si="8"/>
        <v>0</v>
      </c>
      <c r="L38" s="137">
        <f t="shared" ca="1" si="9"/>
        <v>0</v>
      </c>
      <c r="M38" s="139">
        <f t="shared" ca="1" si="10"/>
        <v>0</v>
      </c>
      <c r="N38" s="77">
        <f t="shared" ca="1" si="11"/>
        <v>0</v>
      </c>
      <c r="O38" s="137">
        <f t="shared" ca="1" si="12"/>
        <v>0</v>
      </c>
    </row>
    <row r="39" spans="1:15" ht="16.5" customHeight="1">
      <c r="A39" s="148">
        <v>18</v>
      </c>
      <c r="B39" s="148" t="str">
        <f>TEXT(투자전략!$G$1+17, "[$-ko-KR]yyyy.mm.dd")</f>
        <v>2021.10.18</v>
      </c>
      <c r="C39" s="135">
        <f t="shared" ca="1" si="0"/>
        <v>0</v>
      </c>
      <c r="D39" s="139">
        <f t="shared" ca="1" si="1"/>
        <v>0</v>
      </c>
      <c r="E39" s="77">
        <f t="shared" ca="1" si="2"/>
        <v>0</v>
      </c>
      <c r="F39" s="137">
        <f t="shared" ca="1" si="3"/>
        <v>0</v>
      </c>
      <c r="G39" s="139">
        <f t="shared" ca="1" si="4"/>
        <v>0</v>
      </c>
      <c r="H39" s="77">
        <f t="shared" ca="1" si="5"/>
        <v>0</v>
      </c>
      <c r="I39" s="137">
        <f t="shared" ca="1" si="6"/>
        <v>0</v>
      </c>
      <c r="J39" s="139">
        <f t="shared" ca="1" si="7"/>
        <v>0</v>
      </c>
      <c r="K39" s="77">
        <f t="shared" ca="1" si="8"/>
        <v>0</v>
      </c>
      <c r="L39" s="137">
        <f t="shared" ca="1" si="9"/>
        <v>0</v>
      </c>
      <c r="M39" s="139">
        <f t="shared" ca="1" si="10"/>
        <v>0</v>
      </c>
      <c r="N39" s="77">
        <f t="shared" ca="1" si="11"/>
        <v>0</v>
      </c>
      <c r="O39" s="137">
        <f t="shared" ca="1" si="12"/>
        <v>0</v>
      </c>
    </row>
    <row r="40" spans="1:15" ht="16.5" customHeight="1">
      <c r="A40" s="148">
        <v>19</v>
      </c>
      <c r="B40" s="148" t="str">
        <f>TEXT(투자전략!$G$1+18, "[$-ko-KR]yyyy.mm.dd")</f>
        <v>2021.10.19</v>
      </c>
      <c r="C40" s="135">
        <f t="shared" ca="1" si="0"/>
        <v>0</v>
      </c>
      <c r="D40" s="139">
        <f t="shared" ca="1" si="1"/>
        <v>0</v>
      </c>
      <c r="E40" s="77">
        <f t="shared" ca="1" si="2"/>
        <v>0</v>
      </c>
      <c r="F40" s="137">
        <f t="shared" ca="1" si="3"/>
        <v>0</v>
      </c>
      <c r="G40" s="139">
        <f t="shared" ca="1" si="4"/>
        <v>0</v>
      </c>
      <c r="H40" s="77">
        <f t="shared" ca="1" si="5"/>
        <v>0</v>
      </c>
      <c r="I40" s="137">
        <f t="shared" ca="1" si="6"/>
        <v>0</v>
      </c>
      <c r="J40" s="139">
        <f t="shared" ca="1" si="7"/>
        <v>0</v>
      </c>
      <c r="K40" s="77">
        <f t="shared" ca="1" si="8"/>
        <v>0</v>
      </c>
      <c r="L40" s="137">
        <f t="shared" ca="1" si="9"/>
        <v>0</v>
      </c>
      <c r="M40" s="139">
        <f t="shared" ca="1" si="10"/>
        <v>0</v>
      </c>
      <c r="N40" s="77">
        <f t="shared" ca="1" si="11"/>
        <v>0</v>
      </c>
      <c r="O40" s="137">
        <f t="shared" ca="1" si="12"/>
        <v>0</v>
      </c>
    </row>
    <row r="41" spans="1:15" ht="16.5" customHeight="1">
      <c r="A41" s="148">
        <v>20</v>
      </c>
      <c r="B41" s="148" t="str">
        <f>TEXT(투자전략!$G$1+19, "[$-ko-KR]yyyy.mm.dd")</f>
        <v>2021.10.20</v>
      </c>
      <c r="C41" s="135">
        <f t="shared" ca="1" si="0"/>
        <v>0</v>
      </c>
      <c r="D41" s="139">
        <f t="shared" ca="1" si="1"/>
        <v>0</v>
      </c>
      <c r="E41" s="77">
        <f t="shared" ca="1" si="2"/>
        <v>0</v>
      </c>
      <c r="F41" s="137">
        <f t="shared" ca="1" si="3"/>
        <v>0</v>
      </c>
      <c r="G41" s="139">
        <f t="shared" ca="1" si="4"/>
        <v>0</v>
      </c>
      <c r="H41" s="77">
        <f t="shared" ca="1" si="5"/>
        <v>0</v>
      </c>
      <c r="I41" s="137">
        <f t="shared" ca="1" si="6"/>
        <v>0</v>
      </c>
      <c r="J41" s="139">
        <f t="shared" ca="1" si="7"/>
        <v>0</v>
      </c>
      <c r="K41" s="77">
        <f t="shared" ca="1" si="8"/>
        <v>0</v>
      </c>
      <c r="L41" s="137">
        <f t="shared" ca="1" si="9"/>
        <v>0</v>
      </c>
      <c r="M41" s="139">
        <f t="shared" ca="1" si="10"/>
        <v>0</v>
      </c>
      <c r="N41" s="77">
        <f t="shared" ca="1" si="11"/>
        <v>0</v>
      </c>
      <c r="O41" s="137">
        <f t="shared" ca="1" si="12"/>
        <v>0</v>
      </c>
    </row>
    <row r="42" spans="1:15" ht="16.5" customHeight="1" thickBot="1">
      <c r="A42" s="147">
        <v>21</v>
      </c>
      <c r="B42" s="147" t="str">
        <f>TEXT(투자전략!$G$1+20, "[$-ko-KR]yyyy.mm.dd")</f>
        <v>2021.10.21</v>
      </c>
      <c r="C42" s="136">
        <f t="shared" ca="1" si="0"/>
        <v>0</v>
      </c>
      <c r="D42" s="140">
        <f t="shared" ca="1" si="1"/>
        <v>0</v>
      </c>
      <c r="E42" s="79">
        <f t="shared" ca="1" si="2"/>
        <v>0</v>
      </c>
      <c r="F42" s="138">
        <f t="shared" ca="1" si="3"/>
        <v>0</v>
      </c>
      <c r="G42" s="140">
        <f t="shared" ca="1" si="4"/>
        <v>0</v>
      </c>
      <c r="H42" s="79">
        <f t="shared" ca="1" si="5"/>
        <v>0</v>
      </c>
      <c r="I42" s="138">
        <f t="shared" ca="1" si="6"/>
        <v>0</v>
      </c>
      <c r="J42" s="140">
        <f t="shared" ca="1" si="7"/>
        <v>0</v>
      </c>
      <c r="K42" s="79">
        <f t="shared" ca="1" si="8"/>
        <v>0</v>
      </c>
      <c r="L42" s="138">
        <f t="shared" ca="1" si="9"/>
        <v>0</v>
      </c>
      <c r="M42" s="140">
        <f t="shared" ca="1" si="10"/>
        <v>0</v>
      </c>
      <c r="N42" s="79">
        <f t="shared" ca="1" si="11"/>
        <v>0</v>
      </c>
      <c r="O42" s="138">
        <f t="shared" ca="1" si="12"/>
        <v>0</v>
      </c>
    </row>
    <row r="43" spans="1:15" ht="16.5" customHeight="1">
      <c r="A43" s="146">
        <v>22</v>
      </c>
      <c r="B43" s="146" t="str">
        <f>TEXT(투자전략!$G$1+21, "[$-ko-KR]yyyy.mm.dd")</f>
        <v>2021.10.22</v>
      </c>
      <c r="C43" s="134">
        <f t="shared" ca="1" si="0"/>
        <v>0</v>
      </c>
      <c r="D43" s="142">
        <f t="shared" ca="1" si="1"/>
        <v>0</v>
      </c>
      <c r="E43" s="76">
        <f t="shared" ca="1" si="2"/>
        <v>0</v>
      </c>
      <c r="F43" s="141">
        <f t="shared" ca="1" si="3"/>
        <v>0</v>
      </c>
      <c r="G43" s="142">
        <f t="shared" ca="1" si="4"/>
        <v>0</v>
      </c>
      <c r="H43" s="76">
        <f t="shared" ca="1" si="5"/>
        <v>0</v>
      </c>
      <c r="I43" s="141">
        <f t="shared" ca="1" si="6"/>
        <v>0</v>
      </c>
      <c r="J43" s="142">
        <f t="shared" ca="1" si="7"/>
        <v>0</v>
      </c>
      <c r="K43" s="76">
        <f t="shared" ca="1" si="8"/>
        <v>0</v>
      </c>
      <c r="L43" s="141">
        <f t="shared" ca="1" si="9"/>
        <v>0</v>
      </c>
      <c r="M43" s="142">
        <f t="shared" ca="1" si="10"/>
        <v>0</v>
      </c>
      <c r="N43" s="76">
        <f t="shared" ca="1" si="11"/>
        <v>0</v>
      </c>
      <c r="O43" s="141">
        <f t="shared" ca="1" si="12"/>
        <v>0</v>
      </c>
    </row>
    <row r="44" spans="1:15" ht="16.5" customHeight="1">
      <c r="A44" s="148">
        <v>23</v>
      </c>
      <c r="B44" s="148" t="str">
        <f>TEXT(투자전략!$G$1+22, "[$-ko-KR]yyyy.mm.dd")</f>
        <v>2021.10.23</v>
      </c>
      <c r="C44" s="135">
        <f t="shared" ca="1" si="0"/>
        <v>0</v>
      </c>
      <c r="D44" s="139">
        <f t="shared" ca="1" si="1"/>
        <v>0</v>
      </c>
      <c r="E44" s="77">
        <f t="shared" ca="1" si="2"/>
        <v>0</v>
      </c>
      <c r="F44" s="137">
        <f t="shared" ca="1" si="3"/>
        <v>0</v>
      </c>
      <c r="G44" s="139">
        <f t="shared" ca="1" si="4"/>
        <v>0</v>
      </c>
      <c r="H44" s="77">
        <f t="shared" ca="1" si="5"/>
        <v>0</v>
      </c>
      <c r="I44" s="137">
        <f t="shared" ca="1" si="6"/>
        <v>0</v>
      </c>
      <c r="J44" s="139">
        <f t="shared" ca="1" si="7"/>
        <v>0</v>
      </c>
      <c r="K44" s="77">
        <f t="shared" ca="1" si="8"/>
        <v>0</v>
      </c>
      <c r="L44" s="137">
        <f t="shared" ca="1" si="9"/>
        <v>0</v>
      </c>
      <c r="M44" s="139">
        <f t="shared" ca="1" si="10"/>
        <v>0</v>
      </c>
      <c r="N44" s="77">
        <f t="shared" ca="1" si="11"/>
        <v>0</v>
      </c>
      <c r="O44" s="137">
        <f t="shared" ca="1" si="12"/>
        <v>0</v>
      </c>
    </row>
    <row r="45" spans="1:15" ht="16.5" customHeight="1">
      <c r="A45" s="148">
        <v>24</v>
      </c>
      <c r="B45" s="148" t="str">
        <f>TEXT(투자전략!$G$1+23, "[$-ko-KR]yyyy.mm.dd")</f>
        <v>2021.10.24</v>
      </c>
      <c r="C45" s="135">
        <f t="shared" ca="1" si="0"/>
        <v>0</v>
      </c>
      <c r="D45" s="139">
        <f t="shared" ca="1" si="1"/>
        <v>0</v>
      </c>
      <c r="E45" s="77">
        <f t="shared" ca="1" si="2"/>
        <v>0</v>
      </c>
      <c r="F45" s="137">
        <f t="shared" ca="1" si="3"/>
        <v>0</v>
      </c>
      <c r="G45" s="139">
        <f t="shared" ca="1" si="4"/>
        <v>0</v>
      </c>
      <c r="H45" s="77">
        <f t="shared" ca="1" si="5"/>
        <v>0</v>
      </c>
      <c r="I45" s="137">
        <f t="shared" ca="1" si="6"/>
        <v>0</v>
      </c>
      <c r="J45" s="139">
        <f t="shared" ca="1" si="7"/>
        <v>0</v>
      </c>
      <c r="K45" s="77">
        <f t="shared" ca="1" si="8"/>
        <v>0</v>
      </c>
      <c r="L45" s="137">
        <f t="shared" ca="1" si="9"/>
        <v>0</v>
      </c>
      <c r="M45" s="139">
        <f t="shared" ca="1" si="10"/>
        <v>0</v>
      </c>
      <c r="N45" s="77">
        <f t="shared" ca="1" si="11"/>
        <v>0</v>
      </c>
      <c r="O45" s="137">
        <f t="shared" ca="1" si="12"/>
        <v>0</v>
      </c>
    </row>
    <row r="46" spans="1:15" ht="16.5" customHeight="1">
      <c r="A46" s="148">
        <v>25</v>
      </c>
      <c r="B46" s="148" t="str">
        <f>TEXT(투자전략!$G$1+24, "[$-ko-KR]yyyy.mm.dd")</f>
        <v>2021.10.25</v>
      </c>
      <c r="C46" s="135" t="str">
        <f t="shared" ca="1" si="0"/>
        <v/>
      </c>
      <c r="D46" s="139" t="str">
        <f t="shared" ca="1" si="1"/>
        <v/>
      </c>
      <c r="E46" s="77" t="str">
        <f t="shared" ca="1" si="2"/>
        <v/>
      </c>
      <c r="F46" s="137" t="str">
        <f t="shared" ca="1" si="3"/>
        <v/>
      </c>
      <c r="G46" s="139" t="str">
        <f t="shared" ca="1" si="4"/>
        <v/>
      </c>
      <c r="H46" s="77" t="str">
        <f t="shared" ca="1" si="5"/>
        <v/>
      </c>
      <c r="I46" s="137" t="str">
        <f t="shared" ca="1" si="6"/>
        <v/>
      </c>
      <c r="J46" s="139" t="str">
        <f t="shared" ca="1" si="7"/>
        <v/>
      </c>
      <c r="K46" s="77" t="str">
        <f t="shared" ca="1" si="8"/>
        <v/>
      </c>
      <c r="L46" s="137" t="str">
        <f t="shared" ca="1" si="9"/>
        <v/>
      </c>
      <c r="M46" s="139" t="str">
        <f t="shared" ca="1" si="10"/>
        <v/>
      </c>
      <c r="N46" s="77" t="str">
        <f t="shared" ca="1" si="11"/>
        <v/>
      </c>
      <c r="O46" s="137" t="str">
        <f t="shared" ca="1" si="12"/>
        <v/>
      </c>
    </row>
    <row r="47" spans="1:15" ht="16.5" customHeight="1">
      <c r="A47" s="148">
        <v>26</v>
      </c>
      <c r="B47" s="148" t="str">
        <f>TEXT(투자전략!$G$1+25, "[$-ko-KR]yyyy.mm.dd")</f>
        <v>2021.10.26</v>
      </c>
      <c r="C47" s="135" t="str">
        <f t="shared" ca="1" si="0"/>
        <v/>
      </c>
      <c r="D47" s="139" t="str">
        <f t="shared" ca="1" si="1"/>
        <v/>
      </c>
      <c r="E47" s="77" t="str">
        <f t="shared" ca="1" si="2"/>
        <v/>
      </c>
      <c r="F47" s="137" t="str">
        <f t="shared" ca="1" si="3"/>
        <v/>
      </c>
      <c r="G47" s="139" t="str">
        <f t="shared" ca="1" si="4"/>
        <v/>
      </c>
      <c r="H47" s="77" t="str">
        <f t="shared" ca="1" si="5"/>
        <v/>
      </c>
      <c r="I47" s="137" t="str">
        <f t="shared" ca="1" si="6"/>
        <v/>
      </c>
      <c r="J47" s="139" t="str">
        <f t="shared" ca="1" si="7"/>
        <v/>
      </c>
      <c r="K47" s="77" t="str">
        <f t="shared" ca="1" si="8"/>
        <v/>
      </c>
      <c r="L47" s="137" t="str">
        <f t="shared" ca="1" si="9"/>
        <v/>
      </c>
      <c r="M47" s="139" t="str">
        <f t="shared" ca="1" si="10"/>
        <v/>
      </c>
      <c r="N47" s="77" t="str">
        <f t="shared" ca="1" si="11"/>
        <v/>
      </c>
      <c r="O47" s="137" t="str">
        <f t="shared" ca="1" si="12"/>
        <v/>
      </c>
    </row>
    <row r="48" spans="1:15" ht="16.5" customHeight="1">
      <c r="A48" s="148">
        <v>27</v>
      </c>
      <c r="B48" s="148" t="str">
        <f>TEXT(투자전략!$G$1+26, "[$-ko-KR]yyyy.mm.dd")</f>
        <v>2021.10.27</v>
      </c>
      <c r="C48" s="135" t="str">
        <f t="shared" ca="1" si="0"/>
        <v/>
      </c>
      <c r="D48" s="139" t="str">
        <f t="shared" ca="1" si="1"/>
        <v/>
      </c>
      <c r="E48" s="77" t="str">
        <f t="shared" ca="1" si="2"/>
        <v/>
      </c>
      <c r="F48" s="137" t="str">
        <f t="shared" ca="1" si="3"/>
        <v/>
      </c>
      <c r="G48" s="139" t="str">
        <f t="shared" ca="1" si="4"/>
        <v/>
      </c>
      <c r="H48" s="77" t="str">
        <f t="shared" ca="1" si="5"/>
        <v/>
      </c>
      <c r="I48" s="137" t="str">
        <f t="shared" ca="1" si="6"/>
        <v/>
      </c>
      <c r="J48" s="139" t="str">
        <f t="shared" ca="1" si="7"/>
        <v/>
      </c>
      <c r="K48" s="77" t="str">
        <f t="shared" ca="1" si="8"/>
        <v/>
      </c>
      <c r="L48" s="137" t="str">
        <f t="shared" ca="1" si="9"/>
        <v/>
      </c>
      <c r="M48" s="139" t="str">
        <f t="shared" ca="1" si="10"/>
        <v/>
      </c>
      <c r="N48" s="77" t="str">
        <f t="shared" ca="1" si="11"/>
        <v/>
      </c>
      <c r="O48" s="137" t="str">
        <f t="shared" ca="1" si="12"/>
        <v/>
      </c>
    </row>
    <row r="49" spans="1:15" ht="16.5" customHeight="1" thickBot="1">
      <c r="A49" s="147">
        <v>28</v>
      </c>
      <c r="B49" s="147" t="str">
        <f>TEXT(투자전략!$G$1+27, "[$-ko-KR]yyyy.mm.dd")</f>
        <v>2021.10.28</v>
      </c>
      <c r="C49" s="136" t="str">
        <f t="shared" ca="1" si="0"/>
        <v/>
      </c>
      <c r="D49" s="140" t="str">
        <f t="shared" ca="1" si="1"/>
        <v/>
      </c>
      <c r="E49" s="79" t="str">
        <f t="shared" ca="1" si="2"/>
        <v/>
      </c>
      <c r="F49" s="138" t="str">
        <f t="shared" ca="1" si="3"/>
        <v/>
      </c>
      <c r="G49" s="140" t="str">
        <f t="shared" ca="1" si="4"/>
        <v/>
      </c>
      <c r="H49" s="79" t="str">
        <f t="shared" ca="1" si="5"/>
        <v/>
      </c>
      <c r="I49" s="138" t="str">
        <f t="shared" ca="1" si="6"/>
        <v/>
      </c>
      <c r="J49" s="140" t="str">
        <f t="shared" ca="1" si="7"/>
        <v/>
      </c>
      <c r="K49" s="79" t="str">
        <f t="shared" ca="1" si="8"/>
        <v/>
      </c>
      <c r="L49" s="138" t="str">
        <f t="shared" ca="1" si="9"/>
        <v/>
      </c>
      <c r="M49" s="140" t="str">
        <f t="shared" ca="1" si="10"/>
        <v/>
      </c>
      <c r="N49" s="79" t="str">
        <f t="shared" ca="1" si="11"/>
        <v/>
      </c>
      <c r="O49" s="138" t="str">
        <f t="shared" ca="1" si="12"/>
        <v/>
      </c>
    </row>
    <row r="50" spans="1:15" ht="16.5" customHeight="1">
      <c r="A50" s="121">
        <v>29</v>
      </c>
      <c r="B50" s="146" t="str">
        <f>TEXT(투자전략!$G$1+28, "[$-ko-KR]yyyy.mm.dd")</f>
        <v>2021.10.29</v>
      </c>
      <c r="C50" s="135" t="str">
        <f t="shared" ca="1" si="0"/>
        <v/>
      </c>
      <c r="D50" s="139" t="str">
        <f t="shared" ca="1" si="1"/>
        <v/>
      </c>
      <c r="E50" s="77" t="str">
        <f t="shared" ca="1" si="2"/>
        <v/>
      </c>
      <c r="F50" s="137" t="str">
        <f t="shared" ca="1" si="3"/>
        <v/>
      </c>
      <c r="G50" s="139" t="str">
        <f t="shared" ca="1" si="4"/>
        <v/>
      </c>
      <c r="H50" s="77" t="str">
        <f t="shared" ca="1" si="5"/>
        <v/>
      </c>
      <c r="I50" s="137" t="str">
        <f t="shared" ca="1" si="6"/>
        <v/>
      </c>
      <c r="J50" s="139" t="str">
        <f t="shared" ca="1" si="7"/>
        <v/>
      </c>
      <c r="K50" s="77" t="str">
        <f t="shared" ca="1" si="8"/>
        <v/>
      </c>
      <c r="L50" s="137" t="str">
        <f t="shared" ca="1" si="9"/>
        <v/>
      </c>
      <c r="M50" s="139" t="str">
        <f t="shared" ca="1" si="10"/>
        <v/>
      </c>
      <c r="N50" s="77" t="str">
        <f t="shared" ca="1" si="11"/>
        <v/>
      </c>
      <c r="O50" s="137" t="str">
        <f t="shared" ca="1" si="12"/>
        <v/>
      </c>
    </row>
    <row r="51" spans="1:15" ht="16.5" customHeight="1">
      <c r="A51" s="121">
        <v>30</v>
      </c>
      <c r="B51" s="148" t="str">
        <f>TEXT(투자전략!$G$1+29, "[$-ko-KR]yyyy.mm.dd")</f>
        <v>2021.10.30</v>
      </c>
      <c r="C51" s="135" t="str">
        <f t="shared" ca="1" si="0"/>
        <v/>
      </c>
      <c r="D51" s="139" t="str">
        <f t="shared" ca="1" si="1"/>
        <v/>
      </c>
      <c r="E51" s="77" t="str">
        <f t="shared" ca="1" si="2"/>
        <v/>
      </c>
      <c r="F51" s="137" t="str">
        <f t="shared" ca="1" si="3"/>
        <v/>
      </c>
      <c r="G51" s="139" t="str">
        <f t="shared" ca="1" si="4"/>
        <v/>
      </c>
      <c r="H51" s="77" t="str">
        <f t="shared" ca="1" si="5"/>
        <v/>
      </c>
      <c r="I51" s="137" t="str">
        <f t="shared" ca="1" si="6"/>
        <v/>
      </c>
      <c r="J51" s="139" t="str">
        <f t="shared" ca="1" si="7"/>
        <v/>
      </c>
      <c r="K51" s="77" t="str">
        <f t="shared" ca="1" si="8"/>
        <v/>
      </c>
      <c r="L51" s="137" t="str">
        <f t="shared" ca="1" si="9"/>
        <v/>
      </c>
      <c r="M51" s="139" t="str">
        <f t="shared" ca="1" si="10"/>
        <v/>
      </c>
      <c r="N51" s="77" t="str">
        <f t="shared" ca="1" si="11"/>
        <v/>
      </c>
      <c r="O51" s="137" t="str">
        <f t="shared" ca="1" si="12"/>
        <v/>
      </c>
    </row>
    <row r="52" spans="1:15" ht="16.5" customHeight="1" thickBot="1">
      <c r="A52" s="121">
        <v>31</v>
      </c>
      <c r="B52" s="148" t="str">
        <f>TEXT(투자전략!$G$1+30, "[$-ko-KR]yyyy.mm.dd")</f>
        <v>2021.10.31</v>
      </c>
      <c r="C52" s="135" t="str">
        <f t="shared" ca="1" si="0"/>
        <v/>
      </c>
      <c r="D52" s="139" t="str">
        <f t="shared" ca="1" si="1"/>
        <v/>
      </c>
      <c r="E52" s="77" t="str">
        <f t="shared" ca="1" si="2"/>
        <v/>
      </c>
      <c r="F52" s="137" t="str">
        <f t="shared" ca="1" si="3"/>
        <v/>
      </c>
      <c r="G52" s="139" t="str">
        <f t="shared" ca="1" si="4"/>
        <v/>
      </c>
      <c r="H52" s="77" t="str">
        <f t="shared" ca="1" si="5"/>
        <v/>
      </c>
      <c r="I52" s="137" t="str">
        <f t="shared" ca="1" si="6"/>
        <v/>
      </c>
      <c r="J52" s="139" t="str">
        <f t="shared" ca="1" si="7"/>
        <v/>
      </c>
      <c r="K52" s="77" t="str">
        <f t="shared" ca="1" si="8"/>
        <v/>
      </c>
      <c r="L52" s="137" t="str">
        <f t="shared" ca="1" si="9"/>
        <v/>
      </c>
      <c r="M52" s="139" t="str">
        <f t="shared" ca="1" si="10"/>
        <v/>
      </c>
      <c r="N52" s="77" t="str">
        <f t="shared" ca="1" si="11"/>
        <v/>
      </c>
      <c r="O52" s="137" t="str">
        <f t="shared" ca="1" si="12"/>
        <v/>
      </c>
    </row>
    <row r="53" spans="1:15" ht="16.5" customHeight="1" thickBot="1">
      <c r="A53" s="303" t="s">
        <v>281</v>
      </c>
      <c r="B53" s="305"/>
      <c r="C53" s="132" t="s">
        <v>276</v>
      </c>
      <c r="D53" s="143" t="s">
        <v>277</v>
      </c>
      <c r="E53" s="144" t="s">
        <v>278</v>
      </c>
      <c r="F53" s="145" t="s">
        <v>279</v>
      </c>
      <c r="G53" s="143" t="s">
        <v>277</v>
      </c>
      <c r="H53" s="144" t="s">
        <v>278</v>
      </c>
      <c r="I53" s="145" t="s">
        <v>279</v>
      </c>
      <c r="J53" s="143" t="s">
        <v>277</v>
      </c>
      <c r="K53" s="144" t="s">
        <v>278</v>
      </c>
      <c r="L53" s="145" t="s">
        <v>279</v>
      </c>
      <c r="M53" s="143" t="s">
        <v>277</v>
      </c>
      <c r="N53" s="144" t="s">
        <v>278</v>
      </c>
      <c r="O53" s="145" t="s">
        <v>279</v>
      </c>
    </row>
    <row r="54" spans="1:15" ht="16.5" customHeight="1" thickBot="1">
      <c r="A54" s="296"/>
      <c r="B54" s="298"/>
      <c r="C54" s="136">
        <f ca="1">SUM(C22:C52)</f>
        <v>0</v>
      </c>
      <c r="D54" s="140">
        <f ca="1">SUM(D22:D52)</f>
        <v>0</v>
      </c>
      <c r="E54" s="79">
        <f ca="1">IFERROR(F54 / (SUM($C22:$C52) / COUNT($C22:$C52)), 0)</f>
        <v>0</v>
      </c>
      <c r="F54" s="138">
        <f ca="1">SUM(F22:F52)</f>
        <v>0</v>
      </c>
      <c r="G54" s="140">
        <f ca="1">SUM(G22:G52)</f>
        <v>0</v>
      </c>
      <c r="H54" s="79">
        <f ca="1">IFERROR(I54 / (SUM($C22:$C52) / COUNT($C22:$C52)), 0)</f>
        <v>0</v>
      </c>
      <c r="I54" s="138">
        <f ca="1">SUM(I22:I52)</f>
        <v>0</v>
      </c>
      <c r="J54" s="140">
        <f ca="1">SUM(J22:J52)</f>
        <v>0</v>
      </c>
      <c r="K54" s="79">
        <f ca="1">IFERROR(L54 / (SUM($C22:$C52) / COUNT($C22:$C52)), 0)</f>
        <v>0</v>
      </c>
      <c r="L54" s="138">
        <f ca="1">SUM(L22:L52)</f>
        <v>0</v>
      </c>
      <c r="M54" s="140">
        <f ca="1">SUM(M22:M52)</f>
        <v>0</v>
      </c>
      <c r="N54" s="79">
        <f ca="1">IFERROR(O54 / (SUM($C22:$C52) / COUNT($C22:$C52)), 0)</f>
        <v>0</v>
      </c>
      <c r="O54" s="138">
        <f ca="1">SUM(O22:O52)</f>
        <v>0</v>
      </c>
    </row>
    <row r="56" spans="1:15" ht="16.5" customHeight="1" thickBot="1"/>
    <row r="57" spans="1:15" ht="16.5" customHeight="1" thickBot="1">
      <c r="A57" s="275" t="str">
        <f>TEXT(투자전략!$G$1, "[$-ko-KR]yyyy년 mm월 ") &amp; "[엽전코인] 전일대비 상승률 Top20 월말결산"</f>
        <v>2021년 10월 [엽전코인] 전일대비 상승률 Top20 월말결산</v>
      </c>
      <c r="B57" s="276"/>
      <c r="C57" s="276"/>
      <c r="D57" s="276"/>
      <c r="E57" s="276"/>
      <c r="F57" s="276"/>
      <c r="G57" s="276"/>
      <c r="H57" s="276"/>
      <c r="I57" s="276"/>
      <c r="J57" s="276"/>
      <c r="K57" s="276"/>
      <c r="L57" s="276"/>
      <c r="M57" s="276"/>
      <c r="N57" s="276"/>
      <c r="O57" s="277"/>
    </row>
    <row r="58" spans="1:15" ht="16.5" customHeight="1" thickBot="1">
      <c r="A58" s="319" t="s">
        <v>282</v>
      </c>
      <c r="B58" s="296" t="s">
        <v>280</v>
      </c>
      <c r="C58" s="298"/>
      <c r="D58" s="296" t="s">
        <v>272</v>
      </c>
      <c r="E58" s="297"/>
      <c r="F58" s="298"/>
      <c r="G58" s="296" t="s">
        <v>273</v>
      </c>
      <c r="H58" s="297"/>
      <c r="I58" s="298"/>
      <c r="J58" s="296" t="s">
        <v>274</v>
      </c>
      <c r="K58" s="297"/>
      <c r="L58" s="298"/>
      <c r="M58" s="296" t="s">
        <v>275</v>
      </c>
      <c r="N58" s="297"/>
      <c r="O58" s="298"/>
    </row>
    <row r="59" spans="1:15" ht="16.5" customHeight="1" thickBot="1">
      <c r="A59" s="312"/>
      <c r="B59" s="154" t="s">
        <v>270</v>
      </c>
      <c r="C59" s="154" t="s">
        <v>42</v>
      </c>
      <c r="D59" s="121" t="s">
        <v>271</v>
      </c>
      <c r="E59" s="133" t="s">
        <v>40</v>
      </c>
      <c r="F59" s="156" t="s">
        <v>41</v>
      </c>
      <c r="G59" s="121" t="s">
        <v>271</v>
      </c>
      <c r="H59" s="133" t="s">
        <v>40</v>
      </c>
      <c r="I59" s="156" t="s">
        <v>41</v>
      </c>
      <c r="J59" s="121" t="s">
        <v>271</v>
      </c>
      <c r="K59" s="133" t="s">
        <v>40</v>
      </c>
      <c r="L59" s="156" t="s">
        <v>41</v>
      </c>
      <c r="M59" s="121" t="s">
        <v>271</v>
      </c>
      <c r="N59" s="133" t="s">
        <v>40</v>
      </c>
      <c r="O59" s="156" t="s">
        <v>41</v>
      </c>
    </row>
    <row r="60" spans="1:15" ht="16.5" customHeight="1">
      <c r="A60" s="154">
        <v>1</v>
      </c>
      <c r="B60" s="154" t="str">
        <f>TEXT(투자전략!$G$1+0, "[$-ko-KR]yyyy.mm.dd")</f>
        <v>2021.10.01</v>
      </c>
      <c r="C60" s="134">
        <f ca="1">IFERROR(COUNTA(INDIRECT($B60&amp;"!A44:A63")) * INDIRECT($B60&amp;"!B64"), "")</f>
        <v>3000000</v>
      </c>
      <c r="D60" s="142">
        <f ca="1">IFERROR($C60 * (1 + E60), "")</f>
        <v>3022673.7634750791</v>
      </c>
      <c r="E60" s="76">
        <f ca="1">IFERROR(INDIRECT($B60&amp;"!E64"), "")</f>
        <v>7.5579211583596028E-3</v>
      </c>
      <c r="F60" s="141">
        <f ca="1">IFERROR(INDIRECT($B60&amp;"!F64"), "")</f>
        <v>22673.763475078809</v>
      </c>
      <c r="G60" s="142">
        <f ca="1">IFERROR($C60 * (1 + H60), "")</f>
        <v>3064558.229055441</v>
      </c>
      <c r="H60" s="76">
        <f ca="1">IFERROR(INDIRECT($B60&amp;"!H64"), "")</f>
        <v>2.1519409685146991E-2</v>
      </c>
      <c r="I60" s="141">
        <f ca="1">IFERROR(INDIRECT($B60&amp;"!I64"), "")</f>
        <v>64558.22905544097</v>
      </c>
      <c r="J60" s="142">
        <f ca="1">IFERROR($C60 * (1 + K60), "")</f>
        <v>3155678.4631958157</v>
      </c>
      <c r="K60" s="76">
        <f ca="1">IFERROR(INDIRECT($B60&amp;"!K64"), "")</f>
        <v>5.1892821065271821E-2</v>
      </c>
      <c r="L60" s="141">
        <f ca="1">IFERROR(INDIRECT($B60&amp;"!L64"), "")</f>
        <v>155678.46319581548</v>
      </c>
      <c r="M60" s="142">
        <f ca="1">IFERROR($C60 * (1 + N60), "")</f>
        <v>3132605.4671471957</v>
      </c>
      <c r="N60" s="76">
        <f ca="1">IFERROR(INDIRECT($B60&amp;"!N64"), "")</f>
        <v>4.4201822382398649E-2</v>
      </c>
      <c r="O60" s="141">
        <f ca="1">IFERROR(INDIRECT($B60&amp;"!O64"), "")</f>
        <v>132605.46714719594</v>
      </c>
    </row>
    <row r="61" spans="1:15" ht="16.5" customHeight="1">
      <c r="A61" s="153">
        <v>2</v>
      </c>
      <c r="B61" s="153" t="str">
        <f>TEXT(투자전략!$G$1+1, "[$-ko-KR]yyyy.mm.dd")</f>
        <v>2021.10.02</v>
      </c>
      <c r="C61" s="135">
        <f t="shared" ref="C61:C90" ca="1" si="13">IFERROR(COUNTA(INDIRECT($B61&amp;"!A44:A63")) * INDIRECT($B61&amp;"!B64"), "")</f>
        <v>2850000</v>
      </c>
      <c r="D61" s="139">
        <f t="shared" ref="D61:D90" ca="1" si="14">IFERROR($C61 * (1 + E61), "")</f>
        <v>2888611.8235641429</v>
      </c>
      <c r="E61" s="77">
        <f t="shared" ref="E61:E90" ca="1" si="15">IFERROR(INDIRECT($B61&amp;"!E64"), "")</f>
        <v>1.3548008268120365E-2</v>
      </c>
      <c r="F61" s="137">
        <f t="shared" ref="F61:F90" ca="1" si="16">IFERROR(INDIRECT($B61&amp;"!F64"), "")</f>
        <v>38611.823564143029</v>
      </c>
      <c r="G61" s="139">
        <f t="shared" ref="G61:G90" ca="1" si="17">IFERROR($C61 * (1 + H61), "")</f>
        <v>2928165.7049459652</v>
      </c>
      <c r="H61" s="77">
        <f t="shared" ref="H61:H90" ca="1" si="18">IFERROR(INDIRECT($B61&amp;"!H64"), "")</f>
        <v>2.7426563138935246E-2</v>
      </c>
      <c r="I61" s="137">
        <f t="shared" ref="I61:I90" ca="1" si="19">IFERROR(INDIRECT($B61&amp;"!I64"), "")</f>
        <v>78165.704945965437</v>
      </c>
      <c r="J61" s="139">
        <f t="shared" ref="J61:J90" ca="1" si="20">IFERROR($C61 * (1 + K61), "")</f>
        <v>2929249.1452435842</v>
      </c>
      <c r="K61" s="77">
        <f t="shared" ref="K61:K90" ca="1" si="21">IFERROR(INDIRECT($B61&amp;"!K64"), "")</f>
        <v>2.7806717629327807E-2</v>
      </c>
      <c r="L61" s="137">
        <f t="shared" ref="L61:L90" ca="1" si="22">IFERROR(INDIRECT($B61&amp;"!L64"), "")</f>
        <v>79249.145243584237</v>
      </c>
      <c r="M61" s="139">
        <f t="shared" ref="M61:M90" ca="1" si="23">IFERROR($C61 * (1 + N61), "")</f>
        <v>2968058.3105054605</v>
      </c>
      <c r="N61" s="77">
        <f t="shared" ref="N61:N90" ca="1" si="24">IFERROR(INDIRECT($B61&amp;"!N64"), "")</f>
        <v>4.1423968598407336E-2</v>
      </c>
      <c r="O61" s="137">
        <f t="shared" ref="O61:O90" ca="1" si="25">IFERROR(INDIRECT($B61&amp;"!O64"), "")</f>
        <v>118058.31050546089</v>
      </c>
    </row>
    <row r="62" spans="1:15" ht="16.5" customHeight="1">
      <c r="A62" s="153">
        <v>3</v>
      </c>
      <c r="B62" s="153" t="str">
        <f>TEXT(투자전략!$G$1+2, "[$-ko-KR]yyyy.mm.dd")</f>
        <v>2021.10.03</v>
      </c>
      <c r="C62" s="135">
        <f t="shared" ca="1" si="13"/>
        <v>2700000</v>
      </c>
      <c r="D62" s="139">
        <f t="shared" ca="1" si="14"/>
        <v>2683228.9422256132</v>
      </c>
      <c r="E62" s="77">
        <f t="shared" ca="1" si="15"/>
        <v>-6.2115028794025437E-3</v>
      </c>
      <c r="F62" s="137">
        <f t="shared" ca="1" si="16"/>
        <v>-16771.057774386867</v>
      </c>
      <c r="G62" s="139">
        <f t="shared" ca="1" si="17"/>
        <v>2657695.6908372315</v>
      </c>
      <c r="H62" s="77">
        <f t="shared" ca="1" si="18"/>
        <v>-1.5668262652877192E-2</v>
      </c>
      <c r="I62" s="137">
        <f t="shared" ca="1" si="19"/>
        <v>-42304.309162768404</v>
      </c>
      <c r="J62" s="139">
        <f t="shared" ca="1" si="20"/>
        <v>2661841.2127404124</v>
      </c>
      <c r="K62" s="77">
        <f t="shared" ca="1" si="21"/>
        <v>-1.4132884170217682E-2</v>
      </c>
      <c r="L62" s="137">
        <f t="shared" ca="1" si="22"/>
        <v>-38158.787259587742</v>
      </c>
      <c r="M62" s="139">
        <f t="shared" ca="1" si="23"/>
        <v>2675010.5767129301</v>
      </c>
      <c r="N62" s="77">
        <f t="shared" ca="1" si="24"/>
        <v>-9.2553419581740178E-3</v>
      </c>
      <c r="O62" s="137">
        <f t="shared" ca="1" si="25"/>
        <v>-24989.423287069851</v>
      </c>
    </row>
    <row r="63" spans="1:15" ht="16.5" customHeight="1">
      <c r="A63" s="153">
        <v>4</v>
      </c>
      <c r="B63" s="153" t="str">
        <f>TEXT(투자전략!$G$1+3, "[$-ko-KR]yyyy.mm.dd")</f>
        <v>2021.10.04</v>
      </c>
      <c r="C63" s="135">
        <f t="shared" ca="1" si="13"/>
        <v>2700000</v>
      </c>
      <c r="D63" s="139">
        <f t="shared" ca="1" si="14"/>
        <v>2648688.9265503576</v>
      </c>
      <c r="E63" s="77">
        <f t="shared" ca="1" si="15"/>
        <v>-1.9004101277645267E-2</v>
      </c>
      <c r="F63" s="137">
        <f t="shared" ca="1" si="16"/>
        <v>-51311.073449642216</v>
      </c>
      <c r="G63" s="139">
        <f t="shared" ca="1" si="17"/>
        <v>2633409.6215201975</v>
      </c>
      <c r="H63" s="77">
        <f t="shared" ca="1" si="18"/>
        <v>-2.4663103140667601E-2</v>
      </c>
      <c r="I63" s="137">
        <f t="shared" ca="1" si="19"/>
        <v>-66590.378479802515</v>
      </c>
      <c r="J63" s="139">
        <f t="shared" ca="1" si="20"/>
        <v>2623552.0503208702</v>
      </c>
      <c r="K63" s="77">
        <f t="shared" ca="1" si="21"/>
        <v>-2.8314055436714749E-2</v>
      </c>
      <c r="L63" s="137">
        <f t="shared" ca="1" si="22"/>
        <v>-76447.949679129844</v>
      </c>
      <c r="M63" s="139">
        <f t="shared" ca="1" si="23"/>
        <v>2614382.8510023346</v>
      </c>
      <c r="N63" s="77">
        <f t="shared" ca="1" si="24"/>
        <v>-3.1710055184320504E-2</v>
      </c>
      <c r="O63" s="137">
        <f t="shared" ca="1" si="25"/>
        <v>-85617.148997665354</v>
      </c>
    </row>
    <row r="64" spans="1:15" ht="16.5" customHeight="1">
      <c r="A64" s="153">
        <v>5</v>
      </c>
      <c r="B64" s="153" t="str">
        <f>TEXT(투자전략!$G$1+4, "[$-ko-KR]yyyy.mm.dd")</f>
        <v>2021.10.05</v>
      </c>
      <c r="C64" s="135">
        <f t="shared" ca="1" si="13"/>
        <v>2850000</v>
      </c>
      <c r="D64" s="139">
        <f t="shared" ca="1" si="14"/>
        <v>2917012.5551407062</v>
      </c>
      <c r="E64" s="77">
        <f t="shared" ca="1" si="15"/>
        <v>2.3513177242353155E-2</v>
      </c>
      <c r="F64" s="137">
        <f t="shared" ca="1" si="16"/>
        <v>67012.555140706507</v>
      </c>
      <c r="G64" s="139">
        <f t="shared" ca="1" si="17"/>
        <v>3108369.1364201908</v>
      </c>
      <c r="H64" s="77">
        <f t="shared" ca="1" si="18"/>
        <v>9.0655837340417739E-2</v>
      </c>
      <c r="I64" s="137">
        <f t="shared" ca="1" si="19"/>
        <v>258369.13642019057</v>
      </c>
      <c r="J64" s="139">
        <f t="shared" ca="1" si="20"/>
        <v>3547360.5236464958</v>
      </c>
      <c r="K64" s="77">
        <f t="shared" ca="1" si="21"/>
        <v>0.24468790303385832</v>
      </c>
      <c r="L64" s="137">
        <f t="shared" ca="1" si="22"/>
        <v>697360.523646496</v>
      </c>
      <c r="M64" s="139">
        <f t="shared" ca="1" si="23"/>
        <v>3334995.9233449167</v>
      </c>
      <c r="N64" s="77">
        <f t="shared" ca="1" si="24"/>
        <v>0.17017400819119885</v>
      </c>
      <c r="O64" s="137">
        <f t="shared" ca="1" si="25"/>
        <v>484995.92334491666</v>
      </c>
    </row>
    <row r="65" spans="1:15" ht="16.5" customHeight="1">
      <c r="A65" s="153">
        <v>6</v>
      </c>
      <c r="B65" s="153" t="str">
        <f>TEXT(투자전략!$G$1+5, "[$-ko-KR]yyyy.mm.dd")</f>
        <v>2021.10.06</v>
      </c>
      <c r="C65" s="135">
        <f t="shared" ca="1" si="13"/>
        <v>2550000</v>
      </c>
      <c r="D65" s="139">
        <f t="shared" ca="1" si="14"/>
        <v>2617459.5564580155</v>
      </c>
      <c r="E65" s="77">
        <f t="shared" ca="1" si="15"/>
        <v>2.6454728022751169E-2</v>
      </c>
      <c r="F65" s="137">
        <f t="shared" ca="1" si="16"/>
        <v>67459.55645801549</v>
      </c>
      <c r="G65" s="139">
        <f t="shared" ca="1" si="17"/>
        <v>2623923.5626488305</v>
      </c>
      <c r="H65" s="77">
        <f t="shared" ca="1" si="18"/>
        <v>2.8989632411306171E-2</v>
      </c>
      <c r="I65" s="137">
        <f t="shared" ca="1" si="19"/>
        <v>73923.562648830746</v>
      </c>
      <c r="J65" s="139">
        <f t="shared" ca="1" si="20"/>
        <v>2642808.8525642725</v>
      </c>
      <c r="K65" s="77">
        <f t="shared" ca="1" si="21"/>
        <v>3.6395628456577379E-2</v>
      </c>
      <c r="L65" s="137">
        <f t="shared" ca="1" si="22"/>
        <v>92808.852564272311</v>
      </c>
      <c r="M65" s="139">
        <f t="shared" ca="1" si="23"/>
        <v>2656864.1790410047</v>
      </c>
      <c r="N65" s="77">
        <f t="shared" ca="1" si="24"/>
        <v>4.1907521192550846E-2</v>
      </c>
      <c r="O65" s="137">
        <f t="shared" ca="1" si="25"/>
        <v>106864.17904100465</v>
      </c>
    </row>
    <row r="66" spans="1:15" ht="16.5" customHeight="1" thickBot="1">
      <c r="A66" s="155">
        <v>7</v>
      </c>
      <c r="B66" s="155" t="str">
        <f>TEXT(투자전략!$G$1+6, "[$-ko-KR]yyyy.mm.dd")</f>
        <v>2021.10.07</v>
      </c>
      <c r="C66" s="135">
        <f t="shared" ca="1" si="13"/>
        <v>2550000</v>
      </c>
      <c r="D66" s="139">
        <f t="shared" ca="1" si="14"/>
        <v>2580758.8671360994</v>
      </c>
      <c r="E66" s="77">
        <f t="shared" ca="1" si="15"/>
        <v>1.2062300837686085E-2</v>
      </c>
      <c r="F66" s="137">
        <f t="shared" ca="1" si="16"/>
        <v>30758.867136099518</v>
      </c>
      <c r="G66" s="139">
        <f t="shared" ca="1" si="17"/>
        <v>2605924.288285878</v>
      </c>
      <c r="H66" s="77">
        <f t="shared" ca="1" si="18"/>
        <v>2.1931093445442505E-2</v>
      </c>
      <c r="I66" s="137">
        <f t="shared" ca="1" si="19"/>
        <v>55924.288285878378</v>
      </c>
      <c r="J66" s="139">
        <f t="shared" ca="1" si="20"/>
        <v>2644717.6084909094</v>
      </c>
      <c r="K66" s="77">
        <f t="shared" ca="1" si="21"/>
        <v>3.7144160192513501E-2</v>
      </c>
      <c r="L66" s="137">
        <f t="shared" ca="1" si="22"/>
        <v>94717.608490909421</v>
      </c>
      <c r="M66" s="139">
        <f t="shared" ca="1" si="23"/>
        <v>2613118.7987912465</v>
      </c>
      <c r="N66" s="77">
        <f t="shared" ca="1" si="24"/>
        <v>2.4752470114214283E-2</v>
      </c>
      <c r="O66" s="137">
        <f t="shared" ca="1" si="25"/>
        <v>63118.798791246409</v>
      </c>
    </row>
    <row r="67" spans="1:15" ht="16.5" customHeight="1">
      <c r="A67" s="154">
        <v>8</v>
      </c>
      <c r="B67" s="154" t="str">
        <f>TEXT(투자전략!$G$1+7, "[$-ko-KR]yyyy.mm.dd")</f>
        <v>2021.10.08</v>
      </c>
      <c r="C67" s="134">
        <f t="shared" ca="1" si="13"/>
        <v>2550000</v>
      </c>
      <c r="D67" s="142">
        <f t="shared" ca="1" si="14"/>
        <v>3150656.5637569255</v>
      </c>
      <c r="E67" s="76">
        <f t="shared" ca="1" si="15"/>
        <v>0.23555159363016684</v>
      </c>
      <c r="F67" s="141">
        <f t="shared" ca="1" si="16"/>
        <v>600656.5637569254</v>
      </c>
      <c r="G67" s="142">
        <f t="shared" ca="1" si="17"/>
        <v>3170493.780444189</v>
      </c>
      <c r="H67" s="76">
        <f t="shared" ca="1" si="18"/>
        <v>0.24333089429183885</v>
      </c>
      <c r="I67" s="141">
        <f t="shared" ca="1" si="19"/>
        <v>620493.78044418897</v>
      </c>
      <c r="J67" s="142">
        <f t="shared" ca="1" si="20"/>
        <v>3119657.2147694156</v>
      </c>
      <c r="K67" s="76">
        <f t="shared" ca="1" si="21"/>
        <v>0.22339498618408446</v>
      </c>
      <c r="L67" s="141">
        <f t="shared" ca="1" si="22"/>
        <v>569657.21476941532</v>
      </c>
      <c r="M67" s="142">
        <f t="shared" ca="1" si="23"/>
        <v>2976492.8771563899</v>
      </c>
      <c r="N67" s="76">
        <f t="shared" ca="1" si="24"/>
        <v>0.16725210868878029</v>
      </c>
      <c r="O67" s="141">
        <f t="shared" ca="1" si="25"/>
        <v>426492.8771563897</v>
      </c>
    </row>
    <row r="68" spans="1:15" ht="16.5" customHeight="1">
      <c r="A68" s="153">
        <v>9</v>
      </c>
      <c r="B68" s="153" t="str">
        <f>TEXT(투자전략!$G$1+8, "[$-ko-KR]yyyy.mm.dd")</f>
        <v>2021.10.09</v>
      </c>
      <c r="C68" s="135">
        <f t="shared" ca="1" si="13"/>
        <v>2250000</v>
      </c>
      <c r="D68" s="139">
        <f t="shared" ca="1" si="14"/>
        <v>2527277.7696372136</v>
      </c>
      <c r="E68" s="77">
        <f t="shared" ca="1" si="15"/>
        <v>0.12323456428320592</v>
      </c>
      <c r="F68" s="137">
        <f t="shared" ca="1" si="16"/>
        <v>277277.7696372132</v>
      </c>
      <c r="G68" s="139">
        <f t="shared" ca="1" si="17"/>
        <v>2516778.9303951161</v>
      </c>
      <c r="H68" s="77">
        <f t="shared" ca="1" si="18"/>
        <v>0.11856841350894033</v>
      </c>
      <c r="I68" s="137">
        <f t="shared" ca="1" si="19"/>
        <v>266778.93039511563</v>
      </c>
      <c r="J68" s="139">
        <f t="shared" ca="1" si="20"/>
        <v>2337693.9063102072</v>
      </c>
      <c r="K68" s="77">
        <f t="shared" ca="1" si="21"/>
        <v>3.8975069471203126E-2</v>
      </c>
      <c r="L68" s="137">
        <f t="shared" ca="1" si="22"/>
        <v>87693.906310207021</v>
      </c>
      <c r="M68" s="139">
        <f t="shared" ca="1" si="23"/>
        <v>2293640.5678011314</v>
      </c>
      <c r="N68" s="77">
        <f t="shared" ca="1" si="24"/>
        <v>1.9395807911613872E-2</v>
      </c>
      <c r="O68" s="137">
        <f t="shared" ca="1" si="25"/>
        <v>43640.567801131212</v>
      </c>
    </row>
    <row r="69" spans="1:15" ht="16.5" customHeight="1">
      <c r="A69" s="153">
        <v>10</v>
      </c>
      <c r="B69" s="153" t="str">
        <f>TEXT(투자전략!$G$1+9, "[$-ko-KR]yyyy.mm.dd")</f>
        <v>2021.10.10</v>
      </c>
      <c r="C69" s="135">
        <f t="shared" ca="1" si="13"/>
        <v>2400000</v>
      </c>
      <c r="D69" s="139">
        <f t="shared" ca="1" si="14"/>
        <v>2330945.6601724499</v>
      </c>
      <c r="E69" s="77">
        <f t="shared" ca="1" si="15"/>
        <v>-2.8772641594812638E-2</v>
      </c>
      <c r="F69" s="137">
        <f t="shared" ca="1" si="16"/>
        <v>-69054.339827550342</v>
      </c>
      <c r="G69" s="139">
        <f t="shared" ca="1" si="17"/>
        <v>2312701.3733384544</v>
      </c>
      <c r="H69" s="77">
        <f t="shared" ca="1" si="18"/>
        <v>-3.6374427775644043E-2</v>
      </c>
      <c r="I69" s="137">
        <f t="shared" ca="1" si="19"/>
        <v>-87298.626661545713</v>
      </c>
      <c r="J69" s="139">
        <f t="shared" ca="1" si="20"/>
        <v>2298667.2579374542</v>
      </c>
      <c r="K69" s="77">
        <f t="shared" ca="1" si="21"/>
        <v>-4.2221975859394058E-2</v>
      </c>
      <c r="L69" s="137">
        <f t="shared" ca="1" si="22"/>
        <v>-101332.74206254572</v>
      </c>
      <c r="M69" s="139">
        <f t="shared" ca="1" si="23"/>
        <v>2323421.6919682273</v>
      </c>
      <c r="N69" s="77">
        <f t="shared" ca="1" si="24"/>
        <v>-3.1907628346571938E-2</v>
      </c>
      <c r="O69" s="137">
        <f t="shared" ca="1" si="25"/>
        <v>-76578.308031772642</v>
      </c>
    </row>
    <row r="70" spans="1:15" ht="16.5" customHeight="1">
      <c r="A70" s="153">
        <v>11</v>
      </c>
      <c r="B70" s="153" t="str">
        <f>TEXT(투자전략!$G$1+10, "[$-ko-KR]yyyy.mm.dd")</f>
        <v>2021.10.11</v>
      </c>
      <c r="C70" s="135">
        <f t="shared" ca="1" si="13"/>
        <v>2400000</v>
      </c>
      <c r="D70" s="139">
        <f t="shared" ca="1" si="14"/>
        <v>2344921.316635428</v>
      </c>
      <c r="E70" s="77">
        <f t="shared" ca="1" si="15"/>
        <v>-2.294945140190497E-2</v>
      </c>
      <c r="F70" s="137">
        <f t="shared" ca="1" si="16"/>
        <v>-55078.683364571931</v>
      </c>
      <c r="G70" s="139">
        <f t="shared" ca="1" si="17"/>
        <v>2364846.6137731127</v>
      </c>
      <c r="H70" s="77">
        <f t="shared" ca="1" si="18"/>
        <v>-1.4647244261203101E-2</v>
      </c>
      <c r="I70" s="137">
        <f t="shared" ca="1" si="19"/>
        <v>-35153.386226887429</v>
      </c>
      <c r="J70" s="139">
        <f t="shared" ca="1" si="20"/>
        <v>2369665.1771178539</v>
      </c>
      <c r="K70" s="77">
        <f t="shared" ca="1" si="21"/>
        <v>-1.2639509534227548E-2</v>
      </c>
      <c r="L70" s="137">
        <f t="shared" ca="1" si="22"/>
        <v>-30334.822882146131</v>
      </c>
      <c r="M70" s="139">
        <f t="shared" ca="1" si="23"/>
        <v>2345162.0374350999</v>
      </c>
      <c r="N70" s="77">
        <f t="shared" ca="1" si="24"/>
        <v>-2.2849151068708381E-2</v>
      </c>
      <c r="O70" s="137">
        <f t="shared" ca="1" si="25"/>
        <v>-54837.962564900125</v>
      </c>
    </row>
    <row r="71" spans="1:15" ht="16.5" customHeight="1">
      <c r="A71" s="153">
        <v>12</v>
      </c>
      <c r="B71" s="153" t="str">
        <f>TEXT(투자전략!$G$1+11, "[$-ko-KR]yyyy.mm.dd")</f>
        <v>2021.10.12</v>
      </c>
      <c r="C71" s="135">
        <f t="shared" ca="1" si="13"/>
        <v>2400000</v>
      </c>
      <c r="D71" s="139">
        <f t="shared" ca="1" si="14"/>
        <v>2293178.7411404224</v>
      </c>
      <c r="E71" s="77">
        <f t="shared" ca="1" si="15"/>
        <v>-4.4508857858157364E-2</v>
      </c>
      <c r="F71" s="137">
        <f t="shared" ca="1" si="16"/>
        <v>-106821.25885957766</v>
      </c>
      <c r="G71" s="139">
        <f t="shared" ca="1" si="17"/>
        <v>2182268.598087668</v>
      </c>
      <c r="H71" s="77">
        <f t="shared" ca="1" si="18"/>
        <v>-9.072141746347176E-2</v>
      </c>
      <c r="I71" s="137">
        <f t="shared" ca="1" si="19"/>
        <v>-217731.40191233222</v>
      </c>
      <c r="J71" s="139">
        <f t="shared" ca="1" si="20"/>
        <v>2200238.6446498712</v>
      </c>
      <c r="K71" s="77">
        <f t="shared" ca="1" si="21"/>
        <v>-8.3233898062553824E-2</v>
      </c>
      <c r="L71" s="137">
        <f t="shared" ca="1" si="22"/>
        <v>-199761.35535012916</v>
      </c>
      <c r="M71" s="139">
        <f t="shared" ca="1" si="23"/>
        <v>2340018.8641143693</v>
      </c>
      <c r="N71" s="77">
        <f t="shared" ca="1" si="24"/>
        <v>-2.4992139952346025E-2</v>
      </c>
      <c r="O71" s="137">
        <f t="shared" ca="1" si="25"/>
        <v>-59981.135885630458</v>
      </c>
    </row>
    <row r="72" spans="1:15" ht="16.5" customHeight="1">
      <c r="A72" s="153">
        <v>13</v>
      </c>
      <c r="B72" s="153" t="str">
        <f>TEXT(투자전략!$G$1+12, "[$-ko-KR]yyyy.mm.dd")</f>
        <v>2021.10.13</v>
      </c>
      <c r="C72" s="135">
        <f t="shared" ca="1" si="13"/>
        <v>2550000</v>
      </c>
      <c r="D72" s="139">
        <f t="shared" ca="1" si="14"/>
        <v>2557491.5166131356</v>
      </c>
      <c r="E72" s="77">
        <f t="shared" ca="1" si="15"/>
        <v>2.9378496522101923E-3</v>
      </c>
      <c r="F72" s="137">
        <f t="shared" ca="1" si="16"/>
        <v>7491.5166131359911</v>
      </c>
      <c r="G72" s="139">
        <f t="shared" ca="1" si="17"/>
        <v>2558090.4928072551</v>
      </c>
      <c r="H72" s="77">
        <f t="shared" ca="1" si="18"/>
        <v>3.172742277354975E-3</v>
      </c>
      <c r="I72" s="137">
        <f t="shared" ca="1" si="19"/>
        <v>8090.4928072551857</v>
      </c>
      <c r="J72" s="139">
        <f t="shared" ca="1" si="20"/>
        <v>2582126.6721108984</v>
      </c>
      <c r="K72" s="77">
        <f t="shared" ca="1" si="21"/>
        <v>1.2598694945450298E-2</v>
      </c>
      <c r="L72" s="137">
        <f t="shared" ca="1" si="22"/>
        <v>32126.67211089826</v>
      </c>
      <c r="M72" s="139">
        <f t="shared" ca="1" si="23"/>
        <v>2586408.3199717361</v>
      </c>
      <c r="N72" s="77">
        <f t="shared" ca="1" si="24"/>
        <v>1.4277772537935629E-2</v>
      </c>
      <c r="O72" s="137">
        <f t="shared" ca="1" si="25"/>
        <v>36408.319971735858</v>
      </c>
    </row>
    <row r="73" spans="1:15" ht="16.5" customHeight="1" thickBot="1">
      <c r="A73" s="155">
        <v>14</v>
      </c>
      <c r="B73" s="155" t="str">
        <f>TEXT(투자전략!$G$1+13, "[$-ko-KR]yyyy.mm.dd")</f>
        <v>2021.10.14</v>
      </c>
      <c r="C73" s="136">
        <f t="shared" ca="1" si="13"/>
        <v>2550000</v>
      </c>
      <c r="D73" s="140">
        <f t="shared" ca="1" si="14"/>
        <v>2682668.005678582</v>
      </c>
      <c r="E73" s="79">
        <f t="shared" ca="1" si="15"/>
        <v>5.202666889356148E-2</v>
      </c>
      <c r="F73" s="138">
        <f t="shared" ca="1" si="16"/>
        <v>132668.00567858177</v>
      </c>
      <c r="G73" s="140">
        <f t="shared" ca="1" si="17"/>
        <v>2626249.2055275016</v>
      </c>
      <c r="H73" s="79">
        <f t="shared" ca="1" si="18"/>
        <v>2.9901649226471153E-2</v>
      </c>
      <c r="I73" s="138">
        <f t="shared" ca="1" si="19"/>
        <v>76249.205527501443</v>
      </c>
      <c r="J73" s="140">
        <f t="shared" ca="1" si="20"/>
        <v>2642730.6714226846</v>
      </c>
      <c r="K73" s="79">
        <f t="shared" ca="1" si="21"/>
        <v>3.6364969185366434E-2</v>
      </c>
      <c r="L73" s="138">
        <f t="shared" ca="1" si="22"/>
        <v>92730.671422684405</v>
      </c>
      <c r="M73" s="140">
        <f t="shared" ca="1" si="23"/>
        <v>2601043.4494510987</v>
      </c>
      <c r="N73" s="79">
        <f t="shared" ca="1" si="24"/>
        <v>2.0017039000430874E-2</v>
      </c>
      <c r="O73" s="138">
        <f t="shared" ca="1" si="25"/>
        <v>51043.44945109875</v>
      </c>
    </row>
    <row r="74" spans="1:15" ht="16.5" customHeight="1">
      <c r="A74" s="154">
        <v>15</v>
      </c>
      <c r="B74" s="154" t="str">
        <f>TEXT(투자전략!$G$1+14, "[$-ko-KR]yyyy.mm.dd")</f>
        <v>2021.10.15</v>
      </c>
      <c r="C74" s="135">
        <f t="shared" ca="1" si="13"/>
        <v>2550000</v>
      </c>
      <c r="D74" s="139">
        <f t="shared" ca="1" si="14"/>
        <v>2505448.9406805015</v>
      </c>
      <c r="E74" s="77">
        <f t="shared" ca="1" si="15"/>
        <v>-1.7471003654705202E-2</v>
      </c>
      <c r="F74" s="137">
        <f t="shared" ca="1" si="16"/>
        <v>-44551.059319498272</v>
      </c>
      <c r="G74" s="139">
        <f t="shared" ca="1" si="17"/>
        <v>2388994.1495765378</v>
      </c>
      <c r="H74" s="77">
        <f t="shared" ca="1" si="18"/>
        <v>-6.3139549185671592E-2</v>
      </c>
      <c r="I74" s="137">
        <f t="shared" ca="1" si="19"/>
        <v>-161005.85042346257</v>
      </c>
      <c r="J74" s="139">
        <f t="shared" ca="1" si="20"/>
        <v>2396449.2996970951</v>
      </c>
      <c r="K74" s="77">
        <f t="shared" ca="1" si="21"/>
        <v>-6.0215960903099913E-2</v>
      </c>
      <c r="L74" s="137">
        <f t="shared" ca="1" si="22"/>
        <v>-153550.70030290476</v>
      </c>
      <c r="M74" s="139">
        <f t="shared" ca="1" si="23"/>
        <v>2388786.1488591335</v>
      </c>
      <c r="N74" s="77">
        <f t="shared" ca="1" si="24"/>
        <v>-6.3221118094457518E-2</v>
      </c>
      <c r="O74" s="137">
        <f t="shared" ca="1" si="25"/>
        <v>-161213.85114086667</v>
      </c>
    </row>
    <row r="75" spans="1:15" ht="16.5" customHeight="1">
      <c r="A75" s="153">
        <v>16</v>
      </c>
      <c r="B75" s="153" t="str">
        <f>TEXT(투자전략!$G$1+15, "[$-ko-KR]yyyy.mm.dd")</f>
        <v>2021.10.16</v>
      </c>
      <c r="C75" s="135">
        <f t="shared" ca="1" si="13"/>
        <v>2550000</v>
      </c>
      <c r="D75" s="139">
        <f t="shared" ca="1" si="14"/>
        <v>2559323.8215693273</v>
      </c>
      <c r="E75" s="77">
        <f t="shared" ca="1" si="15"/>
        <v>3.6564006154224359E-3</v>
      </c>
      <c r="F75" s="137">
        <f t="shared" ca="1" si="16"/>
        <v>9323.8215693272177</v>
      </c>
      <c r="G75" s="139">
        <f t="shared" ca="1" si="17"/>
        <v>2608667.3474071901</v>
      </c>
      <c r="H75" s="77">
        <f t="shared" ca="1" si="18"/>
        <v>2.3006802904780431E-2</v>
      </c>
      <c r="I75" s="137">
        <f t="shared" ca="1" si="19"/>
        <v>58667.347407190093</v>
      </c>
      <c r="J75" s="139">
        <f t="shared" ca="1" si="20"/>
        <v>2598355.0642659501</v>
      </c>
      <c r="K75" s="77">
        <f t="shared" ca="1" si="21"/>
        <v>1.8962770300372429E-2</v>
      </c>
      <c r="L75" s="137">
        <f t="shared" ca="1" si="22"/>
        <v>48355.064265949695</v>
      </c>
      <c r="M75" s="139">
        <f t="shared" ca="1" si="23"/>
        <v>2559486.2641999004</v>
      </c>
      <c r="N75" s="77">
        <f t="shared" ca="1" si="24"/>
        <v>3.7201036078040087E-3</v>
      </c>
      <c r="O75" s="137">
        <f t="shared" ca="1" si="25"/>
        <v>9486.2641999002226</v>
      </c>
    </row>
    <row r="76" spans="1:15" ht="16.5" customHeight="1">
      <c r="A76" s="153">
        <v>17</v>
      </c>
      <c r="B76" s="153" t="str">
        <f>TEXT(투자전략!$G$1+16, "[$-ko-KR]yyyy.mm.dd")</f>
        <v>2021.10.17</v>
      </c>
      <c r="C76" s="135">
        <f t="shared" ca="1" si="13"/>
        <v>2550000</v>
      </c>
      <c r="D76" s="139">
        <f t="shared" ca="1" si="14"/>
        <v>2541813.8445393867</v>
      </c>
      <c r="E76" s="77">
        <f t="shared" ca="1" si="15"/>
        <v>-3.2102570433778311E-3</v>
      </c>
      <c r="F76" s="137">
        <f t="shared" ca="1" si="16"/>
        <v>-8186.1554606134678</v>
      </c>
      <c r="G76" s="139">
        <f t="shared" ca="1" si="17"/>
        <v>2548136.1831620783</v>
      </c>
      <c r="H76" s="77">
        <f t="shared" ca="1" si="18"/>
        <v>-7.3090856389085681E-4</v>
      </c>
      <c r="I76" s="137">
        <f t="shared" ca="1" si="19"/>
        <v>-1863.8168379216841</v>
      </c>
      <c r="J76" s="139">
        <f t="shared" ca="1" si="20"/>
        <v>2532936.7206478477</v>
      </c>
      <c r="K76" s="77">
        <f t="shared" ca="1" si="21"/>
        <v>-6.6914820988831199E-3</v>
      </c>
      <c r="L76" s="137">
        <f t="shared" ca="1" si="22"/>
        <v>-17063.279352151956</v>
      </c>
      <c r="M76" s="139">
        <f t="shared" ca="1" si="23"/>
        <v>2537883.4288780033</v>
      </c>
      <c r="N76" s="77">
        <f t="shared" ca="1" si="24"/>
        <v>-4.7515965184300899E-3</v>
      </c>
      <c r="O76" s="137">
        <f t="shared" ca="1" si="25"/>
        <v>-12116.571121996731</v>
      </c>
    </row>
    <row r="77" spans="1:15" ht="16.5" customHeight="1">
      <c r="A77" s="153">
        <v>18</v>
      </c>
      <c r="B77" s="153" t="str">
        <f>TEXT(투자전략!$G$1+17, "[$-ko-KR]yyyy.mm.dd")</f>
        <v>2021.10.18</v>
      </c>
      <c r="C77" s="135">
        <f t="shared" ca="1" si="13"/>
        <v>2550000</v>
      </c>
      <c r="D77" s="139">
        <f t="shared" ca="1" si="14"/>
        <v>2488213.950688235</v>
      </c>
      <c r="E77" s="77">
        <f t="shared" ca="1" si="15"/>
        <v>-2.4229823259515684E-2</v>
      </c>
      <c r="F77" s="137">
        <f t="shared" ca="1" si="16"/>
        <v>-61786.049311764989</v>
      </c>
      <c r="G77" s="139">
        <f t="shared" ca="1" si="17"/>
        <v>2463007.9914723933</v>
      </c>
      <c r="H77" s="77">
        <f t="shared" ca="1" si="18"/>
        <v>-3.4114513148081033E-2</v>
      </c>
      <c r="I77" s="137">
        <f t="shared" ca="1" si="19"/>
        <v>-86992.008527606653</v>
      </c>
      <c r="J77" s="139">
        <f t="shared" ca="1" si="20"/>
        <v>2453637.0839337856</v>
      </c>
      <c r="K77" s="77">
        <f t="shared" ca="1" si="21"/>
        <v>-3.7789378849495799E-2</v>
      </c>
      <c r="L77" s="137">
        <f t="shared" ca="1" si="22"/>
        <v>-96362.916066214282</v>
      </c>
      <c r="M77" s="139">
        <f t="shared" ca="1" si="23"/>
        <v>2469534.8680653581</v>
      </c>
      <c r="N77" s="77">
        <f t="shared" ca="1" si="24"/>
        <v>-3.1554953699859452E-2</v>
      </c>
      <c r="O77" s="137">
        <f t="shared" ca="1" si="25"/>
        <v>-80465.131934641628</v>
      </c>
    </row>
    <row r="78" spans="1:15" ht="16.5" customHeight="1">
      <c r="A78" s="153">
        <v>19</v>
      </c>
      <c r="B78" s="153" t="str">
        <f>TEXT(투자전략!$G$1+18, "[$-ko-KR]yyyy.mm.dd")</f>
        <v>2021.10.19</v>
      </c>
      <c r="C78" s="135">
        <f t="shared" ca="1" si="13"/>
        <v>2550000</v>
      </c>
      <c r="D78" s="139">
        <f t="shared" ca="1" si="14"/>
        <v>2572600.9591860794</v>
      </c>
      <c r="E78" s="77">
        <f t="shared" ca="1" si="15"/>
        <v>8.8631212494430494E-3</v>
      </c>
      <c r="F78" s="137">
        <f t="shared" ca="1" si="16"/>
        <v>22600.959186079774</v>
      </c>
      <c r="G78" s="139">
        <f t="shared" ca="1" si="17"/>
        <v>2610573.5868246607</v>
      </c>
      <c r="H78" s="77">
        <f t="shared" ca="1" si="18"/>
        <v>2.3754347774376738E-2</v>
      </c>
      <c r="I78" s="137">
        <f t="shared" ca="1" si="19"/>
        <v>60573.586824660677</v>
      </c>
      <c r="J78" s="139">
        <f t="shared" ca="1" si="20"/>
        <v>2589849.7184291813</v>
      </c>
      <c r="K78" s="77">
        <f t="shared" ca="1" si="21"/>
        <v>1.5627340560463242E-2</v>
      </c>
      <c r="L78" s="137">
        <f t="shared" ca="1" si="22"/>
        <v>39849.718429181252</v>
      </c>
      <c r="M78" s="139">
        <f t="shared" ca="1" si="23"/>
        <v>2579288.9730060939</v>
      </c>
      <c r="N78" s="77">
        <f t="shared" ca="1" si="24"/>
        <v>1.1485871767095666E-2</v>
      </c>
      <c r="O78" s="137">
        <f t="shared" ca="1" si="25"/>
        <v>29288.973006093955</v>
      </c>
    </row>
    <row r="79" spans="1:15" ht="16.5" customHeight="1">
      <c r="A79" s="153">
        <v>20</v>
      </c>
      <c r="B79" s="153" t="str">
        <f>TEXT(투자전략!$G$1+19, "[$-ko-KR]yyyy.mm.dd")</f>
        <v>2021.10.20</v>
      </c>
      <c r="C79" s="135">
        <f t="shared" ca="1" si="13"/>
        <v>2550000</v>
      </c>
      <c r="D79" s="139">
        <f t="shared" ca="1" si="14"/>
        <v>2556783.0493051372</v>
      </c>
      <c r="E79" s="77">
        <f t="shared" ca="1" si="15"/>
        <v>2.6600193353477999E-3</v>
      </c>
      <c r="F79" s="137">
        <f t="shared" ca="1" si="16"/>
        <v>6783.0493051368894</v>
      </c>
      <c r="G79" s="139">
        <f t="shared" ca="1" si="17"/>
        <v>2579367.2180428864</v>
      </c>
      <c r="H79" s="77">
        <f t="shared" ca="1" si="18"/>
        <v>1.1516556095249382E-2</v>
      </c>
      <c r="I79" s="137">
        <f t="shared" ca="1" si="19"/>
        <v>29367.218042885925</v>
      </c>
      <c r="J79" s="139">
        <f t="shared" ca="1" si="20"/>
        <v>2576264.7655446264</v>
      </c>
      <c r="K79" s="77">
        <f t="shared" ca="1" si="21"/>
        <v>1.0299908056716253E-2</v>
      </c>
      <c r="L79" s="137">
        <f t="shared" ca="1" si="22"/>
        <v>26264.765544626447</v>
      </c>
      <c r="M79" s="139">
        <f t="shared" ca="1" si="23"/>
        <v>2608291.0651231282</v>
      </c>
      <c r="N79" s="77">
        <f t="shared" ca="1" si="24"/>
        <v>2.2859241224756216E-2</v>
      </c>
      <c r="O79" s="137">
        <f t="shared" ca="1" si="25"/>
        <v>58291.065123128334</v>
      </c>
    </row>
    <row r="80" spans="1:15" ht="16.5" customHeight="1" thickBot="1">
      <c r="A80" s="155">
        <v>21</v>
      </c>
      <c r="B80" s="155" t="str">
        <f>TEXT(투자전략!$G$1+20, "[$-ko-KR]yyyy.mm.dd")</f>
        <v>2021.10.21</v>
      </c>
      <c r="C80" s="135">
        <f t="shared" ca="1" si="13"/>
        <v>2400000</v>
      </c>
      <c r="D80" s="139">
        <f t="shared" ca="1" si="14"/>
        <v>2444892.6481722915</v>
      </c>
      <c r="E80" s="77">
        <f t="shared" ca="1" si="15"/>
        <v>1.8705270071787974E-2</v>
      </c>
      <c r="F80" s="137">
        <f t="shared" ca="1" si="16"/>
        <v>44892.648172291134</v>
      </c>
      <c r="G80" s="139">
        <f t="shared" ca="1" si="17"/>
        <v>2463487.2639739574</v>
      </c>
      <c r="H80" s="77">
        <f t="shared" ca="1" si="18"/>
        <v>2.6453026655815722E-2</v>
      </c>
      <c r="I80" s="137">
        <f t="shared" ca="1" si="19"/>
        <v>63487.263973957735</v>
      </c>
      <c r="J80" s="139">
        <f t="shared" ca="1" si="20"/>
        <v>2432530.4703716426</v>
      </c>
      <c r="K80" s="77">
        <f t="shared" ca="1" si="21"/>
        <v>1.355436265485108E-2</v>
      </c>
      <c r="L80" s="137">
        <f t="shared" ca="1" si="22"/>
        <v>32530.470371642594</v>
      </c>
      <c r="M80" s="139">
        <f t="shared" ca="1" si="23"/>
        <v>2404439.9184094346</v>
      </c>
      <c r="N80" s="77">
        <f t="shared" ca="1" si="24"/>
        <v>1.8499660039310228E-3</v>
      </c>
      <c r="O80" s="137">
        <f t="shared" ca="1" si="25"/>
        <v>4439.9184094344546</v>
      </c>
    </row>
    <row r="81" spans="1:15" ht="16.5" customHeight="1">
      <c r="A81" s="154">
        <v>22</v>
      </c>
      <c r="B81" s="154" t="str">
        <f>TEXT(투자전략!$G$1+21, "[$-ko-KR]yyyy.mm.dd")</f>
        <v>2021.10.22</v>
      </c>
      <c r="C81" s="134">
        <f t="shared" ca="1" si="13"/>
        <v>2550000</v>
      </c>
      <c r="D81" s="142">
        <f t="shared" ca="1" si="14"/>
        <v>2565891.2291278499</v>
      </c>
      <c r="E81" s="76">
        <f t="shared" ca="1" si="15"/>
        <v>6.2318545599412394E-3</v>
      </c>
      <c r="F81" s="141">
        <f t="shared" ca="1" si="16"/>
        <v>15891.229127850162</v>
      </c>
      <c r="G81" s="142">
        <f t="shared" ca="1" si="17"/>
        <v>2585480.4786442635</v>
      </c>
      <c r="H81" s="76">
        <f t="shared" ca="1" si="18"/>
        <v>1.3913913193828733E-2</v>
      </c>
      <c r="I81" s="141">
        <f t="shared" ca="1" si="19"/>
        <v>35480.478644263269</v>
      </c>
      <c r="J81" s="142">
        <f t="shared" ca="1" si="20"/>
        <v>2596635.9855247326</v>
      </c>
      <c r="K81" s="76">
        <f t="shared" ca="1" si="21"/>
        <v>1.8288621774404924E-2</v>
      </c>
      <c r="L81" s="141">
        <f t="shared" ca="1" si="22"/>
        <v>46635.985524732554</v>
      </c>
      <c r="M81" s="142">
        <f t="shared" ca="1" si="23"/>
        <v>2565131.0853920602</v>
      </c>
      <c r="N81" s="76">
        <f t="shared" ca="1" si="24"/>
        <v>5.9337589772784768E-3</v>
      </c>
      <c r="O81" s="141">
        <f t="shared" ca="1" si="25"/>
        <v>15131.085392060115</v>
      </c>
    </row>
    <row r="82" spans="1:15" ht="16.5" customHeight="1">
      <c r="A82" s="153">
        <v>23</v>
      </c>
      <c r="B82" s="153" t="str">
        <f>TEXT(투자전략!$G$1+22, "[$-ko-KR]yyyy.mm.dd")</f>
        <v>2021.10.23</v>
      </c>
      <c r="C82" s="135">
        <f t="shared" ca="1" si="13"/>
        <v>2550000</v>
      </c>
      <c r="D82" s="139">
        <f t="shared" ca="1" si="14"/>
        <v>2571913.5100234984</v>
      </c>
      <c r="E82" s="77">
        <f t="shared" ca="1" si="15"/>
        <v>8.5935333425483981E-3</v>
      </c>
      <c r="F82" s="137">
        <f t="shared" ca="1" si="16"/>
        <v>21913.510023498402</v>
      </c>
      <c r="G82" s="139">
        <f t="shared" ca="1" si="17"/>
        <v>2557946.330241736</v>
      </c>
      <c r="H82" s="77">
        <f t="shared" ca="1" si="18"/>
        <v>3.1162079379356733E-3</v>
      </c>
      <c r="I82" s="137">
        <f t="shared" ca="1" si="19"/>
        <v>7946.3302417359673</v>
      </c>
      <c r="J82" s="139">
        <f t="shared" ca="1" si="20"/>
        <v>2559834.7454944281</v>
      </c>
      <c r="K82" s="77">
        <f t="shared" ca="1" si="21"/>
        <v>3.8567629389914156E-3</v>
      </c>
      <c r="L82" s="137">
        <f t="shared" ca="1" si="22"/>
        <v>9834.7454944281071</v>
      </c>
      <c r="M82" s="139">
        <f t="shared" ca="1" si="23"/>
        <v>2560185.8496569721</v>
      </c>
      <c r="N82" s="77">
        <f t="shared" ca="1" si="24"/>
        <v>3.9944508458714285E-3</v>
      </c>
      <c r="O82" s="137">
        <f t="shared" ca="1" si="25"/>
        <v>10185.849656972143</v>
      </c>
    </row>
    <row r="83" spans="1:15" ht="16.5" customHeight="1">
      <c r="A83" s="153">
        <v>24</v>
      </c>
      <c r="B83" s="153" t="str">
        <f>TEXT(투자전략!$G$1+23, "[$-ko-KR]yyyy.mm.dd")</f>
        <v>2021.10.24</v>
      </c>
      <c r="C83" s="135">
        <f t="shared" ca="1" si="13"/>
        <v>2550000</v>
      </c>
      <c r="D83" s="139">
        <f t="shared" ca="1" si="14"/>
        <v>2555847.4408061639</v>
      </c>
      <c r="E83" s="77">
        <f t="shared" ca="1" si="15"/>
        <v>2.2931140416329429E-3</v>
      </c>
      <c r="F83" s="137">
        <f t="shared" ca="1" si="16"/>
        <v>5847.4408061640061</v>
      </c>
      <c r="G83" s="139">
        <f t="shared" ca="1" si="17"/>
        <v>2550281.8284384981</v>
      </c>
      <c r="H83" s="77">
        <f t="shared" ca="1" si="18"/>
        <v>1.1052095627369924E-4</v>
      </c>
      <c r="I83" s="137">
        <f t="shared" ca="1" si="19"/>
        <v>281.82843849793437</v>
      </c>
      <c r="J83" s="139">
        <f t="shared" ca="1" si="20"/>
        <v>2524062.2327317381</v>
      </c>
      <c r="K83" s="77">
        <f t="shared" ca="1" si="21"/>
        <v>-1.0171673438534109E-2</v>
      </c>
      <c r="L83" s="137">
        <f t="shared" ca="1" si="22"/>
        <v>-25937.767268261978</v>
      </c>
      <c r="M83" s="139">
        <f t="shared" ca="1" si="23"/>
        <v>2550000</v>
      </c>
      <c r="N83" s="77">
        <f t="shared" ca="1" si="24"/>
        <v>0</v>
      </c>
      <c r="O83" s="137">
        <f t="shared" ca="1" si="25"/>
        <v>0</v>
      </c>
    </row>
    <row r="84" spans="1:15" ht="16.5" customHeight="1">
      <c r="A84" s="153">
        <v>25</v>
      </c>
      <c r="B84" s="153" t="str">
        <f>TEXT(투자전략!$G$1+24, "[$-ko-KR]yyyy.mm.dd")</f>
        <v>2021.10.25</v>
      </c>
      <c r="C84" s="135" t="str">
        <f t="shared" ca="1" si="13"/>
        <v/>
      </c>
      <c r="D84" s="139" t="str">
        <f t="shared" ca="1" si="14"/>
        <v/>
      </c>
      <c r="E84" s="77" t="str">
        <f t="shared" ca="1" si="15"/>
        <v/>
      </c>
      <c r="F84" s="137" t="str">
        <f t="shared" ca="1" si="16"/>
        <v/>
      </c>
      <c r="G84" s="139" t="str">
        <f t="shared" ca="1" si="17"/>
        <v/>
      </c>
      <c r="H84" s="77" t="str">
        <f t="shared" ca="1" si="18"/>
        <v/>
      </c>
      <c r="I84" s="137" t="str">
        <f t="shared" ca="1" si="19"/>
        <v/>
      </c>
      <c r="J84" s="139" t="str">
        <f t="shared" ca="1" si="20"/>
        <v/>
      </c>
      <c r="K84" s="77" t="str">
        <f t="shared" ca="1" si="21"/>
        <v/>
      </c>
      <c r="L84" s="137" t="str">
        <f t="shared" ca="1" si="22"/>
        <v/>
      </c>
      <c r="M84" s="139" t="str">
        <f t="shared" ca="1" si="23"/>
        <v/>
      </c>
      <c r="N84" s="77" t="str">
        <f t="shared" ca="1" si="24"/>
        <v/>
      </c>
      <c r="O84" s="137" t="str">
        <f t="shared" ca="1" si="25"/>
        <v/>
      </c>
    </row>
    <row r="85" spans="1:15" ht="16.5" customHeight="1">
      <c r="A85" s="153">
        <v>26</v>
      </c>
      <c r="B85" s="153" t="str">
        <f>TEXT(투자전략!$G$1+25, "[$-ko-KR]yyyy.mm.dd")</f>
        <v>2021.10.26</v>
      </c>
      <c r="C85" s="135" t="str">
        <f t="shared" ca="1" si="13"/>
        <v/>
      </c>
      <c r="D85" s="139" t="str">
        <f t="shared" ca="1" si="14"/>
        <v/>
      </c>
      <c r="E85" s="77" t="str">
        <f t="shared" ca="1" si="15"/>
        <v/>
      </c>
      <c r="F85" s="137" t="str">
        <f t="shared" ca="1" si="16"/>
        <v/>
      </c>
      <c r="G85" s="139" t="str">
        <f t="shared" ca="1" si="17"/>
        <v/>
      </c>
      <c r="H85" s="77" t="str">
        <f t="shared" ca="1" si="18"/>
        <v/>
      </c>
      <c r="I85" s="137" t="str">
        <f t="shared" ca="1" si="19"/>
        <v/>
      </c>
      <c r="J85" s="139" t="str">
        <f t="shared" ca="1" si="20"/>
        <v/>
      </c>
      <c r="K85" s="77" t="str">
        <f t="shared" ca="1" si="21"/>
        <v/>
      </c>
      <c r="L85" s="137" t="str">
        <f t="shared" ca="1" si="22"/>
        <v/>
      </c>
      <c r="M85" s="139" t="str">
        <f t="shared" ca="1" si="23"/>
        <v/>
      </c>
      <c r="N85" s="77" t="str">
        <f t="shared" ca="1" si="24"/>
        <v/>
      </c>
      <c r="O85" s="137" t="str">
        <f t="shared" ca="1" si="25"/>
        <v/>
      </c>
    </row>
    <row r="86" spans="1:15" ht="16.5" customHeight="1">
      <c r="A86" s="153">
        <v>27</v>
      </c>
      <c r="B86" s="153" t="str">
        <f>TEXT(투자전략!$G$1+26, "[$-ko-KR]yyyy.mm.dd")</f>
        <v>2021.10.27</v>
      </c>
      <c r="C86" s="135" t="str">
        <f t="shared" ca="1" si="13"/>
        <v/>
      </c>
      <c r="D86" s="139" t="str">
        <f t="shared" ca="1" si="14"/>
        <v/>
      </c>
      <c r="E86" s="77" t="str">
        <f t="shared" ca="1" si="15"/>
        <v/>
      </c>
      <c r="F86" s="137" t="str">
        <f t="shared" ca="1" si="16"/>
        <v/>
      </c>
      <c r="G86" s="139" t="str">
        <f t="shared" ca="1" si="17"/>
        <v/>
      </c>
      <c r="H86" s="77" t="str">
        <f t="shared" ca="1" si="18"/>
        <v/>
      </c>
      <c r="I86" s="137" t="str">
        <f t="shared" ca="1" si="19"/>
        <v/>
      </c>
      <c r="J86" s="139" t="str">
        <f t="shared" ca="1" si="20"/>
        <v/>
      </c>
      <c r="K86" s="77" t="str">
        <f t="shared" ca="1" si="21"/>
        <v/>
      </c>
      <c r="L86" s="137" t="str">
        <f t="shared" ca="1" si="22"/>
        <v/>
      </c>
      <c r="M86" s="139" t="str">
        <f t="shared" ca="1" si="23"/>
        <v/>
      </c>
      <c r="N86" s="77" t="str">
        <f t="shared" ca="1" si="24"/>
        <v/>
      </c>
      <c r="O86" s="137" t="str">
        <f t="shared" ca="1" si="25"/>
        <v/>
      </c>
    </row>
    <row r="87" spans="1:15" ht="16.5" customHeight="1" thickBot="1">
      <c r="A87" s="155">
        <v>28</v>
      </c>
      <c r="B87" s="155" t="str">
        <f>TEXT(투자전략!$G$1+27, "[$-ko-KR]yyyy.mm.dd")</f>
        <v>2021.10.28</v>
      </c>
      <c r="C87" s="136" t="str">
        <f t="shared" ca="1" si="13"/>
        <v/>
      </c>
      <c r="D87" s="140" t="str">
        <f t="shared" ca="1" si="14"/>
        <v/>
      </c>
      <c r="E87" s="79" t="str">
        <f t="shared" ca="1" si="15"/>
        <v/>
      </c>
      <c r="F87" s="138" t="str">
        <f t="shared" ca="1" si="16"/>
        <v/>
      </c>
      <c r="G87" s="140" t="str">
        <f t="shared" ca="1" si="17"/>
        <v/>
      </c>
      <c r="H87" s="79" t="str">
        <f t="shared" ca="1" si="18"/>
        <v/>
      </c>
      <c r="I87" s="138" t="str">
        <f t="shared" ca="1" si="19"/>
        <v/>
      </c>
      <c r="J87" s="140" t="str">
        <f t="shared" ca="1" si="20"/>
        <v/>
      </c>
      <c r="K87" s="79" t="str">
        <f t="shared" ca="1" si="21"/>
        <v/>
      </c>
      <c r="L87" s="138" t="str">
        <f t="shared" ca="1" si="22"/>
        <v/>
      </c>
      <c r="M87" s="140" t="str">
        <f t="shared" ca="1" si="23"/>
        <v/>
      </c>
      <c r="N87" s="79" t="str">
        <f t="shared" ca="1" si="24"/>
        <v/>
      </c>
      <c r="O87" s="138" t="str">
        <f t="shared" ca="1" si="25"/>
        <v/>
      </c>
    </row>
    <row r="88" spans="1:15" ht="16.5" customHeight="1">
      <c r="A88" s="121">
        <v>29</v>
      </c>
      <c r="B88" s="154" t="str">
        <f>TEXT(투자전략!$G$1+28, "[$-ko-KR]yyyy.mm.dd")</f>
        <v>2021.10.29</v>
      </c>
      <c r="C88" s="135" t="str">
        <f t="shared" ca="1" si="13"/>
        <v/>
      </c>
      <c r="D88" s="139" t="str">
        <f t="shared" ca="1" si="14"/>
        <v/>
      </c>
      <c r="E88" s="77" t="str">
        <f t="shared" ca="1" si="15"/>
        <v/>
      </c>
      <c r="F88" s="137" t="str">
        <f t="shared" ca="1" si="16"/>
        <v/>
      </c>
      <c r="G88" s="139" t="str">
        <f t="shared" ca="1" si="17"/>
        <v/>
      </c>
      <c r="H88" s="77" t="str">
        <f t="shared" ca="1" si="18"/>
        <v/>
      </c>
      <c r="I88" s="137" t="str">
        <f t="shared" ca="1" si="19"/>
        <v/>
      </c>
      <c r="J88" s="139" t="str">
        <f t="shared" ca="1" si="20"/>
        <v/>
      </c>
      <c r="K88" s="77" t="str">
        <f t="shared" ca="1" si="21"/>
        <v/>
      </c>
      <c r="L88" s="137" t="str">
        <f t="shared" ca="1" si="22"/>
        <v/>
      </c>
      <c r="M88" s="139" t="str">
        <f t="shared" ca="1" si="23"/>
        <v/>
      </c>
      <c r="N88" s="77" t="str">
        <f t="shared" ca="1" si="24"/>
        <v/>
      </c>
      <c r="O88" s="137" t="str">
        <f t="shared" ca="1" si="25"/>
        <v/>
      </c>
    </row>
    <row r="89" spans="1:15" ht="16.5" customHeight="1">
      <c r="A89" s="121">
        <v>30</v>
      </c>
      <c r="B89" s="153" t="str">
        <f>TEXT(투자전략!$G$1+29, "[$-ko-KR]yyyy.mm.dd")</f>
        <v>2021.10.30</v>
      </c>
      <c r="C89" s="135" t="str">
        <f t="shared" ca="1" si="13"/>
        <v/>
      </c>
      <c r="D89" s="139" t="str">
        <f t="shared" ca="1" si="14"/>
        <v/>
      </c>
      <c r="E89" s="77" t="str">
        <f t="shared" ca="1" si="15"/>
        <v/>
      </c>
      <c r="F89" s="137" t="str">
        <f t="shared" ca="1" si="16"/>
        <v/>
      </c>
      <c r="G89" s="139" t="str">
        <f t="shared" ca="1" si="17"/>
        <v/>
      </c>
      <c r="H89" s="77" t="str">
        <f t="shared" ca="1" si="18"/>
        <v/>
      </c>
      <c r="I89" s="137" t="str">
        <f t="shared" ca="1" si="19"/>
        <v/>
      </c>
      <c r="J89" s="139" t="str">
        <f t="shared" ca="1" si="20"/>
        <v/>
      </c>
      <c r="K89" s="77" t="str">
        <f t="shared" ca="1" si="21"/>
        <v/>
      </c>
      <c r="L89" s="137" t="str">
        <f t="shared" ca="1" si="22"/>
        <v/>
      </c>
      <c r="M89" s="139" t="str">
        <f t="shared" ca="1" si="23"/>
        <v/>
      </c>
      <c r="N89" s="77" t="str">
        <f t="shared" ca="1" si="24"/>
        <v/>
      </c>
      <c r="O89" s="137" t="str">
        <f t="shared" ca="1" si="25"/>
        <v/>
      </c>
    </row>
    <row r="90" spans="1:15" ht="16.5" customHeight="1" thickBot="1">
      <c r="A90" s="121">
        <v>31</v>
      </c>
      <c r="B90" s="153" t="str">
        <f>TEXT(투자전략!$G$1+30, "[$-ko-KR]yyyy.mm.dd")</f>
        <v>2021.10.31</v>
      </c>
      <c r="C90" s="136" t="str">
        <f t="shared" ca="1" si="13"/>
        <v/>
      </c>
      <c r="D90" s="140" t="str">
        <f t="shared" ca="1" si="14"/>
        <v/>
      </c>
      <c r="E90" s="79" t="str">
        <f t="shared" ca="1" si="15"/>
        <v/>
      </c>
      <c r="F90" s="138" t="str">
        <f t="shared" ca="1" si="16"/>
        <v/>
      </c>
      <c r="G90" s="140" t="str">
        <f t="shared" ca="1" si="17"/>
        <v/>
      </c>
      <c r="H90" s="79" t="str">
        <f t="shared" ca="1" si="18"/>
        <v/>
      </c>
      <c r="I90" s="138" t="str">
        <f t="shared" ca="1" si="19"/>
        <v/>
      </c>
      <c r="J90" s="140" t="str">
        <f t="shared" ca="1" si="20"/>
        <v/>
      </c>
      <c r="K90" s="79" t="str">
        <f t="shared" ca="1" si="21"/>
        <v/>
      </c>
      <c r="L90" s="138" t="str">
        <f t="shared" ca="1" si="22"/>
        <v/>
      </c>
      <c r="M90" s="140" t="str">
        <f t="shared" ca="1" si="23"/>
        <v/>
      </c>
      <c r="N90" s="79" t="str">
        <f t="shared" ca="1" si="24"/>
        <v/>
      </c>
      <c r="O90" s="138" t="str">
        <f t="shared" ca="1" si="25"/>
        <v/>
      </c>
    </row>
    <row r="91" spans="1:15" ht="16.5" customHeight="1" thickBot="1">
      <c r="A91" s="303" t="s">
        <v>281</v>
      </c>
      <c r="B91" s="305"/>
      <c r="C91" s="132" t="s">
        <v>276</v>
      </c>
      <c r="D91" s="150" t="s">
        <v>277</v>
      </c>
      <c r="E91" s="151" t="s">
        <v>278</v>
      </c>
      <c r="F91" s="152" t="s">
        <v>279</v>
      </c>
      <c r="G91" s="150" t="s">
        <v>277</v>
      </c>
      <c r="H91" s="151" t="s">
        <v>278</v>
      </c>
      <c r="I91" s="152" t="s">
        <v>279</v>
      </c>
      <c r="J91" s="150" t="s">
        <v>277</v>
      </c>
      <c r="K91" s="151" t="s">
        <v>278</v>
      </c>
      <c r="L91" s="152" t="s">
        <v>279</v>
      </c>
      <c r="M91" s="150" t="s">
        <v>277</v>
      </c>
      <c r="N91" s="151" t="s">
        <v>278</v>
      </c>
      <c r="O91" s="152" t="s">
        <v>279</v>
      </c>
    </row>
    <row r="92" spans="1:15" ht="16.5" customHeight="1" thickBot="1">
      <c r="A92" s="296"/>
      <c r="B92" s="298"/>
      <c r="C92" s="136">
        <f ca="1">SUM(C60:C90)</f>
        <v>61650000</v>
      </c>
      <c r="D92" s="140">
        <f ca="1">SUM(D60:D90)</f>
        <v>62608303.402282625</v>
      </c>
      <c r="E92" s="79">
        <f ca="1">IFERROR(F92 / (SUM($C60:$C90) / COUNT($C60:$C90)), 0)</f>
        <v>0.37306215174020119</v>
      </c>
      <c r="F92" s="138">
        <f ca="1">SUM(F60:F90)</f>
        <v>958303.40228264173</v>
      </c>
      <c r="G92" s="140">
        <f ca="1">SUM(G60:G90)</f>
        <v>62709417.605871238</v>
      </c>
      <c r="H92" s="79">
        <f ca="1">IFERROR(I92 / (SUM($C60:$C90) / COUNT($C60:$C90)), 0)</f>
        <v>0.41242534535133107</v>
      </c>
      <c r="I92" s="138">
        <f ca="1">SUM(I60:I90)</f>
        <v>1059417.6058712318</v>
      </c>
      <c r="J92" s="140">
        <f ca="1">SUM(J60:J90)</f>
        <v>63016543.487161763</v>
      </c>
      <c r="K92" s="79">
        <f ca="1">IFERROR(L92 / (SUM($C60:$C90) / COUNT($C60:$C90)), 0)</f>
        <v>0.53198773222842699</v>
      </c>
      <c r="L92" s="138">
        <f ca="1">SUM(L60:L90)</f>
        <v>1366543.4871617719</v>
      </c>
      <c r="M92" s="140">
        <f ca="1">SUM(M60:M90)</f>
        <v>62684251.516033217</v>
      </c>
      <c r="N92" s="79">
        <f ca="1">IFERROR(O92 / (SUM($C60:$C90) / COUNT($C60:$C90)), 0)</f>
        <v>0.4026283274095282</v>
      </c>
      <c r="O92" s="138">
        <f ca="1">SUM(O60:O90)</f>
        <v>1034251.5160332256</v>
      </c>
    </row>
    <row r="94" spans="1:15" ht="16.5" customHeight="1" thickBot="1"/>
    <row r="95" spans="1:15" ht="16.5" customHeight="1" thickBot="1">
      <c r="A95" s="275" t="str">
        <f>TEXT(투자전략!$G$1, "[$-ko-KR]yyyy년 mm월 ") &amp; "[동전코인] 전일대비 상승률 Top20 월말결산"</f>
        <v>2021년 10월 [동전코인] 전일대비 상승률 Top20 월말결산</v>
      </c>
      <c r="B95" s="276"/>
      <c r="C95" s="276"/>
      <c r="D95" s="276"/>
      <c r="E95" s="276"/>
      <c r="F95" s="276"/>
      <c r="G95" s="276"/>
      <c r="H95" s="276"/>
      <c r="I95" s="276"/>
      <c r="J95" s="276"/>
      <c r="K95" s="276"/>
      <c r="L95" s="276"/>
      <c r="M95" s="276"/>
      <c r="N95" s="276"/>
      <c r="O95" s="277"/>
    </row>
    <row r="96" spans="1:15" ht="16.5" customHeight="1" thickBot="1">
      <c r="A96" s="319" t="s">
        <v>282</v>
      </c>
      <c r="B96" s="296" t="s">
        <v>280</v>
      </c>
      <c r="C96" s="298"/>
      <c r="D96" s="296" t="s">
        <v>272</v>
      </c>
      <c r="E96" s="297"/>
      <c r="F96" s="298"/>
      <c r="G96" s="296" t="s">
        <v>273</v>
      </c>
      <c r="H96" s="297"/>
      <c r="I96" s="298"/>
      <c r="J96" s="296" t="s">
        <v>274</v>
      </c>
      <c r="K96" s="297"/>
      <c r="L96" s="298"/>
      <c r="M96" s="296" t="s">
        <v>275</v>
      </c>
      <c r="N96" s="297"/>
      <c r="O96" s="298"/>
    </row>
    <row r="97" spans="1:15" ht="16.5" customHeight="1" thickBot="1">
      <c r="A97" s="312"/>
      <c r="B97" s="154" t="s">
        <v>270</v>
      </c>
      <c r="C97" s="154" t="s">
        <v>42</v>
      </c>
      <c r="D97" s="121" t="s">
        <v>271</v>
      </c>
      <c r="E97" s="133" t="s">
        <v>40</v>
      </c>
      <c r="F97" s="156" t="s">
        <v>41</v>
      </c>
      <c r="G97" s="121" t="s">
        <v>271</v>
      </c>
      <c r="H97" s="133" t="s">
        <v>40</v>
      </c>
      <c r="I97" s="156" t="s">
        <v>41</v>
      </c>
      <c r="J97" s="121" t="s">
        <v>271</v>
      </c>
      <c r="K97" s="133" t="s">
        <v>40</v>
      </c>
      <c r="L97" s="156" t="s">
        <v>41</v>
      </c>
      <c r="M97" s="121" t="s">
        <v>271</v>
      </c>
      <c r="N97" s="133" t="s">
        <v>40</v>
      </c>
      <c r="O97" s="156" t="s">
        <v>41</v>
      </c>
    </row>
    <row r="98" spans="1:15" ht="16.5" customHeight="1">
      <c r="A98" s="154">
        <v>1</v>
      </c>
      <c r="B98" s="154" t="str">
        <f>TEXT(투자전략!$G$1+0, "[$-ko-KR]yyyy.mm.dd")</f>
        <v>2021.10.01</v>
      </c>
      <c r="C98" s="134">
        <f ca="1">IFERROR(COUNTA(INDIRECT($B98&amp;"!A71:A90")) * INDIRECT($B98&amp;"!B91"), "")</f>
        <v>3000000</v>
      </c>
      <c r="D98" s="142">
        <f ca="1">IFERROR($C98 * (1 + E98), "")</f>
        <v>3123372.1209502923</v>
      </c>
      <c r="E98" s="76">
        <f ca="1">IFERROR(INDIRECT($B98&amp;"!E91"), "")</f>
        <v>4.1124040316764199E-2</v>
      </c>
      <c r="F98" s="141">
        <f ca="1">IFERROR(INDIRECT($B98&amp;"!F91"), "")</f>
        <v>123372.12095029259</v>
      </c>
      <c r="G98" s="142">
        <f ca="1">IFERROR($C98 * (1 + H98), "")</f>
        <v>3137462.0865730089</v>
      </c>
      <c r="H98" s="76">
        <f ca="1">IFERROR(INDIRECT($B98&amp;"!H91"), "")</f>
        <v>4.5820695524336368E-2</v>
      </c>
      <c r="I98" s="141">
        <f ca="1">IFERROR(INDIRECT($B98&amp;"!I91"), "")</f>
        <v>137462.08657300912</v>
      </c>
      <c r="J98" s="142">
        <f ca="1">IFERROR($C98 * (1 + K98), "")</f>
        <v>3223961.8495289623</v>
      </c>
      <c r="K98" s="76">
        <f ca="1">IFERROR(INDIRECT($B98&amp;"!K91"), "")</f>
        <v>7.465394984298751E-2</v>
      </c>
      <c r="L98" s="141">
        <f ca="1">IFERROR(INDIRECT($B98&amp;"!L91"), "")</f>
        <v>223961.84952896251</v>
      </c>
      <c r="M98" s="142">
        <f ca="1">IFERROR($C98 * (1 + N98), "")</f>
        <v>3216783.0691326289</v>
      </c>
      <c r="N98" s="76">
        <f ca="1">IFERROR(INDIRECT($B98&amp;"!N91"), "")</f>
        <v>7.2261023044209519E-2</v>
      </c>
      <c r="O98" s="141">
        <f ca="1">IFERROR(INDIRECT($B98&amp;"!O91"), "")</f>
        <v>216783.06913262856</v>
      </c>
    </row>
    <row r="99" spans="1:15" ht="16.5" customHeight="1">
      <c r="A99" s="153">
        <v>2</v>
      </c>
      <c r="B99" s="153" t="str">
        <f>TEXT(투자전략!$G$1+1, "[$-ko-KR]yyyy.mm.dd")</f>
        <v>2021.10.02</v>
      </c>
      <c r="C99" s="135">
        <f t="shared" ref="C99:C128" ca="1" si="26">IFERROR(COUNTA(INDIRECT($B99&amp;"!A71:A90")) * INDIRECT($B99&amp;"!B91"), "")</f>
        <v>3000000</v>
      </c>
      <c r="D99" s="139">
        <f t="shared" ref="D99:D128" ca="1" si="27">IFERROR($C99 * (1 + E99), "")</f>
        <v>3087980.2257261891</v>
      </c>
      <c r="E99" s="77">
        <f t="shared" ref="E99:E128" ca="1" si="28">IFERROR(INDIRECT($B99&amp;"!E91"), "")</f>
        <v>2.9326741908729699E-2</v>
      </c>
      <c r="F99" s="137">
        <f t="shared" ref="F99:F128" ca="1" si="29">IFERROR(INDIRECT($B99&amp;"!F91"), "")</f>
        <v>87980.225726189092</v>
      </c>
      <c r="G99" s="139">
        <f t="shared" ref="G99:G128" ca="1" si="30">IFERROR($C99 * (1 + H99), "")</f>
        <v>3134546.471465339</v>
      </c>
      <c r="H99" s="77">
        <f t="shared" ref="H99:H128" ca="1" si="31">IFERROR(INDIRECT($B99&amp;"!H91"), "")</f>
        <v>4.4848823821779724E-2</v>
      </c>
      <c r="I99" s="137">
        <f t="shared" ref="I99:I128" ca="1" si="32">IFERROR(INDIRECT($B99&amp;"!I91"), "")</f>
        <v>134546.47146533916</v>
      </c>
      <c r="J99" s="139">
        <f t="shared" ref="J99:J128" ca="1" si="33">IFERROR($C99 * (1 + K99), "")</f>
        <v>3135267.3893213742</v>
      </c>
      <c r="K99" s="77">
        <f t="shared" ref="K99:K128" ca="1" si="34">IFERROR(INDIRECT($B99&amp;"!K91"), "")</f>
        <v>4.5089129773791391E-2</v>
      </c>
      <c r="L99" s="137">
        <f t="shared" ref="L99:L128" ca="1" si="35">IFERROR(INDIRECT($B99&amp;"!L91"), "")</f>
        <v>135267.38932137421</v>
      </c>
      <c r="M99" s="139">
        <f t="shared" ref="M99:M128" ca="1" si="36">IFERROR($C99 * (1 + N99), "")</f>
        <v>3187573.224314922</v>
      </c>
      <c r="N99" s="77">
        <f t="shared" ref="N99:N128" ca="1" si="37">IFERROR(INDIRECT($B99&amp;"!N91"), "")</f>
        <v>6.2524408104974102E-2</v>
      </c>
      <c r="O99" s="137">
        <f t="shared" ref="O99:O128" ca="1" si="38">IFERROR(INDIRECT($B99&amp;"!O91"), "")</f>
        <v>187573.22431492235</v>
      </c>
    </row>
    <row r="100" spans="1:15" ht="16.5" customHeight="1">
      <c r="A100" s="153">
        <v>3</v>
      </c>
      <c r="B100" s="153" t="str">
        <f>TEXT(투자전략!$G$1+2, "[$-ko-KR]yyyy.mm.dd")</f>
        <v>2021.10.03</v>
      </c>
      <c r="C100" s="135">
        <f t="shared" ca="1" si="26"/>
        <v>3000000</v>
      </c>
      <c r="D100" s="139">
        <f t="shared" ca="1" si="27"/>
        <v>3029413.6205478688</v>
      </c>
      <c r="E100" s="77">
        <f t="shared" ca="1" si="28"/>
        <v>9.804540182623004E-3</v>
      </c>
      <c r="F100" s="137">
        <f t="shared" ca="1" si="29"/>
        <v>29413.62054786901</v>
      </c>
      <c r="G100" s="139">
        <f t="shared" ca="1" si="30"/>
        <v>2995677.6249760692</v>
      </c>
      <c r="H100" s="77">
        <f t="shared" ca="1" si="31"/>
        <v>-1.4407916746435683E-3</v>
      </c>
      <c r="I100" s="137">
        <f t="shared" ca="1" si="32"/>
        <v>-4322.3750239307064</v>
      </c>
      <c r="J100" s="139">
        <f t="shared" ca="1" si="33"/>
        <v>3001311.1311627985</v>
      </c>
      <c r="K100" s="77">
        <f t="shared" ca="1" si="34"/>
        <v>4.3704372093290449E-4</v>
      </c>
      <c r="L100" s="137">
        <f t="shared" ca="1" si="35"/>
        <v>1311.1311627987147</v>
      </c>
      <c r="M100" s="139">
        <f t="shared" ca="1" si="36"/>
        <v>3002905.7182866419</v>
      </c>
      <c r="N100" s="77">
        <f t="shared" ca="1" si="37"/>
        <v>9.6857276221404514E-4</v>
      </c>
      <c r="O100" s="137">
        <f t="shared" ca="1" si="38"/>
        <v>2905.7182866421354</v>
      </c>
    </row>
    <row r="101" spans="1:15" ht="16.5" customHeight="1">
      <c r="A101" s="153">
        <v>4</v>
      </c>
      <c r="B101" s="153" t="str">
        <f>TEXT(투자전략!$G$1+3, "[$-ko-KR]yyyy.mm.dd")</f>
        <v>2021.10.04</v>
      </c>
      <c r="C101" s="135">
        <f t="shared" ca="1" si="26"/>
        <v>3000000</v>
      </c>
      <c r="D101" s="139">
        <f t="shared" ca="1" si="27"/>
        <v>2973050.8882724494</v>
      </c>
      <c r="E101" s="77">
        <f t="shared" ca="1" si="28"/>
        <v>-8.9830372425167872E-3</v>
      </c>
      <c r="F101" s="137">
        <f t="shared" ca="1" si="29"/>
        <v>-26949.111727550364</v>
      </c>
      <c r="G101" s="139">
        <f t="shared" ca="1" si="30"/>
        <v>2966076.0845598574</v>
      </c>
      <c r="H101" s="77">
        <f t="shared" ca="1" si="31"/>
        <v>-1.1307971813380915E-2</v>
      </c>
      <c r="I101" s="137">
        <f t="shared" ca="1" si="32"/>
        <v>-33923.915440142744</v>
      </c>
      <c r="J101" s="139">
        <f t="shared" ca="1" si="33"/>
        <v>2968208.515278047</v>
      </c>
      <c r="K101" s="77">
        <f t="shared" ca="1" si="34"/>
        <v>-1.0597161573984357E-2</v>
      </c>
      <c r="L101" s="137">
        <f t="shared" ca="1" si="35"/>
        <v>-31791.484721953075</v>
      </c>
      <c r="M101" s="139">
        <f t="shared" ca="1" si="36"/>
        <v>2946244.8187271012</v>
      </c>
      <c r="N101" s="77">
        <f t="shared" ca="1" si="37"/>
        <v>-1.7918393757632954E-2</v>
      </c>
      <c r="O101" s="137">
        <f t="shared" ca="1" si="38"/>
        <v>-53755.181272898859</v>
      </c>
    </row>
    <row r="102" spans="1:15" ht="16.5" customHeight="1">
      <c r="A102" s="153">
        <v>5</v>
      </c>
      <c r="B102" s="153" t="str">
        <f>TEXT(투자전략!$G$1+4, "[$-ko-KR]yyyy.mm.dd")</f>
        <v>2021.10.05</v>
      </c>
      <c r="C102" s="135">
        <f t="shared" ca="1" si="26"/>
        <v>3000000</v>
      </c>
      <c r="D102" s="139">
        <f t="shared" ca="1" si="27"/>
        <v>3045479.9666261785</v>
      </c>
      <c r="E102" s="77">
        <f t="shared" ca="1" si="28"/>
        <v>1.5159988875392924E-2</v>
      </c>
      <c r="F102" s="137">
        <f t="shared" ca="1" si="29"/>
        <v>45479.966626178764</v>
      </c>
      <c r="G102" s="139">
        <f t="shared" ca="1" si="30"/>
        <v>3103625.8352207118</v>
      </c>
      <c r="H102" s="77">
        <f t="shared" ca="1" si="31"/>
        <v>3.4541945073570765E-2</v>
      </c>
      <c r="I102" s="137">
        <f t="shared" ca="1" si="32"/>
        <v>103625.83522071227</v>
      </c>
      <c r="J102" s="139">
        <f t="shared" ca="1" si="33"/>
        <v>3098919.8169645644</v>
      </c>
      <c r="K102" s="77">
        <f t="shared" ca="1" si="34"/>
        <v>3.2973272321521363E-2</v>
      </c>
      <c r="L102" s="137">
        <f t="shared" ca="1" si="35"/>
        <v>98919.816964564074</v>
      </c>
      <c r="M102" s="139">
        <f t="shared" ca="1" si="36"/>
        <v>3084362.5788769298</v>
      </c>
      <c r="N102" s="77">
        <f t="shared" ca="1" si="37"/>
        <v>2.812085962564324E-2</v>
      </c>
      <c r="O102" s="137">
        <f t="shared" ca="1" si="38"/>
        <v>84362.578876929692</v>
      </c>
    </row>
    <row r="103" spans="1:15" ht="16.5" customHeight="1">
      <c r="A103" s="153">
        <v>6</v>
      </c>
      <c r="B103" s="153" t="str">
        <f>TEXT(투자전략!$G$1+5, "[$-ko-KR]yyyy.mm.dd")</f>
        <v>2021.10.06</v>
      </c>
      <c r="C103" s="135">
        <f t="shared" ca="1" si="26"/>
        <v>3000000</v>
      </c>
      <c r="D103" s="139">
        <f t="shared" ca="1" si="27"/>
        <v>3121035.8120397595</v>
      </c>
      <c r="E103" s="77">
        <f t="shared" ca="1" si="28"/>
        <v>4.0345270679919838E-2</v>
      </c>
      <c r="F103" s="137">
        <f t="shared" ca="1" si="29"/>
        <v>121035.81203975953</v>
      </c>
      <c r="G103" s="139">
        <f t="shared" ca="1" si="30"/>
        <v>3141373.5665866896</v>
      </c>
      <c r="H103" s="77">
        <f t="shared" ca="1" si="31"/>
        <v>4.7124522195563082E-2</v>
      </c>
      <c r="I103" s="137">
        <f t="shared" ca="1" si="32"/>
        <v>141373.56658668927</v>
      </c>
      <c r="J103" s="139">
        <f t="shared" ca="1" si="33"/>
        <v>3239426.8932091193</v>
      </c>
      <c r="K103" s="77">
        <f t="shared" ca="1" si="34"/>
        <v>7.9808964403039834E-2</v>
      </c>
      <c r="L103" s="137">
        <f t="shared" ca="1" si="35"/>
        <v>239426.89320911953</v>
      </c>
      <c r="M103" s="139">
        <f t="shared" ca="1" si="36"/>
        <v>3236763.5651452527</v>
      </c>
      <c r="N103" s="77">
        <f t="shared" ca="1" si="37"/>
        <v>7.8921188381750801E-2</v>
      </c>
      <c r="O103" s="137">
        <f t="shared" ca="1" si="38"/>
        <v>236763.56514525236</v>
      </c>
    </row>
    <row r="104" spans="1:15" ht="16.5" customHeight="1" thickBot="1">
      <c r="A104" s="155">
        <v>7</v>
      </c>
      <c r="B104" s="155" t="str">
        <f>TEXT(투자전략!$G$1+6, "[$-ko-KR]yyyy.mm.dd")</f>
        <v>2021.10.07</v>
      </c>
      <c r="C104" s="135">
        <f t="shared" ca="1" si="26"/>
        <v>3000000</v>
      </c>
      <c r="D104" s="139">
        <f t="shared" ca="1" si="27"/>
        <v>3056922.7830663952</v>
      </c>
      <c r="E104" s="77">
        <f t="shared" ca="1" si="28"/>
        <v>1.8974261022131754E-2</v>
      </c>
      <c r="F104" s="137">
        <f t="shared" ca="1" si="29"/>
        <v>56922.783066395263</v>
      </c>
      <c r="G104" s="139">
        <f t="shared" ca="1" si="30"/>
        <v>3081516.4281641841</v>
      </c>
      <c r="H104" s="77">
        <f t="shared" ca="1" si="31"/>
        <v>2.7172142721394576E-2</v>
      </c>
      <c r="I104" s="137">
        <f t="shared" ca="1" si="32"/>
        <v>81516.428164183715</v>
      </c>
      <c r="J104" s="139">
        <f t="shared" ca="1" si="33"/>
        <v>3087167.8095188998</v>
      </c>
      <c r="K104" s="77">
        <f t="shared" ca="1" si="34"/>
        <v>2.9055936506299989E-2</v>
      </c>
      <c r="L104" s="137">
        <f t="shared" ca="1" si="35"/>
        <v>87167.809518899958</v>
      </c>
      <c r="M104" s="139">
        <f t="shared" ca="1" si="36"/>
        <v>3064365.0618196926</v>
      </c>
      <c r="N104" s="77">
        <f t="shared" ca="1" si="37"/>
        <v>2.1455020606564287E-2</v>
      </c>
      <c r="O104" s="137">
        <f t="shared" ca="1" si="38"/>
        <v>64365.061819692863</v>
      </c>
    </row>
    <row r="105" spans="1:15" ht="16.5" customHeight="1">
      <c r="A105" s="154">
        <v>8</v>
      </c>
      <c r="B105" s="154" t="str">
        <f>TEXT(투자전략!$G$1+7, "[$-ko-KR]yyyy.mm.dd")</f>
        <v>2021.10.08</v>
      </c>
      <c r="C105" s="134">
        <f t="shared" ca="1" si="26"/>
        <v>3000000</v>
      </c>
      <c r="D105" s="142">
        <f t="shared" ca="1" si="27"/>
        <v>3150157.1796193868</v>
      </c>
      <c r="E105" s="76">
        <f t="shared" ca="1" si="28"/>
        <v>5.0052393206462278E-2</v>
      </c>
      <c r="F105" s="141">
        <f t="shared" ca="1" si="29"/>
        <v>150157.17961938682</v>
      </c>
      <c r="G105" s="142">
        <f t="shared" ca="1" si="30"/>
        <v>3189566.0317570055</v>
      </c>
      <c r="H105" s="76">
        <f t="shared" ca="1" si="31"/>
        <v>6.3188677252335082E-2</v>
      </c>
      <c r="I105" s="141">
        <f t="shared" ca="1" si="32"/>
        <v>189566.03175700529</v>
      </c>
      <c r="J105" s="142">
        <f t="shared" ca="1" si="33"/>
        <v>3156846.4484290937</v>
      </c>
      <c r="K105" s="76">
        <f t="shared" ca="1" si="34"/>
        <v>5.2282149476364573E-2</v>
      </c>
      <c r="L105" s="141">
        <f t="shared" ca="1" si="35"/>
        <v>156846.44842909373</v>
      </c>
      <c r="M105" s="142">
        <f t="shared" ca="1" si="36"/>
        <v>3185970.8430966651</v>
      </c>
      <c r="N105" s="76">
        <f t="shared" ca="1" si="37"/>
        <v>6.1990281032221616E-2</v>
      </c>
      <c r="O105" s="141">
        <f t="shared" ca="1" si="38"/>
        <v>185970.84309666487</v>
      </c>
    </row>
    <row r="106" spans="1:15" ht="16.5" customHeight="1">
      <c r="A106" s="153">
        <v>9</v>
      </c>
      <c r="B106" s="153" t="str">
        <f>TEXT(투자전략!$G$1+8, "[$-ko-KR]yyyy.mm.dd")</f>
        <v>2021.10.09</v>
      </c>
      <c r="C106" s="135">
        <f t="shared" ca="1" si="26"/>
        <v>3000000</v>
      </c>
      <c r="D106" s="139">
        <f t="shared" ca="1" si="27"/>
        <v>3121666.6747394549</v>
      </c>
      <c r="E106" s="77">
        <f t="shared" ca="1" si="28"/>
        <v>4.0555558246484991E-2</v>
      </c>
      <c r="F106" s="137">
        <f t="shared" ca="1" si="29"/>
        <v>121666.67473945496</v>
      </c>
      <c r="G106" s="139">
        <f t="shared" ca="1" si="30"/>
        <v>3140262.8883181056</v>
      </c>
      <c r="H106" s="77">
        <f t="shared" ca="1" si="31"/>
        <v>4.6754296106035306E-2</v>
      </c>
      <c r="I106" s="137">
        <f t="shared" ca="1" si="32"/>
        <v>140262.88831810589</v>
      </c>
      <c r="J106" s="139">
        <f t="shared" ca="1" si="33"/>
        <v>2927665.4565583291</v>
      </c>
      <c r="K106" s="77">
        <f t="shared" ca="1" si="34"/>
        <v>-2.4111514480557001E-2</v>
      </c>
      <c r="L106" s="137">
        <f t="shared" ca="1" si="35"/>
        <v>-72334.543441671005</v>
      </c>
      <c r="M106" s="139">
        <f t="shared" ca="1" si="36"/>
        <v>2930012.7978459201</v>
      </c>
      <c r="N106" s="77">
        <f t="shared" ca="1" si="37"/>
        <v>-2.3329067384693335E-2</v>
      </c>
      <c r="O106" s="137">
        <f t="shared" ca="1" si="38"/>
        <v>-69987.202154080005</v>
      </c>
    </row>
    <row r="107" spans="1:15" ht="16.5" customHeight="1">
      <c r="A107" s="153">
        <v>10</v>
      </c>
      <c r="B107" s="153" t="str">
        <f>TEXT(투자전략!$G$1+9, "[$-ko-KR]yyyy.mm.dd")</f>
        <v>2021.10.10</v>
      </c>
      <c r="C107" s="135">
        <f t="shared" ca="1" si="26"/>
        <v>3000000</v>
      </c>
      <c r="D107" s="139">
        <f t="shared" ca="1" si="27"/>
        <v>2974336.5465419069</v>
      </c>
      <c r="E107" s="77">
        <f t="shared" ca="1" si="28"/>
        <v>-8.5544844860310654E-3</v>
      </c>
      <c r="F107" s="137">
        <f t="shared" ca="1" si="29"/>
        <v>-25663.453458093187</v>
      </c>
      <c r="G107" s="139">
        <f t="shared" ca="1" si="30"/>
        <v>2956829.5236123269</v>
      </c>
      <c r="H107" s="77">
        <f t="shared" ca="1" si="31"/>
        <v>-1.4390158795891053E-2</v>
      </c>
      <c r="I107" s="137">
        <f t="shared" ca="1" si="32"/>
        <v>-43170.476387673152</v>
      </c>
      <c r="J107" s="139">
        <f t="shared" ca="1" si="33"/>
        <v>2944193.8912206544</v>
      </c>
      <c r="K107" s="77">
        <f t="shared" ca="1" si="34"/>
        <v>-1.8602036259781869E-2</v>
      </c>
      <c r="L107" s="137">
        <f t="shared" ca="1" si="35"/>
        <v>-55806.108779345595</v>
      </c>
      <c r="M107" s="139">
        <f t="shared" ca="1" si="36"/>
        <v>2947991.9379736707</v>
      </c>
      <c r="N107" s="77">
        <f t="shared" ca="1" si="37"/>
        <v>-1.7336020675443022E-2</v>
      </c>
      <c r="O107" s="137">
        <f t="shared" ca="1" si="38"/>
        <v>-52008.062026329055</v>
      </c>
    </row>
    <row r="108" spans="1:15" ht="16.5" customHeight="1">
      <c r="A108" s="153">
        <v>11</v>
      </c>
      <c r="B108" s="153" t="str">
        <f>TEXT(투자전략!$G$1+10, "[$-ko-KR]yyyy.mm.dd")</f>
        <v>2021.10.11</v>
      </c>
      <c r="C108" s="135">
        <f t="shared" ca="1" si="26"/>
        <v>3000000</v>
      </c>
      <c r="D108" s="139">
        <f t="shared" ca="1" si="27"/>
        <v>2975159.1450499212</v>
      </c>
      <c r="E108" s="77">
        <f t="shared" ca="1" si="28"/>
        <v>-8.2802849833596842E-3</v>
      </c>
      <c r="F108" s="137">
        <f t="shared" ca="1" si="29"/>
        <v>-24840.854950079054</v>
      </c>
      <c r="G108" s="139">
        <f t="shared" ca="1" si="30"/>
        <v>2970428.7010748484</v>
      </c>
      <c r="H108" s="77">
        <f t="shared" ca="1" si="31"/>
        <v>-9.8570996417172325E-3</v>
      </c>
      <c r="I108" s="137">
        <f t="shared" ca="1" si="32"/>
        <v>-29571.298925151696</v>
      </c>
      <c r="J108" s="139">
        <f t="shared" ca="1" si="33"/>
        <v>2966758.7735836254</v>
      </c>
      <c r="K108" s="77">
        <f t="shared" ca="1" si="34"/>
        <v>-1.1080408805458155E-2</v>
      </c>
      <c r="L108" s="137">
        <f t="shared" ca="1" si="35"/>
        <v>-33241.226416374462</v>
      </c>
      <c r="M108" s="139">
        <f t="shared" ca="1" si="36"/>
        <v>2962489.1509572244</v>
      </c>
      <c r="N108" s="77">
        <f t="shared" ca="1" si="37"/>
        <v>-1.2503616347591732E-2</v>
      </c>
      <c r="O108" s="137">
        <f t="shared" ca="1" si="38"/>
        <v>-37510.849042775204</v>
      </c>
    </row>
    <row r="109" spans="1:15" ht="16.5" customHeight="1">
      <c r="A109" s="153">
        <v>12</v>
      </c>
      <c r="B109" s="153" t="str">
        <f>TEXT(투자전략!$G$1+11, "[$-ko-KR]yyyy.mm.dd")</f>
        <v>2021.10.12</v>
      </c>
      <c r="C109" s="135">
        <f t="shared" ca="1" si="26"/>
        <v>3000000</v>
      </c>
      <c r="D109" s="139">
        <f t="shared" ca="1" si="27"/>
        <v>2860041.3414371959</v>
      </c>
      <c r="E109" s="77">
        <f t="shared" ca="1" si="28"/>
        <v>-4.6652886187601356E-2</v>
      </c>
      <c r="F109" s="137">
        <f t="shared" ca="1" si="29"/>
        <v>-139958.65856280408</v>
      </c>
      <c r="G109" s="139">
        <f t="shared" ca="1" si="30"/>
        <v>2785184.3144396078</v>
      </c>
      <c r="H109" s="77">
        <f t="shared" ca="1" si="31"/>
        <v>-7.1605228520130709E-2</v>
      </c>
      <c r="I109" s="137">
        <f t="shared" ca="1" si="32"/>
        <v>-214815.68556039213</v>
      </c>
      <c r="J109" s="139">
        <f t="shared" ca="1" si="33"/>
        <v>2825424.4827068979</v>
      </c>
      <c r="K109" s="77">
        <f t="shared" ca="1" si="34"/>
        <v>-5.8191839097700794E-2</v>
      </c>
      <c r="L109" s="137">
        <f t="shared" ca="1" si="35"/>
        <v>-174575.5172931024</v>
      </c>
      <c r="M109" s="139">
        <f t="shared" ca="1" si="36"/>
        <v>2936274.3409854178</v>
      </c>
      <c r="N109" s="77">
        <f t="shared" ca="1" si="37"/>
        <v>-2.1241886338194134E-2</v>
      </c>
      <c r="O109" s="137">
        <f t="shared" ca="1" si="38"/>
        <v>-63725.659014582416</v>
      </c>
    </row>
    <row r="110" spans="1:15" ht="16.5" customHeight="1">
      <c r="A110" s="153">
        <v>13</v>
      </c>
      <c r="B110" s="153" t="str">
        <f>TEXT(투자전략!$G$1+12, "[$-ko-KR]yyyy.mm.dd")</f>
        <v>2021.10.13</v>
      </c>
      <c r="C110" s="135">
        <f t="shared" ca="1" si="26"/>
        <v>3000000</v>
      </c>
      <c r="D110" s="139">
        <f t="shared" ca="1" si="27"/>
        <v>3036446.1341481823</v>
      </c>
      <c r="E110" s="77">
        <f t="shared" ca="1" si="28"/>
        <v>1.2148711382727485E-2</v>
      </c>
      <c r="F110" s="137">
        <f t="shared" ca="1" si="29"/>
        <v>36446.134148182449</v>
      </c>
      <c r="G110" s="139">
        <f t="shared" ca="1" si="30"/>
        <v>3098155.6920646001</v>
      </c>
      <c r="H110" s="77">
        <f t="shared" ca="1" si="31"/>
        <v>3.2718564021533225E-2</v>
      </c>
      <c r="I110" s="137">
        <f t="shared" ca="1" si="32"/>
        <v>98155.692064599702</v>
      </c>
      <c r="J110" s="139">
        <f t="shared" ca="1" si="33"/>
        <v>3096490.7330105361</v>
      </c>
      <c r="K110" s="77">
        <f t="shared" ca="1" si="34"/>
        <v>3.2163577670178745E-2</v>
      </c>
      <c r="L110" s="137">
        <f t="shared" ca="1" si="35"/>
        <v>96490.733010536234</v>
      </c>
      <c r="M110" s="139">
        <f t="shared" ca="1" si="36"/>
        <v>3122887.9259783546</v>
      </c>
      <c r="N110" s="77">
        <f t="shared" ca="1" si="37"/>
        <v>4.0962641992784966E-2</v>
      </c>
      <c r="O110" s="137">
        <f t="shared" ca="1" si="38"/>
        <v>122887.92597835491</v>
      </c>
    </row>
    <row r="111" spans="1:15" ht="16.5" customHeight="1" thickBot="1">
      <c r="A111" s="155">
        <v>14</v>
      </c>
      <c r="B111" s="155" t="str">
        <f>TEXT(투자전략!$G$1+13, "[$-ko-KR]yyyy.mm.dd")</f>
        <v>2021.10.14</v>
      </c>
      <c r="C111" s="136">
        <f t="shared" ca="1" si="26"/>
        <v>3000000</v>
      </c>
      <c r="D111" s="140">
        <f t="shared" ca="1" si="27"/>
        <v>3095358.947048652</v>
      </c>
      <c r="E111" s="79">
        <f t="shared" ca="1" si="28"/>
        <v>3.1786315682883912E-2</v>
      </c>
      <c r="F111" s="138">
        <f t="shared" ca="1" si="29"/>
        <v>95358.947048651768</v>
      </c>
      <c r="G111" s="140">
        <f t="shared" ca="1" si="30"/>
        <v>3072449.0947443927</v>
      </c>
      <c r="H111" s="79">
        <f t="shared" ca="1" si="31"/>
        <v>2.4149698248130781E-2</v>
      </c>
      <c r="I111" s="138">
        <f t="shared" ca="1" si="32"/>
        <v>68826.640007172711</v>
      </c>
      <c r="J111" s="140">
        <f t="shared" ca="1" si="33"/>
        <v>3087514.1422693725</v>
      </c>
      <c r="K111" s="79">
        <f t="shared" ca="1" si="34"/>
        <v>2.9171380756457487E-2</v>
      </c>
      <c r="L111" s="138">
        <f t="shared" ca="1" si="35"/>
        <v>83138.435155903848</v>
      </c>
      <c r="M111" s="140">
        <f t="shared" ca="1" si="36"/>
        <v>3034344.976070046</v>
      </c>
      <c r="N111" s="79">
        <f t="shared" ca="1" si="37"/>
        <v>1.1448325356681928E-2</v>
      </c>
      <c r="O111" s="138">
        <f t="shared" ca="1" si="38"/>
        <v>32627.727266543498</v>
      </c>
    </row>
    <row r="112" spans="1:15" ht="16.5" customHeight="1">
      <c r="A112" s="154">
        <v>15</v>
      </c>
      <c r="B112" s="154" t="str">
        <f>TEXT(투자전략!$G$1+14, "[$-ko-KR]yyyy.mm.dd")</f>
        <v>2021.10.15</v>
      </c>
      <c r="C112" s="135">
        <f t="shared" ca="1" si="26"/>
        <v>3000000</v>
      </c>
      <c r="D112" s="139">
        <f t="shared" ca="1" si="27"/>
        <v>2961541.8476402299</v>
      </c>
      <c r="E112" s="77">
        <f t="shared" ca="1" si="28"/>
        <v>-1.2819384119923481E-2</v>
      </c>
      <c r="F112" s="137">
        <f t="shared" ca="1" si="29"/>
        <v>-38458.152359770429</v>
      </c>
      <c r="G112" s="139">
        <f t="shared" ca="1" si="30"/>
        <v>2877614.714953966</v>
      </c>
      <c r="H112" s="77">
        <f t="shared" ca="1" si="31"/>
        <v>-4.079509501534468E-2</v>
      </c>
      <c r="I112" s="137">
        <f t="shared" ca="1" si="32"/>
        <v>-122385.28504603406</v>
      </c>
      <c r="J112" s="139">
        <f t="shared" ca="1" si="33"/>
        <v>2891673.6276688129</v>
      </c>
      <c r="K112" s="77">
        <f t="shared" ca="1" si="34"/>
        <v>-3.6108790777062361E-2</v>
      </c>
      <c r="L112" s="137">
        <f t="shared" ca="1" si="35"/>
        <v>-108326.3723311871</v>
      </c>
      <c r="M112" s="139">
        <f t="shared" ca="1" si="36"/>
        <v>2890464.4092478361</v>
      </c>
      <c r="N112" s="77">
        <f t="shared" ca="1" si="37"/>
        <v>-3.6511863584054657E-2</v>
      </c>
      <c r="O112" s="137">
        <f t="shared" ca="1" si="38"/>
        <v>-109535.59075216397</v>
      </c>
    </row>
    <row r="113" spans="1:15" ht="16.5" customHeight="1">
      <c r="A113" s="153">
        <v>16</v>
      </c>
      <c r="B113" s="153" t="str">
        <f>TEXT(투자전략!$G$1+15, "[$-ko-KR]yyyy.mm.dd")</f>
        <v>2021.10.16</v>
      </c>
      <c r="C113" s="135">
        <f t="shared" ca="1" si="26"/>
        <v>3000000</v>
      </c>
      <c r="D113" s="139">
        <f t="shared" ca="1" si="27"/>
        <v>3006368.9603808736</v>
      </c>
      <c r="E113" s="77">
        <f t="shared" ca="1" si="28"/>
        <v>2.1229867936246012E-3</v>
      </c>
      <c r="F113" s="137">
        <f t="shared" ca="1" si="29"/>
        <v>6368.9603808738029</v>
      </c>
      <c r="G113" s="139">
        <f t="shared" ca="1" si="30"/>
        <v>3064179.8141541453</v>
      </c>
      <c r="H113" s="77">
        <f t="shared" ca="1" si="31"/>
        <v>2.1393271384715182E-2</v>
      </c>
      <c r="I113" s="137">
        <f t="shared" ca="1" si="32"/>
        <v>64179.814154145562</v>
      </c>
      <c r="J113" s="139">
        <f t="shared" ca="1" si="33"/>
        <v>3084381.4574802895</v>
      </c>
      <c r="K113" s="77">
        <f t="shared" ca="1" si="34"/>
        <v>2.8127152493429886E-2</v>
      </c>
      <c r="L113" s="137">
        <f t="shared" ca="1" si="35"/>
        <v>84381.457480289668</v>
      </c>
      <c r="M113" s="139">
        <f t="shared" ca="1" si="36"/>
        <v>3047728.7995058913</v>
      </c>
      <c r="N113" s="77">
        <f t="shared" ca="1" si="37"/>
        <v>1.590959983529705E-2</v>
      </c>
      <c r="O113" s="137">
        <f t="shared" ca="1" si="38"/>
        <v>47728.79950589114</v>
      </c>
    </row>
    <row r="114" spans="1:15" ht="16.5" customHeight="1">
      <c r="A114" s="153">
        <v>17</v>
      </c>
      <c r="B114" s="153" t="str">
        <f>TEXT(투자전략!$G$1+16, "[$-ko-KR]yyyy.mm.dd")</f>
        <v>2021.10.17</v>
      </c>
      <c r="C114" s="135">
        <f t="shared" ca="1" si="26"/>
        <v>3000000</v>
      </c>
      <c r="D114" s="139">
        <f t="shared" ca="1" si="27"/>
        <v>3003007.6266838615</v>
      </c>
      <c r="E114" s="77">
        <f t="shared" ca="1" si="28"/>
        <v>1.0025422279538172E-3</v>
      </c>
      <c r="F114" s="137">
        <f t="shared" ca="1" si="29"/>
        <v>3007.6266838614492</v>
      </c>
      <c r="G114" s="139">
        <f t="shared" ca="1" si="30"/>
        <v>2997327.9311836325</v>
      </c>
      <c r="H114" s="77">
        <f t="shared" ca="1" si="31"/>
        <v>-8.9068960545590889E-4</v>
      </c>
      <c r="I114" s="137">
        <f t="shared" ca="1" si="32"/>
        <v>-2672.0688163677273</v>
      </c>
      <c r="J114" s="139">
        <f t="shared" ca="1" si="33"/>
        <v>2980383.1220496483</v>
      </c>
      <c r="K114" s="77">
        <f t="shared" ca="1" si="34"/>
        <v>-6.5389593167839918E-3</v>
      </c>
      <c r="L114" s="137">
        <f t="shared" ca="1" si="35"/>
        <v>-19616.87795035198</v>
      </c>
      <c r="M114" s="139">
        <f t="shared" ca="1" si="36"/>
        <v>2991710.9818443693</v>
      </c>
      <c r="N114" s="77">
        <f t="shared" ca="1" si="37"/>
        <v>-2.7630060518768298E-3</v>
      </c>
      <c r="O114" s="137">
        <f t="shared" ca="1" si="38"/>
        <v>-8289.0181556304888</v>
      </c>
    </row>
    <row r="115" spans="1:15" ht="16.5" customHeight="1">
      <c r="A115" s="153">
        <v>18</v>
      </c>
      <c r="B115" s="153" t="str">
        <f>TEXT(투자전략!$G$1+17, "[$-ko-KR]yyyy.mm.dd")</f>
        <v>2021.10.18</v>
      </c>
      <c r="C115" s="135">
        <f t="shared" ca="1" si="26"/>
        <v>3000000</v>
      </c>
      <c r="D115" s="139">
        <f t="shared" ca="1" si="27"/>
        <v>2943749.2808777788</v>
      </c>
      <c r="E115" s="77">
        <f t="shared" ca="1" si="28"/>
        <v>-1.8750239707407045E-2</v>
      </c>
      <c r="F115" s="137">
        <f t="shared" ca="1" si="29"/>
        <v>-56250.719122221162</v>
      </c>
      <c r="G115" s="139">
        <f t="shared" ca="1" si="30"/>
        <v>2940385.6500785989</v>
      </c>
      <c r="H115" s="77">
        <f t="shared" ca="1" si="31"/>
        <v>-1.9871449973800262E-2</v>
      </c>
      <c r="I115" s="137">
        <f t="shared" ca="1" si="32"/>
        <v>-59614.34992140079</v>
      </c>
      <c r="J115" s="139">
        <f t="shared" ca="1" si="33"/>
        <v>2927729.9326264937</v>
      </c>
      <c r="K115" s="77">
        <f t="shared" ca="1" si="34"/>
        <v>-2.4090022457835456E-2</v>
      </c>
      <c r="L115" s="137">
        <f t="shared" ca="1" si="35"/>
        <v>-72270.067373506376</v>
      </c>
      <c r="M115" s="139">
        <f t="shared" ca="1" si="36"/>
        <v>2974379.0471067005</v>
      </c>
      <c r="N115" s="77">
        <f t="shared" ca="1" si="37"/>
        <v>-8.5403176310998707E-3</v>
      </c>
      <c r="O115" s="137">
        <f t="shared" ca="1" si="38"/>
        <v>-25620.952893299607</v>
      </c>
    </row>
    <row r="116" spans="1:15" ht="16.5" customHeight="1">
      <c r="A116" s="153">
        <v>19</v>
      </c>
      <c r="B116" s="153" t="str">
        <f>TEXT(투자전략!$G$1+18, "[$-ko-KR]yyyy.mm.dd")</f>
        <v>2021.10.19</v>
      </c>
      <c r="C116" s="135">
        <f t="shared" ca="1" si="26"/>
        <v>3000000</v>
      </c>
      <c r="D116" s="139">
        <f t="shared" ca="1" si="27"/>
        <v>2974860.2989712437</v>
      </c>
      <c r="E116" s="77">
        <f t="shared" ca="1" si="28"/>
        <v>-8.3799003429188296E-3</v>
      </c>
      <c r="F116" s="137">
        <f t="shared" ca="1" si="29"/>
        <v>-25139.701028756495</v>
      </c>
      <c r="G116" s="139">
        <f t="shared" ca="1" si="30"/>
        <v>2967920.5553921964</v>
      </c>
      <c r="H116" s="77">
        <f t="shared" ca="1" si="31"/>
        <v>-1.0693148202601133E-2</v>
      </c>
      <c r="I116" s="137">
        <f t="shared" ca="1" si="32"/>
        <v>-32079.444607803387</v>
      </c>
      <c r="J116" s="139">
        <f t="shared" ca="1" si="33"/>
        <v>2967212.6691118283</v>
      </c>
      <c r="K116" s="77">
        <f t="shared" ca="1" si="34"/>
        <v>-1.0929110296057219E-2</v>
      </c>
      <c r="L116" s="137">
        <f t="shared" ca="1" si="35"/>
        <v>-32787.330888171651</v>
      </c>
      <c r="M116" s="139">
        <f t="shared" ca="1" si="36"/>
        <v>2953450.4346358976</v>
      </c>
      <c r="N116" s="77">
        <f t="shared" ca="1" si="37"/>
        <v>-1.5516521788034237E-2</v>
      </c>
      <c r="O116" s="137">
        <f t="shared" ca="1" si="38"/>
        <v>-46549.565364102724</v>
      </c>
    </row>
    <row r="117" spans="1:15" ht="16.5" customHeight="1">
      <c r="A117" s="153">
        <v>20</v>
      </c>
      <c r="B117" s="153" t="str">
        <f>TEXT(투자전략!$G$1+19, "[$-ko-KR]yyyy.mm.dd")</f>
        <v>2021.10.20</v>
      </c>
      <c r="C117" s="135">
        <f t="shared" ca="1" si="26"/>
        <v>3000000</v>
      </c>
      <c r="D117" s="139">
        <f t="shared" ca="1" si="27"/>
        <v>3070005.9553232281</v>
      </c>
      <c r="E117" s="77">
        <f t="shared" ca="1" si="28"/>
        <v>2.3335318441076169E-2</v>
      </c>
      <c r="F117" s="137">
        <f t="shared" ca="1" si="29"/>
        <v>70005.955323228496</v>
      </c>
      <c r="G117" s="139">
        <f t="shared" ca="1" si="30"/>
        <v>3078228.7648781142</v>
      </c>
      <c r="H117" s="77">
        <f t="shared" ca="1" si="31"/>
        <v>2.6076254959371443E-2</v>
      </c>
      <c r="I117" s="137">
        <f t="shared" ca="1" si="32"/>
        <v>78228.764878114307</v>
      </c>
      <c r="J117" s="139">
        <f t="shared" ca="1" si="33"/>
        <v>3080210.5709435516</v>
      </c>
      <c r="K117" s="77">
        <f t="shared" ca="1" si="34"/>
        <v>2.6736856981183811E-2</v>
      </c>
      <c r="L117" s="137">
        <f t="shared" ca="1" si="35"/>
        <v>80210.570943551429</v>
      </c>
      <c r="M117" s="139">
        <f t="shared" ca="1" si="36"/>
        <v>3117318.6231069705</v>
      </c>
      <c r="N117" s="77">
        <f t="shared" ca="1" si="37"/>
        <v>3.9106207702323349E-2</v>
      </c>
      <c r="O117" s="137">
        <f t="shared" ca="1" si="38"/>
        <v>117318.62310697006</v>
      </c>
    </row>
    <row r="118" spans="1:15" ht="16.5" customHeight="1" thickBot="1">
      <c r="A118" s="155">
        <v>21</v>
      </c>
      <c r="B118" s="155" t="str">
        <f>TEXT(투자전략!$G$1+20, "[$-ko-KR]yyyy.mm.dd")</f>
        <v>2021.10.21</v>
      </c>
      <c r="C118" s="135">
        <f t="shared" ca="1" si="26"/>
        <v>3000000</v>
      </c>
      <c r="D118" s="139">
        <f t="shared" ca="1" si="27"/>
        <v>3025019.8166702027</v>
      </c>
      <c r="E118" s="77">
        <f t="shared" ca="1" si="28"/>
        <v>8.3399388900674849E-3</v>
      </c>
      <c r="F118" s="137">
        <f t="shared" ca="1" si="29"/>
        <v>25019.816670202454</v>
      </c>
      <c r="G118" s="139">
        <f t="shared" ca="1" si="30"/>
        <v>3059436.1585596371</v>
      </c>
      <c r="H118" s="77">
        <f t="shared" ca="1" si="31"/>
        <v>1.9812052853212438E-2</v>
      </c>
      <c r="I118" s="137">
        <f t="shared" ca="1" si="32"/>
        <v>59436.158559637319</v>
      </c>
      <c r="J118" s="139">
        <f t="shared" ca="1" si="33"/>
        <v>3018321.8796860254</v>
      </c>
      <c r="K118" s="77">
        <f t="shared" ca="1" si="34"/>
        <v>6.1072932286753033E-3</v>
      </c>
      <c r="L118" s="137">
        <f t="shared" ca="1" si="35"/>
        <v>18321.879686025914</v>
      </c>
      <c r="M118" s="139">
        <f t="shared" ca="1" si="36"/>
        <v>3004443.6331721856</v>
      </c>
      <c r="N118" s="77">
        <f t="shared" ca="1" si="37"/>
        <v>1.4812110573951772E-3</v>
      </c>
      <c r="O118" s="137">
        <f t="shared" ca="1" si="38"/>
        <v>4443.6331721855349</v>
      </c>
    </row>
    <row r="119" spans="1:15" ht="16.5" customHeight="1">
      <c r="A119" s="154">
        <v>22</v>
      </c>
      <c r="B119" s="154" t="str">
        <f>TEXT(투자전략!$G$1+21, "[$-ko-KR]yyyy.mm.dd")</f>
        <v>2021.10.22</v>
      </c>
      <c r="C119" s="134">
        <f t="shared" ca="1" si="26"/>
        <v>3000000</v>
      </c>
      <c r="D119" s="142">
        <f t="shared" ca="1" si="27"/>
        <v>2998439.5049608559</v>
      </c>
      <c r="E119" s="76">
        <f t="shared" ca="1" si="28"/>
        <v>-5.2016501304806193E-4</v>
      </c>
      <c r="F119" s="141">
        <f t="shared" ca="1" si="29"/>
        <v>-1560.4950391441869</v>
      </c>
      <c r="G119" s="142">
        <f t="shared" ca="1" si="30"/>
        <v>3018427.2438096846</v>
      </c>
      <c r="H119" s="76">
        <f t="shared" ca="1" si="31"/>
        <v>6.1424146032282275E-3</v>
      </c>
      <c r="I119" s="141">
        <f t="shared" ca="1" si="32"/>
        <v>18427.243809684685</v>
      </c>
      <c r="J119" s="142">
        <f t="shared" ca="1" si="33"/>
        <v>3031901.1778648919</v>
      </c>
      <c r="K119" s="76">
        <f t="shared" ca="1" si="34"/>
        <v>1.0633725954964019E-2</v>
      </c>
      <c r="L119" s="141">
        <f t="shared" ca="1" si="35"/>
        <v>31901.177864892063</v>
      </c>
      <c r="M119" s="142">
        <f t="shared" ca="1" si="36"/>
        <v>2990368.8514492684</v>
      </c>
      <c r="N119" s="76">
        <f t="shared" ca="1" si="37"/>
        <v>-3.2103828502439103E-3</v>
      </c>
      <c r="O119" s="141">
        <f t="shared" ca="1" si="38"/>
        <v>-9631.1485507317248</v>
      </c>
    </row>
    <row r="120" spans="1:15" ht="16.5" customHeight="1">
      <c r="A120" s="153">
        <v>23</v>
      </c>
      <c r="B120" s="153" t="str">
        <f>TEXT(투자전략!$G$1+22, "[$-ko-KR]yyyy.mm.dd")</f>
        <v>2021.10.23</v>
      </c>
      <c r="C120" s="135">
        <f t="shared" ca="1" si="26"/>
        <v>3000000</v>
      </c>
      <c r="D120" s="139">
        <f t="shared" ca="1" si="27"/>
        <v>3069129.3297183043</v>
      </c>
      <c r="E120" s="77">
        <f t="shared" ca="1" si="28"/>
        <v>2.3043109906101401E-2</v>
      </c>
      <c r="F120" s="137">
        <f t="shared" ca="1" si="29"/>
        <v>69129.329718304201</v>
      </c>
      <c r="G120" s="139">
        <f t="shared" ca="1" si="30"/>
        <v>3046337.3326580534</v>
      </c>
      <c r="H120" s="77">
        <f t="shared" ca="1" si="31"/>
        <v>1.5445777552684481E-2</v>
      </c>
      <c r="I120" s="137">
        <f t="shared" ca="1" si="32"/>
        <v>46337.332658053434</v>
      </c>
      <c r="J120" s="139">
        <f t="shared" ca="1" si="33"/>
        <v>3050711.8633371843</v>
      </c>
      <c r="K120" s="77">
        <f t="shared" ca="1" si="34"/>
        <v>1.6903954445728033E-2</v>
      </c>
      <c r="L120" s="137">
        <f t="shared" ca="1" si="35"/>
        <v>50711.863337184106</v>
      </c>
      <c r="M120" s="139">
        <f t="shared" ca="1" si="36"/>
        <v>3051227.5291755269</v>
      </c>
      <c r="N120" s="77">
        <f t="shared" ca="1" si="37"/>
        <v>1.7075843058508868E-2</v>
      </c>
      <c r="O120" s="137">
        <f t="shared" ca="1" si="38"/>
        <v>51227.529175526608</v>
      </c>
    </row>
    <row r="121" spans="1:15" ht="16.5" customHeight="1">
      <c r="A121" s="153">
        <v>24</v>
      </c>
      <c r="B121" s="153" t="str">
        <f>TEXT(투자전략!$G$1+23, "[$-ko-KR]yyyy.mm.dd")</f>
        <v>2021.10.24</v>
      </c>
      <c r="C121" s="135">
        <f t="shared" ca="1" si="26"/>
        <v>3000000</v>
      </c>
      <c r="D121" s="139">
        <f t="shared" ca="1" si="27"/>
        <v>3004153.9035237194</v>
      </c>
      <c r="E121" s="77">
        <f t="shared" ca="1" si="28"/>
        <v>1.3846345079065042E-3</v>
      </c>
      <c r="F121" s="137">
        <f t="shared" ca="1" si="29"/>
        <v>4153.9035237195121</v>
      </c>
      <c r="G121" s="139">
        <f t="shared" ca="1" si="30"/>
        <v>3007335.0054839123</v>
      </c>
      <c r="H121" s="77">
        <f t="shared" ca="1" si="31"/>
        <v>2.4450018279706062E-3</v>
      </c>
      <c r="I121" s="137">
        <f t="shared" ca="1" si="32"/>
        <v>7335.0054839118184</v>
      </c>
      <c r="J121" s="139">
        <f t="shared" ca="1" si="33"/>
        <v>2982512.4220906049</v>
      </c>
      <c r="K121" s="77">
        <f t="shared" ca="1" si="34"/>
        <v>-5.8291926364650876E-3</v>
      </c>
      <c r="L121" s="137">
        <f t="shared" ca="1" si="35"/>
        <v>-17487.57790939527</v>
      </c>
      <c r="M121" s="139">
        <f t="shared" ca="1" si="36"/>
        <v>3000000</v>
      </c>
      <c r="N121" s="77">
        <f t="shared" ca="1" si="37"/>
        <v>0</v>
      </c>
      <c r="O121" s="137">
        <f t="shared" ca="1" si="38"/>
        <v>0</v>
      </c>
    </row>
    <row r="122" spans="1:15" ht="16.5" customHeight="1">
      <c r="A122" s="153">
        <v>25</v>
      </c>
      <c r="B122" s="153" t="str">
        <f>TEXT(투자전략!$G$1+24, "[$-ko-KR]yyyy.mm.dd")</f>
        <v>2021.10.25</v>
      </c>
      <c r="C122" s="135" t="str">
        <f t="shared" ca="1" si="26"/>
        <v/>
      </c>
      <c r="D122" s="139" t="str">
        <f t="shared" ca="1" si="27"/>
        <v/>
      </c>
      <c r="E122" s="77" t="str">
        <f t="shared" ca="1" si="28"/>
        <v/>
      </c>
      <c r="F122" s="137" t="str">
        <f t="shared" ca="1" si="29"/>
        <v/>
      </c>
      <c r="G122" s="139" t="str">
        <f t="shared" ca="1" si="30"/>
        <v/>
      </c>
      <c r="H122" s="77" t="str">
        <f t="shared" ca="1" si="31"/>
        <v/>
      </c>
      <c r="I122" s="137" t="str">
        <f t="shared" ca="1" si="32"/>
        <v/>
      </c>
      <c r="J122" s="139" t="str">
        <f t="shared" ca="1" si="33"/>
        <v/>
      </c>
      <c r="K122" s="77" t="str">
        <f t="shared" ca="1" si="34"/>
        <v/>
      </c>
      <c r="L122" s="137" t="str">
        <f t="shared" ca="1" si="35"/>
        <v/>
      </c>
      <c r="M122" s="139" t="str">
        <f t="shared" ca="1" si="36"/>
        <v/>
      </c>
      <c r="N122" s="77" t="str">
        <f t="shared" ca="1" si="37"/>
        <v/>
      </c>
      <c r="O122" s="137" t="str">
        <f t="shared" ca="1" si="38"/>
        <v/>
      </c>
    </row>
    <row r="123" spans="1:15" ht="16.5" customHeight="1">
      <c r="A123" s="153">
        <v>26</v>
      </c>
      <c r="B123" s="153" t="str">
        <f>TEXT(투자전략!$G$1+25, "[$-ko-KR]yyyy.mm.dd")</f>
        <v>2021.10.26</v>
      </c>
      <c r="C123" s="135" t="str">
        <f t="shared" ca="1" si="26"/>
        <v/>
      </c>
      <c r="D123" s="139" t="str">
        <f t="shared" ca="1" si="27"/>
        <v/>
      </c>
      <c r="E123" s="77" t="str">
        <f t="shared" ca="1" si="28"/>
        <v/>
      </c>
      <c r="F123" s="137" t="str">
        <f t="shared" ca="1" si="29"/>
        <v/>
      </c>
      <c r="G123" s="139" t="str">
        <f t="shared" ca="1" si="30"/>
        <v/>
      </c>
      <c r="H123" s="77" t="str">
        <f t="shared" ca="1" si="31"/>
        <v/>
      </c>
      <c r="I123" s="137" t="str">
        <f t="shared" ca="1" si="32"/>
        <v/>
      </c>
      <c r="J123" s="139" t="str">
        <f t="shared" ca="1" si="33"/>
        <v/>
      </c>
      <c r="K123" s="77" t="str">
        <f t="shared" ca="1" si="34"/>
        <v/>
      </c>
      <c r="L123" s="137" t="str">
        <f t="shared" ca="1" si="35"/>
        <v/>
      </c>
      <c r="M123" s="139" t="str">
        <f t="shared" ca="1" si="36"/>
        <v/>
      </c>
      <c r="N123" s="77" t="str">
        <f t="shared" ca="1" si="37"/>
        <v/>
      </c>
      <c r="O123" s="137" t="str">
        <f t="shared" ca="1" si="38"/>
        <v/>
      </c>
    </row>
    <row r="124" spans="1:15" ht="16.5" customHeight="1">
      <c r="A124" s="153">
        <v>27</v>
      </c>
      <c r="B124" s="153" t="str">
        <f>TEXT(투자전략!$G$1+26, "[$-ko-KR]yyyy.mm.dd")</f>
        <v>2021.10.27</v>
      </c>
      <c r="C124" s="135" t="str">
        <f t="shared" ca="1" si="26"/>
        <v/>
      </c>
      <c r="D124" s="139" t="str">
        <f t="shared" ca="1" si="27"/>
        <v/>
      </c>
      <c r="E124" s="77" t="str">
        <f t="shared" ca="1" si="28"/>
        <v/>
      </c>
      <c r="F124" s="137" t="str">
        <f t="shared" ca="1" si="29"/>
        <v/>
      </c>
      <c r="G124" s="139" t="str">
        <f t="shared" ca="1" si="30"/>
        <v/>
      </c>
      <c r="H124" s="77" t="str">
        <f t="shared" ca="1" si="31"/>
        <v/>
      </c>
      <c r="I124" s="137" t="str">
        <f t="shared" ca="1" si="32"/>
        <v/>
      </c>
      <c r="J124" s="139" t="str">
        <f t="shared" ca="1" si="33"/>
        <v/>
      </c>
      <c r="K124" s="77" t="str">
        <f t="shared" ca="1" si="34"/>
        <v/>
      </c>
      <c r="L124" s="137" t="str">
        <f t="shared" ca="1" si="35"/>
        <v/>
      </c>
      <c r="M124" s="139" t="str">
        <f t="shared" ca="1" si="36"/>
        <v/>
      </c>
      <c r="N124" s="77" t="str">
        <f t="shared" ca="1" si="37"/>
        <v/>
      </c>
      <c r="O124" s="137" t="str">
        <f t="shared" ca="1" si="38"/>
        <v/>
      </c>
    </row>
    <row r="125" spans="1:15" ht="16.5" customHeight="1" thickBot="1">
      <c r="A125" s="155">
        <v>28</v>
      </c>
      <c r="B125" s="155" t="str">
        <f>TEXT(투자전략!$G$1+27, "[$-ko-KR]yyyy.mm.dd")</f>
        <v>2021.10.28</v>
      </c>
      <c r="C125" s="136" t="str">
        <f t="shared" ca="1" si="26"/>
        <v/>
      </c>
      <c r="D125" s="140" t="str">
        <f t="shared" ca="1" si="27"/>
        <v/>
      </c>
      <c r="E125" s="79" t="str">
        <f t="shared" ca="1" si="28"/>
        <v/>
      </c>
      <c r="F125" s="138" t="str">
        <f t="shared" ca="1" si="29"/>
        <v/>
      </c>
      <c r="G125" s="140" t="str">
        <f t="shared" ca="1" si="30"/>
        <v/>
      </c>
      <c r="H125" s="79" t="str">
        <f t="shared" ca="1" si="31"/>
        <v/>
      </c>
      <c r="I125" s="138" t="str">
        <f t="shared" ca="1" si="32"/>
        <v/>
      </c>
      <c r="J125" s="140" t="str">
        <f t="shared" ca="1" si="33"/>
        <v/>
      </c>
      <c r="K125" s="79" t="str">
        <f t="shared" ca="1" si="34"/>
        <v/>
      </c>
      <c r="L125" s="138" t="str">
        <f t="shared" ca="1" si="35"/>
        <v/>
      </c>
      <c r="M125" s="140" t="str">
        <f t="shared" ca="1" si="36"/>
        <v/>
      </c>
      <c r="N125" s="79" t="str">
        <f t="shared" ca="1" si="37"/>
        <v/>
      </c>
      <c r="O125" s="138" t="str">
        <f t="shared" ca="1" si="38"/>
        <v/>
      </c>
    </row>
    <row r="126" spans="1:15" ht="16.5" customHeight="1">
      <c r="A126" s="121">
        <v>29</v>
      </c>
      <c r="B126" s="154" t="str">
        <f>TEXT(투자전략!$G$1+28, "[$-ko-KR]yyyy.mm.dd")</f>
        <v>2021.10.29</v>
      </c>
      <c r="C126" s="135" t="str">
        <f t="shared" ca="1" si="26"/>
        <v/>
      </c>
      <c r="D126" s="139" t="str">
        <f t="shared" ca="1" si="27"/>
        <v/>
      </c>
      <c r="E126" s="77" t="str">
        <f t="shared" ca="1" si="28"/>
        <v/>
      </c>
      <c r="F126" s="137" t="str">
        <f t="shared" ca="1" si="29"/>
        <v/>
      </c>
      <c r="G126" s="139" t="str">
        <f t="shared" ca="1" si="30"/>
        <v/>
      </c>
      <c r="H126" s="77" t="str">
        <f t="shared" ca="1" si="31"/>
        <v/>
      </c>
      <c r="I126" s="137" t="str">
        <f t="shared" ca="1" si="32"/>
        <v/>
      </c>
      <c r="J126" s="139" t="str">
        <f t="shared" ca="1" si="33"/>
        <v/>
      </c>
      <c r="K126" s="77" t="str">
        <f t="shared" ca="1" si="34"/>
        <v/>
      </c>
      <c r="L126" s="137" t="str">
        <f t="shared" ca="1" si="35"/>
        <v/>
      </c>
      <c r="M126" s="139" t="str">
        <f t="shared" ca="1" si="36"/>
        <v/>
      </c>
      <c r="N126" s="77" t="str">
        <f t="shared" ca="1" si="37"/>
        <v/>
      </c>
      <c r="O126" s="137" t="str">
        <f t="shared" ca="1" si="38"/>
        <v/>
      </c>
    </row>
    <row r="127" spans="1:15" ht="16.5" customHeight="1">
      <c r="A127" s="121">
        <v>30</v>
      </c>
      <c r="B127" s="153" t="str">
        <f>TEXT(투자전략!$G$1+29, "[$-ko-KR]yyyy.mm.dd")</f>
        <v>2021.10.30</v>
      </c>
      <c r="C127" s="135" t="str">
        <f t="shared" ca="1" si="26"/>
        <v/>
      </c>
      <c r="D127" s="139" t="str">
        <f t="shared" ca="1" si="27"/>
        <v/>
      </c>
      <c r="E127" s="77" t="str">
        <f t="shared" ca="1" si="28"/>
        <v/>
      </c>
      <c r="F127" s="137" t="str">
        <f t="shared" ca="1" si="29"/>
        <v/>
      </c>
      <c r="G127" s="139" t="str">
        <f t="shared" ca="1" si="30"/>
        <v/>
      </c>
      <c r="H127" s="77" t="str">
        <f t="shared" ca="1" si="31"/>
        <v/>
      </c>
      <c r="I127" s="137" t="str">
        <f t="shared" ca="1" si="32"/>
        <v/>
      </c>
      <c r="J127" s="139" t="str">
        <f t="shared" ca="1" si="33"/>
        <v/>
      </c>
      <c r="K127" s="77" t="str">
        <f t="shared" ca="1" si="34"/>
        <v/>
      </c>
      <c r="L127" s="137" t="str">
        <f t="shared" ca="1" si="35"/>
        <v/>
      </c>
      <c r="M127" s="139" t="str">
        <f t="shared" ca="1" si="36"/>
        <v/>
      </c>
      <c r="N127" s="77" t="str">
        <f t="shared" ca="1" si="37"/>
        <v/>
      </c>
      <c r="O127" s="137" t="str">
        <f t="shared" ca="1" si="38"/>
        <v/>
      </c>
    </row>
    <row r="128" spans="1:15" ht="16.5" customHeight="1" thickBot="1">
      <c r="A128" s="121">
        <v>31</v>
      </c>
      <c r="B128" s="153" t="str">
        <f>TEXT(투자전략!$G$1+30, "[$-ko-KR]yyyy.mm.dd")</f>
        <v>2021.10.31</v>
      </c>
      <c r="C128" s="136" t="str">
        <f t="shared" ca="1" si="26"/>
        <v/>
      </c>
      <c r="D128" s="140" t="str">
        <f t="shared" ca="1" si="27"/>
        <v/>
      </c>
      <c r="E128" s="79" t="str">
        <f t="shared" ca="1" si="28"/>
        <v/>
      </c>
      <c r="F128" s="138" t="str">
        <f t="shared" ca="1" si="29"/>
        <v/>
      </c>
      <c r="G128" s="140" t="str">
        <f t="shared" ca="1" si="30"/>
        <v/>
      </c>
      <c r="H128" s="79" t="str">
        <f t="shared" ca="1" si="31"/>
        <v/>
      </c>
      <c r="I128" s="138" t="str">
        <f t="shared" ca="1" si="32"/>
        <v/>
      </c>
      <c r="J128" s="140" t="str">
        <f t="shared" ca="1" si="33"/>
        <v/>
      </c>
      <c r="K128" s="79" t="str">
        <f t="shared" ca="1" si="34"/>
        <v/>
      </c>
      <c r="L128" s="138" t="str">
        <f t="shared" ca="1" si="35"/>
        <v/>
      </c>
      <c r="M128" s="140" t="str">
        <f t="shared" ca="1" si="36"/>
        <v/>
      </c>
      <c r="N128" s="79" t="str">
        <f t="shared" ca="1" si="37"/>
        <v/>
      </c>
      <c r="O128" s="138" t="str">
        <f t="shared" ca="1" si="38"/>
        <v/>
      </c>
    </row>
    <row r="129" spans="1:15" ht="16.5" customHeight="1" thickBot="1">
      <c r="A129" s="303" t="s">
        <v>281</v>
      </c>
      <c r="B129" s="305"/>
      <c r="C129" s="132" t="s">
        <v>276</v>
      </c>
      <c r="D129" s="150" t="s">
        <v>277</v>
      </c>
      <c r="E129" s="151" t="s">
        <v>278</v>
      </c>
      <c r="F129" s="152" t="s">
        <v>279</v>
      </c>
      <c r="G129" s="150" t="s">
        <v>277</v>
      </c>
      <c r="H129" s="151" t="s">
        <v>278</v>
      </c>
      <c r="I129" s="152" t="s">
        <v>279</v>
      </c>
      <c r="J129" s="150" t="s">
        <v>277</v>
      </c>
      <c r="K129" s="151" t="s">
        <v>278</v>
      </c>
      <c r="L129" s="152" t="s">
        <v>279</v>
      </c>
      <c r="M129" s="150" t="s">
        <v>277</v>
      </c>
      <c r="N129" s="151" t="s">
        <v>278</v>
      </c>
      <c r="O129" s="152" t="s">
        <v>279</v>
      </c>
    </row>
    <row r="130" spans="1:15" ht="16.5" customHeight="1" thickBot="1">
      <c r="A130" s="296"/>
      <c r="B130" s="298"/>
      <c r="C130" s="136">
        <f ca="1">SUM(C98:C128)</f>
        <v>72000000</v>
      </c>
      <c r="D130" s="140">
        <f ca="1">SUM(D98:D128)</f>
        <v>72706697.910564125</v>
      </c>
      <c r="E130" s="79">
        <f ca="1">IFERROR(F130 / (SUM($C98:$C128) / COUNT($C98:$C128)), 0)</f>
        <v>0.23556597018804379</v>
      </c>
      <c r="F130" s="138">
        <f ca="1">SUM(F98:F128)</f>
        <v>706697.91056413134</v>
      </c>
      <c r="G130" s="140">
        <f ca="1">SUM(G98:G128)</f>
        <v>72830347.514708698</v>
      </c>
      <c r="H130" s="79">
        <f ca="1">IFERROR(I130 / (SUM($C98:$C128) / COUNT($C98:$C128)), 0)</f>
        <v>0.27557501999048928</v>
      </c>
      <c r="I130" s="138">
        <f ca="1">SUM(I98:I128)</f>
        <v>826725.05997146782</v>
      </c>
      <c r="J130" s="140">
        <f ca="1">SUM(J98:J128)</f>
        <v>72774196.055621609</v>
      </c>
      <c r="K130" s="79">
        <f ca="1">IFERROR(L130 / (SUM($C98:$C128) / COUNT($C98:$C128)), 0)</f>
        <v>0.2566067828360456</v>
      </c>
      <c r="L130" s="138">
        <f ca="1">SUM(L98:L128)</f>
        <v>769820.34850813681</v>
      </c>
      <c r="M130" s="140">
        <f ca="1">SUM(M98:M128)</f>
        <v>72880062.318455115</v>
      </c>
      <c r="N130" s="79">
        <f ca="1">IFERROR(O130 / (SUM($C98:$C128) / COUNT($C98:$C128)), 0)</f>
        <v>0.29278168988387016</v>
      </c>
      <c r="O130" s="138">
        <f ca="1">SUM(O98:O128)</f>
        <v>878345.06965161045</v>
      </c>
    </row>
    <row r="132" spans="1:15" ht="16.5" customHeight="1" thickBot="1"/>
    <row r="133" spans="1:15" ht="16.5" customHeight="1" thickBot="1">
      <c r="A133" s="275" t="str">
        <f>TEXT(투자전략!$G$1, "[$-ko-KR]yyyy년 mm월 ") &amp; "전일대비 상승률 Top20 월말결산"</f>
        <v>2021년 10월 전일대비 상승률 Top20 월말결산</v>
      </c>
      <c r="B133" s="276"/>
      <c r="C133" s="276"/>
      <c r="D133" s="276"/>
      <c r="E133" s="276"/>
      <c r="F133" s="276"/>
      <c r="G133" s="276"/>
      <c r="H133" s="276"/>
      <c r="I133" s="276"/>
      <c r="J133" s="276"/>
      <c r="K133" s="276"/>
      <c r="L133" s="276"/>
      <c r="M133" s="276"/>
      <c r="N133" s="276"/>
      <c r="O133" s="277"/>
    </row>
    <row r="134" spans="1:15" ht="16.5" customHeight="1" thickBot="1">
      <c r="A134" s="319" t="s">
        <v>282</v>
      </c>
      <c r="B134" s="296" t="s">
        <v>280</v>
      </c>
      <c r="C134" s="298"/>
      <c r="D134" s="296" t="s">
        <v>272</v>
      </c>
      <c r="E134" s="297"/>
      <c r="F134" s="298"/>
      <c r="G134" s="296" t="s">
        <v>273</v>
      </c>
      <c r="H134" s="297"/>
      <c r="I134" s="298"/>
      <c r="J134" s="296" t="s">
        <v>274</v>
      </c>
      <c r="K134" s="297"/>
      <c r="L134" s="298"/>
      <c r="M134" s="296" t="s">
        <v>275</v>
      </c>
      <c r="N134" s="297"/>
      <c r="O134" s="298"/>
    </row>
    <row r="135" spans="1:15" ht="16.5" customHeight="1" thickBot="1">
      <c r="A135" s="312"/>
      <c r="B135" s="154" t="s">
        <v>270</v>
      </c>
      <c r="C135" s="154" t="s">
        <v>42</v>
      </c>
      <c r="D135" s="121" t="s">
        <v>271</v>
      </c>
      <c r="E135" s="133" t="s">
        <v>40</v>
      </c>
      <c r="F135" s="156" t="s">
        <v>41</v>
      </c>
      <c r="G135" s="121" t="s">
        <v>271</v>
      </c>
      <c r="H135" s="133" t="s">
        <v>40</v>
      </c>
      <c r="I135" s="156" t="s">
        <v>41</v>
      </c>
      <c r="J135" s="121" t="s">
        <v>271</v>
      </c>
      <c r="K135" s="133" t="s">
        <v>40</v>
      </c>
      <c r="L135" s="156" t="s">
        <v>41</v>
      </c>
      <c r="M135" s="121" t="s">
        <v>271</v>
      </c>
      <c r="N135" s="133" t="s">
        <v>40</v>
      </c>
      <c r="O135" s="156" t="s">
        <v>41</v>
      </c>
    </row>
    <row r="136" spans="1:15" ht="16.5" customHeight="1">
      <c r="A136" s="154">
        <v>1</v>
      </c>
      <c r="B136" s="154" t="str">
        <f>TEXT(투자전략!$G$1+0, "[$-ko-KR]yyyy.mm.dd")</f>
        <v>2021.10.01</v>
      </c>
      <c r="C136" s="134">
        <f ca="1">IFERROR(COUNTA(INDIRECT($B136&amp;"!A98:A117")) * INDIRECT($B136&amp;"!B118"), "")</f>
        <v>3000000</v>
      </c>
      <c r="D136" s="142">
        <f ca="1">IFERROR($C136 * (1 + E136), "")</f>
        <v>3086052.1312034852</v>
      </c>
      <c r="E136" s="76">
        <f ca="1">IFERROR(INDIRECT($B136&amp;"!E118"), "")</f>
        <v>2.8684043734495068E-2</v>
      </c>
      <c r="F136" s="141">
        <f ca="1">IFERROR(INDIRECT($B136&amp;"!F118"), "")</f>
        <v>86052.131203485187</v>
      </c>
      <c r="G136" s="142">
        <f ca="1">IFERROR($C136 * (1 + H136), "")</f>
        <v>3116826.3824635614</v>
      </c>
      <c r="H136" s="76">
        <f ca="1">IFERROR(INDIRECT($B136&amp;"!H118"), "")</f>
        <v>3.8942127487853861E-2</v>
      </c>
      <c r="I136" s="141">
        <f ca="1">IFERROR(INDIRECT($B136&amp;"!I118"), "")</f>
        <v>116826.38246356156</v>
      </c>
      <c r="J136" s="142">
        <f ca="1">IFERROR($C136 * (1 + K136), "")</f>
        <v>3192574.9567175778</v>
      </c>
      <c r="K136" s="76">
        <f ca="1">IFERROR(INDIRECT($B136&amp;"!K118"), "")</f>
        <v>6.4191652239192459E-2</v>
      </c>
      <c r="L136" s="141">
        <f ca="1">IFERROR(INDIRECT($B136&amp;"!L118"), "")</f>
        <v>192574.95671757736</v>
      </c>
      <c r="M136" s="142">
        <f ca="1">IFERROR($C136 * (1 + N136), "")</f>
        <v>3166671.196459237</v>
      </c>
      <c r="N136" s="76">
        <f ca="1">IFERROR(INDIRECT($B136&amp;"!N118"), "")</f>
        <v>5.5557065486412316E-2</v>
      </c>
      <c r="O136" s="141">
        <f ca="1">IFERROR(INDIRECT($B136&amp;"!O118"), "")</f>
        <v>166671.19645923696</v>
      </c>
    </row>
    <row r="137" spans="1:15" ht="16.5" customHeight="1">
      <c r="A137" s="153">
        <v>2</v>
      </c>
      <c r="B137" s="153" t="str">
        <f>TEXT(투자전략!$G$1+1, "[$-ko-KR]yyyy.mm.dd")</f>
        <v>2021.10.02</v>
      </c>
      <c r="C137" s="135">
        <f t="shared" ref="C137:C166" ca="1" si="39">IFERROR(COUNTA(INDIRECT($B137&amp;"!A98:A117")) * INDIRECT($B137&amp;"!B118"), "")</f>
        <v>3000000</v>
      </c>
      <c r="D137" s="139">
        <f t="shared" ref="D137:D166" ca="1" si="40">IFERROR($C137 * (1 + E137), "")</f>
        <v>3103480.511829522</v>
      </c>
      <c r="E137" s="77">
        <f t="shared" ref="E137:E166" ca="1" si="41">IFERROR(INDIRECT($B137&amp;"!E118"), "")</f>
        <v>3.4493503943173874E-2</v>
      </c>
      <c r="F137" s="137">
        <f t="shared" ref="F137:F166" ca="1" si="42">IFERROR(INDIRECT($B137&amp;"!F118"), "")</f>
        <v>103480.51182952162</v>
      </c>
      <c r="G137" s="139">
        <f t="shared" ref="G137:G166" ca="1" si="43">IFERROR($C137 * (1 + H137), "")</f>
        <v>3152321.7185670082</v>
      </c>
      <c r="H137" s="77">
        <f t="shared" ref="H137:H166" ca="1" si="44">IFERROR(INDIRECT($B137&amp;"!H118"), "")</f>
        <v>5.0773906189002592E-2</v>
      </c>
      <c r="I137" s="137">
        <f t="shared" ref="I137:I166" ca="1" si="45">IFERROR(INDIRECT($B137&amp;"!I118"), "")</f>
        <v>152321.71856700777</v>
      </c>
      <c r="J137" s="139">
        <f t="shared" ref="J137:J166" ca="1" si="46">IFERROR($C137 * (1 + K137), "")</f>
        <v>3169442.4859105484</v>
      </c>
      <c r="K137" s="77">
        <f t="shared" ref="K137:K166" ca="1" si="47">IFERROR(INDIRECT($B137&amp;"!K118"), "")</f>
        <v>5.648082863684941E-2</v>
      </c>
      <c r="L137" s="137">
        <f t="shared" ref="L137:L166" ca="1" si="48">IFERROR(INDIRECT($B137&amp;"!L118"), "")</f>
        <v>169442.48591054828</v>
      </c>
      <c r="M137" s="139">
        <f t="shared" ref="M137:M166" ca="1" si="49">IFERROR($C137 * (1 + N137), "")</f>
        <v>3222368.5753637324</v>
      </c>
      <c r="N137" s="77">
        <f t="shared" ref="N137:N166" ca="1" si="50">IFERROR(INDIRECT($B137&amp;"!N118"), "")</f>
        <v>7.4122858454577473E-2</v>
      </c>
      <c r="O137" s="137">
        <f t="shared" ref="O137:O166" ca="1" si="51">IFERROR(INDIRECT($B137&amp;"!O118"), "")</f>
        <v>222368.57536373241</v>
      </c>
    </row>
    <row r="138" spans="1:15" ht="16.5" customHeight="1">
      <c r="A138" s="153">
        <v>3</v>
      </c>
      <c r="B138" s="153" t="str">
        <f>TEXT(투자전략!$G$1+2, "[$-ko-KR]yyyy.mm.dd")</f>
        <v>2021.10.03</v>
      </c>
      <c r="C138" s="135">
        <f t="shared" ca="1" si="39"/>
        <v>3000000</v>
      </c>
      <c r="D138" s="139">
        <f t="shared" ca="1" si="40"/>
        <v>3049377.0604946674</v>
      </c>
      <c r="E138" s="77">
        <f t="shared" ca="1" si="41"/>
        <v>1.6459020164888989E-2</v>
      </c>
      <c r="F138" s="137">
        <f t="shared" ca="1" si="42"/>
        <v>49377.060494666948</v>
      </c>
      <c r="G138" s="139">
        <f t="shared" ca="1" si="43"/>
        <v>3017674.5638033464</v>
      </c>
      <c r="H138" s="77">
        <f t="shared" ca="1" si="44"/>
        <v>5.8915212677820693E-3</v>
      </c>
      <c r="I138" s="137">
        <f t="shared" ca="1" si="45"/>
        <v>17674.563803346206</v>
      </c>
      <c r="J138" s="139">
        <f t="shared" ca="1" si="46"/>
        <v>3028229.6347677941</v>
      </c>
      <c r="K138" s="77">
        <f t="shared" ca="1" si="47"/>
        <v>9.4098782559313993E-3</v>
      </c>
      <c r="L138" s="137">
        <f t="shared" ca="1" si="48"/>
        <v>28229.634767794178</v>
      </c>
      <c r="M138" s="139">
        <f t="shared" ca="1" si="49"/>
        <v>3021896.6748219598</v>
      </c>
      <c r="N138" s="77">
        <f t="shared" ca="1" si="50"/>
        <v>7.2988916073200294E-3</v>
      </c>
      <c r="O138" s="137">
        <f t="shared" ca="1" si="51"/>
        <v>21896.674821960089</v>
      </c>
    </row>
    <row r="139" spans="1:15" ht="16.5" customHeight="1">
      <c r="A139" s="153">
        <v>4</v>
      </c>
      <c r="B139" s="153" t="str">
        <f>TEXT(투자전략!$G$1+3, "[$-ko-KR]yyyy.mm.dd")</f>
        <v>2021.10.04</v>
      </c>
      <c r="C139" s="135">
        <f t="shared" ca="1" si="39"/>
        <v>3000000</v>
      </c>
      <c r="D139" s="139">
        <f t="shared" ca="1" si="40"/>
        <v>2944917.4455503761</v>
      </c>
      <c r="E139" s="77">
        <f t="shared" ca="1" si="41"/>
        <v>-1.8360851483208009E-2</v>
      </c>
      <c r="F139" s="137">
        <f t="shared" ca="1" si="42"/>
        <v>-55082.554449624047</v>
      </c>
      <c r="G139" s="139">
        <f t="shared" ca="1" si="43"/>
        <v>2948649.2503051148</v>
      </c>
      <c r="H139" s="77">
        <f t="shared" ca="1" si="44"/>
        <v>-1.7116916564961678E-2</v>
      </c>
      <c r="I139" s="137">
        <f t="shared" ca="1" si="45"/>
        <v>-51350.749694885038</v>
      </c>
      <c r="J139" s="139">
        <f t="shared" ca="1" si="46"/>
        <v>2958910.8658420704</v>
      </c>
      <c r="K139" s="77">
        <f t="shared" ca="1" si="47"/>
        <v>-1.3696378052643149E-2</v>
      </c>
      <c r="L139" s="137">
        <f t="shared" ca="1" si="48"/>
        <v>-41089.134157929446</v>
      </c>
      <c r="M139" s="139">
        <f t="shared" ca="1" si="49"/>
        <v>2915599.476381815</v>
      </c>
      <c r="N139" s="77">
        <f t="shared" ca="1" si="50"/>
        <v>-2.8133507872728357E-2</v>
      </c>
      <c r="O139" s="137">
        <f t="shared" ca="1" si="51"/>
        <v>-84400.523618185092</v>
      </c>
    </row>
    <row r="140" spans="1:15" ht="16.5" customHeight="1">
      <c r="A140" s="153">
        <v>5</v>
      </c>
      <c r="B140" s="153" t="str">
        <f>TEXT(투자전략!$G$1+4, "[$-ko-KR]yyyy.mm.dd")</f>
        <v>2021.10.05</v>
      </c>
      <c r="C140" s="135">
        <f t="shared" ca="1" si="39"/>
        <v>3000000</v>
      </c>
      <c r="D140" s="139">
        <f t="shared" ca="1" si="40"/>
        <v>3003800.6530604511</v>
      </c>
      <c r="E140" s="77">
        <f t="shared" ca="1" si="41"/>
        <v>1.2668843534837119E-3</v>
      </c>
      <c r="F140" s="137">
        <f t="shared" ca="1" si="42"/>
        <v>3800.6530604511427</v>
      </c>
      <c r="G140" s="139">
        <f t="shared" ca="1" si="43"/>
        <v>3072283.7266658386</v>
      </c>
      <c r="H140" s="77">
        <f t="shared" ca="1" si="44"/>
        <v>2.4094575555279586E-2</v>
      </c>
      <c r="I140" s="137">
        <f t="shared" ca="1" si="45"/>
        <v>72283.726665838753</v>
      </c>
      <c r="J140" s="139">
        <f t="shared" ca="1" si="46"/>
        <v>3053218.8251773417</v>
      </c>
      <c r="K140" s="77">
        <f t="shared" ca="1" si="47"/>
        <v>1.7739608392447294E-2</v>
      </c>
      <c r="L140" s="137">
        <f t="shared" ca="1" si="48"/>
        <v>53218.825177341889</v>
      </c>
      <c r="M140" s="139">
        <f t="shared" ca="1" si="49"/>
        <v>3020031.8984902431</v>
      </c>
      <c r="N140" s="77">
        <f t="shared" ca="1" si="50"/>
        <v>6.6772994967477708E-3</v>
      </c>
      <c r="O140" s="137">
        <f t="shared" ca="1" si="51"/>
        <v>20031.898490243319</v>
      </c>
    </row>
    <row r="141" spans="1:15" ht="16.5" customHeight="1">
      <c r="A141" s="153">
        <v>6</v>
      </c>
      <c r="B141" s="153" t="str">
        <f>TEXT(투자전략!$G$1+5, "[$-ko-KR]yyyy.mm.dd")</f>
        <v>2021.10.06</v>
      </c>
      <c r="C141" s="135">
        <f t="shared" ca="1" si="39"/>
        <v>3000000</v>
      </c>
      <c r="D141" s="139">
        <f t="shared" ca="1" si="40"/>
        <v>3035759.7143435599</v>
      </c>
      <c r="E141" s="77">
        <f t="shared" ca="1" si="41"/>
        <v>1.1919904781186711E-2</v>
      </c>
      <c r="F141" s="137">
        <f t="shared" ca="1" si="42"/>
        <v>35759.714343560117</v>
      </c>
      <c r="G141" s="139">
        <f t="shared" ca="1" si="43"/>
        <v>3145603.2395828241</v>
      </c>
      <c r="H141" s="77">
        <f t="shared" ca="1" si="44"/>
        <v>4.853441319427465E-2</v>
      </c>
      <c r="I141" s="137">
        <f t="shared" ca="1" si="45"/>
        <v>145603.23958282394</v>
      </c>
      <c r="J141" s="139">
        <f t="shared" ca="1" si="46"/>
        <v>3194678.6950384248</v>
      </c>
      <c r="K141" s="77">
        <f t="shared" ca="1" si="47"/>
        <v>6.4892898346141648E-2</v>
      </c>
      <c r="L141" s="137">
        <f t="shared" ca="1" si="48"/>
        <v>194678.69503842495</v>
      </c>
      <c r="M141" s="139">
        <f t="shared" ca="1" si="49"/>
        <v>3182237.0280546732</v>
      </c>
      <c r="N141" s="77">
        <f t="shared" ca="1" si="50"/>
        <v>6.0745676018224316E-2</v>
      </c>
      <c r="O141" s="137">
        <f t="shared" ca="1" si="51"/>
        <v>182237.02805467288</v>
      </c>
    </row>
    <row r="142" spans="1:15" ht="16.5" customHeight="1" thickBot="1">
      <c r="A142" s="155">
        <v>7</v>
      </c>
      <c r="B142" s="155" t="str">
        <f>TEXT(투자전략!$G$1+6, "[$-ko-KR]yyyy.mm.dd")</f>
        <v>2021.10.07</v>
      </c>
      <c r="C142" s="135">
        <f t="shared" ca="1" si="39"/>
        <v>3000000</v>
      </c>
      <c r="D142" s="139">
        <f t="shared" ca="1" si="40"/>
        <v>3031554.4242627942</v>
      </c>
      <c r="E142" s="77">
        <f t="shared" ca="1" si="41"/>
        <v>1.0518141420931357E-2</v>
      </c>
      <c r="F142" s="137">
        <f t="shared" ca="1" si="42"/>
        <v>31554.424262794077</v>
      </c>
      <c r="G142" s="139">
        <f t="shared" ca="1" si="43"/>
        <v>3047188.0420226278</v>
      </c>
      <c r="H142" s="77">
        <f t="shared" ca="1" si="44"/>
        <v>1.5729347340875964E-2</v>
      </c>
      <c r="I142" s="137">
        <f t="shared" ca="1" si="45"/>
        <v>47188.04202262788</v>
      </c>
      <c r="J142" s="139">
        <f t="shared" ca="1" si="46"/>
        <v>3039129.2735038674</v>
      </c>
      <c r="K142" s="77">
        <f t="shared" ca="1" si="47"/>
        <v>1.3043091167955692E-2</v>
      </c>
      <c r="L142" s="137">
        <f t="shared" ca="1" si="48"/>
        <v>39129.27350386708</v>
      </c>
      <c r="M142" s="139">
        <f t="shared" ca="1" si="49"/>
        <v>3014557.0989591419</v>
      </c>
      <c r="N142" s="77">
        <f t="shared" ca="1" si="50"/>
        <v>4.8523663197138928E-3</v>
      </c>
      <c r="O142" s="137">
        <f t="shared" ca="1" si="51"/>
        <v>14557.09895914168</v>
      </c>
    </row>
    <row r="143" spans="1:15" ht="16.5" customHeight="1">
      <c r="A143" s="154">
        <v>8</v>
      </c>
      <c r="B143" s="154" t="str">
        <f>TEXT(투자전략!$G$1+7, "[$-ko-KR]yyyy.mm.dd")</f>
        <v>2021.10.08</v>
      </c>
      <c r="C143" s="134">
        <f t="shared" ca="1" si="39"/>
        <v>3000000</v>
      </c>
      <c r="D143" s="142">
        <f t="shared" ca="1" si="40"/>
        <v>3236882.8812667751</v>
      </c>
      <c r="E143" s="76">
        <f t="shared" ca="1" si="41"/>
        <v>7.8960960422258225E-2</v>
      </c>
      <c r="F143" s="141">
        <f t="shared" ca="1" si="42"/>
        <v>236882.88126677467</v>
      </c>
      <c r="G143" s="142">
        <f t="shared" ca="1" si="43"/>
        <v>3272164.0029100543</v>
      </c>
      <c r="H143" s="76">
        <f t="shared" ca="1" si="44"/>
        <v>9.0721334303351456E-2</v>
      </c>
      <c r="I143" s="141">
        <f t="shared" ca="1" si="45"/>
        <v>272164.00291005435</v>
      </c>
      <c r="J143" s="142">
        <f t="shared" ca="1" si="46"/>
        <v>3244253.7135837874</v>
      </c>
      <c r="K143" s="76">
        <f t="shared" ca="1" si="47"/>
        <v>8.1417904527928991E-2</v>
      </c>
      <c r="L143" s="141">
        <f t="shared" ca="1" si="48"/>
        <v>244253.713583787</v>
      </c>
      <c r="M143" s="142">
        <f t="shared" ca="1" si="49"/>
        <v>3177439.3564775316</v>
      </c>
      <c r="N143" s="76">
        <f t="shared" ca="1" si="50"/>
        <v>5.9146452159177229E-2</v>
      </c>
      <c r="O143" s="141">
        <f t="shared" ca="1" si="51"/>
        <v>177439.35647753166</v>
      </c>
    </row>
    <row r="144" spans="1:15" ht="16.5" customHeight="1">
      <c r="A144" s="153">
        <v>9</v>
      </c>
      <c r="B144" s="153" t="str">
        <f>TEXT(투자전략!$G$1+8, "[$-ko-KR]yyyy.mm.dd")</f>
        <v>2021.10.09</v>
      </c>
      <c r="C144" s="135">
        <f t="shared" ca="1" si="39"/>
        <v>3000000</v>
      </c>
      <c r="D144" s="139">
        <f t="shared" ca="1" si="40"/>
        <v>3301388.9665733357</v>
      </c>
      <c r="E144" s="77">
        <f t="shared" ca="1" si="41"/>
        <v>0.10046298885777853</v>
      </c>
      <c r="F144" s="137">
        <f t="shared" ca="1" si="42"/>
        <v>301388.96657333558</v>
      </c>
      <c r="G144" s="139">
        <f t="shared" ca="1" si="43"/>
        <v>3298932.0230182954</v>
      </c>
      <c r="H144" s="77">
        <f t="shared" ca="1" si="44"/>
        <v>9.9644007672765142E-2</v>
      </c>
      <c r="I144" s="137">
        <f t="shared" ca="1" si="45"/>
        <v>298932.02301829541</v>
      </c>
      <c r="J144" s="139">
        <f t="shared" ca="1" si="46"/>
        <v>3004235.8742572744</v>
      </c>
      <c r="K144" s="77">
        <f t="shared" ca="1" si="47"/>
        <v>1.4119580857581938E-3</v>
      </c>
      <c r="L144" s="137">
        <f t="shared" ca="1" si="48"/>
        <v>4235.8742572745732</v>
      </c>
      <c r="M144" s="139">
        <f t="shared" ca="1" si="49"/>
        <v>2948557.5347482115</v>
      </c>
      <c r="N144" s="77">
        <f t="shared" ca="1" si="50"/>
        <v>-1.7147488417262796E-2</v>
      </c>
      <c r="O144" s="137">
        <f t="shared" ca="1" si="51"/>
        <v>-51442.465251788402</v>
      </c>
    </row>
    <row r="145" spans="1:15" ht="16.5" customHeight="1">
      <c r="A145" s="153">
        <v>10</v>
      </c>
      <c r="B145" s="153" t="str">
        <f>TEXT(투자전략!$G$1+9, "[$-ko-KR]yyyy.mm.dd")</f>
        <v>2021.10.10</v>
      </c>
      <c r="C145" s="135">
        <f t="shared" ca="1" si="39"/>
        <v>3000000</v>
      </c>
      <c r="D145" s="139">
        <f t="shared" ca="1" si="40"/>
        <v>2996565.5225668726</v>
      </c>
      <c r="E145" s="77">
        <f t="shared" ca="1" si="41"/>
        <v>-1.1448258110425152E-3</v>
      </c>
      <c r="F145" s="137">
        <f t="shared" ca="1" si="42"/>
        <v>-3434.4774331275403</v>
      </c>
      <c r="G145" s="139">
        <f t="shared" ca="1" si="43"/>
        <v>2995287.3209624845</v>
      </c>
      <c r="H145" s="77">
        <f t="shared" ca="1" si="44"/>
        <v>-1.570893012505135E-3</v>
      </c>
      <c r="I145" s="137">
        <f t="shared" ca="1" si="45"/>
        <v>-4712.6790375153978</v>
      </c>
      <c r="J145" s="139">
        <f t="shared" ca="1" si="46"/>
        <v>2966666.6235246439</v>
      </c>
      <c r="K145" s="77">
        <f t="shared" ca="1" si="47"/>
        <v>-1.1111125491785402E-2</v>
      </c>
      <c r="L145" s="137">
        <f t="shared" ca="1" si="48"/>
        <v>-33333.376475356206</v>
      </c>
      <c r="M145" s="139">
        <f t="shared" ca="1" si="49"/>
        <v>2960781.1018993291</v>
      </c>
      <c r="N145" s="77">
        <f t="shared" ca="1" si="50"/>
        <v>-1.3072966033556996E-2</v>
      </c>
      <c r="O145" s="137">
        <f t="shared" ca="1" si="51"/>
        <v>-39218.898100670987</v>
      </c>
    </row>
    <row r="146" spans="1:15" ht="16.5" customHeight="1">
      <c r="A146" s="153">
        <v>11</v>
      </c>
      <c r="B146" s="153" t="str">
        <f>TEXT(투자전략!$G$1+10, "[$-ko-KR]yyyy.mm.dd")</f>
        <v>2021.10.11</v>
      </c>
      <c r="C146" s="135">
        <f t="shared" ca="1" si="39"/>
        <v>3000000</v>
      </c>
      <c r="D146" s="139">
        <f t="shared" ca="1" si="40"/>
        <v>2942801.4139725468</v>
      </c>
      <c r="E146" s="77">
        <f t="shared" ca="1" si="41"/>
        <v>-1.906619534248442E-2</v>
      </c>
      <c r="F146" s="137">
        <f t="shared" ca="1" si="42"/>
        <v>-57198.586027453261</v>
      </c>
      <c r="G146" s="139">
        <f t="shared" ca="1" si="43"/>
        <v>2935057.3466700935</v>
      </c>
      <c r="H146" s="77">
        <f t="shared" ca="1" si="44"/>
        <v>-2.1647551109968809E-2</v>
      </c>
      <c r="I146" s="137">
        <f t="shared" ca="1" si="45"/>
        <v>-64942.65332990641</v>
      </c>
      <c r="J146" s="139">
        <f t="shared" ca="1" si="46"/>
        <v>2912534.2927786564</v>
      </c>
      <c r="K146" s="77">
        <f t="shared" ca="1" si="47"/>
        <v>-2.9155235740447927E-2</v>
      </c>
      <c r="L146" s="137">
        <f t="shared" ca="1" si="48"/>
        <v>-87465.707221343793</v>
      </c>
      <c r="M146" s="139">
        <f t="shared" ca="1" si="49"/>
        <v>2896013.6228682185</v>
      </c>
      <c r="N146" s="77">
        <f t="shared" ca="1" si="50"/>
        <v>-3.4662125710593836E-2</v>
      </c>
      <c r="O146" s="137">
        <f t="shared" ca="1" si="51"/>
        <v>-103986.3771317815</v>
      </c>
    </row>
    <row r="147" spans="1:15" ht="16.5" customHeight="1">
      <c r="A147" s="153">
        <v>12</v>
      </c>
      <c r="B147" s="153" t="str">
        <f>TEXT(투자전략!$G$1+11, "[$-ko-KR]yyyy.mm.dd")</f>
        <v>2021.10.12</v>
      </c>
      <c r="C147" s="135">
        <f t="shared" ca="1" si="39"/>
        <v>3000000</v>
      </c>
      <c r="D147" s="139">
        <f t="shared" ca="1" si="40"/>
        <v>2884588.5257261782</v>
      </c>
      <c r="E147" s="77">
        <f t="shared" ca="1" si="41"/>
        <v>-3.8470491424607338E-2</v>
      </c>
      <c r="F147" s="137">
        <f t="shared" ca="1" si="42"/>
        <v>-115411.47427382204</v>
      </c>
      <c r="G147" s="139">
        <f t="shared" ca="1" si="43"/>
        <v>2823702.5707645612</v>
      </c>
      <c r="H147" s="77">
        <f t="shared" ca="1" si="44"/>
        <v>-5.8765809745146225E-2</v>
      </c>
      <c r="I147" s="137">
        <f t="shared" ca="1" si="45"/>
        <v>-176297.4292354387</v>
      </c>
      <c r="J147" s="139">
        <f t="shared" ca="1" si="46"/>
        <v>2851327.9335557562</v>
      </c>
      <c r="K147" s="77">
        <f t="shared" ca="1" si="47"/>
        <v>-4.9557355481414614E-2</v>
      </c>
      <c r="L147" s="137">
        <f t="shared" ca="1" si="48"/>
        <v>-148672.06644424386</v>
      </c>
      <c r="M147" s="139">
        <f t="shared" ca="1" si="49"/>
        <v>2930145.6420821128</v>
      </c>
      <c r="N147" s="77">
        <f t="shared" ca="1" si="50"/>
        <v>-2.3284785972629098E-2</v>
      </c>
      <c r="O147" s="137">
        <f t="shared" ca="1" si="51"/>
        <v>-69854.35791788729</v>
      </c>
    </row>
    <row r="148" spans="1:15" ht="16.5" customHeight="1">
      <c r="A148" s="153">
        <v>13</v>
      </c>
      <c r="B148" s="153" t="str">
        <f>TEXT(투자전략!$G$1+12, "[$-ko-KR]yyyy.mm.dd")</f>
        <v>2021.10.13</v>
      </c>
      <c r="C148" s="135">
        <f t="shared" ca="1" si="39"/>
        <v>3000000</v>
      </c>
      <c r="D148" s="139">
        <f t="shared" ca="1" si="40"/>
        <v>3023519.6719376803</v>
      </c>
      <c r="E148" s="77">
        <f t="shared" ca="1" si="41"/>
        <v>7.8398906458933253E-3</v>
      </c>
      <c r="F148" s="137">
        <f t="shared" ca="1" si="42"/>
        <v>23519.671937679981</v>
      </c>
      <c r="G148" s="139">
        <f t="shared" ca="1" si="43"/>
        <v>3070271.869282451</v>
      </c>
      <c r="H148" s="77">
        <f t="shared" ca="1" si="44"/>
        <v>2.3423956427483628E-2</v>
      </c>
      <c r="I148" s="137">
        <f t="shared" ca="1" si="45"/>
        <v>70271.869282450876</v>
      </c>
      <c r="J148" s="139">
        <f t="shared" ca="1" si="46"/>
        <v>3063797.440506075</v>
      </c>
      <c r="K148" s="77">
        <f t="shared" ca="1" si="47"/>
        <v>2.1265813502024864E-2</v>
      </c>
      <c r="L148" s="137">
        <f t="shared" ca="1" si="48"/>
        <v>63797.440506074592</v>
      </c>
      <c r="M148" s="139">
        <f t="shared" ca="1" si="49"/>
        <v>3070284.5648111217</v>
      </c>
      <c r="N148" s="77">
        <f t="shared" ca="1" si="50"/>
        <v>2.3428188270373886E-2</v>
      </c>
      <c r="O148" s="137">
        <f t="shared" ca="1" si="51"/>
        <v>70284.564811121643</v>
      </c>
    </row>
    <row r="149" spans="1:15" ht="16.5" customHeight="1" thickBot="1">
      <c r="A149" s="155">
        <v>14</v>
      </c>
      <c r="B149" s="155" t="str">
        <f>TEXT(투자전략!$G$1+13, "[$-ko-KR]yyyy.mm.dd")</f>
        <v>2021.10.14</v>
      </c>
      <c r="C149" s="136">
        <f t="shared" ca="1" si="39"/>
        <v>3000000</v>
      </c>
      <c r="D149" s="140">
        <f t="shared" ca="1" si="40"/>
        <v>3171391.3811744112</v>
      </c>
      <c r="E149" s="79">
        <f t="shared" ca="1" si="41"/>
        <v>5.7130460391470482E-2</v>
      </c>
      <c r="F149" s="138">
        <f t="shared" ca="1" si="42"/>
        <v>171391.38117441148</v>
      </c>
      <c r="G149" s="140">
        <f t="shared" ca="1" si="43"/>
        <v>3111739.3056111815</v>
      </c>
      <c r="H149" s="79">
        <f t="shared" ca="1" si="44"/>
        <v>3.724643520372712E-2</v>
      </c>
      <c r="I149" s="138">
        <f t="shared" ca="1" si="45"/>
        <v>111739.30561118133</v>
      </c>
      <c r="J149" s="140">
        <f t="shared" ca="1" si="46"/>
        <v>3127565.3176252032</v>
      </c>
      <c r="K149" s="79">
        <f t="shared" ca="1" si="47"/>
        <v>4.2521772541734282E-2</v>
      </c>
      <c r="L149" s="138">
        <f t="shared" ca="1" si="48"/>
        <v>127565.31762520282</v>
      </c>
      <c r="M149" s="140">
        <f t="shared" ca="1" si="49"/>
        <v>3043032.4784495346</v>
      </c>
      <c r="N149" s="79">
        <f t="shared" ca="1" si="50"/>
        <v>1.4344159483178104E-2</v>
      </c>
      <c r="O149" s="138">
        <f t="shared" ca="1" si="51"/>
        <v>43032.478449534319</v>
      </c>
    </row>
    <row r="150" spans="1:15" ht="16.5" customHeight="1">
      <c r="A150" s="154">
        <v>15</v>
      </c>
      <c r="B150" s="154" t="str">
        <f>TEXT(투자전략!$G$1+14, "[$-ko-KR]yyyy.mm.dd")</f>
        <v>2021.10.15</v>
      </c>
      <c r="C150" s="135">
        <f t="shared" ca="1" si="39"/>
        <v>3000000</v>
      </c>
      <c r="D150" s="139">
        <f t="shared" ca="1" si="40"/>
        <v>2970797.3155099768</v>
      </c>
      <c r="E150" s="77">
        <f t="shared" ca="1" si="41"/>
        <v>-9.7342281633409685E-3</v>
      </c>
      <c r="F150" s="137">
        <f t="shared" ca="1" si="42"/>
        <v>-29202.684490022912</v>
      </c>
      <c r="G150" s="139">
        <f t="shared" ca="1" si="43"/>
        <v>2885944.9744058982</v>
      </c>
      <c r="H150" s="77">
        <f t="shared" ca="1" si="44"/>
        <v>-3.8018341864700531E-2</v>
      </c>
      <c r="I150" s="137">
        <f t="shared" ca="1" si="45"/>
        <v>-114055.02559410159</v>
      </c>
      <c r="J150" s="139">
        <f t="shared" ca="1" si="46"/>
        <v>2891638.7424936229</v>
      </c>
      <c r="K150" s="77">
        <f t="shared" ca="1" si="47"/>
        <v>-3.6120419168792391E-2</v>
      </c>
      <c r="L150" s="137">
        <f t="shared" ca="1" si="48"/>
        <v>-108361.25750637718</v>
      </c>
      <c r="M150" s="139">
        <f t="shared" ca="1" si="49"/>
        <v>2891242.0626964797</v>
      </c>
      <c r="N150" s="77">
        <f t="shared" ca="1" si="50"/>
        <v>-3.6252645767840021E-2</v>
      </c>
      <c r="O150" s="137">
        <f t="shared" ca="1" si="51"/>
        <v>-108757.93730352004</v>
      </c>
    </row>
    <row r="151" spans="1:15" ht="16.5" customHeight="1">
      <c r="A151" s="153">
        <v>16</v>
      </c>
      <c r="B151" s="153" t="str">
        <f>TEXT(투자전략!$G$1+15, "[$-ko-KR]yyyy.mm.dd")</f>
        <v>2021.10.16</v>
      </c>
      <c r="C151" s="135">
        <f t="shared" ca="1" si="39"/>
        <v>3000000</v>
      </c>
      <c r="D151" s="139">
        <f t="shared" ca="1" si="40"/>
        <v>3081131.5324036838</v>
      </c>
      <c r="E151" s="77">
        <f t="shared" ca="1" si="41"/>
        <v>2.7043844134561217E-2</v>
      </c>
      <c r="F151" s="137">
        <f t="shared" ca="1" si="42"/>
        <v>81131.532403683639</v>
      </c>
      <c r="G151" s="139">
        <f t="shared" ca="1" si="43"/>
        <v>3086202.6964161587</v>
      </c>
      <c r="H151" s="77">
        <f t="shared" ca="1" si="44"/>
        <v>2.8734232138719534E-2</v>
      </c>
      <c r="I151" s="137">
        <f t="shared" ca="1" si="45"/>
        <v>86202.696416158593</v>
      </c>
      <c r="J151" s="139">
        <f t="shared" ca="1" si="46"/>
        <v>3080615.7769726706</v>
      </c>
      <c r="K151" s="77">
        <f t="shared" ca="1" si="47"/>
        <v>2.6871925657556854E-2</v>
      </c>
      <c r="L151" s="137">
        <f t="shared" ca="1" si="48"/>
        <v>80615.776972670574</v>
      </c>
      <c r="M151" s="139">
        <f t="shared" ca="1" si="49"/>
        <v>3043297.4179839641</v>
      </c>
      <c r="N151" s="77">
        <f t="shared" ca="1" si="50"/>
        <v>1.4432472661321494E-2</v>
      </c>
      <c r="O151" s="137">
        <f t="shared" ca="1" si="51"/>
        <v>43297.417983964478</v>
      </c>
    </row>
    <row r="152" spans="1:15" ht="16.5" customHeight="1">
      <c r="A152" s="153">
        <v>17</v>
      </c>
      <c r="B152" s="153" t="str">
        <f>TEXT(투자전략!$G$1+16, "[$-ko-KR]yyyy.mm.dd")</f>
        <v>2021.10.17</v>
      </c>
      <c r="C152" s="135">
        <f t="shared" ca="1" si="39"/>
        <v>3000000</v>
      </c>
      <c r="D152" s="139">
        <f t="shared" ca="1" si="40"/>
        <v>2986527.3447436863</v>
      </c>
      <c r="E152" s="77">
        <f t="shared" ca="1" si="41"/>
        <v>-4.4908850854379579E-3</v>
      </c>
      <c r="F152" s="137">
        <f t="shared" ca="1" si="42"/>
        <v>-13472.655256313872</v>
      </c>
      <c r="G152" s="139">
        <f t="shared" ca="1" si="43"/>
        <v>2974140.1300093345</v>
      </c>
      <c r="H152" s="77">
        <f t="shared" ca="1" si="44"/>
        <v>-8.6199566635551794E-3</v>
      </c>
      <c r="I152" s="137">
        <f t="shared" ca="1" si="45"/>
        <v>-25859.869990665538</v>
      </c>
      <c r="J152" s="139">
        <f t="shared" ca="1" si="46"/>
        <v>2953084.065670134</v>
      </c>
      <c r="K152" s="77">
        <f t="shared" ca="1" si="47"/>
        <v>-1.5638644776621888E-2</v>
      </c>
      <c r="L152" s="137">
        <f t="shared" ca="1" si="48"/>
        <v>-46915.93432986566</v>
      </c>
      <c r="M152" s="139">
        <f t="shared" ca="1" si="49"/>
        <v>2948619.1925497297</v>
      </c>
      <c r="N152" s="77">
        <f t="shared" ca="1" si="50"/>
        <v>-1.7126935816756735E-2</v>
      </c>
      <c r="O152" s="137">
        <f t="shared" ca="1" si="51"/>
        <v>-51380.807450270222</v>
      </c>
    </row>
    <row r="153" spans="1:15" ht="16.5" customHeight="1">
      <c r="A153" s="153">
        <v>18</v>
      </c>
      <c r="B153" s="153" t="str">
        <f>TEXT(투자전략!$G$1+17, "[$-ko-KR]yyyy.mm.dd")</f>
        <v>2021.10.18</v>
      </c>
      <c r="C153" s="135">
        <f t="shared" ca="1" si="39"/>
        <v>3000000</v>
      </c>
      <c r="D153" s="139">
        <f t="shared" ca="1" si="40"/>
        <v>2993078.4246353637</v>
      </c>
      <c r="E153" s="77">
        <f t="shared" ca="1" si="41"/>
        <v>-2.307191788212037E-3</v>
      </c>
      <c r="F153" s="137">
        <f t="shared" ca="1" si="42"/>
        <v>-6921.5753646361163</v>
      </c>
      <c r="G153" s="139">
        <f t="shared" ca="1" si="43"/>
        <v>2977592.0450095376</v>
      </c>
      <c r="H153" s="77">
        <f t="shared" ca="1" si="44"/>
        <v>-7.4693183301542234E-3</v>
      </c>
      <c r="I153" s="137">
        <f t="shared" ca="1" si="45"/>
        <v>-22407.954990462684</v>
      </c>
      <c r="J153" s="139">
        <f t="shared" ca="1" si="46"/>
        <v>2957828.5005524089</v>
      </c>
      <c r="K153" s="77">
        <f t="shared" ca="1" si="47"/>
        <v>-1.4057166482530453E-2</v>
      </c>
      <c r="L153" s="137">
        <f t="shared" ca="1" si="48"/>
        <v>-42171.499447591355</v>
      </c>
      <c r="M153" s="139">
        <f t="shared" ca="1" si="49"/>
        <v>2960077.4269112349</v>
      </c>
      <c r="N153" s="77">
        <f t="shared" ca="1" si="50"/>
        <v>-1.3307524362921744E-2</v>
      </c>
      <c r="O153" s="137">
        <f t="shared" ca="1" si="51"/>
        <v>-39922.573088765232</v>
      </c>
    </row>
    <row r="154" spans="1:15" ht="16.5" customHeight="1">
      <c r="A154" s="153">
        <v>19</v>
      </c>
      <c r="B154" s="153" t="str">
        <f>TEXT(투자전략!$G$1+18, "[$-ko-KR]yyyy.mm.dd")</f>
        <v>2021.10.19</v>
      </c>
      <c r="C154" s="135">
        <f t="shared" ca="1" si="39"/>
        <v>3000000</v>
      </c>
      <c r="D154" s="139">
        <f t="shared" ca="1" si="40"/>
        <v>2954948.6538316803</v>
      </c>
      <c r="E154" s="77">
        <f t="shared" ca="1" si="41"/>
        <v>-1.501711538943994E-2</v>
      </c>
      <c r="F154" s="137">
        <f t="shared" ca="1" si="42"/>
        <v>-45051.346168319826</v>
      </c>
      <c r="G154" s="139">
        <f t="shared" ca="1" si="43"/>
        <v>2934011.2880307562</v>
      </c>
      <c r="H154" s="77">
        <f t="shared" ca="1" si="44"/>
        <v>-2.1996237323081345E-2</v>
      </c>
      <c r="I154" s="137">
        <f t="shared" ca="1" si="45"/>
        <v>-65988.711969244032</v>
      </c>
      <c r="J154" s="139">
        <f t="shared" ca="1" si="46"/>
        <v>2929028.4104821687</v>
      </c>
      <c r="K154" s="77">
        <f t="shared" ca="1" si="47"/>
        <v>-2.3657196505943827E-2</v>
      </c>
      <c r="L154" s="137">
        <f t="shared" ca="1" si="48"/>
        <v>-70971.589517831482</v>
      </c>
      <c r="M154" s="139">
        <f t="shared" ca="1" si="49"/>
        <v>2920915.8181661088</v>
      </c>
      <c r="N154" s="77">
        <f t="shared" ca="1" si="50"/>
        <v>-2.6361393944630461E-2</v>
      </c>
      <c r="O154" s="137">
        <f t="shared" ca="1" si="51"/>
        <v>-79084.181833891344</v>
      </c>
    </row>
    <row r="155" spans="1:15" ht="16.5" customHeight="1">
      <c r="A155" s="153">
        <v>20</v>
      </c>
      <c r="B155" s="153" t="str">
        <f>TEXT(투자전략!$G$1+19, "[$-ko-KR]yyyy.mm.dd")</f>
        <v>2021.10.20</v>
      </c>
      <c r="C155" s="135">
        <f t="shared" ca="1" si="39"/>
        <v>3000000</v>
      </c>
      <c r="D155" s="139">
        <f t="shared" ca="1" si="40"/>
        <v>3052525.4047646415</v>
      </c>
      <c r="E155" s="77">
        <f t="shared" ca="1" si="41"/>
        <v>1.7508468254880435E-2</v>
      </c>
      <c r="F155" s="137">
        <f t="shared" ca="1" si="42"/>
        <v>52525.404764641302</v>
      </c>
      <c r="G155" s="139">
        <f t="shared" ca="1" si="43"/>
        <v>3077377.0185125377</v>
      </c>
      <c r="H155" s="77">
        <f t="shared" ca="1" si="44"/>
        <v>2.5792339504179317E-2</v>
      </c>
      <c r="I155" s="137">
        <f t="shared" ca="1" si="45"/>
        <v>77377.018512537936</v>
      </c>
      <c r="J155" s="139">
        <f t="shared" ca="1" si="46"/>
        <v>3071320.06576548</v>
      </c>
      <c r="K155" s="77">
        <f t="shared" ca="1" si="47"/>
        <v>2.3773355255160021E-2</v>
      </c>
      <c r="L155" s="137">
        <f t="shared" ca="1" si="48"/>
        <v>71320.06576548006</v>
      </c>
      <c r="M155" s="139">
        <f t="shared" ca="1" si="49"/>
        <v>3112759.1177753112</v>
      </c>
      <c r="N155" s="77">
        <f t="shared" ca="1" si="50"/>
        <v>3.7586372591770487E-2</v>
      </c>
      <c r="O155" s="137">
        <f t="shared" ca="1" si="51"/>
        <v>112759.11777531148</v>
      </c>
    </row>
    <row r="156" spans="1:15" ht="16.5" customHeight="1" thickBot="1">
      <c r="A156" s="155">
        <v>21</v>
      </c>
      <c r="B156" s="155" t="str">
        <f>TEXT(투자전략!$G$1+20, "[$-ko-KR]yyyy.mm.dd")</f>
        <v>2021.10.21</v>
      </c>
      <c r="C156" s="135">
        <f t="shared" ca="1" si="39"/>
        <v>3000000</v>
      </c>
      <c r="D156" s="139">
        <f t="shared" ca="1" si="40"/>
        <v>3060337.5761028067</v>
      </c>
      <c r="E156" s="77">
        <f t="shared" ca="1" si="41"/>
        <v>2.0112525367602111E-2</v>
      </c>
      <c r="F156" s="137">
        <f t="shared" ca="1" si="42"/>
        <v>60337.576102806313</v>
      </c>
      <c r="G156" s="139">
        <f t="shared" ca="1" si="43"/>
        <v>3100948.6910094605</v>
      </c>
      <c r="H156" s="77">
        <f t="shared" ca="1" si="44"/>
        <v>3.3649563669820151E-2</v>
      </c>
      <c r="I156" s="137">
        <f t="shared" ca="1" si="45"/>
        <v>100948.69100946041</v>
      </c>
      <c r="J156" s="139">
        <f t="shared" ca="1" si="46"/>
        <v>3063375.6823690562</v>
      </c>
      <c r="K156" s="77">
        <f t="shared" ca="1" si="47"/>
        <v>2.1125227456352088E-2</v>
      </c>
      <c r="L156" s="137">
        <f t="shared" ca="1" si="48"/>
        <v>63375.682369056267</v>
      </c>
      <c r="M156" s="139">
        <f t="shared" ca="1" si="49"/>
        <v>3083401.9841457186</v>
      </c>
      <c r="N156" s="77">
        <f t="shared" ca="1" si="50"/>
        <v>2.7800661381906185E-2</v>
      </c>
      <c r="O156" s="137">
        <f t="shared" ca="1" si="51"/>
        <v>83401.984145718525</v>
      </c>
    </row>
    <row r="157" spans="1:15" ht="16.5" customHeight="1">
      <c r="A157" s="154">
        <v>22</v>
      </c>
      <c r="B157" s="154" t="str">
        <f>TEXT(투자전략!$G$1+21, "[$-ko-KR]yyyy.mm.dd")</f>
        <v>2021.10.22</v>
      </c>
      <c r="C157" s="134">
        <f t="shared" ca="1" si="39"/>
        <v>3000000</v>
      </c>
      <c r="D157" s="142">
        <f t="shared" ca="1" si="40"/>
        <v>3005812.5943782357</v>
      </c>
      <c r="E157" s="76">
        <f t="shared" ca="1" si="41"/>
        <v>1.9375314594118787E-3</v>
      </c>
      <c r="F157" s="141">
        <f t="shared" ca="1" si="42"/>
        <v>5812.5943782356371</v>
      </c>
      <c r="G157" s="142">
        <f t="shared" ca="1" si="43"/>
        <v>2986257.6350415954</v>
      </c>
      <c r="H157" s="76">
        <f t="shared" ca="1" si="44"/>
        <v>-4.5807883194681903E-3</v>
      </c>
      <c r="I157" s="141">
        <f t="shared" ca="1" si="45"/>
        <v>-13742.364958404572</v>
      </c>
      <c r="J157" s="142">
        <f t="shared" ca="1" si="46"/>
        <v>3010574.4118850371</v>
      </c>
      <c r="K157" s="76">
        <f t="shared" ca="1" si="47"/>
        <v>3.52480396167911E-3</v>
      </c>
      <c r="L157" s="141">
        <f t="shared" ca="1" si="48"/>
        <v>10574.411885037329</v>
      </c>
      <c r="M157" s="142">
        <f t="shared" ca="1" si="49"/>
        <v>2967410.0272362274</v>
      </c>
      <c r="N157" s="76">
        <f t="shared" ca="1" si="50"/>
        <v>-1.0863324254590832E-2</v>
      </c>
      <c r="O157" s="141">
        <f t="shared" ca="1" si="51"/>
        <v>-32589.972763772486</v>
      </c>
    </row>
    <row r="158" spans="1:15" ht="16.5" customHeight="1">
      <c r="A158" s="153">
        <v>23</v>
      </c>
      <c r="B158" s="153" t="str">
        <f>TEXT(투자전략!$G$1+22, "[$-ko-KR]yyyy.mm.dd")</f>
        <v>2021.10.23</v>
      </c>
      <c r="C158" s="135">
        <f t="shared" ca="1" si="39"/>
        <v>3000000</v>
      </c>
      <c r="D158" s="139">
        <f t="shared" ca="1" si="40"/>
        <v>3034036.4730677777</v>
      </c>
      <c r="E158" s="77">
        <f t="shared" ca="1" si="41"/>
        <v>1.1345491022592505E-2</v>
      </c>
      <c r="F158" s="137">
        <f t="shared" ca="1" si="42"/>
        <v>34036.473067777508</v>
      </c>
      <c r="G158" s="139">
        <f t="shared" ca="1" si="43"/>
        <v>3010089.7520300904</v>
      </c>
      <c r="H158" s="77">
        <f t="shared" ca="1" si="44"/>
        <v>3.3632506766966483E-3</v>
      </c>
      <c r="I158" s="137">
        <f t="shared" ca="1" si="45"/>
        <v>10089.752030089941</v>
      </c>
      <c r="J158" s="139">
        <f t="shared" ca="1" si="46"/>
        <v>3014297.010243359</v>
      </c>
      <c r="K158" s="77">
        <f t="shared" ca="1" si="47"/>
        <v>4.7656700811195326E-3</v>
      </c>
      <c r="L158" s="137">
        <f t="shared" ca="1" si="48"/>
        <v>14297.010243358602</v>
      </c>
      <c r="M158" s="139">
        <f t="shared" ca="1" si="49"/>
        <v>3010309.5013413532</v>
      </c>
      <c r="N158" s="77">
        <f t="shared" ca="1" si="50"/>
        <v>3.4365004471176319E-3</v>
      </c>
      <c r="O158" s="137">
        <f t="shared" ca="1" si="51"/>
        <v>10309.501341352892</v>
      </c>
    </row>
    <row r="159" spans="1:15" ht="16.5" customHeight="1">
      <c r="A159" s="153">
        <v>24</v>
      </c>
      <c r="B159" s="153" t="str">
        <f>TEXT(투자전략!$G$1+23, "[$-ko-KR]yyyy.mm.dd")</f>
        <v>2021.10.24</v>
      </c>
      <c r="C159" s="135">
        <f t="shared" ca="1" si="39"/>
        <v>3000000</v>
      </c>
      <c r="D159" s="139">
        <f t="shared" ca="1" si="40"/>
        <v>2980787.9152981923</v>
      </c>
      <c r="E159" s="77">
        <f t="shared" ca="1" si="41"/>
        <v>-6.4040282339358932E-3</v>
      </c>
      <c r="F159" s="137">
        <f t="shared" ca="1" si="42"/>
        <v>-19212.084701807678</v>
      </c>
      <c r="G159" s="139">
        <f t="shared" ca="1" si="43"/>
        <v>2980523.241860514</v>
      </c>
      <c r="H159" s="77">
        <f t="shared" ca="1" si="44"/>
        <v>-6.4922527131620516E-3</v>
      </c>
      <c r="I159" s="137">
        <f t="shared" ca="1" si="45"/>
        <v>-19476.758139486152</v>
      </c>
      <c r="J159" s="139">
        <f t="shared" ca="1" si="46"/>
        <v>2942281.8968941262</v>
      </c>
      <c r="K159" s="77">
        <f t="shared" ca="1" si="47"/>
        <v>-1.9239367701958048E-2</v>
      </c>
      <c r="L159" s="137">
        <f t="shared" ca="1" si="48"/>
        <v>-57718.103105874157</v>
      </c>
      <c r="M159" s="139">
        <f t="shared" ca="1" si="49"/>
        <v>3000000</v>
      </c>
      <c r="N159" s="77">
        <f t="shared" ca="1" si="50"/>
        <v>0</v>
      </c>
      <c r="O159" s="137">
        <f t="shared" ca="1" si="51"/>
        <v>0</v>
      </c>
    </row>
    <row r="160" spans="1:15" ht="16.5" customHeight="1">
      <c r="A160" s="153">
        <v>25</v>
      </c>
      <c r="B160" s="153" t="str">
        <f>TEXT(투자전략!$G$1+24, "[$-ko-KR]yyyy.mm.dd")</f>
        <v>2021.10.25</v>
      </c>
      <c r="C160" s="135" t="str">
        <f t="shared" ca="1" si="39"/>
        <v/>
      </c>
      <c r="D160" s="139" t="str">
        <f t="shared" ca="1" si="40"/>
        <v/>
      </c>
      <c r="E160" s="77" t="str">
        <f t="shared" ca="1" si="41"/>
        <v/>
      </c>
      <c r="F160" s="137" t="str">
        <f t="shared" ca="1" si="42"/>
        <v/>
      </c>
      <c r="G160" s="139" t="str">
        <f t="shared" ca="1" si="43"/>
        <v/>
      </c>
      <c r="H160" s="77" t="str">
        <f t="shared" ca="1" si="44"/>
        <v/>
      </c>
      <c r="I160" s="137" t="str">
        <f t="shared" ca="1" si="45"/>
        <v/>
      </c>
      <c r="J160" s="139" t="str">
        <f t="shared" ca="1" si="46"/>
        <v/>
      </c>
      <c r="K160" s="77" t="str">
        <f t="shared" ca="1" si="47"/>
        <v/>
      </c>
      <c r="L160" s="137" t="str">
        <f t="shared" ca="1" si="48"/>
        <v/>
      </c>
      <c r="M160" s="139" t="str">
        <f t="shared" ca="1" si="49"/>
        <v/>
      </c>
      <c r="N160" s="77" t="str">
        <f t="shared" ca="1" si="50"/>
        <v/>
      </c>
      <c r="O160" s="137" t="str">
        <f t="shared" ca="1" si="51"/>
        <v/>
      </c>
    </row>
    <row r="161" spans="1:15" ht="16.5" customHeight="1">
      <c r="A161" s="153">
        <v>26</v>
      </c>
      <c r="B161" s="153" t="str">
        <f>TEXT(투자전략!$G$1+25, "[$-ko-KR]yyyy.mm.dd")</f>
        <v>2021.10.26</v>
      </c>
      <c r="C161" s="135" t="str">
        <f t="shared" ca="1" si="39"/>
        <v/>
      </c>
      <c r="D161" s="139" t="str">
        <f t="shared" ca="1" si="40"/>
        <v/>
      </c>
      <c r="E161" s="77" t="str">
        <f t="shared" ca="1" si="41"/>
        <v/>
      </c>
      <c r="F161" s="137" t="str">
        <f t="shared" ca="1" si="42"/>
        <v/>
      </c>
      <c r="G161" s="139" t="str">
        <f t="shared" ca="1" si="43"/>
        <v/>
      </c>
      <c r="H161" s="77" t="str">
        <f t="shared" ca="1" si="44"/>
        <v/>
      </c>
      <c r="I161" s="137" t="str">
        <f t="shared" ca="1" si="45"/>
        <v/>
      </c>
      <c r="J161" s="139" t="str">
        <f t="shared" ca="1" si="46"/>
        <v/>
      </c>
      <c r="K161" s="77" t="str">
        <f t="shared" ca="1" si="47"/>
        <v/>
      </c>
      <c r="L161" s="137" t="str">
        <f t="shared" ca="1" si="48"/>
        <v/>
      </c>
      <c r="M161" s="139" t="str">
        <f t="shared" ca="1" si="49"/>
        <v/>
      </c>
      <c r="N161" s="77" t="str">
        <f t="shared" ca="1" si="50"/>
        <v/>
      </c>
      <c r="O161" s="137" t="str">
        <f t="shared" ca="1" si="51"/>
        <v/>
      </c>
    </row>
    <row r="162" spans="1:15" ht="16.5" customHeight="1">
      <c r="A162" s="153">
        <v>27</v>
      </c>
      <c r="B162" s="153" t="str">
        <f>TEXT(투자전략!$G$1+26, "[$-ko-KR]yyyy.mm.dd")</f>
        <v>2021.10.27</v>
      </c>
      <c r="C162" s="135" t="str">
        <f t="shared" ca="1" si="39"/>
        <v/>
      </c>
      <c r="D162" s="139" t="str">
        <f t="shared" ca="1" si="40"/>
        <v/>
      </c>
      <c r="E162" s="77" t="str">
        <f t="shared" ca="1" si="41"/>
        <v/>
      </c>
      <c r="F162" s="137" t="str">
        <f t="shared" ca="1" si="42"/>
        <v/>
      </c>
      <c r="G162" s="139" t="str">
        <f t="shared" ca="1" si="43"/>
        <v/>
      </c>
      <c r="H162" s="77" t="str">
        <f t="shared" ca="1" si="44"/>
        <v/>
      </c>
      <c r="I162" s="137" t="str">
        <f t="shared" ca="1" si="45"/>
        <v/>
      </c>
      <c r="J162" s="139" t="str">
        <f t="shared" ca="1" si="46"/>
        <v/>
      </c>
      <c r="K162" s="77" t="str">
        <f t="shared" ca="1" si="47"/>
        <v/>
      </c>
      <c r="L162" s="137" t="str">
        <f t="shared" ca="1" si="48"/>
        <v/>
      </c>
      <c r="M162" s="139" t="str">
        <f t="shared" ca="1" si="49"/>
        <v/>
      </c>
      <c r="N162" s="77" t="str">
        <f t="shared" ca="1" si="50"/>
        <v/>
      </c>
      <c r="O162" s="137" t="str">
        <f t="shared" ca="1" si="51"/>
        <v/>
      </c>
    </row>
    <row r="163" spans="1:15" ht="16.5" customHeight="1" thickBot="1">
      <c r="A163" s="155">
        <v>28</v>
      </c>
      <c r="B163" s="155" t="str">
        <f>TEXT(투자전략!$G$1+27, "[$-ko-KR]yyyy.mm.dd")</f>
        <v>2021.10.28</v>
      </c>
      <c r="C163" s="136" t="str">
        <f t="shared" ca="1" si="39"/>
        <v/>
      </c>
      <c r="D163" s="140" t="str">
        <f t="shared" ca="1" si="40"/>
        <v/>
      </c>
      <c r="E163" s="79" t="str">
        <f t="shared" ca="1" si="41"/>
        <v/>
      </c>
      <c r="F163" s="138" t="str">
        <f t="shared" ca="1" si="42"/>
        <v/>
      </c>
      <c r="G163" s="140" t="str">
        <f t="shared" ca="1" si="43"/>
        <v/>
      </c>
      <c r="H163" s="79" t="str">
        <f t="shared" ca="1" si="44"/>
        <v/>
      </c>
      <c r="I163" s="138" t="str">
        <f t="shared" ca="1" si="45"/>
        <v/>
      </c>
      <c r="J163" s="140" t="str">
        <f t="shared" ca="1" si="46"/>
        <v/>
      </c>
      <c r="K163" s="79" t="str">
        <f t="shared" ca="1" si="47"/>
        <v/>
      </c>
      <c r="L163" s="138" t="str">
        <f t="shared" ca="1" si="48"/>
        <v/>
      </c>
      <c r="M163" s="140" t="str">
        <f t="shared" ca="1" si="49"/>
        <v/>
      </c>
      <c r="N163" s="79" t="str">
        <f t="shared" ca="1" si="50"/>
        <v/>
      </c>
      <c r="O163" s="138" t="str">
        <f t="shared" ca="1" si="51"/>
        <v/>
      </c>
    </row>
    <row r="164" spans="1:15" ht="16.5" customHeight="1">
      <c r="A164" s="121">
        <v>29</v>
      </c>
      <c r="B164" s="154" t="str">
        <f>TEXT(투자전략!$G$1+28, "[$-ko-KR]yyyy.mm.dd")</f>
        <v>2021.10.29</v>
      </c>
      <c r="C164" s="135" t="str">
        <f t="shared" ca="1" si="39"/>
        <v/>
      </c>
      <c r="D164" s="139" t="str">
        <f t="shared" ca="1" si="40"/>
        <v/>
      </c>
      <c r="E164" s="77" t="str">
        <f t="shared" ca="1" si="41"/>
        <v/>
      </c>
      <c r="F164" s="137" t="str">
        <f t="shared" ca="1" si="42"/>
        <v/>
      </c>
      <c r="G164" s="139" t="str">
        <f t="shared" ca="1" si="43"/>
        <v/>
      </c>
      <c r="H164" s="77" t="str">
        <f t="shared" ca="1" si="44"/>
        <v/>
      </c>
      <c r="I164" s="137" t="str">
        <f t="shared" ca="1" si="45"/>
        <v/>
      </c>
      <c r="J164" s="139" t="str">
        <f t="shared" ca="1" si="46"/>
        <v/>
      </c>
      <c r="K164" s="77" t="str">
        <f t="shared" ca="1" si="47"/>
        <v/>
      </c>
      <c r="L164" s="137" t="str">
        <f t="shared" ca="1" si="48"/>
        <v/>
      </c>
      <c r="M164" s="139" t="str">
        <f t="shared" ca="1" si="49"/>
        <v/>
      </c>
      <c r="N164" s="77" t="str">
        <f t="shared" ca="1" si="50"/>
        <v/>
      </c>
      <c r="O164" s="137" t="str">
        <f t="shared" ca="1" si="51"/>
        <v/>
      </c>
    </row>
    <row r="165" spans="1:15" ht="16.5" customHeight="1">
      <c r="A165" s="121">
        <v>30</v>
      </c>
      <c r="B165" s="153" t="str">
        <f>TEXT(투자전략!$G$1+29, "[$-ko-KR]yyyy.mm.dd")</f>
        <v>2021.10.30</v>
      </c>
      <c r="C165" s="135" t="str">
        <f t="shared" ca="1" si="39"/>
        <v/>
      </c>
      <c r="D165" s="139" t="str">
        <f t="shared" ca="1" si="40"/>
        <v/>
      </c>
      <c r="E165" s="77" t="str">
        <f t="shared" ca="1" si="41"/>
        <v/>
      </c>
      <c r="F165" s="137" t="str">
        <f t="shared" ca="1" si="42"/>
        <v/>
      </c>
      <c r="G165" s="139" t="str">
        <f t="shared" ca="1" si="43"/>
        <v/>
      </c>
      <c r="H165" s="77" t="str">
        <f t="shared" ca="1" si="44"/>
        <v/>
      </c>
      <c r="I165" s="137" t="str">
        <f t="shared" ca="1" si="45"/>
        <v/>
      </c>
      <c r="J165" s="139" t="str">
        <f t="shared" ca="1" si="46"/>
        <v/>
      </c>
      <c r="K165" s="77" t="str">
        <f t="shared" ca="1" si="47"/>
        <v/>
      </c>
      <c r="L165" s="137" t="str">
        <f t="shared" ca="1" si="48"/>
        <v/>
      </c>
      <c r="M165" s="139" t="str">
        <f t="shared" ca="1" si="49"/>
        <v/>
      </c>
      <c r="N165" s="77" t="str">
        <f t="shared" ca="1" si="50"/>
        <v/>
      </c>
      <c r="O165" s="137" t="str">
        <f t="shared" ca="1" si="51"/>
        <v/>
      </c>
    </row>
    <row r="166" spans="1:15" ht="16.5" customHeight="1" thickBot="1">
      <c r="A166" s="121">
        <v>31</v>
      </c>
      <c r="B166" s="153" t="str">
        <f>TEXT(투자전략!$G$1+30, "[$-ko-KR]yyyy.mm.dd")</f>
        <v>2021.10.31</v>
      </c>
      <c r="C166" s="136" t="str">
        <f t="shared" ca="1" si="39"/>
        <v/>
      </c>
      <c r="D166" s="140" t="str">
        <f t="shared" ca="1" si="40"/>
        <v/>
      </c>
      <c r="E166" s="79" t="str">
        <f t="shared" ca="1" si="41"/>
        <v/>
      </c>
      <c r="F166" s="138" t="str">
        <f t="shared" ca="1" si="42"/>
        <v/>
      </c>
      <c r="G166" s="140" t="str">
        <f t="shared" ca="1" si="43"/>
        <v/>
      </c>
      <c r="H166" s="79" t="str">
        <f t="shared" ca="1" si="44"/>
        <v/>
      </c>
      <c r="I166" s="138" t="str">
        <f t="shared" ca="1" si="45"/>
        <v/>
      </c>
      <c r="J166" s="140" t="str">
        <f t="shared" ca="1" si="46"/>
        <v/>
      </c>
      <c r="K166" s="79" t="str">
        <f t="shared" ca="1" si="47"/>
        <v/>
      </c>
      <c r="L166" s="138" t="str">
        <f t="shared" ca="1" si="48"/>
        <v/>
      </c>
      <c r="M166" s="140" t="str">
        <f t="shared" ca="1" si="49"/>
        <v/>
      </c>
      <c r="N166" s="79" t="str">
        <f t="shared" ca="1" si="50"/>
        <v/>
      </c>
      <c r="O166" s="138" t="str">
        <f t="shared" ca="1" si="51"/>
        <v/>
      </c>
    </row>
    <row r="167" spans="1:15" ht="16.5" customHeight="1" thickBot="1">
      <c r="A167" s="303" t="s">
        <v>281</v>
      </c>
      <c r="B167" s="305"/>
      <c r="C167" s="132" t="s">
        <v>276</v>
      </c>
      <c r="D167" s="150" t="s">
        <v>277</v>
      </c>
      <c r="E167" s="151" t="s">
        <v>278</v>
      </c>
      <c r="F167" s="152" t="s">
        <v>279</v>
      </c>
      <c r="G167" s="150" t="s">
        <v>277</v>
      </c>
      <c r="H167" s="151" t="s">
        <v>278</v>
      </c>
      <c r="I167" s="152" t="s">
        <v>279</v>
      </c>
      <c r="J167" s="150" t="s">
        <v>277</v>
      </c>
      <c r="K167" s="151" t="s">
        <v>278</v>
      </c>
      <c r="L167" s="152" t="s">
        <v>279</v>
      </c>
      <c r="M167" s="150" t="s">
        <v>277</v>
      </c>
      <c r="N167" s="151" t="s">
        <v>278</v>
      </c>
      <c r="O167" s="152" t="s">
        <v>279</v>
      </c>
    </row>
    <row r="168" spans="1:15" ht="16.5" customHeight="1" thickBot="1">
      <c r="A168" s="296"/>
      <c r="B168" s="298"/>
      <c r="C168" s="136">
        <f ca="1">SUM(C136:C166)</f>
        <v>72000000</v>
      </c>
      <c r="D168" s="140">
        <f ca="1">SUM(D136:D166)</f>
        <v>72932063.538698703</v>
      </c>
      <c r="E168" s="79">
        <f ca="1">IFERROR(F168 / (SUM($C136:$C166) / COUNT($C136:$C166)), 0)</f>
        <v>0.31068784623289925</v>
      </c>
      <c r="F168" s="138">
        <f ca="1">SUM(F136:F166)</f>
        <v>932063.53869869781</v>
      </c>
      <c r="G168" s="140">
        <f ca="1">SUM(G136:G166)</f>
        <v>73020788.83495535</v>
      </c>
      <c r="H168" s="79">
        <f ca="1">IFERROR(I168 / (SUM($C136:$C166) / COUNT($C136:$C166)), 0)</f>
        <v>0.34026294498510823</v>
      </c>
      <c r="I168" s="138">
        <f ca="1">SUM(I136:I166)</f>
        <v>1020788.8349553248</v>
      </c>
      <c r="J168" s="140">
        <f ca="1">SUM(J136:J166)</f>
        <v>72720610.496117085</v>
      </c>
      <c r="K168" s="79">
        <f ca="1">IFERROR(L168 / (SUM($C136:$C166) / COUNT($C136:$C166)), 0)</f>
        <v>0.24020349870569413</v>
      </c>
      <c r="L168" s="138">
        <f ca="1">SUM(L136:L166)</f>
        <v>720610.49611708242</v>
      </c>
      <c r="M168" s="140">
        <f ca="1">SUM(M136:M166)</f>
        <v>72507648.798672989</v>
      </c>
      <c r="N168" s="79">
        <f ca="1">IFERROR(O168 / (SUM($C136:$C166) / COUNT($C136:$C166)), 0)</f>
        <v>0.16921626622432989</v>
      </c>
      <c r="O168" s="138">
        <f ca="1">SUM(O136:O166)</f>
        <v>507648.79867298965</v>
      </c>
    </row>
    <row r="170" spans="1:15" ht="16.5" customHeight="1" thickBot="1"/>
    <row r="171" spans="1:15" ht="16.5" customHeight="1" thickBot="1">
      <c r="A171" s="275" t="str">
        <f>TEXT(투자전략!$G$1, "[$-ko-KR]yyyy년 mm월 ") &amp; "[엽전코인] 전일대비 상승률 Bottom20 월말결산"</f>
        <v>2021년 10월 [엽전코인] 전일대비 상승률 Bottom20 월말결산</v>
      </c>
      <c r="B171" s="276"/>
      <c r="C171" s="276"/>
      <c r="D171" s="276"/>
      <c r="E171" s="276"/>
      <c r="F171" s="276"/>
      <c r="G171" s="276"/>
      <c r="H171" s="276"/>
      <c r="I171" s="276"/>
      <c r="J171" s="276"/>
      <c r="K171" s="276"/>
      <c r="L171" s="276"/>
      <c r="M171" s="276"/>
      <c r="N171" s="276"/>
      <c r="O171" s="277"/>
    </row>
    <row r="172" spans="1:15" ht="16.5" customHeight="1" thickBot="1">
      <c r="A172" s="319" t="s">
        <v>282</v>
      </c>
      <c r="B172" s="296" t="s">
        <v>280</v>
      </c>
      <c r="C172" s="298"/>
      <c r="D172" s="296" t="s">
        <v>272</v>
      </c>
      <c r="E172" s="297"/>
      <c r="F172" s="298"/>
      <c r="G172" s="296" t="s">
        <v>273</v>
      </c>
      <c r="H172" s="297"/>
      <c r="I172" s="298"/>
      <c r="J172" s="296" t="s">
        <v>274</v>
      </c>
      <c r="K172" s="297"/>
      <c r="L172" s="298"/>
      <c r="M172" s="296" t="s">
        <v>275</v>
      </c>
      <c r="N172" s="297"/>
      <c r="O172" s="298"/>
    </row>
    <row r="173" spans="1:15" ht="16.5" customHeight="1" thickBot="1">
      <c r="A173" s="312"/>
      <c r="B173" s="154" t="s">
        <v>270</v>
      </c>
      <c r="C173" s="154" t="s">
        <v>42</v>
      </c>
      <c r="D173" s="121" t="s">
        <v>271</v>
      </c>
      <c r="E173" s="133" t="s">
        <v>40</v>
      </c>
      <c r="F173" s="156" t="s">
        <v>41</v>
      </c>
      <c r="G173" s="121" t="s">
        <v>271</v>
      </c>
      <c r="H173" s="133" t="s">
        <v>40</v>
      </c>
      <c r="I173" s="156" t="s">
        <v>41</v>
      </c>
      <c r="J173" s="121" t="s">
        <v>271</v>
      </c>
      <c r="K173" s="133" t="s">
        <v>40</v>
      </c>
      <c r="L173" s="156" t="s">
        <v>41</v>
      </c>
      <c r="M173" s="121" t="s">
        <v>271</v>
      </c>
      <c r="N173" s="133" t="s">
        <v>40</v>
      </c>
      <c r="O173" s="156" t="s">
        <v>41</v>
      </c>
    </row>
    <row r="174" spans="1:15" ht="16.5" customHeight="1">
      <c r="A174" s="154">
        <v>1</v>
      </c>
      <c r="B174" s="154" t="str">
        <f>TEXT(투자전략!$G$1+0, "[$-ko-KR]yyyy.mm.dd")</f>
        <v>2021.10.01</v>
      </c>
      <c r="C174" s="134">
        <f ca="1">IFERROR(COUNTA(INDIRECT($B174&amp;"!A125:A144")) * INDIRECT($B174&amp;"!B145"), "")</f>
        <v>3000000</v>
      </c>
      <c r="D174" s="142">
        <f ca="1">IFERROR($C174 * (1 + E174), "")</f>
        <v>3022673.7634750791</v>
      </c>
      <c r="E174" s="76">
        <f ca="1">IFERROR(INDIRECT($B174&amp;"!E145"), "")</f>
        <v>7.5579211583596028E-3</v>
      </c>
      <c r="F174" s="141">
        <f ca="1">IFERROR(INDIRECT($B174&amp;"!F145"), "")</f>
        <v>22673.763475078809</v>
      </c>
      <c r="G174" s="142">
        <f ca="1">IFERROR($C174 * (1 + H174), "")</f>
        <v>3064558.229055441</v>
      </c>
      <c r="H174" s="76">
        <f ca="1">IFERROR(INDIRECT($B174&amp;"!H145"), "")</f>
        <v>2.1519409685146991E-2</v>
      </c>
      <c r="I174" s="141">
        <f ca="1">IFERROR(INDIRECT($B174&amp;"!I145"), "")</f>
        <v>64558.22905544097</v>
      </c>
      <c r="J174" s="142">
        <f ca="1">IFERROR($C174 * (1 + K174), "")</f>
        <v>3155678.4631958157</v>
      </c>
      <c r="K174" s="76">
        <f ca="1">IFERROR(INDIRECT($B174&amp;"!K145"), "")</f>
        <v>5.1892821065271821E-2</v>
      </c>
      <c r="L174" s="141">
        <f ca="1">IFERROR(INDIRECT($B174&amp;"!L145"), "")</f>
        <v>155678.46319581548</v>
      </c>
      <c r="M174" s="142">
        <f ca="1">IFERROR($C174 * (1 + N174), "")</f>
        <v>3132605.4671471957</v>
      </c>
      <c r="N174" s="76">
        <f ca="1">IFERROR(INDIRECT($B174&amp;"!N145"), "")</f>
        <v>4.4201822382398649E-2</v>
      </c>
      <c r="O174" s="141">
        <f ca="1">IFERROR(INDIRECT($B174&amp;"!O145"), "")</f>
        <v>132605.46714719594</v>
      </c>
    </row>
    <row r="175" spans="1:15" ht="16.5" customHeight="1">
      <c r="A175" s="153">
        <v>2</v>
      </c>
      <c r="B175" s="153" t="str">
        <f>TEXT(투자전략!$G$1+1, "[$-ko-KR]yyyy.mm.dd")</f>
        <v>2021.10.02</v>
      </c>
      <c r="C175" s="135">
        <f t="shared" ref="C175:C204" ca="1" si="52">IFERROR(COUNTA(INDIRECT($B175&amp;"!A125:A144")) * INDIRECT($B175&amp;"!B145"), "")</f>
        <v>2850000</v>
      </c>
      <c r="D175" s="139">
        <f t="shared" ref="D175:D204" ca="1" si="53">IFERROR($C175 * (1 + E175), "")</f>
        <v>2888611.8235641429</v>
      </c>
      <c r="E175" s="77">
        <f t="shared" ref="E175:E204" ca="1" si="54">IFERROR(INDIRECT($B175&amp;"!E145"), "")</f>
        <v>1.3548008268120365E-2</v>
      </c>
      <c r="F175" s="137">
        <f t="shared" ref="F175:F204" ca="1" si="55">IFERROR(INDIRECT($B175&amp;"!F145"), "")</f>
        <v>38611.823564143029</v>
      </c>
      <c r="G175" s="139">
        <f t="shared" ref="G175:G204" ca="1" si="56">IFERROR($C175 * (1 + H175), "")</f>
        <v>2928165.7049459652</v>
      </c>
      <c r="H175" s="77">
        <f t="shared" ref="H175:H204" ca="1" si="57">IFERROR(INDIRECT($B175&amp;"!H145"), "")</f>
        <v>2.7426563138935246E-2</v>
      </c>
      <c r="I175" s="137">
        <f t="shared" ref="I175:I204" ca="1" si="58">IFERROR(INDIRECT($B175&amp;"!I145"), "")</f>
        <v>78165.704945965437</v>
      </c>
      <c r="J175" s="139">
        <f t="shared" ref="J175:J204" ca="1" si="59">IFERROR($C175 * (1 + K175), "")</f>
        <v>2929249.1452435842</v>
      </c>
      <c r="K175" s="77">
        <f t="shared" ref="K175:K204" ca="1" si="60">IFERROR(INDIRECT($B175&amp;"!K145"), "")</f>
        <v>2.7806717629327807E-2</v>
      </c>
      <c r="L175" s="137">
        <f t="shared" ref="L175:L204" ca="1" si="61">IFERROR(INDIRECT($B175&amp;"!L145"), "")</f>
        <v>79249.145243584237</v>
      </c>
      <c r="M175" s="139">
        <f t="shared" ref="M175:M204" ca="1" si="62">IFERROR($C175 * (1 + N175), "")</f>
        <v>2968058.3105054605</v>
      </c>
      <c r="N175" s="77">
        <f t="shared" ref="N175:N204" ca="1" si="63">IFERROR(INDIRECT($B175&amp;"!N145"), "")</f>
        <v>4.1423968598407336E-2</v>
      </c>
      <c r="O175" s="137">
        <f t="shared" ref="O175:O204" ca="1" si="64">IFERROR(INDIRECT($B175&amp;"!O145"), "")</f>
        <v>118058.31050546089</v>
      </c>
    </row>
    <row r="176" spans="1:15" ht="16.5" customHeight="1">
      <c r="A176" s="153">
        <v>3</v>
      </c>
      <c r="B176" s="153" t="str">
        <f>TEXT(투자전략!$G$1+2, "[$-ko-KR]yyyy.mm.dd")</f>
        <v>2021.10.03</v>
      </c>
      <c r="C176" s="135">
        <f t="shared" ca="1" si="52"/>
        <v>2700000</v>
      </c>
      <c r="D176" s="139">
        <f t="shared" ca="1" si="53"/>
        <v>2683228.9422256132</v>
      </c>
      <c r="E176" s="77">
        <f t="shared" ca="1" si="54"/>
        <v>-6.2115028794025437E-3</v>
      </c>
      <c r="F176" s="137">
        <f t="shared" ca="1" si="55"/>
        <v>-16771.057774386867</v>
      </c>
      <c r="G176" s="139">
        <f t="shared" ca="1" si="56"/>
        <v>2657695.6908372315</v>
      </c>
      <c r="H176" s="77">
        <f t="shared" ca="1" si="57"/>
        <v>-1.5668262652877192E-2</v>
      </c>
      <c r="I176" s="137">
        <f t="shared" ca="1" si="58"/>
        <v>-42304.309162768404</v>
      </c>
      <c r="J176" s="139">
        <f t="shared" ca="1" si="59"/>
        <v>2661841.2127404124</v>
      </c>
      <c r="K176" s="77">
        <f t="shared" ca="1" si="60"/>
        <v>-1.4132884170217682E-2</v>
      </c>
      <c r="L176" s="137">
        <f t="shared" ca="1" si="61"/>
        <v>-38158.787259587742</v>
      </c>
      <c r="M176" s="139">
        <f t="shared" ca="1" si="62"/>
        <v>2675010.5767129301</v>
      </c>
      <c r="N176" s="77">
        <f t="shared" ca="1" si="63"/>
        <v>-9.2553419581740178E-3</v>
      </c>
      <c r="O176" s="137">
        <f t="shared" ca="1" si="64"/>
        <v>-24989.423287069851</v>
      </c>
    </row>
    <row r="177" spans="1:15" ht="16.5" customHeight="1">
      <c r="A177" s="153">
        <v>4</v>
      </c>
      <c r="B177" s="153" t="str">
        <f>TEXT(투자전략!$G$1+3, "[$-ko-KR]yyyy.mm.dd")</f>
        <v>2021.10.04</v>
      </c>
      <c r="C177" s="135">
        <f t="shared" ca="1" si="52"/>
        <v>2700000</v>
      </c>
      <c r="D177" s="139">
        <f t="shared" ca="1" si="53"/>
        <v>2648688.9265503576</v>
      </c>
      <c r="E177" s="77">
        <f t="shared" ca="1" si="54"/>
        <v>-1.9004101277645267E-2</v>
      </c>
      <c r="F177" s="137">
        <f t="shared" ca="1" si="55"/>
        <v>-51311.073449642216</v>
      </c>
      <c r="G177" s="139">
        <f t="shared" ca="1" si="56"/>
        <v>2633409.6215201975</v>
      </c>
      <c r="H177" s="77">
        <f t="shared" ca="1" si="57"/>
        <v>-2.4663103140667601E-2</v>
      </c>
      <c r="I177" s="137">
        <f t="shared" ca="1" si="58"/>
        <v>-66590.378479802515</v>
      </c>
      <c r="J177" s="139">
        <f t="shared" ca="1" si="59"/>
        <v>2623552.0503208702</v>
      </c>
      <c r="K177" s="77">
        <f t="shared" ca="1" si="60"/>
        <v>-2.8314055436714749E-2</v>
      </c>
      <c r="L177" s="137">
        <f t="shared" ca="1" si="61"/>
        <v>-76447.949679129844</v>
      </c>
      <c r="M177" s="139">
        <f t="shared" ca="1" si="62"/>
        <v>2614382.8510023346</v>
      </c>
      <c r="N177" s="77">
        <f t="shared" ca="1" si="63"/>
        <v>-3.1710055184320504E-2</v>
      </c>
      <c r="O177" s="137">
        <f t="shared" ca="1" si="64"/>
        <v>-85617.148997665354</v>
      </c>
    </row>
    <row r="178" spans="1:15" ht="16.5" customHeight="1">
      <c r="A178" s="153">
        <v>5</v>
      </c>
      <c r="B178" s="153" t="str">
        <f>TEXT(투자전략!$G$1+4, "[$-ko-KR]yyyy.mm.dd")</f>
        <v>2021.10.05</v>
      </c>
      <c r="C178" s="135">
        <f t="shared" ca="1" si="52"/>
        <v>2850000</v>
      </c>
      <c r="D178" s="139">
        <f t="shared" ca="1" si="53"/>
        <v>2917012.5551407062</v>
      </c>
      <c r="E178" s="77">
        <f t="shared" ca="1" si="54"/>
        <v>2.3513177242353155E-2</v>
      </c>
      <c r="F178" s="137">
        <f t="shared" ca="1" si="55"/>
        <v>67012.555140706507</v>
      </c>
      <c r="G178" s="139">
        <f t="shared" ca="1" si="56"/>
        <v>3108369.1364201908</v>
      </c>
      <c r="H178" s="77">
        <f t="shared" ca="1" si="57"/>
        <v>9.0655837340417739E-2</v>
      </c>
      <c r="I178" s="137">
        <f t="shared" ca="1" si="58"/>
        <v>258369.13642019057</v>
      </c>
      <c r="J178" s="139">
        <f t="shared" ca="1" si="59"/>
        <v>3547360.5236464958</v>
      </c>
      <c r="K178" s="77">
        <f t="shared" ca="1" si="60"/>
        <v>0.24468790303385832</v>
      </c>
      <c r="L178" s="137">
        <f t="shared" ca="1" si="61"/>
        <v>697360.523646496</v>
      </c>
      <c r="M178" s="139">
        <f t="shared" ca="1" si="62"/>
        <v>3334995.9233449167</v>
      </c>
      <c r="N178" s="77">
        <f t="shared" ca="1" si="63"/>
        <v>0.17017400819119885</v>
      </c>
      <c r="O178" s="137">
        <f t="shared" ca="1" si="64"/>
        <v>484995.92334491666</v>
      </c>
    </row>
    <row r="179" spans="1:15" ht="16.5" customHeight="1">
      <c r="A179" s="153">
        <v>6</v>
      </c>
      <c r="B179" s="153" t="str">
        <f>TEXT(투자전략!$G$1+5, "[$-ko-KR]yyyy.mm.dd")</f>
        <v>2021.10.06</v>
      </c>
      <c r="C179" s="135">
        <f t="shared" ca="1" si="52"/>
        <v>2550000</v>
      </c>
      <c r="D179" s="139">
        <f t="shared" ca="1" si="53"/>
        <v>2617459.5564580155</v>
      </c>
      <c r="E179" s="77">
        <f t="shared" ca="1" si="54"/>
        <v>2.6454728022751169E-2</v>
      </c>
      <c r="F179" s="137">
        <f t="shared" ca="1" si="55"/>
        <v>67459.55645801549</v>
      </c>
      <c r="G179" s="139">
        <f t="shared" ca="1" si="56"/>
        <v>2623923.5626488305</v>
      </c>
      <c r="H179" s="77">
        <f t="shared" ca="1" si="57"/>
        <v>2.8989632411306171E-2</v>
      </c>
      <c r="I179" s="137">
        <f t="shared" ca="1" si="58"/>
        <v>73923.562648830746</v>
      </c>
      <c r="J179" s="139">
        <f t="shared" ca="1" si="59"/>
        <v>2642808.8525642725</v>
      </c>
      <c r="K179" s="77">
        <f t="shared" ca="1" si="60"/>
        <v>3.6395628456577379E-2</v>
      </c>
      <c r="L179" s="137">
        <f t="shared" ca="1" si="61"/>
        <v>92808.852564272311</v>
      </c>
      <c r="M179" s="139">
        <f t="shared" ca="1" si="62"/>
        <v>2656864.1790410047</v>
      </c>
      <c r="N179" s="77">
        <f t="shared" ca="1" si="63"/>
        <v>4.1907521192550846E-2</v>
      </c>
      <c r="O179" s="137">
        <f t="shared" ca="1" si="64"/>
        <v>106864.17904100465</v>
      </c>
    </row>
    <row r="180" spans="1:15" ht="16.5" customHeight="1" thickBot="1">
      <c r="A180" s="155">
        <v>7</v>
      </c>
      <c r="B180" s="155" t="str">
        <f>TEXT(투자전략!$G$1+6, "[$-ko-KR]yyyy.mm.dd")</f>
        <v>2021.10.07</v>
      </c>
      <c r="C180" s="135">
        <f t="shared" ca="1" si="52"/>
        <v>2550000</v>
      </c>
      <c r="D180" s="139">
        <f t="shared" ca="1" si="53"/>
        <v>2580758.8671360994</v>
      </c>
      <c r="E180" s="77">
        <f t="shared" ca="1" si="54"/>
        <v>1.2062300837686085E-2</v>
      </c>
      <c r="F180" s="137">
        <f t="shared" ca="1" si="55"/>
        <v>30758.867136099518</v>
      </c>
      <c r="G180" s="139">
        <f t="shared" ca="1" si="56"/>
        <v>2605924.288285878</v>
      </c>
      <c r="H180" s="77">
        <f t="shared" ca="1" si="57"/>
        <v>2.1931093445442505E-2</v>
      </c>
      <c r="I180" s="137">
        <f t="shared" ca="1" si="58"/>
        <v>55924.288285878378</v>
      </c>
      <c r="J180" s="139">
        <f t="shared" ca="1" si="59"/>
        <v>2644717.6084909094</v>
      </c>
      <c r="K180" s="77">
        <f t="shared" ca="1" si="60"/>
        <v>3.7144160192513501E-2</v>
      </c>
      <c r="L180" s="137">
        <f t="shared" ca="1" si="61"/>
        <v>94717.608490909421</v>
      </c>
      <c r="M180" s="139">
        <f t="shared" ca="1" si="62"/>
        <v>2613118.7987912465</v>
      </c>
      <c r="N180" s="77">
        <f t="shared" ca="1" si="63"/>
        <v>2.4752470114214283E-2</v>
      </c>
      <c r="O180" s="137">
        <f t="shared" ca="1" si="64"/>
        <v>63118.798791246409</v>
      </c>
    </row>
    <row r="181" spans="1:15" ht="16.5" customHeight="1">
      <c r="A181" s="154">
        <v>8</v>
      </c>
      <c r="B181" s="154" t="str">
        <f>TEXT(투자전략!$G$1+7, "[$-ko-KR]yyyy.mm.dd")</f>
        <v>2021.10.08</v>
      </c>
      <c r="C181" s="134">
        <f t="shared" ca="1" si="52"/>
        <v>2550000</v>
      </c>
      <c r="D181" s="142">
        <f t="shared" ca="1" si="53"/>
        <v>3150656.5637569255</v>
      </c>
      <c r="E181" s="76">
        <f t="shared" ca="1" si="54"/>
        <v>0.23555159363016684</v>
      </c>
      <c r="F181" s="141">
        <f t="shared" ca="1" si="55"/>
        <v>600656.5637569254</v>
      </c>
      <c r="G181" s="142">
        <f t="shared" ca="1" si="56"/>
        <v>3170493.780444189</v>
      </c>
      <c r="H181" s="76">
        <f t="shared" ca="1" si="57"/>
        <v>0.24333089429183885</v>
      </c>
      <c r="I181" s="141">
        <f t="shared" ca="1" si="58"/>
        <v>620493.78044418897</v>
      </c>
      <c r="J181" s="142">
        <f t="shared" ca="1" si="59"/>
        <v>3119657.2147694156</v>
      </c>
      <c r="K181" s="76">
        <f t="shared" ca="1" si="60"/>
        <v>0.22339498618408446</v>
      </c>
      <c r="L181" s="141">
        <f t="shared" ca="1" si="61"/>
        <v>569657.21476941532</v>
      </c>
      <c r="M181" s="142">
        <f t="shared" ca="1" si="62"/>
        <v>2976492.8771563899</v>
      </c>
      <c r="N181" s="76">
        <f t="shared" ca="1" si="63"/>
        <v>0.16725210868878029</v>
      </c>
      <c r="O181" s="141">
        <f t="shared" ca="1" si="64"/>
        <v>426492.8771563897</v>
      </c>
    </row>
    <row r="182" spans="1:15" ht="16.5" customHeight="1">
      <c r="A182" s="153">
        <v>9</v>
      </c>
      <c r="B182" s="153" t="str">
        <f>TEXT(투자전략!$G$1+8, "[$-ko-KR]yyyy.mm.dd")</f>
        <v>2021.10.09</v>
      </c>
      <c r="C182" s="135">
        <f t="shared" ca="1" si="52"/>
        <v>2250000</v>
      </c>
      <c r="D182" s="139">
        <f t="shared" ca="1" si="53"/>
        <v>2527277.7696372136</v>
      </c>
      <c r="E182" s="77">
        <f t="shared" ca="1" si="54"/>
        <v>0.12323456428320592</v>
      </c>
      <c r="F182" s="137">
        <f t="shared" ca="1" si="55"/>
        <v>277277.7696372132</v>
      </c>
      <c r="G182" s="139">
        <f t="shared" ca="1" si="56"/>
        <v>2516778.9303951161</v>
      </c>
      <c r="H182" s="77">
        <f t="shared" ca="1" si="57"/>
        <v>0.11856841350894033</v>
      </c>
      <c r="I182" s="137">
        <f t="shared" ca="1" si="58"/>
        <v>266778.93039511563</v>
      </c>
      <c r="J182" s="139">
        <f t="shared" ca="1" si="59"/>
        <v>2337693.9063102072</v>
      </c>
      <c r="K182" s="77">
        <f t="shared" ca="1" si="60"/>
        <v>3.8975069471203126E-2</v>
      </c>
      <c r="L182" s="137">
        <f t="shared" ca="1" si="61"/>
        <v>87693.906310207021</v>
      </c>
      <c r="M182" s="139">
        <f t="shared" ca="1" si="62"/>
        <v>2293640.5678011314</v>
      </c>
      <c r="N182" s="77">
        <f t="shared" ca="1" si="63"/>
        <v>1.9395807911613872E-2</v>
      </c>
      <c r="O182" s="137">
        <f t="shared" ca="1" si="64"/>
        <v>43640.567801131212</v>
      </c>
    </row>
    <row r="183" spans="1:15" ht="16.5" customHeight="1">
      <c r="A183" s="153">
        <v>10</v>
      </c>
      <c r="B183" s="153" t="str">
        <f>TEXT(투자전략!$G$1+9, "[$-ko-KR]yyyy.mm.dd")</f>
        <v>2021.10.10</v>
      </c>
      <c r="C183" s="135">
        <f t="shared" ca="1" si="52"/>
        <v>2400000</v>
      </c>
      <c r="D183" s="139">
        <f t="shared" ca="1" si="53"/>
        <v>2330945.6601724499</v>
      </c>
      <c r="E183" s="77">
        <f t="shared" ca="1" si="54"/>
        <v>-2.8772641594812638E-2</v>
      </c>
      <c r="F183" s="137">
        <f t="shared" ca="1" si="55"/>
        <v>-69054.339827550342</v>
      </c>
      <c r="G183" s="139">
        <f t="shared" ca="1" si="56"/>
        <v>2312701.3733384544</v>
      </c>
      <c r="H183" s="77">
        <f t="shared" ca="1" si="57"/>
        <v>-3.6374427775644043E-2</v>
      </c>
      <c r="I183" s="137">
        <f t="shared" ca="1" si="58"/>
        <v>-87298.626661545713</v>
      </c>
      <c r="J183" s="139">
        <f t="shared" ca="1" si="59"/>
        <v>2298667.2579374542</v>
      </c>
      <c r="K183" s="77">
        <f t="shared" ca="1" si="60"/>
        <v>-4.2221975859394058E-2</v>
      </c>
      <c r="L183" s="137">
        <f t="shared" ca="1" si="61"/>
        <v>-101332.74206254572</v>
      </c>
      <c r="M183" s="139">
        <f t="shared" ca="1" si="62"/>
        <v>2323421.6919682273</v>
      </c>
      <c r="N183" s="77">
        <f t="shared" ca="1" si="63"/>
        <v>-3.1907628346571938E-2</v>
      </c>
      <c r="O183" s="137">
        <f t="shared" ca="1" si="64"/>
        <v>-76578.308031772642</v>
      </c>
    </row>
    <row r="184" spans="1:15" ht="16.5" customHeight="1">
      <c r="A184" s="153">
        <v>11</v>
      </c>
      <c r="B184" s="153" t="str">
        <f>TEXT(투자전략!$G$1+10, "[$-ko-KR]yyyy.mm.dd")</f>
        <v>2021.10.11</v>
      </c>
      <c r="C184" s="135">
        <f t="shared" ca="1" si="52"/>
        <v>2400000</v>
      </c>
      <c r="D184" s="139">
        <f t="shared" ca="1" si="53"/>
        <v>2344921.316635428</v>
      </c>
      <c r="E184" s="77">
        <f t="shared" ca="1" si="54"/>
        <v>-2.294945140190497E-2</v>
      </c>
      <c r="F184" s="137">
        <f t="shared" ca="1" si="55"/>
        <v>-55078.683364571931</v>
      </c>
      <c r="G184" s="139">
        <f t="shared" ca="1" si="56"/>
        <v>2364846.6137731127</v>
      </c>
      <c r="H184" s="77">
        <f t="shared" ca="1" si="57"/>
        <v>-1.4647244261203101E-2</v>
      </c>
      <c r="I184" s="137">
        <f t="shared" ca="1" si="58"/>
        <v>-35153.386226887429</v>
      </c>
      <c r="J184" s="139">
        <f t="shared" ca="1" si="59"/>
        <v>2369665.1771178539</v>
      </c>
      <c r="K184" s="77">
        <f t="shared" ca="1" si="60"/>
        <v>-1.2639509534227548E-2</v>
      </c>
      <c r="L184" s="137">
        <f t="shared" ca="1" si="61"/>
        <v>-30334.822882146131</v>
      </c>
      <c r="M184" s="139">
        <f t="shared" ca="1" si="62"/>
        <v>2345162.0374350999</v>
      </c>
      <c r="N184" s="77">
        <f t="shared" ca="1" si="63"/>
        <v>-2.2849151068708381E-2</v>
      </c>
      <c r="O184" s="137">
        <f t="shared" ca="1" si="64"/>
        <v>-54837.962564900125</v>
      </c>
    </row>
    <row r="185" spans="1:15" ht="16.5" customHeight="1">
      <c r="A185" s="153">
        <v>12</v>
      </c>
      <c r="B185" s="153" t="str">
        <f>TEXT(투자전략!$G$1+11, "[$-ko-KR]yyyy.mm.dd")</f>
        <v>2021.10.12</v>
      </c>
      <c r="C185" s="135">
        <f t="shared" ca="1" si="52"/>
        <v>2400000</v>
      </c>
      <c r="D185" s="139">
        <f t="shared" ca="1" si="53"/>
        <v>2293178.7411404224</v>
      </c>
      <c r="E185" s="77">
        <f t="shared" ca="1" si="54"/>
        <v>-4.4508857858157364E-2</v>
      </c>
      <c r="F185" s="137">
        <f t="shared" ca="1" si="55"/>
        <v>-106821.25885957766</v>
      </c>
      <c r="G185" s="139">
        <f t="shared" ca="1" si="56"/>
        <v>2182268.598087668</v>
      </c>
      <c r="H185" s="77">
        <f t="shared" ca="1" si="57"/>
        <v>-9.072141746347176E-2</v>
      </c>
      <c r="I185" s="137">
        <f t="shared" ca="1" si="58"/>
        <v>-217731.40191233222</v>
      </c>
      <c r="J185" s="139">
        <f t="shared" ca="1" si="59"/>
        <v>2200238.6446498712</v>
      </c>
      <c r="K185" s="77">
        <f t="shared" ca="1" si="60"/>
        <v>-8.3233898062553824E-2</v>
      </c>
      <c r="L185" s="137">
        <f t="shared" ca="1" si="61"/>
        <v>-199761.35535012916</v>
      </c>
      <c r="M185" s="139">
        <f t="shared" ca="1" si="62"/>
        <v>2340018.8641143693</v>
      </c>
      <c r="N185" s="77">
        <f t="shared" ca="1" si="63"/>
        <v>-2.4992139952346025E-2</v>
      </c>
      <c r="O185" s="137">
        <f t="shared" ca="1" si="64"/>
        <v>-59981.135885630458</v>
      </c>
    </row>
    <row r="186" spans="1:15" ht="16.5" customHeight="1">
      <c r="A186" s="153">
        <v>13</v>
      </c>
      <c r="B186" s="153" t="str">
        <f>TEXT(투자전략!$G$1+12, "[$-ko-KR]yyyy.mm.dd")</f>
        <v>2021.10.13</v>
      </c>
      <c r="C186" s="135">
        <f t="shared" ca="1" si="52"/>
        <v>2550000</v>
      </c>
      <c r="D186" s="139">
        <f t="shared" ca="1" si="53"/>
        <v>2557491.5166131356</v>
      </c>
      <c r="E186" s="77">
        <f t="shared" ca="1" si="54"/>
        <v>2.9378496522101923E-3</v>
      </c>
      <c r="F186" s="137">
        <f t="shared" ca="1" si="55"/>
        <v>7491.5166131359911</v>
      </c>
      <c r="G186" s="139">
        <f t="shared" ca="1" si="56"/>
        <v>2558090.4928072551</v>
      </c>
      <c r="H186" s="77">
        <f t="shared" ca="1" si="57"/>
        <v>3.172742277354975E-3</v>
      </c>
      <c r="I186" s="137">
        <f t="shared" ca="1" si="58"/>
        <v>8090.4928072551857</v>
      </c>
      <c r="J186" s="139">
        <f t="shared" ca="1" si="59"/>
        <v>2582126.6721108984</v>
      </c>
      <c r="K186" s="77">
        <f t="shared" ca="1" si="60"/>
        <v>1.2598694945450298E-2</v>
      </c>
      <c r="L186" s="137">
        <f t="shared" ca="1" si="61"/>
        <v>32126.67211089826</v>
      </c>
      <c r="M186" s="139">
        <f t="shared" ca="1" si="62"/>
        <v>2586408.3199717361</v>
      </c>
      <c r="N186" s="77">
        <f t="shared" ca="1" si="63"/>
        <v>1.4277772537935629E-2</v>
      </c>
      <c r="O186" s="137">
        <f t="shared" ca="1" si="64"/>
        <v>36408.319971735858</v>
      </c>
    </row>
    <row r="187" spans="1:15" ht="16.5" customHeight="1" thickBot="1">
      <c r="A187" s="155">
        <v>14</v>
      </c>
      <c r="B187" s="155" t="str">
        <f>TEXT(투자전략!$G$1+13, "[$-ko-KR]yyyy.mm.dd")</f>
        <v>2021.10.14</v>
      </c>
      <c r="C187" s="136">
        <f t="shared" ca="1" si="52"/>
        <v>2550000</v>
      </c>
      <c r="D187" s="140">
        <f t="shared" ca="1" si="53"/>
        <v>2682668.005678582</v>
      </c>
      <c r="E187" s="79">
        <f t="shared" ca="1" si="54"/>
        <v>5.202666889356148E-2</v>
      </c>
      <c r="F187" s="138">
        <f t="shared" ca="1" si="55"/>
        <v>132668.00567858177</v>
      </c>
      <c r="G187" s="140">
        <f t="shared" ca="1" si="56"/>
        <v>2626249.2055275016</v>
      </c>
      <c r="H187" s="79">
        <f t="shared" ca="1" si="57"/>
        <v>2.9901649226471153E-2</v>
      </c>
      <c r="I187" s="138">
        <f t="shared" ca="1" si="58"/>
        <v>76249.205527501443</v>
      </c>
      <c r="J187" s="140">
        <f t="shared" ca="1" si="59"/>
        <v>2642730.6714226846</v>
      </c>
      <c r="K187" s="79">
        <f t="shared" ca="1" si="60"/>
        <v>3.6364969185366434E-2</v>
      </c>
      <c r="L187" s="138">
        <f t="shared" ca="1" si="61"/>
        <v>92730.671422684405</v>
      </c>
      <c r="M187" s="140">
        <f t="shared" ca="1" si="62"/>
        <v>2601043.4494510987</v>
      </c>
      <c r="N187" s="79">
        <f t="shared" ca="1" si="63"/>
        <v>2.0017039000430874E-2</v>
      </c>
      <c r="O187" s="138">
        <f t="shared" ca="1" si="64"/>
        <v>51043.44945109875</v>
      </c>
    </row>
    <row r="188" spans="1:15" ht="16.5" customHeight="1">
      <c r="A188" s="154">
        <v>15</v>
      </c>
      <c r="B188" s="154" t="str">
        <f>TEXT(투자전략!$G$1+14, "[$-ko-KR]yyyy.mm.dd")</f>
        <v>2021.10.15</v>
      </c>
      <c r="C188" s="135">
        <f t="shared" ca="1" si="52"/>
        <v>2550000</v>
      </c>
      <c r="D188" s="139">
        <f t="shared" ca="1" si="53"/>
        <v>2505448.9406805015</v>
      </c>
      <c r="E188" s="77">
        <f t="shared" ca="1" si="54"/>
        <v>-1.7471003654705202E-2</v>
      </c>
      <c r="F188" s="137">
        <f t="shared" ca="1" si="55"/>
        <v>-44551.059319498272</v>
      </c>
      <c r="G188" s="139">
        <f t="shared" ca="1" si="56"/>
        <v>2388994.1495765378</v>
      </c>
      <c r="H188" s="77">
        <f t="shared" ca="1" si="57"/>
        <v>-6.3139549185671592E-2</v>
      </c>
      <c r="I188" s="137">
        <f t="shared" ca="1" si="58"/>
        <v>-161005.85042346257</v>
      </c>
      <c r="J188" s="139">
        <f t="shared" ca="1" si="59"/>
        <v>2396449.2996970951</v>
      </c>
      <c r="K188" s="77">
        <f t="shared" ca="1" si="60"/>
        <v>-6.0215960903099913E-2</v>
      </c>
      <c r="L188" s="137">
        <f t="shared" ca="1" si="61"/>
        <v>-153550.70030290476</v>
      </c>
      <c r="M188" s="139">
        <f t="shared" ca="1" si="62"/>
        <v>2388786.1488591335</v>
      </c>
      <c r="N188" s="77">
        <f t="shared" ca="1" si="63"/>
        <v>-6.3221118094457518E-2</v>
      </c>
      <c r="O188" s="137">
        <f t="shared" ca="1" si="64"/>
        <v>-161213.85114086667</v>
      </c>
    </row>
    <row r="189" spans="1:15" ht="16.5" customHeight="1">
      <c r="A189" s="153">
        <v>16</v>
      </c>
      <c r="B189" s="153" t="str">
        <f>TEXT(투자전략!$G$1+15, "[$-ko-KR]yyyy.mm.dd")</f>
        <v>2021.10.16</v>
      </c>
      <c r="C189" s="135">
        <f t="shared" ca="1" si="52"/>
        <v>2550000</v>
      </c>
      <c r="D189" s="139">
        <f t="shared" ca="1" si="53"/>
        <v>2559323.8215693273</v>
      </c>
      <c r="E189" s="77">
        <f t="shared" ca="1" si="54"/>
        <v>3.6564006154224359E-3</v>
      </c>
      <c r="F189" s="137">
        <f t="shared" ca="1" si="55"/>
        <v>9323.8215693272177</v>
      </c>
      <c r="G189" s="139">
        <f t="shared" ca="1" si="56"/>
        <v>2608667.3474071901</v>
      </c>
      <c r="H189" s="77">
        <f t="shared" ca="1" si="57"/>
        <v>2.3006802904780431E-2</v>
      </c>
      <c r="I189" s="137">
        <f t="shared" ca="1" si="58"/>
        <v>58667.347407190093</v>
      </c>
      <c r="J189" s="139">
        <f t="shared" ca="1" si="59"/>
        <v>2598355.0642659501</v>
      </c>
      <c r="K189" s="77">
        <f t="shared" ca="1" si="60"/>
        <v>1.8962770300372429E-2</v>
      </c>
      <c r="L189" s="137">
        <f t="shared" ca="1" si="61"/>
        <v>48355.064265949695</v>
      </c>
      <c r="M189" s="139">
        <f t="shared" ca="1" si="62"/>
        <v>2559486.2641999004</v>
      </c>
      <c r="N189" s="77">
        <f t="shared" ca="1" si="63"/>
        <v>3.7201036078040087E-3</v>
      </c>
      <c r="O189" s="137">
        <f t="shared" ca="1" si="64"/>
        <v>9486.2641999002226</v>
      </c>
    </row>
    <row r="190" spans="1:15" ht="16.5" customHeight="1">
      <c r="A190" s="153">
        <v>17</v>
      </c>
      <c r="B190" s="153" t="str">
        <f>TEXT(투자전략!$G$1+16, "[$-ko-KR]yyyy.mm.dd")</f>
        <v>2021.10.17</v>
      </c>
      <c r="C190" s="135">
        <f t="shared" ca="1" si="52"/>
        <v>2550000</v>
      </c>
      <c r="D190" s="139">
        <f t="shared" ca="1" si="53"/>
        <v>2541813.8445393867</v>
      </c>
      <c r="E190" s="77">
        <f t="shared" ca="1" si="54"/>
        <v>-3.2102570433778311E-3</v>
      </c>
      <c r="F190" s="137">
        <f t="shared" ca="1" si="55"/>
        <v>-8186.1554606134678</v>
      </c>
      <c r="G190" s="139">
        <f t="shared" ca="1" si="56"/>
        <v>2548136.1831620783</v>
      </c>
      <c r="H190" s="77">
        <f t="shared" ca="1" si="57"/>
        <v>-7.3090856389085681E-4</v>
      </c>
      <c r="I190" s="137">
        <f t="shared" ca="1" si="58"/>
        <v>-1863.8168379216841</v>
      </c>
      <c r="J190" s="139">
        <f t="shared" ca="1" si="59"/>
        <v>2532936.7206478477</v>
      </c>
      <c r="K190" s="77">
        <f t="shared" ca="1" si="60"/>
        <v>-6.6914820988831199E-3</v>
      </c>
      <c r="L190" s="137">
        <f t="shared" ca="1" si="61"/>
        <v>-17063.279352151956</v>
      </c>
      <c r="M190" s="139">
        <f t="shared" ca="1" si="62"/>
        <v>2537883.4288780033</v>
      </c>
      <c r="N190" s="77">
        <f t="shared" ca="1" si="63"/>
        <v>-4.7515965184300899E-3</v>
      </c>
      <c r="O190" s="137">
        <f t="shared" ca="1" si="64"/>
        <v>-12116.571121996731</v>
      </c>
    </row>
    <row r="191" spans="1:15" ht="16.5" customHeight="1">
      <c r="A191" s="153">
        <v>18</v>
      </c>
      <c r="B191" s="153" t="str">
        <f>TEXT(투자전략!$G$1+17, "[$-ko-KR]yyyy.mm.dd")</f>
        <v>2021.10.18</v>
      </c>
      <c r="C191" s="135">
        <f t="shared" ca="1" si="52"/>
        <v>2550000</v>
      </c>
      <c r="D191" s="139">
        <f t="shared" ca="1" si="53"/>
        <v>2488213.950688235</v>
      </c>
      <c r="E191" s="77">
        <f t="shared" ca="1" si="54"/>
        <v>-2.4229823259515684E-2</v>
      </c>
      <c r="F191" s="137">
        <f t="shared" ca="1" si="55"/>
        <v>-61786.049311764989</v>
      </c>
      <c r="G191" s="139">
        <f t="shared" ca="1" si="56"/>
        <v>2463007.9914723933</v>
      </c>
      <c r="H191" s="77">
        <f t="shared" ca="1" si="57"/>
        <v>-3.4114513148081033E-2</v>
      </c>
      <c r="I191" s="137">
        <f t="shared" ca="1" si="58"/>
        <v>-86992.008527606653</v>
      </c>
      <c r="J191" s="139">
        <f t="shared" ca="1" si="59"/>
        <v>2453637.0839337856</v>
      </c>
      <c r="K191" s="77">
        <f t="shared" ca="1" si="60"/>
        <v>-3.7789378849495799E-2</v>
      </c>
      <c r="L191" s="137">
        <f t="shared" ca="1" si="61"/>
        <v>-96362.916066214282</v>
      </c>
      <c r="M191" s="139">
        <f t="shared" ca="1" si="62"/>
        <v>2469534.8680653581</v>
      </c>
      <c r="N191" s="77">
        <f t="shared" ca="1" si="63"/>
        <v>-3.1554953699859452E-2</v>
      </c>
      <c r="O191" s="137">
        <f t="shared" ca="1" si="64"/>
        <v>-80465.131934641628</v>
      </c>
    </row>
    <row r="192" spans="1:15" ht="16.5" customHeight="1">
      <c r="A192" s="153">
        <v>19</v>
      </c>
      <c r="B192" s="153" t="str">
        <f>TEXT(투자전략!$G$1+18, "[$-ko-KR]yyyy.mm.dd")</f>
        <v>2021.10.19</v>
      </c>
      <c r="C192" s="135">
        <f t="shared" ca="1" si="52"/>
        <v>2550000</v>
      </c>
      <c r="D192" s="139">
        <f t="shared" ca="1" si="53"/>
        <v>2572600.9591860794</v>
      </c>
      <c r="E192" s="77">
        <f t="shared" ca="1" si="54"/>
        <v>8.8631212494430494E-3</v>
      </c>
      <c r="F192" s="137">
        <f t="shared" ca="1" si="55"/>
        <v>22600.959186079774</v>
      </c>
      <c r="G192" s="139">
        <f t="shared" ca="1" si="56"/>
        <v>2610573.5868246607</v>
      </c>
      <c r="H192" s="77">
        <f t="shared" ca="1" si="57"/>
        <v>2.3754347774376738E-2</v>
      </c>
      <c r="I192" s="137">
        <f t="shared" ca="1" si="58"/>
        <v>60573.586824660677</v>
      </c>
      <c r="J192" s="139">
        <f t="shared" ca="1" si="59"/>
        <v>2589849.7184291813</v>
      </c>
      <c r="K192" s="77">
        <f t="shared" ca="1" si="60"/>
        <v>1.5627340560463242E-2</v>
      </c>
      <c r="L192" s="137">
        <f t="shared" ca="1" si="61"/>
        <v>39849.718429181252</v>
      </c>
      <c r="M192" s="139">
        <f t="shared" ca="1" si="62"/>
        <v>2579288.9730060939</v>
      </c>
      <c r="N192" s="77">
        <f t="shared" ca="1" si="63"/>
        <v>1.1485871767095666E-2</v>
      </c>
      <c r="O192" s="137">
        <f t="shared" ca="1" si="64"/>
        <v>29288.973006093955</v>
      </c>
    </row>
    <row r="193" spans="1:15" ht="16.5" customHeight="1">
      <c r="A193" s="153">
        <v>20</v>
      </c>
      <c r="B193" s="153" t="str">
        <f>TEXT(투자전략!$G$1+19, "[$-ko-KR]yyyy.mm.dd")</f>
        <v>2021.10.20</v>
      </c>
      <c r="C193" s="135">
        <f t="shared" ca="1" si="52"/>
        <v>2550000</v>
      </c>
      <c r="D193" s="139">
        <f t="shared" ca="1" si="53"/>
        <v>2556783.0493051372</v>
      </c>
      <c r="E193" s="77">
        <f t="shared" ca="1" si="54"/>
        <v>2.6600193353477999E-3</v>
      </c>
      <c r="F193" s="137">
        <f t="shared" ca="1" si="55"/>
        <v>6783.0493051368894</v>
      </c>
      <c r="G193" s="139">
        <f t="shared" ca="1" si="56"/>
        <v>2579367.2180428864</v>
      </c>
      <c r="H193" s="77">
        <f t="shared" ca="1" si="57"/>
        <v>1.1516556095249382E-2</v>
      </c>
      <c r="I193" s="137">
        <f t="shared" ca="1" si="58"/>
        <v>29367.218042885925</v>
      </c>
      <c r="J193" s="139">
        <f t="shared" ca="1" si="59"/>
        <v>2576264.7655446264</v>
      </c>
      <c r="K193" s="77">
        <f t="shared" ca="1" si="60"/>
        <v>1.0299908056716253E-2</v>
      </c>
      <c r="L193" s="137">
        <f t="shared" ca="1" si="61"/>
        <v>26264.765544626447</v>
      </c>
      <c r="M193" s="139">
        <f t="shared" ca="1" si="62"/>
        <v>2608291.0651231282</v>
      </c>
      <c r="N193" s="77">
        <f t="shared" ca="1" si="63"/>
        <v>2.2859241224756216E-2</v>
      </c>
      <c r="O193" s="137">
        <f t="shared" ca="1" si="64"/>
        <v>58291.065123128334</v>
      </c>
    </row>
    <row r="194" spans="1:15" ht="16.5" customHeight="1" thickBot="1">
      <c r="A194" s="155">
        <v>21</v>
      </c>
      <c r="B194" s="155" t="str">
        <f>TEXT(투자전략!$G$1+20, "[$-ko-KR]yyyy.mm.dd")</f>
        <v>2021.10.21</v>
      </c>
      <c r="C194" s="135">
        <f t="shared" ca="1" si="52"/>
        <v>2400000</v>
      </c>
      <c r="D194" s="139">
        <f t="shared" ca="1" si="53"/>
        <v>2444892.6481722915</v>
      </c>
      <c r="E194" s="77">
        <f t="shared" ca="1" si="54"/>
        <v>1.8705270071787974E-2</v>
      </c>
      <c r="F194" s="137">
        <f t="shared" ca="1" si="55"/>
        <v>44892.648172291134</v>
      </c>
      <c r="G194" s="139">
        <f t="shared" ca="1" si="56"/>
        <v>2463487.2639739574</v>
      </c>
      <c r="H194" s="77">
        <f t="shared" ca="1" si="57"/>
        <v>2.6453026655815722E-2</v>
      </c>
      <c r="I194" s="137">
        <f t="shared" ca="1" si="58"/>
        <v>63487.263973957735</v>
      </c>
      <c r="J194" s="139">
        <f t="shared" ca="1" si="59"/>
        <v>2432530.4703716426</v>
      </c>
      <c r="K194" s="77">
        <f t="shared" ca="1" si="60"/>
        <v>1.355436265485108E-2</v>
      </c>
      <c r="L194" s="137">
        <f t="shared" ca="1" si="61"/>
        <v>32530.470371642594</v>
      </c>
      <c r="M194" s="139">
        <f t="shared" ca="1" si="62"/>
        <v>2404439.9184094346</v>
      </c>
      <c r="N194" s="77">
        <f t="shared" ca="1" si="63"/>
        <v>1.8499660039310228E-3</v>
      </c>
      <c r="O194" s="137">
        <f t="shared" ca="1" si="64"/>
        <v>4439.9184094344546</v>
      </c>
    </row>
    <row r="195" spans="1:15" ht="16.5" customHeight="1">
      <c r="A195" s="154">
        <v>22</v>
      </c>
      <c r="B195" s="154" t="str">
        <f>TEXT(투자전략!$G$1+21, "[$-ko-KR]yyyy.mm.dd")</f>
        <v>2021.10.22</v>
      </c>
      <c r="C195" s="134">
        <f t="shared" ca="1" si="52"/>
        <v>2550000</v>
      </c>
      <c r="D195" s="142">
        <f t="shared" ca="1" si="53"/>
        <v>2565891.2291278499</v>
      </c>
      <c r="E195" s="76">
        <f t="shared" ca="1" si="54"/>
        <v>6.2318545599412394E-3</v>
      </c>
      <c r="F195" s="141">
        <f t="shared" ca="1" si="55"/>
        <v>15891.229127850162</v>
      </c>
      <c r="G195" s="142">
        <f t="shared" ca="1" si="56"/>
        <v>2585480.4786442635</v>
      </c>
      <c r="H195" s="76">
        <f t="shared" ca="1" si="57"/>
        <v>1.3913913193828733E-2</v>
      </c>
      <c r="I195" s="141">
        <f t="shared" ca="1" si="58"/>
        <v>35480.478644263269</v>
      </c>
      <c r="J195" s="142">
        <f t="shared" ca="1" si="59"/>
        <v>2596635.9855247326</v>
      </c>
      <c r="K195" s="76">
        <f t="shared" ca="1" si="60"/>
        <v>1.8288621774404924E-2</v>
      </c>
      <c r="L195" s="141">
        <f t="shared" ca="1" si="61"/>
        <v>46635.985524732554</v>
      </c>
      <c r="M195" s="142">
        <f t="shared" ca="1" si="62"/>
        <v>2565131.0853920602</v>
      </c>
      <c r="N195" s="76">
        <f t="shared" ca="1" si="63"/>
        <v>5.9337589772784768E-3</v>
      </c>
      <c r="O195" s="141">
        <f t="shared" ca="1" si="64"/>
        <v>15131.085392060115</v>
      </c>
    </row>
    <row r="196" spans="1:15" ht="16.5" customHeight="1">
      <c r="A196" s="153">
        <v>23</v>
      </c>
      <c r="B196" s="153" t="str">
        <f>TEXT(투자전략!$G$1+22, "[$-ko-KR]yyyy.mm.dd")</f>
        <v>2021.10.23</v>
      </c>
      <c r="C196" s="135">
        <f t="shared" ca="1" si="52"/>
        <v>2550000</v>
      </c>
      <c r="D196" s="139">
        <f t="shared" ca="1" si="53"/>
        <v>2571913.5100234984</v>
      </c>
      <c r="E196" s="77">
        <f t="shared" ca="1" si="54"/>
        <v>8.5935333425483981E-3</v>
      </c>
      <c r="F196" s="137">
        <f t="shared" ca="1" si="55"/>
        <v>21913.510023498402</v>
      </c>
      <c r="G196" s="139">
        <f t="shared" ca="1" si="56"/>
        <v>2557946.330241736</v>
      </c>
      <c r="H196" s="77">
        <f t="shared" ca="1" si="57"/>
        <v>3.1162079379356733E-3</v>
      </c>
      <c r="I196" s="137">
        <f t="shared" ca="1" si="58"/>
        <v>7946.3302417359673</v>
      </c>
      <c r="J196" s="139">
        <f t="shared" ca="1" si="59"/>
        <v>2559834.7454944281</v>
      </c>
      <c r="K196" s="77">
        <f t="shared" ca="1" si="60"/>
        <v>3.8567629389914156E-3</v>
      </c>
      <c r="L196" s="137">
        <f t="shared" ca="1" si="61"/>
        <v>9834.7454944281071</v>
      </c>
      <c r="M196" s="139">
        <f t="shared" ca="1" si="62"/>
        <v>2560185.8496569721</v>
      </c>
      <c r="N196" s="77">
        <f t="shared" ca="1" si="63"/>
        <v>3.9944508458714285E-3</v>
      </c>
      <c r="O196" s="137">
        <f t="shared" ca="1" si="64"/>
        <v>10185.849656972143</v>
      </c>
    </row>
    <row r="197" spans="1:15" ht="16.5" customHeight="1">
      <c r="A197" s="153">
        <v>24</v>
      </c>
      <c r="B197" s="153" t="str">
        <f>TEXT(투자전략!$G$1+23, "[$-ko-KR]yyyy.mm.dd")</f>
        <v>2021.10.24</v>
      </c>
      <c r="C197" s="135">
        <f t="shared" ca="1" si="52"/>
        <v>2550000</v>
      </c>
      <c r="D197" s="139">
        <f t="shared" ca="1" si="53"/>
        <v>2555847.4408061639</v>
      </c>
      <c r="E197" s="77">
        <f t="shared" ca="1" si="54"/>
        <v>2.2931140416329429E-3</v>
      </c>
      <c r="F197" s="137">
        <f t="shared" ca="1" si="55"/>
        <v>5847.4408061640061</v>
      </c>
      <c r="G197" s="139">
        <f t="shared" ca="1" si="56"/>
        <v>2550281.8284384981</v>
      </c>
      <c r="H197" s="77">
        <f t="shared" ca="1" si="57"/>
        <v>1.1052095627369924E-4</v>
      </c>
      <c r="I197" s="137">
        <f t="shared" ca="1" si="58"/>
        <v>281.82843849793437</v>
      </c>
      <c r="J197" s="139">
        <f t="shared" ca="1" si="59"/>
        <v>2524062.2327317381</v>
      </c>
      <c r="K197" s="77">
        <f t="shared" ca="1" si="60"/>
        <v>-1.0171673438534109E-2</v>
      </c>
      <c r="L197" s="137">
        <f t="shared" ca="1" si="61"/>
        <v>-25937.767268261978</v>
      </c>
      <c r="M197" s="139">
        <f t="shared" ca="1" si="62"/>
        <v>2550000</v>
      </c>
      <c r="N197" s="77">
        <f t="shared" ca="1" si="63"/>
        <v>0</v>
      </c>
      <c r="O197" s="137">
        <f t="shared" ca="1" si="64"/>
        <v>0</v>
      </c>
    </row>
    <row r="198" spans="1:15" ht="16.5" customHeight="1">
      <c r="A198" s="153">
        <v>25</v>
      </c>
      <c r="B198" s="153" t="str">
        <f>TEXT(투자전략!$G$1+24, "[$-ko-KR]yyyy.mm.dd")</f>
        <v>2021.10.25</v>
      </c>
      <c r="C198" s="135" t="str">
        <f t="shared" ca="1" si="52"/>
        <v/>
      </c>
      <c r="D198" s="139" t="str">
        <f t="shared" ca="1" si="53"/>
        <v/>
      </c>
      <c r="E198" s="77" t="str">
        <f t="shared" ca="1" si="54"/>
        <v/>
      </c>
      <c r="F198" s="137" t="str">
        <f t="shared" ca="1" si="55"/>
        <v/>
      </c>
      <c r="G198" s="139" t="str">
        <f t="shared" ca="1" si="56"/>
        <v/>
      </c>
      <c r="H198" s="77" t="str">
        <f t="shared" ca="1" si="57"/>
        <v/>
      </c>
      <c r="I198" s="137" t="str">
        <f t="shared" ca="1" si="58"/>
        <v/>
      </c>
      <c r="J198" s="139" t="str">
        <f t="shared" ca="1" si="59"/>
        <v/>
      </c>
      <c r="K198" s="77" t="str">
        <f t="shared" ca="1" si="60"/>
        <v/>
      </c>
      <c r="L198" s="137" t="str">
        <f t="shared" ca="1" si="61"/>
        <v/>
      </c>
      <c r="M198" s="139" t="str">
        <f t="shared" ca="1" si="62"/>
        <v/>
      </c>
      <c r="N198" s="77" t="str">
        <f t="shared" ca="1" si="63"/>
        <v/>
      </c>
      <c r="O198" s="137" t="str">
        <f t="shared" ca="1" si="64"/>
        <v/>
      </c>
    </row>
    <row r="199" spans="1:15" ht="16.5" customHeight="1">
      <c r="A199" s="153">
        <v>26</v>
      </c>
      <c r="B199" s="153" t="str">
        <f>TEXT(투자전략!$G$1+25, "[$-ko-KR]yyyy.mm.dd")</f>
        <v>2021.10.26</v>
      </c>
      <c r="C199" s="135" t="str">
        <f t="shared" ca="1" si="52"/>
        <v/>
      </c>
      <c r="D199" s="139" t="str">
        <f t="shared" ca="1" si="53"/>
        <v/>
      </c>
      <c r="E199" s="77" t="str">
        <f t="shared" ca="1" si="54"/>
        <v/>
      </c>
      <c r="F199" s="137" t="str">
        <f t="shared" ca="1" si="55"/>
        <v/>
      </c>
      <c r="G199" s="139" t="str">
        <f t="shared" ca="1" si="56"/>
        <v/>
      </c>
      <c r="H199" s="77" t="str">
        <f t="shared" ca="1" si="57"/>
        <v/>
      </c>
      <c r="I199" s="137" t="str">
        <f t="shared" ca="1" si="58"/>
        <v/>
      </c>
      <c r="J199" s="139" t="str">
        <f t="shared" ca="1" si="59"/>
        <v/>
      </c>
      <c r="K199" s="77" t="str">
        <f t="shared" ca="1" si="60"/>
        <v/>
      </c>
      <c r="L199" s="137" t="str">
        <f t="shared" ca="1" si="61"/>
        <v/>
      </c>
      <c r="M199" s="139" t="str">
        <f t="shared" ca="1" si="62"/>
        <v/>
      </c>
      <c r="N199" s="77" t="str">
        <f t="shared" ca="1" si="63"/>
        <v/>
      </c>
      <c r="O199" s="137" t="str">
        <f t="shared" ca="1" si="64"/>
        <v/>
      </c>
    </row>
    <row r="200" spans="1:15" ht="16.5" customHeight="1">
      <c r="A200" s="153">
        <v>27</v>
      </c>
      <c r="B200" s="153" t="str">
        <f>TEXT(투자전략!$G$1+26, "[$-ko-KR]yyyy.mm.dd")</f>
        <v>2021.10.27</v>
      </c>
      <c r="C200" s="135" t="str">
        <f t="shared" ca="1" si="52"/>
        <v/>
      </c>
      <c r="D200" s="139" t="str">
        <f t="shared" ca="1" si="53"/>
        <v/>
      </c>
      <c r="E200" s="77" t="str">
        <f t="shared" ca="1" si="54"/>
        <v/>
      </c>
      <c r="F200" s="137" t="str">
        <f t="shared" ca="1" si="55"/>
        <v/>
      </c>
      <c r="G200" s="139" t="str">
        <f t="shared" ca="1" si="56"/>
        <v/>
      </c>
      <c r="H200" s="77" t="str">
        <f t="shared" ca="1" si="57"/>
        <v/>
      </c>
      <c r="I200" s="137" t="str">
        <f t="shared" ca="1" si="58"/>
        <v/>
      </c>
      <c r="J200" s="139" t="str">
        <f t="shared" ca="1" si="59"/>
        <v/>
      </c>
      <c r="K200" s="77" t="str">
        <f t="shared" ca="1" si="60"/>
        <v/>
      </c>
      <c r="L200" s="137" t="str">
        <f t="shared" ca="1" si="61"/>
        <v/>
      </c>
      <c r="M200" s="139" t="str">
        <f t="shared" ca="1" si="62"/>
        <v/>
      </c>
      <c r="N200" s="77" t="str">
        <f t="shared" ca="1" si="63"/>
        <v/>
      </c>
      <c r="O200" s="137" t="str">
        <f t="shared" ca="1" si="64"/>
        <v/>
      </c>
    </row>
    <row r="201" spans="1:15" ht="16.5" customHeight="1" thickBot="1">
      <c r="A201" s="155">
        <v>28</v>
      </c>
      <c r="B201" s="155" t="str">
        <f>TEXT(투자전략!$G$1+27, "[$-ko-KR]yyyy.mm.dd")</f>
        <v>2021.10.28</v>
      </c>
      <c r="C201" s="136" t="str">
        <f t="shared" ca="1" si="52"/>
        <v/>
      </c>
      <c r="D201" s="140" t="str">
        <f t="shared" ca="1" si="53"/>
        <v/>
      </c>
      <c r="E201" s="79" t="str">
        <f t="shared" ca="1" si="54"/>
        <v/>
      </c>
      <c r="F201" s="138" t="str">
        <f t="shared" ca="1" si="55"/>
        <v/>
      </c>
      <c r="G201" s="140" t="str">
        <f t="shared" ca="1" si="56"/>
        <v/>
      </c>
      <c r="H201" s="79" t="str">
        <f t="shared" ca="1" si="57"/>
        <v/>
      </c>
      <c r="I201" s="138" t="str">
        <f t="shared" ca="1" si="58"/>
        <v/>
      </c>
      <c r="J201" s="140" t="str">
        <f t="shared" ca="1" si="59"/>
        <v/>
      </c>
      <c r="K201" s="79" t="str">
        <f t="shared" ca="1" si="60"/>
        <v/>
      </c>
      <c r="L201" s="138" t="str">
        <f t="shared" ca="1" si="61"/>
        <v/>
      </c>
      <c r="M201" s="140" t="str">
        <f t="shared" ca="1" si="62"/>
        <v/>
      </c>
      <c r="N201" s="79" t="str">
        <f t="shared" ca="1" si="63"/>
        <v/>
      </c>
      <c r="O201" s="138" t="str">
        <f t="shared" ca="1" si="64"/>
        <v/>
      </c>
    </row>
    <row r="202" spans="1:15" ht="16.5" customHeight="1">
      <c r="A202" s="121">
        <v>29</v>
      </c>
      <c r="B202" s="154" t="str">
        <f>TEXT(투자전략!$G$1+28, "[$-ko-KR]yyyy.mm.dd")</f>
        <v>2021.10.29</v>
      </c>
      <c r="C202" s="135" t="str">
        <f t="shared" ca="1" si="52"/>
        <v/>
      </c>
      <c r="D202" s="139" t="str">
        <f t="shared" ca="1" si="53"/>
        <v/>
      </c>
      <c r="E202" s="77" t="str">
        <f t="shared" ca="1" si="54"/>
        <v/>
      </c>
      <c r="F202" s="137" t="str">
        <f t="shared" ca="1" si="55"/>
        <v/>
      </c>
      <c r="G202" s="139" t="str">
        <f t="shared" ca="1" si="56"/>
        <v/>
      </c>
      <c r="H202" s="77" t="str">
        <f t="shared" ca="1" si="57"/>
        <v/>
      </c>
      <c r="I202" s="137" t="str">
        <f t="shared" ca="1" si="58"/>
        <v/>
      </c>
      <c r="J202" s="139" t="str">
        <f t="shared" ca="1" si="59"/>
        <v/>
      </c>
      <c r="K202" s="77" t="str">
        <f t="shared" ca="1" si="60"/>
        <v/>
      </c>
      <c r="L202" s="137" t="str">
        <f t="shared" ca="1" si="61"/>
        <v/>
      </c>
      <c r="M202" s="139" t="str">
        <f t="shared" ca="1" si="62"/>
        <v/>
      </c>
      <c r="N202" s="77" t="str">
        <f t="shared" ca="1" si="63"/>
        <v/>
      </c>
      <c r="O202" s="137" t="str">
        <f t="shared" ca="1" si="64"/>
        <v/>
      </c>
    </row>
    <row r="203" spans="1:15" ht="16.5" customHeight="1">
      <c r="A203" s="121">
        <v>30</v>
      </c>
      <c r="B203" s="153" t="str">
        <f>TEXT(투자전략!$G$1+29, "[$-ko-KR]yyyy.mm.dd")</f>
        <v>2021.10.30</v>
      </c>
      <c r="C203" s="135" t="str">
        <f t="shared" ca="1" si="52"/>
        <v/>
      </c>
      <c r="D203" s="139" t="str">
        <f t="shared" ca="1" si="53"/>
        <v/>
      </c>
      <c r="E203" s="77" t="str">
        <f t="shared" ca="1" si="54"/>
        <v/>
      </c>
      <c r="F203" s="137" t="str">
        <f t="shared" ca="1" si="55"/>
        <v/>
      </c>
      <c r="G203" s="139" t="str">
        <f t="shared" ca="1" si="56"/>
        <v/>
      </c>
      <c r="H203" s="77" t="str">
        <f t="shared" ca="1" si="57"/>
        <v/>
      </c>
      <c r="I203" s="137" t="str">
        <f t="shared" ca="1" si="58"/>
        <v/>
      </c>
      <c r="J203" s="139" t="str">
        <f t="shared" ca="1" si="59"/>
        <v/>
      </c>
      <c r="K203" s="77" t="str">
        <f t="shared" ca="1" si="60"/>
        <v/>
      </c>
      <c r="L203" s="137" t="str">
        <f t="shared" ca="1" si="61"/>
        <v/>
      </c>
      <c r="M203" s="139" t="str">
        <f t="shared" ca="1" si="62"/>
        <v/>
      </c>
      <c r="N203" s="77" t="str">
        <f t="shared" ca="1" si="63"/>
        <v/>
      </c>
      <c r="O203" s="137" t="str">
        <f t="shared" ca="1" si="64"/>
        <v/>
      </c>
    </row>
    <row r="204" spans="1:15" ht="16.5" customHeight="1" thickBot="1">
      <c r="A204" s="121">
        <v>31</v>
      </c>
      <c r="B204" s="153" t="str">
        <f>TEXT(투자전략!$G$1+30, "[$-ko-KR]yyyy.mm.dd")</f>
        <v>2021.10.31</v>
      </c>
      <c r="C204" s="136" t="str">
        <f t="shared" ca="1" si="52"/>
        <v/>
      </c>
      <c r="D204" s="140" t="str">
        <f t="shared" ca="1" si="53"/>
        <v/>
      </c>
      <c r="E204" s="79" t="str">
        <f t="shared" ca="1" si="54"/>
        <v/>
      </c>
      <c r="F204" s="138" t="str">
        <f t="shared" ca="1" si="55"/>
        <v/>
      </c>
      <c r="G204" s="140" t="str">
        <f t="shared" ca="1" si="56"/>
        <v/>
      </c>
      <c r="H204" s="79" t="str">
        <f t="shared" ca="1" si="57"/>
        <v/>
      </c>
      <c r="I204" s="138" t="str">
        <f t="shared" ca="1" si="58"/>
        <v/>
      </c>
      <c r="J204" s="140" t="str">
        <f t="shared" ca="1" si="59"/>
        <v/>
      </c>
      <c r="K204" s="79" t="str">
        <f t="shared" ca="1" si="60"/>
        <v/>
      </c>
      <c r="L204" s="138" t="str">
        <f t="shared" ca="1" si="61"/>
        <v/>
      </c>
      <c r="M204" s="140" t="str">
        <f t="shared" ca="1" si="62"/>
        <v/>
      </c>
      <c r="N204" s="79" t="str">
        <f t="shared" ca="1" si="63"/>
        <v/>
      </c>
      <c r="O204" s="138" t="str">
        <f t="shared" ca="1" si="64"/>
        <v/>
      </c>
    </row>
    <row r="205" spans="1:15" ht="16.5" customHeight="1" thickBot="1">
      <c r="A205" s="303" t="s">
        <v>281</v>
      </c>
      <c r="B205" s="305"/>
      <c r="C205" s="132" t="s">
        <v>276</v>
      </c>
      <c r="D205" s="150" t="s">
        <v>277</v>
      </c>
      <c r="E205" s="151" t="s">
        <v>278</v>
      </c>
      <c r="F205" s="152" t="s">
        <v>279</v>
      </c>
      <c r="G205" s="150" t="s">
        <v>277</v>
      </c>
      <c r="H205" s="151" t="s">
        <v>278</v>
      </c>
      <c r="I205" s="152" t="s">
        <v>279</v>
      </c>
      <c r="J205" s="150" t="s">
        <v>277</v>
      </c>
      <c r="K205" s="151" t="s">
        <v>278</v>
      </c>
      <c r="L205" s="152" t="s">
        <v>279</v>
      </c>
      <c r="M205" s="150" t="s">
        <v>277</v>
      </c>
      <c r="N205" s="151" t="s">
        <v>278</v>
      </c>
      <c r="O205" s="152" t="s">
        <v>279</v>
      </c>
    </row>
    <row r="206" spans="1:15" ht="16.5" customHeight="1" thickBot="1">
      <c r="A206" s="296"/>
      <c r="B206" s="298"/>
      <c r="C206" s="136">
        <f ca="1">SUM(C174:C204)</f>
        <v>61650000</v>
      </c>
      <c r="D206" s="140">
        <f ca="1">SUM(D174:D204)</f>
        <v>62608303.402282625</v>
      </c>
      <c r="E206" s="79">
        <f ca="1">IFERROR(F206 / (SUM($C174:$C204) / COUNT($C174:$C204)), 0)</f>
        <v>0.37306215174020119</v>
      </c>
      <c r="F206" s="138">
        <f ca="1">SUM(F174:F204)</f>
        <v>958303.40228264173</v>
      </c>
      <c r="G206" s="140">
        <f ca="1">SUM(G174:G204)</f>
        <v>62709417.605871238</v>
      </c>
      <c r="H206" s="79">
        <f ca="1">IFERROR(I206 / (SUM($C174:$C204) / COUNT($C174:$C204)), 0)</f>
        <v>0.41242534535133107</v>
      </c>
      <c r="I206" s="138">
        <f ca="1">SUM(I174:I204)</f>
        <v>1059417.6058712318</v>
      </c>
      <c r="J206" s="140">
        <f ca="1">SUM(J174:J204)</f>
        <v>63016543.487161763</v>
      </c>
      <c r="K206" s="79">
        <f ca="1">IFERROR(L206 / (SUM($C174:$C204) / COUNT($C174:$C204)), 0)</f>
        <v>0.53198773222842699</v>
      </c>
      <c r="L206" s="138">
        <f ca="1">SUM(L174:L204)</f>
        <v>1366543.4871617719</v>
      </c>
      <c r="M206" s="140">
        <f ca="1">SUM(M174:M204)</f>
        <v>62684251.516033217</v>
      </c>
      <c r="N206" s="79">
        <f ca="1">IFERROR(O206 / (SUM($C174:$C204) / COUNT($C174:$C204)), 0)</f>
        <v>0.4026283274095282</v>
      </c>
      <c r="O206" s="138">
        <f ca="1">SUM(O174:O204)</f>
        <v>1034251.5160332256</v>
      </c>
    </row>
    <row r="208" spans="1:15" ht="16.5" customHeight="1" thickBot="1"/>
    <row r="209" spans="1:15" ht="16.5" customHeight="1" thickBot="1">
      <c r="A209" s="275" t="str">
        <f>TEXT(투자전략!$G$1, "[$-ko-KR]yyyy년 mm월 ") &amp; "[동전코인] 전일대비 상승률 Bottom20 월말결산"</f>
        <v>2021년 10월 [동전코인] 전일대비 상승률 Bottom20 월말결산</v>
      </c>
      <c r="B209" s="276"/>
      <c r="C209" s="276"/>
      <c r="D209" s="276"/>
      <c r="E209" s="276"/>
      <c r="F209" s="276"/>
      <c r="G209" s="276"/>
      <c r="H209" s="276"/>
      <c r="I209" s="276"/>
      <c r="J209" s="276"/>
      <c r="K209" s="276"/>
      <c r="L209" s="276"/>
      <c r="M209" s="276"/>
      <c r="N209" s="276"/>
      <c r="O209" s="277"/>
    </row>
    <row r="210" spans="1:15" ht="16.5" customHeight="1" thickBot="1">
      <c r="A210" s="319" t="s">
        <v>282</v>
      </c>
      <c r="B210" s="296" t="s">
        <v>280</v>
      </c>
      <c r="C210" s="298"/>
      <c r="D210" s="296" t="s">
        <v>272</v>
      </c>
      <c r="E210" s="297"/>
      <c r="F210" s="298"/>
      <c r="G210" s="296" t="s">
        <v>273</v>
      </c>
      <c r="H210" s="297"/>
      <c r="I210" s="298"/>
      <c r="J210" s="296" t="s">
        <v>274</v>
      </c>
      <c r="K210" s="297"/>
      <c r="L210" s="298"/>
      <c r="M210" s="296" t="s">
        <v>275</v>
      </c>
      <c r="N210" s="297"/>
      <c r="O210" s="298"/>
    </row>
    <row r="211" spans="1:15" ht="16.5" customHeight="1" thickBot="1">
      <c r="A211" s="312"/>
      <c r="B211" s="154" t="s">
        <v>270</v>
      </c>
      <c r="C211" s="154" t="s">
        <v>42</v>
      </c>
      <c r="D211" s="121" t="s">
        <v>271</v>
      </c>
      <c r="E211" s="133" t="s">
        <v>40</v>
      </c>
      <c r="F211" s="156" t="s">
        <v>41</v>
      </c>
      <c r="G211" s="121" t="s">
        <v>271</v>
      </c>
      <c r="H211" s="133" t="s">
        <v>40</v>
      </c>
      <c r="I211" s="156" t="s">
        <v>41</v>
      </c>
      <c r="J211" s="121" t="s">
        <v>271</v>
      </c>
      <c r="K211" s="133" t="s">
        <v>40</v>
      </c>
      <c r="L211" s="156" t="s">
        <v>41</v>
      </c>
      <c r="M211" s="121" t="s">
        <v>271</v>
      </c>
      <c r="N211" s="133" t="s">
        <v>40</v>
      </c>
      <c r="O211" s="156" t="s">
        <v>41</v>
      </c>
    </row>
    <row r="212" spans="1:15" ht="16.5" customHeight="1">
      <c r="A212" s="154">
        <v>1</v>
      </c>
      <c r="B212" s="154" t="str">
        <f>TEXT(투자전략!$G$1+0, "[$-ko-KR]yyyy.mm.dd")</f>
        <v>2021.10.01</v>
      </c>
      <c r="C212" s="134">
        <f ca="1">IFERROR(COUNTA(INDIRECT($B212&amp;"!A152:A171")) * INDIRECT($B212&amp;"!B172"), "")</f>
        <v>3000000</v>
      </c>
      <c r="D212" s="142">
        <f ca="1">IFERROR($C212 * (1 + E212), "")</f>
        <v>3094484.4068795652</v>
      </c>
      <c r="E212" s="76">
        <f ca="1">IFERROR(INDIRECT($B212&amp;"!E172"), "")</f>
        <v>3.1494802293188441E-2</v>
      </c>
      <c r="F212" s="141">
        <f ca="1">IFERROR(INDIRECT($B212&amp;"!F172"), "")</f>
        <v>94484.4068795653</v>
      </c>
      <c r="G212" s="142">
        <f ca="1">IFERROR($C212 * (1 + H212), "")</f>
        <v>3155121.0363195539</v>
      </c>
      <c r="H212" s="76">
        <f ca="1">IFERROR(INDIRECT($B212&amp;"!H172"), "")</f>
        <v>5.1707012106517999E-2</v>
      </c>
      <c r="I212" s="141">
        <f ca="1">IFERROR(INDIRECT($B212&amp;"!I172"), "")</f>
        <v>155121.03631955403</v>
      </c>
      <c r="J212" s="142">
        <f ca="1">IFERROR($C212 * (1 + K212), "")</f>
        <v>3244133.3353463132</v>
      </c>
      <c r="K212" s="76">
        <f ca="1">IFERROR(INDIRECT($B212&amp;"!K172"), "")</f>
        <v>8.1377778448771088E-2</v>
      </c>
      <c r="L212" s="141">
        <f ca="1">IFERROR(INDIRECT($B212&amp;"!L172"), "")</f>
        <v>244133.33534631325</v>
      </c>
      <c r="M212" s="142">
        <f ca="1">IFERROR($C212 * (1 + N212), "")</f>
        <v>3224791.9636872527</v>
      </c>
      <c r="N212" s="76">
        <f ca="1">IFERROR(INDIRECT($B212&amp;"!N172"), "")</f>
        <v>7.4930654562417473E-2</v>
      </c>
      <c r="O212" s="141">
        <f ca="1">IFERROR(INDIRECT($B212&amp;"!O172"), "")</f>
        <v>224791.9636872524</v>
      </c>
    </row>
    <row r="213" spans="1:15" ht="16.5" customHeight="1">
      <c r="A213" s="153">
        <v>2</v>
      </c>
      <c r="B213" s="153" t="str">
        <f>TEXT(투자전략!$G$1+1, "[$-ko-KR]yyyy.mm.dd")</f>
        <v>2021.10.02</v>
      </c>
      <c r="C213" s="135">
        <f t="shared" ref="C213:C242" ca="1" si="65">IFERROR(COUNTA(INDIRECT($B213&amp;"!A152:A171")) * INDIRECT($B213&amp;"!B172"), "")</f>
        <v>3000000</v>
      </c>
      <c r="D213" s="139">
        <f t="shared" ref="D213:D242" ca="1" si="66">IFERROR($C213 * (1 + E213), "")</f>
        <v>3071251.3979486614</v>
      </c>
      <c r="E213" s="77">
        <f t="shared" ref="E213:E242" ca="1" si="67">IFERROR(INDIRECT($B213&amp;"!E172"), "")</f>
        <v>2.3750465982887169E-2</v>
      </c>
      <c r="F213" s="137">
        <f t="shared" ref="F213:F242" ca="1" si="68">IFERROR(INDIRECT($B213&amp;"!F172"), "")</f>
        <v>71251.397948661514</v>
      </c>
      <c r="G213" s="139">
        <f t="shared" ref="G213:G242" ca="1" si="69">IFERROR($C213 * (1 + H213), "")</f>
        <v>3108061.926576179</v>
      </c>
      <c r="H213" s="77">
        <f t="shared" ref="H213:H242" ca="1" si="70">IFERROR(INDIRECT($B213&amp;"!H172"), "")</f>
        <v>3.6020642192059756E-2</v>
      </c>
      <c r="I213" s="137">
        <f t="shared" ref="I213:I242" ca="1" si="71">IFERROR(INDIRECT($B213&amp;"!I172"), "")</f>
        <v>108061.92657617925</v>
      </c>
      <c r="J213" s="139">
        <f t="shared" ref="J213:J242" ca="1" si="72">IFERROR($C213 * (1 + K213), "")</f>
        <v>3116222.1279999637</v>
      </c>
      <c r="K213" s="77">
        <f t="shared" ref="K213:K242" ca="1" si="73">IFERROR(INDIRECT($B213&amp;"!K172"), "")</f>
        <v>3.874070933332123E-2</v>
      </c>
      <c r="L213" s="137">
        <f t="shared" ref="L213:L242" ca="1" si="74">IFERROR(INDIRECT($B213&amp;"!L172"), "")</f>
        <v>116222.12799996369</v>
      </c>
      <c r="M213" s="139">
        <f t="shared" ref="M213:M242" ca="1" si="75">IFERROR($C213 * (1 + N213), "")</f>
        <v>3182222.218805782</v>
      </c>
      <c r="N213" s="77">
        <f t="shared" ref="N213:N242" ca="1" si="76">IFERROR(INDIRECT($B213&amp;"!N172"), "")</f>
        <v>6.0740739601927253E-2</v>
      </c>
      <c r="O213" s="137">
        <f t="shared" ref="O213:O242" ca="1" si="77">IFERROR(INDIRECT($B213&amp;"!O172"), "")</f>
        <v>182222.21880578174</v>
      </c>
    </row>
    <row r="214" spans="1:15" ht="16.5" customHeight="1">
      <c r="A214" s="153">
        <v>3</v>
      </c>
      <c r="B214" s="153" t="str">
        <f>TEXT(투자전략!$G$1+2, "[$-ko-KR]yyyy.mm.dd")</f>
        <v>2021.10.03</v>
      </c>
      <c r="C214" s="135">
        <f t="shared" ca="1" si="65"/>
        <v>3000000</v>
      </c>
      <c r="D214" s="139">
        <f t="shared" ca="1" si="66"/>
        <v>3038756.9019533112</v>
      </c>
      <c r="E214" s="77">
        <f t="shared" ca="1" si="67"/>
        <v>1.2918967317770338E-2</v>
      </c>
      <c r="F214" s="137">
        <f t="shared" ca="1" si="68"/>
        <v>38756.901953311011</v>
      </c>
      <c r="G214" s="139">
        <f t="shared" ca="1" si="69"/>
        <v>3008344.8185395938</v>
      </c>
      <c r="H214" s="77">
        <f t="shared" ca="1" si="70"/>
        <v>2.7816061798645641E-3</v>
      </c>
      <c r="I214" s="137">
        <f t="shared" ca="1" si="71"/>
        <v>8344.8185395936944</v>
      </c>
      <c r="J214" s="139">
        <f t="shared" ca="1" si="72"/>
        <v>3007977.9807826742</v>
      </c>
      <c r="K214" s="77">
        <f t="shared" ca="1" si="73"/>
        <v>2.6593269275581267E-3</v>
      </c>
      <c r="L214" s="137">
        <f t="shared" ca="1" si="74"/>
        <v>7977.9807826743818</v>
      </c>
      <c r="M214" s="139">
        <f t="shared" ca="1" si="75"/>
        <v>3022946.9981475347</v>
      </c>
      <c r="N214" s="77">
        <f t="shared" ca="1" si="76"/>
        <v>7.6489993825114592E-3</v>
      </c>
      <c r="O214" s="137">
        <f t="shared" ca="1" si="77"/>
        <v>22946.998147534381</v>
      </c>
    </row>
    <row r="215" spans="1:15" ht="16.5" customHeight="1">
      <c r="A215" s="153">
        <v>4</v>
      </c>
      <c r="B215" s="153" t="str">
        <f>TEXT(투자전략!$G$1+3, "[$-ko-KR]yyyy.mm.dd")</f>
        <v>2021.10.04</v>
      </c>
      <c r="C215" s="135">
        <f t="shared" ca="1" si="65"/>
        <v>3000000</v>
      </c>
      <c r="D215" s="139">
        <f t="shared" ca="1" si="66"/>
        <v>2954910.3619661406</v>
      </c>
      <c r="E215" s="77">
        <f t="shared" ca="1" si="67"/>
        <v>-1.5029879344619874E-2</v>
      </c>
      <c r="F215" s="137">
        <f t="shared" ca="1" si="68"/>
        <v>-45089.638033859614</v>
      </c>
      <c r="G215" s="139">
        <f t="shared" ca="1" si="69"/>
        <v>2954736.8321055467</v>
      </c>
      <c r="H215" s="77">
        <f t="shared" ca="1" si="70"/>
        <v>-1.5087722631484507E-2</v>
      </c>
      <c r="I215" s="137">
        <f t="shared" ca="1" si="71"/>
        <v>-45263.167894453516</v>
      </c>
      <c r="J215" s="139">
        <f t="shared" ca="1" si="72"/>
        <v>2948285.8403949854</v>
      </c>
      <c r="K215" s="77">
        <f t="shared" ca="1" si="73"/>
        <v>-1.7238053201671485E-2</v>
      </c>
      <c r="L215" s="137">
        <f t="shared" ca="1" si="74"/>
        <v>-51714.159605014458</v>
      </c>
      <c r="M215" s="139">
        <f t="shared" ca="1" si="75"/>
        <v>2945043.3403341025</v>
      </c>
      <c r="N215" s="77">
        <f t="shared" ca="1" si="76"/>
        <v>-1.8318886555299264E-2</v>
      </c>
      <c r="O215" s="137">
        <f t="shared" ca="1" si="77"/>
        <v>-54956.659665897801</v>
      </c>
    </row>
    <row r="216" spans="1:15" ht="16.5" customHeight="1">
      <c r="A216" s="153">
        <v>5</v>
      </c>
      <c r="B216" s="153" t="str">
        <f>TEXT(투자전략!$G$1+4, "[$-ko-KR]yyyy.mm.dd")</f>
        <v>2021.10.05</v>
      </c>
      <c r="C216" s="135">
        <f t="shared" ca="1" si="65"/>
        <v>3000000</v>
      </c>
      <c r="D216" s="139">
        <f t="shared" ca="1" si="66"/>
        <v>3044537.1445986088</v>
      </c>
      <c r="E216" s="77">
        <f t="shared" ca="1" si="67"/>
        <v>1.4845714866202796E-2</v>
      </c>
      <c r="F216" s="137">
        <f t="shared" ca="1" si="68"/>
        <v>44537.144598608371</v>
      </c>
      <c r="G216" s="139">
        <f t="shared" ca="1" si="69"/>
        <v>3117322.0543996408</v>
      </c>
      <c r="H216" s="77">
        <f t="shared" ca="1" si="70"/>
        <v>3.9107351466546932E-2</v>
      </c>
      <c r="I216" s="137">
        <f t="shared" ca="1" si="71"/>
        <v>117322.05439964079</v>
      </c>
      <c r="J216" s="139">
        <f t="shared" ca="1" si="72"/>
        <v>3219324.907739385</v>
      </c>
      <c r="K216" s="77">
        <f t="shared" ca="1" si="73"/>
        <v>7.3108302579795059E-2</v>
      </c>
      <c r="L216" s="137">
        <f t="shared" ca="1" si="74"/>
        <v>219324.90773938515</v>
      </c>
      <c r="M216" s="139">
        <f t="shared" ca="1" si="75"/>
        <v>3131853.0973914936</v>
      </c>
      <c r="N216" s="77">
        <f t="shared" ca="1" si="76"/>
        <v>4.3951032463831224E-2</v>
      </c>
      <c r="O216" s="137">
        <f t="shared" ca="1" si="77"/>
        <v>131853.09739149373</v>
      </c>
    </row>
    <row r="217" spans="1:15" ht="16.5" customHeight="1">
      <c r="A217" s="153">
        <v>6</v>
      </c>
      <c r="B217" s="153" t="str">
        <f>TEXT(투자전략!$G$1+5, "[$-ko-KR]yyyy.mm.dd")</f>
        <v>2021.10.06</v>
      </c>
      <c r="C217" s="135">
        <f t="shared" ca="1" si="65"/>
        <v>3000000</v>
      </c>
      <c r="D217" s="139">
        <f t="shared" ca="1" si="66"/>
        <v>3238366.1276066829</v>
      </c>
      <c r="E217" s="77">
        <f t="shared" ca="1" si="67"/>
        <v>7.9455375868894243E-2</v>
      </c>
      <c r="F217" s="137">
        <f t="shared" ca="1" si="68"/>
        <v>238366.12760668274</v>
      </c>
      <c r="G217" s="139">
        <f t="shared" ca="1" si="69"/>
        <v>3153992.9935037154</v>
      </c>
      <c r="H217" s="77">
        <f t="shared" ca="1" si="70"/>
        <v>5.1330997834571776E-2</v>
      </c>
      <c r="I217" s="137">
        <f t="shared" ca="1" si="71"/>
        <v>153992.99350371532</v>
      </c>
      <c r="J217" s="139">
        <f t="shared" ca="1" si="72"/>
        <v>3213149.5441647791</v>
      </c>
      <c r="K217" s="77">
        <f t="shared" ca="1" si="73"/>
        <v>7.104984805492634E-2</v>
      </c>
      <c r="L217" s="137">
        <f t="shared" ca="1" si="74"/>
        <v>213149.54416477901</v>
      </c>
      <c r="M217" s="139">
        <f t="shared" ca="1" si="75"/>
        <v>3212246.1982200393</v>
      </c>
      <c r="N217" s="77">
        <f t="shared" ca="1" si="76"/>
        <v>7.074873274001324E-2</v>
      </c>
      <c r="O217" s="137">
        <f t="shared" ca="1" si="77"/>
        <v>212246.19822003972</v>
      </c>
    </row>
    <row r="218" spans="1:15" ht="16.5" customHeight="1" thickBot="1">
      <c r="A218" s="155">
        <v>7</v>
      </c>
      <c r="B218" s="155" t="str">
        <f>TEXT(투자전략!$G$1+6, "[$-ko-KR]yyyy.mm.dd")</f>
        <v>2021.10.07</v>
      </c>
      <c r="C218" s="135">
        <f t="shared" ca="1" si="65"/>
        <v>3000000</v>
      </c>
      <c r="D218" s="139">
        <f t="shared" ca="1" si="66"/>
        <v>2982553.6149821216</v>
      </c>
      <c r="E218" s="77">
        <f t="shared" ca="1" si="67"/>
        <v>-5.8154616726261224E-3</v>
      </c>
      <c r="F218" s="137">
        <f t="shared" ca="1" si="68"/>
        <v>-17446.385017878365</v>
      </c>
      <c r="G218" s="139">
        <f t="shared" ca="1" si="69"/>
        <v>3030255.9557198551</v>
      </c>
      <c r="H218" s="77">
        <f t="shared" ca="1" si="70"/>
        <v>1.0085318573285009E-2</v>
      </c>
      <c r="I218" s="137">
        <f t="shared" ca="1" si="71"/>
        <v>30255.955719855025</v>
      </c>
      <c r="J218" s="139">
        <f t="shared" ca="1" si="72"/>
        <v>3035173.7680341331</v>
      </c>
      <c r="K218" s="77">
        <f t="shared" ca="1" si="73"/>
        <v>1.1724589344711007E-2</v>
      </c>
      <c r="L218" s="137">
        <f t="shared" ca="1" si="74"/>
        <v>35173.768034133027</v>
      </c>
      <c r="M218" s="139">
        <f t="shared" ca="1" si="75"/>
        <v>3016152.1683722963</v>
      </c>
      <c r="N218" s="77">
        <f t="shared" ca="1" si="76"/>
        <v>5.3840561240987355E-3</v>
      </c>
      <c r="O218" s="137">
        <f t="shared" ca="1" si="77"/>
        <v>16152.16837229621</v>
      </c>
    </row>
    <row r="219" spans="1:15" ht="16.5" customHeight="1">
      <c r="A219" s="154">
        <v>8</v>
      </c>
      <c r="B219" s="154" t="str">
        <f>TEXT(투자전략!$G$1+7, "[$-ko-KR]yyyy.mm.dd")</f>
        <v>2021.10.08</v>
      </c>
      <c r="C219" s="134">
        <f t="shared" ca="1" si="65"/>
        <v>3000000</v>
      </c>
      <c r="D219" s="142">
        <f t="shared" ca="1" si="66"/>
        <v>3068429.323078075</v>
      </c>
      <c r="E219" s="76">
        <f t="shared" ca="1" si="67"/>
        <v>2.2809774359358305E-2</v>
      </c>
      <c r="F219" s="141">
        <f t="shared" ca="1" si="68"/>
        <v>68429.323078074929</v>
      </c>
      <c r="G219" s="142">
        <f t="shared" ca="1" si="69"/>
        <v>3117327.1001398959</v>
      </c>
      <c r="H219" s="76">
        <f t="shared" ca="1" si="70"/>
        <v>3.910903337996522E-2</v>
      </c>
      <c r="I219" s="141">
        <f t="shared" ca="1" si="71"/>
        <v>117327.10013989567</v>
      </c>
      <c r="J219" s="142">
        <f t="shared" ca="1" si="72"/>
        <v>3088289.1987644723</v>
      </c>
      <c r="K219" s="76">
        <f t="shared" ca="1" si="73"/>
        <v>2.9429732921490842E-2</v>
      </c>
      <c r="L219" s="141">
        <f t="shared" ca="1" si="74"/>
        <v>88289.19876447253</v>
      </c>
      <c r="M219" s="142">
        <f t="shared" ca="1" si="75"/>
        <v>3157309.1352799367</v>
      </c>
      <c r="N219" s="76">
        <f t="shared" ca="1" si="76"/>
        <v>5.2436378426645572E-2</v>
      </c>
      <c r="O219" s="141">
        <f t="shared" ca="1" si="77"/>
        <v>157309.13527993672</v>
      </c>
    </row>
    <row r="220" spans="1:15" ht="16.5" customHeight="1">
      <c r="A220" s="153">
        <v>9</v>
      </c>
      <c r="B220" s="153" t="str">
        <f>TEXT(투자전략!$G$1+8, "[$-ko-KR]yyyy.mm.dd")</f>
        <v>2021.10.09</v>
      </c>
      <c r="C220" s="135">
        <f t="shared" ca="1" si="65"/>
        <v>3000000</v>
      </c>
      <c r="D220" s="139">
        <f t="shared" ca="1" si="66"/>
        <v>2997950.9625768177</v>
      </c>
      <c r="E220" s="77">
        <f t="shared" ca="1" si="67"/>
        <v>-6.830124743940298E-4</v>
      </c>
      <c r="F220" s="137">
        <f t="shared" ca="1" si="68"/>
        <v>-2049.0374231820842</v>
      </c>
      <c r="G220" s="139">
        <f t="shared" ca="1" si="69"/>
        <v>3015742.6005592225</v>
      </c>
      <c r="H220" s="77">
        <f t="shared" ca="1" si="70"/>
        <v>5.2475335197409113E-3</v>
      </c>
      <c r="I220" s="137">
        <f t="shared" ca="1" si="71"/>
        <v>15742.600559222738</v>
      </c>
      <c r="J220" s="139">
        <f t="shared" ca="1" si="72"/>
        <v>2925614.5144763798</v>
      </c>
      <c r="K220" s="77">
        <f t="shared" ca="1" si="73"/>
        <v>-2.4795161841206635E-2</v>
      </c>
      <c r="L220" s="137">
        <f t="shared" ca="1" si="74"/>
        <v>-74385.485523619893</v>
      </c>
      <c r="M220" s="139">
        <f t="shared" ca="1" si="75"/>
        <v>2944574.8043819335</v>
      </c>
      <c r="N220" s="77">
        <f t="shared" ca="1" si="76"/>
        <v>-1.8475065206022191E-2</v>
      </c>
      <c r="O220" s="137">
        <f t="shared" ca="1" si="77"/>
        <v>-55425.195618066573</v>
      </c>
    </row>
    <row r="221" spans="1:15" ht="16.5" customHeight="1">
      <c r="A221" s="153">
        <v>10</v>
      </c>
      <c r="B221" s="153" t="str">
        <f>TEXT(투자전략!$G$1+9, "[$-ko-KR]yyyy.mm.dd")</f>
        <v>2021.10.10</v>
      </c>
      <c r="C221" s="135">
        <f t="shared" ca="1" si="65"/>
        <v>3000000</v>
      </c>
      <c r="D221" s="139">
        <f t="shared" ca="1" si="66"/>
        <v>3009428.3260751818</v>
      </c>
      <c r="E221" s="77">
        <f t="shared" ca="1" si="67"/>
        <v>3.1427753583939504E-3</v>
      </c>
      <c r="F221" s="137">
        <f t="shared" ca="1" si="68"/>
        <v>9428.3260751818489</v>
      </c>
      <c r="G221" s="139">
        <f t="shared" ca="1" si="69"/>
        <v>2977208.9673201535</v>
      </c>
      <c r="H221" s="77">
        <f t="shared" ca="1" si="70"/>
        <v>-7.5970108932821162E-3</v>
      </c>
      <c r="I221" s="137">
        <f t="shared" ca="1" si="71"/>
        <v>-22791.03267984635</v>
      </c>
      <c r="J221" s="139">
        <f t="shared" ca="1" si="72"/>
        <v>2974341.0301969657</v>
      </c>
      <c r="K221" s="77">
        <f t="shared" ca="1" si="73"/>
        <v>-8.5529899343448502E-3</v>
      </c>
      <c r="L221" s="137">
        <f t="shared" ca="1" si="74"/>
        <v>-25658.969803034546</v>
      </c>
      <c r="M221" s="139">
        <f t="shared" ca="1" si="75"/>
        <v>2988227.7171057472</v>
      </c>
      <c r="N221" s="77">
        <f t="shared" ca="1" si="76"/>
        <v>-3.9240942980842183E-3</v>
      </c>
      <c r="O221" s="137">
        <f t="shared" ca="1" si="77"/>
        <v>-11772.282894252656</v>
      </c>
    </row>
    <row r="222" spans="1:15" ht="16.5" customHeight="1">
      <c r="A222" s="153">
        <v>11</v>
      </c>
      <c r="B222" s="153" t="str">
        <f>TEXT(투자전략!$G$1+10, "[$-ko-KR]yyyy.mm.dd")</f>
        <v>2021.10.11</v>
      </c>
      <c r="C222" s="135">
        <f t="shared" ca="1" si="65"/>
        <v>3000000</v>
      </c>
      <c r="D222" s="139">
        <f t="shared" ca="1" si="66"/>
        <v>2977101.3118926813</v>
      </c>
      <c r="E222" s="77">
        <f t="shared" ca="1" si="67"/>
        <v>-7.632896035772903E-3</v>
      </c>
      <c r="F222" s="137">
        <f t="shared" ca="1" si="68"/>
        <v>-22898.688107318714</v>
      </c>
      <c r="G222" s="139">
        <f t="shared" ca="1" si="69"/>
        <v>2977036.2235499937</v>
      </c>
      <c r="H222" s="77">
        <f t="shared" ca="1" si="70"/>
        <v>-7.6545921500020698E-3</v>
      </c>
      <c r="I222" s="137">
        <f t="shared" ca="1" si="71"/>
        <v>-22963.776450006208</v>
      </c>
      <c r="J222" s="139">
        <f t="shared" ca="1" si="72"/>
        <v>2976223.5006025122</v>
      </c>
      <c r="K222" s="77">
        <f t="shared" ca="1" si="73"/>
        <v>-7.9254997991626257E-3</v>
      </c>
      <c r="L222" s="137">
        <f t="shared" ca="1" si="74"/>
        <v>-23776.499397487882</v>
      </c>
      <c r="M222" s="139">
        <f t="shared" ca="1" si="75"/>
        <v>2973797.0544345938</v>
      </c>
      <c r="N222" s="77">
        <f t="shared" ca="1" si="76"/>
        <v>-8.7343151884686915E-3</v>
      </c>
      <c r="O222" s="137">
        <f t="shared" ca="1" si="77"/>
        <v>-26202.945565406069</v>
      </c>
    </row>
    <row r="223" spans="1:15" ht="16.5" customHeight="1">
      <c r="A223" s="153">
        <v>12</v>
      </c>
      <c r="B223" s="153" t="str">
        <f>TEXT(투자전략!$G$1+11, "[$-ko-KR]yyyy.mm.dd")</f>
        <v>2021.10.12</v>
      </c>
      <c r="C223" s="135">
        <f t="shared" ca="1" si="65"/>
        <v>3000000</v>
      </c>
      <c r="D223" s="139">
        <f t="shared" ca="1" si="66"/>
        <v>2839766.2339940923</v>
      </c>
      <c r="E223" s="77">
        <f t="shared" ca="1" si="67"/>
        <v>-5.3411255335302589E-2</v>
      </c>
      <c r="F223" s="137">
        <f t="shared" ca="1" si="68"/>
        <v>-160233.76600590779</v>
      </c>
      <c r="G223" s="139">
        <f t="shared" ca="1" si="69"/>
        <v>2684845.4387304112</v>
      </c>
      <c r="H223" s="77">
        <f t="shared" ca="1" si="70"/>
        <v>-0.10505152042319632</v>
      </c>
      <c r="I223" s="137">
        <f t="shared" ca="1" si="71"/>
        <v>-315154.561269589</v>
      </c>
      <c r="J223" s="139">
        <f t="shared" ca="1" si="72"/>
        <v>2749403.2740034326</v>
      </c>
      <c r="K223" s="77">
        <f t="shared" ca="1" si="73"/>
        <v>-8.3532241998855811E-2</v>
      </c>
      <c r="L223" s="137">
        <f t="shared" ca="1" si="74"/>
        <v>-250596.7259965674</v>
      </c>
      <c r="M223" s="139">
        <f t="shared" ca="1" si="75"/>
        <v>2874842.1632513888</v>
      </c>
      <c r="N223" s="77">
        <f t="shared" ca="1" si="76"/>
        <v>-4.1719278916203709E-2</v>
      </c>
      <c r="O223" s="137">
        <f t="shared" ca="1" si="77"/>
        <v>-125157.83674861112</v>
      </c>
    </row>
    <row r="224" spans="1:15" ht="16.5" customHeight="1">
      <c r="A224" s="153">
        <v>13</v>
      </c>
      <c r="B224" s="153" t="str">
        <f>TEXT(투자전략!$G$1+12, "[$-ko-KR]yyyy.mm.dd")</f>
        <v>2021.10.13</v>
      </c>
      <c r="C224" s="135">
        <f t="shared" ca="1" si="65"/>
        <v>3000000</v>
      </c>
      <c r="D224" s="139">
        <f t="shared" ca="1" si="66"/>
        <v>3001040.7970026308</v>
      </c>
      <c r="E224" s="77">
        <f t="shared" ca="1" si="67"/>
        <v>3.4693233421027132E-4</v>
      </c>
      <c r="F224" s="137">
        <f t="shared" ca="1" si="68"/>
        <v>1040.7970026308153</v>
      </c>
      <c r="G224" s="139">
        <f t="shared" ca="1" si="69"/>
        <v>2994420.9691123529</v>
      </c>
      <c r="H224" s="77">
        <f t="shared" ca="1" si="70"/>
        <v>-1.8596769625490964E-3</v>
      </c>
      <c r="I224" s="137">
        <f t="shared" ca="1" si="71"/>
        <v>-5579.0308876472891</v>
      </c>
      <c r="J224" s="139">
        <f t="shared" ca="1" si="72"/>
        <v>3004821.7215143479</v>
      </c>
      <c r="K224" s="77">
        <f t="shared" ca="1" si="73"/>
        <v>1.6072405047827094E-3</v>
      </c>
      <c r="L224" s="137">
        <f t="shared" ca="1" si="74"/>
        <v>4821.7215143481244</v>
      </c>
      <c r="M224" s="139">
        <f t="shared" ca="1" si="75"/>
        <v>3021513.3259715578</v>
      </c>
      <c r="N224" s="77">
        <f t="shared" ca="1" si="76"/>
        <v>7.1711086571859955E-3</v>
      </c>
      <c r="O224" s="137">
        <f t="shared" ca="1" si="77"/>
        <v>21513.325971557999</v>
      </c>
    </row>
    <row r="225" spans="1:15" ht="16.5" customHeight="1" thickBot="1">
      <c r="A225" s="155">
        <v>14</v>
      </c>
      <c r="B225" s="155" t="str">
        <f>TEXT(투자전략!$G$1+13, "[$-ko-KR]yyyy.mm.dd")</f>
        <v>2021.10.14</v>
      </c>
      <c r="C225" s="136">
        <f t="shared" ca="1" si="65"/>
        <v>3000000</v>
      </c>
      <c r="D225" s="140">
        <f t="shared" ca="1" si="66"/>
        <v>3031548.3841578127</v>
      </c>
      <c r="E225" s="79">
        <f t="shared" ca="1" si="67"/>
        <v>1.0516128052604365E-2</v>
      </c>
      <c r="F225" s="138">
        <f t="shared" ca="1" si="68"/>
        <v>31548.3841578131</v>
      </c>
      <c r="G225" s="140">
        <f t="shared" ca="1" si="69"/>
        <v>3033590.021140106</v>
      </c>
      <c r="H225" s="79">
        <f t="shared" ca="1" si="70"/>
        <v>1.1196673713368738E-2</v>
      </c>
      <c r="I225" s="138">
        <f t="shared" ca="1" si="71"/>
        <v>31910.520083100906</v>
      </c>
      <c r="J225" s="140">
        <f t="shared" ca="1" si="72"/>
        <v>3061425.5377122401</v>
      </c>
      <c r="K225" s="79">
        <f t="shared" ca="1" si="73"/>
        <v>2.047517923741329E-2</v>
      </c>
      <c r="L225" s="138">
        <f t="shared" ca="1" si="74"/>
        <v>58354.260826627877</v>
      </c>
      <c r="M225" s="140">
        <f t="shared" ca="1" si="75"/>
        <v>3057161.6285170447</v>
      </c>
      <c r="N225" s="79">
        <f t="shared" ca="1" si="76"/>
        <v>1.9053876172348293E-2</v>
      </c>
      <c r="O225" s="138">
        <f t="shared" ca="1" si="77"/>
        <v>54303.547091192617</v>
      </c>
    </row>
    <row r="226" spans="1:15" ht="16.5" customHeight="1">
      <c r="A226" s="154">
        <v>15</v>
      </c>
      <c r="B226" s="154" t="str">
        <f>TEXT(투자전략!$G$1+14, "[$-ko-KR]yyyy.mm.dd")</f>
        <v>2021.10.15</v>
      </c>
      <c r="C226" s="135">
        <f t="shared" ca="1" si="65"/>
        <v>3000000</v>
      </c>
      <c r="D226" s="139">
        <f t="shared" ca="1" si="66"/>
        <v>2979625.0910146288</v>
      </c>
      <c r="E226" s="77">
        <f t="shared" ca="1" si="67"/>
        <v>-6.7916363284571011E-3</v>
      </c>
      <c r="F226" s="137">
        <f t="shared" ca="1" si="68"/>
        <v>-20374.908985371301</v>
      </c>
      <c r="G226" s="139">
        <f t="shared" ca="1" si="69"/>
        <v>2850231.8742632046</v>
      </c>
      <c r="H226" s="77">
        <f t="shared" ca="1" si="70"/>
        <v>-4.9922708578931725E-2</v>
      </c>
      <c r="I226" s="137">
        <f t="shared" ca="1" si="71"/>
        <v>-149768.12573679519</v>
      </c>
      <c r="J226" s="139">
        <f t="shared" ca="1" si="72"/>
        <v>2860434.9748507622</v>
      </c>
      <c r="K226" s="77">
        <f t="shared" ca="1" si="73"/>
        <v>-4.6521675049745956E-2</v>
      </c>
      <c r="L226" s="137">
        <f t="shared" ca="1" si="74"/>
        <v>-139565.02514923792</v>
      </c>
      <c r="M226" s="139">
        <f t="shared" ca="1" si="75"/>
        <v>2851733.8754237369</v>
      </c>
      <c r="N226" s="77">
        <f t="shared" ca="1" si="76"/>
        <v>-4.9422041525421019E-2</v>
      </c>
      <c r="O226" s="137">
        <f t="shared" ca="1" si="77"/>
        <v>-148266.12457626307</v>
      </c>
    </row>
    <row r="227" spans="1:15" ht="16.5" customHeight="1">
      <c r="A227" s="153">
        <v>16</v>
      </c>
      <c r="B227" s="153" t="str">
        <f>TEXT(투자전략!$G$1+15, "[$-ko-KR]yyyy.mm.dd")</f>
        <v>2021.10.16</v>
      </c>
      <c r="C227" s="135">
        <f t="shared" ca="1" si="65"/>
        <v>3000000</v>
      </c>
      <c r="D227" s="139">
        <f t="shared" ca="1" si="66"/>
        <v>2965077.0405296586</v>
      </c>
      <c r="E227" s="77">
        <f t="shared" ca="1" si="67"/>
        <v>-1.1640986490113758E-2</v>
      </c>
      <c r="F227" s="137">
        <f t="shared" ca="1" si="68"/>
        <v>-34922.959470341288</v>
      </c>
      <c r="G227" s="139">
        <f t="shared" ca="1" si="69"/>
        <v>3016365.6711199442</v>
      </c>
      <c r="H227" s="77">
        <f t="shared" ca="1" si="70"/>
        <v>5.4552237066480712E-3</v>
      </c>
      <c r="I227" s="137">
        <f t="shared" ca="1" si="71"/>
        <v>16365.671119944214</v>
      </c>
      <c r="J227" s="139">
        <f t="shared" ca="1" si="72"/>
        <v>3011016.3080383805</v>
      </c>
      <c r="K227" s="77">
        <f t="shared" ca="1" si="73"/>
        <v>3.6721026794602554E-3</v>
      </c>
      <c r="L227" s="137">
        <f t="shared" ca="1" si="74"/>
        <v>11016.308038380765</v>
      </c>
      <c r="M227" s="139">
        <f t="shared" ca="1" si="75"/>
        <v>2983179.0465309308</v>
      </c>
      <c r="N227" s="77">
        <f t="shared" ca="1" si="76"/>
        <v>-5.6069844896896644E-3</v>
      </c>
      <c r="O227" s="137">
        <f t="shared" ca="1" si="77"/>
        <v>-16820.953469068998</v>
      </c>
    </row>
    <row r="228" spans="1:15" ht="16.5" customHeight="1">
      <c r="A228" s="153">
        <v>17</v>
      </c>
      <c r="B228" s="153" t="str">
        <f>TEXT(투자전략!$G$1+16, "[$-ko-KR]yyyy.mm.dd")</f>
        <v>2021.10.17</v>
      </c>
      <c r="C228" s="135">
        <f t="shared" ca="1" si="65"/>
        <v>3000000</v>
      </c>
      <c r="D228" s="139">
        <f t="shared" ca="1" si="66"/>
        <v>3018822.5383592327</v>
      </c>
      <c r="E228" s="77">
        <f t="shared" ca="1" si="67"/>
        <v>6.2741794530776331E-3</v>
      </c>
      <c r="F228" s="137">
        <f t="shared" ca="1" si="68"/>
        <v>18822.538359232898</v>
      </c>
      <c r="G228" s="139">
        <f t="shared" ca="1" si="69"/>
        <v>3028253.123862477</v>
      </c>
      <c r="H228" s="77">
        <f t="shared" ca="1" si="70"/>
        <v>9.4177079541591484E-3</v>
      </c>
      <c r="I228" s="137">
        <f t="shared" ca="1" si="71"/>
        <v>28253.123862477449</v>
      </c>
      <c r="J228" s="139">
        <f t="shared" ca="1" si="72"/>
        <v>3009407.9306779499</v>
      </c>
      <c r="K228" s="77">
        <f t="shared" ca="1" si="73"/>
        <v>3.135976892649986E-3</v>
      </c>
      <c r="L228" s="137">
        <f t="shared" ca="1" si="74"/>
        <v>9407.9306779499548</v>
      </c>
      <c r="M228" s="139">
        <f t="shared" ca="1" si="75"/>
        <v>3012922.3978836355</v>
      </c>
      <c r="N228" s="77">
        <f t="shared" ca="1" si="76"/>
        <v>4.3074659612117915E-3</v>
      </c>
      <c r="O228" s="137">
        <f t="shared" ca="1" si="77"/>
        <v>12922.397883635371</v>
      </c>
    </row>
    <row r="229" spans="1:15" ht="16.5" customHeight="1">
      <c r="A229" s="153">
        <v>18</v>
      </c>
      <c r="B229" s="153" t="str">
        <f>TEXT(투자전략!$G$1+17, "[$-ko-KR]yyyy.mm.dd")</f>
        <v>2021.10.18</v>
      </c>
      <c r="C229" s="135">
        <f t="shared" ca="1" si="65"/>
        <v>3000000</v>
      </c>
      <c r="D229" s="139">
        <f t="shared" ca="1" si="66"/>
        <v>2951786.9526556721</v>
      </c>
      <c r="E229" s="77">
        <f t="shared" ca="1" si="67"/>
        <v>-1.607101578144262E-2</v>
      </c>
      <c r="F229" s="137">
        <f t="shared" ca="1" si="68"/>
        <v>-48213.047344327861</v>
      </c>
      <c r="G229" s="139">
        <f t="shared" ca="1" si="69"/>
        <v>2932732.0220094058</v>
      </c>
      <c r="H229" s="77">
        <f t="shared" ca="1" si="70"/>
        <v>-2.2422659330198061E-2</v>
      </c>
      <c r="I229" s="137">
        <f t="shared" ca="1" si="71"/>
        <v>-67267.977990594169</v>
      </c>
      <c r="J229" s="139">
        <f t="shared" ca="1" si="72"/>
        <v>2917290.903940639</v>
      </c>
      <c r="K229" s="77">
        <f t="shared" ca="1" si="73"/>
        <v>-2.7569698686453641E-2</v>
      </c>
      <c r="L229" s="137">
        <f t="shared" ca="1" si="74"/>
        <v>-82709.09605936092</v>
      </c>
      <c r="M229" s="139">
        <f t="shared" ca="1" si="75"/>
        <v>2944681.5900737974</v>
      </c>
      <c r="N229" s="77">
        <f t="shared" ca="1" si="76"/>
        <v>-1.8439469975400937E-2</v>
      </c>
      <c r="O229" s="137">
        <f t="shared" ca="1" si="77"/>
        <v>-55318.409926202796</v>
      </c>
    </row>
    <row r="230" spans="1:15" ht="16.5" customHeight="1">
      <c r="A230" s="153">
        <v>19</v>
      </c>
      <c r="B230" s="153" t="str">
        <f>TEXT(투자전략!$G$1+18, "[$-ko-KR]yyyy.mm.dd")</f>
        <v>2021.10.19</v>
      </c>
      <c r="C230" s="135">
        <f t="shared" ca="1" si="65"/>
        <v>3000000</v>
      </c>
      <c r="D230" s="139">
        <f t="shared" ca="1" si="66"/>
        <v>3066003.1447244249</v>
      </c>
      <c r="E230" s="77">
        <f t="shared" ca="1" si="67"/>
        <v>2.2001048241474939E-2</v>
      </c>
      <c r="F230" s="137">
        <f t="shared" ca="1" si="68"/>
        <v>66003.144724424841</v>
      </c>
      <c r="G230" s="139">
        <f t="shared" ca="1" si="69"/>
        <v>3111535.2155468501</v>
      </c>
      <c r="H230" s="77">
        <f t="shared" ca="1" si="70"/>
        <v>3.7178405182283387E-2</v>
      </c>
      <c r="I230" s="137">
        <f t="shared" ca="1" si="71"/>
        <v>111535.21554685014</v>
      </c>
      <c r="J230" s="139">
        <f t="shared" ca="1" si="72"/>
        <v>3084878.6049094703</v>
      </c>
      <c r="K230" s="77">
        <f t="shared" ca="1" si="73"/>
        <v>2.8292868303156644E-2</v>
      </c>
      <c r="L230" s="137">
        <f t="shared" ca="1" si="74"/>
        <v>84878.604909469926</v>
      </c>
      <c r="M230" s="139">
        <f t="shared" ca="1" si="75"/>
        <v>3066372.7650982393</v>
      </c>
      <c r="N230" s="77">
        <f t="shared" ca="1" si="76"/>
        <v>2.2124255032746586E-2</v>
      </c>
      <c r="O230" s="137">
        <f t="shared" ca="1" si="77"/>
        <v>66372.765098239761</v>
      </c>
    </row>
    <row r="231" spans="1:15" ht="16.5" customHeight="1">
      <c r="A231" s="153">
        <v>20</v>
      </c>
      <c r="B231" s="153" t="str">
        <f>TEXT(투자전략!$G$1+19, "[$-ko-KR]yyyy.mm.dd")</f>
        <v>2021.10.20</v>
      </c>
      <c r="C231" s="135">
        <f t="shared" ca="1" si="65"/>
        <v>3000000</v>
      </c>
      <c r="D231" s="139">
        <f t="shared" ca="1" si="66"/>
        <v>3001715.7209742637</v>
      </c>
      <c r="E231" s="77">
        <f t="shared" ca="1" si="67"/>
        <v>5.7190699142123673E-4</v>
      </c>
      <c r="F231" s="137">
        <f t="shared" ca="1" si="68"/>
        <v>1715.7209742637101</v>
      </c>
      <c r="G231" s="139">
        <f t="shared" ca="1" si="69"/>
        <v>3016698.9257093677</v>
      </c>
      <c r="H231" s="77">
        <f t="shared" ca="1" si="70"/>
        <v>5.5663085697891593E-3</v>
      </c>
      <c r="I231" s="137">
        <f t="shared" ca="1" si="71"/>
        <v>16698.925709367482</v>
      </c>
      <c r="J231" s="139">
        <f t="shared" ca="1" si="72"/>
        <v>3022866.0966588589</v>
      </c>
      <c r="K231" s="77">
        <f t="shared" ca="1" si="73"/>
        <v>7.6220322196195924E-3</v>
      </c>
      <c r="L231" s="137">
        <f t="shared" ca="1" si="74"/>
        <v>22866.09665885878</v>
      </c>
      <c r="M231" s="139">
        <f t="shared" ca="1" si="75"/>
        <v>3073646.3856247426</v>
      </c>
      <c r="N231" s="77">
        <f t="shared" ca="1" si="76"/>
        <v>2.4548795208247494E-2</v>
      </c>
      <c r="O231" s="137">
        <f t="shared" ca="1" si="77"/>
        <v>73646.385624742456</v>
      </c>
    </row>
    <row r="232" spans="1:15" ht="16.5" customHeight="1" thickBot="1">
      <c r="A232" s="155">
        <v>21</v>
      </c>
      <c r="B232" s="155" t="str">
        <f>TEXT(투자전략!$G$1+20, "[$-ko-KR]yyyy.mm.dd")</f>
        <v>2021.10.21</v>
      </c>
      <c r="C232" s="135">
        <f t="shared" ca="1" si="65"/>
        <v>3000000</v>
      </c>
      <c r="D232" s="139">
        <f t="shared" ca="1" si="66"/>
        <v>3041268.4426120468</v>
      </c>
      <c r="E232" s="77">
        <f t="shared" ca="1" si="67"/>
        <v>1.3756147537348957E-2</v>
      </c>
      <c r="F232" s="137">
        <f t="shared" ca="1" si="68"/>
        <v>41268.442612046871</v>
      </c>
      <c r="G232" s="139">
        <f t="shared" ca="1" si="69"/>
        <v>3068239.8020264721</v>
      </c>
      <c r="H232" s="77">
        <f t="shared" ca="1" si="70"/>
        <v>2.274660067549068E-2</v>
      </c>
      <c r="I232" s="137">
        <f t="shared" ca="1" si="71"/>
        <v>68239.802026472054</v>
      </c>
      <c r="J232" s="139">
        <f t="shared" ca="1" si="72"/>
        <v>3024780.0218258756</v>
      </c>
      <c r="K232" s="77">
        <f t="shared" ca="1" si="73"/>
        <v>8.2600072752918273E-3</v>
      </c>
      <c r="L232" s="137">
        <f t="shared" ca="1" si="74"/>
        <v>24780.021825875479</v>
      </c>
      <c r="M232" s="139">
        <f t="shared" ca="1" si="75"/>
        <v>2997126.9623875041</v>
      </c>
      <c r="N232" s="77">
        <f t="shared" ca="1" si="76"/>
        <v>-9.5767920416529233E-4</v>
      </c>
      <c r="O232" s="137">
        <f t="shared" ca="1" si="77"/>
        <v>-2873.0376124958775</v>
      </c>
    </row>
    <row r="233" spans="1:15" ht="16.5" customHeight="1">
      <c r="A233" s="154">
        <v>22</v>
      </c>
      <c r="B233" s="154" t="str">
        <f>TEXT(투자전략!$G$1+21, "[$-ko-KR]yyyy.mm.dd")</f>
        <v>2021.10.22</v>
      </c>
      <c r="C233" s="134">
        <f t="shared" ca="1" si="65"/>
        <v>3000000</v>
      </c>
      <c r="D233" s="142">
        <f t="shared" ca="1" si="66"/>
        <v>3015036.4742283532</v>
      </c>
      <c r="E233" s="76">
        <f t="shared" ca="1" si="67"/>
        <v>5.0121580761177797E-3</v>
      </c>
      <c r="F233" s="141">
        <f t="shared" ca="1" si="68"/>
        <v>15036.474228353334</v>
      </c>
      <c r="G233" s="142">
        <f t="shared" ca="1" si="69"/>
        <v>3032120.0089404476</v>
      </c>
      <c r="H233" s="76">
        <f t="shared" ca="1" si="70"/>
        <v>1.070666964681596E-2</v>
      </c>
      <c r="I233" s="141">
        <f t="shared" ca="1" si="71"/>
        <v>32120.008940447886</v>
      </c>
      <c r="J233" s="142">
        <f t="shared" ca="1" si="72"/>
        <v>3040398.8890693299</v>
      </c>
      <c r="K233" s="76">
        <f t="shared" ca="1" si="73"/>
        <v>1.346629635644341E-2</v>
      </c>
      <c r="L233" s="141">
        <f t="shared" ca="1" si="74"/>
        <v>40398.889069330231</v>
      </c>
      <c r="M233" s="142">
        <f t="shared" ca="1" si="75"/>
        <v>3006516.3989069937</v>
      </c>
      <c r="N233" s="76">
        <f t="shared" ca="1" si="76"/>
        <v>2.1721329689979659E-3</v>
      </c>
      <c r="O233" s="141">
        <f t="shared" ca="1" si="77"/>
        <v>6516.3989069938962</v>
      </c>
    </row>
    <row r="234" spans="1:15" ht="16.5" customHeight="1">
      <c r="A234" s="153">
        <v>23</v>
      </c>
      <c r="B234" s="153" t="str">
        <f>TEXT(투자전략!$G$1+22, "[$-ko-KR]yyyy.mm.dd")</f>
        <v>2021.10.23</v>
      </c>
      <c r="C234" s="135">
        <f t="shared" ca="1" si="65"/>
        <v>3000000</v>
      </c>
      <c r="D234" s="139">
        <f t="shared" ca="1" si="66"/>
        <v>3052978.4397294479</v>
      </c>
      <c r="E234" s="77">
        <f t="shared" ca="1" si="67"/>
        <v>1.7659479909816086E-2</v>
      </c>
      <c r="F234" s="137">
        <f t="shared" ca="1" si="68"/>
        <v>52978.439729448262</v>
      </c>
      <c r="G234" s="139">
        <f t="shared" ca="1" si="69"/>
        <v>3042244.939901724</v>
      </c>
      <c r="H234" s="77">
        <f t="shared" ca="1" si="70"/>
        <v>1.4081646633907957E-2</v>
      </c>
      <c r="I234" s="137">
        <f t="shared" ca="1" si="71"/>
        <v>42244.939901723861</v>
      </c>
      <c r="J234" s="139">
        <f t="shared" ca="1" si="72"/>
        <v>3047803.7089935346</v>
      </c>
      <c r="K234" s="77">
        <f t="shared" ca="1" si="73"/>
        <v>1.5934569664511414E-2</v>
      </c>
      <c r="L234" s="137">
        <f t="shared" ca="1" si="74"/>
        <v>47803.708993534237</v>
      </c>
      <c r="M234" s="139">
        <f t="shared" ca="1" si="75"/>
        <v>3045313.275225095</v>
      </c>
      <c r="N234" s="77">
        <f t="shared" ca="1" si="76"/>
        <v>1.5104425075031593E-2</v>
      </c>
      <c r="O234" s="137">
        <f t="shared" ca="1" si="77"/>
        <v>45313.275225094767</v>
      </c>
    </row>
    <row r="235" spans="1:15" ht="16.5" customHeight="1">
      <c r="A235" s="153">
        <v>24</v>
      </c>
      <c r="B235" s="153" t="str">
        <f>TEXT(투자전략!$G$1+23, "[$-ko-KR]yyyy.mm.dd")</f>
        <v>2021.10.24</v>
      </c>
      <c r="C235" s="135">
        <f t="shared" ca="1" si="65"/>
        <v>3000000</v>
      </c>
      <c r="D235" s="139">
        <f t="shared" ca="1" si="66"/>
        <v>3014720.7733706534</v>
      </c>
      <c r="E235" s="77">
        <f t="shared" ca="1" si="67"/>
        <v>4.9069244568843949E-3</v>
      </c>
      <c r="F235" s="137">
        <f t="shared" ca="1" si="68"/>
        <v>14720.773370653184</v>
      </c>
      <c r="G235" s="139">
        <f t="shared" ca="1" si="69"/>
        <v>3010511.2549656476</v>
      </c>
      <c r="H235" s="77">
        <f t="shared" ca="1" si="70"/>
        <v>3.5037516552159599E-3</v>
      </c>
      <c r="I235" s="137">
        <f t="shared" ca="1" si="71"/>
        <v>10511.254965647879</v>
      </c>
      <c r="J235" s="139">
        <f t="shared" ca="1" si="72"/>
        <v>2981986.0974115995</v>
      </c>
      <c r="K235" s="77">
        <f t="shared" ca="1" si="73"/>
        <v>-6.0046341961335391E-3</v>
      </c>
      <c r="L235" s="137">
        <f t="shared" ca="1" si="74"/>
        <v>-18013.902588400622</v>
      </c>
      <c r="M235" s="139">
        <f t="shared" ca="1" si="75"/>
        <v>3000000</v>
      </c>
      <c r="N235" s="77">
        <f t="shared" ca="1" si="76"/>
        <v>0</v>
      </c>
      <c r="O235" s="137">
        <f t="shared" ca="1" si="77"/>
        <v>0</v>
      </c>
    </row>
    <row r="236" spans="1:15" ht="16.5" customHeight="1">
      <c r="A236" s="153">
        <v>25</v>
      </c>
      <c r="B236" s="153" t="str">
        <f>TEXT(투자전략!$G$1+24, "[$-ko-KR]yyyy.mm.dd")</f>
        <v>2021.10.25</v>
      </c>
      <c r="C236" s="135" t="str">
        <f t="shared" ca="1" si="65"/>
        <v/>
      </c>
      <c r="D236" s="139" t="str">
        <f t="shared" ca="1" si="66"/>
        <v/>
      </c>
      <c r="E236" s="77" t="str">
        <f t="shared" ca="1" si="67"/>
        <v/>
      </c>
      <c r="F236" s="137" t="str">
        <f t="shared" ca="1" si="68"/>
        <v/>
      </c>
      <c r="G236" s="139" t="str">
        <f t="shared" ca="1" si="69"/>
        <v/>
      </c>
      <c r="H236" s="77" t="str">
        <f t="shared" ca="1" si="70"/>
        <v/>
      </c>
      <c r="I236" s="137" t="str">
        <f t="shared" ca="1" si="71"/>
        <v/>
      </c>
      <c r="J236" s="139" t="str">
        <f t="shared" ca="1" si="72"/>
        <v/>
      </c>
      <c r="K236" s="77" t="str">
        <f t="shared" ca="1" si="73"/>
        <v/>
      </c>
      <c r="L236" s="137" t="str">
        <f t="shared" ca="1" si="74"/>
        <v/>
      </c>
      <c r="M236" s="139" t="str">
        <f t="shared" ca="1" si="75"/>
        <v/>
      </c>
      <c r="N236" s="77" t="str">
        <f t="shared" ca="1" si="76"/>
        <v/>
      </c>
      <c r="O236" s="137" t="str">
        <f t="shared" ca="1" si="77"/>
        <v/>
      </c>
    </row>
    <row r="237" spans="1:15" ht="16.5" customHeight="1">
      <c r="A237" s="153">
        <v>26</v>
      </c>
      <c r="B237" s="153" t="str">
        <f>TEXT(투자전략!$G$1+25, "[$-ko-KR]yyyy.mm.dd")</f>
        <v>2021.10.26</v>
      </c>
      <c r="C237" s="135" t="str">
        <f t="shared" ca="1" si="65"/>
        <v/>
      </c>
      <c r="D237" s="139" t="str">
        <f t="shared" ca="1" si="66"/>
        <v/>
      </c>
      <c r="E237" s="77" t="str">
        <f t="shared" ca="1" si="67"/>
        <v/>
      </c>
      <c r="F237" s="137" t="str">
        <f t="shared" ca="1" si="68"/>
        <v/>
      </c>
      <c r="G237" s="139" t="str">
        <f t="shared" ca="1" si="69"/>
        <v/>
      </c>
      <c r="H237" s="77" t="str">
        <f t="shared" ca="1" si="70"/>
        <v/>
      </c>
      <c r="I237" s="137" t="str">
        <f t="shared" ca="1" si="71"/>
        <v/>
      </c>
      <c r="J237" s="139" t="str">
        <f t="shared" ca="1" si="72"/>
        <v/>
      </c>
      <c r="K237" s="77" t="str">
        <f t="shared" ca="1" si="73"/>
        <v/>
      </c>
      <c r="L237" s="137" t="str">
        <f t="shared" ca="1" si="74"/>
        <v/>
      </c>
      <c r="M237" s="139" t="str">
        <f t="shared" ca="1" si="75"/>
        <v/>
      </c>
      <c r="N237" s="77" t="str">
        <f t="shared" ca="1" si="76"/>
        <v/>
      </c>
      <c r="O237" s="137" t="str">
        <f t="shared" ca="1" si="77"/>
        <v/>
      </c>
    </row>
    <row r="238" spans="1:15" ht="16.5" customHeight="1">
      <c r="A238" s="153">
        <v>27</v>
      </c>
      <c r="B238" s="153" t="str">
        <f>TEXT(투자전략!$G$1+26, "[$-ko-KR]yyyy.mm.dd")</f>
        <v>2021.10.27</v>
      </c>
      <c r="C238" s="135" t="str">
        <f t="shared" ca="1" si="65"/>
        <v/>
      </c>
      <c r="D238" s="139" t="str">
        <f t="shared" ca="1" si="66"/>
        <v/>
      </c>
      <c r="E238" s="77" t="str">
        <f t="shared" ca="1" si="67"/>
        <v/>
      </c>
      <c r="F238" s="137" t="str">
        <f t="shared" ca="1" si="68"/>
        <v/>
      </c>
      <c r="G238" s="139" t="str">
        <f t="shared" ca="1" si="69"/>
        <v/>
      </c>
      <c r="H238" s="77" t="str">
        <f t="shared" ca="1" si="70"/>
        <v/>
      </c>
      <c r="I238" s="137" t="str">
        <f t="shared" ca="1" si="71"/>
        <v/>
      </c>
      <c r="J238" s="139" t="str">
        <f t="shared" ca="1" si="72"/>
        <v/>
      </c>
      <c r="K238" s="77" t="str">
        <f t="shared" ca="1" si="73"/>
        <v/>
      </c>
      <c r="L238" s="137" t="str">
        <f t="shared" ca="1" si="74"/>
        <v/>
      </c>
      <c r="M238" s="139" t="str">
        <f t="shared" ca="1" si="75"/>
        <v/>
      </c>
      <c r="N238" s="77" t="str">
        <f t="shared" ca="1" si="76"/>
        <v/>
      </c>
      <c r="O238" s="137" t="str">
        <f t="shared" ca="1" si="77"/>
        <v/>
      </c>
    </row>
    <row r="239" spans="1:15" ht="16.5" customHeight="1" thickBot="1">
      <c r="A239" s="155">
        <v>28</v>
      </c>
      <c r="B239" s="155" t="str">
        <f>TEXT(투자전략!$G$1+27, "[$-ko-KR]yyyy.mm.dd")</f>
        <v>2021.10.28</v>
      </c>
      <c r="C239" s="136" t="str">
        <f t="shared" ca="1" si="65"/>
        <v/>
      </c>
      <c r="D239" s="140" t="str">
        <f t="shared" ca="1" si="66"/>
        <v/>
      </c>
      <c r="E239" s="79" t="str">
        <f t="shared" ca="1" si="67"/>
        <v/>
      </c>
      <c r="F239" s="138" t="str">
        <f t="shared" ca="1" si="68"/>
        <v/>
      </c>
      <c r="G239" s="140" t="str">
        <f t="shared" ca="1" si="69"/>
        <v/>
      </c>
      <c r="H239" s="79" t="str">
        <f t="shared" ca="1" si="70"/>
        <v/>
      </c>
      <c r="I239" s="138" t="str">
        <f t="shared" ca="1" si="71"/>
        <v/>
      </c>
      <c r="J239" s="140" t="str">
        <f t="shared" ca="1" si="72"/>
        <v/>
      </c>
      <c r="K239" s="79" t="str">
        <f t="shared" ca="1" si="73"/>
        <v/>
      </c>
      <c r="L239" s="138" t="str">
        <f t="shared" ca="1" si="74"/>
        <v/>
      </c>
      <c r="M239" s="140" t="str">
        <f t="shared" ca="1" si="75"/>
        <v/>
      </c>
      <c r="N239" s="79" t="str">
        <f t="shared" ca="1" si="76"/>
        <v/>
      </c>
      <c r="O239" s="138" t="str">
        <f t="shared" ca="1" si="77"/>
        <v/>
      </c>
    </row>
    <row r="240" spans="1:15" ht="16.5" customHeight="1">
      <c r="A240" s="121">
        <v>29</v>
      </c>
      <c r="B240" s="154" t="str">
        <f>TEXT(투자전략!$G$1+28, "[$-ko-KR]yyyy.mm.dd")</f>
        <v>2021.10.29</v>
      </c>
      <c r="C240" s="135" t="str">
        <f t="shared" ca="1" si="65"/>
        <v/>
      </c>
      <c r="D240" s="139" t="str">
        <f t="shared" ca="1" si="66"/>
        <v/>
      </c>
      <c r="E240" s="77" t="str">
        <f t="shared" ca="1" si="67"/>
        <v/>
      </c>
      <c r="F240" s="137" t="str">
        <f t="shared" ca="1" si="68"/>
        <v/>
      </c>
      <c r="G240" s="139" t="str">
        <f t="shared" ca="1" si="69"/>
        <v/>
      </c>
      <c r="H240" s="77" t="str">
        <f t="shared" ca="1" si="70"/>
        <v/>
      </c>
      <c r="I240" s="137" t="str">
        <f t="shared" ca="1" si="71"/>
        <v/>
      </c>
      <c r="J240" s="139" t="str">
        <f t="shared" ca="1" si="72"/>
        <v/>
      </c>
      <c r="K240" s="77" t="str">
        <f t="shared" ca="1" si="73"/>
        <v/>
      </c>
      <c r="L240" s="137" t="str">
        <f t="shared" ca="1" si="74"/>
        <v/>
      </c>
      <c r="M240" s="139" t="str">
        <f t="shared" ca="1" si="75"/>
        <v/>
      </c>
      <c r="N240" s="77" t="str">
        <f t="shared" ca="1" si="76"/>
        <v/>
      </c>
      <c r="O240" s="137" t="str">
        <f t="shared" ca="1" si="77"/>
        <v/>
      </c>
    </row>
    <row r="241" spans="1:15" ht="16.5" customHeight="1">
      <c r="A241" s="121">
        <v>30</v>
      </c>
      <c r="B241" s="153" t="str">
        <f>TEXT(투자전략!$G$1+29, "[$-ko-KR]yyyy.mm.dd")</f>
        <v>2021.10.30</v>
      </c>
      <c r="C241" s="135" t="str">
        <f t="shared" ca="1" si="65"/>
        <v/>
      </c>
      <c r="D241" s="139" t="str">
        <f t="shared" ca="1" si="66"/>
        <v/>
      </c>
      <c r="E241" s="77" t="str">
        <f t="shared" ca="1" si="67"/>
        <v/>
      </c>
      <c r="F241" s="137" t="str">
        <f t="shared" ca="1" si="68"/>
        <v/>
      </c>
      <c r="G241" s="139" t="str">
        <f t="shared" ca="1" si="69"/>
        <v/>
      </c>
      <c r="H241" s="77" t="str">
        <f t="shared" ca="1" si="70"/>
        <v/>
      </c>
      <c r="I241" s="137" t="str">
        <f t="shared" ca="1" si="71"/>
        <v/>
      </c>
      <c r="J241" s="139" t="str">
        <f t="shared" ca="1" si="72"/>
        <v/>
      </c>
      <c r="K241" s="77" t="str">
        <f t="shared" ca="1" si="73"/>
        <v/>
      </c>
      <c r="L241" s="137" t="str">
        <f t="shared" ca="1" si="74"/>
        <v/>
      </c>
      <c r="M241" s="139" t="str">
        <f t="shared" ca="1" si="75"/>
        <v/>
      </c>
      <c r="N241" s="77" t="str">
        <f t="shared" ca="1" si="76"/>
        <v/>
      </c>
      <c r="O241" s="137" t="str">
        <f t="shared" ca="1" si="77"/>
        <v/>
      </c>
    </row>
    <row r="242" spans="1:15" ht="16.5" customHeight="1" thickBot="1">
      <c r="A242" s="121">
        <v>31</v>
      </c>
      <c r="B242" s="153" t="str">
        <f>TEXT(투자전략!$G$1+30, "[$-ko-KR]yyyy.mm.dd")</f>
        <v>2021.10.31</v>
      </c>
      <c r="C242" s="136" t="str">
        <f t="shared" ca="1" si="65"/>
        <v/>
      </c>
      <c r="D242" s="140" t="str">
        <f t="shared" ca="1" si="66"/>
        <v/>
      </c>
      <c r="E242" s="79" t="str">
        <f t="shared" ca="1" si="67"/>
        <v/>
      </c>
      <c r="F242" s="138" t="str">
        <f t="shared" ca="1" si="68"/>
        <v/>
      </c>
      <c r="G242" s="140" t="str">
        <f t="shared" ca="1" si="69"/>
        <v/>
      </c>
      <c r="H242" s="79" t="str">
        <f t="shared" ca="1" si="70"/>
        <v/>
      </c>
      <c r="I242" s="138" t="str">
        <f t="shared" ca="1" si="71"/>
        <v/>
      </c>
      <c r="J242" s="140" t="str">
        <f t="shared" ca="1" si="72"/>
        <v/>
      </c>
      <c r="K242" s="79" t="str">
        <f t="shared" ca="1" si="73"/>
        <v/>
      </c>
      <c r="L242" s="138" t="str">
        <f t="shared" ca="1" si="74"/>
        <v/>
      </c>
      <c r="M242" s="140" t="str">
        <f t="shared" ca="1" si="75"/>
        <v/>
      </c>
      <c r="N242" s="79" t="str">
        <f t="shared" ca="1" si="76"/>
        <v/>
      </c>
      <c r="O242" s="138" t="str">
        <f t="shared" ca="1" si="77"/>
        <v/>
      </c>
    </row>
    <row r="243" spans="1:15" ht="16.5" customHeight="1" thickBot="1">
      <c r="A243" s="303" t="s">
        <v>281</v>
      </c>
      <c r="B243" s="305"/>
      <c r="C243" s="132" t="s">
        <v>276</v>
      </c>
      <c r="D243" s="150" t="s">
        <v>277</v>
      </c>
      <c r="E243" s="151" t="s">
        <v>278</v>
      </c>
      <c r="F243" s="152" t="s">
        <v>279</v>
      </c>
      <c r="G243" s="150" t="s">
        <v>277</v>
      </c>
      <c r="H243" s="151" t="s">
        <v>278</v>
      </c>
      <c r="I243" s="152" t="s">
        <v>279</v>
      </c>
      <c r="J243" s="150" t="s">
        <v>277</v>
      </c>
      <c r="K243" s="151" t="s">
        <v>278</v>
      </c>
      <c r="L243" s="152" t="s">
        <v>279</v>
      </c>
      <c r="M243" s="150" t="s">
        <v>277</v>
      </c>
      <c r="N243" s="151" t="s">
        <v>278</v>
      </c>
      <c r="O243" s="152" t="s">
        <v>279</v>
      </c>
    </row>
    <row r="244" spans="1:15" ht="16.5" customHeight="1" thickBot="1">
      <c r="A244" s="296"/>
      <c r="B244" s="298"/>
      <c r="C244" s="136">
        <f ca="1">SUM(C212:C242)</f>
        <v>72000000</v>
      </c>
      <c r="D244" s="140">
        <f ca="1">SUM(D212:D242)</f>
        <v>72457159.912910759</v>
      </c>
      <c r="E244" s="79">
        <f ca="1">IFERROR(F244 / (SUM($C212:$C242) / COUNT($C212:$C242)), 0)</f>
        <v>0.15238663763692192</v>
      </c>
      <c r="F244" s="138">
        <f ca="1">SUM(F212:F242)</f>
        <v>457159.91291076574</v>
      </c>
      <c r="G244" s="140">
        <f ca="1">SUM(G212:G242)</f>
        <v>72436939.776061758</v>
      </c>
      <c r="H244" s="79">
        <f ca="1">IFERROR(I244 / (SUM($C212:$C242) / COUNT($C212:$C242)), 0)</f>
        <v>0.14508675833491888</v>
      </c>
      <c r="I244" s="138">
        <f ca="1">SUM(I212:I242)</f>
        <v>435260.27500475664</v>
      </c>
      <c r="J244" s="140">
        <f ca="1">SUM(J212:J242)</f>
        <v>72565249.818108991</v>
      </c>
      <c r="K244" s="79">
        <f ca="1">IFERROR(L244 / (SUM($C212:$C242) / COUNT($C212:$C242)), 0)</f>
        <v>0.18739284707445761</v>
      </c>
      <c r="L244" s="138">
        <f ca="1">SUM(L212:L242)</f>
        <v>562178.5412233728</v>
      </c>
      <c r="M244" s="140">
        <f ca="1">SUM(M212:M242)</f>
        <v>72734174.51105538</v>
      </c>
      <c r="N244" s="79">
        <f ca="1">IFERROR(O244 / (SUM($C212:$C242) / COUNT($C212:$C242)), 0)</f>
        <v>0.24377214320984222</v>
      </c>
      <c r="O244" s="138">
        <f ca="1">SUM(O212:O242)</f>
        <v>731316.42962952668</v>
      </c>
    </row>
    <row r="246" spans="1:15" ht="16.5" customHeight="1" thickBot="1"/>
    <row r="247" spans="1:15" ht="16.5" customHeight="1" thickBot="1">
      <c r="A247" s="275" t="str">
        <f>TEXT(투자전략!$G$1, "[$-ko-KR]yyyy년 mm월 ") &amp; "전일대비 상승률 Bottom20 월말결산"</f>
        <v>2021년 10월 전일대비 상승률 Bottom20 월말결산</v>
      </c>
      <c r="B247" s="276"/>
      <c r="C247" s="276"/>
      <c r="D247" s="276"/>
      <c r="E247" s="276"/>
      <c r="F247" s="276"/>
      <c r="G247" s="276"/>
      <c r="H247" s="276"/>
      <c r="I247" s="276"/>
      <c r="J247" s="276"/>
      <c r="K247" s="276"/>
      <c r="L247" s="276"/>
      <c r="M247" s="276"/>
      <c r="N247" s="276"/>
      <c r="O247" s="277"/>
    </row>
    <row r="248" spans="1:15" ht="16.5" customHeight="1" thickBot="1">
      <c r="A248" s="319" t="s">
        <v>282</v>
      </c>
      <c r="B248" s="296" t="s">
        <v>280</v>
      </c>
      <c r="C248" s="298"/>
      <c r="D248" s="296" t="s">
        <v>272</v>
      </c>
      <c r="E248" s="297"/>
      <c r="F248" s="298"/>
      <c r="G248" s="296" t="s">
        <v>273</v>
      </c>
      <c r="H248" s="297"/>
      <c r="I248" s="298"/>
      <c r="J248" s="296" t="s">
        <v>274</v>
      </c>
      <c r="K248" s="297"/>
      <c r="L248" s="298"/>
      <c r="M248" s="296" t="s">
        <v>275</v>
      </c>
      <c r="N248" s="297"/>
      <c r="O248" s="298"/>
    </row>
    <row r="249" spans="1:15" ht="16.5" customHeight="1" thickBot="1">
      <c r="A249" s="312"/>
      <c r="B249" s="154" t="s">
        <v>270</v>
      </c>
      <c r="C249" s="154" t="s">
        <v>42</v>
      </c>
      <c r="D249" s="121" t="s">
        <v>271</v>
      </c>
      <c r="E249" s="133" t="s">
        <v>40</v>
      </c>
      <c r="F249" s="156" t="s">
        <v>41</v>
      </c>
      <c r="G249" s="121" t="s">
        <v>271</v>
      </c>
      <c r="H249" s="133" t="s">
        <v>40</v>
      </c>
      <c r="I249" s="156" t="s">
        <v>41</v>
      </c>
      <c r="J249" s="121" t="s">
        <v>271</v>
      </c>
      <c r="K249" s="133" t="s">
        <v>40</v>
      </c>
      <c r="L249" s="156" t="s">
        <v>41</v>
      </c>
      <c r="M249" s="121" t="s">
        <v>271</v>
      </c>
      <c r="N249" s="133" t="s">
        <v>40</v>
      </c>
      <c r="O249" s="156" t="s">
        <v>41</v>
      </c>
    </row>
    <row r="250" spans="1:15" ht="16.5" customHeight="1">
      <c r="A250" s="154">
        <v>1</v>
      </c>
      <c r="B250" s="154" t="str">
        <f>TEXT(투자전략!$G$1+0, "[$-ko-KR]yyyy.mm.dd")</f>
        <v>2021.10.01</v>
      </c>
      <c r="C250" s="134">
        <f ca="1">IFERROR(COUNTA(INDIRECT($B250&amp;"!A179:A198")) * INDIRECT($B250&amp;"!B199"), "")</f>
        <v>3000000</v>
      </c>
      <c r="D250" s="142">
        <f ca="1">IFERROR($C250 * (1 + E250), "")</f>
        <v>3065782.7523155906</v>
      </c>
      <c r="E250" s="76">
        <f ca="1">IFERROR(INDIRECT($B250&amp;"!E199"), "")</f>
        <v>2.1927584105196816E-2</v>
      </c>
      <c r="F250" s="141">
        <f ca="1">IFERROR(INDIRECT($B250&amp;"!F199"), "")</f>
        <v>65782.752315590464</v>
      </c>
      <c r="G250" s="142">
        <f ca="1">IFERROR($C250 * (1 + H250), "")</f>
        <v>3127890.4903988</v>
      </c>
      <c r="H250" s="76">
        <f ca="1">IFERROR(INDIRECT($B250&amp;"!H199"), "")</f>
        <v>4.2630163466266656E-2</v>
      </c>
      <c r="I250" s="141">
        <f ca="1">IFERROR(INDIRECT($B250&amp;"!I199"), "")</f>
        <v>127890.49039879996</v>
      </c>
      <c r="J250" s="142">
        <f ca="1">IFERROR($C250 * (1 + K250), "")</f>
        <v>3224915.9405365041</v>
      </c>
      <c r="K250" s="76">
        <f ca="1">IFERROR(INDIRECT($B250&amp;"!K199"), "")</f>
        <v>7.4971980178834732E-2</v>
      </c>
      <c r="L250" s="141">
        <f ca="1">IFERROR(INDIRECT($B250&amp;"!L199"), "")</f>
        <v>224915.94053650417</v>
      </c>
      <c r="M250" s="142">
        <f ca="1">IFERROR($C250 * (1 + N250), "")</f>
        <v>3203582.6097422871</v>
      </c>
      <c r="N250" s="76">
        <f ca="1">IFERROR(INDIRECT($B250&amp;"!N199"), "")</f>
        <v>6.7860869914095623E-2</v>
      </c>
      <c r="O250" s="141">
        <f ca="1">IFERROR(INDIRECT($B250&amp;"!O199"), "")</f>
        <v>203582.60974228685</v>
      </c>
    </row>
    <row r="251" spans="1:15" ht="16.5" customHeight="1">
      <c r="A251" s="153">
        <v>2</v>
      </c>
      <c r="B251" s="153" t="str">
        <f>TEXT(투자전략!$G$1+1, "[$-ko-KR]yyyy.mm.dd")</f>
        <v>2021.10.02</v>
      </c>
      <c r="C251" s="135">
        <f t="shared" ref="C251:C280" ca="1" si="78">IFERROR(COUNTA(INDIRECT($B251&amp;"!A179:A198")) * INDIRECT($B251&amp;"!B199"), "")</f>
        <v>3000000</v>
      </c>
      <c r="D251" s="139">
        <f t="shared" ref="D251:D280" ca="1" si="79">IFERROR($C251 * (1 + E251), "")</f>
        <v>3050529.0582561498</v>
      </c>
      <c r="E251" s="77">
        <f t="shared" ref="E251:E280" ca="1" si="80">IFERROR(INDIRECT($B251&amp;"!E199"), "")</f>
        <v>1.6843019418716573E-2</v>
      </c>
      <c r="F251" s="137">
        <f t="shared" ref="F251:F280" ca="1" si="81">IFERROR(INDIRECT($B251&amp;"!F199"), "")</f>
        <v>50529.058256149721</v>
      </c>
      <c r="G251" s="139">
        <f t="shared" ref="G251:G280" ca="1" si="82">IFERROR($C251 * (1 + H251), "")</f>
        <v>3094645.9168907087</v>
      </c>
      <c r="H251" s="77">
        <f t="shared" ref="H251:H280" ca="1" si="83">IFERROR(INDIRECT($B251&amp;"!H199"), "")</f>
        <v>3.1548638963569582E-2</v>
      </c>
      <c r="I251" s="137">
        <f t="shared" ref="I251:I280" ca="1" si="84">IFERROR(INDIRECT($B251&amp;"!I199"), "")</f>
        <v>94645.916890708744</v>
      </c>
      <c r="J251" s="139">
        <f t="shared" ref="J251:J280" ca="1" si="85">IFERROR($C251 * (1 + K251), "")</f>
        <v>3114493.9329761663</v>
      </c>
      <c r="K251" s="77">
        <f t="shared" ref="K251:K280" ca="1" si="86">IFERROR(INDIRECT($B251&amp;"!K199"), "")</f>
        <v>3.8164644325388741E-2</v>
      </c>
      <c r="L251" s="137">
        <f t="shared" ref="L251:L280" ca="1" si="87">IFERROR(INDIRECT($B251&amp;"!L199"), "")</f>
        <v>114493.93297616624</v>
      </c>
      <c r="M251" s="139">
        <f t="shared" ref="M251:M280" ca="1" si="88">IFERROR($C251 * (1 + N251), "")</f>
        <v>3175622.4938982381</v>
      </c>
      <c r="N251" s="77">
        <f t="shared" ref="N251:N280" ca="1" si="89">IFERROR(INDIRECT($B251&amp;"!N199"), "")</f>
        <v>5.8540831299412677E-2</v>
      </c>
      <c r="O251" s="137">
        <f t="shared" ref="O251:O280" ca="1" si="90">IFERROR(INDIRECT($B251&amp;"!O199"), "")</f>
        <v>175622.49389823797</v>
      </c>
    </row>
    <row r="252" spans="1:15" ht="16.5" customHeight="1">
      <c r="A252" s="153">
        <v>3</v>
      </c>
      <c r="B252" s="153" t="str">
        <f>TEXT(투자전략!$G$1+2, "[$-ko-KR]yyyy.mm.dd")</f>
        <v>2021.10.03</v>
      </c>
      <c r="C252" s="135">
        <f t="shared" ca="1" si="78"/>
        <v>3000000</v>
      </c>
      <c r="D252" s="139">
        <f t="shared" ca="1" si="79"/>
        <v>3025149.0026203655</v>
      </c>
      <c r="E252" s="77">
        <f t="shared" ca="1" si="80"/>
        <v>8.3830008734550668E-3</v>
      </c>
      <c r="F252" s="137">
        <f t="shared" ca="1" si="81"/>
        <v>25149.002620365209</v>
      </c>
      <c r="G252" s="139">
        <f t="shared" ca="1" si="82"/>
        <v>2983806.8321609981</v>
      </c>
      <c r="H252" s="77">
        <f t="shared" ca="1" si="83"/>
        <v>-5.3977226130006162E-3</v>
      </c>
      <c r="I252" s="137">
        <f t="shared" ca="1" si="84"/>
        <v>-16193.16783900185</v>
      </c>
      <c r="J252" s="139">
        <f t="shared" ca="1" si="85"/>
        <v>2987246.5695466432</v>
      </c>
      <c r="K252" s="77">
        <f t="shared" ca="1" si="86"/>
        <v>-4.2511434844521969E-3</v>
      </c>
      <c r="L252" s="137">
        <f t="shared" ca="1" si="87"/>
        <v>-12753.430453356592</v>
      </c>
      <c r="M252" s="139">
        <f t="shared" ca="1" si="88"/>
        <v>3003564.7212656257</v>
      </c>
      <c r="N252" s="77">
        <f t="shared" ca="1" si="89"/>
        <v>1.1882404218751714E-3</v>
      </c>
      <c r="O252" s="137">
        <f t="shared" ca="1" si="90"/>
        <v>3564.721265625516</v>
      </c>
    </row>
    <row r="253" spans="1:15" ht="16.5" customHeight="1">
      <c r="A253" s="153">
        <v>4</v>
      </c>
      <c r="B253" s="153" t="str">
        <f>TEXT(투자전략!$G$1+3, "[$-ko-KR]yyyy.mm.dd")</f>
        <v>2021.10.04</v>
      </c>
      <c r="C253" s="135">
        <f t="shared" ca="1" si="78"/>
        <v>3000000</v>
      </c>
      <c r="D253" s="139">
        <f t="shared" ca="1" si="79"/>
        <v>2941887.9151823395</v>
      </c>
      <c r="E253" s="77">
        <f t="shared" ca="1" si="80"/>
        <v>-1.9370694939220154E-2</v>
      </c>
      <c r="F253" s="137">
        <f t="shared" ca="1" si="81"/>
        <v>-58112.08481766047</v>
      </c>
      <c r="G253" s="139">
        <f t="shared" ca="1" si="82"/>
        <v>2955238.3261327082</v>
      </c>
      <c r="H253" s="77">
        <f t="shared" ca="1" si="83"/>
        <v>-1.4920557955763806E-2</v>
      </c>
      <c r="I253" s="137">
        <f t="shared" ca="1" si="84"/>
        <v>-44761.673867291414</v>
      </c>
      <c r="J253" s="139">
        <f t="shared" ca="1" si="85"/>
        <v>2952819.8913281718</v>
      </c>
      <c r="K253" s="77">
        <f t="shared" ca="1" si="86"/>
        <v>-1.572670289060938E-2</v>
      </c>
      <c r="L253" s="137">
        <f t="shared" ca="1" si="87"/>
        <v>-47180.108671828144</v>
      </c>
      <c r="M253" s="139">
        <f t="shared" ca="1" si="88"/>
        <v>2937423.6461010319</v>
      </c>
      <c r="N253" s="77">
        <f t="shared" ca="1" si="89"/>
        <v>-2.0858784632989329E-2</v>
      </c>
      <c r="O253" s="137">
        <f t="shared" ca="1" si="90"/>
        <v>-62576.353898967995</v>
      </c>
    </row>
    <row r="254" spans="1:15" ht="16.5" customHeight="1">
      <c r="A254" s="153">
        <v>5</v>
      </c>
      <c r="B254" s="153" t="str">
        <f>TEXT(투자전략!$G$1+4, "[$-ko-KR]yyyy.mm.dd")</f>
        <v>2021.10.05</v>
      </c>
      <c r="C254" s="135">
        <f t="shared" ca="1" si="78"/>
        <v>3000000</v>
      </c>
      <c r="D254" s="139">
        <f t="shared" ca="1" si="79"/>
        <v>3073162.2493164921</v>
      </c>
      <c r="E254" s="77">
        <f t="shared" ca="1" si="80"/>
        <v>2.4387416438830706E-2</v>
      </c>
      <c r="F254" s="137">
        <f t="shared" ca="1" si="81"/>
        <v>73162.249316492103</v>
      </c>
      <c r="G254" s="139">
        <f t="shared" ca="1" si="82"/>
        <v>3136758.3640757212</v>
      </c>
      <c r="H254" s="77">
        <f t="shared" ca="1" si="83"/>
        <v>4.5586121358573858E-2</v>
      </c>
      <c r="I254" s="137">
        <f t="shared" ca="1" si="84"/>
        <v>136758.36407572153</v>
      </c>
      <c r="J254" s="139">
        <f t="shared" ca="1" si="85"/>
        <v>3229150.9457697975</v>
      </c>
      <c r="K254" s="77">
        <f t="shared" ca="1" si="86"/>
        <v>7.6383648589932546E-2</v>
      </c>
      <c r="L254" s="137">
        <f t="shared" ca="1" si="87"/>
        <v>229150.94576979763</v>
      </c>
      <c r="M254" s="139">
        <f t="shared" ca="1" si="88"/>
        <v>3124158.7686567819</v>
      </c>
      <c r="N254" s="77">
        <f t="shared" ca="1" si="89"/>
        <v>4.1386256218927296E-2</v>
      </c>
      <c r="O254" s="137">
        <f t="shared" ca="1" si="90"/>
        <v>124158.76865678192</v>
      </c>
    </row>
    <row r="255" spans="1:15" ht="16.5" customHeight="1">
      <c r="A255" s="153">
        <v>6</v>
      </c>
      <c r="B255" s="153" t="str">
        <f>TEXT(투자전략!$G$1+5, "[$-ko-KR]yyyy.mm.dd")</f>
        <v>2021.10.06</v>
      </c>
      <c r="C255" s="135">
        <f t="shared" ca="1" si="78"/>
        <v>3000000</v>
      </c>
      <c r="D255" s="139">
        <f t="shared" ca="1" si="79"/>
        <v>3147829.6123437593</v>
      </c>
      <c r="E255" s="77">
        <f t="shared" ca="1" si="80"/>
        <v>4.9276537447919808E-2</v>
      </c>
      <c r="F255" s="137">
        <f t="shared" ca="1" si="81"/>
        <v>147829.61234375948</v>
      </c>
      <c r="G255" s="139">
        <f t="shared" ca="1" si="82"/>
        <v>3075647.472582303</v>
      </c>
      <c r="H255" s="77">
        <f t="shared" ca="1" si="83"/>
        <v>2.5215824194100865E-2</v>
      </c>
      <c r="I255" s="137">
        <f t="shared" ca="1" si="84"/>
        <v>75647.472582302609</v>
      </c>
      <c r="J255" s="139">
        <f t="shared" ca="1" si="85"/>
        <v>3075969.2842669818</v>
      </c>
      <c r="K255" s="77">
        <f t="shared" ca="1" si="86"/>
        <v>2.5323094755660653E-2</v>
      </c>
      <c r="L255" s="137">
        <f t="shared" ca="1" si="87"/>
        <v>75969.284266981966</v>
      </c>
      <c r="M255" s="139">
        <f t="shared" ca="1" si="88"/>
        <v>3140305.0175267626</v>
      </c>
      <c r="N255" s="77">
        <f t="shared" ca="1" si="89"/>
        <v>4.6768339175587592E-2</v>
      </c>
      <c r="O255" s="137">
        <f t="shared" ca="1" si="90"/>
        <v>140305.01752676279</v>
      </c>
    </row>
    <row r="256" spans="1:15" ht="16.5" customHeight="1" thickBot="1">
      <c r="A256" s="155">
        <v>7</v>
      </c>
      <c r="B256" s="155" t="str">
        <f>TEXT(투자전략!$G$1+6, "[$-ko-KR]yyyy.mm.dd")</f>
        <v>2021.10.07</v>
      </c>
      <c r="C256" s="135">
        <f t="shared" ca="1" si="78"/>
        <v>3000000</v>
      </c>
      <c r="D256" s="139">
        <f t="shared" ca="1" si="79"/>
        <v>2974441.8285097438</v>
      </c>
      <c r="E256" s="77">
        <f t="shared" ca="1" si="80"/>
        <v>-8.5193904967520596E-3</v>
      </c>
      <c r="F256" s="137">
        <f t="shared" ca="1" si="81"/>
        <v>-25558.17149025618</v>
      </c>
      <c r="G256" s="139">
        <f t="shared" ca="1" si="82"/>
        <v>3010787.4915441484</v>
      </c>
      <c r="H256" s="77">
        <f t="shared" ca="1" si="83"/>
        <v>3.59583051471611E-3</v>
      </c>
      <c r="I256" s="137">
        <f t="shared" ca="1" si="84"/>
        <v>10787.491544148324</v>
      </c>
      <c r="J256" s="139">
        <f t="shared" ca="1" si="85"/>
        <v>3023761.8815736352</v>
      </c>
      <c r="K256" s="77">
        <f t="shared" ca="1" si="86"/>
        <v>7.9206271912116745E-3</v>
      </c>
      <c r="L256" s="137">
        <f t="shared" ca="1" si="87"/>
        <v>23761.881573635019</v>
      </c>
      <c r="M256" s="139">
        <f t="shared" ca="1" si="88"/>
        <v>3004721.6087058084</v>
      </c>
      <c r="N256" s="77">
        <f t="shared" ca="1" si="89"/>
        <v>1.5738695686028088E-3</v>
      </c>
      <c r="O256" s="137">
        <f t="shared" ca="1" si="90"/>
        <v>4721.6087058084204</v>
      </c>
    </row>
    <row r="257" spans="1:15" ht="16.5" customHeight="1">
      <c r="A257" s="154">
        <v>8</v>
      </c>
      <c r="B257" s="154" t="str">
        <f>TEXT(투자전략!$G$1+7, "[$-ko-KR]yyyy.mm.dd")</f>
        <v>2021.10.08</v>
      </c>
      <c r="C257" s="134">
        <f t="shared" ca="1" si="78"/>
        <v>3000000</v>
      </c>
      <c r="D257" s="142">
        <f t="shared" ca="1" si="79"/>
        <v>2970679.9883738831</v>
      </c>
      <c r="E257" s="76">
        <f t="shared" ca="1" si="80"/>
        <v>-9.7733372087056396E-3</v>
      </c>
      <c r="F257" s="141">
        <f t="shared" ca="1" si="81"/>
        <v>-29320.011626116921</v>
      </c>
      <c r="G257" s="142">
        <f t="shared" ca="1" si="82"/>
        <v>3051280.4041481353</v>
      </c>
      <c r="H257" s="76">
        <f t="shared" ca="1" si="83"/>
        <v>1.7093468049378335E-2</v>
      </c>
      <c r="I257" s="141">
        <f t="shared" ca="1" si="84"/>
        <v>51280.404148134978</v>
      </c>
      <c r="J257" s="142">
        <f t="shared" ca="1" si="85"/>
        <v>3017915.6993834958</v>
      </c>
      <c r="K257" s="76">
        <f t="shared" ca="1" si="86"/>
        <v>5.9718997944985305E-3</v>
      </c>
      <c r="L257" s="141">
        <f t="shared" ca="1" si="87"/>
        <v>17915.699383495601</v>
      </c>
      <c r="M257" s="142">
        <f t="shared" ca="1" si="88"/>
        <v>3062953.8407964841</v>
      </c>
      <c r="N257" s="76">
        <f t="shared" ca="1" si="89"/>
        <v>2.0984613598827979E-2</v>
      </c>
      <c r="O257" s="141">
        <f t="shared" ca="1" si="90"/>
        <v>62953.84079648395</v>
      </c>
    </row>
    <row r="258" spans="1:15" ht="16.5" customHeight="1">
      <c r="A258" s="153">
        <v>9</v>
      </c>
      <c r="B258" s="153" t="str">
        <f>TEXT(투자전략!$G$1+8, "[$-ko-KR]yyyy.mm.dd")</f>
        <v>2021.10.09</v>
      </c>
      <c r="C258" s="135">
        <f t="shared" ca="1" si="78"/>
        <v>3000000</v>
      </c>
      <c r="D258" s="139">
        <f t="shared" ca="1" si="79"/>
        <v>2978835.107869599</v>
      </c>
      <c r="E258" s="77">
        <f t="shared" ca="1" si="80"/>
        <v>-7.0549640434669717E-3</v>
      </c>
      <c r="F258" s="137">
        <f t="shared" ca="1" si="81"/>
        <v>-21164.892130400913</v>
      </c>
      <c r="G258" s="139">
        <f t="shared" ca="1" si="82"/>
        <v>2992677.2835212336</v>
      </c>
      <c r="H258" s="77">
        <f t="shared" ca="1" si="83"/>
        <v>-2.4409054929222509E-3</v>
      </c>
      <c r="I258" s="137">
        <f t="shared" ca="1" si="84"/>
        <v>-7322.7164787667498</v>
      </c>
      <c r="J258" s="139">
        <f t="shared" ca="1" si="85"/>
        <v>2948527.3667890583</v>
      </c>
      <c r="K258" s="77">
        <f t="shared" ca="1" si="86"/>
        <v>-1.7157544403647241E-2</v>
      </c>
      <c r="L258" s="137">
        <f t="shared" ca="1" si="87"/>
        <v>-51472.633210941727</v>
      </c>
      <c r="M258" s="139">
        <f t="shared" ca="1" si="88"/>
        <v>2955361.3170635626</v>
      </c>
      <c r="N258" s="77">
        <f t="shared" ca="1" si="89"/>
        <v>-1.4879560978812507E-2</v>
      </c>
      <c r="O258" s="137">
        <f t="shared" ca="1" si="90"/>
        <v>-44638.682936437515</v>
      </c>
    </row>
    <row r="259" spans="1:15" ht="16.5" customHeight="1">
      <c r="A259" s="153">
        <v>10</v>
      </c>
      <c r="B259" s="153" t="str">
        <f>TEXT(투자전략!$G$1+9, "[$-ko-KR]yyyy.mm.dd")</f>
        <v>2021.10.10</v>
      </c>
      <c r="C259" s="135">
        <f t="shared" ca="1" si="78"/>
        <v>3000000</v>
      </c>
      <c r="D259" s="139">
        <f t="shared" ca="1" si="79"/>
        <v>2982527.5013467968</v>
      </c>
      <c r="E259" s="77">
        <f t="shared" ca="1" si="80"/>
        <v>-5.8241662177344602E-3</v>
      </c>
      <c r="F259" s="137">
        <f t="shared" ca="1" si="81"/>
        <v>-17472.498653203384</v>
      </c>
      <c r="G259" s="139">
        <f t="shared" ca="1" si="82"/>
        <v>2945583.3592110011</v>
      </c>
      <c r="H259" s="77">
        <f t="shared" ca="1" si="83"/>
        <v>-1.8138880262999653E-2</v>
      </c>
      <c r="I259" s="137">
        <f t="shared" ca="1" si="84"/>
        <v>-54416.640788998964</v>
      </c>
      <c r="J259" s="139">
        <f t="shared" ca="1" si="85"/>
        <v>2950084.949109639</v>
      </c>
      <c r="K259" s="77">
        <f t="shared" ca="1" si="86"/>
        <v>-1.663835029678706E-2</v>
      </c>
      <c r="L259" s="137">
        <f t="shared" ca="1" si="87"/>
        <v>-49915.050890361184</v>
      </c>
      <c r="M259" s="139">
        <f t="shared" ca="1" si="88"/>
        <v>2957727.5627586422</v>
      </c>
      <c r="N259" s="77">
        <f t="shared" ca="1" si="89"/>
        <v>-1.4090812413785885E-2</v>
      </c>
      <c r="O259" s="137">
        <f t="shared" ca="1" si="90"/>
        <v>-42272.437241357657</v>
      </c>
    </row>
    <row r="260" spans="1:15" ht="16.5" customHeight="1">
      <c r="A260" s="153">
        <v>11</v>
      </c>
      <c r="B260" s="153" t="str">
        <f>TEXT(투자전략!$G$1+10, "[$-ko-KR]yyyy.mm.dd")</f>
        <v>2021.10.11</v>
      </c>
      <c r="C260" s="135">
        <f t="shared" ca="1" si="78"/>
        <v>3000000</v>
      </c>
      <c r="D260" s="139">
        <f t="shared" ca="1" si="79"/>
        <v>2948372.8709134627</v>
      </c>
      <c r="E260" s="77">
        <f t="shared" ca="1" si="80"/>
        <v>-1.7209043028845718E-2</v>
      </c>
      <c r="F260" s="137">
        <f t="shared" ca="1" si="81"/>
        <v>-51627.129086537148</v>
      </c>
      <c r="G260" s="139">
        <f t="shared" ca="1" si="82"/>
        <v>2987967.6834175056</v>
      </c>
      <c r="H260" s="77">
        <f t="shared" ca="1" si="83"/>
        <v>-4.0107721941647417E-3</v>
      </c>
      <c r="I260" s="137">
        <f t="shared" ca="1" si="84"/>
        <v>-12032.316582494223</v>
      </c>
      <c r="J260" s="139">
        <f t="shared" ca="1" si="85"/>
        <v>2984634.9026736305</v>
      </c>
      <c r="K260" s="77">
        <f t="shared" ca="1" si="86"/>
        <v>-5.1216991087899514E-3</v>
      </c>
      <c r="L260" s="137">
        <f t="shared" ca="1" si="87"/>
        <v>-15365.097326369847</v>
      </c>
      <c r="M260" s="139">
        <f t="shared" ca="1" si="88"/>
        <v>2952495.6742940843</v>
      </c>
      <c r="N260" s="77">
        <f t="shared" ca="1" si="89"/>
        <v>-1.5834775235305222E-2</v>
      </c>
      <c r="O260" s="137">
        <f t="shared" ca="1" si="90"/>
        <v>-47504.325705915668</v>
      </c>
    </row>
    <row r="261" spans="1:15" ht="16.5" customHeight="1">
      <c r="A261" s="153">
        <v>12</v>
      </c>
      <c r="B261" s="153" t="str">
        <f>TEXT(투자전략!$G$1+11, "[$-ko-KR]yyyy.mm.dd")</f>
        <v>2021.10.12</v>
      </c>
      <c r="C261" s="135">
        <f t="shared" ca="1" si="78"/>
        <v>3000000</v>
      </c>
      <c r="D261" s="139">
        <f t="shared" ca="1" si="79"/>
        <v>2834491.0771459732</v>
      </c>
      <c r="E261" s="77">
        <f t="shared" ca="1" si="80"/>
        <v>-5.5169640951342212E-2</v>
      </c>
      <c r="F261" s="137">
        <f t="shared" ca="1" si="81"/>
        <v>-165508.92285402666</v>
      </c>
      <c r="G261" s="139">
        <f t="shared" ca="1" si="82"/>
        <v>2658847.7207002123</v>
      </c>
      <c r="H261" s="77">
        <f t="shared" ca="1" si="83"/>
        <v>-0.11371742643326255</v>
      </c>
      <c r="I261" s="137">
        <f t="shared" ca="1" si="84"/>
        <v>-341152.27929978771</v>
      </c>
      <c r="J261" s="139">
        <f t="shared" ca="1" si="85"/>
        <v>2705343.2775219674</v>
      </c>
      <c r="K261" s="77">
        <f t="shared" ca="1" si="86"/>
        <v>-9.8218907492677532E-2</v>
      </c>
      <c r="L261" s="137">
        <f t="shared" ca="1" si="87"/>
        <v>-294656.72247803264</v>
      </c>
      <c r="M261" s="139">
        <f t="shared" ca="1" si="88"/>
        <v>2861572.4788755011</v>
      </c>
      <c r="N261" s="77">
        <f t="shared" ca="1" si="89"/>
        <v>-4.6142507041499574E-2</v>
      </c>
      <c r="O261" s="137">
        <f t="shared" ca="1" si="90"/>
        <v>-138427.52112449871</v>
      </c>
    </row>
    <row r="262" spans="1:15" ht="16.5" customHeight="1">
      <c r="A262" s="153">
        <v>13</v>
      </c>
      <c r="B262" s="153" t="str">
        <f>TEXT(투자전략!$G$1+12, "[$-ko-KR]yyyy.mm.dd")</f>
        <v>2021.10.13</v>
      </c>
      <c r="C262" s="135">
        <f t="shared" ca="1" si="78"/>
        <v>3000000</v>
      </c>
      <c r="D262" s="139">
        <f t="shared" ca="1" si="79"/>
        <v>2998855.7978423582</v>
      </c>
      <c r="E262" s="77">
        <f t="shared" ca="1" si="80"/>
        <v>-3.8140071921399142E-4</v>
      </c>
      <c r="F262" s="137">
        <f t="shared" ca="1" si="81"/>
        <v>-1144.2021576419743</v>
      </c>
      <c r="G262" s="139">
        <f t="shared" ca="1" si="82"/>
        <v>2977870.9307230539</v>
      </c>
      <c r="H262" s="77">
        <f t="shared" ca="1" si="83"/>
        <v>-7.3763564256487156E-3</v>
      </c>
      <c r="I262" s="137">
        <f t="shared" ca="1" si="84"/>
        <v>-22129.069276946146</v>
      </c>
      <c r="J262" s="139">
        <f t="shared" ca="1" si="85"/>
        <v>3002768.6408423386</v>
      </c>
      <c r="K262" s="77">
        <f t="shared" ca="1" si="86"/>
        <v>9.2288028077955157E-4</v>
      </c>
      <c r="L262" s="137">
        <f t="shared" ca="1" si="87"/>
        <v>2768.6408423386501</v>
      </c>
      <c r="M262" s="139">
        <f t="shared" ca="1" si="88"/>
        <v>3021621.0548679</v>
      </c>
      <c r="N262" s="77">
        <f t="shared" ca="1" si="89"/>
        <v>7.2070182893000864E-3</v>
      </c>
      <c r="O262" s="137">
        <f t="shared" ca="1" si="90"/>
        <v>21621.054867900264</v>
      </c>
    </row>
    <row r="263" spans="1:15" ht="16.5" customHeight="1" thickBot="1">
      <c r="A263" s="155">
        <v>14</v>
      </c>
      <c r="B263" s="155" t="str">
        <f>TEXT(투자전략!$G$1+13, "[$-ko-KR]yyyy.mm.dd")</f>
        <v>2021.10.14</v>
      </c>
      <c r="C263" s="136">
        <f t="shared" ca="1" si="78"/>
        <v>3000000</v>
      </c>
      <c r="D263" s="140">
        <f t="shared" ca="1" si="79"/>
        <v>3037893.9418335706</v>
      </c>
      <c r="E263" s="79">
        <f t="shared" ca="1" si="80"/>
        <v>1.2631313944523562E-2</v>
      </c>
      <c r="F263" s="138">
        <f t="shared" ca="1" si="81"/>
        <v>37893.94183357068</v>
      </c>
      <c r="G263" s="140">
        <f t="shared" ca="1" si="82"/>
        <v>3042389.8380143968</v>
      </c>
      <c r="H263" s="79">
        <f t="shared" ca="1" si="83"/>
        <v>1.412994600479911E-2</v>
      </c>
      <c r="I263" s="138">
        <f t="shared" ca="1" si="84"/>
        <v>42389.838014397341</v>
      </c>
      <c r="J263" s="140">
        <f t="shared" ca="1" si="85"/>
        <v>3073946.7140120906</v>
      </c>
      <c r="K263" s="79">
        <f t="shared" ca="1" si="86"/>
        <v>2.4648904670696907E-2</v>
      </c>
      <c r="L263" s="138">
        <f t="shared" ca="1" si="87"/>
        <v>73946.714012090713</v>
      </c>
      <c r="M263" s="140">
        <f t="shared" ca="1" si="88"/>
        <v>3071446.597051837</v>
      </c>
      <c r="N263" s="79">
        <f t="shared" ca="1" si="89"/>
        <v>2.3815532350612463E-2</v>
      </c>
      <c r="O263" s="138">
        <f t="shared" ca="1" si="90"/>
        <v>71446.59705183738</v>
      </c>
    </row>
    <row r="264" spans="1:15" ht="16.5" customHeight="1">
      <c r="A264" s="154">
        <v>15</v>
      </c>
      <c r="B264" s="154" t="str">
        <f>TEXT(투자전략!$G$1+14, "[$-ko-KR]yyyy.mm.dd")</f>
        <v>2021.10.15</v>
      </c>
      <c r="C264" s="135">
        <f t="shared" ca="1" si="78"/>
        <v>3000000</v>
      </c>
      <c r="D264" s="139">
        <f t="shared" ca="1" si="79"/>
        <v>2945092.1070973254</v>
      </c>
      <c r="E264" s="77">
        <f t="shared" ca="1" si="80"/>
        <v>-1.8302630967558138E-2</v>
      </c>
      <c r="F264" s="137">
        <f t="shared" ca="1" si="81"/>
        <v>-54907.892902674415</v>
      </c>
      <c r="G264" s="139">
        <f t="shared" ca="1" si="82"/>
        <v>2814291.9691134552</v>
      </c>
      <c r="H264" s="77">
        <f t="shared" ca="1" si="83"/>
        <v>-6.1902676962181699E-2</v>
      </c>
      <c r="I264" s="137">
        <f t="shared" ca="1" si="84"/>
        <v>-185708.03088654517</v>
      </c>
      <c r="J264" s="139">
        <f t="shared" ca="1" si="85"/>
        <v>2815112.8439624892</v>
      </c>
      <c r="K264" s="77">
        <f t="shared" ca="1" si="86"/>
        <v>-6.1629052012503717E-2</v>
      </c>
      <c r="L264" s="137">
        <f t="shared" ca="1" si="87"/>
        <v>-184887.15603751113</v>
      </c>
      <c r="M264" s="139">
        <f t="shared" ca="1" si="88"/>
        <v>2807475.2889689533</v>
      </c>
      <c r="N264" s="77">
        <f t="shared" ca="1" si="89"/>
        <v>-6.4174903677015657E-2</v>
      </c>
      <c r="O264" s="137">
        <f t="shared" ca="1" si="90"/>
        <v>-192524.71103104696</v>
      </c>
    </row>
    <row r="265" spans="1:15" ht="16.5" customHeight="1">
      <c r="A265" s="153">
        <v>16</v>
      </c>
      <c r="B265" s="153" t="str">
        <f>TEXT(투자전략!$G$1+15, "[$-ko-KR]yyyy.mm.dd")</f>
        <v>2021.10.16</v>
      </c>
      <c r="C265" s="135">
        <f t="shared" ca="1" si="78"/>
        <v>3000000</v>
      </c>
      <c r="D265" s="139">
        <f t="shared" ca="1" si="79"/>
        <v>2976792.3083326439</v>
      </c>
      <c r="E265" s="77">
        <f t="shared" ca="1" si="80"/>
        <v>-7.7358972224520831E-3</v>
      </c>
      <c r="F265" s="137">
        <f t="shared" ca="1" si="81"/>
        <v>-23207.691667356252</v>
      </c>
      <c r="G265" s="139">
        <f t="shared" ca="1" si="82"/>
        <v>3041473.2666875725</v>
      </c>
      <c r="H265" s="77">
        <f t="shared" ca="1" si="83"/>
        <v>1.3824422229190747E-2</v>
      </c>
      <c r="I265" s="137">
        <f t="shared" ca="1" si="84"/>
        <v>41473.266687572257</v>
      </c>
      <c r="J265" s="139">
        <f t="shared" ca="1" si="85"/>
        <v>3022307.0899580368</v>
      </c>
      <c r="K265" s="77">
        <f t="shared" ca="1" si="86"/>
        <v>7.4356966526789789E-3</v>
      </c>
      <c r="L265" s="137">
        <f t="shared" ca="1" si="87"/>
        <v>22307.089958036937</v>
      </c>
      <c r="M265" s="139">
        <f t="shared" ca="1" si="88"/>
        <v>2986250.1379871937</v>
      </c>
      <c r="N265" s="77">
        <f t="shared" ca="1" si="89"/>
        <v>-4.5832873376021018E-3</v>
      </c>
      <c r="O265" s="137">
        <f t="shared" ca="1" si="90"/>
        <v>-13749.862012806308</v>
      </c>
    </row>
    <row r="266" spans="1:15" ht="16.5" customHeight="1">
      <c r="A266" s="153">
        <v>17</v>
      </c>
      <c r="B266" s="153" t="str">
        <f>TEXT(투자전략!$G$1+16, "[$-ko-KR]yyyy.mm.dd")</f>
        <v>2021.10.17</v>
      </c>
      <c r="C266" s="135">
        <f t="shared" ca="1" si="78"/>
        <v>3000000</v>
      </c>
      <c r="D266" s="139">
        <f t="shared" ca="1" si="79"/>
        <v>2998897.9868755755</v>
      </c>
      <c r="E266" s="77">
        <f t="shared" ca="1" si="80"/>
        <v>-3.6733770814154976E-4</v>
      </c>
      <c r="F266" s="137">
        <f t="shared" ca="1" si="81"/>
        <v>-1102.0131244246531</v>
      </c>
      <c r="G266" s="139">
        <f t="shared" ca="1" si="82"/>
        <v>3001719.9997542258</v>
      </c>
      <c r="H266" s="77">
        <f t="shared" ca="1" si="83"/>
        <v>5.7333325140867977E-4</v>
      </c>
      <c r="I266" s="137">
        <f t="shared" ca="1" si="84"/>
        <v>1719.9997542260389</v>
      </c>
      <c r="J266" s="139">
        <f t="shared" ca="1" si="85"/>
        <v>2983551.333020064</v>
      </c>
      <c r="K266" s="77">
        <f t="shared" ca="1" si="86"/>
        <v>-5.4828889933119049E-3</v>
      </c>
      <c r="L266" s="137">
        <f t="shared" ca="1" si="87"/>
        <v>-16448.666979935719</v>
      </c>
      <c r="M266" s="139">
        <f t="shared" ca="1" si="88"/>
        <v>2973701.8944450049</v>
      </c>
      <c r="N266" s="77">
        <f t="shared" ca="1" si="89"/>
        <v>-8.7660351849984004E-3</v>
      </c>
      <c r="O266" s="137">
        <f t="shared" ca="1" si="90"/>
        <v>-26298.1055549952</v>
      </c>
    </row>
    <row r="267" spans="1:15" ht="16.5" customHeight="1">
      <c r="A267" s="153">
        <v>18</v>
      </c>
      <c r="B267" s="153" t="str">
        <f>TEXT(투자전략!$G$1+17, "[$-ko-KR]yyyy.mm.dd")</f>
        <v>2021.10.18</v>
      </c>
      <c r="C267" s="135">
        <f t="shared" ca="1" si="78"/>
        <v>3000000</v>
      </c>
      <c r="D267" s="139">
        <f t="shared" ca="1" si="79"/>
        <v>2901653.1984506054</v>
      </c>
      <c r="E267" s="77">
        <f t="shared" ca="1" si="80"/>
        <v>-3.2782267183131431E-2</v>
      </c>
      <c r="F267" s="137">
        <f t="shared" ca="1" si="81"/>
        <v>-98346.801549394295</v>
      </c>
      <c r="G267" s="139">
        <f t="shared" ca="1" si="82"/>
        <v>2872019.9212726923</v>
      </c>
      <c r="H267" s="77">
        <f t="shared" ca="1" si="83"/>
        <v>-4.2660026242435881E-2</v>
      </c>
      <c r="I267" s="137">
        <f t="shared" ca="1" si="84"/>
        <v>-127980.07872730761</v>
      </c>
      <c r="J267" s="139">
        <f t="shared" ca="1" si="85"/>
        <v>2854295.9604484253</v>
      </c>
      <c r="K267" s="77">
        <f t="shared" ca="1" si="86"/>
        <v>-4.856801318385813E-2</v>
      </c>
      <c r="L267" s="137">
        <f t="shared" ca="1" si="87"/>
        <v>-145704.03955157436</v>
      </c>
      <c r="M267" s="139">
        <f t="shared" ca="1" si="88"/>
        <v>2881607.1683450923</v>
      </c>
      <c r="N267" s="77">
        <f t="shared" ca="1" si="89"/>
        <v>-3.9464277218302563E-2</v>
      </c>
      <c r="O267" s="137">
        <f t="shared" ca="1" si="90"/>
        <v>-118392.83165490773</v>
      </c>
    </row>
    <row r="268" spans="1:15" ht="16.5" customHeight="1">
      <c r="A268" s="153">
        <v>19</v>
      </c>
      <c r="B268" s="153" t="str">
        <f>TEXT(투자전략!$G$1+18, "[$-ko-KR]yyyy.mm.dd")</f>
        <v>2021.10.19</v>
      </c>
      <c r="C268" s="135">
        <f t="shared" ca="1" si="78"/>
        <v>3000000</v>
      </c>
      <c r="D268" s="139">
        <f t="shared" ca="1" si="79"/>
        <v>3021641.1224039225</v>
      </c>
      <c r="E268" s="77">
        <f t="shared" ca="1" si="80"/>
        <v>7.2137074679740872E-3</v>
      </c>
      <c r="F268" s="137">
        <f t="shared" ca="1" si="81"/>
        <v>21641.122403922258</v>
      </c>
      <c r="G268" s="139">
        <f t="shared" ca="1" si="82"/>
        <v>3098183.5827709772</v>
      </c>
      <c r="H268" s="77">
        <f t="shared" ca="1" si="83"/>
        <v>3.2727860923658925E-2</v>
      </c>
      <c r="I268" s="137">
        <f t="shared" ca="1" si="84"/>
        <v>98183.582770976762</v>
      </c>
      <c r="J268" s="139">
        <f t="shared" ca="1" si="85"/>
        <v>3069400.3017412997</v>
      </c>
      <c r="K268" s="77">
        <f t="shared" ca="1" si="86"/>
        <v>2.3133433913766627E-2</v>
      </c>
      <c r="L268" s="137">
        <f t="shared" ca="1" si="87"/>
        <v>69400.301741299874</v>
      </c>
      <c r="M268" s="139">
        <f t="shared" ca="1" si="88"/>
        <v>3043393.0333254468</v>
      </c>
      <c r="N268" s="77">
        <f t="shared" ca="1" si="89"/>
        <v>1.4464344441815597E-2</v>
      </c>
      <c r="O268" s="137">
        <f t="shared" ca="1" si="90"/>
        <v>43393.033325446777</v>
      </c>
    </row>
    <row r="269" spans="1:15" ht="16.5" customHeight="1">
      <c r="A269" s="153">
        <v>20</v>
      </c>
      <c r="B269" s="153" t="str">
        <f>TEXT(투자전략!$G$1+19, "[$-ko-KR]yyyy.mm.dd")</f>
        <v>2021.10.20</v>
      </c>
      <c r="C269" s="135">
        <f t="shared" ca="1" si="78"/>
        <v>3000000</v>
      </c>
      <c r="D269" s="139">
        <f t="shared" ca="1" si="79"/>
        <v>2977773.7820865917</v>
      </c>
      <c r="E269" s="77">
        <f t="shared" ca="1" si="80"/>
        <v>-7.408739304469533E-3</v>
      </c>
      <c r="F269" s="137">
        <f t="shared" ca="1" si="81"/>
        <v>-22226.2179134086</v>
      </c>
      <c r="G269" s="139">
        <f t="shared" ca="1" si="82"/>
        <v>2986631.1169363698</v>
      </c>
      <c r="H269" s="77">
        <f t="shared" ca="1" si="83"/>
        <v>-4.4562943545434427E-3</v>
      </c>
      <c r="I269" s="137">
        <f t="shared" ca="1" si="84"/>
        <v>-13368.883063630326</v>
      </c>
      <c r="J269" s="139">
        <f t="shared" ca="1" si="85"/>
        <v>3003645.9642439205</v>
      </c>
      <c r="K269" s="77">
        <f t="shared" ca="1" si="86"/>
        <v>1.2153214146402903E-3</v>
      </c>
      <c r="L269" s="137">
        <f t="shared" ca="1" si="87"/>
        <v>3645.964243920871</v>
      </c>
      <c r="M269" s="139">
        <f t="shared" ca="1" si="88"/>
        <v>3036042.4646705827</v>
      </c>
      <c r="N269" s="77">
        <f t="shared" ca="1" si="89"/>
        <v>1.2014154890194265E-2</v>
      </c>
      <c r="O269" s="137">
        <f t="shared" ca="1" si="90"/>
        <v>36042.464670582784</v>
      </c>
    </row>
    <row r="270" spans="1:15" ht="16.5" customHeight="1" thickBot="1">
      <c r="A270" s="155">
        <v>21</v>
      </c>
      <c r="B270" s="155" t="str">
        <f>TEXT(투자전략!$G$1+20, "[$-ko-KR]yyyy.mm.dd")</f>
        <v>2021.10.21</v>
      </c>
      <c r="C270" s="135">
        <f t="shared" ca="1" si="78"/>
        <v>3000000</v>
      </c>
      <c r="D270" s="139">
        <f t="shared" ca="1" si="79"/>
        <v>3041047.8217367502</v>
      </c>
      <c r="E270" s="77">
        <f t="shared" ca="1" si="80"/>
        <v>1.3682607245583248E-2</v>
      </c>
      <c r="F270" s="137">
        <f t="shared" ca="1" si="81"/>
        <v>41047.821736749742</v>
      </c>
      <c r="G270" s="139">
        <f t="shared" ca="1" si="82"/>
        <v>3069539.2700026273</v>
      </c>
      <c r="H270" s="77">
        <f t="shared" ca="1" si="83"/>
        <v>2.3179756667542559E-2</v>
      </c>
      <c r="I270" s="137">
        <f t="shared" ca="1" si="84"/>
        <v>69539.270002627658</v>
      </c>
      <c r="J270" s="139">
        <f t="shared" ca="1" si="85"/>
        <v>3026930.6077100756</v>
      </c>
      <c r="K270" s="77">
        <f t="shared" ca="1" si="86"/>
        <v>8.9768692366919353E-3</v>
      </c>
      <c r="L270" s="137">
        <f t="shared" ca="1" si="87"/>
        <v>26930.607710075805</v>
      </c>
      <c r="M270" s="139">
        <f t="shared" ca="1" si="88"/>
        <v>3002079.2950328076</v>
      </c>
      <c r="N270" s="77">
        <f t="shared" ca="1" si="89"/>
        <v>6.9309834426930779E-4</v>
      </c>
      <c r="O270" s="137">
        <f t="shared" ca="1" si="90"/>
        <v>2079.2950328079251</v>
      </c>
    </row>
    <row r="271" spans="1:15" ht="16.5" customHeight="1">
      <c r="A271" s="154">
        <v>22</v>
      </c>
      <c r="B271" s="154" t="str">
        <f>TEXT(투자전략!$G$1+21, "[$-ko-KR]yyyy.mm.dd")</f>
        <v>2021.10.22</v>
      </c>
      <c r="C271" s="134">
        <f t="shared" ca="1" si="78"/>
        <v>3000000</v>
      </c>
      <c r="D271" s="142">
        <f t="shared" ca="1" si="79"/>
        <v>3020307.4833672117</v>
      </c>
      <c r="E271" s="76">
        <f t="shared" ca="1" si="80"/>
        <v>6.7691611224039317E-3</v>
      </c>
      <c r="F271" s="141">
        <f t="shared" ca="1" si="81"/>
        <v>20307.483367211793</v>
      </c>
      <c r="G271" s="142">
        <f t="shared" ca="1" si="82"/>
        <v>3039193.3396909726</v>
      </c>
      <c r="H271" s="76">
        <f t="shared" ca="1" si="83"/>
        <v>1.3064446563657623E-2</v>
      </c>
      <c r="I271" s="141">
        <f t="shared" ca="1" si="84"/>
        <v>39193.339690972854</v>
      </c>
      <c r="J271" s="142">
        <f t="shared" ca="1" si="85"/>
        <v>3049388.8245484936</v>
      </c>
      <c r="K271" s="76">
        <f t="shared" ca="1" si="86"/>
        <v>1.6462941516164516E-2</v>
      </c>
      <c r="L271" s="141">
        <f t="shared" ca="1" si="87"/>
        <v>49388.824548493561</v>
      </c>
      <c r="M271" s="142">
        <f t="shared" ca="1" si="88"/>
        <v>3010371.2538025239</v>
      </c>
      <c r="N271" s="76">
        <f t="shared" ca="1" si="89"/>
        <v>3.4570846008412149E-3</v>
      </c>
      <c r="O271" s="141">
        <f t="shared" ca="1" si="90"/>
        <v>10371.253802523643</v>
      </c>
    </row>
    <row r="272" spans="1:15" ht="16.5" customHeight="1">
      <c r="A272" s="153">
        <v>23</v>
      </c>
      <c r="B272" s="153" t="str">
        <f>TEXT(투자전략!$G$1+22, "[$-ko-KR]yyyy.mm.dd")</f>
        <v>2021.10.23</v>
      </c>
      <c r="C272" s="135">
        <f t="shared" ca="1" si="78"/>
        <v>3000000</v>
      </c>
      <c r="D272" s="139">
        <f t="shared" ca="1" si="79"/>
        <v>3026701.3125095181</v>
      </c>
      <c r="E272" s="77">
        <f t="shared" ca="1" si="80"/>
        <v>8.9004375031727836E-3</v>
      </c>
      <c r="F272" s="137">
        <f t="shared" ca="1" si="81"/>
        <v>26701.312509518353</v>
      </c>
      <c r="G272" s="139">
        <f t="shared" ca="1" si="82"/>
        <v>3014016.383106519</v>
      </c>
      <c r="H272" s="77">
        <f t="shared" ca="1" si="83"/>
        <v>4.6721277021731346E-3</v>
      </c>
      <c r="I272" s="137">
        <f t="shared" ca="1" si="84"/>
        <v>14016.383106519403</v>
      </c>
      <c r="J272" s="139">
        <f t="shared" ca="1" si="85"/>
        <v>3024260.92020731</v>
      </c>
      <c r="K272" s="77">
        <f t="shared" ca="1" si="86"/>
        <v>8.0869734024367305E-3</v>
      </c>
      <c r="L272" s="137">
        <f t="shared" ca="1" si="87"/>
        <v>24260.920207310191</v>
      </c>
      <c r="M272" s="139">
        <f t="shared" ca="1" si="88"/>
        <v>3028256.2658786685</v>
      </c>
      <c r="N272" s="77">
        <f t="shared" ca="1" si="89"/>
        <v>9.4187552928894948E-3</v>
      </c>
      <c r="O272" s="137">
        <f t="shared" ca="1" si="90"/>
        <v>28256.265878668481</v>
      </c>
    </row>
    <row r="273" spans="1:15" ht="16.5" customHeight="1">
      <c r="A273" s="153">
        <v>24</v>
      </c>
      <c r="B273" s="153" t="str">
        <f>TEXT(투자전략!$G$1+23, "[$-ko-KR]yyyy.mm.dd")</f>
        <v>2021.10.24</v>
      </c>
      <c r="C273" s="135">
        <f t="shared" ca="1" si="78"/>
        <v>3000000</v>
      </c>
      <c r="D273" s="139">
        <f t="shared" ca="1" si="79"/>
        <v>2998475.9176885188</v>
      </c>
      <c r="E273" s="77">
        <f t="shared" ca="1" si="80"/>
        <v>-5.0802743716039695E-4</v>
      </c>
      <c r="F273" s="137">
        <f t="shared" ca="1" si="81"/>
        <v>-1524.082311481191</v>
      </c>
      <c r="G273" s="139">
        <f t="shared" ca="1" si="82"/>
        <v>2985646.4388119476</v>
      </c>
      <c r="H273" s="77">
        <f t="shared" ca="1" si="83"/>
        <v>-4.7845203960173686E-3</v>
      </c>
      <c r="I273" s="137">
        <f t="shared" ca="1" si="84"/>
        <v>-14353.561188052106</v>
      </c>
      <c r="J273" s="139">
        <f t="shared" ca="1" si="85"/>
        <v>2951488.7483875221</v>
      </c>
      <c r="K273" s="77">
        <f t="shared" ca="1" si="86"/>
        <v>-1.6170417204159366E-2</v>
      </c>
      <c r="L273" s="137">
        <f t="shared" ca="1" si="87"/>
        <v>-48511.251612478103</v>
      </c>
      <c r="M273" s="139">
        <f t="shared" ca="1" si="88"/>
        <v>3000000</v>
      </c>
      <c r="N273" s="77">
        <f t="shared" ca="1" si="89"/>
        <v>0</v>
      </c>
      <c r="O273" s="137">
        <f t="shared" ca="1" si="90"/>
        <v>0</v>
      </c>
    </row>
    <row r="274" spans="1:15" ht="16.5" customHeight="1">
      <c r="A274" s="153">
        <v>25</v>
      </c>
      <c r="B274" s="153" t="str">
        <f>TEXT(투자전략!$G$1+24, "[$-ko-KR]yyyy.mm.dd")</f>
        <v>2021.10.25</v>
      </c>
      <c r="C274" s="135" t="str">
        <f t="shared" ca="1" si="78"/>
        <v/>
      </c>
      <c r="D274" s="139" t="str">
        <f t="shared" ca="1" si="79"/>
        <v/>
      </c>
      <c r="E274" s="77" t="str">
        <f t="shared" ca="1" si="80"/>
        <v/>
      </c>
      <c r="F274" s="137" t="str">
        <f t="shared" ca="1" si="81"/>
        <v/>
      </c>
      <c r="G274" s="139" t="str">
        <f t="shared" ca="1" si="82"/>
        <v/>
      </c>
      <c r="H274" s="77" t="str">
        <f t="shared" ca="1" si="83"/>
        <v/>
      </c>
      <c r="I274" s="137" t="str">
        <f t="shared" ca="1" si="84"/>
        <v/>
      </c>
      <c r="J274" s="139" t="str">
        <f t="shared" ca="1" si="85"/>
        <v/>
      </c>
      <c r="K274" s="77" t="str">
        <f t="shared" ca="1" si="86"/>
        <v/>
      </c>
      <c r="L274" s="137" t="str">
        <f t="shared" ca="1" si="87"/>
        <v/>
      </c>
      <c r="M274" s="139" t="str">
        <f t="shared" ca="1" si="88"/>
        <v/>
      </c>
      <c r="N274" s="77" t="str">
        <f t="shared" ca="1" si="89"/>
        <v/>
      </c>
      <c r="O274" s="137" t="str">
        <f t="shared" ca="1" si="90"/>
        <v/>
      </c>
    </row>
    <row r="275" spans="1:15" ht="16.5" customHeight="1">
      <c r="A275" s="153">
        <v>26</v>
      </c>
      <c r="B275" s="153" t="str">
        <f>TEXT(투자전략!$G$1+25, "[$-ko-KR]yyyy.mm.dd")</f>
        <v>2021.10.26</v>
      </c>
      <c r="C275" s="135" t="str">
        <f t="shared" ca="1" si="78"/>
        <v/>
      </c>
      <c r="D275" s="139" t="str">
        <f t="shared" ca="1" si="79"/>
        <v/>
      </c>
      <c r="E275" s="77" t="str">
        <f t="shared" ca="1" si="80"/>
        <v/>
      </c>
      <c r="F275" s="137" t="str">
        <f t="shared" ca="1" si="81"/>
        <v/>
      </c>
      <c r="G275" s="139" t="str">
        <f t="shared" ca="1" si="82"/>
        <v/>
      </c>
      <c r="H275" s="77" t="str">
        <f t="shared" ca="1" si="83"/>
        <v/>
      </c>
      <c r="I275" s="137" t="str">
        <f t="shared" ca="1" si="84"/>
        <v/>
      </c>
      <c r="J275" s="139" t="str">
        <f t="shared" ca="1" si="85"/>
        <v/>
      </c>
      <c r="K275" s="77" t="str">
        <f t="shared" ca="1" si="86"/>
        <v/>
      </c>
      <c r="L275" s="137" t="str">
        <f t="shared" ca="1" si="87"/>
        <v/>
      </c>
      <c r="M275" s="139" t="str">
        <f t="shared" ca="1" si="88"/>
        <v/>
      </c>
      <c r="N275" s="77" t="str">
        <f t="shared" ca="1" si="89"/>
        <v/>
      </c>
      <c r="O275" s="137" t="str">
        <f t="shared" ca="1" si="90"/>
        <v/>
      </c>
    </row>
    <row r="276" spans="1:15" ht="16.5" customHeight="1">
      <c r="A276" s="153">
        <v>27</v>
      </c>
      <c r="B276" s="153" t="str">
        <f>TEXT(투자전략!$G$1+26, "[$-ko-KR]yyyy.mm.dd")</f>
        <v>2021.10.27</v>
      </c>
      <c r="C276" s="135" t="str">
        <f t="shared" ca="1" si="78"/>
        <v/>
      </c>
      <c r="D276" s="139" t="str">
        <f t="shared" ca="1" si="79"/>
        <v/>
      </c>
      <c r="E276" s="77" t="str">
        <f t="shared" ca="1" si="80"/>
        <v/>
      </c>
      <c r="F276" s="137" t="str">
        <f t="shared" ca="1" si="81"/>
        <v/>
      </c>
      <c r="G276" s="139" t="str">
        <f t="shared" ca="1" si="82"/>
        <v/>
      </c>
      <c r="H276" s="77" t="str">
        <f t="shared" ca="1" si="83"/>
        <v/>
      </c>
      <c r="I276" s="137" t="str">
        <f t="shared" ca="1" si="84"/>
        <v/>
      </c>
      <c r="J276" s="139" t="str">
        <f t="shared" ca="1" si="85"/>
        <v/>
      </c>
      <c r="K276" s="77" t="str">
        <f t="shared" ca="1" si="86"/>
        <v/>
      </c>
      <c r="L276" s="137" t="str">
        <f t="shared" ca="1" si="87"/>
        <v/>
      </c>
      <c r="M276" s="139" t="str">
        <f t="shared" ca="1" si="88"/>
        <v/>
      </c>
      <c r="N276" s="77" t="str">
        <f t="shared" ca="1" si="89"/>
        <v/>
      </c>
      <c r="O276" s="137" t="str">
        <f t="shared" ca="1" si="90"/>
        <v/>
      </c>
    </row>
    <row r="277" spans="1:15" ht="16.5" customHeight="1" thickBot="1">
      <c r="A277" s="155">
        <v>28</v>
      </c>
      <c r="B277" s="155" t="str">
        <f>TEXT(투자전략!$G$1+27, "[$-ko-KR]yyyy.mm.dd")</f>
        <v>2021.10.28</v>
      </c>
      <c r="C277" s="136" t="str">
        <f t="shared" ca="1" si="78"/>
        <v/>
      </c>
      <c r="D277" s="140" t="str">
        <f t="shared" ca="1" si="79"/>
        <v/>
      </c>
      <c r="E277" s="79" t="str">
        <f t="shared" ca="1" si="80"/>
        <v/>
      </c>
      <c r="F277" s="138" t="str">
        <f t="shared" ca="1" si="81"/>
        <v/>
      </c>
      <c r="G277" s="140" t="str">
        <f t="shared" ca="1" si="82"/>
        <v/>
      </c>
      <c r="H277" s="79" t="str">
        <f t="shared" ca="1" si="83"/>
        <v/>
      </c>
      <c r="I277" s="138" t="str">
        <f t="shared" ca="1" si="84"/>
        <v/>
      </c>
      <c r="J277" s="140" t="str">
        <f t="shared" ca="1" si="85"/>
        <v/>
      </c>
      <c r="K277" s="79" t="str">
        <f t="shared" ca="1" si="86"/>
        <v/>
      </c>
      <c r="L277" s="138" t="str">
        <f t="shared" ca="1" si="87"/>
        <v/>
      </c>
      <c r="M277" s="140" t="str">
        <f t="shared" ca="1" si="88"/>
        <v/>
      </c>
      <c r="N277" s="79" t="str">
        <f t="shared" ca="1" si="89"/>
        <v/>
      </c>
      <c r="O277" s="138" t="str">
        <f t="shared" ca="1" si="90"/>
        <v/>
      </c>
    </row>
    <row r="278" spans="1:15" ht="16.5" customHeight="1">
      <c r="A278" s="121">
        <v>29</v>
      </c>
      <c r="B278" s="154" t="str">
        <f>TEXT(투자전략!$G$1+28, "[$-ko-KR]yyyy.mm.dd")</f>
        <v>2021.10.29</v>
      </c>
      <c r="C278" s="135" t="str">
        <f t="shared" ca="1" si="78"/>
        <v/>
      </c>
      <c r="D278" s="139" t="str">
        <f t="shared" ca="1" si="79"/>
        <v/>
      </c>
      <c r="E278" s="77" t="str">
        <f t="shared" ca="1" si="80"/>
        <v/>
      </c>
      <c r="F278" s="137" t="str">
        <f t="shared" ca="1" si="81"/>
        <v/>
      </c>
      <c r="G278" s="139" t="str">
        <f t="shared" ca="1" si="82"/>
        <v/>
      </c>
      <c r="H278" s="77" t="str">
        <f t="shared" ca="1" si="83"/>
        <v/>
      </c>
      <c r="I278" s="137" t="str">
        <f t="shared" ca="1" si="84"/>
        <v/>
      </c>
      <c r="J278" s="139" t="str">
        <f t="shared" ca="1" si="85"/>
        <v/>
      </c>
      <c r="K278" s="77" t="str">
        <f t="shared" ca="1" si="86"/>
        <v/>
      </c>
      <c r="L278" s="137" t="str">
        <f t="shared" ca="1" si="87"/>
        <v/>
      </c>
      <c r="M278" s="139" t="str">
        <f t="shared" ca="1" si="88"/>
        <v/>
      </c>
      <c r="N278" s="77" t="str">
        <f t="shared" ca="1" si="89"/>
        <v/>
      </c>
      <c r="O278" s="137" t="str">
        <f t="shared" ca="1" si="90"/>
        <v/>
      </c>
    </row>
    <row r="279" spans="1:15" ht="16.5" customHeight="1">
      <c r="A279" s="121">
        <v>30</v>
      </c>
      <c r="B279" s="153" t="str">
        <f>TEXT(투자전략!$G$1+29, "[$-ko-KR]yyyy.mm.dd")</f>
        <v>2021.10.30</v>
      </c>
      <c r="C279" s="135" t="str">
        <f t="shared" ca="1" si="78"/>
        <v/>
      </c>
      <c r="D279" s="139" t="str">
        <f t="shared" ca="1" si="79"/>
        <v/>
      </c>
      <c r="E279" s="77" t="str">
        <f t="shared" ca="1" si="80"/>
        <v/>
      </c>
      <c r="F279" s="137" t="str">
        <f t="shared" ca="1" si="81"/>
        <v/>
      </c>
      <c r="G279" s="139" t="str">
        <f t="shared" ca="1" si="82"/>
        <v/>
      </c>
      <c r="H279" s="77" t="str">
        <f t="shared" ca="1" si="83"/>
        <v/>
      </c>
      <c r="I279" s="137" t="str">
        <f t="shared" ca="1" si="84"/>
        <v/>
      </c>
      <c r="J279" s="139" t="str">
        <f t="shared" ca="1" si="85"/>
        <v/>
      </c>
      <c r="K279" s="77" t="str">
        <f t="shared" ca="1" si="86"/>
        <v/>
      </c>
      <c r="L279" s="137" t="str">
        <f t="shared" ca="1" si="87"/>
        <v/>
      </c>
      <c r="M279" s="139" t="str">
        <f t="shared" ca="1" si="88"/>
        <v/>
      </c>
      <c r="N279" s="77" t="str">
        <f t="shared" ca="1" si="89"/>
        <v/>
      </c>
      <c r="O279" s="137" t="str">
        <f t="shared" ca="1" si="90"/>
        <v/>
      </c>
    </row>
    <row r="280" spans="1:15" ht="16.5" customHeight="1" thickBot="1">
      <c r="A280" s="121">
        <v>31</v>
      </c>
      <c r="B280" s="153" t="str">
        <f>TEXT(투자전략!$G$1+30, "[$-ko-KR]yyyy.mm.dd")</f>
        <v>2021.10.31</v>
      </c>
      <c r="C280" s="136" t="str">
        <f t="shared" ca="1" si="78"/>
        <v/>
      </c>
      <c r="D280" s="140" t="str">
        <f t="shared" ca="1" si="79"/>
        <v/>
      </c>
      <c r="E280" s="79" t="str">
        <f t="shared" ca="1" si="80"/>
        <v/>
      </c>
      <c r="F280" s="138" t="str">
        <f t="shared" ca="1" si="81"/>
        <v/>
      </c>
      <c r="G280" s="140" t="str">
        <f t="shared" ca="1" si="82"/>
        <v/>
      </c>
      <c r="H280" s="79" t="str">
        <f t="shared" ca="1" si="83"/>
        <v/>
      </c>
      <c r="I280" s="138" t="str">
        <f t="shared" ca="1" si="84"/>
        <v/>
      </c>
      <c r="J280" s="140" t="str">
        <f t="shared" ca="1" si="85"/>
        <v/>
      </c>
      <c r="K280" s="79" t="str">
        <f t="shared" ca="1" si="86"/>
        <v/>
      </c>
      <c r="L280" s="138" t="str">
        <f t="shared" ca="1" si="87"/>
        <v/>
      </c>
      <c r="M280" s="140" t="str">
        <f t="shared" ca="1" si="88"/>
        <v/>
      </c>
      <c r="N280" s="79" t="str">
        <f t="shared" ca="1" si="89"/>
        <v/>
      </c>
      <c r="O280" s="138" t="str">
        <f t="shared" ca="1" si="90"/>
        <v/>
      </c>
    </row>
    <row r="281" spans="1:15" ht="16.5" customHeight="1" thickBot="1">
      <c r="A281" s="303" t="s">
        <v>281</v>
      </c>
      <c r="B281" s="305"/>
      <c r="C281" s="132" t="s">
        <v>276</v>
      </c>
      <c r="D281" s="150" t="s">
        <v>277</v>
      </c>
      <c r="E281" s="151" t="s">
        <v>278</v>
      </c>
      <c r="F281" s="152" t="s">
        <v>279</v>
      </c>
      <c r="G281" s="150" t="s">
        <v>277</v>
      </c>
      <c r="H281" s="151" t="s">
        <v>278</v>
      </c>
      <c r="I281" s="152" t="s">
        <v>279</v>
      </c>
      <c r="J281" s="150" t="s">
        <v>277</v>
      </c>
      <c r="K281" s="151" t="s">
        <v>278</v>
      </c>
      <c r="L281" s="152" t="s">
        <v>279</v>
      </c>
      <c r="M281" s="150" t="s">
        <v>277</v>
      </c>
      <c r="N281" s="151" t="s">
        <v>278</v>
      </c>
      <c r="O281" s="152" t="s">
        <v>279</v>
      </c>
    </row>
    <row r="282" spans="1:15" ht="16.5" customHeight="1" thickBot="1">
      <c r="A282" s="296"/>
      <c r="B282" s="298"/>
      <c r="C282" s="136">
        <f ca="1">SUM(C250:C280)</f>
        <v>72000000</v>
      </c>
      <c r="D282" s="140">
        <f ca="1">SUM(D250:D280)</f>
        <v>71938821.744418755</v>
      </c>
      <c r="E282" s="79">
        <f ca="1">IFERROR(F282 / (SUM($C250:$C280) / COUNT($C250:$C280)), 0)</f>
        <v>-2.0392751860417765E-2</v>
      </c>
      <c r="F282" s="138">
        <f ca="1">SUM(F250:F280)</f>
        <v>-61178.255581253296</v>
      </c>
      <c r="G282" s="140">
        <f ca="1">SUM(G250:G280)</f>
        <v>71964107.40166828</v>
      </c>
      <c r="H282" s="79">
        <f ca="1">IFERROR(I282 / (SUM($C250:$C280) / COUNT($C250:$C280)), 0)</f>
        <v>-1.196419944390462E-2</v>
      </c>
      <c r="I282" s="138">
        <f ca="1">SUM(I250:I280)</f>
        <v>-35892.59833171386</v>
      </c>
      <c r="J282" s="140">
        <f ca="1">SUM(J250:J280)</f>
        <v>72091962.590557754</v>
      </c>
      <c r="K282" s="79">
        <f ca="1">IFERROR(L282 / (SUM($C250:$C280) / COUNT($C250:$C280)), 0)</f>
        <v>3.0654196852585962E-2</v>
      </c>
      <c r="L282" s="138">
        <f ca="1">SUM(L250:L280)</f>
        <v>91962.590557757881</v>
      </c>
      <c r="M282" s="140">
        <f ca="1">SUM(M250:M280)</f>
        <v>72241734.194060817</v>
      </c>
      <c r="N282" s="79">
        <f ca="1">IFERROR(O282 / (SUM($C250:$C280) / COUNT($C250:$C280)), 0)</f>
        <v>8.0578064686940259E-2</v>
      </c>
      <c r="O282" s="138">
        <f ca="1">SUM(O250:O280)</f>
        <v>241734.19406082077</v>
      </c>
    </row>
  </sheetData>
  <mergeCells count="139">
    <mergeCell ref="A57:O57"/>
    <mergeCell ref="A58:A59"/>
    <mergeCell ref="B58:C58"/>
    <mergeCell ref="D58:F58"/>
    <mergeCell ref="G58:I58"/>
    <mergeCell ref="J58:L58"/>
    <mergeCell ref="M58:O58"/>
    <mergeCell ref="G5:I5"/>
    <mergeCell ref="G3:I3"/>
    <mergeCell ref="G4:I4"/>
    <mergeCell ref="D3:F3"/>
    <mergeCell ref="D4:F4"/>
    <mergeCell ref="D5:F5"/>
    <mergeCell ref="J3:L3"/>
    <mergeCell ref="J4:L4"/>
    <mergeCell ref="J20:L20"/>
    <mergeCell ref="G7:I7"/>
    <mergeCell ref="G8:I8"/>
    <mergeCell ref="G9:I9"/>
    <mergeCell ref="G6:I6"/>
    <mergeCell ref="D6:F6"/>
    <mergeCell ref="D7:F7"/>
    <mergeCell ref="A53:B54"/>
    <mergeCell ref="A19:O19"/>
    <mergeCell ref="A20:A21"/>
    <mergeCell ref="G12:I12"/>
    <mergeCell ref="M20:O20"/>
    <mergeCell ref="B20:C20"/>
    <mergeCell ref="G11:I11"/>
    <mergeCell ref="G10:I10"/>
    <mergeCell ref="D20:F20"/>
    <mergeCell ref="G20:I20"/>
    <mergeCell ref="A129:B130"/>
    <mergeCell ref="A13:A14"/>
    <mergeCell ref="D15:F15"/>
    <mergeCell ref="G15:I15"/>
    <mergeCell ref="J15:L15"/>
    <mergeCell ref="M15:O15"/>
    <mergeCell ref="A15:A16"/>
    <mergeCell ref="D14:F14"/>
    <mergeCell ref="G14:I14"/>
    <mergeCell ref="J14:L14"/>
    <mergeCell ref="M14:O14"/>
    <mergeCell ref="D13:F13"/>
    <mergeCell ref="G13:I13"/>
    <mergeCell ref="J13:L13"/>
    <mergeCell ref="M13:O13"/>
    <mergeCell ref="B13:C13"/>
    <mergeCell ref="A133:O133"/>
    <mergeCell ref="A134:A135"/>
    <mergeCell ref="B134:C134"/>
    <mergeCell ref="D134:F134"/>
    <mergeCell ref="G134:I134"/>
    <mergeCell ref="J134:L134"/>
    <mergeCell ref="M134:O134"/>
    <mergeCell ref="A91:B92"/>
    <mergeCell ref="A95:O95"/>
    <mergeCell ref="A96:A97"/>
    <mergeCell ref="B96:C96"/>
    <mergeCell ref="D96:F96"/>
    <mergeCell ref="G96:I96"/>
    <mergeCell ref="J96:L96"/>
    <mergeCell ref="M96:O96"/>
    <mergeCell ref="A205:B206"/>
    <mergeCell ref="A209:O209"/>
    <mergeCell ref="A210:A211"/>
    <mergeCell ref="B210:C210"/>
    <mergeCell ref="D210:F210"/>
    <mergeCell ref="G210:I210"/>
    <mergeCell ref="J210:L210"/>
    <mergeCell ref="M210:O210"/>
    <mergeCell ref="A167:B168"/>
    <mergeCell ref="A171:O171"/>
    <mergeCell ref="A172:A173"/>
    <mergeCell ref="B172:C172"/>
    <mergeCell ref="D172:F172"/>
    <mergeCell ref="G172:I172"/>
    <mergeCell ref="J172:L172"/>
    <mergeCell ref="M172:O172"/>
    <mergeCell ref="A281:B282"/>
    <mergeCell ref="A243:B244"/>
    <mergeCell ref="A247:O247"/>
    <mergeCell ref="A248:A249"/>
    <mergeCell ref="B248:C248"/>
    <mergeCell ref="D248:F248"/>
    <mergeCell ref="G248:I248"/>
    <mergeCell ref="J248:L248"/>
    <mergeCell ref="M248:O248"/>
    <mergeCell ref="A1:O1"/>
    <mergeCell ref="B3:C3"/>
    <mergeCell ref="B4:C4"/>
    <mergeCell ref="B5:C5"/>
    <mergeCell ref="B6:C6"/>
    <mergeCell ref="B7:C7"/>
    <mergeCell ref="B8:C8"/>
    <mergeCell ref="B9:C9"/>
    <mergeCell ref="B10:C10"/>
    <mergeCell ref="A2:C2"/>
    <mergeCell ref="J10:L10"/>
    <mergeCell ref="M3:O3"/>
    <mergeCell ref="M4:O4"/>
    <mergeCell ref="M5:O5"/>
    <mergeCell ref="M6:O6"/>
    <mergeCell ref="M7:O7"/>
    <mergeCell ref="M8:O8"/>
    <mergeCell ref="M9:O9"/>
    <mergeCell ref="M10:O10"/>
    <mergeCell ref="J5:L5"/>
    <mergeCell ref="J6:L6"/>
    <mergeCell ref="J7:L7"/>
    <mergeCell ref="J8:L8"/>
    <mergeCell ref="J9:L9"/>
    <mergeCell ref="A3:A4"/>
    <mergeCell ref="A5:A6"/>
    <mergeCell ref="A7:A8"/>
    <mergeCell ref="A9:A10"/>
    <mergeCell ref="A11:A12"/>
    <mergeCell ref="B11:C11"/>
    <mergeCell ref="J11:L11"/>
    <mergeCell ref="J12:L12"/>
    <mergeCell ref="M11:O11"/>
    <mergeCell ref="M12:O12"/>
    <mergeCell ref="D8:F8"/>
    <mergeCell ref="D9:F9"/>
    <mergeCell ref="D10:F10"/>
    <mergeCell ref="D11:F11"/>
    <mergeCell ref="D12:F12"/>
    <mergeCell ref="B12:C12"/>
    <mergeCell ref="B14:C14"/>
    <mergeCell ref="B15:C15"/>
    <mergeCell ref="B16:C16"/>
    <mergeCell ref="D16:F16"/>
    <mergeCell ref="G16:I16"/>
    <mergeCell ref="J16:L16"/>
    <mergeCell ref="M16:O16"/>
    <mergeCell ref="D2:F2"/>
    <mergeCell ref="G2:I2"/>
    <mergeCell ref="J2:L2"/>
    <mergeCell ref="M2:O2"/>
  </mergeCells>
  <phoneticPr fontId="1" type="noConversion"/>
  <conditionalFormatting sqref="D20:F21 E54:F54">
    <cfRule type="expression" dxfId="4523" priority="323">
      <formula>$E$54 &gt; 0</formula>
    </cfRule>
    <cfRule type="expression" dxfId="4522" priority="324">
      <formula>$E$54 = 0</formula>
    </cfRule>
    <cfRule type="expression" dxfId="4521" priority="325">
      <formula>$E$54 &lt; 0</formula>
    </cfRule>
  </conditionalFormatting>
  <conditionalFormatting sqref="G20:I21 H54:I54">
    <cfRule type="expression" dxfId="4520" priority="320">
      <formula>$H$54 &gt; 0</formula>
    </cfRule>
    <cfRule type="expression" dxfId="4519" priority="321">
      <formula>$H$54 = 0</formula>
    </cfRule>
    <cfRule type="expression" dxfId="4518" priority="322">
      <formula>$H$54 &lt; 0</formula>
    </cfRule>
  </conditionalFormatting>
  <conditionalFormatting sqref="J20:L21 K54:L54">
    <cfRule type="expression" dxfId="4517" priority="317">
      <formula>$K$54 &gt; 0</formula>
    </cfRule>
    <cfRule type="expression" dxfId="4516" priority="318">
      <formula>$K$54 = 0</formula>
    </cfRule>
    <cfRule type="expression" dxfId="4515" priority="319">
      <formula>$K$54 &lt; 0</formula>
    </cfRule>
  </conditionalFormatting>
  <conditionalFormatting sqref="M20:O21 N54:O54">
    <cfRule type="expression" dxfId="4514" priority="314">
      <formula>$N$54 &gt; 0</formula>
    </cfRule>
    <cfRule type="expression" dxfId="4513" priority="315">
      <formula>$N$54 = 0</formula>
    </cfRule>
    <cfRule type="expression" dxfId="4512" priority="316">
      <formula>$N$54 &lt; 0</formula>
    </cfRule>
  </conditionalFormatting>
  <conditionalFormatting sqref="D22:F52">
    <cfRule type="expression" dxfId="4511" priority="299">
      <formula>AND($E22 &gt; 0, ISNUMBER($E22))</formula>
    </cfRule>
    <cfRule type="expression" dxfId="4510" priority="300">
      <formula>AND($E22 = 0, ISNUMBER($E22))</formula>
    </cfRule>
    <cfRule type="expression" dxfId="4509" priority="301">
      <formula>AND($E22 &lt; 0, ISNUMBER($E22))</formula>
    </cfRule>
  </conditionalFormatting>
  <conditionalFormatting sqref="G22:I52">
    <cfRule type="expression" dxfId="4508" priority="296">
      <formula>AND($H22 &gt; 0, ISNUMBER($H22))</formula>
    </cfRule>
    <cfRule type="expression" dxfId="4507" priority="297">
      <formula>AND($H22 = 0, ISNUMBER($H22))</formula>
    </cfRule>
    <cfRule type="expression" dxfId="4506" priority="298">
      <formula>AND($H22 &lt; 0, ISNUMBER($H22))</formula>
    </cfRule>
  </conditionalFormatting>
  <conditionalFormatting sqref="J22:L52">
    <cfRule type="expression" dxfId="4505" priority="293">
      <formula>AND($K22 &gt; 0, ISNUMBER($K22))</formula>
    </cfRule>
    <cfRule type="expression" dxfId="4504" priority="294">
      <formula>AND($K22 = 0, ISNUMBER($K22))</formula>
    </cfRule>
    <cfRule type="expression" dxfId="4503" priority="295">
      <formula>AND($K22 &lt; 0, ISNUMBER($K22))</formula>
    </cfRule>
  </conditionalFormatting>
  <conditionalFormatting sqref="M22:O52">
    <cfRule type="expression" dxfId="4502" priority="290">
      <formula>AND($N22 &gt; 0, ISNUMBER($N22))</formula>
    </cfRule>
    <cfRule type="expression" dxfId="4501" priority="291">
      <formula>AND($N22 = 0, ISNUMBER($N22))</formula>
    </cfRule>
    <cfRule type="expression" dxfId="4500" priority="292">
      <formula>AND($N22 &lt; 0, ISNUMBER($N22))</formula>
    </cfRule>
  </conditionalFormatting>
  <conditionalFormatting sqref="D58:F59 E92:F92">
    <cfRule type="expression" dxfId="4499" priority="287">
      <formula>$E$92 &gt; 0</formula>
    </cfRule>
    <cfRule type="expression" dxfId="4498" priority="288">
      <formula>$E$92 = 0</formula>
    </cfRule>
    <cfRule type="expression" dxfId="4497" priority="289">
      <formula>$E$92 &lt; 0</formula>
    </cfRule>
  </conditionalFormatting>
  <conditionalFormatting sqref="G58:I59 H92:I92">
    <cfRule type="expression" dxfId="4496" priority="284">
      <formula>$H$92 &gt; 0</formula>
    </cfRule>
    <cfRule type="expression" dxfId="4495" priority="285">
      <formula>$H$92 = 0</formula>
    </cfRule>
    <cfRule type="expression" dxfId="4494" priority="286">
      <formula>$H$92 &lt; 0</formula>
    </cfRule>
  </conditionalFormatting>
  <conditionalFormatting sqref="J58:L59 K92:L92">
    <cfRule type="expression" dxfId="4493" priority="281">
      <formula>$K$92 &gt; 0</formula>
    </cfRule>
    <cfRule type="expression" dxfId="4492" priority="282">
      <formula>$K$92 = 0</formula>
    </cfRule>
    <cfRule type="expression" dxfId="4491" priority="283">
      <formula>$K$92 &lt; 0</formula>
    </cfRule>
  </conditionalFormatting>
  <conditionalFormatting sqref="M58:O59 N92:O92">
    <cfRule type="expression" dxfId="4490" priority="278">
      <formula>$N$92 &gt; 0</formula>
    </cfRule>
    <cfRule type="expression" dxfId="4489" priority="279">
      <formula>$N$92 = 0</formula>
    </cfRule>
    <cfRule type="expression" dxfId="4488" priority="280">
      <formula>$N$92 &lt; 0</formula>
    </cfRule>
  </conditionalFormatting>
  <conditionalFormatting sqref="D60:F90">
    <cfRule type="expression" dxfId="4487" priority="275">
      <formula>AND($E60 &gt; 0, ISNUMBER($E60))</formula>
    </cfRule>
    <cfRule type="expression" dxfId="4486" priority="276">
      <formula>AND($E60 = 0, ISNUMBER($E60))</formula>
    </cfRule>
    <cfRule type="expression" dxfId="4485" priority="277">
      <formula>AND($E60 &lt; 0, ISNUMBER($E60))</formula>
    </cfRule>
  </conditionalFormatting>
  <conditionalFormatting sqref="G60:I90">
    <cfRule type="expression" dxfId="4484" priority="272">
      <formula>AND($H60 &gt; 0, ISNUMBER($H60))</formula>
    </cfRule>
    <cfRule type="expression" dxfId="4483" priority="273">
      <formula>AND($H60 = 0, ISNUMBER($H60))</formula>
    </cfRule>
    <cfRule type="expression" dxfId="4482" priority="274">
      <formula>AND($H60 &lt; 0, ISNUMBER($H60))</formula>
    </cfRule>
  </conditionalFormatting>
  <conditionalFormatting sqref="J60:L90">
    <cfRule type="expression" dxfId="4481" priority="269">
      <formula>AND($K60 &gt; 0, ISNUMBER($K60))</formula>
    </cfRule>
    <cfRule type="expression" dxfId="4480" priority="270">
      <formula>AND($K60 = 0, ISNUMBER($K60))</formula>
    </cfRule>
    <cfRule type="expression" dxfId="4479" priority="271">
      <formula>AND($K60 &lt; 0, ISNUMBER($K60))</formula>
    </cfRule>
  </conditionalFormatting>
  <conditionalFormatting sqref="M60:O90">
    <cfRule type="expression" dxfId="4478" priority="266">
      <formula>AND($N60 &gt; 0, ISNUMBER($N60))</formula>
    </cfRule>
    <cfRule type="expression" dxfId="4477" priority="267">
      <formula>AND($N60 = 0, ISNUMBER($N60))</formula>
    </cfRule>
    <cfRule type="expression" dxfId="4476" priority="268">
      <formula>AND($N60 &lt; 0, ISNUMBER($N60))</formula>
    </cfRule>
  </conditionalFormatting>
  <conditionalFormatting sqref="D96:F97 E130:F130">
    <cfRule type="expression" dxfId="4475" priority="263">
      <formula>$E$130 &gt; 0</formula>
    </cfRule>
    <cfRule type="expression" dxfId="4474" priority="264">
      <formula>$E$130 = 0</formula>
    </cfRule>
    <cfRule type="expression" dxfId="4473" priority="265">
      <formula>$E$130 &lt; 0</formula>
    </cfRule>
  </conditionalFormatting>
  <conditionalFormatting sqref="G96:I97 H130:I130">
    <cfRule type="expression" dxfId="4472" priority="260">
      <formula>$H$130 &gt; 0</formula>
    </cfRule>
    <cfRule type="expression" dxfId="4471" priority="261">
      <formula>$H$130 = 0</formula>
    </cfRule>
    <cfRule type="expression" dxfId="4470" priority="262">
      <formula>$H$130 &lt; 0</formula>
    </cfRule>
  </conditionalFormatting>
  <conditionalFormatting sqref="J96:L97 K130:L130">
    <cfRule type="expression" dxfId="4469" priority="257">
      <formula>$K$130 &gt; 0</formula>
    </cfRule>
    <cfRule type="expression" dxfId="4468" priority="258">
      <formula>$K$130 = 0</formula>
    </cfRule>
    <cfRule type="expression" dxfId="4467" priority="259">
      <formula>$K$130 &lt; 0</formula>
    </cfRule>
  </conditionalFormatting>
  <conditionalFormatting sqref="M96:O97 N130:O130">
    <cfRule type="expression" dxfId="4466" priority="254">
      <formula>$N$130 &gt; 0</formula>
    </cfRule>
    <cfRule type="expression" dxfId="4465" priority="255">
      <formula>$N$130 = 0</formula>
    </cfRule>
    <cfRule type="expression" dxfId="4464" priority="256">
      <formula>$N$130 &lt; 0</formula>
    </cfRule>
  </conditionalFormatting>
  <conditionalFormatting sqref="D98:F128">
    <cfRule type="expression" dxfId="4463" priority="251">
      <formula>AND($E98 &gt; 0, ISNUMBER($E98))</formula>
    </cfRule>
    <cfRule type="expression" dxfId="4462" priority="252">
      <formula>AND($E98 = 0, ISNUMBER($E98))</formula>
    </cfRule>
    <cfRule type="expression" dxfId="4461" priority="253">
      <formula>AND($E98 &lt; 0, ISNUMBER($E98))</formula>
    </cfRule>
  </conditionalFormatting>
  <conditionalFormatting sqref="G98:I128">
    <cfRule type="expression" dxfId="4460" priority="248">
      <formula>AND($H98 &gt; 0, ISNUMBER($H98))</formula>
    </cfRule>
    <cfRule type="expression" dxfId="4459" priority="249">
      <formula>AND($H98 = 0, ISNUMBER($H98))</formula>
    </cfRule>
    <cfRule type="expression" dxfId="4458" priority="250">
      <formula>AND($H98 &lt; 0, ISNUMBER($H98))</formula>
    </cfRule>
  </conditionalFormatting>
  <conditionalFormatting sqref="J98:L128">
    <cfRule type="expression" dxfId="4457" priority="245">
      <formula>AND($K98 &gt; 0, ISNUMBER($K98))</formula>
    </cfRule>
    <cfRule type="expression" dxfId="4456" priority="246">
      <formula>AND($K98 = 0, ISNUMBER($K98))</formula>
    </cfRule>
    <cfRule type="expression" dxfId="4455" priority="247">
      <formula>AND($K98 &lt; 0, ISNUMBER($K98))</formula>
    </cfRule>
  </conditionalFormatting>
  <conditionalFormatting sqref="M98:O128">
    <cfRule type="expression" dxfId="4454" priority="242">
      <formula>AND($N98 &gt; 0, ISNUMBER($N98))</formula>
    </cfRule>
    <cfRule type="expression" dxfId="4453" priority="243">
      <formula>AND($N98 = 0, ISNUMBER($N98))</formula>
    </cfRule>
    <cfRule type="expression" dxfId="4452" priority="244">
      <formula>AND($N98 &lt; 0, ISNUMBER($N98))</formula>
    </cfRule>
  </conditionalFormatting>
  <conditionalFormatting sqref="D134:F135 E168:F168">
    <cfRule type="expression" dxfId="4451" priority="239">
      <formula>$E$168 &gt; 0</formula>
    </cfRule>
    <cfRule type="expression" dxfId="4450" priority="240">
      <formula>$E$168 = 0</formula>
    </cfRule>
    <cfRule type="expression" dxfId="4449" priority="241">
      <formula>$E$168 &lt; 0</formula>
    </cfRule>
  </conditionalFormatting>
  <conditionalFormatting sqref="G134:I135 H168:I168">
    <cfRule type="expression" dxfId="4448" priority="236">
      <formula>$H$168 &gt; 0</formula>
    </cfRule>
    <cfRule type="expression" dxfId="4447" priority="237">
      <formula>$H$168 = 0</formula>
    </cfRule>
    <cfRule type="expression" dxfId="4446" priority="238">
      <formula>$H$168 &lt; 0</formula>
    </cfRule>
  </conditionalFormatting>
  <conditionalFormatting sqref="J134:L135 K168:L168">
    <cfRule type="expression" dxfId="4445" priority="233">
      <formula>$K$168 &gt; 0</formula>
    </cfRule>
    <cfRule type="expression" dxfId="4444" priority="234">
      <formula>$K$168 = 0</formula>
    </cfRule>
    <cfRule type="expression" dxfId="4443" priority="235">
      <formula>$K$168 &lt; 0</formula>
    </cfRule>
  </conditionalFormatting>
  <conditionalFormatting sqref="M134:O135 N168:O168">
    <cfRule type="expression" dxfId="4442" priority="230">
      <formula>$N$168 &gt; 0</formula>
    </cfRule>
    <cfRule type="expression" dxfId="4441" priority="231">
      <formula>$N$168 = 0</formula>
    </cfRule>
    <cfRule type="expression" dxfId="4440" priority="232">
      <formula>$N$168 &lt; 0</formula>
    </cfRule>
  </conditionalFormatting>
  <conditionalFormatting sqref="D136:F166">
    <cfRule type="expression" dxfId="4439" priority="227">
      <formula>AND($E136 &gt; 0, ISNUMBER($E136))</formula>
    </cfRule>
    <cfRule type="expression" dxfId="4438" priority="228">
      <formula>AND($E136 = 0, ISNUMBER($E136))</formula>
    </cfRule>
    <cfRule type="expression" dxfId="4437" priority="229">
      <formula>AND($E136 &lt; 0, ISNUMBER($E136))</formula>
    </cfRule>
  </conditionalFormatting>
  <conditionalFormatting sqref="G136:I166">
    <cfRule type="expression" dxfId="4436" priority="224">
      <formula>AND($H136 &gt; 0, ISNUMBER($H136))</formula>
    </cfRule>
    <cfRule type="expression" dxfId="4435" priority="225">
      <formula>AND($H136 = 0, ISNUMBER($H136))</formula>
    </cfRule>
    <cfRule type="expression" dxfId="4434" priority="226">
      <formula>AND($H136 &lt; 0, ISNUMBER($H136))</formula>
    </cfRule>
  </conditionalFormatting>
  <conditionalFormatting sqref="J136:L166">
    <cfRule type="expression" dxfId="4433" priority="221">
      <formula>AND($K136 &gt; 0, ISNUMBER($K136))</formula>
    </cfRule>
    <cfRule type="expression" dxfId="4432" priority="222">
      <formula>AND($K136 = 0, ISNUMBER($K136))</formula>
    </cfRule>
    <cfRule type="expression" dxfId="4431" priority="223">
      <formula>AND($K136 &lt; 0, ISNUMBER($K136))</formula>
    </cfRule>
  </conditionalFormatting>
  <conditionalFormatting sqref="M136:O166">
    <cfRule type="expression" dxfId="4430" priority="218">
      <formula>AND($N136 &gt; 0, ISNUMBER($N136))</formula>
    </cfRule>
    <cfRule type="expression" dxfId="4429" priority="219">
      <formula>AND($N136 = 0, ISNUMBER($N136))</formula>
    </cfRule>
    <cfRule type="expression" dxfId="4428" priority="220">
      <formula>AND($N136 &lt; 0, ISNUMBER($N136))</formula>
    </cfRule>
  </conditionalFormatting>
  <conditionalFormatting sqref="D172:F173 E206:F206">
    <cfRule type="expression" dxfId="4427" priority="215">
      <formula>$E$206 &gt; 0</formula>
    </cfRule>
    <cfRule type="expression" dxfId="4426" priority="216">
      <formula>$E$206 = 0</formula>
    </cfRule>
    <cfRule type="expression" dxfId="4425" priority="217">
      <formula>$E$206 &lt; 0</formula>
    </cfRule>
  </conditionalFormatting>
  <conditionalFormatting sqref="G172:I173 H206:I206">
    <cfRule type="expression" dxfId="4424" priority="212">
      <formula>$H$206 &gt; 0</formula>
    </cfRule>
    <cfRule type="expression" dxfId="4423" priority="213">
      <formula>$H$206 = 0</formula>
    </cfRule>
    <cfRule type="expression" dxfId="4422" priority="214">
      <formula>$H$206 &lt; 0</formula>
    </cfRule>
  </conditionalFormatting>
  <conditionalFormatting sqref="J172:L173 K206:L206">
    <cfRule type="expression" dxfId="4421" priority="209">
      <formula>$K$206 &gt; 0</formula>
    </cfRule>
    <cfRule type="expression" dxfId="4420" priority="210">
      <formula>$K$206 = 0</formula>
    </cfRule>
    <cfRule type="expression" dxfId="4419" priority="211">
      <formula>$K$206 &lt; 0</formula>
    </cfRule>
  </conditionalFormatting>
  <conditionalFormatting sqref="M172:O173 N206:O206">
    <cfRule type="expression" dxfId="4418" priority="206">
      <formula>$N$206 &gt; 0</formula>
    </cfRule>
    <cfRule type="expression" dxfId="4417" priority="207">
      <formula>$N$206 = 0</formula>
    </cfRule>
    <cfRule type="expression" dxfId="4416" priority="208">
      <formula>$N$206 &lt; 0</formula>
    </cfRule>
  </conditionalFormatting>
  <conditionalFormatting sqref="D174:F204">
    <cfRule type="expression" dxfId="4415" priority="203">
      <formula>AND($E174 &gt; 0, ISNUMBER($E174))</formula>
    </cfRule>
    <cfRule type="expression" dxfId="4414" priority="204">
      <formula>AND($E174 = 0, ISNUMBER($E174))</formula>
    </cfRule>
    <cfRule type="expression" dxfId="4413" priority="205">
      <formula>AND($E174 &lt; 0, ISNUMBER($E174))</formula>
    </cfRule>
  </conditionalFormatting>
  <conditionalFormatting sqref="G174:I204">
    <cfRule type="expression" dxfId="4412" priority="200">
      <formula>AND($H174 &gt; 0, ISNUMBER($H174))</formula>
    </cfRule>
    <cfRule type="expression" dxfId="4411" priority="201">
      <formula>AND($H174 = 0, ISNUMBER($H174))</formula>
    </cfRule>
    <cfRule type="expression" dxfId="4410" priority="202">
      <formula>AND($H174 &lt; 0, ISNUMBER($H174))</formula>
    </cfRule>
  </conditionalFormatting>
  <conditionalFormatting sqref="J174:L204">
    <cfRule type="expression" dxfId="4409" priority="197">
      <formula>AND($K174 &gt; 0, ISNUMBER($K174))</formula>
    </cfRule>
    <cfRule type="expression" dxfId="4408" priority="198">
      <formula>AND($K174 = 0, ISNUMBER($K174))</formula>
    </cfRule>
    <cfRule type="expression" dxfId="4407" priority="199">
      <formula>AND($K174 &lt; 0, ISNUMBER($K174))</formula>
    </cfRule>
  </conditionalFormatting>
  <conditionalFormatting sqref="M174:O204">
    <cfRule type="expression" dxfId="4406" priority="194">
      <formula>AND($N174 &gt; 0, ISNUMBER($N174))</formula>
    </cfRule>
    <cfRule type="expression" dxfId="4405" priority="195">
      <formula>AND($N174 = 0, ISNUMBER($N174))</formula>
    </cfRule>
    <cfRule type="expression" dxfId="4404" priority="196">
      <formula>AND($N174 &lt; 0, ISNUMBER($N174))</formula>
    </cfRule>
  </conditionalFormatting>
  <conditionalFormatting sqref="D210:F211 E244:F244">
    <cfRule type="expression" dxfId="4403" priority="191">
      <formula>$E$244 &gt; 0</formula>
    </cfRule>
    <cfRule type="expression" dxfId="4402" priority="192">
      <formula>$E$244 = 0</formula>
    </cfRule>
    <cfRule type="expression" dxfId="4401" priority="193">
      <formula>$E$244 &lt; 0</formula>
    </cfRule>
  </conditionalFormatting>
  <conditionalFormatting sqref="G210:I211 H244:I244">
    <cfRule type="expression" dxfId="4400" priority="188">
      <formula>$H$244 &gt; 0</formula>
    </cfRule>
    <cfRule type="expression" dxfId="4399" priority="189">
      <formula>$H$244 = 0</formula>
    </cfRule>
    <cfRule type="expression" dxfId="4398" priority="190">
      <formula>$H$244 &lt; 0</formula>
    </cfRule>
  </conditionalFormatting>
  <conditionalFormatting sqref="J210:L211 K244:L244">
    <cfRule type="expression" dxfId="4397" priority="185">
      <formula>$K$244 &gt; 0</formula>
    </cfRule>
    <cfRule type="expression" dxfId="4396" priority="186">
      <formula>$K$244 = 0</formula>
    </cfRule>
    <cfRule type="expression" dxfId="4395" priority="187">
      <formula>$K$244 &lt; 0</formula>
    </cfRule>
  </conditionalFormatting>
  <conditionalFormatting sqref="M210:O211 N244:O244">
    <cfRule type="expression" dxfId="4394" priority="182">
      <formula>$N$244 &gt; 0</formula>
    </cfRule>
    <cfRule type="expression" dxfId="4393" priority="183">
      <formula>$N$244 = 0</formula>
    </cfRule>
    <cfRule type="expression" dxfId="4392" priority="184">
      <formula>$N$244 &lt; 0</formula>
    </cfRule>
  </conditionalFormatting>
  <conditionalFormatting sqref="D212:F242">
    <cfRule type="expression" dxfId="4391" priority="179">
      <formula>AND($E212 &gt; 0, ISNUMBER($E212))</formula>
    </cfRule>
    <cfRule type="expression" dxfId="4390" priority="180">
      <formula>AND($E212 = 0, ISNUMBER($E212))</formula>
    </cfRule>
    <cfRule type="expression" dxfId="4389" priority="181">
      <formula>AND($E212 &lt; 0, ISNUMBER($E212))</formula>
    </cfRule>
  </conditionalFormatting>
  <conditionalFormatting sqref="G212:I242">
    <cfRule type="expression" dxfId="4388" priority="176">
      <formula>AND($H212 &gt; 0, ISNUMBER($H212))</formula>
    </cfRule>
    <cfRule type="expression" dxfId="4387" priority="177">
      <formula>AND($H212 = 0, ISNUMBER($H212))</formula>
    </cfRule>
    <cfRule type="expression" dxfId="4386" priority="178">
      <formula>AND($H212 &lt; 0, ISNUMBER($H212))</formula>
    </cfRule>
  </conditionalFormatting>
  <conditionalFormatting sqref="J212:L242">
    <cfRule type="expression" dxfId="4385" priority="173">
      <formula>AND($K212 &gt; 0, ISNUMBER($K212))</formula>
    </cfRule>
    <cfRule type="expression" dxfId="4384" priority="174">
      <formula>AND($K212 = 0, ISNUMBER($K212))</formula>
    </cfRule>
    <cfRule type="expression" dxfId="4383" priority="175">
      <formula>AND($K212 &lt; 0, ISNUMBER($K212))</formula>
    </cfRule>
  </conditionalFormatting>
  <conditionalFormatting sqref="M212:O242">
    <cfRule type="expression" dxfId="4382" priority="170">
      <formula>AND($N212 &gt; 0, ISNUMBER($N212))</formula>
    </cfRule>
    <cfRule type="expression" dxfId="4381" priority="171">
      <formula>AND($N212 = 0, ISNUMBER($N212))</formula>
    </cfRule>
    <cfRule type="expression" dxfId="4380" priority="172">
      <formula>AND($N212 &lt; 0, ISNUMBER($N212))</formula>
    </cfRule>
  </conditionalFormatting>
  <conditionalFormatting sqref="D248:F249 E282:F282">
    <cfRule type="expression" dxfId="4379" priority="167">
      <formula>$E$282 &gt; 0</formula>
    </cfRule>
    <cfRule type="expression" dxfId="4378" priority="168">
      <formula>$E$282 = 0</formula>
    </cfRule>
    <cfRule type="expression" dxfId="4377" priority="169">
      <formula>$E$282 &lt; 0</formula>
    </cfRule>
  </conditionalFormatting>
  <conditionalFormatting sqref="G248:I249 H282:I282">
    <cfRule type="expression" dxfId="4376" priority="164">
      <formula>$H$282 &gt; 0</formula>
    </cfRule>
    <cfRule type="expression" dxfId="4375" priority="165">
      <formula>$H$282 = 0</formula>
    </cfRule>
    <cfRule type="expression" dxfId="4374" priority="166">
      <formula>$H$282 &lt; 0</formula>
    </cfRule>
  </conditionalFormatting>
  <conditionalFormatting sqref="J248:L249 K282:L282">
    <cfRule type="expression" dxfId="4373" priority="161">
      <formula>$K$282 &gt; 0</formula>
    </cfRule>
    <cfRule type="expression" dxfId="4372" priority="162">
      <formula>$K$282 = 0</formula>
    </cfRule>
    <cfRule type="expression" dxfId="4371" priority="163">
      <formula>$K$282 &lt; 0</formula>
    </cfRule>
  </conditionalFormatting>
  <conditionalFormatting sqref="M248:O249 N282:O282">
    <cfRule type="expression" dxfId="4370" priority="158">
      <formula>$N$282 &gt; 0</formula>
    </cfRule>
    <cfRule type="expression" dxfId="4369" priority="159">
      <formula>$N$282 = 0</formula>
    </cfRule>
    <cfRule type="expression" dxfId="4368" priority="160">
      <formula>$N$282 &lt; 0</formula>
    </cfRule>
  </conditionalFormatting>
  <conditionalFormatting sqref="D250:F280">
    <cfRule type="expression" dxfId="4367" priority="155">
      <formula>AND($E250 &gt; 0, ISNUMBER($E250))</formula>
    </cfRule>
    <cfRule type="expression" dxfId="4366" priority="156">
      <formula>AND($E250 = 0, ISNUMBER($E250))</formula>
    </cfRule>
    <cfRule type="expression" dxfId="4365" priority="157">
      <formula>AND($E250 &lt; 0, ISNUMBER($E250))</formula>
    </cfRule>
  </conditionalFormatting>
  <conditionalFormatting sqref="G250:I280">
    <cfRule type="expression" dxfId="4364" priority="152">
      <formula>AND($H250 &gt; 0, ISNUMBER($H250))</formula>
    </cfRule>
    <cfRule type="expression" dxfId="4363" priority="153">
      <formula>AND($H250 = 0, ISNUMBER($H250))</formula>
    </cfRule>
    <cfRule type="expression" dxfId="4362" priority="154">
      <formula>AND($H250 &lt; 0, ISNUMBER($H250))</formula>
    </cfRule>
  </conditionalFormatting>
  <conditionalFormatting sqref="J250:L280">
    <cfRule type="expression" dxfId="4361" priority="149">
      <formula>AND($K250 &gt; 0, ISNUMBER($K250))</formula>
    </cfRule>
    <cfRule type="expression" dxfId="4360" priority="150">
      <formula>AND($K250 = 0, ISNUMBER($K250))</formula>
    </cfRule>
    <cfRule type="expression" dxfId="4359" priority="151">
      <formula>AND($K250 &lt; 0, ISNUMBER($K250))</formula>
    </cfRule>
  </conditionalFormatting>
  <conditionalFormatting sqref="M250:O280">
    <cfRule type="expression" dxfId="4358" priority="146">
      <formula>AND($N250 &gt; 0, ISNUMBER($N250))</formula>
    </cfRule>
    <cfRule type="expression" dxfId="4357" priority="147">
      <formula>AND($N250 = 0, ISNUMBER($N250))</formula>
    </cfRule>
    <cfRule type="expression" dxfId="4356" priority="148">
      <formula>AND($N250 &lt; 0, ISNUMBER($N250))</formula>
    </cfRule>
  </conditionalFormatting>
  <conditionalFormatting sqref="D5:F6">
    <cfRule type="expression" dxfId="4355" priority="143">
      <formula>$F$130 &gt; 0</formula>
    </cfRule>
    <cfRule type="expression" dxfId="4354" priority="144">
      <formula>$F$130 = 0</formula>
    </cfRule>
    <cfRule type="expression" dxfId="4353" priority="145">
      <formula>$F$130 &lt; 0</formula>
    </cfRule>
  </conditionalFormatting>
  <conditionalFormatting sqref="D7:F8">
    <cfRule type="expression" dxfId="4352" priority="140">
      <formula>$F$206 &gt; 0</formula>
    </cfRule>
    <cfRule type="expression" dxfId="4351" priority="141">
      <formula>$F$206 = 0</formula>
    </cfRule>
    <cfRule type="expression" dxfId="4350" priority="142">
      <formula>$F$206 &lt; 0</formula>
    </cfRule>
  </conditionalFormatting>
  <conditionalFormatting sqref="D9:F10">
    <cfRule type="expression" dxfId="4349" priority="137">
      <formula>$F$244 &gt; 0</formula>
    </cfRule>
    <cfRule type="expression" dxfId="4348" priority="138">
      <formula>$F$244 = 0</formula>
    </cfRule>
    <cfRule type="expression" dxfId="4347" priority="139">
      <formula>$F$244 &lt; 0</formula>
    </cfRule>
  </conditionalFormatting>
  <conditionalFormatting sqref="D11:F12">
    <cfRule type="expression" dxfId="4346" priority="134">
      <formula>$F$168 &gt; 0</formula>
    </cfRule>
    <cfRule type="expression" dxfId="4345" priority="135">
      <formula>$F$168 = 0</formula>
    </cfRule>
    <cfRule type="expression" dxfId="4344" priority="136">
      <formula>$F$168 &lt; 0</formula>
    </cfRule>
  </conditionalFormatting>
  <conditionalFormatting sqref="D13:F14">
    <cfRule type="expression" dxfId="4343" priority="92">
      <formula>$F$282 &gt; 0</formula>
    </cfRule>
    <cfRule type="expression" dxfId="4342" priority="93">
      <formula>$F$282 = 0</formula>
    </cfRule>
    <cfRule type="expression" dxfId="4341" priority="94">
      <formula>$F$282 &lt; 0</formula>
    </cfRule>
  </conditionalFormatting>
  <conditionalFormatting sqref="D15:F16">
    <cfRule type="expression" dxfId="4340" priority="77">
      <formula>$F$54 &gt; 0</formula>
    </cfRule>
    <cfRule type="expression" dxfId="4339" priority="78">
      <formula>$F$54 = 0</formula>
    </cfRule>
    <cfRule type="expression" dxfId="4338" priority="79">
      <formula>$F$54 &lt; 0</formula>
    </cfRule>
  </conditionalFormatting>
  <conditionalFormatting sqref="G5:I6">
    <cfRule type="expression" dxfId="4337" priority="65">
      <formula>$I$130 &gt; 0</formula>
    </cfRule>
    <cfRule type="expression" dxfId="4336" priority="66">
      <formula>$I$130 = 0</formula>
    </cfRule>
    <cfRule type="expression" dxfId="4335" priority="67">
      <formula>$I$130 &lt; 0</formula>
    </cfRule>
  </conditionalFormatting>
  <conditionalFormatting sqref="G7:I8">
    <cfRule type="expression" dxfId="4334" priority="62">
      <formula>$I$206 &gt; 0</formula>
    </cfRule>
    <cfRule type="expression" dxfId="4333" priority="63">
      <formula>$I$206 = 0</formula>
    </cfRule>
    <cfRule type="expression" dxfId="4332" priority="64">
      <formula>$I$206 &lt; 0</formula>
    </cfRule>
  </conditionalFormatting>
  <conditionalFormatting sqref="G9:I10">
    <cfRule type="expression" dxfId="4331" priority="59">
      <formula>$I$244 &gt; 0</formula>
    </cfRule>
    <cfRule type="expression" dxfId="4330" priority="60">
      <formula>$I$244 = 0</formula>
    </cfRule>
    <cfRule type="expression" dxfId="4329" priority="61">
      <formula>$I$244 &lt; 0</formula>
    </cfRule>
  </conditionalFormatting>
  <conditionalFormatting sqref="G11:I12">
    <cfRule type="expression" dxfId="4328" priority="56">
      <formula>$I$168 &gt; 0</formula>
    </cfRule>
    <cfRule type="expression" dxfId="4327" priority="57">
      <formula>$I$168 = 0</formula>
    </cfRule>
    <cfRule type="expression" dxfId="4326" priority="58">
      <formula>$I$168 &lt; 0</formula>
    </cfRule>
  </conditionalFormatting>
  <conditionalFormatting sqref="G13:I14">
    <cfRule type="expression" dxfId="4325" priority="53">
      <formula>$I$282 &gt; 0</formula>
    </cfRule>
    <cfRule type="expression" dxfId="4324" priority="54">
      <formula>$I$282 = 0</formula>
    </cfRule>
    <cfRule type="expression" dxfId="4323" priority="55">
      <formula>$I$282 &lt; 0</formula>
    </cfRule>
  </conditionalFormatting>
  <conditionalFormatting sqref="G15:I16">
    <cfRule type="expression" dxfId="4322" priority="50">
      <formula>$I$54 &gt; 0</formula>
    </cfRule>
    <cfRule type="expression" dxfId="4321" priority="51">
      <formula>$I$54 = 0</formula>
    </cfRule>
    <cfRule type="expression" dxfId="4320" priority="52">
      <formula>$I$54 &lt; 0</formula>
    </cfRule>
  </conditionalFormatting>
  <conditionalFormatting sqref="J5:L6">
    <cfRule type="expression" dxfId="4319" priority="47">
      <formula>$L$130 &gt; 0</formula>
    </cfRule>
    <cfRule type="expression" dxfId="4318" priority="48">
      <formula>$L$130 = 0</formula>
    </cfRule>
    <cfRule type="expression" dxfId="4317" priority="49">
      <formula>$L$130 &lt; 0</formula>
    </cfRule>
  </conditionalFormatting>
  <conditionalFormatting sqref="J7:L8">
    <cfRule type="expression" dxfId="4316" priority="44">
      <formula>$L$206 &gt; 0</formula>
    </cfRule>
    <cfRule type="expression" dxfId="4315" priority="45">
      <formula>$L$206 = 0</formula>
    </cfRule>
    <cfRule type="expression" dxfId="4314" priority="46">
      <formula>$L$206 &lt; 0</formula>
    </cfRule>
  </conditionalFormatting>
  <conditionalFormatting sqref="J9:L10">
    <cfRule type="expression" dxfId="4313" priority="41">
      <formula>$L$244 &gt; 0</formula>
    </cfRule>
    <cfRule type="expression" dxfId="4312" priority="42">
      <formula>$L$244 = 0</formula>
    </cfRule>
    <cfRule type="expression" dxfId="4311" priority="43">
      <formula>$L$244 &lt; 0</formula>
    </cfRule>
  </conditionalFormatting>
  <conditionalFormatting sqref="J11:L12">
    <cfRule type="expression" dxfId="4310" priority="38">
      <formula>$L$168 &gt; 0</formula>
    </cfRule>
    <cfRule type="expression" dxfId="4309" priority="39">
      <formula>$L$168 = 0</formula>
    </cfRule>
    <cfRule type="expression" dxfId="4308" priority="40">
      <formula>$L$168 &lt; 0</formula>
    </cfRule>
  </conditionalFormatting>
  <conditionalFormatting sqref="J13:L14">
    <cfRule type="expression" dxfId="4307" priority="35">
      <formula>$L$282 &gt; 0</formula>
    </cfRule>
    <cfRule type="expression" dxfId="4306" priority="36">
      <formula>$L$282 = 0</formula>
    </cfRule>
    <cfRule type="expression" dxfId="4305" priority="37">
      <formula>$L$282 &lt; 0</formula>
    </cfRule>
  </conditionalFormatting>
  <conditionalFormatting sqref="J15:L16">
    <cfRule type="expression" dxfId="4304" priority="32">
      <formula>$L$54 &gt; 0</formula>
    </cfRule>
    <cfRule type="expression" dxfId="4303" priority="33">
      <formula>$L$54 = 0</formula>
    </cfRule>
    <cfRule type="expression" dxfId="4302" priority="34">
      <formula>$L$54 &lt; 0</formula>
    </cfRule>
  </conditionalFormatting>
  <conditionalFormatting sqref="M5:O6">
    <cfRule type="expression" dxfId="4301" priority="29">
      <formula>$O$130 &gt; 0</formula>
    </cfRule>
    <cfRule type="expression" dxfId="4300" priority="30">
      <formula>$O$130 = 0</formula>
    </cfRule>
    <cfRule type="expression" dxfId="4299" priority="31">
      <formula>$O$130 &lt; 0</formula>
    </cfRule>
  </conditionalFormatting>
  <conditionalFormatting sqref="M7:O8">
    <cfRule type="expression" dxfId="4298" priority="26">
      <formula>$O$206 &gt; 0</formula>
    </cfRule>
    <cfRule type="expression" dxfId="4297" priority="27">
      <formula>$O$206 = 0</formula>
    </cfRule>
    <cfRule type="expression" dxfId="4296" priority="28">
      <formula>$O$206 &lt; 0</formula>
    </cfRule>
  </conditionalFormatting>
  <conditionalFormatting sqref="M9:O10">
    <cfRule type="expression" dxfId="4295" priority="23">
      <formula>$O$244 &gt; 0</formula>
    </cfRule>
    <cfRule type="expression" dxfId="4294" priority="24">
      <formula>$O$244 = 0</formula>
    </cfRule>
    <cfRule type="expression" dxfId="4293" priority="25">
      <formula>$O$244 &lt; 0</formula>
    </cfRule>
  </conditionalFormatting>
  <conditionalFormatting sqref="M11:O12">
    <cfRule type="expression" dxfId="4292" priority="20">
      <formula>$O$168 &gt; 0</formula>
    </cfRule>
    <cfRule type="expression" dxfId="4291" priority="21">
      <formula>$O$168 = 0</formula>
    </cfRule>
    <cfRule type="expression" dxfId="4290" priority="22">
      <formula>$O$168 &lt; 0</formula>
    </cfRule>
  </conditionalFormatting>
  <conditionalFormatting sqref="M13:O14">
    <cfRule type="expression" dxfId="4289" priority="17">
      <formula>$O$282 &gt; 0</formula>
    </cfRule>
    <cfRule type="expression" dxfId="4288" priority="18">
      <formula>$O$282 = 0</formula>
    </cfRule>
    <cfRule type="expression" dxfId="4287" priority="19">
      <formula>$O$282 &lt; 0</formula>
    </cfRule>
  </conditionalFormatting>
  <conditionalFormatting sqref="M15:O16">
    <cfRule type="expression" dxfId="4286" priority="14">
      <formula>$O$54 &gt; 0</formula>
    </cfRule>
    <cfRule type="expression" dxfId="4285" priority="15">
      <formula>$O$54 = 0</formula>
    </cfRule>
    <cfRule type="expression" dxfId="4284" priority="16">
      <formula>$O$54 &lt; 0</formula>
    </cfRule>
  </conditionalFormatting>
  <conditionalFormatting sqref="D3:F4">
    <cfRule type="expression" dxfId="4283" priority="13">
      <formula>$F$92 &lt; 0</formula>
    </cfRule>
    <cfRule type="expression" dxfId="4282" priority="12">
      <formula>$F$92 = 0</formula>
    </cfRule>
    <cfRule type="expression" dxfId="4281" priority="11">
      <formula>$F$92 &gt; 0</formula>
    </cfRule>
  </conditionalFormatting>
  <conditionalFormatting sqref="G3:I4">
    <cfRule type="expression" dxfId="4280" priority="10">
      <formula>$I$92 &lt; 0</formula>
    </cfRule>
    <cfRule type="expression" dxfId="4279" priority="9">
      <formula>$I$92 = 0</formula>
    </cfRule>
    <cfRule type="expression" dxfId="4278" priority="8">
      <formula>$I$92 &gt; 0</formula>
    </cfRule>
  </conditionalFormatting>
  <conditionalFormatting sqref="J3:L4">
    <cfRule type="expression" dxfId="4277" priority="5">
      <formula>$L$92 &gt; 0</formula>
    </cfRule>
    <cfRule type="expression" dxfId="4276" priority="6">
      <formula>$L$92 = 0</formula>
    </cfRule>
    <cfRule type="expression" dxfId="4275" priority="7">
      <formula>$L$92 &lt; 0</formula>
    </cfRule>
  </conditionalFormatting>
  <conditionalFormatting sqref="M3:O4">
    <cfRule type="expression" dxfId="4274" priority="2">
      <formula>$O$92 &gt; 0</formula>
    </cfRule>
    <cfRule type="expression" dxfId="4273" priority="3">
      <formula>$O$92 = 0</formula>
    </cfRule>
    <cfRule type="expression" dxfId="4272" priority="4">
      <formula>$O$92 &lt; 0</formula>
    </cfRule>
  </conditionalFormatting>
  <conditionalFormatting sqref="A3:A16">
    <cfRule type="colorScale" priority="1">
      <colorScale>
        <cfvo type="min"/>
        <cfvo type="max"/>
        <color rgb="FFFF0000"/>
        <color rgb="FF0070C0"/>
      </colorScale>
    </cfRule>
  </conditionalFormatting>
  <pageMargins left="0.7" right="0.7" top="0.75" bottom="0.75" header="0.3" footer="0.3"/>
  <pageSetup paperSize="9" orientation="portrait" r:id="rId1"/>
  <ignoredErrors>
    <ignoredError sqref="A18:P18 A21:XFD1048576 B19:P19 P3:XFD13 P1:XFD1 S18:XFD18 S19:XFD19 A20:P20 S20:XFD20 B3:C14 B15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Button 1">
              <controlPr defaultSize="0" print="0" autoFill="0" autoPict="0" macro="[0]!셀이동_월말결산_실거래종목">
                <anchor moveWithCells="1" sizeWithCells="1">
                  <from>
                    <xdr:col>15</xdr:col>
                    <xdr:colOff>685800</xdr:colOff>
                    <xdr:row>23</xdr:row>
                    <xdr:rowOff>0</xdr:rowOff>
                  </from>
                  <to>
                    <xdr:col>18</xdr:col>
                    <xdr:colOff>923925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2" r:id="rId5" name="Button 2">
              <controlPr defaultSize="0" print="0" autoFill="0" autoPict="0" macro="[0]!셀이동_월말결산_엽전코인Top20">
                <anchor moveWithCells="1" sizeWithCells="1">
                  <from>
                    <xdr:col>15</xdr:col>
                    <xdr:colOff>685800</xdr:colOff>
                    <xdr:row>26</xdr:row>
                    <xdr:rowOff>0</xdr:rowOff>
                  </from>
                  <to>
                    <xdr:col>16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3" r:id="rId6" name="Button 3">
              <controlPr defaultSize="0" print="0" autoFill="0" autoPict="0" macro="[0]!셀이동_월말결산_동전코인Top20">
                <anchor moveWithCells="1" sizeWithCells="1">
                  <from>
                    <xdr:col>16</xdr:col>
                    <xdr:colOff>923925</xdr:colOff>
                    <xdr:row>26</xdr:row>
                    <xdr:rowOff>0</xdr:rowOff>
                  </from>
                  <to>
                    <xdr:col>17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4" r:id="rId7" name="Button 4">
              <controlPr defaultSize="0" print="0" autoFill="0" autoPict="0" macro="[0]!셀이동_월말결산_엽전코인Bottom20">
                <anchor moveWithCells="1" sizeWithCells="1">
                  <from>
                    <xdr:col>15</xdr:col>
                    <xdr:colOff>685800</xdr:colOff>
                    <xdr:row>29</xdr:row>
                    <xdr:rowOff>0</xdr:rowOff>
                  </from>
                  <to>
                    <xdr:col>16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5" r:id="rId8" name="Button 5">
              <controlPr defaultSize="0" print="0" autoFill="0" autoPict="0" macro="[0]!셀이동_월말결산_동전코인Bottom20">
                <anchor moveWithCells="1" sizeWithCells="1">
                  <from>
                    <xdr:col>16</xdr:col>
                    <xdr:colOff>923925</xdr:colOff>
                    <xdr:row>29</xdr:row>
                    <xdr:rowOff>0</xdr:rowOff>
                  </from>
                  <to>
                    <xdr:col>17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6" r:id="rId9" name="Button 6">
              <controlPr defaultSize="0" print="0" autoFill="0" autoPict="0" macro="[0]!셀이동_월말결산_전일대비상승률Top20">
                <anchor moveWithCells="1" sizeWithCells="1">
                  <from>
                    <xdr:col>17</xdr:col>
                    <xdr:colOff>923925</xdr:colOff>
                    <xdr:row>26</xdr:row>
                    <xdr:rowOff>0</xdr:rowOff>
                  </from>
                  <to>
                    <xdr:col>18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7" r:id="rId10" name="Button 7">
              <controlPr defaultSize="0" print="0" autoFill="0" autoPict="0" macro="[0]!셀이동_월말결산_전일대비상승률Bottom20">
                <anchor moveWithCells="1" sizeWithCells="1">
                  <from>
                    <xdr:col>17</xdr:col>
                    <xdr:colOff>923925</xdr:colOff>
                    <xdr:row>29</xdr:row>
                    <xdr:rowOff>0</xdr:rowOff>
                  </from>
                  <to>
                    <xdr:col>18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8" r:id="rId11" name="Button 8">
              <controlPr defaultSize="0" print="0" autoFill="0" autoPict="0" macro="[0]!셀이동_월말결산_처음으로">
                <anchor moveWithCells="1" sizeWithCells="1">
                  <from>
                    <xdr:col>15</xdr:col>
                    <xdr:colOff>685800</xdr:colOff>
                    <xdr:row>32</xdr:row>
                    <xdr:rowOff>0</xdr:rowOff>
                  </from>
                  <to>
                    <xdr:col>18</xdr:col>
                    <xdr:colOff>923925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19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0" r:id="rId13" name="Button 1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40</xdr:row>
                    <xdr:rowOff>0</xdr:rowOff>
                  </from>
                  <to>
                    <xdr:col>19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1" r:id="rId14" name="Button 1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43</xdr:row>
                    <xdr:rowOff>0</xdr:rowOff>
                  </from>
                  <to>
                    <xdr:col>19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3" r:id="rId15" name="Button 1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19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2" r:id="rId16" name="Button 12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49</xdr:row>
                    <xdr:rowOff>0</xdr:rowOff>
                  </from>
                  <to>
                    <xdr:col>19</xdr:col>
                    <xdr:colOff>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4" r:id="rId17" name="Button 14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0</xdr:row>
                    <xdr:rowOff>0</xdr:rowOff>
                  </from>
                  <to>
                    <xdr:col>19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5" r:id="rId18" name="Button 15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3</xdr:row>
                    <xdr:rowOff>219075</xdr:rowOff>
                  </from>
                  <to>
                    <xdr:col>19</xdr:col>
                    <xdr:colOff>0</xdr:colOff>
                    <xdr:row>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6" r:id="rId19" name="Button 16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7</xdr:row>
                    <xdr:rowOff>0</xdr:rowOff>
                  </from>
                  <to>
                    <xdr:col>19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8" r:id="rId20" name="Button 18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10</xdr:row>
                    <xdr:rowOff>0</xdr:rowOff>
                  </from>
                  <to>
                    <xdr:col>19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19" r:id="rId21" name="Button 79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0" r:id="rId22" name="Button 80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63</xdr:row>
                    <xdr:rowOff>209550</xdr:rowOff>
                  </from>
                  <to>
                    <xdr:col>17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1" r:id="rId23" name="Button 81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63</xdr:row>
                    <xdr:rowOff>209550</xdr:rowOff>
                  </from>
                  <to>
                    <xdr:col>18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2" r:id="rId24" name="Button 82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66</xdr:row>
                    <xdr:rowOff>209550</xdr:rowOff>
                  </from>
                  <to>
                    <xdr:col>17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3" r:id="rId25" name="Button 83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66</xdr:row>
                    <xdr:rowOff>209550</xdr:rowOff>
                  </from>
                  <to>
                    <xdr:col>18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4" r:id="rId26" name="Button 84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63</xdr:row>
                    <xdr:rowOff>209550</xdr:rowOff>
                  </from>
                  <to>
                    <xdr:col>19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5" r:id="rId27" name="Button 85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66</xdr:row>
                    <xdr:rowOff>209550</xdr:rowOff>
                  </from>
                  <to>
                    <xdr:col>19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6" r:id="rId28" name="Button 86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70</xdr:row>
                    <xdr:rowOff>0</xdr:rowOff>
                  </from>
                  <to>
                    <xdr:col>19</xdr:col>
                    <xdr:colOff>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7" r:id="rId29" name="Button 8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74</xdr:row>
                    <xdr:rowOff>209550</xdr:rowOff>
                  </from>
                  <to>
                    <xdr:col>19</xdr:col>
                    <xdr:colOff>0</xdr:colOff>
                    <xdr:row>77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8" r:id="rId30" name="Button 88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77</xdr:row>
                    <xdr:rowOff>209550</xdr:rowOff>
                  </from>
                  <to>
                    <xdr:col>19</xdr:col>
                    <xdr:colOff>0</xdr:colOff>
                    <xdr:row>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9" r:id="rId31" name="Button 89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80</xdr:row>
                    <xdr:rowOff>209550</xdr:rowOff>
                  </from>
                  <to>
                    <xdr:col>19</xdr:col>
                    <xdr:colOff>0</xdr:colOff>
                    <xdr:row>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0" r:id="rId32" name="Button 90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83</xdr:row>
                    <xdr:rowOff>209550</xdr:rowOff>
                  </from>
                  <to>
                    <xdr:col>19</xdr:col>
                    <xdr:colOff>0</xdr:colOff>
                    <xdr:row>86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1" r:id="rId33" name="Button 91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86</xdr:row>
                    <xdr:rowOff>209550</xdr:rowOff>
                  </from>
                  <to>
                    <xdr:col>19</xdr:col>
                    <xdr:colOff>0</xdr:colOff>
                    <xdr:row>89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2" r:id="rId34" name="Button 92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3" r:id="rId35" name="Button 93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101</xdr:row>
                    <xdr:rowOff>209550</xdr:rowOff>
                  </from>
                  <to>
                    <xdr:col>17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4" r:id="rId36" name="Button 94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101</xdr:row>
                    <xdr:rowOff>209550</xdr:rowOff>
                  </from>
                  <to>
                    <xdr:col>18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5" r:id="rId37" name="Button 95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104</xdr:row>
                    <xdr:rowOff>209550</xdr:rowOff>
                  </from>
                  <to>
                    <xdr:col>17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6" r:id="rId38" name="Button 96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104</xdr:row>
                    <xdr:rowOff>209550</xdr:rowOff>
                  </from>
                  <to>
                    <xdr:col>18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7" r:id="rId39" name="Button 97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101</xdr:row>
                    <xdr:rowOff>209550</xdr:rowOff>
                  </from>
                  <to>
                    <xdr:col>19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8" r:id="rId40" name="Button 98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104</xdr:row>
                    <xdr:rowOff>209550</xdr:rowOff>
                  </from>
                  <to>
                    <xdr:col>19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9" r:id="rId41" name="Button 99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108</xdr:row>
                    <xdr:rowOff>0</xdr:rowOff>
                  </from>
                  <to>
                    <xdr:col>19</xdr:col>
                    <xdr:colOff>0</xdr:colOff>
                    <xdr:row>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0" r:id="rId42" name="Button 1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112</xdr:row>
                    <xdr:rowOff>209550</xdr:rowOff>
                  </from>
                  <to>
                    <xdr:col>19</xdr:col>
                    <xdr:colOff>0</xdr:colOff>
                    <xdr:row>115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1" r:id="rId43" name="Button 101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115</xdr:row>
                    <xdr:rowOff>209550</xdr:rowOff>
                  </from>
                  <to>
                    <xdr:col>19</xdr:col>
                    <xdr:colOff>0</xdr:colOff>
                    <xdr:row>118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2" r:id="rId44" name="Button 102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118</xdr:row>
                    <xdr:rowOff>209550</xdr:rowOff>
                  </from>
                  <to>
                    <xdr:col>19</xdr:col>
                    <xdr:colOff>0</xdr:colOff>
                    <xdr:row>121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3" r:id="rId45" name="Button 10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121</xdr:row>
                    <xdr:rowOff>209550</xdr:rowOff>
                  </from>
                  <to>
                    <xdr:col>19</xdr:col>
                    <xdr:colOff>0</xdr:colOff>
                    <xdr:row>124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4" r:id="rId46" name="Button 104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124</xdr:row>
                    <xdr:rowOff>209550</xdr:rowOff>
                  </from>
                  <to>
                    <xdr:col>19</xdr:col>
                    <xdr:colOff>0</xdr:colOff>
                    <xdr:row>127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5" r:id="rId47" name="Button 105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137</xdr:row>
                    <xdr:rowOff>0</xdr:rowOff>
                  </from>
                  <to>
                    <xdr:col>19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6" r:id="rId48" name="Button 106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139</xdr:row>
                    <xdr:rowOff>209550</xdr:rowOff>
                  </from>
                  <to>
                    <xdr:col>17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7" r:id="rId49" name="Button 107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139</xdr:row>
                    <xdr:rowOff>209550</xdr:rowOff>
                  </from>
                  <to>
                    <xdr:col>18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8" r:id="rId50" name="Button 108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142</xdr:row>
                    <xdr:rowOff>209550</xdr:rowOff>
                  </from>
                  <to>
                    <xdr:col>17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9" r:id="rId51" name="Button 109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142</xdr:row>
                    <xdr:rowOff>209550</xdr:rowOff>
                  </from>
                  <to>
                    <xdr:col>18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0" r:id="rId52" name="Button 110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139</xdr:row>
                    <xdr:rowOff>209550</xdr:rowOff>
                  </from>
                  <to>
                    <xdr:col>19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1" r:id="rId53" name="Button 111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142</xdr:row>
                    <xdr:rowOff>209550</xdr:rowOff>
                  </from>
                  <to>
                    <xdr:col>19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2" r:id="rId54" name="Button 112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146</xdr:row>
                    <xdr:rowOff>0</xdr:rowOff>
                  </from>
                  <to>
                    <xdr:col>19</xdr:col>
                    <xdr:colOff>0</xdr:colOff>
                    <xdr:row>149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3" r:id="rId55" name="Button 113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150</xdr:row>
                    <xdr:rowOff>209550</xdr:rowOff>
                  </from>
                  <to>
                    <xdr:col>19</xdr:col>
                    <xdr:colOff>0</xdr:colOff>
                    <xdr:row>153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4" r:id="rId56" name="Button 114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153</xdr:row>
                    <xdr:rowOff>209550</xdr:rowOff>
                  </from>
                  <to>
                    <xdr:col>19</xdr:col>
                    <xdr:colOff>0</xdr:colOff>
                    <xdr:row>156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5" r:id="rId57" name="Button 115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156</xdr:row>
                    <xdr:rowOff>209550</xdr:rowOff>
                  </from>
                  <to>
                    <xdr:col>19</xdr:col>
                    <xdr:colOff>0</xdr:colOff>
                    <xdr:row>159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6" r:id="rId58" name="Button 116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159</xdr:row>
                    <xdr:rowOff>209550</xdr:rowOff>
                  </from>
                  <to>
                    <xdr:col>19</xdr:col>
                    <xdr:colOff>0</xdr:colOff>
                    <xdr:row>162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7" r:id="rId59" name="Button 117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162</xdr:row>
                    <xdr:rowOff>209550</xdr:rowOff>
                  </from>
                  <to>
                    <xdr:col>19</xdr:col>
                    <xdr:colOff>0</xdr:colOff>
                    <xdr:row>165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8" r:id="rId60" name="Button 118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175</xdr:row>
                    <xdr:rowOff>0</xdr:rowOff>
                  </from>
                  <to>
                    <xdr:col>19</xdr:col>
                    <xdr:colOff>0</xdr:colOff>
                    <xdr:row>178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9" r:id="rId61" name="Button 119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177</xdr:row>
                    <xdr:rowOff>209550</xdr:rowOff>
                  </from>
                  <to>
                    <xdr:col>17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0" r:id="rId62" name="Button 120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177</xdr:row>
                    <xdr:rowOff>209550</xdr:rowOff>
                  </from>
                  <to>
                    <xdr:col>18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1" r:id="rId63" name="Button 121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180</xdr:row>
                    <xdr:rowOff>209550</xdr:rowOff>
                  </from>
                  <to>
                    <xdr:col>17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2" r:id="rId64" name="Button 122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180</xdr:row>
                    <xdr:rowOff>209550</xdr:rowOff>
                  </from>
                  <to>
                    <xdr:col>18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3" r:id="rId65" name="Button 123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177</xdr:row>
                    <xdr:rowOff>209550</xdr:rowOff>
                  </from>
                  <to>
                    <xdr:col>19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4" r:id="rId66" name="Button 124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180</xdr:row>
                    <xdr:rowOff>209550</xdr:rowOff>
                  </from>
                  <to>
                    <xdr:col>19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5" r:id="rId67" name="Button 125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184</xdr:row>
                    <xdr:rowOff>0</xdr:rowOff>
                  </from>
                  <to>
                    <xdr:col>19</xdr:col>
                    <xdr:colOff>0</xdr:colOff>
                    <xdr:row>187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6" r:id="rId68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188</xdr:row>
                    <xdr:rowOff>209550</xdr:rowOff>
                  </from>
                  <to>
                    <xdr:col>19</xdr:col>
                    <xdr:colOff>0</xdr:colOff>
                    <xdr:row>191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7" r:id="rId69" name="Button 127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191</xdr:row>
                    <xdr:rowOff>209550</xdr:rowOff>
                  </from>
                  <to>
                    <xdr:col>19</xdr:col>
                    <xdr:colOff>0</xdr:colOff>
                    <xdr:row>194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8" r:id="rId70" name="Button 128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194</xdr:row>
                    <xdr:rowOff>209550</xdr:rowOff>
                  </from>
                  <to>
                    <xdr:col>19</xdr:col>
                    <xdr:colOff>0</xdr:colOff>
                    <xdr:row>197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9" r:id="rId71" name="Button 129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197</xdr:row>
                    <xdr:rowOff>209550</xdr:rowOff>
                  </from>
                  <to>
                    <xdr:col>19</xdr:col>
                    <xdr:colOff>0</xdr:colOff>
                    <xdr:row>200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0" r:id="rId72" name="Button 130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200</xdr:row>
                    <xdr:rowOff>209550</xdr:rowOff>
                  </from>
                  <to>
                    <xdr:col>19</xdr:col>
                    <xdr:colOff>0</xdr:colOff>
                    <xdr:row>203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1" r:id="rId73" name="Button 131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213</xdr:row>
                    <xdr:rowOff>0</xdr:rowOff>
                  </from>
                  <to>
                    <xdr:col>19</xdr:col>
                    <xdr:colOff>0</xdr:colOff>
                    <xdr:row>216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2" r:id="rId74" name="Button 132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215</xdr:row>
                    <xdr:rowOff>209550</xdr:rowOff>
                  </from>
                  <to>
                    <xdr:col>17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3" r:id="rId75" name="Button 133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215</xdr:row>
                    <xdr:rowOff>209550</xdr:rowOff>
                  </from>
                  <to>
                    <xdr:col>18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4" r:id="rId76" name="Button 134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218</xdr:row>
                    <xdr:rowOff>209550</xdr:rowOff>
                  </from>
                  <to>
                    <xdr:col>17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5" r:id="rId77" name="Button 135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218</xdr:row>
                    <xdr:rowOff>209550</xdr:rowOff>
                  </from>
                  <to>
                    <xdr:col>18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6" r:id="rId78" name="Button 136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215</xdr:row>
                    <xdr:rowOff>209550</xdr:rowOff>
                  </from>
                  <to>
                    <xdr:col>19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7" r:id="rId79" name="Button 137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218</xdr:row>
                    <xdr:rowOff>209550</xdr:rowOff>
                  </from>
                  <to>
                    <xdr:col>19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8" r:id="rId80" name="Button 138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222</xdr:row>
                    <xdr:rowOff>0</xdr:rowOff>
                  </from>
                  <to>
                    <xdr:col>19</xdr:col>
                    <xdr:colOff>0</xdr:colOff>
                    <xdr:row>225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9" r:id="rId81" name="Button 13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226</xdr:row>
                    <xdr:rowOff>209550</xdr:rowOff>
                  </from>
                  <to>
                    <xdr:col>19</xdr:col>
                    <xdr:colOff>0</xdr:colOff>
                    <xdr:row>229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0" r:id="rId82" name="Button 14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229</xdr:row>
                    <xdr:rowOff>209550</xdr:rowOff>
                  </from>
                  <to>
                    <xdr:col>19</xdr:col>
                    <xdr:colOff>0</xdr:colOff>
                    <xdr:row>232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1" r:id="rId83" name="Button 14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232</xdr:row>
                    <xdr:rowOff>209550</xdr:rowOff>
                  </from>
                  <to>
                    <xdr:col>19</xdr:col>
                    <xdr:colOff>0</xdr:colOff>
                    <xdr:row>235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2" r:id="rId84" name="Button 142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235</xdr:row>
                    <xdr:rowOff>209550</xdr:rowOff>
                  </from>
                  <to>
                    <xdr:col>19</xdr:col>
                    <xdr:colOff>0</xdr:colOff>
                    <xdr:row>238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3" r:id="rId85" name="Button 143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238</xdr:row>
                    <xdr:rowOff>209550</xdr:rowOff>
                  </from>
                  <to>
                    <xdr:col>19</xdr:col>
                    <xdr:colOff>0</xdr:colOff>
                    <xdr:row>241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4" r:id="rId86" name="Button 144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251</xdr:row>
                    <xdr:rowOff>0</xdr:rowOff>
                  </from>
                  <to>
                    <xdr:col>19</xdr:col>
                    <xdr:colOff>0</xdr:colOff>
                    <xdr:row>254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5" r:id="rId87" name="Button 145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253</xdr:row>
                    <xdr:rowOff>209550</xdr:rowOff>
                  </from>
                  <to>
                    <xdr:col>17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6" r:id="rId88" name="Button 146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253</xdr:row>
                    <xdr:rowOff>209550</xdr:rowOff>
                  </from>
                  <to>
                    <xdr:col>18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7" r:id="rId89" name="Button 147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256</xdr:row>
                    <xdr:rowOff>209550</xdr:rowOff>
                  </from>
                  <to>
                    <xdr:col>17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8" r:id="rId90" name="Button 148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256</xdr:row>
                    <xdr:rowOff>209550</xdr:rowOff>
                  </from>
                  <to>
                    <xdr:col>18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9" r:id="rId91" name="Button 149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253</xdr:row>
                    <xdr:rowOff>209550</xdr:rowOff>
                  </from>
                  <to>
                    <xdr:col>19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0" r:id="rId92" name="Button 150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256</xdr:row>
                    <xdr:rowOff>209550</xdr:rowOff>
                  </from>
                  <to>
                    <xdr:col>19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1" r:id="rId93" name="Button 151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260</xdr:row>
                    <xdr:rowOff>0</xdr:rowOff>
                  </from>
                  <to>
                    <xdr:col>19</xdr:col>
                    <xdr:colOff>0</xdr:colOff>
                    <xdr:row>263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2" r:id="rId94" name="Button 1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264</xdr:row>
                    <xdr:rowOff>209550</xdr:rowOff>
                  </from>
                  <to>
                    <xdr:col>19</xdr:col>
                    <xdr:colOff>0</xdr:colOff>
                    <xdr:row>267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3" r:id="rId95" name="Button 153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267</xdr:row>
                    <xdr:rowOff>209550</xdr:rowOff>
                  </from>
                  <to>
                    <xdr:col>19</xdr:col>
                    <xdr:colOff>0</xdr:colOff>
                    <xdr:row>270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4" r:id="rId96" name="Button 154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270</xdr:row>
                    <xdr:rowOff>209550</xdr:rowOff>
                  </from>
                  <to>
                    <xdr:col>19</xdr:col>
                    <xdr:colOff>0</xdr:colOff>
                    <xdr:row>273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5" r:id="rId97" name="Button 155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273</xdr:row>
                    <xdr:rowOff>209550</xdr:rowOff>
                  </from>
                  <to>
                    <xdr:col>19</xdr:col>
                    <xdr:colOff>0</xdr:colOff>
                    <xdr:row>276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6" r:id="rId98" name="Button 156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276</xdr:row>
                    <xdr:rowOff>209550</xdr:rowOff>
                  </from>
                  <to>
                    <xdr:col>19</xdr:col>
                    <xdr:colOff>0</xdr:colOff>
                    <xdr:row>279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6A3667-540D-43DE-9B95-6F68D3EFD17D}">
  <sheetPr codeName="Sheet6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75" t="s">
        <v>0</v>
      </c>
      <c r="B1" s="276"/>
      <c r="C1" s="276"/>
      <c r="D1" s="276"/>
      <c r="E1" s="276"/>
      <c r="F1" s="277"/>
      <c r="G1" s="306">
        <v>44470</v>
      </c>
      <c r="H1" s="307"/>
      <c r="I1" s="308"/>
      <c r="J1" s="275" t="s">
        <v>1</v>
      </c>
      <c r="K1" s="276"/>
      <c r="L1" s="276"/>
      <c r="M1" s="276"/>
      <c r="N1" s="276"/>
      <c r="O1" s="277"/>
      <c r="Q1" s="275" t="s">
        <v>2</v>
      </c>
      <c r="R1" s="277"/>
    </row>
    <row r="2" spans="1:19" ht="17.25" customHeight="1">
      <c r="A2" s="117" t="s">
        <v>3</v>
      </c>
      <c r="B2" s="309" t="s">
        <v>8</v>
      </c>
      <c r="C2" s="310"/>
      <c r="D2" s="310"/>
      <c r="E2" s="310"/>
      <c r="F2" s="311"/>
      <c r="G2" s="303" t="s">
        <v>46</v>
      </c>
      <c r="H2" s="304"/>
      <c r="I2" s="305"/>
      <c r="J2" s="1" t="s">
        <v>3</v>
      </c>
      <c r="K2" s="309" t="s">
        <v>318</v>
      </c>
      <c r="L2" s="310"/>
      <c r="M2" s="310"/>
      <c r="N2" s="310"/>
      <c r="O2" s="311"/>
      <c r="Q2" s="2" t="s">
        <v>6</v>
      </c>
      <c r="R2" s="3">
        <v>0.375</v>
      </c>
    </row>
    <row r="3" spans="1:19" ht="17.25" customHeight="1" thickBot="1">
      <c r="A3" s="118" t="s">
        <v>7</v>
      </c>
      <c r="B3" s="300" t="s">
        <v>326</v>
      </c>
      <c r="C3" s="301"/>
      <c r="D3" s="301"/>
      <c r="E3" s="301"/>
      <c r="F3" s="302"/>
      <c r="G3" s="29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166,671 KRW (5.56%)</v>
      </c>
      <c r="H3" s="297"/>
      <c r="I3" s="298"/>
      <c r="J3" s="4" t="s">
        <v>7</v>
      </c>
      <c r="K3" s="300" t="s">
        <v>319</v>
      </c>
      <c r="L3" s="301"/>
      <c r="M3" s="301"/>
      <c r="N3" s="301"/>
      <c r="O3" s="302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300" t="s">
        <v>16</v>
      </c>
      <c r="C4" s="301"/>
      <c r="D4" s="301"/>
      <c r="E4" s="301"/>
      <c r="F4" s="302"/>
      <c r="G4" s="303" t="s">
        <v>44</v>
      </c>
      <c r="H4" s="304"/>
      <c r="I4" s="305"/>
      <c r="J4" s="4" t="s">
        <v>11</v>
      </c>
      <c r="K4" s="300" t="s">
        <v>320</v>
      </c>
      <c r="L4" s="301"/>
      <c r="M4" s="301"/>
      <c r="N4" s="301"/>
      <c r="O4" s="302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300" t="s">
        <v>317</v>
      </c>
      <c r="C5" s="301"/>
      <c r="D5" s="301"/>
      <c r="E5" s="301"/>
      <c r="F5" s="302"/>
      <c r="G5" s="29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132,605 KRW (4.42%)</v>
      </c>
      <c r="H5" s="297"/>
      <c r="I5" s="298"/>
      <c r="J5" s="4" t="s">
        <v>15</v>
      </c>
      <c r="K5" s="300" t="s">
        <v>321</v>
      </c>
      <c r="L5" s="301"/>
      <c r="M5" s="301"/>
      <c r="N5" s="301"/>
      <c r="O5" s="302"/>
    </row>
    <row r="6" spans="1:19">
      <c r="A6" s="118" t="s">
        <v>18</v>
      </c>
      <c r="B6" s="300"/>
      <c r="C6" s="301"/>
      <c r="D6" s="301"/>
      <c r="E6" s="301"/>
      <c r="F6" s="302"/>
      <c r="G6" s="303" t="s">
        <v>45</v>
      </c>
      <c r="H6" s="304"/>
      <c r="I6" s="305"/>
      <c r="J6" s="4" t="s">
        <v>18</v>
      </c>
      <c r="K6" s="300" t="s">
        <v>322</v>
      </c>
      <c r="L6" s="301"/>
      <c r="M6" s="301"/>
      <c r="N6" s="301"/>
      <c r="O6" s="302"/>
    </row>
    <row r="7" spans="1:19" ht="17.25" thickBot="1">
      <c r="A7" s="118" t="s">
        <v>21</v>
      </c>
      <c r="B7" s="300"/>
      <c r="C7" s="301"/>
      <c r="D7" s="301"/>
      <c r="E7" s="301"/>
      <c r="F7" s="302"/>
      <c r="G7" s="29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216,783 KRW (7.23%)</v>
      </c>
      <c r="H7" s="297"/>
      <c r="I7" s="298"/>
      <c r="J7" s="4" t="s">
        <v>21</v>
      </c>
      <c r="K7" s="300" t="s">
        <v>323</v>
      </c>
      <c r="L7" s="301"/>
      <c r="M7" s="301"/>
      <c r="N7" s="301"/>
      <c r="O7" s="302"/>
    </row>
    <row r="8" spans="1:19" ht="17.25" thickBot="1">
      <c r="A8" s="118" t="s">
        <v>24</v>
      </c>
      <c r="B8" s="300"/>
      <c r="C8" s="301"/>
      <c r="D8" s="301"/>
      <c r="E8" s="301"/>
      <c r="F8" s="302"/>
      <c r="G8" s="303" t="s">
        <v>253</v>
      </c>
      <c r="H8" s="304"/>
      <c r="I8" s="305"/>
      <c r="J8" s="4" t="s">
        <v>24</v>
      </c>
      <c r="K8" s="300"/>
      <c r="L8" s="301"/>
      <c r="M8" s="301"/>
      <c r="N8" s="301"/>
      <c r="O8" s="302"/>
      <c r="Q8" s="275" t="s">
        <v>27</v>
      </c>
      <c r="R8" s="277"/>
    </row>
    <row r="9" spans="1:19" ht="17.25" thickBot="1">
      <c r="A9" s="118" t="s">
        <v>28</v>
      </c>
      <c r="B9" s="300"/>
      <c r="C9" s="301"/>
      <c r="D9" s="301"/>
      <c r="E9" s="301"/>
      <c r="F9" s="302"/>
      <c r="G9" s="29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203,583 KRW (6.79%)</v>
      </c>
      <c r="H9" s="297"/>
      <c r="I9" s="298"/>
      <c r="J9" s="4" t="s">
        <v>28</v>
      </c>
      <c r="K9" s="300"/>
      <c r="L9" s="301"/>
      <c r="M9" s="301"/>
      <c r="N9" s="301"/>
      <c r="O9" s="302"/>
      <c r="Q9" s="2" t="s">
        <v>29</v>
      </c>
      <c r="R9" s="6">
        <v>10</v>
      </c>
    </row>
    <row r="10" spans="1:19">
      <c r="A10" s="118" t="s">
        <v>30</v>
      </c>
      <c r="B10" s="300"/>
      <c r="C10" s="301"/>
      <c r="D10" s="301"/>
      <c r="E10" s="301"/>
      <c r="F10" s="302"/>
      <c r="G10" s="303" t="s">
        <v>47</v>
      </c>
      <c r="H10" s="304"/>
      <c r="I10" s="305"/>
      <c r="J10" s="4" t="s">
        <v>30</v>
      </c>
      <c r="K10" s="300" t="s">
        <v>324</v>
      </c>
      <c r="L10" s="301"/>
      <c r="M10" s="301"/>
      <c r="N10" s="301"/>
      <c r="O10" s="302"/>
      <c r="Q10" s="2" t="s">
        <v>31</v>
      </c>
      <c r="R10" s="6">
        <v>100</v>
      </c>
    </row>
    <row r="11" spans="1:19" ht="17.25" thickBot="1">
      <c r="A11" s="119" t="s">
        <v>32</v>
      </c>
      <c r="B11" s="293" t="s">
        <v>325</v>
      </c>
      <c r="C11" s="294"/>
      <c r="D11" s="294"/>
      <c r="E11" s="294"/>
      <c r="F11" s="295"/>
      <c r="G11" s="29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97"/>
      <c r="I11" s="298"/>
      <c r="J11" s="7" t="s">
        <v>32</v>
      </c>
      <c r="K11" s="293" t="s">
        <v>316</v>
      </c>
      <c r="L11" s="294"/>
      <c r="M11" s="294"/>
      <c r="N11" s="294"/>
      <c r="O11" s="295"/>
      <c r="Q11" s="65" t="s">
        <v>33</v>
      </c>
      <c r="R11" s="8">
        <v>1000</v>
      </c>
    </row>
    <row r="12" spans="1:19" ht="17.25" thickBot="1"/>
    <row r="13" spans="1:19" ht="17.25" customHeight="1" thickBot="1">
      <c r="A13" s="275" t="s">
        <v>34</v>
      </c>
      <c r="B13" s="276"/>
      <c r="C13" s="276"/>
      <c r="D13" s="276"/>
      <c r="E13" s="276"/>
      <c r="F13" s="276"/>
      <c r="G13" s="276"/>
      <c r="H13" s="276"/>
      <c r="I13" s="276"/>
      <c r="J13" s="276"/>
      <c r="K13" s="276"/>
      <c r="L13" s="276"/>
      <c r="M13" s="276"/>
      <c r="N13" s="276"/>
      <c r="O13" s="277"/>
      <c r="Q13" s="274"/>
      <c r="R13" s="274"/>
      <c r="S13" s="274"/>
    </row>
    <row r="14" spans="1:19" ht="17.25" customHeight="1" thickBot="1">
      <c r="A14" s="157" t="s">
        <v>35</v>
      </c>
      <c r="B14" s="275" t="s">
        <v>36</v>
      </c>
      <c r="C14" s="277"/>
      <c r="D14" s="275" t="s">
        <v>37</v>
      </c>
      <c r="E14" s="276"/>
      <c r="F14" s="277"/>
      <c r="G14" s="278">
        <f>_xlfn.IFNA(VLOOKUP(B14, 현재가테이블!$B$2:$D$200, 2, FALSE), "-")</f>
        <v>74050000</v>
      </c>
      <c r="H14" s="279"/>
      <c r="I14" s="280"/>
      <c r="J14" s="275" t="s">
        <v>38</v>
      </c>
      <c r="K14" s="276"/>
      <c r="L14" s="277"/>
      <c r="M14" s="281">
        <f>_xlfn.IFNA(VLOOKUP(B14, 현재가테이블!$B$2:$D$200, 3, FALSE), "-")</f>
        <v>-1.04236269E-2</v>
      </c>
      <c r="N14" s="282"/>
      <c r="O14" s="283"/>
      <c r="Q14" s="274"/>
      <c r="R14" s="274"/>
      <c r="S14" s="274"/>
    </row>
    <row r="15" spans="1:19" ht="17.25" customHeight="1" thickBot="1">
      <c r="A15" s="312" t="s">
        <v>39</v>
      </c>
      <c r="B15" s="313" t="str">
        <f>TEXT($G$1, "[$-ko-KR]yyyy-mm-dd(ddd) ") &amp; "오전 00:00"</f>
        <v>2021-10-01(금) 오전 00:00</v>
      </c>
      <c r="C15" s="314"/>
      <c r="D15" s="288" t="str">
        <f>TEXT($G$1, "[$-ko-KR]yyyy-mm-dd(ddd) ") &amp; "오후 14:00"</f>
        <v>2021-10-01(금) 오후 14:00</v>
      </c>
      <c r="E15" s="289"/>
      <c r="F15" s="290"/>
      <c r="G15" s="288" t="str">
        <f>TEXT($G$1, "[$-ko-KR]yyyy-mm-dd(ddd) ") &amp; "오후 19:00"</f>
        <v>2021-10-01(금) 오후 19:00</v>
      </c>
      <c r="H15" s="289"/>
      <c r="I15" s="290"/>
      <c r="J15" s="288" t="str">
        <f>TEXT($G$1, "[$-ko-KR]yyyy-mm-dd(ddd) ") &amp; "오후 21:00"</f>
        <v>2021-10-01(금) 오후 21:00</v>
      </c>
      <c r="K15" s="289"/>
      <c r="L15" s="290"/>
      <c r="M15" s="288" t="str">
        <f>TEXT($G$1+1, "[$-ko-KR]yyyy-mm-dd(ddd) ") &amp; "오전 00:00"</f>
        <v>2021-10-02(토) 오전 00:00</v>
      </c>
      <c r="N15" s="289"/>
      <c r="O15" s="290"/>
      <c r="Q15" s="274"/>
      <c r="R15" s="274"/>
      <c r="S15" s="274"/>
    </row>
    <row r="16" spans="1:19" ht="17.25" customHeight="1" thickBot="1">
      <c r="A16" s="312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58" t="s">
        <v>37</v>
      </c>
      <c r="H16" s="159" t="s">
        <v>40</v>
      </c>
      <c r="I16" s="16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64"/>
      <c r="R16" s="264"/>
      <c r="S16" s="264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74"/>
      <c r="R17" s="274"/>
      <c r="S17" s="274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74"/>
      <c r="R18" s="274"/>
      <c r="S18" s="274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64"/>
      <c r="R19" s="264"/>
      <c r="S19" s="264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64"/>
      <c r="R20" s="264"/>
      <c r="S20" s="264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64"/>
      <c r="R21" s="264"/>
      <c r="S21" s="264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64"/>
      <c r="R22" s="264"/>
      <c r="S22" s="264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64"/>
      <c r="R23" s="264"/>
      <c r="S23" s="264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64"/>
      <c r="R24" s="264"/>
      <c r="S24" s="264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65"/>
      <c r="R26" s="266"/>
      <c r="S26" s="267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68"/>
      <c r="R27" s="269"/>
      <c r="S27" s="270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1"/>
      <c r="R28" s="272"/>
      <c r="S28" s="273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64"/>
      <c r="R29" s="264"/>
      <c r="S29" s="264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74"/>
      <c r="R30" s="274"/>
      <c r="S30" s="274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74"/>
      <c r="R31" s="274"/>
      <c r="S31" s="274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64"/>
      <c r="R32" s="264"/>
      <c r="S32" s="264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64"/>
      <c r="R33" s="264"/>
      <c r="S33" s="264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64"/>
      <c r="R34" s="264"/>
      <c r="S34" s="264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53"/>
      <c r="R35" s="254"/>
      <c r="S35" s="255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56"/>
      <c r="R36" s="257"/>
      <c r="S36" s="258"/>
    </row>
    <row r="37" spans="1:19" ht="17.25" customHeight="1" thickBot="1">
      <c r="A37" s="132" t="s">
        <v>42</v>
      </c>
      <c r="B37" s="317">
        <v>150000</v>
      </c>
      <c r="C37" s="318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59"/>
      <c r="R37" s="260"/>
      <c r="S37" s="261"/>
    </row>
    <row r="38" spans="1:19" ht="17.25" customHeight="1"/>
    <row r="39" spans="1:19" ht="17.25" customHeight="1" thickBot="1"/>
    <row r="40" spans="1:19" ht="17.25" customHeight="1" thickBot="1">
      <c r="A40" s="275" t="s">
        <v>44</v>
      </c>
      <c r="B40" s="276"/>
      <c r="C40" s="276"/>
      <c r="D40" s="276"/>
      <c r="E40" s="276"/>
      <c r="F40" s="276"/>
      <c r="G40" s="276"/>
      <c r="H40" s="276"/>
      <c r="I40" s="276"/>
      <c r="J40" s="276"/>
      <c r="K40" s="276"/>
      <c r="L40" s="276"/>
      <c r="M40" s="276"/>
      <c r="N40" s="276"/>
      <c r="O40" s="277"/>
      <c r="Q40" s="274"/>
      <c r="R40" s="274"/>
      <c r="S40" s="274"/>
    </row>
    <row r="41" spans="1:19" ht="17.25" customHeight="1" thickBot="1">
      <c r="A41" s="157" t="s">
        <v>265</v>
      </c>
      <c r="B41" s="275" t="s">
        <v>49</v>
      </c>
      <c r="C41" s="277"/>
      <c r="D41" s="275" t="s">
        <v>58</v>
      </c>
      <c r="E41" s="276"/>
      <c r="F41" s="277"/>
      <c r="G41" s="278">
        <f>_xlfn.IFNA(VLOOKUP(B41, 현재가테이블!$B$2:$D$200, 2, FALSE), "-")</f>
        <v>74050000</v>
      </c>
      <c r="H41" s="279"/>
      <c r="I41" s="280"/>
      <c r="J41" s="275" t="s">
        <v>59</v>
      </c>
      <c r="K41" s="276"/>
      <c r="L41" s="277"/>
      <c r="M41" s="281">
        <f>_xlfn.IFNA(VLOOKUP(B41, 현재가테이블!$B$2:$D$200, 3, FALSE), "-")</f>
        <v>-1.04236269E-2</v>
      </c>
      <c r="N41" s="282"/>
      <c r="O41" s="283"/>
      <c r="Q41" s="274"/>
      <c r="R41" s="274"/>
      <c r="S41" s="274"/>
    </row>
    <row r="42" spans="1:19" ht="17.25" customHeight="1" thickBot="1">
      <c r="A42" s="319" t="s">
        <v>55</v>
      </c>
      <c r="B42" s="315" t="str">
        <f>TEXT($G$1, "[$-ko-KR]yyyy-mm-dd(ddd) ") &amp; "오전 00:00"</f>
        <v>2021-10-01(금) 오전 00:00</v>
      </c>
      <c r="C42" s="316"/>
      <c r="D42" s="288" t="str">
        <f>TEXT($G$1, "[$-ko-KR]yyyy-mm-dd(ddd) ") &amp; "오후 14:00"</f>
        <v>2021-10-01(금) 오후 14:00</v>
      </c>
      <c r="E42" s="289"/>
      <c r="F42" s="290"/>
      <c r="G42" s="288" t="str">
        <f>TEXT($G$1, "[$-ko-KR]yyyy-mm-dd(ddd) ") &amp; "오후 19:00"</f>
        <v>2021-10-01(금) 오후 19:00</v>
      </c>
      <c r="H42" s="289"/>
      <c r="I42" s="290"/>
      <c r="J42" s="288" t="str">
        <f>TEXT($G$1, "[$-ko-KR]yyyy-mm-dd(ddd) ") &amp; "오후 21:00"</f>
        <v>2021-10-01(금) 오후 21:00</v>
      </c>
      <c r="K42" s="289"/>
      <c r="L42" s="290"/>
      <c r="M42" s="288" t="str">
        <f>TEXT($G$1+1, "[$-ko-KR]yyyy-mm-dd(ddd) ") &amp; "오전 00:00"</f>
        <v>2021-10-02(토) 오전 00:00</v>
      </c>
      <c r="N42" s="289"/>
      <c r="O42" s="290"/>
      <c r="Q42" s="274"/>
      <c r="R42" s="274"/>
      <c r="S42" s="274"/>
    </row>
    <row r="43" spans="1:19" ht="17.25" customHeight="1" thickBot="1">
      <c r="A43" s="320"/>
      <c r="B43" s="121" t="s">
        <v>58</v>
      </c>
      <c r="C43" s="122" t="s">
        <v>59</v>
      </c>
      <c r="D43" s="2" t="s">
        <v>58</v>
      </c>
      <c r="E43" s="10" t="s">
        <v>266</v>
      </c>
      <c r="F43" s="11" t="s">
        <v>267</v>
      </c>
      <c r="G43" s="158" t="s">
        <v>58</v>
      </c>
      <c r="H43" s="159" t="s">
        <v>266</v>
      </c>
      <c r="I43" s="160" t="s">
        <v>267</v>
      </c>
      <c r="J43" s="10" t="s">
        <v>58</v>
      </c>
      <c r="K43" s="10" t="s">
        <v>266</v>
      </c>
      <c r="L43" s="115" t="s">
        <v>267</v>
      </c>
      <c r="M43" s="2" t="s">
        <v>58</v>
      </c>
      <c r="N43" s="10" t="s">
        <v>266</v>
      </c>
      <c r="O43" s="66" t="s">
        <v>267</v>
      </c>
      <c r="Q43" s="264"/>
      <c r="R43" s="264"/>
      <c r="S43" s="264"/>
    </row>
    <row r="44" spans="1:19" ht="17.25" customHeight="1" thickBot="1">
      <c r="A44" s="123" t="s">
        <v>238</v>
      </c>
      <c r="B44" s="124">
        <v>85.6</v>
      </c>
      <c r="C44" s="76">
        <v>0.53405017919999997</v>
      </c>
      <c r="D44" s="13">
        <v>70.5</v>
      </c>
      <c r="E44" s="14">
        <f>IF(ISNUMBER(D44), (D44 - $B44) / $B44, "")</f>
        <v>-0.17640186915887845</v>
      </c>
      <c r="F44" s="16">
        <f>IF(ISNUMBER(D44), $B64 * E44, "")</f>
        <v>-26460.280373831767</v>
      </c>
      <c r="G44" s="29">
        <v>72.5</v>
      </c>
      <c r="H44" s="14">
        <f>IF(ISNUMBER(G44), (G44 - $B44) / $B44, "")</f>
        <v>-0.15303738317757004</v>
      </c>
      <c r="I44" s="100">
        <f>IF(ISNUMBER(G44), $B64 * H44, "")</f>
        <v>-22955.607476635505</v>
      </c>
      <c r="J44" s="13">
        <v>73.7</v>
      </c>
      <c r="K44" s="14">
        <f>IF(ISNUMBER(J44), (J44 - $B44) / $B44, "")</f>
        <v>-0.13901869158878497</v>
      </c>
      <c r="L44" s="16">
        <f>IF(ISNUMBER(J44), $B64 * K44, "")</f>
        <v>-20852.803738317743</v>
      </c>
      <c r="M44" s="29">
        <v>72.900000000000006</v>
      </c>
      <c r="N44" s="14">
        <f>IF(ISNUMBER(M44), (M44 - $B44) / $B44, "")</f>
        <v>-0.14836448598130828</v>
      </c>
      <c r="O44" s="16">
        <f>IF(ISNUMBER(M44), $B64 * N44, "")</f>
        <v>-22254.67289719624</v>
      </c>
      <c r="Q44" s="274"/>
      <c r="R44" s="274"/>
      <c r="S44" s="274"/>
    </row>
    <row r="45" spans="1:19" ht="17.25" customHeight="1" thickBot="1">
      <c r="A45" s="125" t="s">
        <v>186</v>
      </c>
      <c r="B45" s="126">
        <v>12.3</v>
      </c>
      <c r="C45" s="77">
        <v>0.1941747573</v>
      </c>
      <c r="D45" s="15">
        <v>12.5</v>
      </c>
      <c r="E45" s="32">
        <f t="shared" ref="E45:E48" si="14">IF(ISNUMBER(D45), (D45 - $B45) / $B45, "")</f>
        <v>1.6260162601625959E-2</v>
      </c>
      <c r="F45" s="18">
        <f>IF(ISNUMBER(D45), $B64 * E45, "")</f>
        <v>2439.0243902438938</v>
      </c>
      <c r="G45" s="31">
        <v>12.5</v>
      </c>
      <c r="H45" s="32">
        <f t="shared" ref="H45:H48" si="15">IF(ISNUMBER(G45), (G45 - $B45) / $B45, "")</f>
        <v>1.6260162601625959E-2</v>
      </c>
      <c r="I45" s="101">
        <f>IF(ISNUMBER(G45), $B64 * H45, "")</f>
        <v>2439.0243902438938</v>
      </c>
      <c r="J45" s="15">
        <v>12.8</v>
      </c>
      <c r="K45" s="32">
        <f t="shared" ref="K45:K48" si="16">IF(ISNUMBER(J45), (J45 - $B45) / $B45, "")</f>
        <v>4.065040650406504E-2</v>
      </c>
      <c r="L45" s="18">
        <f>IF(ISNUMBER(J45), $B64 * K45, "")</f>
        <v>6097.5609756097556</v>
      </c>
      <c r="M45" s="31">
        <v>12.6</v>
      </c>
      <c r="N45" s="32">
        <f t="shared" ref="N45:N48" si="17">IF(ISNUMBER(M45), (M45 - $B45) / $B45, "")</f>
        <v>2.4390243902438935E-2</v>
      </c>
      <c r="O45" s="18">
        <f>IF(ISNUMBER(M45), $B64 * N45, "")</f>
        <v>3658.5365853658404</v>
      </c>
      <c r="Q45" s="274"/>
      <c r="R45" s="274"/>
      <c r="S45" s="274"/>
    </row>
    <row r="46" spans="1:19" ht="17.25" customHeight="1" thickBot="1">
      <c r="A46" s="125" t="s">
        <v>208</v>
      </c>
      <c r="B46" s="126">
        <v>12.5</v>
      </c>
      <c r="C46" s="77">
        <v>0.12612612610000001</v>
      </c>
      <c r="D46" s="15">
        <v>12.9</v>
      </c>
      <c r="E46" s="32">
        <f t="shared" si="14"/>
        <v>3.2000000000000028E-2</v>
      </c>
      <c r="F46" s="18">
        <f>IF(ISNUMBER(D46), $B64 * E46, "")</f>
        <v>4800.0000000000045</v>
      </c>
      <c r="G46" s="31">
        <v>13.1</v>
      </c>
      <c r="H46" s="32">
        <f t="shared" si="15"/>
        <v>4.7999999999999973E-2</v>
      </c>
      <c r="I46" s="101">
        <f>IF(ISNUMBER(G46), $B64 * H46, "")</f>
        <v>7199.9999999999964</v>
      </c>
      <c r="J46" s="15">
        <v>13.3</v>
      </c>
      <c r="K46" s="32">
        <f t="shared" si="16"/>
        <v>6.4000000000000057E-2</v>
      </c>
      <c r="L46" s="18">
        <f>IF(ISNUMBER(J46), $B64 * K46, "")</f>
        <v>9600.0000000000091</v>
      </c>
      <c r="M46" s="31">
        <v>13.2</v>
      </c>
      <c r="N46" s="32">
        <f t="shared" si="17"/>
        <v>5.5999999999999946E-2</v>
      </c>
      <c r="O46" s="18">
        <f>IF(ISNUMBER(M46), $B64 * N46, "")</f>
        <v>8399.9999999999927</v>
      </c>
      <c r="Q46" s="264"/>
      <c r="R46" s="264"/>
      <c r="S46" s="264"/>
    </row>
    <row r="47" spans="1:19" ht="17.25" customHeight="1" thickBot="1">
      <c r="A47" s="125" t="s">
        <v>214</v>
      </c>
      <c r="B47" s="126">
        <v>9.6</v>
      </c>
      <c r="C47" s="77">
        <v>0.1136890951</v>
      </c>
      <c r="D47" s="15">
        <v>9.86</v>
      </c>
      <c r="E47" s="32">
        <f t="shared" si="14"/>
        <v>2.7083333333333313E-2</v>
      </c>
      <c r="F47" s="18">
        <f>IF(ISNUMBER(D47), $B64 * E47, "")</f>
        <v>4062.4999999999968</v>
      </c>
      <c r="G47" s="31">
        <v>9.89</v>
      </c>
      <c r="H47" s="32">
        <f t="shared" si="15"/>
        <v>3.0208333333333431E-2</v>
      </c>
      <c r="I47" s="101">
        <f>IF(ISNUMBER(G47), $B64 * H47, "")</f>
        <v>4531.2500000000146</v>
      </c>
      <c r="J47" s="15">
        <v>10.3</v>
      </c>
      <c r="K47" s="32">
        <f t="shared" si="16"/>
        <v>7.2916666666666782E-2</v>
      </c>
      <c r="L47" s="18">
        <f>IF(ISNUMBER(J47), $B64 * K47, "")</f>
        <v>10937.500000000018</v>
      </c>
      <c r="M47" s="31">
        <v>10.1</v>
      </c>
      <c r="N47" s="32">
        <f t="shared" si="17"/>
        <v>5.2083333333333336E-2</v>
      </c>
      <c r="O47" s="18">
        <f>IF(ISNUMBER(M47), $B64 * N47, "")</f>
        <v>7812.5</v>
      </c>
      <c r="Q47" s="264"/>
      <c r="R47" s="264"/>
      <c r="S47" s="264"/>
    </row>
    <row r="48" spans="1:19" ht="17.25" customHeight="1" thickBot="1">
      <c r="A48" s="127" t="s">
        <v>206</v>
      </c>
      <c r="B48" s="128">
        <v>12.2</v>
      </c>
      <c r="C48" s="78">
        <v>8.9285714299999999E-2</v>
      </c>
      <c r="D48" s="20">
        <v>12.7</v>
      </c>
      <c r="E48" s="21">
        <f t="shared" si="14"/>
        <v>4.0983606557377053E-2</v>
      </c>
      <c r="F48" s="22">
        <f>IF(ISNUMBER(D48), $B64 * E48, "")</f>
        <v>6147.5409836065583</v>
      </c>
      <c r="G48" s="30">
        <v>12.7</v>
      </c>
      <c r="H48" s="21">
        <f t="shared" si="15"/>
        <v>4.0983606557377053E-2</v>
      </c>
      <c r="I48" s="105">
        <f>IF(ISNUMBER(G48), $B64 * H48, "")</f>
        <v>6147.5409836065583</v>
      </c>
      <c r="J48" s="20">
        <v>13</v>
      </c>
      <c r="K48" s="21">
        <f t="shared" si="16"/>
        <v>6.5573770491803338E-2</v>
      </c>
      <c r="L48" s="22">
        <f>IF(ISNUMBER(J48), $B64 * K48, "")</f>
        <v>9836.0655737705001</v>
      </c>
      <c r="M48" s="30">
        <v>12.8</v>
      </c>
      <c r="N48" s="21">
        <f t="shared" si="17"/>
        <v>4.9180327868852576E-2</v>
      </c>
      <c r="O48" s="22">
        <f>IF(ISNUMBER(M48), $B64 * N48, "")</f>
        <v>7377.0491803278865</v>
      </c>
      <c r="Q48" s="264"/>
      <c r="R48" s="264"/>
      <c r="S48" s="264"/>
    </row>
    <row r="49" spans="1:19" ht="17.25" customHeight="1" thickBot="1">
      <c r="A49" s="125" t="s">
        <v>72</v>
      </c>
      <c r="B49" s="129">
        <v>21.5</v>
      </c>
      <c r="C49" s="80">
        <v>8.0402010100000004E-2</v>
      </c>
      <c r="D49" s="106">
        <v>21.5</v>
      </c>
      <c r="E49" s="107">
        <f>IF(ISNUMBER(D49), (D49 - $B49) / $B49, "")</f>
        <v>0</v>
      </c>
      <c r="F49" s="108">
        <f>IF(ISNUMBER(D49), $B64 * E49, "")</f>
        <v>0</v>
      </c>
      <c r="G49" s="109">
        <v>22</v>
      </c>
      <c r="H49" s="107">
        <f>IF(ISNUMBER(G49), (G49 - $B49) / $B49, "")</f>
        <v>2.3255813953488372E-2</v>
      </c>
      <c r="I49" s="110">
        <f>IF(ISNUMBER(G49), $B64 * H49, "")</f>
        <v>3488.3720930232557</v>
      </c>
      <c r="J49" s="106">
        <v>22.5</v>
      </c>
      <c r="K49" s="107">
        <f>IF(ISNUMBER(J49), (J49 - $B49) / $B49, "")</f>
        <v>4.6511627906976744E-2</v>
      </c>
      <c r="L49" s="108">
        <f>IF(ISNUMBER(J49), $B64 * K49, "")</f>
        <v>6976.7441860465115</v>
      </c>
      <c r="M49" s="109">
        <v>22.6</v>
      </c>
      <c r="N49" s="107">
        <f>IF(ISNUMBER(M49), (M49 - $B49) / $B49, "")</f>
        <v>5.1162790697674487E-2</v>
      </c>
      <c r="O49" s="108">
        <f>IF(ISNUMBER(M49), $B64 * N49, "")</f>
        <v>7674.4186046511732</v>
      </c>
      <c r="Q49" s="264"/>
      <c r="R49" s="264"/>
      <c r="S49" s="264"/>
    </row>
    <row r="50" spans="1:19" ht="17.25" customHeight="1" thickBot="1">
      <c r="A50" s="125" t="s">
        <v>120</v>
      </c>
      <c r="B50" s="126">
        <v>31.5</v>
      </c>
      <c r="C50" s="77">
        <v>7.5085324199999998E-2</v>
      </c>
      <c r="D50" s="15">
        <v>31.7</v>
      </c>
      <c r="E50" s="32">
        <f t="shared" ref="E50:E53" si="18">IF(ISNUMBER(D50), (D50 - $B50) / $B50, "")</f>
        <v>6.3492063492063266E-3</v>
      </c>
      <c r="F50" s="18">
        <f>IF(ISNUMBER(D50), $B64 * E50, "")</f>
        <v>952.380952380949</v>
      </c>
      <c r="G50" s="31">
        <v>32.4</v>
      </c>
      <c r="H50" s="32">
        <f t="shared" ref="H50:H53" si="19">IF(ISNUMBER(G50), (G50 - $B50) / $B50, "")</f>
        <v>2.8571428571428525E-2</v>
      </c>
      <c r="I50" s="101">
        <f>IF(ISNUMBER(G50), $B64 * H50, "")</f>
        <v>4285.714285714279</v>
      </c>
      <c r="J50" s="15">
        <v>34</v>
      </c>
      <c r="K50" s="32">
        <f t="shared" ref="K50:K53" si="20">IF(ISNUMBER(J50), (J50 - $B50) / $B50, "")</f>
        <v>7.9365079365079361E-2</v>
      </c>
      <c r="L50" s="18">
        <f>IF(ISNUMBER(J50), $B64 * K50, "")</f>
        <v>11904.761904761905</v>
      </c>
      <c r="M50" s="31">
        <v>33.700000000000003</v>
      </c>
      <c r="N50" s="32">
        <f t="shared" ref="N50:N53" si="21">IF(ISNUMBER(M50), (M50 - $B50) / $B50, "")</f>
        <v>6.9841269841269926E-2</v>
      </c>
      <c r="O50" s="18">
        <f>IF(ISNUMBER(M50), $B64 * N50, "")</f>
        <v>10476.19047619049</v>
      </c>
      <c r="Q50" s="264"/>
      <c r="R50" s="264"/>
      <c r="S50" s="264"/>
    </row>
    <row r="51" spans="1:19" ht="17.25" customHeight="1" thickBot="1">
      <c r="A51" s="125" t="s">
        <v>188</v>
      </c>
      <c r="B51" s="126">
        <v>14.8</v>
      </c>
      <c r="C51" s="77">
        <v>7.2463768100000006E-2</v>
      </c>
      <c r="D51" s="15">
        <v>15.2</v>
      </c>
      <c r="E51" s="32">
        <f t="shared" si="18"/>
        <v>2.7027027027026931E-2</v>
      </c>
      <c r="F51" s="18">
        <f>IF(ISNUMBER(D51), $B64 * E51, "")</f>
        <v>4054.0540540540396</v>
      </c>
      <c r="G51" s="31">
        <v>15.4</v>
      </c>
      <c r="H51" s="32">
        <f t="shared" si="19"/>
        <v>4.0540540540540515E-2</v>
      </c>
      <c r="I51" s="101">
        <f>IF(ISNUMBER(G51), $B64 * H51, "")</f>
        <v>6081.0810810810772</v>
      </c>
      <c r="J51" s="15">
        <v>16</v>
      </c>
      <c r="K51" s="32">
        <f t="shared" si="20"/>
        <v>8.108108108108103E-2</v>
      </c>
      <c r="L51" s="18">
        <f>IF(ISNUMBER(J51), $B64 * K51, "")</f>
        <v>12162.162162162154</v>
      </c>
      <c r="M51" s="31">
        <v>15.9</v>
      </c>
      <c r="N51" s="32">
        <f t="shared" si="21"/>
        <v>7.4324324324324301E-2</v>
      </c>
      <c r="O51" s="18">
        <f>IF(ISNUMBER(M51), $B64 * N51, "")</f>
        <v>11148.648648648645</v>
      </c>
      <c r="Q51" s="264"/>
      <c r="R51" s="264"/>
      <c r="S51" s="264"/>
    </row>
    <row r="52" spans="1:19" ht="17.25" customHeight="1" thickBot="1">
      <c r="A52" s="125" t="s">
        <v>202</v>
      </c>
      <c r="B52" s="126">
        <v>13.7</v>
      </c>
      <c r="C52" s="77">
        <v>7.03125E-2</v>
      </c>
      <c r="D52" s="15">
        <v>14</v>
      </c>
      <c r="E52" s="32">
        <f t="shared" si="18"/>
        <v>2.1897810218978155E-2</v>
      </c>
      <c r="F52" s="18">
        <f>IF(ISNUMBER(D52), $B64 * E52, "")</f>
        <v>3284.6715328467235</v>
      </c>
      <c r="G52" s="31">
        <v>14.1</v>
      </c>
      <c r="H52" s="32">
        <f t="shared" si="19"/>
        <v>2.919708029197083E-2</v>
      </c>
      <c r="I52" s="101">
        <f>IF(ISNUMBER(G52), $B64 * H52, "")</f>
        <v>4379.562043795624</v>
      </c>
      <c r="J52" s="15">
        <v>14.6</v>
      </c>
      <c r="K52" s="32">
        <f t="shared" si="20"/>
        <v>6.5693430656934337E-2</v>
      </c>
      <c r="L52" s="18">
        <f>IF(ISNUMBER(J52), $B64 * K52, "")</f>
        <v>9854.0145985401505</v>
      </c>
      <c r="M52" s="31">
        <v>14.6</v>
      </c>
      <c r="N52" s="32">
        <f t="shared" si="21"/>
        <v>6.5693430656934337E-2</v>
      </c>
      <c r="O52" s="18">
        <f>IF(ISNUMBER(M52), $B64 * N52, "")</f>
        <v>9854.0145985401505</v>
      </c>
      <c r="Q52" s="33"/>
      <c r="R52" s="33"/>
    </row>
    <row r="53" spans="1:19" ht="17.25" customHeight="1" thickBot="1">
      <c r="A53" s="130" t="s">
        <v>176</v>
      </c>
      <c r="B53" s="131">
        <v>15.3</v>
      </c>
      <c r="C53" s="79">
        <v>6.9930069900000003E-2</v>
      </c>
      <c r="D53" s="24">
        <v>15.4</v>
      </c>
      <c r="E53" s="25">
        <f t="shared" si="18"/>
        <v>6.5359477124182774E-3</v>
      </c>
      <c r="F53" s="104">
        <f>IF(ISNUMBER(D53), $B64 * E53, "")</f>
        <v>980.39215686274156</v>
      </c>
      <c r="G53" s="102">
        <v>15.7</v>
      </c>
      <c r="H53" s="25">
        <f t="shared" si="19"/>
        <v>2.614379084967311E-2</v>
      </c>
      <c r="I53" s="103">
        <f>IF(ISNUMBER(G53), $B64 * H53, "")</f>
        <v>3921.5686274509662</v>
      </c>
      <c r="J53" s="24">
        <v>16.100000000000001</v>
      </c>
      <c r="K53" s="25">
        <f t="shared" si="20"/>
        <v>5.2287581699346448E-2</v>
      </c>
      <c r="L53" s="104">
        <f>IF(ISNUMBER(J53), $B64 * K53, "")</f>
        <v>7843.137254901967</v>
      </c>
      <c r="M53" s="102">
        <v>16.600000000000001</v>
      </c>
      <c r="N53" s="25">
        <f t="shared" si="21"/>
        <v>8.4967320261437954E-2</v>
      </c>
      <c r="O53" s="104">
        <f>IF(ISNUMBER(M53), $B64 * N53, "")</f>
        <v>12745.098039215693</v>
      </c>
      <c r="Q53" s="265"/>
      <c r="R53" s="266"/>
      <c r="S53" s="267"/>
    </row>
    <row r="54" spans="1:19" ht="17.25" customHeight="1">
      <c r="A54" s="123" t="s">
        <v>148</v>
      </c>
      <c r="B54" s="124">
        <v>10.8</v>
      </c>
      <c r="C54" s="76">
        <v>6.9306930700000005E-2</v>
      </c>
      <c r="D54" s="13">
        <v>11.1</v>
      </c>
      <c r="E54" s="14">
        <f>IF(ISNUMBER(D54), (D54 - $B54) / $B54, "")</f>
        <v>2.7777777777777676E-2</v>
      </c>
      <c r="F54" s="16">
        <f>IF(ISNUMBER(D54), $B64 * E54, "")</f>
        <v>4166.6666666666515</v>
      </c>
      <c r="G54" s="29">
        <v>11.2</v>
      </c>
      <c r="H54" s="14">
        <f>IF(ISNUMBER(G54), (G54 - $B54) / $B54, "")</f>
        <v>3.7037037037036903E-2</v>
      </c>
      <c r="I54" s="100">
        <f>IF(ISNUMBER(G54), $B64 * H54, "")</f>
        <v>5555.5555555555356</v>
      </c>
      <c r="J54" s="13">
        <v>11.6</v>
      </c>
      <c r="K54" s="14">
        <f>IF(ISNUMBER(J54), (J54 - $B54) / $B54, "")</f>
        <v>7.4074074074073973E-2</v>
      </c>
      <c r="L54" s="16">
        <f>IF(ISNUMBER(J54), $B64 * K54, "")</f>
        <v>11111.111111111097</v>
      </c>
      <c r="M54" s="29">
        <v>11.5</v>
      </c>
      <c r="N54" s="14">
        <f>IF(ISNUMBER(M54), (M54 - $B54) / $B54, "")</f>
        <v>6.4814814814814742E-2</v>
      </c>
      <c r="O54" s="16">
        <f>IF(ISNUMBER(M54), $B64 * N54, "")</f>
        <v>9722.2222222222117</v>
      </c>
      <c r="Q54" s="268"/>
      <c r="R54" s="269"/>
      <c r="S54" s="270"/>
    </row>
    <row r="55" spans="1:19" ht="17.25" customHeight="1" thickBot="1">
      <c r="A55" s="125" t="s">
        <v>232</v>
      </c>
      <c r="B55" s="126">
        <v>70.400000000000006</v>
      </c>
      <c r="C55" s="77">
        <v>6.3444108799999996E-2</v>
      </c>
      <c r="D55" s="15">
        <v>71.400000000000006</v>
      </c>
      <c r="E55" s="32">
        <f t="shared" ref="E55:E58" si="22">IF(ISNUMBER(D55), (D55 - $B55) / $B55, "")</f>
        <v>1.4204545454545454E-2</v>
      </c>
      <c r="F55" s="18">
        <f>IF(ISNUMBER(D55), $B64 * E55, "")</f>
        <v>2130.681818181818</v>
      </c>
      <c r="G55" s="31">
        <v>72.599999999999994</v>
      </c>
      <c r="H55" s="32">
        <f t="shared" ref="H55:H58" si="23">IF(ISNUMBER(G55), (G55 - $B55) / $B55, "")</f>
        <v>3.1249999999999837E-2</v>
      </c>
      <c r="I55" s="101">
        <f>IF(ISNUMBER(G55), $B64 * H55, "")</f>
        <v>4687.4999999999754</v>
      </c>
      <c r="J55" s="15">
        <v>74.3</v>
      </c>
      <c r="K55" s="32">
        <f t="shared" ref="K55:K58" si="24">IF(ISNUMBER(J55), (J55 - $B55) / $B55, "")</f>
        <v>5.5397727272727147E-2</v>
      </c>
      <c r="L55" s="18">
        <f>IF(ISNUMBER(J55), $B64 * K55, "")</f>
        <v>8309.6590909090719</v>
      </c>
      <c r="M55" s="31">
        <v>73.7</v>
      </c>
      <c r="N55" s="32">
        <f t="shared" ref="N55:N58" si="25">IF(ISNUMBER(M55), (M55 - $B55) / $B55, "")</f>
        <v>4.6874999999999958E-2</v>
      </c>
      <c r="O55" s="18">
        <f>IF(ISNUMBER(M55), $B64 * N55, "")</f>
        <v>7031.2499999999936</v>
      </c>
      <c r="Q55" s="271"/>
      <c r="R55" s="272"/>
      <c r="S55" s="273"/>
    </row>
    <row r="56" spans="1:19" ht="17.25" customHeight="1" thickBot="1">
      <c r="A56" s="125" t="s">
        <v>248</v>
      </c>
      <c r="B56" s="126">
        <v>76.8</v>
      </c>
      <c r="C56" s="77">
        <v>5.6396148600000001E-2</v>
      </c>
      <c r="D56" s="15">
        <v>78.5</v>
      </c>
      <c r="E56" s="32">
        <f t="shared" si="22"/>
        <v>2.2135416666666706E-2</v>
      </c>
      <c r="F56" s="18">
        <f>IF(ISNUMBER(D56), $B64 * E56, "")</f>
        <v>3320.3125000000059</v>
      </c>
      <c r="G56" s="31">
        <v>80.099999999999994</v>
      </c>
      <c r="H56" s="32">
        <f t="shared" si="23"/>
        <v>4.2968749999999965E-2</v>
      </c>
      <c r="I56" s="101">
        <f>IF(ISNUMBER(G56), $B64 * H56, "")</f>
        <v>6445.3124999999945</v>
      </c>
      <c r="J56" s="15">
        <v>82.4</v>
      </c>
      <c r="K56" s="32">
        <f t="shared" si="24"/>
        <v>7.2916666666666782E-2</v>
      </c>
      <c r="L56" s="18">
        <f>IF(ISNUMBER(J56), $B64 * K56, "")</f>
        <v>10937.500000000018</v>
      </c>
      <c r="M56" s="31">
        <v>81.3</v>
      </c>
      <c r="N56" s="32">
        <f t="shared" si="25"/>
        <v>5.859375E-2</v>
      </c>
      <c r="O56" s="18">
        <f>IF(ISNUMBER(M56), $B64 * N56, "")</f>
        <v>8789.0625</v>
      </c>
      <c r="Q56" s="264"/>
      <c r="R56" s="264"/>
      <c r="S56" s="264"/>
    </row>
    <row r="57" spans="1:19" ht="17.25" customHeight="1" thickBot="1">
      <c r="A57" s="125" t="s">
        <v>146</v>
      </c>
      <c r="B57" s="126">
        <v>17.7</v>
      </c>
      <c r="C57" s="77">
        <v>5.3571428599999998E-2</v>
      </c>
      <c r="D57" s="15">
        <v>17.899999999999999</v>
      </c>
      <c r="E57" s="32">
        <f t="shared" si="22"/>
        <v>1.1299435028248548E-2</v>
      </c>
      <c r="F57" s="18">
        <f>IF(ISNUMBER(D57), $B64 * E57, "")</f>
        <v>1694.9152542372822</v>
      </c>
      <c r="G57" s="31">
        <v>18.399999999999999</v>
      </c>
      <c r="H57" s="32">
        <f t="shared" si="23"/>
        <v>3.9548022598870018E-2</v>
      </c>
      <c r="I57" s="101">
        <f>IF(ISNUMBER(G57), $B64 * H57, "")</f>
        <v>5932.2033898305026</v>
      </c>
      <c r="J57" s="15">
        <v>19.2</v>
      </c>
      <c r="K57" s="32">
        <f t="shared" si="24"/>
        <v>8.4745762711864417E-2</v>
      </c>
      <c r="L57" s="18">
        <f>IF(ISNUMBER(J57), $B64 * K57, "")</f>
        <v>12711.864406779663</v>
      </c>
      <c r="M57" s="31">
        <v>18.899999999999999</v>
      </c>
      <c r="N57" s="32">
        <f t="shared" si="25"/>
        <v>6.7796610169491484E-2</v>
      </c>
      <c r="O57" s="18">
        <f>IF(ISNUMBER(M57), $B64 * N57, "")</f>
        <v>10169.491525423722</v>
      </c>
      <c r="Q57" s="274"/>
      <c r="R57" s="274"/>
      <c r="S57" s="274"/>
    </row>
    <row r="58" spans="1:19" ht="17.25" customHeight="1" thickBot="1">
      <c r="A58" s="127" t="s">
        <v>160</v>
      </c>
      <c r="B58" s="128">
        <v>90.9</v>
      </c>
      <c r="C58" s="78">
        <v>4.6029919400000001E-2</v>
      </c>
      <c r="D58" s="20">
        <v>91.7</v>
      </c>
      <c r="E58" s="21">
        <f t="shared" si="22"/>
        <v>8.8008800880087692E-3</v>
      </c>
      <c r="F58" s="22">
        <f>IF(ISNUMBER(D58), $B64 * E58, "")</f>
        <v>1320.1320132013154</v>
      </c>
      <c r="G58" s="30">
        <v>93.2</v>
      </c>
      <c r="H58" s="21">
        <f t="shared" si="23"/>
        <v>2.5302530253025271E-2</v>
      </c>
      <c r="I58" s="105">
        <f>IF(ISNUMBER(G58), $B64 * H58, "")</f>
        <v>3795.3795379537905</v>
      </c>
      <c r="J58" s="20">
        <v>97.5</v>
      </c>
      <c r="K58" s="21">
        <f t="shared" si="24"/>
        <v>7.2607260726072542E-2</v>
      </c>
      <c r="L58" s="22">
        <f>IF(ISNUMBER(J58), $B64 * K58, "")</f>
        <v>10891.089108910881</v>
      </c>
      <c r="M58" s="30">
        <v>97.5</v>
      </c>
      <c r="N58" s="21">
        <f t="shared" si="25"/>
        <v>7.2607260726072542E-2</v>
      </c>
      <c r="O58" s="22">
        <f>IF(ISNUMBER(M58), $B64 * N58, "")</f>
        <v>10891.089108910881</v>
      </c>
      <c r="Q58" s="274"/>
      <c r="R58" s="274"/>
      <c r="S58" s="274"/>
    </row>
    <row r="59" spans="1:19" ht="17.25" customHeight="1" thickBot="1">
      <c r="A59" s="125" t="s">
        <v>142</v>
      </c>
      <c r="B59" s="129">
        <v>95.4</v>
      </c>
      <c r="C59" s="80">
        <v>4.3763676100000003E-2</v>
      </c>
      <c r="D59" s="106">
        <v>98.3</v>
      </c>
      <c r="E59" s="107">
        <f>IF(ISNUMBER(D59), (D59 - $B59) / $B59, "")</f>
        <v>3.0398322851152949E-2</v>
      </c>
      <c r="F59" s="108">
        <f>IF(ISNUMBER(D59), $B64 * E59, "")</f>
        <v>4559.7484276729419</v>
      </c>
      <c r="G59" s="109">
        <v>99.5</v>
      </c>
      <c r="H59" s="107">
        <f>IF(ISNUMBER(G59), (G59 - $B59) / $B59, "")</f>
        <v>4.2976939203354235E-2</v>
      </c>
      <c r="I59" s="110">
        <f>IF(ISNUMBER(G59), $B64 * H59, "")</f>
        <v>6446.5408805031357</v>
      </c>
      <c r="J59" s="106">
        <v>102</v>
      </c>
      <c r="K59" s="107">
        <f>IF(ISNUMBER(J59), (J59 - $B59) / $B59, "")</f>
        <v>6.9182389937106861E-2</v>
      </c>
      <c r="L59" s="108">
        <f>IF(ISNUMBER(J59), $B64 * K59, "")</f>
        <v>10377.35849056603</v>
      </c>
      <c r="M59" s="109">
        <v>101</v>
      </c>
      <c r="N59" s="107">
        <f>IF(ISNUMBER(M59), (M59 - $B59) / $B59, "")</f>
        <v>5.8700209643605804E-2</v>
      </c>
      <c r="O59" s="108">
        <f>IF(ISNUMBER(M59), $B64 * N59, "")</f>
        <v>8805.0314465408701</v>
      </c>
      <c r="Q59" s="264"/>
      <c r="R59" s="264"/>
      <c r="S59" s="264"/>
    </row>
    <row r="60" spans="1:19" ht="17.25" customHeight="1" thickBot="1">
      <c r="A60" s="125" t="s">
        <v>200</v>
      </c>
      <c r="B60" s="126">
        <v>72.8</v>
      </c>
      <c r="C60" s="77">
        <v>4.1487839800000002E-2</v>
      </c>
      <c r="D60" s="15">
        <v>73.900000000000006</v>
      </c>
      <c r="E60" s="32">
        <f t="shared" ref="E60:E63" si="26">IF(ISNUMBER(D60), (D60 - $B60) / $B60, "")</f>
        <v>1.5109890109890228E-2</v>
      </c>
      <c r="F60" s="18">
        <f>IF(ISNUMBER(D60), $B64 * E60, "")</f>
        <v>2266.483516483534</v>
      </c>
      <c r="G60" s="31">
        <v>74.599999999999994</v>
      </c>
      <c r="H60" s="32">
        <f t="shared" ref="H60:H63" si="27">IF(ISNUMBER(G60), (G60 - $B60) / $B60, "")</f>
        <v>2.4725274725274686E-2</v>
      </c>
      <c r="I60" s="101">
        <f>IF(ISNUMBER(G60), $B64 * H60, "")</f>
        <v>3708.7912087912027</v>
      </c>
      <c r="J60" s="15">
        <v>76.900000000000006</v>
      </c>
      <c r="K60" s="32">
        <f t="shared" ref="K60:K63" si="28">IF(ISNUMBER(J60), (J60 - $B60) / $B60, "")</f>
        <v>5.6318681318681438E-2</v>
      </c>
      <c r="L60" s="18">
        <f>IF(ISNUMBER(J60), $B64 * K60, "")</f>
        <v>8447.8021978022152</v>
      </c>
      <c r="M60" s="31">
        <v>75.8</v>
      </c>
      <c r="N60" s="32">
        <f t="shared" ref="N60:N63" si="29">IF(ISNUMBER(M60), (M60 - $B60) / $B60, "")</f>
        <v>4.1208791208791208E-2</v>
      </c>
      <c r="O60" s="18">
        <f>IF(ISNUMBER(M60), $B64 * N60, "")</f>
        <v>6181.3186813186812</v>
      </c>
      <c r="Q60" s="264"/>
      <c r="R60" s="264"/>
      <c r="S60" s="264"/>
    </row>
    <row r="61" spans="1:19" ht="17.25" customHeight="1" thickBot="1">
      <c r="A61" s="125" t="s">
        <v>98</v>
      </c>
      <c r="B61" s="126">
        <v>3.84</v>
      </c>
      <c r="C61" s="77">
        <v>4.06504065E-2</v>
      </c>
      <c r="D61" s="15">
        <v>3.9</v>
      </c>
      <c r="E61" s="32">
        <f t="shared" si="26"/>
        <v>1.5625000000000014E-2</v>
      </c>
      <c r="F61" s="18">
        <f>IF(ISNUMBER(D61), $B64 * E61, "")</f>
        <v>2343.7500000000023</v>
      </c>
      <c r="G61" s="31">
        <v>3.98</v>
      </c>
      <c r="H61" s="32">
        <f t="shared" si="27"/>
        <v>3.645833333333337E-2</v>
      </c>
      <c r="I61" s="101">
        <f>IF(ISNUMBER(G61), $B64 * H61, "")</f>
        <v>5468.7500000000055</v>
      </c>
      <c r="J61" s="15">
        <v>4.09</v>
      </c>
      <c r="K61" s="32">
        <f t="shared" si="28"/>
        <v>6.5104166666666671E-2</v>
      </c>
      <c r="L61" s="18">
        <f>IF(ISNUMBER(J61), $B64 * K61, "")</f>
        <v>9765.625</v>
      </c>
      <c r="M61" s="31">
        <v>4.05</v>
      </c>
      <c r="N61" s="32">
        <f t="shared" si="29"/>
        <v>5.4687499999999993E-2</v>
      </c>
      <c r="O61" s="18">
        <f>IF(ISNUMBER(M61), $B64 * N61, "")</f>
        <v>8203.1249999999982</v>
      </c>
      <c r="Q61" s="264"/>
      <c r="R61" s="264"/>
      <c r="S61" s="264"/>
    </row>
    <row r="62" spans="1:19" ht="17.25" customHeight="1">
      <c r="A62" s="125" t="s">
        <v>328</v>
      </c>
      <c r="B62" s="126">
        <v>0.29499999999999998</v>
      </c>
      <c r="C62" s="77">
        <v>2.4305555600000001E-2</v>
      </c>
      <c r="D62" s="15">
        <v>0.29799999999999999</v>
      </c>
      <c r="E62" s="32">
        <f t="shared" si="26"/>
        <v>1.0169491525423738E-2</v>
      </c>
      <c r="F62" s="18">
        <f>IF(ISNUMBER(D62), $B64 * E62, "")</f>
        <v>1525.4237288135607</v>
      </c>
      <c r="G62" s="31">
        <v>0.3</v>
      </c>
      <c r="H62" s="32">
        <f t="shared" si="27"/>
        <v>1.6949152542372899E-2</v>
      </c>
      <c r="I62" s="101">
        <f>IF(ISNUMBER(G62), $B64 * H62, "")</f>
        <v>2542.3728813559346</v>
      </c>
      <c r="J62" s="15">
        <v>0.30099999999999999</v>
      </c>
      <c r="K62" s="32">
        <f t="shared" si="28"/>
        <v>2.0338983050847477E-2</v>
      </c>
      <c r="L62" s="18">
        <f>IF(ISNUMBER(J62), $B64 * K62, "")</f>
        <v>3050.8474576271215</v>
      </c>
      <c r="M62" s="31">
        <v>0.29899999999999999</v>
      </c>
      <c r="N62" s="32">
        <f t="shared" si="29"/>
        <v>1.3559322033898319E-2</v>
      </c>
      <c r="O62" s="18">
        <f>IF(ISNUMBER(M62), $B64 * N62, "")</f>
        <v>2033.8983050847478</v>
      </c>
      <c r="Q62" s="253"/>
      <c r="R62" s="254"/>
      <c r="S62" s="255"/>
    </row>
    <row r="63" spans="1:19" ht="17.25" customHeight="1" thickBot="1">
      <c r="A63" s="130" t="s">
        <v>65</v>
      </c>
      <c r="B63" s="131">
        <v>65.599999999999994</v>
      </c>
      <c r="C63" s="79">
        <v>1.5267175999999999E-3</v>
      </c>
      <c r="D63" s="24">
        <v>65.2</v>
      </c>
      <c r="E63" s="25">
        <f t="shared" si="26"/>
        <v>-6.0975609756096271E-3</v>
      </c>
      <c r="F63" s="104">
        <f>IF(ISNUMBER(D63), $B64 * E63, "")</f>
        <v>-914.63414634144408</v>
      </c>
      <c r="G63" s="102">
        <v>65.8</v>
      </c>
      <c r="H63" s="25">
        <f t="shared" si="27"/>
        <v>3.0487804878049215E-3</v>
      </c>
      <c r="I63" s="103">
        <f>IF(ISNUMBER(G63), $B64 * H63, "")</f>
        <v>457.31707317073824</v>
      </c>
      <c r="J63" s="24">
        <v>68.099999999999994</v>
      </c>
      <c r="K63" s="25">
        <f t="shared" si="28"/>
        <v>3.8109756097560982E-2</v>
      </c>
      <c r="L63" s="104">
        <f>IF(ISNUMBER(J63), $B64 * K63, "")</f>
        <v>5716.4634146341468</v>
      </c>
      <c r="M63" s="102">
        <v>67.3</v>
      </c>
      <c r="N63" s="25">
        <f t="shared" si="29"/>
        <v>2.5914634146341511E-2</v>
      </c>
      <c r="O63" s="104">
        <f>IF(ISNUMBER(M63), $B64 * N63, "")</f>
        <v>3887.1951219512266</v>
      </c>
      <c r="Q63" s="256"/>
      <c r="R63" s="257"/>
      <c r="S63" s="258"/>
    </row>
    <row r="64" spans="1:19" ht="17.25" customHeight="1" thickBot="1">
      <c r="A64" s="132" t="s">
        <v>268</v>
      </c>
      <c r="B64" s="317">
        <f>$B$37</f>
        <v>150000</v>
      </c>
      <c r="C64" s="318"/>
      <c r="D64" s="26" t="s">
        <v>269</v>
      </c>
      <c r="E64" s="27">
        <f>IF(COUNT(E44:E63), SUM(E44:E63) / COUNT(E44:E63), 0)</f>
        <v>7.5579211583596028E-3</v>
      </c>
      <c r="F64" s="28">
        <f>SUM(F44:F63)</f>
        <v>22673.763475078809</v>
      </c>
      <c r="G64" s="26" t="s">
        <v>269</v>
      </c>
      <c r="H64" s="27">
        <f>IF(COUNT(H44:H63), SUM(H44:H63) / COUNT(H44:H63), 0)</f>
        <v>2.1519409685146991E-2</v>
      </c>
      <c r="I64" s="28">
        <f>SUM(I44:I63)</f>
        <v>64558.22905544097</v>
      </c>
      <c r="J64" s="26" t="s">
        <v>269</v>
      </c>
      <c r="K64" s="27">
        <f>IF(COUNT(K44:K63), SUM(K44:K63) / COUNT(K44:K63), 0)</f>
        <v>5.1892821065271821E-2</v>
      </c>
      <c r="L64" s="28">
        <f>SUM(L44:L63)</f>
        <v>155678.46319581548</v>
      </c>
      <c r="M64" s="26" t="s">
        <v>269</v>
      </c>
      <c r="N64" s="27">
        <f>IF(COUNT(N44:N63), SUM(N44:N63) / COUNT(N44:N63), 0)</f>
        <v>4.4201822382398649E-2</v>
      </c>
      <c r="O64" s="28">
        <f>SUM(O44:O63)</f>
        <v>132605.46714719594</v>
      </c>
      <c r="Q64" s="259"/>
      <c r="R64" s="260"/>
      <c r="S64" s="261"/>
    </row>
    <row r="65" spans="1:19" ht="17.25" customHeight="1"/>
    <row r="66" spans="1:19" ht="17.25" customHeight="1" thickBot="1"/>
    <row r="67" spans="1:19" ht="17.25" thickBot="1">
      <c r="A67" s="275" t="s">
        <v>45</v>
      </c>
      <c r="B67" s="276"/>
      <c r="C67" s="276"/>
      <c r="D67" s="276"/>
      <c r="E67" s="276"/>
      <c r="F67" s="276"/>
      <c r="G67" s="276"/>
      <c r="H67" s="276"/>
      <c r="I67" s="276"/>
      <c r="J67" s="276"/>
      <c r="K67" s="276"/>
      <c r="L67" s="276"/>
      <c r="M67" s="276"/>
      <c r="N67" s="276"/>
      <c r="O67" s="277"/>
      <c r="Q67" s="274"/>
      <c r="R67" s="274"/>
      <c r="S67" s="274"/>
    </row>
    <row r="68" spans="1:19" ht="17.25" thickBot="1">
      <c r="A68" s="157" t="s">
        <v>265</v>
      </c>
      <c r="B68" s="275" t="s">
        <v>49</v>
      </c>
      <c r="C68" s="277"/>
      <c r="D68" s="275" t="s">
        <v>58</v>
      </c>
      <c r="E68" s="276"/>
      <c r="F68" s="277"/>
      <c r="G68" s="278">
        <f>_xlfn.IFNA(VLOOKUP(B68, 현재가테이블!$B$2:$D$200, 2, FALSE), "-")</f>
        <v>74050000</v>
      </c>
      <c r="H68" s="279"/>
      <c r="I68" s="280"/>
      <c r="J68" s="275" t="s">
        <v>59</v>
      </c>
      <c r="K68" s="276"/>
      <c r="L68" s="277"/>
      <c r="M68" s="281">
        <f>_xlfn.IFNA(VLOOKUP(B68, 현재가테이블!$B$2:$D$200, 3, FALSE), "-")</f>
        <v>-1.04236269E-2</v>
      </c>
      <c r="N68" s="282"/>
      <c r="O68" s="283"/>
      <c r="Q68" s="274"/>
      <c r="R68" s="274"/>
      <c r="S68" s="274"/>
    </row>
    <row r="69" spans="1:19" ht="17.25" thickBot="1">
      <c r="A69" s="319" t="s">
        <v>55</v>
      </c>
      <c r="B69" s="315" t="str">
        <f>TEXT($G$1, "[$-ko-KR]yyyy-mm-dd(ddd) ") &amp; "오전 00:00"</f>
        <v>2021-10-01(금) 오전 00:00</v>
      </c>
      <c r="C69" s="316"/>
      <c r="D69" s="288" t="str">
        <f>TEXT($G$1, "[$-ko-KR]yyyy-mm-dd(ddd) ") &amp; "오후 14:00"</f>
        <v>2021-10-01(금) 오후 14:00</v>
      </c>
      <c r="E69" s="289"/>
      <c r="F69" s="290"/>
      <c r="G69" s="288" t="str">
        <f>TEXT($G$1, "[$-ko-KR]yyyy-mm-dd(ddd) ") &amp; "오후 19:00"</f>
        <v>2021-10-01(금) 오후 19:00</v>
      </c>
      <c r="H69" s="289"/>
      <c r="I69" s="290"/>
      <c r="J69" s="288" t="str">
        <f>TEXT($G$1, "[$-ko-KR]yyyy-mm-dd(ddd) ") &amp; "오후 21:00"</f>
        <v>2021-10-01(금) 오후 21:00</v>
      </c>
      <c r="K69" s="289"/>
      <c r="L69" s="290"/>
      <c r="M69" s="288" t="str">
        <f>TEXT($G$1+1, "[$-ko-KR]yyyy-mm-dd(ddd) ") &amp; "오전 00:00"</f>
        <v>2021-10-02(토) 오전 00:00</v>
      </c>
      <c r="N69" s="289"/>
      <c r="O69" s="290"/>
      <c r="Q69" s="274"/>
      <c r="R69" s="274"/>
      <c r="S69" s="274"/>
    </row>
    <row r="70" spans="1:19" ht="17.25" thickBot="1">
      <c r="A70" s="320"/>
      <c r="B70" s="121" t="s">
        <v>58</v>
      </c>
      <c r="C70" s="122" t="s">
        <v>59</v>
      </c>
      <c r="D70" s="2" t="s">
        <v>58</v>
      </c>
      <c r="E70" s="10" t="s">
        <v>266</v>
      </c>
      <c r="F70" s="11" t="s">
        <v>267</v>
      </c>
      <c r="G70" s="158" t="s">
        <v>58</v>
      </c>
      <c r="H70" s="159" t="s">
        <v>266</v>
      </c>
      <c r="I70" s="160" t="s">
        <v>267</v>
      </c>
      <c r="J70" s="10" t="s">
        <v>58</v>
      </c>
      <c r="K70" s="10" t="s">
        <v>266</v>
      </c>
      <c r="L70" s="115" t="s">
        <v>267</v>
      </c>
      <c r="M70" s="2" t="s">
        <v>58</v>
      </c>
      <c r="N70" s="10" t="s">
        <v>266</v>
      </c>
      <c r="O70" s="66" t="s">
        <v>267</v>
      </c>
      <c r="Q70" s="264"/>
      <c r="R70" s="264"/>
      <c r="S70" s="264"/>
    </row>
    <row r="71" spans="1:19" ht="17.25" thickBot="1">
      <c r="A71" s="123" t="s">
        <v>228</v>
      </c>
      <c r="B71" s="124">
        <v>305</v>
      </c>
      <c r="C71" s="76">
        <v>0.26033057850000002</v>
      </c>
      <c r="D71" s="13">
        <v>307</v>
      </c>
      <c r="E71" s="14">
        <f>IF(ISNUMBER(D71), (D71 - $B71) / $B71, "")</f>
        <v>6.5573770491803279E-3</v>
      </c>
      <c r="F71" s="16">
        <f>IF(ISNUMBER(D71), $B91 * E71, "")</f>
        <v>983.60655737704917</v>
      </c>
      <c r="G71" s="29">
        <v>305</v>
      </c>
      <c r="H71" s="14">
        <f>IF(ISNUMBER(G71), (G71 - $B71) / $B71, "")</f>
        <v>0</v>
      </c>
      <c r="I71" s="100">
        <f>IF(ISNUMBER(G71), $B91 * H71, "")</f>
        <v>0</v>
      </c>
      <c r="J71" s="13">
        <v>322</v>
      </c>
      <c r="K71" s="14">
        <f>IF(ISNUMBER(J71), (J71 - $B71) / $B71, "")</f>
        <v>5.5737704918032788E-2</v>
      </c>
      <c r="L71" s="16">
        <f>IF(ISNUMBER(J71), $B91 * K71, "")</f>
        <v>8360.6557377049176</v>
      </c>
      <c r="M71" s="29">
        <v>311</v>
      </c>
      <c r="N71" s="14">
        <f>IF(ISNUMBER(M71), (M71 - $B71) / $B71, "")</f>
        <v>1.9672131147540985E-2</v>
      </c>
      <c r="O71" s="16">
        <f>IF(ISNUMBER(M71), $B91 * N71, "")</f>
        <v>2950.8196721311479</v>
      </c>
      <c r="Q71" s="274"/>
      <c r="R71" s="274"/>
      <c r="S71" s="274"/>
    </row>
    <row r="72" spans="1:19" ht="17.25" thickBot="1">
      <c r="A72" s="125" t="s">
        <v>204</v>
      </c>
      <c r="B72" s="126">
        <v>804</v>
      </c>
      <c r="C72" s="77">
        <v>0.23312883440000001</v>
      </c>
      <c r="D72" s="15">
        <v>889</v>
      </c>
      <c r="E72" s="32">
        <f t="shared" ref="E72:E75" si="30">IF(ISNUMBER(D72), (D72 - $B72) / $B72, "")</f>
        <v>0.10572139303482588</v>
      </c>
      <c r="F72" s="18">
        <f>IF(ISNUMBER(D72), $B91 * E72, "")</f>
        <v>15858.208955223881</v>
      </c>
      <c r="G72" s="31">
        <v>851</v>
      </c>
      <c r="H72" s="32">
        <f t="shared" ref="H72:H75" si="31">IF(ISNUMBER(G72), (G72 - $B72) / $B72, "")</f>
        <v>5.8457711442786067E-2</v>
      </c>
      <c r="I72" s="101">
        <f>IF(ISNUMBER(G72), $B91 * H72, "")</f>
        <v>8768.6567164179105</v>
      </c>
      <c r="J72" s="15">
        <v>856</v>
      </c>
      <c r="K72" s="32">
        <f t="shared" ref="K72:K75" si="32">IF(ISNUMBER(J72), (J72 - $B72) / $B72, "")</f>
        <v>6.4676616915422883E-2</v>
      </c>
      <c r="L72" s="18">
        <f>IF(ISNUMBER(J72), $B91 * K72, "")</f>
        <v>9701.492537313432</v>
      </c>
      <c r="M72" s="31">
        <v>851</v>
      </c>
      <c r="N72" s="32">
        <f t="shared" ref="N72:N75" si="33">IF(ISNUMBER(M72), (M72 - $B72) / $B72, "")</f>
        <v>5.8457711442786067E-2</v>
      </c>
      <c r="O72" s="18">
        <f>IF(ISNUMBER(M72), $B91 * N72, "")</f>
        <v>8768.6567164179105</v>
      </c>
      <c r="Q72" s="274"/>
      <c r="R72" s="274"/>
      <c r="S72" s="274"/>
    </row>
    <row r="73" spans="1:19" ht="17.25" thickBot="1">
      <c r="A73" s="125" t="s">
        <v>230</v>
      </c>
      <c r="B73" s="126">
        <v>727</v>
      </c>
      <c r="C73" s="77">
        <v>0.15031645569999999</v>
      </c>
      <c r="D73" s="15">
        <v>774</v>
      </c>
      <c r="E73" s="32">
        <f t="shared" si="30"/>
        <v>6.4649243466299869E-2</v>
      </c>
      <c r="F73" s="18">
        <f>IF(ISNUMBER(D73), $B91 * E73, "")</f>
        <v>9697.386519944981</v>
      </c>
      <c r="G73" s="31">
        <v>756</v>
      </c>
      <c r="H73" s="32">
        <f t="shared" si="31"/>
        <v>3.9889958734525444E-2</v>
      </c>
      <c r="I73" s="101">
        <f>IF(ISNUMBER(G73), $B91 * H73, "")</f>
        <v>5983.4938101788166</v>
      </c>
      <c r="J73" s="15">
        <v>759</v>
      </c>
      <c r="K73" s="32">
        <f t="shared" si="32"/>
        <v>4.4016506189821183E-2</v>
      </c>
      <c r="L73" s="18">
        <f>IF(ISNUMBER(J73), $B91 * K73, "")</f>
        <v>6602.4759284731772</v>
      </c>
      <c r="M73" s="31">
        <v>752</v>
      </c>
      <c r="N73" s="32">
        <f t="shared" si="33"/>
        <v>3.4387895460797797E-2</v>
      </c>
      <c r="O73" s="18">
        <f>IF(ISNUMBER(M73), $B91 * N73, "")</f>
        <v>5158.1843191196695</v>
      </c>
      <c r="Q73" s="264"/>
      <c r="R73" s="264"/>
      <c r="S73" s="264"/>
    </row>
    <row r="74" spans="1:19" ht="17.25" thickBot="1">
      <c r="A74" s="125" t="s">
        <v>172</v>
      </c>
      <c r="B74" s="126">
        <v>359</v>
      </c>
      <c r="C74" s="77">
        <v>0.1149068323</v>
      </c>
      <c r="D74" s="15">
        <v>407</v>
      </c>
      <c r="E74" s="32">
        <f t="shared" si="30"/>
        <v>0.13370473537604458</v>
      </c>
      <c r="F74" s="18">
        <f>IF(ISNUMBER(D74), $B91 * E74, "")</f>
        <v>20055.710306406687</v>
      </c>
      <c r="G74" s="31">
        <v>395</v>
      </c>
      <c r="H74" s="32">
        <f t="shared" si="31"/>
        <v>0.10027855153203342</v>
      </c>
      <c r="I74" s="101">
        <f>IF(ISNUMBER(G74), $B91 * H74, "")</f>
        <v>15041.782729805014</v>
      </c>
      <c r="J74" s="15">
        <v>409</v>
      </c>
      <c r="K74" s="32">
        <f t="shared" si="32"/>
        <v>0.1392757660167131</v>
      </c>
      <c r="L74" s="18">
        <f>IF(ISNUMBER(J74), $B91 * K74, "")</f>
        <v>20891.364902506964</v>
      </c>
      <c r="M74" s="31">
        <v>409</v>
      </c>
      <c r="N74" s="32">
        <f t="shared" si="33"/>
        <v>0.1392757660167131</v>
      </c>
      <c r="O74" s="18">
        <f>IF(ISNUMBER(M74), $B91 * N74, "")</f>
        <v>20891.364902506964</v>
      </c>
      <c r="Q74" s="264"/>
      <c r="R74" s="264"/>
      <c r="S74" s="264"/>
    </row>
    <row r="75" spans="1:19" ht="17.25" thickBot="1">
      <c r="A75" s="127" t="s">
        <v>198</v>
      </c>
      <c r="B75" s="128">
        <v>165</v>
      </c>
      <c r="C75" s="78">
        <v>0.1148648649</v>
      </c>
      <c r="D75" s="20">
        <v>168</v>
      </c>
      <c r="E75" s="21">
        <f t="shared" si="30"/>
        <v>1.8181818181818181E-2</v>
      </c>
      <c r="F75" s="22">
        <f>IF(ISNUMBER(D75), $B91 * E75, "")</f>
        <v>2727.272727272727</v>
      </c>
      <c r="G75" s="30">
        <v>171</v>
      </c>
      <c r="H75" s="21">
        <f t="shared" si="31"/>
        <v>3.6363636363636362E-2</v>
      </c>
      <c r="I75" s="105">
        <f>IF(ISNUMBER(G75), $B91 * H75, "")</f>
        <v>5454.545454545454</v>
      </c>
      <c r="J75" s="20">
        <v>175</v>
      </c>
      <c r="K75" s="21">
        <f t="shared" si="32"/>
        <v>6.0606060606060608E-2</v>
      </c>
      <c r="L75" s="22">
        <f>IF(ISNUMBER(J75), $B91 * K75, "")</f>
        <v>9090.9090909090919</v>
      </c>
      <c r="M75" s="30">
        <v>178</v>
      </c>
      <c r="N75" s="21">
        <f t="shared" si="33"/>
        <v>7.8787878787878782E-2</v>
      </c>
      <c r="O75" s="22">
        <f>IF(ISNUMBER(M75), $B91 * N75, "")</f>
        <v>11818.181818181818</v>
      </c>
      <c r="Q75" s="264"/>
      <c r="R75" s="264"/>
      <c r="S75" s="264"/>
    </row>
    <row r="76" spans="1:19" ht="17.25" thickBot="1">
      <c r="A76" s="125" t="s">
        <v>218</v>
      </c>
      <c r="B76" s="129">
        <v>216</v>
      </c>
      <c r="C76" s="80">
        <v>0.1076923077</v>
      </c>
      <c r="D76" s="106">
        <v>218</v>
      </c>
      <c r="E76" s="107">
        <f>IF(ISNUMBER(D76), (D76 - $B76) / $B76, "")</f>
        <v>9.2592592592592587E-3</v>
      </c>
      <c r="F76" s="108">
        <f>IF(ISNUMBER(D76), $B91 * E76, "")</f>
        <v>1388.8888888888889</v>
      </c>
      <c r="G76" s="109">
        <v>220</v>
      </c>
      <c r="H76" s="107">
        <f>IF(ISNUMBER(G76), (G76 - $B76) / $B76, "")</f>
        <v>1.8518518518518517E-2</v>
      </c>
      <c r="I76" s="110">
        <f>IF(ISNUMBER(G76), $B91 * H76, "")</f>
        <v>2777.7777777777778</v>
      </c>
      <c r="J76" s="106">
        <v>226</v>
      </c>
      <c r="K76" s="107">
        <f>IF(ISNUMBER(J76), (J76 - $B76) / $B76, "")</f>
        <v>4.6296296296296294E-2</v>
      </c>
      <c r="L76" s="108">
        <f>IF(ISNUMBER(J76), $B91 * K76, "")</f>
        <v>6944.4444444444443</v>
      </c>
      <c r="M76" s="109">
        <v>223</v>
      </c>
      <c r="N76" s="107">
        <f>IF(ISNUMBER(M76), (M76 - $B76) / $B76, "")</f>
        <v>3.2407407407407406E-2</v>
      </c>
      <c r="O76" s="108">
        <f>IF(ISNUMBER(M76), $B91 * N76, "")</f>
        <v>4861.1111111111104</v>
      </c>
      <c r="Q76" s="264"/>
      <c r="R76" s="264"/>
      <c r="S76" s="264"/>
    </row>
    <row r="77" spans="1:19" ht="17.25" thickBot="1">
      <c r="A77" s="125" t="s">
        <v>220</v>
      </c>
      <c r="B77" s="126">
        <v>149</v>
      </c>
      <c r="C77" s="77">
        <v>0.1037037037</v>
      </c>
      <c r="D77" s="15">
        <v>154</v>
      </c>
      <c r="E77" s="32">
        <f t="shared" ref="E77:E80" si="34">IF(ISNUMBER(D77), (D77 - $B77) / $B77, "")</f>
        <v>3.3557046979865772E-2</v>
      </c>
      <c r="F77" s="18">
        <f>IF(ISNUMBER(D77), $B91 * E77, "")</f>
        <v>5033.5570469798658</v>
      </c>
      <c r="G77" s="31">
        <v>158</v>
      </c>
      <c r="H77" s="32">
        <f t="shared" ref="H77:H80" si="35">IF(ISNUMBER(G77), (G77 - $B77) / $B77, "")</f>
        <v>6.0402684563758392E-2</v>
      </c>
      <c r="I77" s="101">
        <f>IF(ISNUMBER(G77), $B91 * H77, "")</f>
        <v>9060.4026845637582</v>
      </c>
      <c r="J77" s="15">
        <v>163</v>
      </c>
      <c r="K77" s="32">
        <f t="shared" ref="K77:K80" si="36">IF(ISNUMBER(J77), (J77 - $B77) / $B77, "")</f>
        <v>9.3959731543624164E-2</v>
      </c>
      <c r="L77" s="18">
        <f>IF(ISNUMBER(J77), $B91 * K77, "")</f>
        <v>14093.959731543624</v>
      </c>
      <c r="M77" s="31">
        <v>160</v>
      </c>
      <c r="N77" s="32">
        <f t="shared" ref="N77:N80" si="37">IF(ISNUMBER(M77), (M77 - $B77) / $B77, "")</f>
        <v>7.3825503355704702E-2</v>
      </c>
      <c r="O77" s="18">
        <f>IF(ISNUMBER(M77), $B91 * N77, "")</f>
        <v>11073.825503355705</v>
      </c>
      <c r="Q77" s="264"/>
      <c r="R77" s="264"/>
      <c r="S77" s="264"/>
    </row>
    <row r="78" spans="1:19" ht="17.25" thickBot="1">
      <c r="A78" s="125" t="s">
        <v>122</v>
      </c>
      <c r="B78" s="126">
        <v>536</v>
      </c>
      <c r="C78" s="77">
        <v>0.10288065840000001</v>
      </c>
      <c r="D78" s="15">
        <v>558</v>
      </c>
      <c r="E78" s="32">
        <f t="shared" si="34"/>
        <v>4.1044776119402986E-2</v>
      </c>
      <c r="F78" s="18">
        <f>IF(ISNUMBER(D78), $B91 * E78, "")</f>
        <v>6156.7164179104475</v>
      </c>
      <c r="G78" s="31">
        <v>556</v>
      </c>
      <c r="H78" s="32">
        <f t="shared" si="35"/>
        <v>3.7313432835820892E-2</v>
      </c>
      <c r="I78" s="101">
        <f>IF(ISNUMBER(G78), $B91 * H78, "")</f>
        <v>5597.0149253731342</v>
      </c>
      <c r="J78" s="15">
        <v>574</v>
      </c>
      <c r="K78" s="32">
        <f t="shared" si="36"/>
        <v>7.0895522388059698E-2</v>
      </c>
      <c r="L78" s="18">
        <f>IF(ISNUMBER(J78), $B91 * K78, "")</f>
        <v>10634.328358208955</v>
      </c>
      <c r="M78" s="31">
        <v>559</v>
      </c>
      <c r="N78" s="32">
        <f t="shared" si="37"/>
        <v>4.2910447761194029E-2</v>
      </c>
      <c r="O78" s="18">
        <f>IF(ISNUMBER(M78), $B91 * N78, "")</f>
        <v>6436.5671641791041</v>
      </c>
      <c r="Q78" s="264"/>
      <c r="R78" s="264"/>
      <c r="S78" s="264"/>
    </row>
    <row r="79" spans="1:19" ht="17.25" thickBot="1">
      <c r="A79" s="125" t="s">
        <v>190</v>
      </c>
      <c r="B79" s="126">
        <v>312</v>
      </c>
      <c r="C79" s="77">
        <v>9.4736842099999996E-2</v>
      </c>
      <c r="D79" s="15">
        <v>325</v>
      </c>
      <c r="E79" s="32">
        <f t="shared" si="34"/>
        <v>4.1666666666666664E-2</v>
      </c>
      <c r="F79" s="18">
        <f>IF(ISNUMBER(D79), $B91 * E79, "")</f>
        <v>6250</v>
      </c>
      <c r="G79" s="31">
        <v>327</v>
      </c>
      <c r="H79" s="32">
        <f t="shared" si="35"/>
        <v>4.807692307692308E-2</v>
      </c>
      <c r="I79" s="101">
        <f>IF(ISNUMBER(G79), $B91 * H79, "")</f>
        <v>7211.5384615384619</v>
      </c>
      <c r="J79" s="15">
        <v>339</v>
      </c>
      <c r="K79" s="32">
        <f t="shared" si="36"/>
        <v>8.6538461538461536E-2</v>
      </c>
      <c r="L79" s="18">
        <f>IF(ISNUMBER(J79), $B91 * K79, "")</f>
        <v>12980.76923076923</v>
      </c>
      <c r="M79" s="31">
        <v>336</v>
      </c>
      <c r="N79" s="32">
        <f t="shared" si="37"/>
        <v>7.6923076923076927E-2</v>
      </c>
      <c r="O79" s="18">
        <f>IF(ISNUMBER(M79), $B91 * N79, "")</f>
        <v>11538.461538461539</v>
      </c>
      <c r="Q79" s="33"/>
      <c r="R79" s="33"/>
    </row>
    <row r="80" spans="1:19" ht="17.25" thickBot="1">
      <c r="A80" s="130" t="s">
        <v>250</v>
      </c>
      <c r="B80" s="131">
        <v>934</v>
      </c>
      <c r="C80" s="79">
        <v>8.60465116E-2</v>
      </c>
      <c r="D80" s="24">
        <v>940</v>
      </c>
      <c r="E80" s="25">
        <f t="shared" si="34"/>
        <v>6.4239828693790149E-3</v>
      </c>
      <c r="F80" s="104">
        <f>IF(ISNUMBER(D80), $B91 * E80, "")</f>
        <v>963.59743040685225</v>
      </c>
      <c r="G80" s="102">
        <v>954</v>
      </c>
      <c r="H80" s="25">
        <f t="shared" si="35"/>
        <v>2.1413276231263382E-2</v>
      </c>
      <c r="I80" s="103">
        <f>IF(ISNUMBER(G80), $B91 * H80, "")</f>
        <v>3211.9914346895071</v>
      </c>
      <c r="J80" s="24">
        <v>982</v>
      </c>
      <c r="K80" s="25">
        <f t="shared" si="36"/>
        <v>5.1391862955032119E-2</v>
      </c>
      <c r="L80" s="104">
        <f>IF(ISNUMBER(J80), $B91 * K80, "")</f>
        <v>7708.779443254818</v>
      </c>
      <c r="M80" s="102">
        <v>988</v>
      </c>
      <c r="N80" s="25">
        <f t="shared" si="37"/>
        <v>5.7815845824411134E-2</v>
      </c>
      <c r="O80" s="104">
        <f>IF(ISNUMBER(M80), $B91 * N80, "")</f>
        <v>8672.3768736616694</v>
      </c>
      <c r="Q80" s="265"/>
      <c r="R80" s="266"/>
      <c r="S80" s="267"/>
    </row>
    <row r="81" spans="1:19">
      <c r="A81" s="123" t="s">
        <v>226</v>
      </c>
      <c r="B81" s="124">
        <v>762</v>
      </c>
      <c r="C81" s="76">
        <v>8.3926031299999995E-2</v>
      </c>
      <c r="D81" s="13">
        <v>873</v>
      </c>
      <c r="E81" s="14">
        <f>IF(ISNUMBER(D81), (D81 - $B81) / $B81, "")</f>
        <v>0.14566929133858267</v>
      </c>
      <c r="F81" s="16">
        <f>IF(ISNUMBER(D81), $B91 * E81, "")</f>
        <v>21850.393700787401</v>
      </c>
      <c r="G81" s="29">
        <v>845</v>
      </c>
      <c r="H81" s="14">
        <f>IF(ISNUMBER(G81), (G81 - $B81) / $B81, "")</f>
        <v>0.1089238845144357</v>
      </c>
      <c r="I81" s="100">
        <f>IF(ISNUMBER(G81), $B91 * H81, "")</f>
        <v>16338.582677165356</v>
      </c>
      <c r="J81" s="13">
        <v>846</v>
      </c>
      <c r="K81" s="14">
        <f>IF(ISNUMBER(J81), (J81 - $B81) / $B81, "")</f>
        <v>0.11023622047244094</v>
      </c>
      <c r="L81" s="16">
        <f>IF(ISNUMBER(J81), $B91 * K81, "")</f>
        <v>16535.43307086614</v>
      </c>
      <c r="M81" s="29">
        <v>835</v>
      </c>
      <c r="N81" s="14">
        <f>IF(ISNUMBER(M81), (M81 - $B81) / $B81, "")</f>
        <v>9.5800524934383208E-2</v>
      </c>
      <c r="O81" s="16">
        <f>IF(ISNUMBER(M81), $B91 * N81, "")</f>
        <v>14370.078740157482</v>
      </c>
      <c r="Q81" s="268"/>
      <c r="R81" s="269"/>
      <c r="S81" s="270"/>
    </row>
    <row r="82" spans="1:19" ht="17.25" thickBot="1">
      <c r="A82" s="125" t="s">
        <v>252</v>
      </c>
      <c r="B82" s="126">
        <v>333</v>
      </c>
      <c r="C82" s="77">
        <v>8.11688312E-2</v>
      </c>
      <c r="D82" s="15">
        <v>351</v>
      </c>
      <c r="E82" s="32">
        <f t="shared" ref="E82:E85" si="38">IF(ISNUMBER(D82), (D82 - $B82) / $B82, "")</f>
        <v>5.4054054054054057E-2</v>
      </c>
      <c r="F82" s="18">
        <f>IF(ISNUMBER(D82), $B91 * E82, "")</f>
        <v>8108.1081081081084</v>
      </c>
      <c r="G82" s="31">
        <v>355</v>
      </c>
      <c r="H82" s="32">
        <f t="shared" ref="H82:H85" si="39">IF(ISNUMBER(G82), (G82 - $B82) / $B82, "")</f>
        <v>6.6066066066066062E-2</v>
      </c>
      <c r="I82" s="101">
        <f>IF(ISNUMBER(G82), $B91 * H82, "")</f>
        <v>9909.9099099099094</v>
      </c>
      <c r="J82" s="15">
        <v>366</v>
      </c>
      <c r="K82" s="32">
        <f t="shared" ref="K82:K85" si="40">IF(ISNUMBER(J82), (J82 - $B82) / $B82, "")</f>
        <v>9.90990990990991E-2</v>
      </c>
      <c r="L82" s="18">
        <f>IF(ISNUMBER(J82), $B91 * K82, "")</f>
        <v>14864.864864864865</v>
      </c>
      <c r="M82" s="31">
        <v>362</v>
      </c>
      <c r="N82" s="32">
        <f t="shared" ref="N82:N85" si="41">IF(ISNUMBER(M82), (M82 - $B82) / $B82, "")</f>
        <v>8.7087087087087081E-2</v>
      </c>
      <c r="O82" s="18">
        <f>IF(ISNUMBER(M82), $B91 * N82, "")</f>
        <v>13063.063063063062</v>
      </c>
      <c r="Q82" s="271"/>
      <c r="R82" s="272"/>
      <c r="S82" s="273"/>
    </row>
    <row r="83" spans="1:19" ht="17.25" thickBot="1">
      <c r="A83" s="125" t="s">
        <v>54</v>
      </c>
      <c r="B83" s="126">
        <v>410</v>
      </c>
      <c r="C83" s="77">
        <v>7.8947368399999995E-2</v>
      </c>
      <c r="D83" s="15">
        <v>410</v>
      </c>
      <c r="E83" s="32">
        <f t="shared" si="38"/>
        <v>0</v>
      </c>
      <c r="F83" s="18">
        <f>IF(ISNUMBER(D83), $B91 * E83, "")</f>
        <v>0</v>
      </c>
      <c r="G83" s="31">
        <v>418</v>
      </c>
      <c r="H83" s="32">
        <f t="shared" si="39"/>
        <v>1.9512195121951219E-2</v>
      </c>
      <c r="I83" s="101">
        <f>IF(ISNUMBER(G83), $B91 * H83, "")</f>
        <v>2926.8292682926831</v>
      </c>
      <c r="J83" s="15">
        <v>428</v>
      </c>
      <c r="K83" s="32">
        <f t="shared" si="40"/>
        <v>4.3902439024390241E-2</v>
      </c>
      <c r="L83" s="18">
        <f>IF(ISNUMBER(J83), $B91 * K83, "")</f>
        <v>6585.3658536585363</v>
      </c>
      <c r="M83" s="31">
        <v>428</v>
      </c>
      <c r="N83" s="32">
        <f t="shared" si="41"/>
        <v>4.3902439024390241E-2</v>
      </c>
      <c r="O83" s="18">
        <f>IF(ISNUMBER(M83), $B91 * N83, "")</f>
        <v>6585.3658536585363</v>
      </c>
      <c r="Q83" s="264"/>
      <c r="R83" s="264"/>
      <c r="S83" s="264"/>
    </row>
    <row r="84" spans="1:19" ht="17.25" thickBot="1">
      <c r="A84" s="125" t="s">
        <v>164</v>
      </c>
      <c r="B84" s="126">
        <v>181</v>
      </c>
      <c r="C84" s="77">
        <v>7.7380952399999994E-2</v>
      </c>
      <c r="D84" s="15">
        <v>191</v>
      </c>
      <c r="E84" s="32">
        <f t="shared" si="38"/>
        <v>5.5248618784530384E-2</v>
      </c>
      <c r="F84" s="18">
        <f>IF(ISNUMBER(D84), $B91 * E84, "")</f>
        <v>8287.2928176795576</v>
      </c>
      <c r="G84" s="31">
        <v>194</v>
      </c>
      <c r="H84" s="32">
        <f t="shared" si="39"/>
        <v>7.18232044198895E-2</v>
      </c>
      <c r="I84" s="101">
        <f>IF(ISNUMBER(G84), $B91 * H84, "")</f>
        <v>10773.480662983426</v>
      </c>
      <c r="J84" s="15">
        <v>200</v>
      </c>
      <c r="K84" s="32">
        <f t="shared" si="40"/>
        <v>0.10497237569060773</v>
      </c>
      <c r="L84" s="18">
        <f>IF(ISNUMBER(J84), $B91 * K84, "")</f>
        <v>15745.85635359116</v>
      </c>
      <c r="M84" s="31">
        <v>206</v>
      </c>
      <c r="N84" s="32">
        <f t="shared" si="41"/>
        <v>0.13812154696132597</v>
      </c>
      <c r="O84" s="18">
        <f>IF(ISNUMBER(M84), $B91 * N84, "")</f>
        <v>20718.232044198896</v>
      </c>
      <c r="Q84" s="274"/>
      <c r="R84" s="274"/>
      <c r="S84" s="274"/>
    </row>
    <row r="85" spans="1:19" ht="17.25" thickBot="1">
      <c r="A85" s="127" t="s">
        <v>236</v>
      </c>
      <c r="B85" s="128">
        <v>114</v>
      </c>
      <c r="C85" s="78">
        <v>7.5471698099999998E-2</v>
      </c>
      <c r="D85" s="20">
        <v>114</v>
      </c>
      <c r="E85" s="21">
        <f t="shared" si="38"/>
        <v>0</v>
      </c>
      <c r="F85" s="22">
        <f>IF(ISNUMBER(D85), $B91 * E85, "")</f>
        <v>0</v>
      </c>
      <c r="G85" s="30">
        <v>117</v>
      </c>
      <c r="H85" s="21">
        <f t="shared" si="39"/>
        <v>2.6315789473684209E-2</v>
      </c>
      <c r="I85" s="105">
        <f>IF(ISNUMBER(G85), $B91 * H85, "")</f>
        <v>3947.3684210526312</v>
      </c>
      <c r="J85" s="20">
        <v>120</v>
      </c>
      <c r="K85" s="21">
        <f t="shared" si="40"/>
        <v>5.2631578947368418E-2</v>
      </c>
      <c r="L85" s="22">
        <f>IF(ISNUMBER(J85), $B91 * K85, "")</f>
        <v>7894.7368421052624</v>
      </c>
      <c r="M85" s="30">
        <v>120</v>
      </c>
      <c r="N85" s="21">
        <f t="shared" si="41"/>
        <v>5.2631578947368418E-2</v>
      </c>
      <c r="O85" s="22">
        <f>IF(ISNUMBER(M85), $B91 * N85, "")</f>
        <v>7894.7368421052624</v>
      </c>
      <c r="Q85" s="274"/>
      <c r="R85" s="274"/>
      <c r="S85" s="274"/>
    </row>
    <row r="86" spans="1:19" ht="17.25" thickBot="1">
      <c r="A86" s="125" t="s">
        <v>112</v>
      </c>
      <c r="B86" s="129">
        <v>793</v>
      </c>
      <c r="C86" s="80">
        <v>7.4525745300000001E-2</v>
      </c>
      <c r="D86" s="106">
        <v>815</v>
      </c>
      <c r="E86" s="107">
        <f>IF(ISNUMBER(D86), (D86 - $B86) / $B86, "")</f>
        <v>2.7742749054224466E-2</v>
      </c>
      <c r="F86" s="108">
        <f>IF(ISNUMBER(D86), $B91 * E86, "")</f>
        <v>4161.4123581336698</v>
      </c>
      <c r="G86" s="109">
        <v>826</v>
      </c>
      <c r="H86" s="107">
        <f>IF(ISNUMBER(G86), (G86 - $B86) / $B86, "")</f>
        <v>4.1614123581336697E-2</v>
      </c>
      <c r="I86" s="110">
        <f>IF(ISNUMBER(G86), $B91 * H86, "")</f>
        <v>6242.1185372005048</v>
      </c>
      <c r="J86" s="106">
        <v>883</v>
      </c>
      <c r="K86" s="107">
        <f>IF(ISNUMBER(J86), (J86 - $B86) / $B86, "")</f>
        <v>0.11349306431273644</v>
      </c>
      <c r="L86" s="108">
        <f>IF(ISNUMBER(J86), $B91 * K86, "")</f>
        <v>17023.959646910465</v>
      </c>
      <c r="M86" s="109">
        <v>919</v>
      </c>
      <c r="N86" s="107">
        <f>IF(ISNUMBER(M86), (M86 - $B86) / $B86, "")</f>
        <v>0.15889029003783103</v>
      </c>
      <c r="O86" s="108">
        <f>IF(ISNUMBER(M86), $B91 * N86, "")</f>
        <v>23833.543505674654</v>
      </c>
      <c r="Q86" s="264"/>
      <c r="R86" s="264"/>
      <c r="S86" s="264"/>
    </row>
    <row r="87" spans="1:19" ht="17.25" thickBot="1">
      <c r="A87" s="125" t="s">
        <v>80</v>
      </c>
      <c r="B87" s="126">
        <v>781</v>
      </c>
      <c r="C87" s="77">
        <v>7.4277854200000007E-2</v>
      </c>
      <c r="D87" s="15">
        <v>767</v>
      </c>
      <c r="E87" s="32">
        <f t="shared" ref="E87:E90" si="42">IF(ISNUMBER(D87), (D87 - $B87) / $B87, "")</f>
        <v>-1.7925736235595392E-2</v>
      </c>
      <c r="F87" s="18">
        <f>IF(ISNUMBER(D87), $B91 * E87, "")</f>
        <v>-2688.8604353393089</v>
      </c>
      <c r="G87" s="31">
        <v>788</v>
      </c>
      <c r="H87" s="32">
        <f t="shared" ref="H87:H90" si="43">IF(ISNUMBER(G87), (G87 - $B87) / $B87, "")</f>
        <v>8.9628681177976958E-3</v>
      </c>
      <c r="I87" s="101">
        <f>IF(ISNUMBER(G87), $B91 * H87, "")</f>
        <v>1344.4302176696544</v>
      </c>
      <c r="J87" s="15">
        <v>811</v>
      </c>
      <c r="K87" s="32">
        <f t="shared" ref="K87:K90" si="44">IF(ISNUMBER(J87), (J87 - $B87) / $B87, "")</f>
        <v>3.8412291933418691E-2</v>
      </c>
      <c r="L87" s="18">
        <f>IF(ISNUMBER(J87), $B91 * K87, "")</f>
        <v>5761.8437900128038</v>
      </c>
      <c r="M87" s="31">
        <v>804</v>
      </c>
      <c r="N87" s="32">
        <f t="shared" ref="N87:N90" si="45">IF(ISNUMBER(M87), (M87 - $B87) / $B87, "")</f>
        <v>2.9449423815621E-2</v>
      </c>
      <c r="O87" s="18">
        <f>IF(ISNUMBER(M87), $B91 * N87, "")</f>
        <v>4417.41357234315</v>
      </c>
      <c r="Q87" s="264"/>
      <c r="R87" s="264"/>
      <c r="S87" s="264"/>
    </row>
    <row r="88" spans="1:19" ht="17.25" thickBot="1">
      <c r="A88" s="125" t="s">
        <v>128</v>
      </c>
      <c r="B88" s="126">
        <v>126</v>
      </c>
      <c r="C88" s="77">
        <v>6.7796610199999996E-2</v>
      </c>
      <c r="D88" s="15">
        <v>127</v>
      </c>
      <c r="E88" s="32">
        <f t="shared" si="42"/>
        <v>7.9365079365079361E-3</v>
      </c>
      <c r="F88" s="18">
        <f>IF(ISNUMBER(D88), $B91 * E88, "")</f>
        <v>1190.4761904761904</v>
      </c>
      <c r="G88" s="31">
        <v>133</v>
      </c>
      <c r="H88" s="32">
        <f t="shared" si="43"/>
        <v>5.5555555555555552E-2</v>
      </c>
      <c r="I88" s="101">
        <f>IF(ISNUMBER(G88), $B91 * H88, "")</f>
        <v>8333.3333333333321</v>
      </c>
      <c r="J88" s="15">
        <v>134</v>
      </c>
      <c r="K88" s="32">
        <f t="shared" si="44"/>
        <v>6.3492063492063489E-2</v>
      </c>
      <c r="L88" s="18">
        <f>IF(ISNUMBER(J88), $B91 * K88, "")</f>
        <v>9523.8095238095229</v>
      </c>
      <c r="M88" s="31">
        <v>133</v>
      </c>
      <c r="N88" s="32">
        <f t="shared" si="45"/>
        <v>5.5555555555555552E-2</v>
      </c>
      <c r="O88" s="18">
        <f>IF(ISNUMBER(M88), $B91 * N88, "")</f>
        <v>8333.3333333333321</v>
      </c>
      <c r="Q88" s="264"/>
      <c r="R88" s="264"/>
      <c r="S88" s="264"/>
    </row>
    <row r="89" spans="1:19">
      <c r="A89" s="125" t="s">
        <v>216</v>
      </c>
      <c r="B89" s="126">
        <v>126</v>
      </c>
      <c r="C89" s="77">
        <v>6.7796610199999996E-2</v>
      </c>
      <c r="D89" s="15">
        <v>130</v>
      </c>
      <c r="E89" s="32">
        <f t="shared" si="42"/>
        <v>3.1746031746031744E-2</v>
      </c>
      <c r="F89" s="18">
        <f>IF(ISNUMBER(D89), $B91 * E89, "")</f>
        <v>4761.9047619047615</v>
      </c>
      <c r="G89" s="31">
        <v>131</v>
      </c>
      <c r="H89" s="32">
        <f t="shared" si="43"/>
        <v>3.968253968253968E-2</v>
      </c>
      <c r="I89" s="101">
        <f>IF(ISNUMBER(G89), $B91 * H89, "")</f>
        <v>5952.3809523809523</v>
      </c>
      <c r="J89" s="15">
        <v>134</v>
      </c>
      <c r="K89" s="32">
        <f t="shared" si="44"/>
        <v>6.3492063492063489E-2</v>
      </c>
      <c r="L89" s="18">
        <f>IF(ISNUMBER(J89), $B91 * K89, "")</f>
        <v>9523.8095238095229</v>
      </c>
      <c r="M89" s="31">
        <v>136</v>
      </c>
      <c r="N89" s="32">
        <f t="shared" si="45"/>
        <v>7.9365079365079361E-2</v>
      </c>
      <c r="O89" s="18">
        <f>IF(ISNUMBER(M89), $B91 * N89, "")</f>
        <v>11904.761904761905</v>
      </c>
      <c r="Q89" s="253"/>
      <c r="R89" s="254"/>
      <c r="S89" s="255"/>
    </row>
    <row r="90" spans="1:19" ht="17.25" thickBot="1">
      <c r="A90" s="130" t="s">
        <v>212</v>
      </c>
      <c r="B90" s="131">
        <v>856</v>
      </c>
      <c r="C90" s="79">
        <v>6.2034739499999998E-2</v>
      </c>
      <c r="D90" s="24">
        <v>905</v>
      </c>
      <c r="E90" s="25">
        <f t="shared" si="42"/>
        <v>5.7242990654205607E-2</v>
      </c>
      <c r="F90" s="104">
        <f>IF(ISNUMBER(D90), $B91 * E90, "")</f>
        <v>8586.4485981308408</v>
      </c>
      <c r="G90" s="102">
        <v>905</v>
      </c>
      <c r="H90" s="25">
        <f t="shared" si="43"/>
        <v>5.7242990654205607E-2</v>
      </c>
      <c r="I90" s="103">
        <f>IF(ISNUMBER(G90), $B91 * H90, "")</f>
        <v>8586.4485981308408</v>
      </c>
      <c r="J90" s="24">
        <v>933</v>
      </c>
      <c r="K90" s="25">
        <f t="shared" si="44"/>
        <v>8.9953271028037379E-2</v>
      </c>
      <c r="L90" s="104">
        <f>IF(ISNUMBER(J90), $B91 * K90, "")</f>
        <v>13492.990654205607</v>
      </c>
      <c r="M90" s="102">
        <v>933</v>
      </c>
      <c r="N90" s="25">
        <f t="shared" si="45"/>
        <v>8.9953271028037379E-2</v>
      </c>
      <c r="O90" s="104">
        <f>IF(ISNUMBER(M90), $B91 * N90, "")</f>
        <v>13492.990654205607</v>
      </c>
      <c r="Q90" s="256"/>
      <c r="R90" s="257"/>
      <c r="S90" s="258"/>
    </row>
    <row r="91" spans="1:19" ht="17.25" thickBot="1">
      <c r="A91" s="132" t="s">
        <v>268</v>
      </c>
      <c r="B91" s="317">
        <f>$B$37</f>
        <v>150000</v>
      </c>
      <c r="C91" s="318"/>
      <c r="D91" s="26" t="s">
        <v>269</v>
      </c>
      <c r="E91" s="27">
        <f>IF(COUNT(E71:E90), SUM(E71:E90) / COUNT(E71:E90), 0)</f>
        <v>4.1124040316764199E-2</v>
      </c>
      <c r="F91" s="28">
        <f>SUM(F71:F90)</f>
        <v>123372.12095029259</v>
      </c>
      <c r="G91" s="26" t="s">
        <v>269</v>
      </c>
      <c r="H91" s="27">
        <f>IF(COUNT(H71:H90), SUM(H71:H90) / COUNT(H71:H90), 0)</f>
        <v>4.5820695524336368E-2</v>
      </c>
      <c r="I91" s="28">
        <f>SUM(I71:I90)</f>
        <v>137462.08657300912</v>
      </c>
      <c r="J91" s="26" t="s">
        <v>269</v>
      </c>
      <c r="K91" s="27">
        <f>IF(COUNT(K71:K90), SUM(K71:K90) / COUNT(K71:K90), 0)</f>
        <v>7.465394984298751E-2</v>
      </c>
      <c r="L91" s="28">
        <f>SUM(L71:L90)</f>
        <v>223961.84952896251</v>
      </c>
      <c r="M91" s="26" t="s">
        <v>269</v>
      </c>
      <c r="N91" s="27">
        <f>IF(COUNT(N71:N90), SUM(N71:N90) / COUNT(N71:N90), 0)</f>
        <v>7.2261023044209519E-2</v>
      </c>
      <c r="O91" s="28">
        <f>SUM(O71:O90)</f>
        <v>216783.06913262856</v>
      </c>
      <c r="Q91" s="259"/>
      <c r="R91" s="260"/>
      <c r="S91" s="261"/>
    </row>
    <row r="93" spans="1:19" ht="17.25" thickBot="1"/>
    <row r="94" spans="1:19" ht="17.25" thickBot="1">
      <c r="A94" s="275" t="s">
        <v>46</v>
      </c>
      <c r="B94" s="276"/>
      <c r="C94" s="276"/>
      <c r="D94" s="276"/>
      <c r="E94" s="276"/>
      <c r="F94" s="276"/>
      <c r="G94" s="276"/>
      <c r="H94" s="276"/>
      <c r="I94" s="276"/>
      <c r="J94" s="276"/>
      <c r="K94" s="276"/>
      <c r="L94" s="276"/>
      <c r="M94" s="276"/>
      <c r="N94" s="276"/>
      <c r="O94" s="277"/>
      <c r="Q94" s="274"/>
      <c r="R94" s="274"/>
      <c r="S94" s="274"/>
    </row>
    <row r="95" spans="1:19" ht="17.25" thickBot="1">
      <c r="A95" s="157" t="s">
        <v>265</v>
      </c>
      <c r="B95" s="275" t="s">
        <v>49</v>
      </c>
      <c r="C95" s="277"/>
      <c r="D95" s="275" t="s">
        <v>58</v>
      </c>
      <c r="E95" s="276"/>
      <c r="F95" s="277"/>
      <c r="G95" s="278">
        <f>_xlfn.IFNA(VLOOKUP(B95, 현재가테이블!$B$2:$D$200, 2, FALSE), "-")</f>
        <v>74050000</v>
      </c>
      <c r="H95" s="279"/>
      <c r="I95" s="280"/>
      <c r="J95" s="275" t="s">
        <v>59</v>
      </c>
      <c r="K95" s="276"/>
      <c r="L95" s="277"/>
      <c r="M95" s="281">
        <f>_xlfn.IFNA(VLOOKUP(B95, 현재가테이블!$B$2:$D$200, 3, FALSE), "-")</f>
        <v>-1.04236269E-2</v>
      </c>
      <c r="N95" s="282"/>
      <c r="O95" s="283"/>
      <c r="Q95" s="274"/>
      <c r="R95" s="274"/>
      <c r="S95" s="274"/>
    </row>
    <row r="96" spans="1:19" ht="17.25" thickBot="1">
      <c r="A96" s="319" t="s">
        <v>55</v>
      </c>
      <c r="B96" s="315" t="str">
        <f>TEXT($G$1, "[$-ko-KR]yyyy-mm-dd(ddd) ") &amp; "오전 00:00"</f>
        <v>2021-10-01(금) 오전 00:00</v>
      </c>
      <c r="C96" s="316"/>
      <c r="D96" s="288" t="str">
        <f>TEXT($G$1, "[$-ko-KR]yyyy-mm-dd(ddd) ") &amp; "오후 14:00"</f>
        <v>2021-10-01(금) 오후 14:00</v>
      </c>
      <c r="E96" s="289"/>
      <c r="F96" s="290"/>
      <c r="G96" s="288" t="str">
        <f>TEXT($G$1, "[$-ko-KR]yyyy-mm-dd(ddd) ") &amp; "오후 19:00"</f>
        <v>2021-10-01(금) 오후 19:00</v>
      </c>
      <c r="H96" s="289"/>
      <c r="I96" s="290"/>
      <c r="J96" s="288" t="str">
        <f>TEXT($G$1, "[$-ko-KR]yyyy-mm-dd(ddd) ") &amp; "오후 21:00"</f>
        <v>2021-10-01(금) 오후 21:00</v>
      </c>
      <c r="K96" s="289"/>
      <c r="L96" s="290"/>
      <c r="M96" s="288" t="str">
        <f>TEXT($G$1+1, "[$-ko-KR]yyyy-mm-dd(ddd) ") &amp; "오전 00:00"</f>
        <v>2021-10-02(토) 오전 00:00</v>
      </c>
      <c r="N96" s="289"/>
      <c r="O96" s="290"/>
      <c r="Q96" s="274"/>
      <c r="R96" s="274"/>
      <c r="S96" s="274"/>
    </row>
    <row r="97" spans="1:19" ht="17.25" thickBot="1">
      <c r="A97" s="320"/>
      <c r="B97" s="121" t="s">
        <v>58</v>
      </c>
      <c r="C97" s="122" t="s">
        <v>59</v>
      </c>
      <c r="D97" s="2" t="s">
        <v>58</v>
      </c>
      <c r="E97" s="10" t="s">
        <v>266</v>
      </c>
      <c r="F97" s="11" t="s">
        <v>267</v>
      </c>
      <c r="G97" s="158" t="s">
        <v>58</v>
      </c>
      <c r="H97" s="159" t="s">
        <v>266</v>
      </c>
      <c r="I97" s="160" t="s">
        <v>267</v>
      </c>
      <c r="J97" s="10" t="s">
        <v>58</v>
      </c>
      <c r="K97" s="10" t="s">
        <v>266</v>
      </c>
      <c r="L97" s="115" t="s">
        <v>267</v>
      </c>
      <c r="M97" s="2" t="s">
        <v>58</v>
      </c>
      <c r="N97" s="10" t="s">
        <v>266</v>
      </c>
      <c r="O97" s="66" t="s">
        <v>267</v>
      </c>
      <c r="Q97" s="264"/>
      <c r="R97" s="264"/>
      <c r="S97" s="264"/>
    </row>
    <row r="98" spans="1:19" ht="17.25" thickBot="1">
      <c r="A98" s="123" t="s">
        <v>238</v>
      </c>
      <c r="B98" s="124">
        <v>85.6</v>
      </c>
      <c r="C98" s="76">
        <v>0.53405017919999997</v>
      </c>
      <c r="D98" s="13">
        <v>70.5</v>
      </c>
      <c r="E98" s="14">
        <f>IF(ISNUMBER(D98), (D98 - $B98) / $B98, "")</f>
        <v>-0.17640186915887845</v>
      </c>
      <c r="F98" s="16">
        <f>IF(ISNUMBER(D98), $B118 * E98, "")</f>
        <v>-26460.280373831767</v>
      </c>
      <c r="G98" s="29">
        <v>72.5</v>
      </c>
      <c r="H98" s="14">
        <f>IF(ISNUMBER(G98), (G98 - $B98) / $B98, "")</f>
        <v>-0.15303738317757004</v>
      </c>
      <c r="I98" s="100">
        <f>IF(ISNUMBER(G98), $B118 * H98, "")</f>
        <v>-22955.607476635505</v>
      </c>
      <c r="J98" s="13">
        <v>73.7</v>
      </c>
      <c r="K98" s="14">
        <f>IF(ISNUMBER(J98), (J98 - $B98) / $B98, "")</f>
        <v>-0.13901869158878497</v>
      </c>
      <c r="L98" s="16">
        <f>IF(ISNUMBER(J98), $B118 * K98, "")</f>
        <v>-20852.803738317743</v>
      </c>
      <c r="M98" s="29">
        <v>72.900000000000006</v>
      </c>
      <c r="N98" s="14">
        <f>IF(ISNUMBER(M98), (M98 - $B98) / $B98, "")</f>
        <v>-0.14836448598130828</v>
      </c>
      <c r="O98" s="16">
        <f>IF(ISNUMBER(M98), $B118 * N98, "")</f>
        <v>-22254.67289719624</v>
      </c>
      <c r="Q98" s="274"/>
      <c r="R98" s="274"/>
      <c r="S98" s="274"/>
    </row>
    <row r="99" spans="1:19" ht="17.25" thickBot="1">
      <c r="A99" s="125" t="s">
        <v>228</v>
      </c>
      <c r="B99" s="126">
        <v>305</v>
      </c>
      <c r="C99" s="77">
        <v>0.26033057850000002</v>
      </c>
      <c r="D99" s="15">
        <v>307</v>
      </c>
      <c r="E99" s="32">
        <f t="shared" ref="E99:E102" si="46">IF(ISNUMBER(D99), (D99 - $B99) / $B99, "")</f>
        <v>6.5573770491803279E-3</v>
      </c>
      <c r="F99" s="18">
        <f>IF(ISNUMBER(D99), $B118 * E99, "")</f>
        <v>983.60655737704917</v>
      </c>
      <c r="G99" s="31">
        <v>305</v>
      </c>
      <c r="H99" s="32">
        <f t="shared" ref="H99:H102" si="47">IF(ISNUMBER(G99), (G99 - $B99) / $B99, "")</f>
        <v>0</v>
      </c>
      <c r="I99" s="101">
        <f>IF(ISNUMBER(G99), $B118 * H99, "")</f>
        <v>0</v>
      </c>
      <c r="J99" s="15">
        <v>322</v>
      </c>
      <c r="K99" s="32">
        <f t="shared" ref="K99:K102" si="48">IF(ISNUMBER(J99), (J99 - $B99) / $B99, "")</f>
        <v>5.5737704918032788E-2</v>
      </c>
      <c r="L99" s="18">
        <f>IF(ISNUMBER(J99), $B118 * K99, "")</f>
        <v>8360.6557377049176</v>
      </c>
      <c r="M99" s="31">
        <v>311</v>
      </c>
      <c r="N99" s="32">
        <f t="shared" ref="N99:N102" si="49">IF(ISNUMBER(M99), (M99 - $B99) / $B99, "")</f>
        <v>1.9672131147540985E-2</v>
      </c>
      <c r="O99" s="18">
        <f>IF(ISNUMBER(M99), $B118 * N99, "")</f>
        <v>2950.8196721311479</v>
      </c>
      <c r="Q99" s="274"/>
      <c r="R99" s="274"/>
      <c r="S99" s="274"/>
    </row>
    <row r="100" spans="1:19" ht="17.25" thickBot="1">
      <c r="A100" s="125" t="s">
        <v>204</v>
      </c>
      <c r="B100" s="126">
        <v>804</v>
      </c>
      <c r="C100" s="77">
        <v>0.23312883440000001</v>
      </c>
      <c r="D100" s="15">
        <v>889</v>
      </c>
      <c r="E100" s="32">
        <f t="shared" si="46"/>
        <v>0.10572139303482588</v>
      </c>
      <c r="F100" s="18">
        <f>IF(ISNUMBER(D100), $B118 * E100, "")</f>
        <v>15858.208955223881</v>
      </c>
      <c r="G100" s="31">
        <v>851</v>
      </c>
      <c r="H100" s="32">
        <f t="shared" si="47"/>
        <v>5.8457711442786067E-2</v>
      </c>
      <c r="I100" s="101">
        <f>IF(ISNUMBER(G100), $B118 * H100, "")</f>
        <v>8768.6567164179105</v>
      </c>
      <c r="J100" s="15">
        <v>856</v>
      </c>
      <c r="K100" s="32">
        <f t="shared" si="48"/>
        <v>6.4676616915422883E-2</v>
      </c>
      <c r="L100" s="18">
        <f>IF(ISNUMBER(J100), $B118 * K100, "")</f>
        <v>9701.492537313432</v>
      </c>
      <c r="M100" s="31">
        <v>851</v>
      </c>
      <c r="N100" s="32">
        <f t="shared" si="49"/>
        <v>5.8457711442786067E-2</v>
      </c>
      <c r="O100" s="18">
        <f>IF(ISNUMBER(M100), $B118 * N100, "")</f>
        <v>8768.6567164179105</v>
      </c>
      <c r="Q100" s="264"/>
      <c r="R100" s="264"/>
      <c r="S100" s="264"/>
    </row>
    <row r="101" spans="1:19" ht="17.25" thickBot="1">
      <c r="A101" s="125" t="s">
        <v>186</v>
      </c>
      <c r="B101" s="126">
        <v>12.3</v>
      </c>
      <c r="C101" s="77">
        <v>0.1941747573</v>
      </c>
      <c r="D101" s="15">
        <v>12.5</v>
      </c>
      <c r="E101" s="32">
        <f t="shared" si="46"/>
        <v>1.6260162601625959E-2</v>
      </c>
      <c r="F101" s="18">
        <f>IF(ISNUMBER(D101), $B118 * E101, "")</f>
        <v>2439.0243902438938</v>
      </c>
      <c r="G101" s="31">
        <v>12.5</v>
      </c>
      <c r="H101" s="32">
        <f t="shared" si="47"/>
        <v>1.6260162601625959E-2</v>
      </c>
      <c r="I101" s="101">
        <f>IF(ISNUMBER(G101), $B118 * H101, "")</f>
        <v>2439.0243902438938</v>
      </c>
      <c r="J101" s="15">
        <v>12.8</v>
      </c>
      <c r="K101" s="32">
        <f t="shared" si="48"/>
        <v>4.065040650406504E-2</v>
      </c>
      <c r="L101" s="18">
        <f>IF(ISNUMBER(J101), $B118 * K101, "")</f>
        <v>6097.5609756097556</v>
      </c>
      <c r="M101" s="31">
        <v>12.6</v>
      </c>
      <c r="N101" s="32">
        <f t="shared" si="49"/>
        <v>2.4390243902438935E-2</v>
      </c>
      <c r="O101" s="18">
        <f>IF(ISNUMBER(M101), $B118 * N101, "")</f>
        <v>3658.5365853658404</v>
      </c>
      <c r="Q101" s="264"/>
      <c r="R101" s="264"/>
      <c r="S101" s="264"/>
    </row>
    <row r="102" spans="1:19" ht="17.25" thickBot="1">
      <c r="A102" s="127" t="s">
        <v>230</v>
      </c>
      <c r="B102" s="128">
        <v>727</v>
      </c>
      <c r="C102" s="78">
        <v>0.15031645569999999</v>
      </c>
      <c r="D102" s="20">
        <v>774</v>
      </c>
      <c r="E102" s="21">
        <f t="shared" si="46"/>
        <v>6.4649243466299869E-2</v>
      </c>
      <c r="F102" s="22">
        <f>IF(ISNUMBER(D102), $B118 * E102, "")</f>
        <v>9697.386519944981</v>
      </c>
      <c r="G102" s="30">
        <v>756</v>
      </c>
      <c r="H102" s="21">
        <f t="shared" si="47"/>
        <v>3.9889958734525444E-2</v>
      </c>
      <c r="I102" s="105">
        <f>IF(ISNUMBER(G102), $B118 * H102, "")</f>
        <v>5983.4938101788166</v>
      </c>
      <c r="J102" s="20">
        <v>759</v>
      </c>
      <c r="K102" s="21">
        <f t="shared" si="48"/>
        <v>4.4016506189821183E-2</v>
      </c>
      <c r="L102" s="22">
        <f>IF(ISNUMBER(J102), $B118 * K102, "")</f>
        <v>6602.4759284731772</v>
      </c>
      <c r="M102" s="30">
        <v>752</v>
      </c>
      <c r="N102" s="21">
        <f t="shared" si="49"/>
        <v>3.4387895460797797E-2</v>
      </c>
      <c r="O102" s="22">
        <f>IF(ISNUMBER(M102), $B118 * N102, "")</f>
        <v>5158.1843191196695</v>
      </c>
      <c r="Q102" s="264"/>
      <c r="R102" s="264"/>
      <c r="S102" s="264"/>
    </row>
    <row r="103" spans="1:19" ht="17.25" thickBot="1">
      <c r="A103" s="125" t="s">
        <v>178</v>
      </c>
      <c r="B103" s="129">
        <v>12600</v>
      </c>
      <c r="C103" s="80">
        <v>0.13615870150000001</v>
      </c>
      <c r="D103" s="106">
        <v>13210</v>
      </c>
      <c r="E103" s="107">
        <f>IF(ISNUMBER(D103), (D103 - $B103) / $B103, "")</f>
        <v>4.8412698412698414E-2</v>
      </c>
      <c r="F103" s="108">
        <f>IF(ISNUMBER(D103), $B118 * E103, "")</f>
        <v>7261.9047619047624</v>
      </c>
      <c r="G103" s="109">
        <v>14140</v>
      </c>
      <c r="H103" s="107">
        <f>IF(ISNUMBER(G103), (G103 - $B103) / $B103, "")</f>
        <v>0.12222222222222222</v>
      </c>
      <c r="I103" s="110">
        <f>IF(ISNUMBER(G103), $B118 * H103, "")</f>
        <v>18333.333333333332</v>
      </c>
      <c r="J103" s="106">
        <v>14020</v>
      </c>
      <c r="K103" s="107">
        <f>IF(ISNUMBER(J103), (J103 - $B103) / $B103, "")</f>
        <v>0.1126984126984127</v>
      </c>
      <c r="L103" s="108">
        <f>IF(ISNUMBER(J103), $B118 * K103, "")</f>
        <v>16904.761904761905</v>
      </c>
      <c r="M103" s="109">
        <v>13850</v>
      </c>
      <c r="N103" s="107">
        <f>IF(ISNUMBER(M103), (M103 - $B103) / $B103, "")</f>
        <v>9.9206349206349201E-2</v>
      </c>
      <c r="O103" s="108">
        <f>IF(ISNUMBER(M103), $B118 * N103, "")</f>
        <v>14880.95238095238</v>
      </c>
      <c r="Q103" s="264"/>
      <c r="R103" s="264"/>
      <c r="S103" s="264"/>
    </row>
    <row r="104" spans="1:19" ht="17.25" thickBot="1">
      <c r="A104" s="125" t="s">
        <v>138</v>
      </c>
      <c r="B104" s="126">
        <v>14340</v>
      </c>
      <c r="C104" s="77">
        <v>0.13180741909999999</v>
      </c>
      <c r="D104" s="15">
        <v>15100</v>
      </c>
      <c r="E104" s="32">
        <f t="shared" ref="E104:E107" si="50">IF(ISNUMBER(D104), (D104 - $B104) / $B104, "")</f>
        <v>5.2998605299860529E-2</v>
      </c>
      <c r="F104" s="18">
        <f>IF(ISNUMBER(D104), $B118 * E104, "")</f>
        <v>7949.7907949790797</v>
      </c>
      <c r="G104" s="31">
        <v>16000</v>
      </c>
      <c r="H104" s="32">
        <f t="shared" ref="H104:H107" si="51">IF(ISNUMBER(G104), (G104 - $B104) / $B104, "")</f>
        <v>0.11576011157601115</v>
      </c>
      <c r="I104" s="101">
        <f>IF(ISNUMBER(G104), $B118 * H104, "")</f>
        <v>17364.016736401674</v>
      </c>
      <c r="J104" s="15">
        <v>15510</v>
      </c>
      <c r="K104" s="32">
        <f t="shared" ref="K104:K107" si="52">IF(ISNUMBER(J104), (J104 - $B104) / $B104, "")</f>
        <v>8.1589958158995821E-2</v>
      </c>
      <c r="L104" s="18">
        <f>IF(ISNUMBER(J104), $B118 * K104, "")</f>
        <v>12238.493723849373</v>
      </c>
      <c r="M104" s="31">
        <v>15490</v>
      </c>
      <c r="N104" s="32">
        <f t="shared" ref="N104:N107" si="53">IF(ISNUMBER(M104), (M104 - $B104) / $B104, "")</f>
        <v>8.0195258019525803E-2</v>
      </c>
      <c r="O104" s="18">
        <f>IF(ISNUMBER(M104), $B118 * N104, "")</f>
        <v>12029.28870292887</v>
      </c>
      <c r="Q104" s="264"/>
      <c r="R104" s="264"/>
      <c r="S104" s="264"/>
    </row>
    <row r="105" spans="1:19" ht="17.25" thickBot="1">
      <c r="A105" s="125" t="s">
        <v>208</v>
      </c>
      <c r="B105" s="126">
        <v>12.5</v>
      </c>
      <c r="C105" s="77">
        <v>0.12612612610000001</v>
      </c>
      <c r="D105" s="15">
        <v>12.9</v>
      </c>
      <c r="E105" s="32">
        <f t="shared" si="50"/>
        <v>3.2000000000000028E-2</v>
      </c>
      <c r="F105" s="18">
        <f>IF(ISNUMBER(D105), $B118 * E105, "")</f>
        <v>4800.0000000000045</v>
      </c>
      <c r="G105" s="31">
        <v>13.1</v>
      </c>
      <c r="H105" s="32">
        <f t="shared" si="51"/>
        <v>4.7999999999999973E-2</v>
      </c>
      <c r="I105" s="101">
        <f>IF(ISNUMBER(G105), $B118 * H105, "")</f>
        <v>7199.9999999999964</v>
      </c>
      <c r="J105" s="15">
        <v>13.3</v>
      </c>
      <c r="K105" s="32">
        <f t="shared" si="52"/>
        <v>6.4000000000000057E-2</v>
      </c>
      <c r="L105" s="18">
        <f>IF(ISNUMBER(J105), $B118 * K105, "")</f>
        <v>9600.0000000000091</v>
      </c>
      <c r="M105" s="31">
        <v>13.2</v>
      </c>
      <c r="N105" s="32">
        <f t="shared" si="53"/>
        <v>5.5999999999999946E-2</v>
      </c>
      <c r="O105" s="18">
        <f>IF(ISNUMBER(M105), $B118 * N105, "")</f>
        <v>8399.9999999999927</v>
      </c>
      <c r="Q105" s="264"/>
      <c r="R105" s="264"/>
      <c r="S105" s="264"/>
    </row>
    <row r="106" spans="1:19" ht="17.25" thickBot="1">
      <c r="A106" s="125" t="s">
        <v>172</v>
      </c>
      <c r="B106" s="126">
        <v>359</v>
      </c>
      <c r="C106" s="77">
        <v>0.1149068323</v>
      </c>
      <c r="D106" s="15">
        <v>407</v>
      </c>
      <c r="E106" s="32">
        <f t="shared" si="50"/>
        <v>0.13370473537604458</v>
      </c>
      <c r="F106" s="18">
        <f>IF(ISNUMBER(D106), $B118 * E106, "")</f>
        <v>20055.710306406687</v>
      </c>
      <c r="G106" s="31">
        <v>395</v>
      </c>
      <c r="H106" s="32">
        <f t="shared" si="51"/>
        <v>0.10027855153203342</v>
      </c>
      <c r="I106" s="101">
        <f>IF(ISNUMBER(G106), $B118 * H106, "")</f>
        <v>15041.782729805014</v>
      </c>
      <c r="J106" s="15">
        <v>409</v>
      </c>
      <c r="K106" s="32">
        <f t="shared" si="52"/>
        <v>0.1392757660167131</v>
      </c>
      <c r="L106" s="18">
        <f>IF(ISNUMBER(J106), $B118 * K106, "")</f>
        <v>20891.364902506964</v>
      </c>
      <c r="M106" s="31">
        <v>409</v>
      </c>
      <c r="N106" s="32">
        <f t="shared" si="53"/>
        <v>0.1392757660167131</v>
      </c>
      <c r="O106" s="18">
        <f>IF(ISNUMBER(M106), $B118 * N106, "")</f>
        <v>20891.364902506964</v>
      </c>
      <c r="Q106" s="33"/>
      <c r="R106" s="33"/>
    </row>
    <row r="107" spans="1:19" ht="17.25" thickBot="1">
      <c r="A107" s="130" t="s">
        <v>198</v>
      </c>
      <c r="B107" s="131">
        <v>165</v>
      </c>
      <c r="C107" s="79">
        <v>0.1148648649</v>
      </c>
      <c r="D107" s="24">
        <v>168</v>
      </c>
      <c r="E107" s="25">
        <f t="shared" si="50"/>
        <v>1.8181818181818181E-2</v>
      </c>
      <c r="F107" s="104">
        <f>IF(ISNUMBER(D107), $B118 * E107, "")</f>
        <v>2727.272727272727</v>
      </c>
      <c r="G107" s="102">
        <v>171</v>
      </c>
      <c r="H107" s="25">
        <f t="shared" si="51"/>
        <v>3.6363636363636362E-2</v>
      </c>
      <c r="I107" s="103">
        <f>IF(ISNUMBER(G107), $B118 * H107, "")</f>
        <v>5454.545454545454</v>
      </c>
      <c r="J107" s="24">
        <v>175</v>
      </c>
      <c r="K107" s="25">
        <f t="shared" si="52"/>
        <v>6.0606060606060608E-2</v>
      </c>
      <c r="L107" s="104">
        <f>IF(ISNUMBER(J107), $B118 * K107, "")</f>
        <v>9090.9090909090919</v>
      </c>
      <c r="M107" s="102">
        <v>178</v>
      </c>
      <c r="N107" s="25">
        <f t="shared" si="53"/>
        <v>7.8787878787878782E-2</v>
      </c>
      <c r="O107" s="104">
        <f>IF(ISNUMBER(M107), $B118 * N107, "")</f>
        <v>11818.181818181818</v>
      </c>
      <c r="Q107" s="265"/>
      <c r="R107" s="266"/>
      <c r="S107" s="267"/>
    </row>
    <row r="108" spans="1:19">
      <c r="A108" s="123" t="s">
        <v>214</v>
      </c>
      <c r="B108" s="124">
        <v>9.6</v>
      </c>
      <c r="C108" s="76">
        <v>0.1136890951</v>
      </c>
      <c r="D108" s="13">
        <v>9.86</v>
      </c>
      <c r="E108" s="14">
        <f>IF(ISNUMBER(D108), (D108 - $B108) / $B108, "")</f>
        <v>2.7083333333333313E-2</v>
      </c>
      <c r="F108" s="16">
        <f>IF(ISNUMBER(D108), $B118 * E108, "")</f>
        <v>4062.4999999999968</v>
      </c>
      <c r="G108" s="29">
        <v>9.89</v>
      </c>
      <c r="H108" s="14">
        <f>IF(ISNUMBER(G108), (G108 - $B108) / $B108, "")</f>
        <v>3.0208333333333431E-2</v>
      </c>
      <c r="I108" s="100">
        <f>IF(ISNUMBER(G108), $B118 * H108, "")</f>
        <v>4531.2500000000146</v>
      </c>
      <c r="J108" s="13">
        <v>10.3</v>
      </c>
      <c r="K108" s="14">
        <f>IF(ISNUMBER(J108), (J108 - $B108) / $B108, "")</f>
        <v>7.2916666666666782E-2</v>
      </c>
      <c r="L108" s="16">
        <f>IF(ISNUMBER(J108), $B118 * K108, "")</f>
        <v>10937.500000000018</v>
      </c>
      <c r="M108" s="29">
        <v>10.1</v>
      </c>
      <c r="N108" s="14">
        <f>IF(ISNUMBER(M108), (M108 - $B108) / $B108, "")</f>
        <v>5.2083333333333336E-2</v>
      </c>
      <c r="O108" s="16">
        <f>IF(ISNUMBER(M108), $B118 * N108, "")</f>
        <v>7812.5</v>
      </c>
      <c r="Q108" s="268"/>
      <c r="R108" s="269"/>
      <c r="S108" s="270"/>
    </row>
    <row r="109" spans="1:19" ht="17.25" thickBot="1">
      <c r="A109" s="125" t="s">
        <v>218</v>
      </c>
      <c r="B109" s="126">
        <v>216</v>
      </c>
      <c r="C109" s="77">
        <v>0.1076923077</v>
      </c>
      <c r="D109" s="15">
        <v>218</v>
      </c>
      <c r="E109" s="32">
        <f t="shared" ref="E109:E112" si="54">IF(ISNUMBER(D109), (D109 - $B109) / $B109, "")</f>
        <v>9.2592592592592587E-3</v>
      </c>
      <c r="F109" s="18">
        <f>IF(ISNUMBER(D109), $B118 * E109, "")</f>
        <v>1388.8888888888889</v>
      </c>
      <c r="G109" s="31">
        <v>220</v>
      </c>
      <c r="H109" s="32">
        <f t="shared" ref="H109:H112" si="55">IF(ISNUMBER(G109), (G109 - $B109) / $B109, "")</f>
        <v>1.8518518518518517E-2</v>
      </c>
      <c r="I109" s="101">
        <f>IF(ISNUMBER(G109), $B118 * H109, "")</f>
        <v>2777.7777777777778</v>
      </c>
      <c r="J109" s="15">
        <v>226</v>
      </c>
      <c r="K109" s="32">
        <f t="shared" ref="K109:K112" si="56">IF(ISNUMBER(J109), (J109 - $B109) / $B109, "")</f>
        <v>4.6296296296296294E-2</v>
      </c>
      <c r="L109" s="18">
        <f>IF(ISNUMBER(J109), $B118 * K109, "")</f>
        <v>6944.4444444444443</v>
      </c>
      <c r="M109" s="31">
        <v>223</v>
      </c>
      <c r="N109" s="32">
        <f t="shared" ref="N109:N112" si="57">IF(ISNUMBER(M109), (M109 - $B109) / $B109, "")</f>
        <v>3.2407407407407406E-2</v>
      </c>
      <c r="O109" s="18">
        <f>IF(ISNUMBER(M109), $B118 * N109, "")</f>
        <v>4861.1111111111104</v>
      </c>
      <c r="Q109" s="271"/>
      <c r="R109" s="272"/>
      <c r="S109" s="273"/>
    </row>
    <row r="110" spans="1:19" ht="17.25" thickBot="1">
      <c r="A110" s="125" t="s">
        <v>220</v>
      </c>
      <c r="B110" s="126">
        <v>149</v>
      </c>
      <c r="C110" s="77">
        <v>0.1037037037</v>
      </c>
      <c r="D110" s="15">
        <v>154</v>
      </c>
      <c r="E110" s="32">
        <f t="shared" si="54"/>
        <v>3.3557046979865772E-2</v>
      </c>
      <c r="F110" s="18">
        <f>IF(ISNUMBER(D110), $B118 * E110, "")</f>
        <v>5033.5570469798658</v>
      </c>
      <c r="G110" s="31">
        <v>158</v>
      </c>
      <c r="H110" s="32">
        <f t="shared" si="55"/>
        <v>6.0402684563758392E-2</v>
      </c>
      <c r="I110" s="101">
        <f>IF(ISNUMBER(G110), $B118 * H110, "")</f>
        <v>9060.4026845637582</v>
      </c>
      <c r="J110" s="15">
        <v>163</v>
      </c>
      <c r="K110" s="32">
        <f t="shared" si="56"/>
        <v>9.3959731543624164E-2</v>
      </c>
      <c r="L110" s="18">
        <f>IF(ISNUMBER(J110), $B118 * K110, "")</f>
        <v>14093.959731543624</v>
      </c>
      <c r="M110" s="31">
        <v>160</v>
      </c>
      <c r="N110" s="32">
        <f t="shared" si="57"/>
        <v>7.3825503355704702E-2</v>
      </c>
      <c r="O110" s="18">
        <f>IF(ISNUMBER(M110), $B118 * N110, "")</f>
        <v>11073.825503355705</v>
      </c>
      <c r="Q110" s="264"/>
      <c r="R110" s="264"/>
      <c r="S110" s="264"/>
    </row>
    <row r="111" spans="1:19" ht="17.25" thickBot="1">
      <c r="A111" s="125" t="s">
        <v>184</v>
      </c>
      <c r="B111" s="126">
        <v>8265</v>
      </c>
      <c r="C111" s="77">
        <v>0.1034712951</v>
      </c>
      <c r="D111" s="15">
        <v>8465</v>
      </c>
      <c r="E111" s="32">
        <f t="shared" si="54"/>
        <v>2.4198427102238355E-2</v>
      </c>
      <c r="F111" s="18">
        <f>IF(ISNUMBER(D111), $B118 * E111, "")</f>
        <v>3629.764065335753</v>
      </c>
      <c r="G111" s="31">
        <v>8545</v>
      </c>
      <c r="H111" s="32">
        <f t="shared" si="55"/>
        <v>3.3877797943133697E-2</v>
      </c>
      <c r="I111" s="101">
        <f>IF(ISNUMBER(G111), $B118 * H111, "")</f>
        <v>5081.6696914700542</v>
      </c>
      <c r="J111" s="15">
        <v>8970</v>
      </c>
      <c r="K111" s="32">
        <f t="shared" si="56"/>
        <v>8.5299455535390201E-2</v>
      </c>
      <c r="L111" s="18">
        <f>IF(ISNUMBER(J111), $B118 * K111, "")</f>
        <v>12794.91833030853</v>
      </c>
      <c r="M111" s="31">
        <v>8780</v>
      </c>
      <c r="N111" s="32">
        <f t="shared" si="57"/>
        <v>6.2310949788263764E-2</v>
      </c>
      <c r="O111" s="18">
        <f>IF(ISNUMBER(M111), $B118 * N111, "")</f>
        <v>9346.6424682395646</v>
      </c>
      <c r="Q111" s="274"/>
      <c r="R111" s="274"/>
      <c r="S111" s="274"/>
    </row>
    <row r="112" spans="1:19" ht="17.25" thickBot="1">
      <c r="A112" s="127" t="s">
        <v>122</v>
      </c>
      <c r="B112" s="128">
        <v>536</v>
      </c>
      <c r="C112" s="78">
        <v>0.10288065840000001</v>
      </c>
      <c r="D112" s="20">
        <v>558</v>
      </c>
      <c r="E112" s="21">
        <f t="shared" si="54"/>
        <v>4.1044776119402986E-2</v>
      </c>
      <c r="F112" s="22">
        <f>IF(ISNUMBER(D112), $B118 * E112, "")</f>
        <v>6156.7164179104475</v>
      </c>
      <c r="G112" s="30">
        <v>556</v>
      </c>
      <c r="H112" s="21">
        <f t="shared" si="55"/>
        <v>3.7313432835820892E-2</v>
      </c>
      <c r="I112" s="105">
        <f>IF(ISNUMBER(G112), $B118 * H112, "")</f>
        <v>5597.0149253731342</v>
      </c>
      <c r="J112" s="20">
        <v>574</v>
      </c>
      <c r="K112" s="21">
        <f t="shared" si="56"/>
        <v>7.0895522388059698E-2</v>
      </c>
      <c r="L112" s="22">
        <f>IF(ISNUMBER(J112), $B118 * K112, "")</f>
        <v>10634.328358208955</v>
      </c>
      <c r="M112" s="30">
        <v>559</v>
      </c>
      <c r="N112" s="21">
        <f t="shared" si="57"/>
        <v>4.2910447761194029E-2</v>
      </c>
      <c r="O112" s="22">
        <f>IF(ISNUMBER(M112), $B118 * N112, "")</f>
        <v>6436.5671641791041</v>
      </c>
      <c r="Q112" s="274"/>
      <c r="R112" s="274"/>
      <c r="S112" s="274"/>
    </row>
    <row r="113" spans="1:19" ht="17.25" thickBot="1">
      <c r="A113" s="125" t="s">
        <v>190</v>
      </c>
      <c r="B113" s="129">
        <v>312</v>
      </c>
      <c r="C113" s="80">
        <v>9.4736842099999996E-2</v>
      </c>
      <c r="D113" s="106">
        <v>325</v>
      </c>
      <c r="E113" s="107">
        <f>IF(ISNUMBER(D113), (D113 - $B113) / $B113, "")</f>
        <v>4.1666666666666664E-2</v>
      </c>
      <c r="F113" s="108">
        <f>IF(ISNUMBER(D113), $B118 * E113, "")</f>
        <v>6250</v>
      </c>
      <c r="G113" s="109">
        <v>327</v>
      </c>
      <c r="H113" s="107">
        <f>IF(ISNUMBER(G113), (G113 - $B113) / $B113, "")</f>
        <v>4.807692307692308E-2</v>
      </c>
      <c r="I113" s="110">
        <f>IF(ISNUMBER(G113), $B118 * H113, "")</f>
        <v>7211.5384615384619</v>
      </c>
      <c r="J113" s="106">
        <v>339</v>
      </c>
      <c r="K113" s="107">
        <f>IF(ISNUMBER(J113), (J113 - $B113) / $B113, "")</f>
        <v>8.6538461538461536E-2</v>
      </c>
      <c r="L113" s="108">
        <f>IF(ISNUMBER(J113), $B118 * K113, "")</f>
        <v>12980.76923076923</v>
      </c>
      <c r="M113" s="109">
        <v>336</v>
      </c>
      <c r="N113" s="107">
        <f>IF(ISNUMBER(M113), (M113 - $B113) / $B113, "")</f>
        <v>7.6923076923076927E-2</v>
      </c>
      <c r="O113" s="108">
        <f>IF(ISNUMBER(M113), $B118 * N113, "")</f>
        <v>11538.461538461539</v>
      </c>
      <c r="Q113" s="264"/>
      <c r="R113" s="264"/>
      <c r="S113" s="264"/>
    </row>
    <row r="114" spans="1:19" ht="17.25" thickBot="1">
      <c r="A114" s="125" t="s">
        <v>168</v>
      </c>
      <c r="B114" s="126">
        <v>24860</v>
      </c>
      <c r="C114" s="77">
        <v>9.4190140800000002E-2</v>
      </c>
      <c r="D114" s="15">
        <v>25150</v>
      </c>
      <c r="E114" s="32">
        <f t="shared" ref="E114:E117" si="58">IF(ISNUMBER(D114), (D114 - $B114) / $B114, "")</f>
        <v>1.1665325824617861E-2</v>
      </c>
      <c r="F114" s="18">
        <f>IF(ISNUMBER(D114), $B118 * E114, "")</f>
        <v>1749.7988736926791</v>
      </c>
      <c r="G114" s="31">
        <v>26110</v>
      </c>
      <c r="H114" s="32">
        <f t="shared" ref="H114:H117" si="59">IF(ISNUMBER(G114), (G114 - $B114) / $B114, "")</f>
        <v>5.0281576830249398E-2</v>
      </c>
      <c r="I114" s="101">
        <f>IF(ISNUMBER(G114), $B118 * H114, "")</f>
        <v>7542.2365245374094</v>
      </c>
      <c r="J114" s="15">
        <v>27460</v>
      </c>
      <c r="K114" s="32">
        <f t="shared" ref="K114:K117" si="60">IF(ISNUMBER(J114), (J114 - $B114) / $B114, "")</f>
        <v>0.10458567980691874</v>
      </c>
      <c r="L114" s="18">
        <f>IF(ISNUMBER(J114), $B118 * K114, "")</f>
        <v>15687.851971037811</v>
      </c>
      <c r="M114" s="31">
        <v>28240</v>
      </c>
      <c r="N114" s="32">
        <f t="shared" ref="N114:N117" si="61">IF(ISNUMBER(M114), (M114 - $B114) / $B114, "")</f>
        <v>0.13596138374899436</v>
      </c>
      <c r="O114" s="18">
        <f>IF(ISNUMBER(M114), $B118 * N114, "")</f>
        <v>20394.207562349155</v>
      </c>
      <c r="Q114" s="264"/>
      <c r="R114" s="264"/>
      <c r="S114" s="264"/>
    </row>
    <row r="115" spans="1:19" ht="17.25" thickBot="1">
      <c r="A115" s="125" t="s">
        <v>206</v>
      </c>
      <c r="B115" s="126">
        <v>12.2</v>
      </c>
      <c r="C115" s="77">
        <v>8.9285714299999999E-2</v>
      </c>
      <c r="D115" s="15">
        <v>12.7</v>
      </c>
      <c r="E115" s="32">
        <f t="shared" si="58"/>
        <v>4.0983606557377053E-2</v>
      </c>
      <c r="F115" s="18">
        <f>IF(ISNUMBER(D115), $B118 * E115, "")</f>
        <v>6147.5409836065583</v>
      </c>
      <c r="G115" s="31">
        <v>12.7</v>
      </c>
      <c r="H115" s="32">
        <f t="shared" si="59"/>
        <v>4.0983606557377053E-2</v>
      </c>
      <c r="I115" s="101">
        <f>IF(ISNUMBER(G115), $B118 * H115, "")</f>
        <v>6147.5409836065583</v>
      </c>
      <c r="J115" s="15">
        <v>13</v>
      </c>
      <c r="K115" s="32">
        <f t="shared" si="60"/>
        <v>6.5573770491803338E-2</v>
      </c>
      <c r="L115" s="18">
        <f>IF(ISNUMBER(J115), $B118 * K115, "")</f>
        <v>9836.0655737705001</v>
      </c>
      <c r="M115" s="31">
        <v>12.8</v>
      </c>
      <c r="N115" s="32">
        <f t="shared" si="61"/>
        <v>4.9180327868852576E-2</v>
      </c>
      <c r="O115" s="18">
        <f>IF(ISNUMBER(M115), $B118 * N115, "")</f>
        <v>7377.0491803278865</v>
      </c>
      <c r="Q115" s="264"/>
      <c r="R115" s="264"/>
      <c r="S115" s="264"/>
    </row>
    <row r="116" spans="1:19">
      <c r="A116" s="125" t="s">
        <v>250</v>
      </c>
      <c r="B116" s="126">
        <v>934</v>
      </c>
      <c r="C116" s="77">
        <v>8.60465116E-2</v>
      </c>
      <c r="D116" s="15">
        <v>940</v>
      </c>
      <c r="E116" s="32">
        <f t="shared" si="58"/>
        <v>6.4239828693790149E-3</v>
      </c>
      <c r="F116" s="18">
        <f>IF(ISNUMBER(D116), $B118 * E116, "")</f>
        <v>963.59743040685225</v>
      </c>
      <c r="G116" s="31">
        <v>954</v>
      </c>
      <c r="H116" s="32">
        <f t="shared" si="59"/>
        <v>2.1413276231263382E-2</v>
      </c>
      <c r="I116" s="101">
        <f>IF(ISNUMBER(G116), $B118 * H116, "")</f>
        <v>3211.9914346895071</v>
      </c>
      <c r="J116" s="15">
        <v>982</v>
      </c>
      <c r="K116" s="32">
        <f t="shared" si="60"/>
        <v>5.1391862955032119E-2</v>
      </c>
      <c r="L116" s="18">
        <f>IF(ISNUMBER(J116), $B118 * K116, "")</f>
        <v>7708.779443254818</v>
      </c>
      <c r="M116" s="31">
        <v>988</v>
      </c>
      <c r="N116" s="32">
        <f t="shared" si="61"/>
        <v>5.7815845824411134E-2</v>
      </c>
      <c r="O116" s="18">
        <f>IF(ISNUMBER(M116), $B118 * N116, "")</f>
        <v>8672.3768736616694</v>
      </c>
      <c r="Q116" s="253"/>
      <c r="R116" s="254"/>
      <c r="S116" s="255"/>
    </row>
    <row r="117" spans="1:19" ht="17.25" thickBot="1">
      <c r="A117" s="130" t="s">
        <v>174</v>
      </c>
      <c r="B117" s="131">
        <v>1400</v>
      </c>
      <c r="C117" s="79">
        <v>8.5271317799999996E-2</v>
      </c>
      <c r="D117" s="24">
        <v>1450</v>
      </c>
      <c r="E117" s="25">
        <f t="shared" si="58"/>
        <v>3.5714285714285712E-2</v>
      </c>
      <c r="F117" s="104">
        <f>IF(ISNUMBER(D117), $B118 * E117, "")</f>
        <v>5357.1428571428569</v>
      </c>
      <c r="G117" s="102">
        <v>1475</v>
      </c>
      <c r="H117" s="25">
        <f t="shared" si="59"/>
        <v>5.3571428571428568E-2</v>
      </c>
      <c r="I117" s="103">
        <f>IF(ISNUMBER(G117), $B118 * H117, "")</f>
        <v>8035.7142857142853</v>
      </c>
      <c r="J117" s="24">
        <v>1515</v>
      </c>
      <c r="K117" s="25">
        <f t="shared" si="60"/>
        <v>8.2142857142857142E-2</v>
      </c>
      <c r="L117" s="104">
        <f>IF(ISNUMBER(J117), $B118 * K117, "")</f>
        <v>12321.428571428571</v>
      </c>
      <c r="M117" s="102">
        <v>1520</v>
      </c>
      <c r="N117" s="25">
        <f t="shared" si="61"/>
        <v>8.5714285714285715E-2</v>
      </c>
      <c r="O117" s="104">
        <f>IF(ISNUMBER(M117), $B118 * N117, "")</f>
        <v>12857.142857142857</v>
      </c>
      <c r="Q117" s="256"/>
      <c r="R117" s="257"/>
      <c r="S117" s="258"/>
    </row>
    <row r="118" spans="1:19" ht="17.25" thickBot="1">
      <c r="A118" s="132" t="s">
        <v>268</v>
      </c>
      <c r="B118" s="317">
        <f>$B$37</f>
        <v>150000</v>
      </c>
      <c r="C118" s="318"/>
      <c r="D118" s="26" t="s">
        <v>269</v>
      </c>
      <c r="E118" s="27">
        <f>IF(COUNT(E98:E117), SUM(E98:E117) / COUNT(E98:E117), 0)</f>
        <v>2.8684043734495068E-2</v>
      </c>
      <c r="F118" s="28">
        <f>SUM(F98:F117)</f>
        <v>86052.131203485187</v>
      </c>
      <c r="G118" s="26" t="s">
        <v>269</v>
      </c>
      <c r="H118" s="27">
        <f>IF(COUNT(H98:H117), SUM(H98:H117) / COUNT(H98:H117), 0)</f>
        <v>3.8942127487853861E-2</v>
      </c>
      <c r="I118" s="28">
        <f>SUM(I98:I117)</f>
        <v>116826.38246356156</v>
      </c>
      <c r="J118" s="26" t="s">
        <v>269</v>
      </c>
      <c r="K118" s="27">
        <f>IF(COUNT(K98:K117), SUM(K98:K117) / COUNT(K98:K117), 0)</f>
        <v>6.4191652239192459E-2</v>
      </c>
      <c r="L118" s="28">
        <f>SUM(L98:L117)</f>
        <v>192574.95671757736</v>
      </c>
      <c r="M118" s="26" t="s">
        <v>269</v>
      </c>
      <c r="N118" s="27">
        <f>IF(COUNT(N98:N117), SUM(N98:N117) / COUNT(N98:N117), 0)</f>
        <v>5.5557065486412316E-2</v>
      </c>
      <c r="O118" s="28">
        <f>SUM(O98:O117)</f>
        <v>166671.19645923696</v>
      </c>
      <c r="Q118" s="259"/>
      <c r="R118" s="260"/>
      <c r="S118" s="261"/>
    </row>
    <row r="120" spans="1:19" ht="17.25" thickBot="1"/>
    <row r="121" spans="1:19" ht="17.25" thickBot="1">
      <c r="A121" s="275" t="s">
        <v>256</v>
      </c>
      <c r="B121" s="276"/>
      <c r="C121" s="276"/>
      <c r="D121" s="276"/>
      <c r="E121" s="276"/>
      <c r="F121" s="276"/>
      <c r="G121" s="276"/>
      <c r="H121" s="276"/>
      <c r="I121" s="276"/>
      <c r="J121" s="276"/>
      <c r="K121" s="276"/>
      <c r="L121" s="276"/>
      <c r="M121" s="276"/>
      <c r="N121" s="276"/>
      <c r="O121" s="277"/>
      <c r="Q121" s="274"/>
      <c r="R121" s="274"/>
      <c r="S121" s="274"/>
    </row>
    <row r="122" spans="1:19" ht="17.25" thickBot="1">
      <c r="A122" s="157" t="s">
        <v>265</v>
      </c>
      <c r="B122" s="275" t="s">
        <v>49</v>
      </c>
      <c r="C122" s="277"/>
      <c r="D122" s="275" t="s">
        <v>58</v>
      </c>
      <c r="E122" s="276"/>
      <c r="F122" s="277"/>
      <c r="G122" s="278">
        <f>_xlfn.IFNA(VLOOKUP(B122, 현재가테이블!$B$2:$D$200, 2, FALSE), "-")</f>
        <v>74050000</v>
      </c>
      <c r="H122" s="279"/>
      <c r="I122" s="280"/>
      <c r="J122" s="275" t="s">
        <v>59</v>
      </c>
      <c r="K122" s="276"/>
      <c r="L122" s="277"/>
      <c r="M122" s="281">
        <f>_xlfn.IFNA(VLOOKUP(B122, 현재가테이블!$B$2:$D$200, 3, FALSE), "-")</f>
        <v>-1.04236269E-2</v>
      </c>
      <c r="N122" s="282"/>
      <c r="O122" s="283"/>
      <c r="Q122" s="274"/>
      <c r="R122" s="274"/>
      <c r="S122" s="274"/>
    </row>
    <row r="123" spans="1:19" ht="17.25" thickBot="1">
      <c r="A123" s="319" t="s">
        <v>55</v>
      </c>
      <c r="B123" s="315" t="str">
        <f>TEXT($G$1, "[$-ko-KR]yyyy-mm-dd(ddd) ") &amp; "오전 00:00"</f>
        <v>2021-10-01(금) 오전 00:00</v>
      </c>
      <c r="C123" s="316"/>
      <c r="D123" s="288" t="str">
        <f>TEXT($G$1, "[$-ko-KR]yyyy-mm-dd(ddd) ") &amp; "오후 14:00"</f>
        <v>2021-10-01(금) 오후 14:00</v>
      </c>
      <c r="E123" s="289"/>
      <c r="F123" s="290"/>
      <c r="G123" s="288" t="str">
        <f>TEXT($G$1, "[$-ko-KR]yyyy-mm-dd(ddd) ") &amp; "오후 19:00"</f>
        <v>2021-10-01(금) 오후 19:00</v>
      </c>
      <c r="H123" s="289"/>
      <c r="I123" s="290"/>
      <c r="J123" s="288" t="str">
        <f>TEXT($G$1, "[$-ko-KR]yyyy-mm-dd(ddd) ") &amp; "오후 21:00"</f>
        <v>2021-10-01(금) 오후 21:00</v>
      </c>
      <c r="K123" s="289"/>
      <c r="L123" s="290"/>
      <c r="M123" s="288" t="str">
        <f>TEXT($G$1+1, "[$-ko-KR]yyyy-mm-dd(ddd) ") &amp; "오전 00:00"</f>
        <v>2021-10-02(토) 오전 00:00</v>
      </c>
      <c r="N123" s="289"/>
      <c r="O123" s="290"/>
      <c r="Q123" s="274"/>
      <c r="R123" s="274"/>
      <c r="S123" s="274"/>
    </row>
    <row r="124" spans="1:19" ht="17.25" thickBot="1">
      <c r="A124" s="320"/>
      <c r="B124" s="121" t="s">
        <v>58</v>
      </c>
      <c r="C124" s="122" t="s">
        <v>59</v>
      </c>
      <c r="D124" s="2" t="s">
        <v>58</v>
      </c>
      <c r="E124" s="10" t="s">
        <v>266</v>
      </c>
      <c r="F124" s="11" t="s">
        <v>267</v>
      </c>
      <c r="G124" s="158" t="s">
        <v>58</v>
      </c>
      <c r="H124" s="159" t="s">
        <v>266</v>
      </c>
      <c r="I124" s="160" t="s">
        <v>267</v>
      </c>
      <c r="J124" s="10" t="s">
        <v>58</v>
      </c>
      <c r="K124" s="10" t="s">
        <v>266</v>
      </c>
      <c r="L124" s="115" t="s">
        <v>267</v>
      </c>
      <c r="M124" s="2" t="s">
        <v>58</v>
      </c>
      <c r="N124" s="10" t="s">
        <v>266</v>
      </c>
      <c r="O124" s="66" t="s">
        <v>267</v>
      </c>
      <c r="Q124" s="264"/>
      <c r="R124" s="264"/>
      <c r="S124" s="264"/>
    </row>
    <row r="125" spans="1:19" ht="17.25" thickBot="1">
      <c r="A125" s="123" t="s">
        <v>238</v>
      </c>
      <c r="B125" s="124">
        <v>85.6</v>
      </c>
      <c r="C125" s="76">
        <v>0.53405017919999997</v>
      </c>
      <c r="D125" s="13">
        <v>70.5</v>
      </c>
      <c r="E125" s="14">
        <f>IF(ISNUMBER(D125), (D125 - $B125) / $B125, "")</f>
        <v>-0.17640186915887845</v>
      </c>
      <c r="F125" s="16">
        <f>IF(ISNUMBER(D125), $B145 * E125, "")</f>
        <v>-26460.280373831767</v>
      </c>
      <c r="G125" s="29">
        <v>72.5</v>
      </c>
      <c r="H125" s="14">
        <f>IF(ISNUMBER(G125), (G125 - $B125) / $B125, "")</f>
        <v>-0.15303738317757004</v>
      </c>
      <c r="I125" s="100">
        <f>IF(ISNUMBER(G125), $B145 * H125, "")</f>
        <v>-22955.607476635505</v>
      </c>
      <c r="J125" s="13">
        <v>73.7</v>
      </c>
      <c r="K125" s="14">
        <f>IF(ISNUMBER(J125), (J125 - $B125) / $B125, "")</f>
        <v>-0.13901869158878497</v>
      </c>
      <c r="L125" s="16">
        <f>IF(ISNUMBER(J125), $B145 * K125, "")</f>
        <v>-20852.803738317743</v>
      </c>
      <c r="M125" s="29">
        <v>72.900000000000006</v>
      </c>
      <c r="N125" s="14">
        <f>IF(ISNUMBER(M125), (M125 - $B125) / $B125, "")</f>
        <v>-0.14836448598130828</v>
      </c>
      <c r="O125" s="16">
        <f>IF(ISNUMBER(M125), $B145 * N125, "")</f>
        <v>-22254.67289719624</v>
      </c>
      <c r="Q125" s="274"/>
      <c r="R125" s="274"/>
      <c r="S125" s="274"/>
    </row>
    <row r="126" spans="1:19" ht="17.25" thickBot="1">
      <c r="A126" s="125" t="s">
        <v>186</v>
      </c>
      <c r="B126" s="126">
        <v>12.3</v>
      </c>
      <c r="C126" s="77">
        <v>0.1941747573</v>
      </c>
      <c r="D126" s="15">
        <v>12.5</v>
      </c>
      <c r="E126" s="32">
        <f t="shared" ref="E126:E129" si="62">IF(ISNUMBER(D126), (D126 - $B126) / $B126, "")</f>
        <v>1.6260162601625959E-2</v>
      </c>
      <c r="F126" s="18">
        <f>IF(ISNUMBER(D126), $B145 * E126, "")</f>
        <v>2439.0243902438938</v>
      </c>
      <c r="G126" s="31">
        <v>12.5</v>
      </c>
      <c r="H126" s="32">
        <f t="shared" ref="H126:H129" si="63">IF(ISNUMBER(G126), (G126 - $B126) / $B126, "")</f>
        <v>1.6260162601625959E-2</v>
      </c>
      <c r="I126" s="101">
        <f>IF(ISNUMBER(G126), $B145 * H126, "")</f>
        <v>2439.0243902438938</v>
      </c>
      <c r="J126" s="15">
        <v>12.8</v>
      </c>
      <c r="K126" s="32">
        <f t="shared" ref="K126:K129" si="64">IF(ISNUMBER(J126), (J126 - $B126) / $B126, "")</f>
        <v>4.065040650406504E-2</v>
      </c>
      <c r="L126" s="18">
        <f>IF(ISNUMBER(J126), $B145 * K126, "")</f>
        <v>6097.5609756097556</v>
      </c>
      <c r="M126" s="31">
        <v>12.6</v>
      </c>
      <c r="N126" s="32">
        <f t="shared" ref="N126:N129" si="65">IF(ISNUMBER(M126), (M126 - $B126) / $B126, "")</f>
        <v>2.4390243902438935E-2</v>
      </c>
      <c r="O126" s="18">
        <f>IF(ISNUMBER(M126), $B145 * N126, "")</f>
        <v>3658.5365853658404</v>
      </c>
      <c r="Q126" s="274"/>
      <c r="R126" s="274"/>
      <c r="S126" s="274"/>
    </row>
    <row r="127" spans="1:19" ht="17.25" thickBot="1">
      <c r="A127" s="125" t="s">
        <v>208</v>
      </c>
      <c r="B127" s="126">
        <v>12.5</v>
      </c>
      <c r="C127" s="77">
        <v>0.12612612610000001</v>
      </c>
      <c r="D127" s="15">
        <v>12.9</v>
      </c>
      <c r="E127" s="32">
        <f t="shared" si="62"/>
        <v>3.2000000000000028E-2</v>
      </c>
      <c r="F127" s="18">
        <f>IF(ISNUMBER(D127), $B145 * E127, "")</f>
        <v>4800.0000000000045</v>
      </c>
      <c r="G127" s="31">
        <v>13.1</v>
      </c>
      <c r="H127" s="32">
        <f t="shared" si="63"/>
        <v>4.7999999999999973E-2</v>
      </c>
      <c r="I127" s="101">
        <f>IF(ISNUMBER(G127), $B145 * H127, "")</f>
        <v>7199.9999999999964</v>
      </c>
      <c r="J127" s="15">
        <v>13.3</v>
      </c>
      <c r="K127" s="32">
        <f t="shared" si="64"/>
        <v>6.4000000000000057E-2</v>
      </c>
      <c r="L127" s="18">
        <f>IF(ISNUMBER(J127), $B145 * K127, "")</f>
        <v>9600.0000000000091</v>
      </c>
      <c r="M127" s="31">
        <v>13.2</v>
      </c>
      <c r="N127" s="32">
        <f t="shared" si="65"/>
        <v>5.5999999999999946E-2</v>
      </c>
      <c r="O127" s="18">
        <f>IF(ISNUMBER(M127), $B145 * N127, "")</f>
        <v>8399.9999999999927</v>
      </c>
      <c r="Q127" s="264"/>
      <c r="R127" s="264"/>
      <c r="S127" s="264"/>
    </row>
    <row r="128" spans="1:19" ht="17.25" thickBot="1">
      <c r="A128" s="125" t="s">
        <v>214</v>
      </c>
      <c r="B128" s="126">
        <v>9.6</v>
      </c>
      <c r="C128" s="77">
        <v>0.1136890951</v>
      </c>
      <c r="D128" s="15">
        <v>9.86</v>
      </c>
      <c r="E128" s="32">
        <f t="shared" si="62"/>
        <v>2.7083333333333313E-2</v>
      </c>
      <c r="F128" s="18">
        <f>IF(ISNUMBER(D128), $B145 * E128, "")</f>
        <v>4062.4999999999968</v>
      </c>
      <c r="G128" s="31">
        <v>9.89</v>
      </c>
      <c r="H128" s="32">
        <f t="shared" si="63"/>
        <v>3.0208333333333431E-2</v>
      </c>
      <c r="I128" s="101">
        <f>IF(ISNUMBER(G128), $B145 * H128, "")</f>
        <v>4531.2500000000146</v>
      </c>
      <c r="J128" s="15">
        <v>10.3</v>
      </c>
      <c r="K128" s="32">
        <f t="shared" si="64"/>
        <v>7.2916666666666782E-2</v>
      </c>
      <c r="L128" s="18">
        <f>IF(ISNUMBER(J128), $B145 * K128, "")</f>
        <v>10937.500000000018</v>
      </c>
      <c r="M128" s="31">
        <v>10.1</v>
      </c>
      <c r="N128" s="32">
        <f t="shared" si="65"/>
        <v>5.2083333333333336E-2</v>
      </c>
      <c r="O128" s="18">
        <f>IF(ISNUMBER(M128), $B145 * N128, "")</f>
        <v>7812.5</v>
      </c>
      <c r="Q128" s="264"/>
      <c r="R128" s="264"/>
      <c r="S128" s="264"/>
    </row>
    <row r="129" spans="1:19" ht="17.25" thickBot="1">
      <c r="A129" s="127" t="s">
        <v>206</v>
      </c>
      <c r="B129" s="128">
        <v>12.2</v>
      </c>
      <c r="C129" s="78">
        <v>8.9285714299999999E-2</v>
      </c>
      <c r="D129" s="20">
        <v>12.7</v>
      </c>
      <c r="E129" s="21">
        <f t="shared" si="62"/>
        <v>4.0983606557377053E-2</v>
      </c>
      <c r="F129" s="22">
        <f>IF(ISNUMBER(D129), $B145 * E129, "")</f>
        <v>6147.5409836065583</v>
      </c>
      <c r="G129" s="30">
        <v>12.7</v>
      </c>
      <c r="H129" s="21">
        <f t="shared" si="63"/>
        <v>4.0983606557377053E-2</v>
      </c>
      <c r="I129" s="105">
        <f>IF(ISNUMBER(G129), $B145 * H129, "")</f>
        <v>6147.5409836065583</v>
      </c>
      <c r="J129" s="20">
        <v>13</v>
      </c>
      <c r="K129" s="21">
        <f t="shared" si="64"/>
        <v>6.5573770491803338E-2</v>
      </c>
      <c r="L129" s="22">
        <f>IF(ISNUMBER(J129), $B145 * K129, "")</f>
        <v>9836.0655737705001</v>
      </c>
      <c r="M129" s="30">
        <v>12.8</v>
      </c>
      <c r="N129" s="21">
        <f t="shared" si="65"/>
        <v>4.9180327868852576E-2</v>
      </c>
      <c r="O129" s="22">
        <f>IF(ISNUMBER(M129), $B145 * N129, "")</f>
        <v>7377.0491803278865</v>
      </c>
      <c r="Q129" s="264"/>
      <c r="R129" s="264"/>
      <c r="S129" s="264"/>
    </row>
    <row r="130" spans="1:19" ht="17.25" thickBot="1">
      <c r="A130" s="125" t="s">
        <v>72</v>
      </c>
      <c r="B130" s="129">
        <v>21.5</v>
      </c>
      <c r="C130" s="80">
        <v>8.0402010100000004E-2</v>
      </c>
      <c r="D130" s="106">
        <v>21.5</v>
      </c>
      <c r="E130" s="107">
        <f>IF(ISNUMBER(D130), (D130 - $B130) / $B130, "")</f>
        <v>0</v>
      </c>
      <c r="F130" s="108">
        <f>IF(ISNUMBER(D130), $B145 * E130, "")</f>
        <v>0</v>
      </c>
      <c r="G130" s="109">
        <v>22</v>
      </c>
      <c r="H130" s="107">
        <f>IF(ISNUMBER(G130), (G130 - $B130) / $B130, "")</f>
        <v>2.3255813953488372E-2</v>
      </c>
      <c r="I130" s="110">
        <f>IF(ISNUMBER(G130), $B145 * H130, "")</f>
        <v>3488.3720930232557</v>
      </c>
      <c r="J130" s="106">
        <v>22.5</v>
      </c>
      <c r="K130" s="107">
        <f>IF(ISNUMBER(J130), (J130 - $B130) / $B130, "")</f>
        <v>4.6511627906976744E-2</v>
      </c>
      <c r="L130" s="108">
        <f>IF(ISNUMBER(J130), $B145 * K130, "")</f>
        <v>6976.7441860465115</v>
      </c>
      <c r="M130" s="109">
        <v>22.6</v>
      </c>
      <c r="N130" s="107">
        <f>IF(ISNUMBER(M130), (M130 - $B130) / $B130, "")</f>
        <v>5.1162790697674487E-2</v>
      </c>
      <c r="O130" s="108">
        <f>IF(ISNUMBER(M130), $B145 * N130, "")</f>
        <v>7674.4186046511732</v>
      </c>
      <c r="Q130" s="264"/>
      <c r="R130" s="264"/>
      <c r="S130" s="264"/>
    </row>
    <row r="131" spans="1:19" ht="17.25" thickBot="1">
      <c r="A131" s="125" t="s">
        <v>120</v>
      </c>
      <c r="B131" s="126">
        <v>31.5</v>
      </c>
      <c r="C131" s="77">
        <v>7.5085324199999998E-2</v>
      </c>
      <c r="D131" s="15">
        <v>31.7</v>
      </c>
      <c r="E131" s="32">
        <f t="shared" ref="E131:E134" si="66">IF(ISNUMBER(D131), (D131 - $B131) / $B131, "")</f>
        <v>6.3492063492063266E-3</v>
      </c>
      <c r="F131" s="18">
        <f>IF(ISNUMBER(D131), $B145 * E131, "")</f>
        <v>952.380952380949</v>
      </c>
      <c r="G131" s="31">
        <v>32.4</v>
      </c>
      <c r="H131" s="32">
        <f t="shared" ref="H131:H134" si="67">IF(ISNUMBER(G131), (G131 - $B131) / $B131, "")</f>
        <v>2.8571428571428525E-2</v>
      </c>
      <c r="I131" s="101">
        <f>IF(ISNUMBER(G131), $B145 * H131, "")</f>
        <v>4285.714285714279</v>
      </c>
      <c r="J131" s="15">
        <v>34</v>
      </c>
      <c r="K131" s="32">
        <f t="shared" ref="K131:K134" si="68">IF(ISNUMBER(J131), (J131 - $B131) / $B131, "")</f>
        <v>7.9365079365079361E-2</v>
      </c>
      <c r="L131" s="18">
        <f>IF(ISNUMBER(J131), $B145 * K131, "")</f>
        <v>11904.761904761905</v>
      </c>
      <c r="M131" s="31">
        <v>33.700000000000003</v>
      </c>
      <c r="N131" s="32">
        <f t="shared" ref="N131:N134" si="69">IF(ISNUMBER(M131), (M131 - $B131) / $B131, "")</f>
        <v>6.9841269841269926E-2</v>
      </c>
      <c r="O131" s="18">
        <f>IF(ISNUMBER(M131), $B145 * N131, "")</f>
        <v>10476.19047619049</v>
      </c>
      <c r="Q131" s="264"/>
      <c r="R131" s="264"/>
      <c r="S131" s="264"/>
    </row>
    <row r="132" spans="1:19" ht="17.25" thickBot="1">
      <c r="A132" s="125" t="s">
        <v>188</v>
      </c>
      <c r="B132" s="126">
        <v>14.8</v>
      </c>
      <c r="C132" s="77">
        <v>7.2463768100000006E-2</v>
      </c>
      <c r="D132" s="15">
        <v>15.2</v>
      </c>
      <c r="E132" s="32">
        <f t="shared" si="66"/>
        <v>2.7027027027026931E-2</v>
      </c>
      <c r="F132" s="18">
        <f>IF(ISNUMBER(D132), $B145 * E132, "")</f>
        <v>4054.0540540540396</v>
      </c>
      <c r="G132" s="31">
        <v>15.4</v>
      </c>
      <c r="H132" s="32">
        <f t="shared" si="67"/>
        <v>4.0540540540540515E-2</v>
      </c>
      <c r="I132" s="101">
        <f>IF(ISNUMBER(G132), $B145 * H132, "")</f>
        <v>6081.0810810810772</v>
      </c>
      <c r="J132" s="15">
        <v>16</v>
      </c>
      <c r="K132" s="32">
        <f t="shared" si="68"/>
        <v>8.108108108108103E-2</v>
      </c>
      <c r="L132" s="18">
        <f>IF(ISNUMBER(J132), $B145 * K132, "")</f>
        <v>12162.162162162154</v>
      </c>
      <c r="M132" s="31">
        <v>15.9</v>
      </c>
      <c r="N132" s="32">
        <f t="shared" si="69"/>
        <v>7.4324324324324301E-2</v>
      </c>
      <c r="O132" s="18">
        <f>IF(ISNUMBER(M132), $B145 * N132, "")</f>
        <v>11148.648648648645</v>
      </c>
      <c r="Q132" s="264"/>
      <c r="R132" s="264"/>
      <c r="S132" s="264"/>
    </row>
    <row r="133" spans="1:19" ht="17.25" thickBot="1">
      <c r="A133" s="125" t="s">
        <v>202</v>
      </c>
      <c r="B133" s="126">
        <v>13.7</v>
      </c>
      <c r="C133" s="77">
        <v>7.03125E-2</v>
      </c>
      <c r="D133" s="15">
        <v>14</v>
      </c>
      <c r="E133" s="32">
        <f t="shared" si="66"/>
        <v>2.1897810218978155E-2</v>
      </c>
      <c r="F133" s="18">
        <f>IF(ISNUMBER(D133), $B145 * E133, "")</f>
        <v>3284.6715328467235</v>
      </c>
      <c r="G133" s="31">
        <v>14.1</v>
      </c>
      <c r="H133" s="32">
        <f t="shared" si="67"/>
        <v>2.919708029197083E-2</v>
      </c>
      <c r="I133" s="101">
        <f>IF(ISNUMBER(G133), $B145 * H133, "")</f>
        <v>4379.562043795624</v>
      </c>
      <c r="J133" s="15">
        <v>14.6</v>
      </c>
      <c r="K133" s="32">
        <f t="shared" si="68"/>
        <v>6.5693430656934337E-2</v>
      </c>
      <c r="L133" s="18">
        <f>IF(ISNUMBER(J133), $B145 * K133, "")</f>
        <v>9854.0145985401505</v>
      </c>
      <c r="M133" s="31">
        <v>14.6</v>
      </c>
      <c r="N133" s="32">
        <f t="shared" si="69"/>
        <v>6.5693430656934337E-2</v>
      </c>
      <c r="O133" s="18">
        <f>IF(ISNUMBER(M133), $B145 * N133, "")</f>
        <v>9854.0145985401505</v>
      </c>
      <c r="Q133" s="33"/>
      <c r="R133" s="33"/>
    </row>
    <row r="134" spans="1:19" ht="17.25" thickBot="1">
      <c r="A134" s="130" t="s">
        <v>176</v>
      </c>
      <c r="B134" s="131">
        <v>15.3</v>
      </c>
      <c r="C134" s="79">
        <v>6.9930069900000003E-2</v>
      </c>
      <c r="D134" s="24">
        <v>15.4</v>
      </c>
      <c r="E134" s="25">
        <f t="shared" si="66"/>
        <v>6.5359477124182774E-3</v>
      </c>
      <c r="F134" s="104">
        <f>IF(ISNUMBER(D134), $B145 * E134, "")</f>
        <v>980.39215686274156</v>
      </c>
      <c r="G134" s="102">
        <v>15.7</v>
      </c>
      <c r="H134" s="25">
        <f t="shared" si="67"/>
        <v>2.614379084967311E-2</v>
      </c>
      <c r="I134" s="103">
        <f>IF(ISNUMBER(G134), $B145 * H134, "")</f>
        <v>3921.5686274509662</v>
      </c>
      <c r="J134" s="24">
        <v>16.100000000000001</v>
      </c>
      <c r="K134" s="25">
        <f t="shared" si="68"/>
        <v>5.2287581699346448E-2</v>
      </c>
      <c r="L134" s="104">
        <f>IF(ISNUMBER(J134), $B145 * K134, "")</f>
        <v>7843.137254901967</v>
      </c>
      <c r="M134" s="102">
        <v>16.600000000000001</v>
      </c>
      <c r="N134" s="25">
        <f t="shared" si="69"/>
        <v>8.4967320261437954E-2</v>
      </c>
      <c r="O134" s="104">
        <f>IF(ISNUMBER(M134), $B145 * N134, "")</f>
        <v>12745.098039215693</v>
      </c>
      <c r="Q134" s="265"/>
      <c r="R134" s="266"/>
      <c r="S134" s="267"/>
    </row>
    <row r="135" spans="1:19">
      <c r="A135" s="123" t="s">
        <v>148</v>
      </c>
      <c r="B135" s="124">
        <v>10.8</v>
      </c>
      <c r="C135" s="76">
        <v>6.9306930700000005E-2</v>
      </c>
      <c r="D135" s="13">
        <v>11.1</v>
      </c>
      <c r="E135" s="14">
        <f>IF(ISNUMBER(D135), (D135 - $B135) / $B135, "")</f>
        <v>2.7777777777777676E-2</v>
      </c>
      <c r="F135" s="16">
        <f>IF(ISNUMBER(D135), $B145 * E135, "")</f>
        <v>4166.6666666666515</v>
      </c>
      <c r="G135" s="29">
        <v>11.2</v>
      </c>
      <c r="H135" s="14">
        <f>IF(ISNUMBER(G135), (G135 - $B135) / $B135, "")</f>
        <v>3.7037037037036903E-2</v>
      </c>
      <c r="I135" s="100">
        <f>IF(ISNUMBER(G135), $B145 * H135, "")</f>
        <v>5555.5555555555356</v>
      </c>
      <c r="J135" s="13">
        <v>11.6</v>
      </c>
      <c r="K135" s="14">
        <f>IF(ISNUMBER(J135), (J135 - $B135) / $B135, "")</f>
        <v>7.4074074074073973E-2</v>
      </c>
      <c r="L135" s="16">
        <f>IF(ISNUMBER(J135), $B145 * K135, "")</f>
        <v>11111.111111111097</v>
      </c>
      <c r="M135" s="29">
        <v>11.5</v>
      </c>
      <c r="N135" s="14">
        <f>IF(ISNUMBER(M135), (M135 - $B135) / $B135, "")</f>
        <v>6.4814814814814742E-2</v>
      </c>
      <c r="O135" s="16">
        <f>IF(ISNUMBER(M135), $B145 * N135, "")</f>
        <v>9722.2222222222117</v>
      </c>
      <c r="Q135" s="268"/>
      <c r="R135" s="269"/>
      <c r="S135" s="270"/>
    </row>
    <row r="136" spans="1:19" ht="17.25" thickBot="1">
      <c r="A136" s="125" t="s">
        <v>232</v>
      </c>
      <c r="B136" s="126">
        <v>70.400000000000006</v>
      </c>
      <c r="C136" s="77">
        <v>6.3444108799999996E-2</v>
      </c>
      <c r="D136" s="15">
        <v>71.400000000000006</v>
      </c>
      <c r="E136" s="32">
        <f t="shared" ref="E136:E139" si="70">IF(ISNUMBER(D136), (D136 - $B136) / $B136, "")</f>
        <v>1.4204545454545454E-2</v>
      </c>
      <c r="F136" s="18">
        <f>IF(ISNUMBER(D136), $B145 * E136, "")</f>
        <v>2130.681818181818</v>
      </c>
      <c r="G136" s="31">
        <v>72.599999999999994</v>
      </c>
      <c r="H136" s="32">
        <f t="shared" ref="H136:H139" si="71">IF(ISNUMBER(G136), (G136 - $B136) / $B136, "")</f>
        <v>3.1249999999999837E-2</v>
      </c>
      <c r="I136" s="101">
        <f>IF(ISNUMBER(G136), $B145 * H136, "")</f>
        <v>4687.4999999999754</v>
      </c>
      <c r="J136" s="15">
        <v>74.3</v>
      </c>
      <c r="K136" s="32">
        <f t="shared" ref="K136:K139" si="72">IF(ISNUMBER(J136), (J136 - $B136) / $B136, "")</f>
        <v>5.5397727272727147E-2</v>
      </c>
      <c r="L136" s="18">
        <f>IF(ISNUMBER(J136), $B145 * K136, "")</f>
        <v>8309.6590909090719</v>
      </c>
      <c r="M136" s="31">
        <v>73.7</v>
      </c>
      <c r="N136" s="32">
        <f t="shared" ref="N136:N139" si="73">IF(ISNUMBER(M136), (M136 - $B136) / $B136, "")</f>
        <v>4.6874999999999958E-2</v>
      </c>
      <c r="O136" s="18">
        <f>IF(ISNUMBER(M136), $B145 * N136, "")</f>
        <v>7031.2499999999936</v>
      </c>
      <c r="Q136" s="271"/>
      <c r="R136" s="272"/>
      <c r="S136" s="273"/>
    </row>
    <row r="137" spans="1:19" ht="17.25" thickBot="1">
      <c r="A137" s="125" t="s">
        <v>248</v>
      </c>
      <c r="B137" s="126">
        <v>76.8</v>
      </c>
      <c r="C137" s="77">
        <v>5.6396148600000001E-2</v>
      </c>
      <c r="D137" s="15">
        <v>78.5</v>
      </c>
      <c r="E137" s="32">
        <f t="shared" si="70"/>
        <v>2.2135416666666706E-2</v>
      </c>
      <c r="F137" s="18">
        <f>IF(ISNUMBER(D137), $B145 * E137, "")</f>
        <v>3320.3125000000059</v>
      </c>
      <c r="G137" s="31">
        <v>80.099999999999994</v>
      </c>
      <c r="H137" s="32">
        <f t="shared" si="71"/>
        <v>4.2968749999999965E-2</v>
      </c>
      <c r="I137" s="101">
        <f>IF(ISNUMBER(G137), $B145 * H137, "")</f>
        <v>6445.3124999999945</v>
      </c>
      <c r="J137" s="15">
        <v>82.4</v>
      </c>
      <c r="K137" s="32">
        <f t="shared" si="72"/>
        <v>7.2916666666666782E-2</v>
      </c>
      <c r="L137" s="18">
        <f>IF(ISNUMBER(J137), $B145 * K137, "")</f>
        <v>10937.500000000018</v>
      </c>
      <c r="M137" s="31">
        <v>81.3</v>
      </c>
      <c r="N137" s="32">
        <f t="shared" si="73"/>
        <v>5.859375E-2</v>
      </c>
      <c r="O137" s="18">
        <f>IF(ISNUMBER(M137), $B145 * N137, "")</f>
        <v>8789.0625</v>
      </c>
      <c r="Q137" s="264"/>
      <c r="R137" s="264"/>
      <c r="S137" s="264"/>
    </row>
    <row r="138" spans="1:19" ht="17.25" thickBot="1">
      <c r="A138" s="125" t="s">
        <v>146</v>
      </c>
      <c r="B138" s="126">
        <v>17.7</v>
      </c>
      <c r="C138" s="77">
        <v>5.3571428599999998E-2</v>
      </c>
      <c r="D138" s="15">
        <v>17.899999999999999</v>
      </c>
      <c r="E138" s="32">
        <f t="shared" si="70"/>
        <v>1.1299435028248548E-2</v>
      </c>
      <c r="F138" s="18">
        <f>IF(ISNUMBER(D138), $B145 * E138, "")</f>
        <v>1694.9152542372822</v>
      </c>
      <c r="G138" s="31">
        <v>18.399999999999999</v>
      </c>
      <c r="H138" s="32">
        <f t="shared" si="71"/>
        <v>3.9548022598870018E-2</v>
      </c>
      <c r="I138" s="101">
        <f>IF(ISNUMBER(G138), $B145 * H138, "")</f>
        <v>5932.2033898305026</v>
      </c>
      <c r="J138" s="15">
        <v>19.2</v>
      </c>
      <c r="K138" s="32">
        <f t="shared" si="72"/>
        <v>8.4745762711864417E-2</v>
      </c>
      <c r="L138" s="18">
        <f>IF(ISNUMBER(J138), $B145 * K138, "")</f>
        <v>12711.864406779663</v>
      </c>
      <c r="M138" s="31">
        <v>18.899999999999999</v>
      </c>
      <c r="N138" s="32">
        <f t="shared" si="73"/>
        <v>6.7796610169491484E-2</v>
      </c>
      <c r="O138" s="18">
        <f>IF(ISNUMBER(M138), $B145 * N138, "")</f>
        <v>10169.491525423722</v>
      </c>
      <c r="Q138" s="274"/>
      <c r="R138" s="274"/>
      <c r="S138" s="274"/>
    </row>
    <row r="139" spans="1:19" ht="17.25" thickBot="1">
      <c r="A139" s="127" t="s">
        <v>160</v>
      </c>
      <c r="B139" s="128">
        <v>90.9</v>
      </c>
      <c r="C139" s="78">
        <v>4.6029919400000001E-2</v>
      </c>
      <c r="D139" s="20">
        <v>91.7</v>
      </c>
      <c r="E139" s="21">
        <f t="shared" si="70"/>
        <v>8.8008800880087692E-3</v>
      </c>
      <c r="F139" s="22">
        <f>IF(ISNUMBER(D139), $B145 * E139, "")</f>
        <v>1320.1320132013154</v>
      </c>
      <c r="G139" s="30">
        <v>93.2</v>
      </c>
      <c r="H139" s="21">
        <f t="shared" si="71"/>
        <v>2.5302530253025271E-2</v>
      </c>
      <c r="I139" s="105">
        <f>IF(ISNUMBER(G139), $B145 * H139, "")</f>
        <v>3795.3795379537905</v>
      </c>
      <c r="J139" s="20">
        <v>97.5</v>
      </c>
      <c r="K139" s="21">
        <f t="shared" si="72"/>
        <v>7.2607260726072542E-2</v>
      </c>
      <c r="L139" s="22">
        <f>IF(ISNUMBER(J139), $B145 * K139, "")</f>
        <v>10891.089108910881</v>
      </c>
      <c r="M139" s="30">
        <v>97.5</v>
      </c>
      <c r="N139" s="21">
        <f t="shared" si="73"/>
        <v>7.2607260726072542E-2</v>
      </c>
      <c r="O139" s="22">
        <f>IF(ISNUMBER(M139), $B145 * N139, "")</f>
        <v>10891.089108910881</v>
      </c>
      <c r="Q139" s="274"/>
      <c r="R139" s="274"/>
      <c r="S139" s="274"/>
    </row>
    <row r="140" spans="1:19" ht="17.25" thickBot="1">
      <c r="A140" s="125" t="s">
        <v>142</v>
      </c>
      <c r="B140" s="129">
        <v>95.4</v>
      </c>
      <c r="C140" s="80">
        <v>4.3763676100000003E-2</v>
      </c>
      <c r="D140" s="106">
        <v>98.3</v>
      </c>
      <c r="E140" s="107">
        <f>IF(ISNUMBER(D140), (D140 - $B140) / $B140, "")</f>
        <v>3.0398322851152949E-2</v>
      </c>
      <c r="F140" s="108">
        <f>IF(ISNUMBER(D140), $B145 * E140, "")</f>
        <v>4559.7484276729419</v>
      </c>
      <c r="G140" s="109">
        <v>99.5</v>
      </c>
      <c r="H140" s="107">
        <f>IF(ISNUMBER(G140), (G140 - $B140) / $B140, "")</f>
        <v>4.2976939203354235E-2</v>
      </c>
      <c r="I140" s="110">
        <f>IF(ISNUMBER(G140), $B145 * H140, "")</f>
        <v>6446.5408805031357</v>
      </c>
      <c r="J140" s="106">
        <v>102</v>
      </c>
      <c r="K140" s="107">
        <f>IF(ISNUMBER(J140), (J140 - $B140) / $B140, "")</f>
        <v>6.9182389937106861E-2</v>
      </c>
      <c r="L140" s="108">
        <f>IF(ISNUMBER(J140), $B145 * K140, "")</f>
        <v>10377.35849056603</v>
      </c>
      <c r="M140" s="109">
        <v>101</v>
      </c>
      <c r="N140" s="107">
        <f>IF(ISNUMBER(M140), (M140 - $B140) / $B140, "")</f>
        <v>5.8700209643605804E-2</v>
      </c>
      <c r="O140" s="108">
        <f>IF(ISNUMBER(M140), $B145 * N140, "")</f>
        <v>8805.0314465408701</v>
      </c>
      <c r="Q140" s="264"/>
      <c r="R140" s="264"/>
      <c r="S140" s="264"/>
    </row>
    <row r="141" spans="1:19" ht="17.25" thickBot="1">
      <c r="A141" s="125" t="s">
        <v>200</v>
      </c>
      <c r="B141" s="126">
        <v>72.8</v>
      </c>
      <c r="C141" s="77">
        <v>4.1487839800000002E-2</v>
      </c>
      <c r="D141" s="15">
        <v>73.900000000000006</v>
      </c>
      <c r="E141" s="32">
        <f t="shared" ref="E141:E144" si="74">IF(ISNUMBER(D141), (D141 - $B141) / $B141, "")</f>
        <v>1.5109890109890228E-2</v>
      </c>
      <c r="F141" s="18">
        <f>IF(ISNUMBER(D141), $B145 * E141, "")</f>
        <v>2266.483516483534</v>
      </c>
      <c r="G141" s="31">
        <v>74.599999999999994</v>
      </c>
      <c r="H141" s="32">
        <f t="shared" ref="H141:H144" si="75">IF(ISNUMBER(G141), (G141 - $B141) / $B141, "")</f>
        <v>2.4725274725274686E-2</v>
      </c>
      <c r="I141" s="101">
        <f>IF(ISNUMBER(G141), $B145 * H141, "")</f>
        <v>3708.7912087912027</v>
      </c>
      <c r="J141" s="15">
        <v>76.900000000000006</v>
      </c>
      <c r="K141" s="32">
        <f t="shared" ref="K141:K144" si="76">IF(ISNUMBER(J141), (J141 - $B141) / $B141, "")</f>
        <v>5.6318681318681438E-2</v>
      </c>
      <c r="L141" s="18">
        <f>IF(ISNUMBER(J141), $B145 * K141, "")</f>
        <v>8447.8021978022152</v>
      </c>
      <c r="M141" s="31">
        <v>75.8</v>
      </c>
      <c r="N141" s="32">
        <f t="shared" ref="N141:N144" si="77">IF(ISNUMBER(M141), (M141 - $B141) / $B141, "")</f>
        <v>4.1208791208791208E-2</v>
      </c>
      <c r="O141" s="18">
        <f>IF(ISNUMBER(M141), $B145 * N141, "")</f>
        <v>6181.3186813186812</v>
      </c>
      <c r="Q141" s="264"/>
      <c r="R141" s="264"/>
      <c r="S141" s="264"/>
    </row>
    <row r="142" spans="1:19" ht="17.25" thickBot="1">
      <c r="A142" s="125" t="s">
        <v>98</v>
      </c>
      <c r="B142" s="126">
        <v>3.84</v>
      </c>
      <c r="C142" s="77">
        <v>4.06504065E-2</v>
      </c>
      <c r="D142" s="15">
        <v>3.9</v>
      </c>
      <c r="E142" s="32">
        <f t="shared" si="74"/>
        <v>1.5625000000000014E-2</v>
      </c>
      <c r="F142" s="18">
        <f>IF(ISNUMBER(D142), $B145 * E142, "")</f>
        <v>2343.7500000000023</v>
      </c>
      <c r="G142" s="31">
        <v>3.98</v>
      </c>
      <c r="H142" s="32">
        <f t="shared" si="75"/>
        <v>3.645833333333337E-2</v>
      </c>
      <c r="I142" s="101">
        <f>IF(ISNUMBER(G142), $B145 * H142, "")</f>
        <v>5468.7500000000055</v>
      </c>
      <c r="J142" s="15">
        <v>4.09</v>
      </c>
      <c r="K142" s="32">
        <f t="shared" si="76"/>
        <v>6.5104166666666671E-2</v>
      </c>
      <c r="L142" s="18">
        <f>IF(ISNUMBER(J142), $B145 * K142, "")</f>
        <v>9765.625</v>
      </c>
      <c r="M142" s="31">
        <v>4.05</v>
      </c>
      <c r="N142" s="32">
        <f t="shared" si="77"/>
        <v>5.4687499999999993E-2</v>
      </c>
      <c r="O142" s="18">
        <f>IF(ISNUMBER(M142), $B145 * N142, "")</f>
        <v>8203.1249999999982</v>
      </c>
      <c r="Q142" s="264"/>
      <c r="R142" s="264"/>
      <c r="S142" s="264"/>
    </row>
    <row r="143" spans="1:19">
      <c r="A143" s="125" t="s">
        <v>328</v>
      </c>
      <c r="B143" s="126">
        <v>0.29499999999999998</v>
      </c>
      <c r="C143" s="77">
        <v>2.4305555600000001E-2</v>
      </c>
      <c r="D143" s="15">
        <v>0.29799999999999999</v>
      </c>
      <c r="E143" s="32">
        <f t="shared" si="74"/>
        <v>1.0169491525423738E-2</v>
      </c>
      <c r="F143" s="18">
        <f>IF(ISNUMBER(D143), $B145 * E143, "")</f>
        <v>1525.4237288135607</v>
      </c>
      <c r="G143" s="31">
        <v>0.3</v>
      </c>
      <c r="H143" s="32">
        <f t="shared" si="75"/>
        <v>1.6949152542372899E-2</v>
      </c>
      <c r="I143" s="101">
        <f>IF(ISNUMBER(G143), $B145 * H143, "")</f>
        <v>2542.3728813559346</v>
      </c>
      <c r="J143" s="15">
        <v>0.30099999999999999</v>
      </c>
      <c r="K143" s="32">
        <f t="shared" si="76"/>
        <v>2.0338983050847477E-2</v>
      </c>
      <c r="L143" s="18">
        <f>IF(ISNUMBER(J143), $B145 * K143, "")</f>
        <v>3050.8474576271215</v>
      </c>
      <c r="M143" s="31">
        <v>0.29899999999999999</v>
      </c>
      <c r="N143" s="32">
        <f t="shared" si="77"/>
        <v>1.3559322033898319E-2</v>
      </c>
      <c r="O143" s="18">
        <f>IF(ISNUMBER(M143), $B145 * N143, "")</f>
        <v>2033.8983050847478</v>
      </c>
      <c r="Q143" s="253"/>
      <c r="R143" s="254"/>
      <c r="S143" s="255"/>
    </row>
    <row r="144" spans="1:19" ht="17.25" thickBot="1">
      <c r="A144" s="130" t="s">
        <v>65</v>
      </c>
      <c r="B144" s="131">
        <v>65.599999999999994</v>
      </c>
      <c r="C144" s="79">
        <v>1.5267175999999999E-3</v>
      </c>
      <c r="D144" s="24">
        <v>65.2</v>
      </c>
      <c r="E144" s="25">
        <f t="shared" si="74"/>
        <v>-6.0975609756096271E-3</v>
      </c>
      <c r="F144" s="104">
        <f>IF(ISNUMBER(D144), $B145 * E144, "")</f>
        <v>-914.63414634144408</v>
      </c>
      <c r="G144" s="102">
        <v>65.8</v>
      </c>
      <c r="H144" s="25">
        <f t="shared" si="75"/>
        <v>3.0487804878049215E-3</v>
      </c>
      <c r="I144" s="103">
        <f>IF(ISNUMBER(G144), $B145 * H144, "")</f>
        <v>457.31707317073824</v>
      </c>
      <c r="J144" s="24">
        <v>68.099999999999994</v>
      </c>
      <c r="K144" s="25">
        <f t="shared" si="76"/>
        <v>3.8109756097560982E-2</v>
      </c>
      <c r="L144" s="104">
        <f>IF(ISNUMBER(J144), $B145 * K144, "")</f>
        <v>5716.4634146341468</v>
      </c>
      <c r="M144" s="102">
        <v>67.3</v>
      </c>
      <c r="N144" s="25">
        <f t="shared" si="77"/>
        <v>2.5914634146341511E-2</v>
      </c>
      <c r="O144" s="104">
        <f>IF(ISNUMBER(M144), $B145 * N144, "")</f>
        <v>3887.1951219512266</v>
      </c>
      <c r="Q144" s="256"/>
      <c r="R144" s="257"/>
      <c r="S144" s="258"/>
    </row>
    <row r="145" spans="1:19" ht="17.25" thickBot="1">
      <c r="A145" s="132" t="s">
        <v>268</v>
      </c>
      <c r="B145" s="317">
        <f>$B$37</f>
        <v>150000</v>
      </c>
      <c r="C145" s="318"/>
      <c r="D145" s="26" t="s">
        <v>269</v>
      </c>
      <c r="E145" s="27">
        <f>IF(COUNT(E125:E144), SUM(E125:E144) / COUNT(E125:E144), 0)</f>
        <v>7.5579211583596028E-3</v>
      </c>
      <c r="F145" s="28">
        <f>SUM(F125:F144)</f>
        <v>22673.763475078809</v>
      </c>
      <c r="G145" s="26" t="s">
        <v>269</v>
      </c>
      <c r="H145" s="27">
        <f>IF(COUNT(H125:H144), SUM(H125:H144) / COUNT(H125:H144), 0)</f>
        <v>2.1519409685146991E-2</v>
      </c>
      <c r="I145" s="28">
        <f>SUM(I125:I144)</f>
        <v>64558.22905544097</v>
      </c>
      <c r="J145" s="26" t="s">
        <v>269</v>
      </c>
      <c r="K145" s="27">
        <f>IF(COUNT(K125:K144), SUM(K125:K144) / COUNT(K125:K144), 0)</f>
        <v>5.1892821065271821E-2</v>
      </c>
      <c r="L145" s="28">
        <f>SUM(L125:L144)</f>
        <v>155678.46319581548</v>
      </c>
      <c r="M145" s="26" t="s">
        <v>269</v>
      </c>
      <c r="N145" s="27">
        <f>IF(COUNT(N125:N144), SUM(N125:N144) / COUNT(N125:N144), 0)</f>
        <v>4.4201822382398649E-2</v>
      </c>
      <c r="O145" s="28">
        <f>SUM(O125:O144)</f>
        <v>132605.46714719594</v>
      </c>
      <c r="Q145" s="259"/>
      <c r="R145" s="260"/>
      <c r="S145" s="261"/>
    </row>
    <row r="147" spans="1:19" ht="17.25" thickBot="1"/>
    <row r="148" spans="1:19" ht="17.25" thickBot="1">
      <c r="A148" s="275" t="s">
        <v>257</v>
      </c>
      <c r="B148" s="276"/>
      <c r="C148" s="276"/>
      <c r="D148" s="276"/>
      <c r="E148" s="276"/>
      <c r="F148" s="276"/>
      <c r="G148" s="276"/>
      <c r="H148" s="276"/>
      <c r="I148" s="276"/>
      <c r="J148" s="276"/>
      <c r="K148" s="276"/>
      <c r="L148" s="276"/>
      <c r="M148" s="276"/>
      <c r="N148" s="276"/>
      <c r="O148" s="277"/>
      <c r="Q148" s="274"/>
      <c r="R148" s="274"/>
      <c r="S148" s="274"/>
    </row>
    <row r="149" spans="1:19" ht="17.25" thickBot="1">
      <c r="A149" s="157" t="s">
        <v>265</v>
      </c>
      <c r="B149" s="275" t="s">
        <v>49</v>
      </c>
      <c r="C149" s="277"/>
      <c r="D149" s="275" t="s">
        <v>58</v>
      </c>
      <c r="E149" s="276"/>
      <c r="F149" s="277"/>
      <c r="G149" s="278">
        <f>_xlfn.IFNA(VLOOKUP(B149, 현재가테이블!$B$2:$D$200, 2, FALSE), "-")</f>
        <v>74050000</v>
      </c>
      <c r="H149" s="279"/>
      <c r="I149" s="280"/>
      <c r="J149" s="275" t="s">
        <v>59</v>
      </c>
      <c r="K149" s="276"/>
      <c r="L149" s="277"/>
      <c r="M149" s="281">
        <f>_xlfn.IFNA(VLOOKUP(B149, 현재가테이블!$B$2:$D$200, 3, FALSE), "-")</f>
        <v>-1.04236269E-2</v>
      </c>
      <c r="N149" s="282"/>
      <c r="O149" s="283"/>
      <c r="Q149" s="274"/>
      <c r="R149" s="274"/>
      <c r="S149" s="274"/>
    </row>
    <row r="150" spans="1:19" ht="17.25" thickBot="1">
      <c r="A150" s="319" t="s">
        <v>55</v>
      </c>
      <c r="B150" s="315" t="str">
        <f>TEXT($G$1, "[$-ko-KR]yyyy-mm-dd(ddd) ") &amp; "오전 00:00"</f>
        <v>2021-10-01(금) 오전 00:00</v>
      </c>
      <c r="C150" s="316"/>
      <c r="D150" s="288" t="str">
        <f>TEXT($G$1, "[$-ko-KR]yyyy-mm-dd(ddd) ") &amp; "오후 14:00"</f>
        <v>2021-10-01(금) 오후 14:00</v>
      </c>
      <c r="E150" s="289"/>
      <c r="F150" s="290"/>
      <c r="G150" s="288" t="str">
        <f>TEXT($G$1, "[$-ko-KR]yyyy-mm-dd(ddd) ") &amp; "오후 19:00"</f>
        <v>2021-10-01(금) 오후 19:00</v>
      </c>
      <c r="H150" s="289"/>
      <c r="I150" s="290"/>
      <c r="J150" s="288" t="str">
        <f>TEXT($G$1, "[$-ko-KR]yyyy-mm-dd(ddd) ") &amp; "오후 21:00"</f>
        <v>2021-10-01(금) 오후 21:00</v>
      </c>
      <c r="K150" s="289"/>
      <c r="L150" s="290"/>
      <c r="M150" s="288" t="str">
        <f>TEXT($G$1+1, "[$-ko-KR]yyyy-mm-dd(ddd) ") &amp; "오전 00:00"</f>
        <v>2021-10-02(토) 오전 00:00</v>
      </c>
      <c r="N150" s="289"/>
      <c r="O150" s="290"/>
      <c r="Q150" s="274"/>
      <c r="R150" s="274"/>
      <c r="S150" s="274"/>
    </row>
    <row r="151" spans="1:19" ht="17.25" thickBot="1">
      <c r="A151" s="320"/>
      <c r="B151" s="121" t="s">
        <v>58</v>
      </c>
      <c r="C151" s="122" t="s">
        <v>59</v>
      </c>
      <c r="D151" s="2" t="s">
        <v>58</v>
      </c>
      <c r="E151" s="10" t="s">
        <v>266</v>
      </c>
      <c r="F151" s="11" t="s">
        <v>267</v>
      </c>
      <c r="G151" s="158" t="s">
        <v>58</v>
      </c>
      <c r="H151" s="159" t="s">
        <v>266</v>
      </c>
      <c r="I151" s="160" t="s">
        <v>267</v>
      </c>
      <c r="J151" s="10" t="s">
        <v>58</v>
      </c>
      <c r="K151" s="10" t="s">
        <v>266</v>
      </c>
      <c r="L151" s="115" t="s">
        <v>267</v>
      </c>
      <c r="M151" s="2" t="s">
        <v>58</v>
      </c>
      <c r="N151" s="10" t="s">
        <v>266</v>
      </c>
      <c r="O151" s="66" t="s">
        <v>267</v>
      </c>
      <c r="Q151" s="264"/>
      <c r="R151" s="264"/>
      <c r="S151" s="264"/>
    </row>
    <row r="152" spans="1:19" ht="17.25" thickBot="1">
      <c r="A152" s="123" t="s">
        <v>80</v>
      </c>
      <c r="B152" s="124">
        <v>781</v>
      </c>
      <c r="C152" s="76">
        <v>7.4277854200000007E-2</v>
      </c>
      <c r="D152" s="13">
        <v>767</v>
      </c>
      <c r="E152" s="14">
        <f>IF(ISNUMBER(D152), (D152 - $B152) / $B152, "")</f>
        <v>-1.7925736235595392E-2</v>
      </c>
      <c r="F152" s="16">
        <f>IF(ISNUMBER(D152), $B172 * E152, "")</f>
        <v>-2688.8604353393089</v>
      </c>
      <c r="G152" s="29">
        <v>788</v>
      </c>
      <c r="H152" s="14">
        <f>IF(ISNUMBER(G152), (G152 - $B152) / $B152, "")</f>
        <v>8.9628681177976958E-3</v>
      </c>
      <c r="I152" s="100">
        <f>IF(ISNUMBER(G152), $B172 * H152, "")</f>
        <v>1344.4302176696544</v>
      </c>
      <c r="J152" s="13">
        <v>811</v>
      </c>
      <c r="K152" s="14">
        <f>IF(ISNUMBER(J152), (J152 - $B152) / $B152, "")</f>
        <v>3.8412291933418691E-2</v>
      </c>
      <c r="L152" s="16">
        <f>IF(ISNUMBER(J152), $B172 * K152, "")</f>
        <v>5761.8437900128038</v>
      </c>
      <c r="M152" s="29">
        <v>804</v>
      </c>
      <c r="N152" s="14">
        <f>IF(ISNUMBER(M152), (M152 - $B152) / $B152, "")</f>
        <v>2.9449423815621E-2</v>
      </c>
      <c r="O152" s="16">
        <f>IF(ISNUMBER(M152), $B172 * N152, "")</f>
        <v>4417.41357234315</v>
      </c>
      <c r="Q152" s="274"/>
      <c r="R152" s="274"/>
      <c r="S152" s="274"/>
    </row>
    <row r="153" spans="1:19" ht="17.25" thickBot="1">
      <c r="A153" s="125" t="s">
        <v>128</v>
      </c>
      <c r="B153" s="126">
        <v>126</v>
      </c>
      <c r="C153" s="77">
        <v>6.7796610199999996E-2</v>
      </c>
      <c r="D153" s="15">
        <v>127</v>
      </c>
      <c r="E153" s="32">
        <f t="shared" ref="E153:E156" si="78">IF(ISNUMBER(D153), (D153 - $B153) / $B153, "")</f>
        <v>7.9365079365079361E-3</v>
      </c>
      <c r="F153" s="18">
        <f>IF(ISNUMBER(D153), $B172 * E153, "")</f>
        <v>1190.4761904761904</v>
      </c>
      <c r="G153" s="31">
        <v>133</v>
      </c>
      <c r="H153" s="32">
        <f t="shared" ref="H153:H156" si="79">IF(ISNUMBER(G153), (G153 - $B153) / $B153, "")</f>
        <v>5.5555555555555552E-2</v>
      </c>
      <c r="I153" s="101">
        <f>IF(ISNUMBER(G153), $B172 * H153, "")</f>
        <v>8333.3333333333321</v>
      </c>
      <c r="J153" s="15">
        <v>134</v>
      </c>
      <c r="K153" s="32">
        <f t="shared" ref="K153:K156" si="80">IF(ISNUMBER(J153), (J153 - $B153) / $B153, "")</f>
        <v>6.3492063492063489E-2</v>
      </c>
      <c r="L153" s="18">
        <f>IF(ISNUMBER(J153), $B172 * K153, "")</f>
        <v>9523.8095238095229</v>
      </c>
      <c r="M153" s="31">
        <v>133</v>
      </c>
      <c r="N153" s="32">
        <f t="shared" ref="N153:N156" si="81">IF(ISNUMBER(M153), (M153 - $B153) / $B153, "")</f>
        <v>5.5555555555555552E-2</v>
      </c>
      <c r="O153" s="18">
        <f>IF(ISNUMBER(M153), $B172 * N153, "")</f>
        <v>8333.3333333333321</v>
      </c>
      <c r="Q153" s="274"/>
      <c r="R153" s="274"/>
      <c r="S153" s="274"/>
    </row>
    <row r="154" spans="1:19" ht="17.25" thickBot="1">
      <c r="A154" s="125" t="s">
        <v>216</v>
      </c>
      <c r="B154" s="126">
        <v>126</v>
      </c>
      <c r="C154" s="77">
        <v>6.7796610199999996E-2</v>
      </c>
      <c r="D154" s="15">
        <v>130</v>
      </c>
      <c r="E154" s="32">
        <f t="shared" si="78"/>
        <v>3.1746031746031744E-2</v>
      </c>
      <c r="F154" s="18">
        <f>IF(ISNUMBER(D154), $B172 * E154, "")</f>
        <v>4761.9047619047615</v>
      </c>
      <c r="G154" s="31">
        <v>131</v>
      </c>
      <c r="H154" s="32">
        <f t="shared" si="79"/>
        <v>3.968253968253968E-2</v>
      </c>
      <c r="I154" s="101">
        <f>IF(ISNUMBER(G154), $B172 * H154, "")</f>
        <v>5952.3809523809523</v>
      </c>
      <c r="J154" s="15">
        <v>134</v>
      </c>
      <c r="K154" s="32">
        <f t="shared" si="80"/>
        <v>6.3492063492063489E-2</v>
      </c>
      <c r="L154" s="18">
        <f>IF(ISNUMBER(J154), $B172 * K154, "")</f>
        <v>9523.8095238095229</v>
      </c>
      <c r="M154" s="31">
        <v>136</v>
      </c>
      <c r="N154" s="32">
        <f t="shared" si="81"/>
        <v>7.9365079365079361E-2</v>
      </c>
      <c r="O154" s="18">
        <f>IF(ISNUMBER(M154), $B172 * N154, "")</f>
        <v>11904.761904761905</v>
      </c>
      <c r="Q154" s="264"/>
      <c r="R154" s="264"/>
      <c r="S154" s="264"/>
    </row>
    <row r="155" spans="1:19" ht="17.25" thickBot="1">
      <c r="A155" s="125" t="s">
        <v>212</v>
      </c>
      <c r="B155" s="126">
        <v>856</v>
      </c>
      <c r="C155" s="77">
        <v>6.2034739499999998E-2</v>
      </c>
      <c r="D155" s="15">
        <v>905</v>
      </c>
      <c r="E155" s="32">
        <f t="shared" si="78"/>
        <v>5.7242990654205607E-2</v>
      </c>
      <c r="F155" s="18">
        <f>IF(ISNUMBER(D155), $B172 * E155, "")</f>
        <v>8586.4485981308408</v>
      </c>
      <c r="G155" s="31">
        <v>905</v>
      </c>
      <c r="H155" s="32">
        <f t="shared" si="79"/>
        <v>5.7242990654205607E-2</v>
      </c>
      <c r="I155" s="101">
        <f>IF(ISNUMBER(G155), $B172 * H155, "")</f>
        <v>8586.4485981308408</v>
      </c>
      <c r="J155" s="15">
        <v>933</v>
      </c>
      <c r="K155" s="32">
        <f t="shared" si="80"/>
        <v>8.9953271028037379E-2</v>
      </c>
      <c r="L155" s="18">
        <f>IF(ISNUMBER(J155), $B172 * K155, "")</f>
        <v>13492.990654205607</v>
      </c>
      <c r="M155" s="31">
        <v>933</v>
      </c>
      <c r="N155" s="32">
        <f t="shared" si="81"/>
        <v>8.9953271028037379E-2</v>
      </c>
      <c r="O155" s="18">
        <f>IF(ISNUMBER(M155), $B172 * N155, "")</f>
        <v>13492.990654205607</v>
      </c>
      <c r="Q155" s="264"/>
      <c r="R155" s="264"/>
      <c r="S155" s="264"/>
    </row>
    <row r="156" spans="1:19" ht="17.25" thickBot="1">
      <c r="A156" s="127" t="s">
        <v>108</v>
      </c>
      <c r="B156" s="128">
        <v>141</v>
      </c>
      <c r="C156" s="78">
        <v>6.0150375899999997E-2</v>
      </c>
      <c r="D156" s="20">
        <v>153</v>
      </c>
      <c r="E156" s="21">
        <f t="shared" si="78"/>
        <v>8.5106382978723402E-2</v>
      </c>
      <c r="F156" s="22">
        <f>IF(ISNUMBER(D156), $B172 * E156, "")</f>
        <v>12765.95744680851</v>
      </c>
      <c r="G156" s="30">
        <v>152</v>
      </c>
      <c r="H156" s="21">
        <f t="shared" si="79"/>
        <v>7.8014184397163122E-2</v>
      </c>
      <c r="I156" s="105">
        <f>IF(ISNUMBER(G156), $B172 * H156, "")</f>
        <v>11702.127659574468</v>
      </c>
      <c r="J156" s="20">
        <v>157</v>
      </c>
      <c r="K156" s="21">
        <f t="shared" si="80"/>
        <v>0.11347517730496454</v>
      </c>
      <c r="L156" s="22">
        <f>IF(ISNUMBER(J156), $B172 * K156, "")</f>
        <v>17021.276595744679</v>
      </c>
      <c r="M156" s="30">
        <v>157</v>
      </c>
      <c r="N156" s="21">
        <f t="shared" si="81"/>
        <v>0.11347517730496454</v>
      </c>
      <c r="O156" s="22">
        <f>IF(ISNUMBER(M156), $B172 * N156, "")</f>
        <v>17021.276595744679</v>
      </c>
      <c r="Q156" s="264"/>
      <c r="R156" s="264"/>
      <c r="S156" s="264"/>
    </row>
    <row r="157" spans="1:19" ht="17.25" thickBot="1">
      <c r="A157" s="125" t="s">
        <v>126</v>
      </c>
      <c r="B157" s="129">
        <v>109</v>
      </c>
      <c r="C157" s="80">
        <v>5.8252427199999998E-2</v>
      </c>
      <c r="D157" s="106">
        <v>121</v>
      </c>
      <c r="E157" s="107">
        <f>IF(ISNUMBER(D157), (D157 - $B157) / $B157, "")</f>
        <v>0.11009174311926606</v>
      </c>
      <c r="F157" s="108">
        <f>IF(ISNUMBER(D157), $B172 * E157, "")</f>
        <v>16513.761467889908</v>
      </c>
      <c r="G157" s="109">
        <v>129</v>
      </c>
      <c r="H157" s="107">
        <f>IF(ISNUMBER(G157), (G157 - $B157) / $B157, "")</f>
        <v>0.1834862385321101</v>
      </c>
      <c r="I157" s="110">
        <f>IF(ISNUMBER(G157), $B172 * H157, "")</f>
        <v>27522.935779816515</v>
      </c>
      <c r="J157" s="106">
        <v>132</v>
      </c>
      <c r="K157" s="107">
        <f>IF(ISNUMBER(J157), (J157 - $B157) / $B157, "")</f>
        <v>0.21100917431192662</v>
      </c>
      <c r="L157" s="108">
        <f>IF(ISNUMBER(J157), $B172 * K157, "")</f>
        <v>31651.376146788993</v>
      </c>
      <c r="M157" s="109">
        <v>130</v>
      </c>
      <c r="N157" s="107">
        <f>IF(ISNUMBER(M157), (M157 - $B157) / $B157, "")</f>
        <v>0.19266055045871561</v>
      </c>
      <c r="O157" s="108">
        <f>IF(ISNUMBER(M157), $B172 * N157, "")</f>
        <v>28899.082568807342</v>
      </c>
      <c r="Q157" s="264"/>
      <c r="R157" s="264"/>
      <c r="S157" s="264"/>
    </row>
    <row r="158" spans="1:19" ht="17.25" thickBot="1">
      <c r="A158" s="125" t="s">
        <v>116</v>
      </c>
      <c r="B158" s="126">
        <v>192</v>
      </c>
      <c r="C158" s="77">
        <v>5.4945054899999998E-2</v>
      </c>
      <c r="D158" s="15">
        <v>194</v>
      </c>
      <c r="E158" s="32">
        <f t="shared" ref="E158:E161" si="82">IF(ISNUMBER(D158), (D158 - $B158) / $B158, "")</f>
        <v>1.0416666666666666E-2</v>
      </c>
      <c r="F158" s="18">
        <f>IF(ISNUMBER(D158), $B172 * E158, "")</f>
        <v>1562.5</v>
      </c>
      <c r="G158" s="31">
        <v>199</v>
      </c>
      <c r="H158" s="32">
        <f t="shared" ref="H158:H161" si="83">IF(ISNUMBER(G158), (G158 - $B158) / $B158, "")</f>
        <v>3.6458333333333336E-2</v>
      </c>
      <c r="I158" s="101">
        <f>IF(ISNUMBER(G158), $B172 * H158, "")</f>
        <v>5468.75</v>
      </c>
      <c r="J158" s="15">
        <v>209</v>
      </c>
      <c r="K158" s="32">
        <f t="shared" ref="K158:K161" si="84">IF(ISNUMBER(J158), (J158 - $B158) / $B158, "")</f>
        <v>8.8541666666666671E-2</v>
      </c>
      <c r="L158" s="18">
        <f>IF(ISNUMBER(J158), $B172 * K158, "")</f>
        <v>13281.25</v>
      </c>
      <c r="M158" s="31">
        <v>205</v>
      </c>
      <c r="N158" s="32">
        <f t="shared" ref="N158:N161" si="85">IF(ISNUMBER(M158), (M158 - $B158) / $B158, "")</f>
        <v>6.7708333333333329E-2</v>
      </c>
      <c r="O158" s="18">
        <f>IF(ISNUMBER(M158), $B172 * N158, "")</f>
        <v>10156.25</v>
      </c>
      <c r="Q158" s="264"/>
      <c r="R158" s="264"/>
      <c r="S158" s="264"/>
    </row>
    <row r="159" spans="1:19" ht="17.25" thickBot="1">
      <c r="A159" s="125" t="s">
        <v>162</v>
      </c>
      <c r="B159" s="126">
        <v>734</v>
      </c>
      <c r="C159" s="77">
        <v>5.45977011E-2</v>
      </c>
      <c r="D159" s="15">
        <v>784</v>
      </c>
      <c r="E159" s="32">
        <f t="shared" si="82"/>
        <v>6.8119891008174394E-2</v>
      </c>
      <c r="F159" s="18">
        <f>IF(ISNUMBER(D159), $B172 * E159, "")</f>
        <v>10217.983651226159</v>
      </c>
      <c r="G159" s="31">
        <v>789</v>
      </c>
      <c r="H159" s="32">
        <f t="shared" si="83"/>
        <v>7.4931880108991822E-2</v>
      </c>
      <c r="I159" s="101">
        <f>IF(ISNUMBER(G159), $B172 * H159, "")</f>
        <v>11239.782016348774</v>
      </c>
      <c r="J159" s="15">
        <v>799</v>
      </c>
      <c r="K159" s="32">
        <f t="shared" si="84"/>
        <v>8.8555858310626706E-2</v>
      </c>
      <c r="L159" s="18">
        <f>IF(ISNUMBER(J159), $B172 * K159, "")</f>
        <v>13283.378746594006</v>
      </c>
      <c r="M159" s="31">
        <v>799</v>
      </c>
      <c r="N159" s="32">
        <f t="shared" si="85"/>
        <v>8.8555858310626706E-2</v>
      </c>
      <c r="O159" s="18">
        <f>IF(ISNUMBER(M159), $B172 * N159, "")</f>
        <v>13283.378746594006</v>
      </c>
      <c r="Q159" s="264"/>
      <c r="R159" s="264"/>
      <c r="S159" s="264"/>
    </row>
    <row r="160" spans="1:19" ht="17.25" thickBot="1">
      <c r="A160" s="125" t="s">
        <v>234</v>
      </c>
      <c r="B160" s="126">
        <v>557</v>
      </c>
      <c r="C160" s="77">
        <v>5.2930056699999999E-2</v>
      </c>
      <c r="D160" s="15">
        <v>573</v>
      </c>
      <c r="E160" s="32">
        <f t="shared" si="82"/>
        <v>2.8725314183123879E-2</v>
      </c>
      <c r="F160" s="18">
        <f>IF(ISNUMBER(D160), $B172 * E160, "")</f>
        <v>4308.7971274685815</v>
      </c>
      <c r="G160" s="31">
        <v>585</v>
      </c>
      <c r="H160" s="32">
        <f t="shared" si="83"/>
        <v>5.0269299820466788E-2</v>
      </c>
      <c r="I160" s="101">
        <f>IF(ISNUMBER(G160), $B172 * H160, "")</f>
        <v>7540.3949730700178</v>
      </c>
      <c r="J160" s="15">
        <v>610</v>
      </c>
      <c r="K160" s="32">
        <f t="shared" si="84"/>
        <v>9.515260323159784E-2</v>
      </c>
      <c r="L160" s="18">
        <f>IF(ISNUMBER(J160), $B172 * K160, "")</f>
        <v>14272.890484739675</v>
      </c>
      <c r="M160" s="31">
        <v>601</v>
      </c>
      <c r="N160" s="32">
        <f t="shared" si="85"/>
        <v>7.899461400359066E-2</v>
      </c>
      <c r="O160" s="18">
        <f>IF(ISNUMBER(M160), $B172 * N160, "")</f>
        <v>11849.192100538599</v>
      </c>
      <c r="Q160" s="33"/>
      <c r="R160" s="33"/>
    </row>
    <row r="161" spans="1:19" ht="17.25" thickBot="1">
      <c r="A161" s="130" t="s">
        <v>192</v>
      </c>
      <c r="B161" s="131">
        <v>104</v>
      </c>
      <c r="C161" s="79">
        <v>5.0505050500000002E-2</v>
      </c>
      <c r="D161" s="24">
        <v>106</v>
      </c>
      <c r="E161" s="25">
        <f t="shared" si="82"/>
        <v>1.9230769230769232E-2</v>
      </c>
      <c r="F161" s="104">
        <f>IF(ISNUMBER(D161), $B172 * E161, "")</f>
        <v>2884.6153846153848</v>
      </c>
      <c r="G161" s="102">
        <v>110</v>
      </c>
      <c r="H161" s="25">
        <f t="shared" si="83"/>
        <v>5.7692307692307696E-2</v>
      </c>
      <c r="I161" s="103">
        <f>IF(ISNUMBER(G161), $B172 * H161, "")</f>
        <v>8653.8461538461543</v>
      </c>
      <c r="J161" s="24">
        <v>111</v>
      </c>
      <c r="K161" s="25">
        <f t="shared" si="84"/>
        <v>6.7307692307692304E-2</v>
      </c>
      <c r="L161" s="104">
        <f>IF(ISNUMBER(J161), $B172 * K161, "")</f>
        <v>10096.153846153846</v>
      </c>
      <c r="M161" s="102">
        <v>109</v>
      </c>
      <c r="N161" s="25">
        <f t="shared" si="85"/>
        <v>4.807692307692308E-2</v>
      </c>
      <c r="O161" s="104">
        <f>IF(ISNUMBER(M161), $B172 * N161, "")</f>
        <v>7211.5384615384619</v>
      </c>
      <c r="Q161" s="265"/>
      <c r="R161" s="266"/>
      <c r="S161" s="267"/>
    </row>
    <row r="162" spans="1:19">
      <c r="A162" s="123" t="s">
        <v>57</v>
      </c>
      <c r="B162" s="124">
        <v>177</v>
      </c>
      <c r="C162" s="76">
        <v>4.7337278099999998E-2</v>
      </c>
      <c r="D162" s="13">
        <v>178</v>
      </c>
      <c r="E162" s="14">
        <f>IF(ISNUMBER(D162), (D162 - $B162) / $B162, "")</f>
        <v>5.6497175141242938E-3</v>
      </c>
      <c r="F162" s="16">
        <f>IF(ISNUMBER(D162), $B172 * E162, "")</f>
        <v>847.45762711864404</v>
      </c>
      <c r="G162" s="29">
        <v>183</v>
      </c>
      <c r="H162" s="14">
        <f>IF(ISNUMBER(G162), (G162 - $B162) / $B162, "")</f>
        <v>3.3898305084745763E-2</v>
      </c>
      <c r="I162" s="100">
        <f>IF(ISNUMBER(G162), $B172 * H162, "")</f>
        <v>5084.7457627118647</v>
      </c>
      <c r="J162" s="13">
        <v>187</v>
      </c>
      <c r="K162" s="14">
        <f>IF(ISNUMBER(J162), (J162 - $B162) / $B162, "")</f>
        <v>5.6497175141242938E-2</v>
      </c>
      <c r="L162" s="16">
        <f>IF(ISNUMBER(J162), $B172 * K162, "")</f>
        <v>8474.5762711864409</v>
      </c>
      <c r="M162" s="29">
        <v>188</v>
      </c>
      <c r="N162" s="14">
        <f>IF(ISNUMBER(M162), (M162 - $B162) / $B162, "")</f>
        <v>6.2146892655367235E-2</v>
      </c>
      <c r="O162" s="16">
        <f>IF(ISNUMBER(M162), $B172 * N162, "")</f>
        <v>9322.033898305086</v>
      </c>
      <c r="Q162" s="268"/>
      <c r="R162" s="269"/>
      <c r="S162" s="270"/>
    </row>
    <row r="163" spans="1:19" ht="17.25" thickBot="1">
      <c r="A163" s="125" t="s">
        <v>240</v>
      </c>
      <c r="B163" s="126">
        <v>555</v>
      </c>
      <c r="C163" s="77">
        <v>4.5197740100000001E-2</v>
      </c>
      <c r="D163" s="15">
        <v>628</v>
      </c>
      <c r="E163" s="32">
        <f t="shared" ref="E163:E166" si="86">IF(ISNUMBER(D163), (D163 - $B163) / $B163, "")</f>
        <v>0.13153153153153152</v>
      </c>
      <c r="F163" s="18">
        <f>IF(ISNUMBER(D163), $B172 * E163, "")</f>
        <v>19729.729729729726</v>
      </c>
      <c r="G163" s="31">
        <v>621</v>
      </c>
      <c r="H163" s="32">
        <f t="shared" ref="H163:H166" si="87">IF(ISNUMBER(G163), (G163 - $B163) / $B163, "")</f>
        <v>0.11891891891891893</v>
      </c>
      <c r="I163" s="101">
        <f>IF(ISNUMBER(G163), $B172 * H163, "")</f>
        <v>17837.83783783784</v>
      </c>
      <c r="J163" s="15">
        <v>626</v>
      </c>
      <c r="K163" s="32">
        <f t="shared" ref="K163:K166" si="88">IF(ISNUMBER(J163), (J163 - $B163) / $B163, "")</f>
        <v>0.12792792792792793</v>
      </c>
      <c r="L163" s="18">
        <f>IF(ISNUMBER(J163), $B172 * K163, "")</f>
        <v>19189.18918918919</v>
      </c>
      <c r="M163" s="31">
        <v>623</v>
      </c>
      <c r="N163" s="32">
        <f t="shared" ref="N163:N166" si="89">IF(ISNUMBER(M163), (M163 - $B163) / $B163, "")</f>
        <v>0.12252252252252252</v>
      </c>
      <c r="O163" s="18">
        <f>IF(ISNUMBER(M163), $B172 * N163, "")</f>
        <v>18378.378378378377</v>
      </c>
      <c r="Q163" s="271"/>
      <c r="R163" s="272"/>
      <c r="S163" s="273"/>
    </row>
    <row r="164" spans="1:19" ht="17.25" thickBot="1">
      <c r="A164" s="125" t="s">
        <v>102</v>
      </c>
      <c r="B164" s="126">
        <v>935</v>
      </c>
      <c r="C164" s="77">
        <v>4.4692737400000002E-2</v>
      </c>
      <c r="D164" s="15">
        <v>967</v>
      </c>
      <c r="E164" s="32">
        <f t="shared" si="86"/>
        <v>3.4224598930481284E-2</v>
      </c>
      <c r="F164" s="18">
        <f>IF(ISNUMBER(D164), $B172 * E164, "")</f>
        <v>5133.6898395721928</v>
      </c>
      <c r="G164" s="31">
        <v>980</v>
      </c>
      <c r="H164" s="32">
        <f t="shared" si="87"/>
        <v>4.8128342245989303E-2</v>
      </c>
      <c r="I164" s="101">
        <f>IF(ISNUMBER(G164), $B172 * H164, "")</f>
        <v>7219.2513368983955</v>
      </c>
      <c r="J164" s="15">
        <v>1005</v>
      </c>
      <c r="K164" s="32">
        <f t="shared" si="88"/>
        <v>7.4866310160427801E-2</v>
      </c>
      <c r="L164" s="18">
        <f>IF(ISNUMBER(J164), $B172 * K164, "")</f>
        <v>11229.946524064169</v>
      </c>
      <c r="M164" s="31">
        <v>1005</v>
      </c>
      <c r="N164" s="32">
        <f t="shared" si="89"/>
        <v>7.4866310160427801E-2</v>
      </c>
      <c r="O164" s="18">
        <f>IF(ISNUMBER(M164), $B172 * N164, "")</f>
        <v>11229.946524064169</v>
      </c>
      <c r="Q164" s="264"/>
      <c r="R164" s="264"/>
      <c r="S164" s="264"/>
    </row>
    <row r="165" spans="1:19" ht="17.25" thickBot="1">
      <c r="A165" s="125" t="s">
        <v>86</v>
      </c>
      <c r="B165" s="126">
        <v>318</v>
      </c>
      <c r="C165" s="77">
        <v>4.2622950800000003E-2</v>
      </c>
      <c r="D165" s="15">
        <v>320</v>
      </c>
      <c r="E165" s="32">
        <f t="shared" si="86"/>
        <v>6.2893081761006293E-3</v>
      </c>
      <c r="F165" s="18">
        <f>IF(ISNUMBER(D165), $B172 * E165, "")</f>
        <v>943.39622641509436</v>
      </c>
      <c r="G165" s="31">
        <v>326</v>
      </c>
      <c r="H165" s="32">
        <f t="shared" si="87"/>
        <v>2.5157232704402517E-2</v>
      </c>
      <c r="I165" s="101">
        <f>IF(ISNUMBER(G165), $B172 * H165, "")</f>
        <v>3773.5849056603774</v>
      </c>
      <c r="J165" s="15">
        <v>335</v>
      </c>
      <c r="K165" s="32">
        <f t="shared" si="88"/>
        <v>5.3459119496855348E-2</v>
      </c>
      <c r="L165" s="18">
        <f>IF(ISNUMBER(J165), $B172 * K165, "")</f>
        <v>8018.867924528302</v>
      </c>
      <c r="M165" s="31">
        <v>332</v>
      </c>
      <c r="N165" s="32">
        <f t="shared" si="89"/>
        <v>4.40251572327044E-2</v>
      </c>
      <c r="O165" s="18">
        <f>IF(ISNUMBER(M165), $B172 * N165, "")</f>
        <v>6603.7735849056598</v>
      </c>
      <c r="Q165" s="274"/>
      <c r="R165" s="274"/>
      <c r="S165" s="274"/>
    </row>
    <row r="166" spans="1:19" ht="17.25" thickBot="1">
      <c r="A166" s="127" t="s">
        <v>61</v>
      </c>
      <c r="B166" s="128">
        <v>822</v>
      </c>
      <c r="C166" s="78">
        <v>3.9190897600000003E-2</v>
      </c>
      <c r="D166" s="20">
        <v>842</v>
      </c>
      <c r="E166" s="21">
        <f t="shared" si="86"/>
        <v>2.4330900243309004E-2</v>
      </c>
      <c r="F166" s="22">
        <f>IF(ISNUMBER(D166), $B172 * E166, "")</f>
        <v>3649.6350364963505</v>
      </c>
      <c r="G166" s="30">
        <v>854</v>
      </c>
      <c r="H166" s="21">
        <f t="shared" si="87"/>
        <v>3.8929440389294405E-2</v>
      </c>
      <c r="I166" s="105">
        <f>IF(ISNUMBER(G166), $B172 * H166, "")</f>
        <v>5839.4160583941612</v>
      </c>
      <c r="J166" s="20">
        <v>888</v>
      </c>
      <c r="K166" s="21">
        <f t="shared" si="88"/>
        <v>8.0291970802919707E-2</v>
      </c>
      <c r="L166" s="22">
        <f>IF(ISNUMBER(J166), $B172 * K166, "")</f>
        <v>12043.795620437955</v>
      </c>
      <c r="M166" s="30">
        <v>886</v>
      </c>
      <c r="N166" s="21">
        <f t="shared" si="89"/>
        <v>7.785888077858881E-2</v>
      </c>
      <c r="O166" s="22">
        <f>IF(ISNUMBER(M166), $B172 * N166, "")</f>
        <v>11678.832116788322</v>
      </c>
      <c r="Q166" s="274"/>
      <c r="R166" s="274"/>
      <c r="S166" s="274"/>
    </row>
    <row r="167" spans="1:19" ht="17.25" thickBot="1">
      <c r="A167" s="125" t="s">
        <v>150</v>
      </c>
      <c r="B167" s="129">
        <v>109</v>
      </c>
      <c r="C167" s="80">
        <v>3.8095238099999998E-2</v>
      </c>
      <c r="D167" s="106">
        <v>109</v>
      </c>
      <c r="E167" s="107">
        <f>IF(ISNUMBER(D167), (D167 - $B167) / $B167, "")</f>
        <v>0</v>
      </c>
      <c r="F167" s="108">
        <f>IF(ISNUMBER(D167), $B172 * E167, "")</f>
        <v>0</v>
      </c>
      <c r="G167" s="109">
        <v>111</v>
      </c>
      <c r="H167" s="107">
        <f>IF(ISNUMBER(G167), (G167 - $B167) / $B167, "")</f>
        <v>1.834862385321101E-2</v>
      </c>
      <c r="I167" s="110">
        <f>IF(ISNUMBER(G167), $B172 * H167, "")</f>
        <v>2752.2935779816517</v>
      </c>
      <c r="J167" s="106">
        <v>114</v>
      </c>
      <c r="K167" s="107">
        <f>IF(ISNUMBER(J167), (J167 - $B167) / $B167, "")</f>
        <v>4.5871559633027525E-2</v>
      </c>
      <c r="L167" s="108">
        <f>IF(ISNUMBER(J167), $B172 * K167, "")</f>
        <v>6880.7339449541287</v>
      </c>
      <c r="M167" s="109">
        <v>113</v>
      </c>
      <c r="N167" s="107">
        <f>IF(ISNUMBER(M167), (M167 - $B167) / $B167, "")</f>
        <v>3.669724770642202E-2</v>
      </c>
      <c r="O167" s="108">
        <f>IF(ISNUMBER(M167), $B172 * N167, "")</f>
        <v>5504.5871559633033</v>
      </c>
      <c r="Q167" s="264"/>
      <c r="R167" s="264"/>
      <c r="S167" s="264"/>
    </row>
    <row r="168" spans="1:19" ht="17.25" thickBot="1">
      <c r="A168" s="125" t="s">
        <v>51</v>
      </c>
      <c r="B168" s="126">
        <v>339</v>
      </c>
      <c r="C168" s="77">
        <v>3.03951368E-2</v>
      </c>
      <c r="D168" s="15">
        <v>339</v>
      </c>
      <c r="E168" s="32">
        <f t="shared" ref="E168:E171" si="90">IF(ISNUMBER(D168), (D168 - $B168) / $B168, "")</f>
        <v>0</v>
      </c>
      <c r="F168" s="18">
        <f>IF(ISNUMBER(D168), $B172 * E168, "")</f>
        <v>0</v>
      </c>
      <c r="G168" s="31">
        <v>347</v>
      </c>
      <c r="H168" s="32">
        <f t="shared" ref="H168:H171" si="91">IF(ISNUMBER(G168), (G168 - $B168) / $B168, "")</f>
        <v>2.359882005899705E-2</v>
      </c>
      <c r="I168" s="101">
        <f>IF(ISNUMBER(G168), $B172 * H168, "")</f>
        <v>3539.8230088495575</v>
      </c>
      <c r="J168" s="15">
        <v>356</v>
      </c>
      <c r="K168" s="32">
        <f t="shared" ref="K168:K171" si="92">IF(ISNUMBER(J168), (J168 - $B168) / $B168, "")</f>
        <v>5.0147492625368731E-2</v>
      </c>
      <c r="L168" s="18">
        <f>IF(ISNUMBER(J168), $B172 * K168, "")</f>
        <v>7522.1238938053093</v>
      </c>
      <c r="M168" s="31">
        <v>356</v>
      </c>
      <c r="N168" s="32">
        <f t="shared" ref="N168:N171" si="93">IF(ISNUMBER(M168), (M168 - $B168) / $B168, "")</f>
        <v>5.0147492625368731E-2</v>
      </c>
      <c r="O168" s="18">
        <f>IF(ISNUMBER(M168), $B172 * N168, "")</f>
        <v>7522.1238938053093</v>
      </c>
      <c r="Q168" s="264"/>
      <c r="R168" s="264"/>
      <c r="S168" s="264"/>
    </row>
    <row r="169" spans="1:19" ht="17.25" thickBot="1">
      <c r="A169" s="125" t="s">
        <v>130</v>
      </c>
      <c r="B169" s="126">
        <v>104</v>
      </c>
      <c r="C169" s="77">
        <v>2.9702970299999999E-2</v>
      </c>
      <c r="D169" s="15">
        <v>105</v>
      </c>
      <c r="E169" s="32">
        <f t="shared" si="90"/>
        <v>9.6153846153846159E-3</v>
      </c>
      <c r="F169" s="18">
        <f>IF(ISNUMBER(D169), $B172 * E169, "")</f>
        <v>1442.3076923076924</v>
      </c>
      <c r="G169" s="31">
        <v>108</v>
      </c>
      <c r="H169" s="32">
        <f t="shared" si="91"/>
        <v>3.8461538461538464E-2</v>
      </c>
      <c r="I169" s="101">
        <f>IF(ISNUMBER(G169), $B172 * H169, "")</f>
        <v>5769.2307692307695</v>
      </c>
      <c r="J169" s="15">
        <v>114</v>
      </c>
      <c r="K169" s="32">
        <f t="shared" si="92"/>
        <v>9.6153846153846159E-2</v>
      </c>
      <c r="L169" s="18">
        <f>IF(ISNUMBER(J169), $B172 * K169, "")</f>
        <v>14423.076923076924</v>
      </c>
      <c r="M169" s="31">
        <v>113</v>
      </c>
      <c r="N169" s="32">
        <f t="shared" si="93"/>
        <v>8.6538461538461536E-2</v>
      </c>
      <c r="O169" s="18">
        <f>IF(ISNUMBER(M169), $B172 * N169, "")</f>
        <v>12980.76923076923</v>
      </c>
      <c r="Q169" s="264"/>
      <c r="R169" s="264"/>
      <c r="S169" s="264"/>
    </row>
    <row r="170" spans="1:19">
      <c r="A170" s="125" t="s">
        <v>136</v>
      </c>
      <c r="B170" s="126">
        <v>318</v>
      </c>
      <c r="C170" s="77">
        <v>2.5806451599999999E-2</v>
      </c>
      <c r="D170" s="15">
        <v>321</v>
      </c>
      <c r="E170" s="32">
        <f t="shared" si="90"/>
        <v>9.433962264150943E-3</v>
      </c>
      <c r="F170" s="18">
        <f>IF(ISNUMBER(D170), $B172 * E170, "")</f>
        <v>1415.0943396226414</v>
      </c>
      <c r="G170" s="31">
        <v>325</v>
      </c>
      <c r="H170" s="32">
        <f t="shared" si="91"/>
        <v>2.20125786163522E-2</v>
      </c>
      <c r="I170" s="101">
        <f>IF(ISNUMBER(G170), $B172 * H170, "")</f>
        <v>3301.8867924528299</v>
      </c>
      <c r="J170" s="15">
        <v>339</v>
      </c>
      <c r="K170" s="32">
        <f t="shared" si="92"/>
        <v>6.6037735849056603E-2</v>
      </c>
      <c r="L170" s="18">
        <f>IF(ISNUMBER(J170), $B172 * K170, "")</f>
        <v>9905.6603773584902</v>
      </c>
      <c r="M170" s="31">
        <v>333</v>
      </c>
      <c r="N170" s="32">
        <f t="shared" si="93"/>
        <v>4.716981132075472E-2</v>
      </c>
      <c r="O170" s="18">
        <f>IF(ISNUMBER(M170), $B172 * N170, "")</f>
        <v>7075.4716981132078</v>
      </c>
      <c r="Q170" s="253"/>
      <c r="R170" s="254"/>
      <c r="S170" s="255"/>
    </row>
    <row r="171" spans="1:19" ht="17.25" thickBot="1">
      <c r="A171" s="130" t="s">
        <v>264</v>
      </c>
      <c r="B171" s="131">
        <v>246</v>
      </c>
      <c r="C171" s="79">
        <v>1.6528925600000001E-2</v>
      </c>
      <c r="D171" s="24">
        <v>248</v>
      </c>
      <c r="E171" s="25">
        <f t="shared" si="90"/>
        <v>8.130081300813009E-3</v>
      </c>
      <c r="F171" s="104">
        <f>IF(ISNUMBER(D171), $B172 * E171, "")</f>
        <v>1219.5121951219514</v>
      </c>
      <c r="G171" s="102">
        <v>252</v>
      </c>
      <c r="H171" s="25">
        <f t="shared" si="91"/>
        <v>2.4390243902439025E-2</v>
      </c>
      <c r="I171" s="103">
        <f>IF(ISNUMBER(G171), $B172 * H171, "")</f>
        <v>3658.5365853658536</v>
      </c>
      <c r="J171" s="24">
        <v>260</v>
      </c>
      <c r="K171" s="25">
        <f t="shared" si="92"/>
        <v>5.6910569105691054E-2</v>
      </c>
      <c r="L171" s="104">
        <f>IF(ISNUMBER(J171), $B172 * K171, "")</f>
        <v>8536.585365853658</v>
      </c>
      <c r="M171" s="102">
        <v>259</v>
      </c>
      <c r="N171" s="25">
        <f t="shared" si="93"/>
        <v>5.2845528455284556E-2</v>
      </c>
      <c r="O171" s="104">
        <f>IF(ISNUMBER(M171), $B172 * N171, "")</f>
        <v>7926.8292682926831</v>
      </c>
      <c r="Q171" s="256"/>
      <c r="R171" s="257"/>
      <c r="S171" s="258"/>
    </row>
    <row r="172" spans="1:19" ht="17.25" thickBot="1">
      <c r="A172" s="132" t="s">
        <v>268</v>
      </c>
      <c r="B172" s="317">
        <f>$B$37</f>
        <v>150000</v>
      </c>
      <c r="C172" s="318"/>
      <c r="D172" s="26" t="s">
        <v>269</v>
      </c>
      <c r="E172" s="27">
        <f>IF(COUNT(E152:E171), SUM(E152:E171) / COUNT(E152:E171), 0)</f>
        <v>3.1494802293188441E-2</v>
      </c>
      <c r="F172" s="28">
        <f>SUM(F152:F171)</f>
        <v>94484.4068795653</v>
      </c>
      <c r="G172" s="26" t="s">
        <v>269</v>
      </c>
      <c r="H172" s="27">
        <f>IF(COUNT(H152:H171), SUM(H152:H171) / COUNT(H152:H171), 0)</f>
        <v>5.1707012106517999E-2</v>
      </c>
      <c r="I172" s="28">
        <f>SUM(I152:I171)</f>
        <v>155121.03631955403</v>
      </c>
      <c r="J172" s="26" t="s">
        <v>269</v>
      </c>
      <c r="K172" s="27">
        <f>IF(COUNT(K152:K171), SUM(K152:K171) / COUNT(K152:K171), 0)</f>
        <v>8.1377778448771088E-2</v>
      </c>
      <c r="L172" s="28">
        <f>SUM(L152:L171)</f>
        <v>244133.33534631325</v>
      </c>
      <c r="M172" s="26" t="s">
        <v>269</v>
      </c>
      <c r="N172" s="27">
        <f>IF(COUNT(N152:N171), SUM(N152:N171) / COUNT(N152:N171), 0)</f>
        <v>7.4930654562417473E-2</v>
      </c>
      <c r="O172" s="28">
        <f>SUM(O152:O171)</f>
        <v>224791.9636872524</v>
      </c>
      <c r="Q172" s="259"/>
      <c r="R172" s="260"/>
      <c r="S172" s="261"/>
    </row>
    <row r="174" spans="1:19" ht="17.25" thickBot="1"/>
    <row r="175" spans="1:19" ht="17.25" thickBot="1">
      <c r="A175" s="275" t="s">
        <v>253</v>
      </c>
      <c r="B175" s="276"/>
      <c r="C175" s="276"/>
      <c r="D175" s="276"/>
      <c r="E175" s="276"/>
      <c r="F175" s="276"/>
      <c r="G175" s="276"/>
      <c r="H175" s="276"/>
      <c r="I175" s="276"/>
      <c r="J175" s="276"/>
      <c r="K175" s="276"/>
      <c r="L175" s="276"/>
      <c r="M175" s="276"/>
      <c r="N175" s="276"/>
      <c r="O175" s="277"/>
      <c r="Q175" s="274"/>
      <c r="R175" s="274"/>
      <c r="S175" s="274"/>
    </row>
    <row r="176" spans="1:19" ht="17.25" thickBot="1">
      <c r="A176" s="157" t="s">
        <v>265</v>
      </c>
      <c r="B176" s="275" t="s">
        <v>49</v>
      </c>
      <c r="C176" s="277"/>
      <c r="D176" s="275" t="s">
        <v>58</v>
      </c>
      <c r="E176" s="276"/>
      <c r="F176" s="277"/>
      <c r="G176" s="278">
        <f>_xlfn.IFNA(VLOOKUP(B176, 현재가테이블!$B$2:$D$200, 2, FALSE), "-")</f>
        <v>74050000</v>
      </c>
      <c r="H176" s="279"/>
      <c r="I176" s="280"/>
      <c r="J176" s="275" t="s">
        <v>59</v>
      </c>
      <c r="K176" s="276"/>
      <c r="L176" s="277"/>
      <c r="M176" s="281">
        <f>_xlfn.IFNA(VLOOKUP(B176, 현재가테이블!$B$2:$D$200, 3, FALSE), "-")</f>
        <v>-1.04236269E-2</v>
      </c>
      <c r="N176" s="282"/>
      <c r="O176" s="283"/>
      <c r="Q176" s="274"/>
      <c r="R176" s="274"/>
      <c r="S176" s="274"/>
    </row>
    <row r="177" spans="1:19" ht="17.25" thickBot="1">
      <c r="A177" s="319" t="s">
        <v>55</v>
      </c>
      <c r="B177" s="315" t="str">
        <f>TEXT($G$1, "[$-ko-KR]yyyy-mm-dd(ddd) ") &amp; "오전 00:00"</f>
        <v>2021-10-01(금) 오전 00:00</v>
      </c>
      <c r="C177" s="316"/>
      <c r="D177" s="288" t="str">
        <f>TEXT($G$1, "[$-ko-KR]yyyy-mm-dd(ddd) ") &amp; "오후 14:00"</f>
        <v>2021-10-01(금) 오후 14:00</v>
      </c>
      <c r="E177" s="289"/>
      <c r="F177" s="290"/>
      <c r="G177" s="288" t="str">
        <f>TEXT($G$1, "[$-ko-KR]yyyy-mm-dd(ddd) ") &amp; "오후 19:00"</f>
        <v>2021-10-01(금) 오후 19:00</v>
      </c>
      <c r="H177" s="289"/>
      <c r="I177" s="290"/>
      <c r="J177" s="288" t="str">
        <f>TEXT($G$1, "[$-ko-KR]yyyy-mm-dd(ddd) ") &amp; "오후 21:00"</f>
        <v>2021-10-01(금) 오후 21:00</v>
      </c>
      <c r="K177" s="289"/>
      <c r="L177" s="290"/>
      <c r="M177" s="288" t="str">
        <f>TEXT($G$1+1, "[$-ko-KR]yyyy-mm-dd(ddd) ") &amp; "오전 00:00"</f>
        <v>2021-10-02(토) 오전 00:00</v>
      </c>
      <c r="N177" s="289"/>
      <c r="O177" s="290"/>
      <c r="Q177" s="274"/>
      <c r="R177" s="274"/>
      <c r="S177" s="274"/>
    </row>
    <row r="178" spans="1:19" ht="17.25" thickBot="1">
      <c r="A178" s="320"/>
      <c r="B178" s="121" t="s">
        <v>58</v>
      </c>
      <c r="C178" s="122" t="s">
        <v>59</v>
      </c>
      <c r="D178" s="2" t="s">
        <v>58</v>
      </c>
      <c r="E178" s="10" t="s">
        <v>266</v>
      </c>
      <c r="F178" s="11" t="s">
        <v>267</v>
      </c>
      <c r="G178" s="158" t="s">
        <v>58</v>
      </c>
      <c r="H178" s="159" t="s">
        <v>266</v>
      </c>
      <c r="I178" s="160" t="s">
        <v>267</v>
      </c>
      <c r="J178" s="10" t="s">
        <v>58</v>
      </c>
      <c r="K178" s="10" t="s">
        <v>266</v>
      </c>
      <c r="L178" s="115" t="s">
        <v>267</v>
      </c>
      <c r="M178" s="2" t="s">
        <v>58</v>
      </c>
      <c r="N178" s="10" t="s">
        <v>266</v>
      </c>
      <c r="O178" s="66" t="s">
        <v>267</v>
      </c>
      <c r="Q178" s="264"/>
      <c r="R178" s="264"/>
      <c r="S178" s="264"/>
    </row>
    <row r="179" spans="1:19" ht="17.25" thickBot="1">
      <c r="A179" s="123" t="s">
        <v>196</v>
      </c>
      <c r="B179" s="124">
        <v>19210</v>
      </c>
      <c r="C179" s="76">
        <v>3.5579514800000003E-2</v>
      </c>
      <c r="D179" s="13">
        <v>19410</v>
      </c>
      <c r="E179" s="14">
        <f>IF(ISNUMBER(D179), (D179 - $B179) / $B179, "")</f>
        <v>1.0411244143675169E-2</v>
      </c>
      <c r="F179" s="16">
        <f>IF(ISNUMBER(D179), $B199 * E179, "")</f>
        <v>1561.6866215512753</v>
      </c>
      <c r="G179" s="29">
        <v>19960</v>
      </c>
      <c r="H179" s="14">
        <f>IF(ISNUMBER(G179), (G179 - $B179) / $B179, "")</f>
        <v>3.9042165538781884E-2</v>
      </c>
      <c r="I179" s="100">
        <f>IF(ISNUMBER(G179), $B199 * H179, "")</f>
        <v>5856.3248308172824</v>
      </c>
      <c r="J179" s="13">
        <v>20650</v>
      </c>
      <c r="K179" s="14">
        <f>IF(ISNUMBER(J179), (J179 - $B179) / $B179, "")</f>
        <v>7.4960957834461217E-2</v>
      </c>
      <c r="L179" s="16">
        <f>IF(ISNUMBER(J179), $B199 * K179, "")</f>
        <v>11244.143675169182</v>
      </c>
      <c r="M179" s="29">
        <v>21020</v>
      </c>
      <c r="N179" s="14">
        <f>IF(ISNUMBER(M179), (M179 - $B179) / $B179, "")</f>
        <v>9.422175950026028E-2</v>
      </c>
      <c r="O179" s="16">
        <f>IF(ISNUMBER(M179), $B199 * N179, "")</f>
        <v>14133.263925039042</v>
      </c>
      <c r="Q179" s="274"/>
      <c r="R179" s="274"/>
      <c r="S179" s="274"/>
    </row>
    <row r="180" spans="1:19" ht="17.25" thickBot="1">
      <c r="A180" s="125" t="s">
        <v>76</v>
      </c>
      <c r="B180" s="126">
        <v>28970</v>
      </c>
      <c r="C180" s="77">
        <v>3.5382416E-2</v>
      </c>
      <c r="D180" s="15">
        <v>29230</v>
      </c>
      <c r="E180" s="32">
        <f t="shared" ref="E180:E183" si="94">IF(ISNUMBER(D180), (D180 - $B180) / $B180, "")</f>
        <v>8.9748015188125651E-3</v>
      </c>
      <c r="F180" s="18">
        <f>IF(ISNUMBER(D180), $B199 * E180, "")</f>
        <v>1346.2202278218847</v>
      </c>
      <c r="G180" s="31">
        <v>30240</v>
      </c>
      <c r="H180" s="32">
        <f t="shared" ref="H180:H183" si="95">IF(ISNUMBER(G180), (G180 - $B180) / $B180, "")</f>
        <v>4.3838453572661376E-2</v>
      </c>
      <c r="I180" s="101">
        <f>IF(ISNUMBER(G180), $B199 * H180, "")</f>
        <v>6575.7680358992066</v>
      </c>
      <c r="J180" s="15">
        <v>31370</v>
      </c>
      <c r="K180" s="32">
        <f t="shared" ref="K180:K183" si="96">IF(ISNUMBER(J180), (J180 - $B180) / $B180, "")</f>
        <v>8.2844321712115976E-2</v>
      </c>
      <c r="L180" s="18">
        <f>IF(ISNUMBER(J180), $B199 * K180, "")</f>
        <v>12426.648256817396</v>
      </c>
      <c r="M180" s="31">
        <v>31450</v>
      </c>
      <c r="N180" s="32">
        <f t="shared" ref="N180:N183" si="97">IF(ISNUMBER(M180), (M180 - $B180) / $B180, "")</f>
        <v>8.560579910251985E-2</v>
      </c>
      <c r="O180" s="18">
        <f>IF(ISNUMBER(M180), $B199 * N180, "")</f>
        <v>12840.869865377977</v>
      </c>
      <c r="Q180" s="274"/>
      <c r="R180" s="274"/>
      <c r="S180" s="274"/>
    </row>
    <row r="181" spans="1:19" ht="17.25" thickBot="1">
      <c r="A181" s="125" t="s">
        <v>84</v>
      </c>
      <c r="B181" s="126">
        <v>4725</v>
      </c>
      <c r="C181" s="77">
        <v>3.1659388599999998E-2</v>
      </c>
      <c r="D181" s="15">
        <v>4835</v>
      </c>
      <c r="E181" s="32">
        <f t="shared" si="94"/>
        <v>2.328042328042328E-2</v>
      </c>
      <c r="F181" s="18">
        <f>IF(ISNUMBER(D181), $B199 * E181, "")</f>
        <v>3492.063492063492</v>
      </c>
      <c r="G181" s="31">
        <v>4970</v>
      </c>
      <c r="H181" s="32">
        <f t="shared" si="95"/>
        <v>5.185185185185185E-2</v>
      </c>
      <c r="I181" s="101">
        <f>IF(ISNUMBER(G181), $B199 * H181, "")</f>
        <v>7777.7777777777774</v>
      </c>
      <c r="J181" s="15">
        <v>5095</v>
      </c>
      <c r="K181" s="32">
        <f t="shared" si="96"/>
        <v>7.8306878306878311E-2</v>
      </c>
      <c r="L181" s="18">
        <f>IF(ISNUMBER(J181), $B199 * K181, "")</f>
        <v>11746.031746031747</v>
      </c>
      <c r="M181" s="31">
        <v>5060</v>
      </c>
      <c r="N181" s="32">
        <f t="shared" si="97"/>
        <v>7.0899470899470893E-2</v>
      </c>
      <c r="O181" s="18">
        <f>IF(ISNUMBER(M181), $B199 * N181, "")</f>
        <v>10634.920634920634</v>
      </c>
      <c r="Q181" s="264"/>
      <c r="R181" s="264"/>
      <c r="S181" s="264"/>
    </row>
    <row r="182" spans="1:19" ht="17.25" thickBot="1">
      <c r="A182" s="125" t="s">
        <v>51</v>
      </c>
      <c r="B182" s="126">
        <v>339</v>
      </c>
      <c r="C182" s="77">
        <v>3.03951368E-2</v>
      </c>
      <c r="D182" s="15">
        <v>339</v>
      </c>
      <c r="E182" s="32">
        <f t="shared" si="94"/>
        <v>0</v>
      </c>
      <c r="F182" s="18">
        <f>IF(ISNUMBER(D182), $B199 * E182, "")</f>
        <v>0</v>
      </c>
      <c r="G182" s="31">
        <v>347</v>
      </c>
      <c r="H182" s="32">
        <f t="shared" si="95"/>
        <v>2.359882005899705E-2</v>
      </c>
      <c r="I182" s="101">
        <f>IF(ISNUMBER(G182), $B199 * H182, "")</f>
        <v>3539.8230088495575</v>
      </c>
      <c r="J182" s="15">
        <v>356</v>
      </c>
      <c r="K182" s="32">
        <f t="shared" si="96"/>
        <v>5.0147492625368731E-2</v>
      </c>
      <c r="L182" s="18">
        <f>IF(ISNUMBER(J182), $B199 * K182, "")</f>
        <v>7522.1238938053093</v>
      </c>
      <c r="M182" s="31">
        <v>356</v>
      </c>
      <c r="N182" s="32">
        <f t="shared" si="97"/>
        <v>5.0147492625368731E-2</v>
      </c>
      <c r="O182" s="18">
        <f>IF(ISNUMBER(M182), $B199 * N182, "")</f>
        <v>7522.1238938053093</v>
      </c>
      <c r="Q182" s="264"/>
      <c r="R182" s="264"/>
      <c r="S182" s="264"/>
    </row>
    <row r="183" spans="1:19" ht="17.25" thickBot="1">
      <c r="A183" s="127" t="s">
        <v>130</v>
      </c>
      <c r="B183" s="128">
        <v>104</v>
      </c>
      <c r="C183" s="78">
        <v>2.9702970299999999E-2</v>
      </c>
      <c r="D183" s="20">
        <v>105</v>
      </c>
      <c r="E183" s="21">
        <f t="shared" si="94"/>
        <v>9.6153846153846159E-3</v>
      </c>
      <c r="F183" s="22">
        <f>IF(ISNUMBER(D183), $B199 * E183, "")</f>
        <v>1442.3076923076924</v>
      </c>
      <c r="G183" s="30">
        <v>108</v>
      </c>
      <c r="H183" s="21">
        <f t="shared" si="95"/>
        <v>3.8461538461538464E-2</v>
      </c>
      <c r="I183" s="105">
        <f>IF(ISNUMBER(G183), $B199 * H183, "")</f>
        <v>5769.2307692307695</v>
      </c>
      <c r="J183" s="20">
        <v>114</v>
      </c>
      <c r="K183" s="21">
        <f t="shared" si="96"/>
        <v>9.6153846153846159E-2</v>
      </c>
      <c r="L183" s="22">
        <f>IF(ISNUMBER(J183), $B199 * K183, "")</f>
        <v>14423.076923076924</v>
      </c>
      <c r="M183" s="30">
        <v>113</v>
      </c>
      <c r="N183" s="21">
        <f t="shared" si="97"/>
        <v>8.6538461538461536E-2</v>
      </c>
      <c r="O183" s="22">
        <f>IF(ISNUMBER(M183), $B199 * N183, "")</f>
        <v>12980.76923076923</v>
      </c>
      <c r="Q183" s="264"/>
      <c r="R183" s="264"/>
      <c r="S183" s="264"/>
    </row>
    <row r="184" spans="1:19" ht="17.25" thickBot="1">
      <c r="A184" s="125" t="s">
        <v>88</v>
      </c>
      <c r="B184" s="129">
        <v>221050</v>
      </c>
      <c r="C184" s="80">
        <v>2.7184014900000001E-2</v>
      </c>
      <c r="D184" s="106">
        <v>221000</v>
      </c>
      <c r="E184" s="107">
        <f>IF(ISNUMBER(D184), (D184 - $B184) / $B184, "")</f>
        <v>-2.2619316896629722E-4</v>
      </c>
      <c r="F184" s="108">
        <f>IF(ISNUMBER(D184), $B199 * E184, "")</f>
        <v>-33.928975344944583</v>
      </c>
      <c r="G184" s="109">
        <v>224800</v>
      </c>
      <c r="H184" s="107">
        <f>IF(ISNUMBER(G184), (G184 - $B184) / $B184, "")</f>
        <v>1.696448767247229E-2</v>
      </c>
      <c r="I184" s="110">
        <f>IF(ISNUMBER(G184), $B199 * H184, "")</f>
        <v>2544.6731508708435</v>
      </c>
      <c r="J184" s="106">
        <v>232500</v>
      </c>
      <c r="K184" s="107">
        <f>IF(ISNUMBER(J184), (J184 - $B184) / $B184, "")</f>
        <v>5.1798235693282062E-2</v>
      </c>
      <c r="L184" s="108">
        <f>IF(ISNUMBER(J184), $B199 * K184, "")</f>
        <v>7769.7353539923097</v>
      </c>
      <c r="M184" s="109">
        <v>230550</v>
      </c>
      <c r="N184" s="107">
        <f>IF(ISNUMBER(M184), (M184 - $B184) / $B184, "")</f>
        <v>4.297670210359647E-2</v>
      </c>
      <c r="O184" s="108">
        <f>IF(ISNUMBER(M184), $B199 * N184, "")</f>
        <v>6446.5053155394708</v>
      </c>
      <c r="Q184" s="264"/>
      <c r="R184" s="264"/>
      <c r="S184" s="264"/>
    </row>
    <row r="185" spans="1:19" ht="17.25" thickBot="1">
      <c r="A185" s="125" t="s">
        <v>92</v>
      </c>
      <c r="B185" s="126">
        <v>61890</v>
      </c>
      <c r="C185" s="77">
        <v>2.6027851500000001E-2</v>
      </c>
      <c r="D185" s="15">
        <v>63260</v>
      </c>
      <c r="E185" s="32">
        <f t="shared" ref="E185:E188" si="98">IF(ISNUMBER(D185), (D185 - $B185) / $B185, "")</f>
        <v>2.2136047826789466E-2</v>
      </c>
      <c r="F185" s="18">
        <f>IF(ISNUMBER(D185), $B199 * E185, "")</f>
        <v>3320.4071740184199</v>
      </c>
      <c r="G185" s="31">
        <v>64610</v>
      </c>
      <c r="H185" s="32">
        <f t="shared" ref="H185:H188" si="99">IF(ISNUMBER(G185), (G185 - $B185) / $B185, "")</f>
        <v>4.3948941670706093E-2</v>
      </c>
      <c r="I185" s="101">
        <f>IF(ISNUMBER(G185), $B199 * H185, "")</f>
        <v>6592.341250605914</v>
      </c>
      <c r="J185" s="15">
        <v>67210</v>
      </c>
      <c r="K185" s="32">
        <f t="shared" ref="K185:K188" si="100">IF(ISNUMBER(J185), (J185 - $B185) / $B185, "")</f>
        <v>8.5958959444175143E-2</v>
      </c>
      <c r="L185" s="18">
        <f>IF(ISNUMBER(J185), $B199 * K185, "")</f>
        <v>12893.843916626271</v>
      </c>
      <c r="M185" s="31">
        <v>66610</v>
      </c>
      <c r="N185" s="32">
        <f t="shared" ref="N185:N188" si="101">IF(ISNUMBER(M185), (M185 - $B185) / $B185, "")</f>
        <v>7.6264339957989979E-2</v>
      </c>
      <c r="O185" s="18">
        <f>IF(ISNUMBER(M185), $B199 * N185, "")</f>
        <v>11439.650993698497</v>
      </c>
      <c r="Q185" s="264"/>
      <c r="R185" s="264"/>
      <c r="S185" s="264"/>
    </row>
    <row r="186" spans="1:19" ht="17.25" thickBot="1">
      <c r="A186" s="125" t="s">
        <v>136</v>
      </c>
      <c r="B186" s="126">
        <v>318</v>
      </c>
      <c r="C186" s="77">
        <v>2.5806451599999999E-2</v>
      </c>
      <c r="D186" s="15">
        <v>321</v>
      </c>
      <c r="E186" s="32">
        <f t="shared" si="98"/>
        <v>9.433962264150943E-3</v>
      </c>
      <c r="F186" s="18">
        <f>IF(ISNUMBER(D186), $B199 * E186, "")</f>
        <v>1415.0943396226414</v>
      </c>
      <c r="G186" s="31">
        <v>325</v>
      </c>
      <c r="H186" s="32">
        <f t="shared" si="99"/>
        <v>2.20125786163522E-2</v>
      </c>
      <c r="I186" s="101">
        <f>IF(ISNUMBER(G186), $B199 * H186, "")</f>
        <v>3301.8867924528299</v>
      </c>
      <c r="J186" s="15">
        <v>339</v>
      </c>
      <c r="K186" s="32">
        <f t="shared" si="100"/>
        <v>6.6037735849056603E-2</v>
      </c>
      <c r="L186" s="18">
        <f>IF(ISNUMBER(J186), $B199 * K186, "")</f>
        <v>9905.6603773584902</v>
      </c>
      <c r="M186" s="31">
        <v>333</v>
      </c>
      <c r="N186" s="32">
        <f t="shared" si="101"/>
        <v>4.716981132075472E-2</v>
      </c>
      <c r="O186" s="18">
        <f>IF(ISNUMBER(M186), $B199 * N186, "")</f>
        <v>7075.4716981132078</v>
      </c>
      <c r="Q186" s="264"/>
      <c r="R186" s="264"/>
      <c r="S186" s="264"/>
    </row>
    <row r="187" spans="1:19" ht="17.25" thickBot="1">
      <c r="A187" s="125" t="s">
        <v>96</v>
      </c>
      <c r="B187" s="126">
        <v>7085</v>
      </c>
      <c r="C187" s="77">
        <v>2.5325615100000001E-2</v>
      </c>
      <c r="D187" s="15">
        <v>8035</v>
      </c>
      <c r="E187" s="32">
        <f t="shared" si="98"/>
        <v>0.13408609738884969</v>
      </c>
      <c r="F187" s="18">
        <f>IF(ISNUMBER(D187), $B199 * E187, "")</f>
        <v>20112.914608327454</v>
      </c>
      <c r="G187" s="31">
        <v>8035</v>
      </c>
      <c r="H187" s="32">
        <f t="shared" si="99"/>
        <v>0.13408609738884969</v>
      </c>
      <c r="I187" s="101">
        <f>IF(ISNUMBER(G187), $B199 * H187, "")</f>
        <v>20112.914608327454</v>
      </c>
      <c r="J187" s="15">
        <v>8060</v>
      </c>
      <c r="K187" s="32">
        <f t="shared" si="100"/>
        <v>0.13761467889908258</v>
      </c>
      <c r="L187" s="18">
        <f>IF(ISNUMBER(J187), $B199 * K187, "")</f>
        <v>20642.201834862386</v>
      </c>
      <c r="M187" s="31">
        <v>7930</v>
      </c>
      <c r="N187" s="32">
        <f t="shared" si="101"/>
        <v>0.11926605504587157</v>
      </c>
      <c r="O187" s="18">
        <f>IF(ISNUMBER(M187), $B199 * N187, "")</f>
        <v>17889.908256880735</v>
      </c>
      <c r="Q187" s="33"/>
      <c r="R187" s="33"/>
    </row>
    <row r="188" spans="1:19" ht="17.25" thickBot="1">
      <c r="A188" s="130" t="s">
        <v>156</v>
      </c>
      <c r="B188" s="131">
        <v>29070</v>
      </c>
      <c r="C188" s="79">
        <v>2.4312896399999999E-2</v>
      </c>
      <c r="D188" s="24">
        <v>29600</v>
      </c>
      <c r="E188" s="25">
        <f t="shared" si="98"/>
        <v>1.8231854145166839E-2</v>
      </c>
      <c r="F188" s="104">
        <f>IF(ISNUMBER(D188), $B199 * E188, "")</f>
        <v>2734.7781217750257</v>
      </c>
      <c r="G188" s="102">
        <v>30130</v>
      </c>
      <c r="H188" s="25">
        <f t="shared" si="99"/>
        <v>3.6463708290333678E-2</v>
      </c>
      <c r="I188" s="103">
        <f>IF(ISNUMBER(G188), $B199 * H188, "")</f>
        <v>5469.5562435500515</v>
      </c>
      <c r="J188" s="24">
        <v>31010</v>
      </c>
      <c r="K188" s="25">
        <f t="shared" si="100"/>
        <v>6.6735466116271069E-2</v>
      </c>
      <c r="L188" s="104">
        <f>IF(ISNUMBER(J188), $B199 * K188, "")</f>
        <v>10010.31991744066</v>
      </c>
      <c r="M188" s="102">
        <v>30930</v>
      </c>
      <c r="N188" s="25">
        <f t="shared" si="101"/>
        <v>6.3983488132094937E-2</v>
      </c>
      <c r="O188" s="104">
        <f>IF(ISNUMBER(M188), $B199 * N188, "")</f>
        <v>9597.5232198142403</v>
      </c>
      <c r="Q188" s="265"/>
      <c r="R188" s="266"/>
      <c r="S188" s="267"/>
    </row>
    <row r="189" spans="1:19">
      <c r="A189" s="123" t="s">
        <v>328</v>
      </c>
      <c r="B189" s="124">
        <v>0.29499999999999998</v>
      </c>
      <c r="C189" s="76">
        <v>2.4305555600000001E-2</v>
      </c>
      <c r="D189" s="13">
        <v>0.29799999999999999</v>
      </c>
      <c r="E189" s="14">
        <f>IF(ISNUMBER(D189), (D189 - $B189) / $B189, "")</f>
        <v>1.0169491525423738E-2</v>
      </c>
      <c r="F189" s="16">
        <f>IF(ISNUMBER(D189), $B199 * E189, "")</f>
        <v>1525.4237288135607</v>
      </c>
      <c r="G189" s="29">
        <v>0.3</v>
      </c>
      <c r="H189" s="14">
        <f>IF(ISNUMBER(G189), (G189 - $B189) / $B189, "")</f>
        <v>1.6949152542372899E-2</v>
      </c>
      <c r="I189" s="100">
        <f>IF(ISNUMBER(G189), $B199 * H189, "")</f>
        <v>2542.3728813559346</v>
      </c>
      <c r="J189" s="13">
        <v>0.30099999999999999</v>
      </c>
      <c r="K189" s="14">
        <f>IF(ISNUMBER(J189), (J189 - $B189) / $B189, "")</f>
        <v>2.0338983050847477E-2</v>
      </c>
      <c r="L189" s="16">
        <f>IF(ISNUMBER(J189), $B199 * K189, "")</f>
        <v>3050.8474576271215</v>
      </c>
      <c r="M189" s="29">
        <v>0.29899999999999999</v>
      </c>
      <c r="N189" s="14">
        <f>IF(ISNUMBER(M189), (M189 - $B189) / $B189, "")</f>
        <v>1.3559322033898319E-2</v>
      </c>
      <c r="O189" s="16">
        <f>IF(ISNUMBER(M189), $B199 * N189, "")</f>
        <v>2033.8983050847478</v>
      </c>
      <c r="Q189" s="268"/>
      <c r="R189" s="269"/>
      <c r="S189" s="270"/>
    </row>
    <row r="190" spans="1:19" ht="17.25" thickBot="1">
      <c r="A190" s="125" t="s">
        <v>132</v>
      </c>
      <c r="B190" s="126">
        <v>34200</v>
      </c>
      <c r="C190" s="77">
        <v>2.39520958E-2</v>
      </c>
      <c r="D190" s="15">
        <v>35300</v>
      </c>
      <c r="E190" s="32">
        <f t="shared" ref="E190:E193" si="102">IF(ISNUMBER(D190), (D190 - $B190) / $B190, "")</f>
        <v>3.2163742690058478E-2</v>
      </c>
      <c r="F190" s="18">
        <f>IF(ISNUMBER(D190), $B199 * E190, "")</f>
        <v>4824.5614035087719</v>
      </c>
      <c r="G190" s="31">
        <v>36200</v>
      </c>
      <c r="H190" s="32">
        <f t="shared" ref="H190:H193" si="103">IF(ISNUMBER(G190), (G190 - $B190) / $B190, "")</f>
        <v>5.8479532163742687E-2</v>
      </c>
      <c r="I190" s="101">
        <f>IF(ISNUMBER(G190), $B199 * H190, "")</f>
        <v>8771.9298245614027</v>
      </c>
      <c r="J190" s="15">
        <v>37410</v>
      </c>
      <c r="K190" s="32">
        <f t="shared" ref="K190:K193" si="104">IF(ISNUMBER(J190), (J190 - $B190) / $B190, "")</f>
        <v>9.3859649122807018E-2</v>
      </c>
      <c r="L190" s="18">
        <f>IF(ISNUMBER(J190), $B199 * K190, "")</f>
        <v>14078.947368421053</v>
      </c>
      <c r="M190" s="31">
        <v>37210</v>
      </c>
      <c r="N190" s="32">
        <f t="shared" ref="N190:N193" si="105">IF(ISNUMBER(M190), (M190 - $B190) / $B190, "")</f>
        <v>8.8011695906432749E-2</v>
      </c>
      <c r="O190" s="18">
        <f>IF(ISNUMBER(M190), $B199 * N190, "")</f>
        <v>13201.754385964912</v>
      </c>
      <c r="Q190" s="271"/>
      <c r="R190" s="272"/>
      <c r="S190" s="273"/>
    </row>
    <row r="191" spans="1:19" ht="17.25" thickBot="1">
      <c r="A191" s="125" t="s">
        <v>69</v>
      </c>
      <c r="B191" s="126">
        <v>8765</v>
      </c>
      <c r="C191" s="77">
        <v>2.2157434399999999E-2</v>
      </c>
      <c r="D191" s="15">
        <v>9170</v>
      </c>
      <c r="E191" s="32">
        <f t="shared" si="102"/>
        <v>4.6206503137478608E-2</v>
      </c>
      <c r="F191" s="18">
        <f>IF(ISNUMBER(D191), $B199 * E191, "")</f>
        <v>6930.9754706217909</v>
      </c>
      <c r="G191" s="31">
        <v>9395</v>
      </c>
      <c r="H191" s="32">
        <f t="shared" si="103"/>
        <v>7.1876782658300054E-2</v>
      </c>
      <c r="I191" s="101">
        <f>IF(ISNUMBER(G191), $B199 * H191, "")</f>
        <v>10781.517398745009</v>
      </c>
      <c r="J191" s="15">
        <v>9580</v>
      </c>
      <c r="K191" s="32">
        <f t="shared" si="104"/>
        <v>9.2983456930975469E-2</v>
      </c>
      <c r="L191" s="18">
        <f>IF(ISNUMBER(J191), $B199 * K191, "")</f>
        <v>13947.51853964632</v>
      </c>
      <c r="M191" s="31">
        <v>9530</v>
      </c>
      <c r="N191" s="32">
        <f t="shared" si="105"/>
        <v>8.7278950370792932E-2</v>
      </c>
      <c r="O191" s="18">
        <f>IF(ISNUMBER(M191), $B199 * N191, "")</f>
        <v>13091.84255561894</v>
      </c>
      <c r="Q191" s="264"/>
      <c r="R191" s="264"/>
      <c r="S191" s="264"/>
    </row>
    <row r="192" spans="1:19" ht="17.25" thickBot="1">
      <c r="A192" s="125" t="s">
        <v>78</v>
      </c>
      <c r="B192" s="126">
        <v>606800</v>
      </c>
      <c r="C192" s="77">
        <v>2.2065016E-2</v>
      </c>
      <c r="D192" s="15">
        <v>617400</v>
      </c>
      <c r="E192" s="32">
        <f t="shared" si="102"/>
        <v>1.7468688200395519E-2</v>
      </c>
      <c r="F192" s="18">
        <f>IF(ISNUMBER(D192), $B199 * E192, "")</f>
        <v>2620.3032300593277</v>
      </c>
      <c r="G192" s="31">
        <v>627800</v>
      </c>
      <c r="H192" s="32">
        <f t="shared" si="103"/>
        <v>3.4607778510217534E-2</v>
      </c>
      <c r="I192" s="101">
        <f>IF(ISNUMBER(G192), $B199 * H192, "")</f>
        <v>5191.1667765326301</v>
      </c>
      <c r="J192" s="15">
        <v>648700</v>
      </c>
      <c r="K192" s="32">
        <f t="shared" si="104"/>
        <v>6.9050758075148322E-2</v>
      </c>
      <c r="L192" s="18">
        <f>IF(ISNUMBER(J192), $B199 * K192, "")</f>
        <v>10357.613711272248</v>
      </c>
      <c r="M192" s="31">
        <v>647500</v>
      </c>
      <c r="N192" s="32">
        <f t="shared" si="105"/>
        <v>6.7073170731707321E-2</v>
      </c>
      <c r="O192" s="18">
        <f>IF(ISNUMBER(M192), $B199 * N192, "")</f>
        <v>10060.975609756098</v>
      </c>
      <c r="Q192" s="274"/>
      <c r="R192" s="274"/>
      <c r="S192" s="274"/>
    </row>
    <row r="193" spans="1:19" ht="17.25" thickBot="1">
      <c r="A193" s="127" t="s">
        <v>100</v>
      </c>
      <c r="B193" s="128">
        <v>56790</v>
      </c>
      <c r="C193" s="78">
        <v>2.1219205200000001E-2</v>
      </c>
      <c r="D193" s="20">
        <v>57440</v>
      </c>
      <c r="E193" s="21">
        <f t="shared" si="102"/>
        <v>1.1445677055819687E-2</v>
      </c>
      <c r="F193" s="22">
        <f>IF(ISNUMBER(D193), $B199 * E193, "")</f>
        <v>1716.8515583729531</v>
      </c>
      <c r="G193" s="30">
        <v>59310</v>
      </c>
      <c r="H193" s="21">
        <f t="shared" si="103"/>
        <v>4.4374009508716325E-2</v>
      </c>
      <c r="I193" s="105">
        <f>IF(ISNUMBER(G193), $B199 * H193, "")</f>
        <v>6656.1014263074485</v>
      </c>
      <c r="J193" s="20">
        <v>62460</v>
      </c>
      <c r="K193" s="21">
        <f t="shared" si="104"/>
        <v>9.9841521394611721E-2</v>
      </c>
      <c r="L193" s="22">
        <f>IF(ISNUMBER(J193), $B199 * K193, "")</f>
        <v>14976.228209191759</v>
      </c>
      <c r="M193" s="30">
        <v>61590</v>
      </c>
      <c r="N193" s="21">
        <f t="shared" si="105"/>
        <v>8.4521922873745381E-2</v>
      </c>
      <c r="O193" s="22">
        <f>IF(ISNUMBER(M193), $B199 * N193, "")</f>
        <v>12678.288431061806</v>
      </c>
      <c r="Q193" s="274"/>
      <c r="R193" s="274"/>
      <c r="S193" s="274"/>
    </row>
    <row r="194" spans="1:19" ht="17.25" thickBot="1">
      <c r="A194" s="125" t="s">
        <v>264</v>
      </c>
      <c r="B194" s="129">
        <v>246</v>
      </c>
      <c r="C194" s="80">
        <v>1.6528925600000001E-2</v>
      </c>
      <c r="D194" s="106">
        <v>248</v>
      </c>
      <c r="E194" s="107">
        <f>IF(ISNUMBER(D194), (D194 - $B194) / $B194, "")</f>
        <v>8.130081300813009E-3</v>
      </c>
      <c r="F194" s="108">
        <f>IF(ISNUMBER(D194), $B199 * E194, "")</f>
        <v>1219.5121951219514</v>
      </c>
      <c r="G194" s="109">
        <v>252</v>
      </c>
      <c r="H194" s="107">
        <f>IF(ISNUMBER(G194), (G194 - $B194) / $B194, "")</f>
        <v>2.4390243902439025E-2</v>
      </c>
      <c r="I194" s="110">
        <f>IF(ISNUMBER(G194), $B199 * H194, "")</f>
        <v>3658.5365853658536</v>
      </c>
      <c r="J194" s="106">
        <v>260</v>
      </c>
      <c r="K194" s="107">
        <f>IF(ISNUMBER(J194), (J194 - $B194) / $B194, "")</f>
        <v>5.6910569105691054E-2</v>
      </c>
      <c r="L194" s="108">
        <f>IF(ISNUMBER(J194), $B199 * K194, "")</f>
        <v>8536.585365853658</v>
      </c>
      <c r="M194" s="109">
        <v>259</v>
      </c>
      <c r="N194" s="107">
        <f>IF(ISNUMBER(M194), (M194 - $B194) / $B194, "")</f>
        <v>5.2845528455284556E-2</v>
      </c>
      <c r="O194" s="108">
        <f>IF(ISNUMBER(M194), $B199 * N194, "")</f>
        <v>7926.8292682926831</v>
      </c>
      <c r="Q194" s="264"/>
      <c r="R194" s="264"/>
      <c r="S194" s="264"/>
    </row>
    <row r="195" spans="1:19" ht="17.25" thickBot="1">
      <c r="A195" s="125" t="s">
        <v>90</v>
      </c>
      <c r="B195" s="126">
        <v>1150</v>
      </c>
      <c r="C195" s="77">
        <v>1.3215859E-2</v>
      </c>
      <c r="D195" s="15">
        <v>1165</v>
      </c>
      <c r="E195" s="32">
        <f t="shared" ref="E195:E198" si="106">IF(ISNUMBER(D195), (D195 - $B195) / $B195, "")</f>
        <v>1.3043478260869565E-2</v>
      </c>
      <c r="F195" s="18">
        <f>IF(ISNUMBER(D195), $B199 * E195, "")</f>
        <v>1956.5217391304348</v>
      </c>
      <c r="G195" s="31">
        <v>1195</v>
      </c>
      <c r="H195" s="32">
        <f t="shared" ref="H195:H198" si="107">IF(ISNUMBER(G195), (G195 - $B195) / $B195, "")</f>
        <v>3.9130434782608699E-2</v>
      </c>
      <c r="I195" s="101">
        <f>IF(ISNUMBER(G195), $B199 * H195, "")</f>
        <v>5869.5652173913049</v>
      </c>
      <c r="J195" s="15">
        <v>1230</v>
      </c>
      <c r="K195" s="32">
        <f t="shared" ref="K195:K198" si="108">IF(ISNUMBER(J195), (J195 - $B195) / $B195, "")</f>
        <v>6.9565217391304349E-2</v>
      </c>
      <c r="L195" s="18">
        <f>IF(ISNUMBER(J195), $B199 * K195, "")</f>
        <v>10434.782608695652</v>
      </c>
      <c r="M195" s="31">
        <v>1235</v>
      </c>
      <c r="N195" s="32">
        <f t="shared" ref="N195:N198" si="109">IF(ISNUMBER(M195), (M195 - $B195) / $B195, "")</f>
        <v>7.3913043478260873E-2</v>
      </c>
      <c r="O195" s="18">
        <f>IF(ISNUMBER(M195), $B199 * N195, "")</f>
        <v>11086.956521739132</v>
      </c>
      <c r="Q195" s="264"/>
      <c r="R195" s="264"/>
      <c r="S195" s="264"/>
    </row>
    <row r="196" spans="1:19" ht="17.25" thickBot="1">
      <c r="A196" s="125" t="s">
        <v>82</v>
      </c>
      <c r="B196" s="126">
        <v>2550</v>
      </c>
      <c r="C196" s="77">
        <v>9.9009900999999997E-3</v>
      </c>
      <c r="D196" s="15">
        <v>2580</v>
      </c>
      <c r="E196" s="32">
        <f t="shared" si="106"/>
        <v>1.1764705882352941E-2</v>
      </c>
      <c r="F196" s="18">
        <f>IF(ISNUMBER(D196), $B199 * E196, "")</f>
        <v>1764.7058823529412</v>
      </c>
      <c r="G196" s="31">
        <v>2635</v>
      </c>
      <c r="H196" s="32">
        <f t="shared" si="107"/>
        <v>3.3333333333333333E-2</v>
      </c>
      <c r="I196" s="101">
        <f>IF(ISNUMBER(G196), $B199 * H196, "")</f>
        <v>5000</v>
      </c>
      <c r="J196" s="15">
        <v>2700</v>
      </c>
      <c r="K196" s="32">
        <f t="shared" si="108"/>
        <v>5.8823529411764705E-2</v>
      </c>
      <c r="L196" s="18">
        <f>IF(ISNUMBER(J196), $B199 * K196, "")</f>
        <v>8823.5294117647063</v>
      </c>
      <c r="M196" s="31">
        <v>2665</v>
      </c>
      <c r="N196" s="32">
        <f t="shared" si="109"/>
        <v>4.5098039215686274E-2</v>
      </c>
      <c r="O196" s="18">
        <f>IF(ISNUMBER(M196), $B199 * N196, "")</f>
        <v>6764.7058823529414</v>
      </c>
      <c r="Q196" s="264"/>
      <c r="R196" s="264"/>
      <c r="S196" s="264"/>
    </row>
    <row r="197" spans="1:19">
      <c r="A197" s="125" t="s">
        <v>65</v>
      </c>
      <c r="B197" s="126">
        <v>65.599999999999994</v>
      </c>
      <c r="C197" s="77">
        <v>1.5267175999999999E-3</v>
      </c>
      <c r="D197" s="15">
        <v>65.2</v>
      </c>
      <c r="E197" s="32">
        <f t="shared" si="106"/>
        <v>-6.0975609756096271E-3</v>
      </c>
      <c r="F197" s="18">
        <f>IF(ISNUMBER(D197), $B199 * E197, "")</f>
        <v>-914.63414634144408</v>
      </c>
      <c r="G197" s="31">
        <v>65.8</v>
      </c>
      <c r="H197" s="32">
        <f t="shared" si="107"/>
        <v>3.0487804878049215E-3</v>
      </c>
      <c r="I197" s="101">
        <f>IF(ISNUMBER(G197), $B199 * H197, "")</f>
        <v>457.31707317073824</v>
      </c>
      <c r="J197" s="15">
        <v>68.099999999999994</v>
      </c>
      <c r="K197" s="32">
        <f t="shared" si="108"/>
        <v>3.8109756097560982E-2</v>
      </c>
      <c r="L197" s="18">
        <f>IF(ISNUMBER(J197), $B199 * K197, "")</f>
        <v>5716.4634146341468</v>
      </c>
      <c r="M197" s="31">
        <v>67.3</v>
      </c>
      <c r="N197" s="32">
        <f t="shared" si="109"/>
        <v>2.5914634146341511E-2</v>
      </c>
      <c r="O197" s="18">
        <f>IF(ISNUMBER(M197), $B199 * N197, "")</f>
        <v>3887.1951219512266</v>
      </c>
      <c r="Q197" s="253"/>
      <c r="R197" s="254"/>
      <c r="S197" s="255"/>
    </row>
    <row r="198" spans="1:19" ht="17.25" thickBot="1">
      <c r="A198" s="130" t="s">
        <v>74</v>
      </c>
      <c r="B198" s="131">
        <v>41500</v>
      </c>
      <c r="C198" s="79">
        <v>-7.2236939999999997E-4</v>
      </c>
      <c r="D198" s="24">
        <v>43920</v>
      </c>
      <c r="E198" s="25">
        <f t="shared" si="106"/>
        <v>5.8313253012048191E-2</v>
      </c>
      <c r="F198" s="104">
        <f>IF(ISNUMBER(D198), $B199 * E198, "")</f>
        <v>8746.9879518072285</v>
      </c>
      <c r="G198" s="102">
        <v>44660</v>
      </c>
      <c r="H198" s="25">
        <f t="shared" si="107"/>
        <v>7.6144578313253011E-2</v>
      </c>
      <c r="I198" s="103">
        <f>IF(ISNUMBER(G198), $B199 * H198, "")</f>
        <v>11421.686746987953</v>
      </c>
      <c r="J198" s="24">
        <v>46040</v>
      </c>
      <c r="K198" s="25">
        <f t="shared" si="108"/>
        <v>0.10939759036144578</v>
      </c>
      <c r="L198" s="104">
        <f>IF(ISNUMBER(J198), $B199 * K198, "")</f>
        <v>16409.638554216868</v>
      </c>
      <c r="M198" s="102">
        <v>44900</v>
      </c>
      <c r="N198" s="25">
        <f t="shared" si="109"/>
        <v>8.1927710843373497E-2</v>
      </c>
      <c r="O198" s="104">
        <f>IF(ISNUMBER(M198), $B199 * N198, "")</f>
        <v>12289.156626506025</v>
      </c>
      <c r="Q198" s="256"/>
      <c r="R198" s="257"/>
      <c r="S198" s="258"/>
    </row>
    <row r="199" spans="1:19" ht="17.25" thickBot="1">
      <c r="A199" s="132" t="s">
        <v>268</v>
      </c>
      <c r="B199" s="317">
        <f>$B$37</f>
        <v>150000</v>
      </c>
      <c r="C199" s="318"/>
      <c r="D199" s="26" t="s">
        <v>269</v>
      </c>
      <c r="E199" s="27">
        <f>IF(COUNT(E179:E198), SUM(E179:E198) / COUNT(E179:E198), 0)</f>
        <v>2.1927584105196816E-2</v>
      </c>
      <c r="F199" s="28">
        <f>SUM(F179:F198)</f>
        <v>65782.752315590464</v>
      </c>
      <c r="G199" s="26" t="s">
        <v>269</v>
      </c>
      <c r="H199" s="27">
        <f>IF(COUNT(H179:H198), SUM(H179:H198) / COUNT(H179:H198), 0)</f>
        <v>4.2630163466266656E-2</v>
      </c>
      <c r="I199" s="28">
        <f>SUM(I179:I198)</f>
        <v>127890.49039879996</v>
      </c>
      <c r="J199" s="26" t="s">
        <v>269</v>
      </c>
      <c r="K199" s="27">
        <f>IF(COUNT(K179:K198), SUM(K179:K198) / COUNT(K179:K198), 0)</f>
        <v>7.4971980178834732E-2</v>
      </c>
      <c r="L199" s="28">
        <f>SUM(L179:L198)</f>
        <v>224915.94053650417</v>
      </c>
      <c r="M199" s="26" t="s">
        <v>269</v>
      </c>
      <c r="N199" s="27">
        <f>IF(COUNT(N179:N198), SUM(N179:N198) / COUNT(N179:N198), 0)</f>
        <v>6.7860869914095623E-2</v>
      </c>
      <c r="O199" s="28">
        <f>SUM(O179:O198)</f>
        <v>203582.60974228685</v>
      </c>
      <c r="Q199" s="259"/>
      <c r="R199" s="260"/>
      <c r="S199" s="261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427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427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426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426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426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426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426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426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426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426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4261" priority="157">
      <formula>AND($N17 &gt; 0, ISNUMBER($N17))</formula>
    </cfRule>
    <cfRule type="expression" dxfId="4260" priority="158">
      <formula>AND($N17 = 0 * ISNUMBER($N17))</formula>
    </cfRule>
    <cfRule type="expression" dxfId="4259" priority="159">
      <formula>AND($N17 &lt; 0, ISNUMBER($N17))</formula>
    </cfRule>
  </conditionalFormatting>
  <conditionalFormatting sqref="A17:F36">
    <cfRule type="expression" dxfId="4258" priority="166">
      <formula>AND($E17 &gt; 0, ISNUMBER($E17))</formula>
    </cfRule>
    <cfRule type="expression" dxfId="4257" priority="167">
      <formula>AND($E17 = 0 * ISNUMBER($E17))</formula>
    </cfRule>
    <cfRule type="expression" dxfId="4256" priority="168">
      <formula>AND($E17 &lt; 0, ISNUMBER($E17))</formula>
    </cfRule>
  </conditionalFormatting>
  <conditionalFormatting sqref="A17:C36 G17:I36">
    <cfRule type="expression" dxfId="4255" priority="163">
      <formula>AND($H17 &gt; 0, ISNUMBER($H17))</formula>
    </cfRule>
    <cfRule type="expression" dxfId="4254" priority="164">
      <formula>AND($H17 = 0 * ISNUMBER($H17))</formula>
    </cfRule>
    <cfRule type="expression" dxfId="4253" priority="165">
      <formula>AND($H17 &lt; 0, ISNUMBER($H17))</formula>
    </cfRule>
  </conditionalFormatting>
  <conditionalFormatting sqref="A17:C36 J17:L36">
    <cfRule type="expression" dxfId="4252" priority="160">
      <formula>AND($K17 &gt; 0, ISNUMBER($K17))</formula>
    </cfRule>
    <cfRule type="expression" dxfId="4251" priority="161">
      <formula>AND($K17 = 0 * ISNUMBER($K17))</formula>
    </cfRule>
    <cfRule type="expression" dxfId="4250" priority="162">
      <formula>AND($K17 &lt; 0, ISNUMBER($K17))</formula>
    </cfRule>
  </conditionalFormatting>
  <conditionalFormatting sqref="D15:F16 E37:F37">
    <cfRule type="expression" dxfId="4249" priority="154">
      <formula>$E$37 &gt; 0</formula>
    </cfRule>
    <cfRule type="expression" dxfId="4248" priority="155">
      <formula>$E$37 = 0</formula>
    </cfRule>
    <cfRule type="expression" dxfId="4247" priority="156">
      <formula>$E$37 &lt; 0</formula>
    </cfRule>
  </conditionalFormatting>
  <conditionalFormatting sqref="G15:I16 H37:I37">
    <cfRule type="expression" dxfId="4246" priority="151">
      <formula>$H$37 &gt; 0</formula>
    </cfRule>
    <cfRule type="expression" dxfId="4245" priority="152">
      <formula>$H$37 = 0</formula>
    </cfRule>
    <cfRule type="expression" dxfId="4244" priority="153">
      <formula>$H$37 &lt; 0</formula>
    </cfRule>
  </conditionalFormatting>
  <conditionalFormatting sqref="J15:L16 K37:L37">
    <cfRule type="expression" dxfId="4243" priority="148">
      <formula>$K$37 &gt; 0</formula>
    </cfRule>
    <cfRule type="expression" dxfId="4242" priority="149">
      <formula>$K$37 = 0</formula>
    </cfRule>
    <cfRule type="expression" dxfId="4241" priority="150">
      <formula>$K$37 &lt; 0</formula>
    </cfRule>
  </conditionalFormatting>
  <conditionalFormatting sqref="M15:O16 N37:O37">
    <cfRule type="expression" dxfId="4240" priority="145">
      <formula>$N$37 &gt; 0</formula>
    </cfRule>
    <cfRule type="expression" dxfId="4239" priority="146">
      <formula>$N$37 = 0</formula>
    </cfRule>
    <cfRule type="expression" dxfId="4238" priority="147">
      <formula>$N$37 &lt; 0</formula>
    </cfRule>
  </conditionalFormatting>
  <conditionalFormatting sqref="A44:C63 M44:O63">
    <cfRule type="expression" dxfId="4237" priority="133">
      <formula>AND($N44 &gt; 0, ISNUMBER($N44))</formula>
    </cfRule>
    <cfRule type="expression" dxfId="4236" priority="134">
      <formula>AND($N44 = 0 * ISNUMBER($N44))</formula>
    </cfRule>
    <cfRule type="expression" dxfId="4235" priority="135">
      <formula>AND($N44 &lt; 0, ISNUMBER($N44))</formula>
    </cfRule>
  </conditionalFormatting>
  <conditionalFormatting sqref="A44:F63">
    <cfRule type="expression" dxfId="4234" priority="142">
      <formula>AND($E44 &gt; 0, ISNUMBER($E44))</formula>
    </cfRule>
    <cfRule type="expression" dxfId="4233" priority="143">
      <formula>AND($E44 = 0 * ISNUMBER($E44))</formula>
    </cfRule>
    <cfRule type="expression" dxfId="4232" priority="144">
      <formula>AND($E44 &lt; 0, ISNUMBER($E44))</formula>
    </cfRule>
  </conditionalFormatting>
  <conditionalFormatting sqref="A44:C63 G44:I63">
    <cfRule type="expression" dxfId="4231" priority="139">
      <formula>AND($H44 &gt; 0, ISNUMBER($H44))</formula>
    </cfRule>
    <cfRule type="expression" dxfId="4230" priority="140">
      <formula>AND($H44 = 0 * ISNUMBER($H44))</formula>
    </cfRule>
    <cfRule type="expression" dxfId="4229" priority="141">
      <formula>AND($H44 &lt; 0, ISNUMBER($H44))</formula>
    </cfRule>
  </conditionalFormatting>
  <conditionalFormatting sqref="A44:C63 J44:L63">
    <cfRule type="expression" dxfId="4228" priority="136">
      <formula>AND($K44 &gt; 0, ISNUMBER($K44))</formula>
    </cfRule>
    <cfRule type="expression" dxfId="4227" priority="137">
      <formula>AND($K44 = 0 * ISNUMBER($K44))</formula>
    </cfRule>
    <cfRule type="expression" dxfId="4226" priority="138">
      <formula>AND($K44 &lt; 0, ISNUMBER($K44))</formula>
    </cfRule>
  </conditionalFormatting>
  <conditionalFormatting sqref="D42:F43 E64:F64">
    <cfRule type="expression" dxfId="4225" priority="130">
      <formula>$E$64 &gt; 0</formula>
    </cfRule>
    <cfRule type="expression" dxfId="4224" priority="131">
      <formula>$E$64 = 0</formula>
    </cfRule>
    <cfRule type="expression" dxfId="4223" priority="132">
      <formula>$E$64 &lt; 0</formula>
    </cfRule>
  </conditionalFormatting>
  <conditionalFormatting sqref="G42:I43 H64:I64">
    <cfRule type="expression" dxfId="4222" priority="127">
      <formula>$H$64 &gt; 0</formula>
    </cfRule>
    <cfRule type="expression" dxfId="4221" priority="128">
      <formula>$H$64 = 0</formula>
    </cfRule>
    <cfRule type="expression" dxfId="4220" priority="129">
      <formula>$H$64 &lt; 0</formula>
    </cfRule>
  </conditionalFormatting>
  <conditionalFormatting sqref="J42:L43 K64:L64">
    <cfRule type="expression" dxfId="4219" priority="124">
      <formula>$K$64 &gt; 0</formula>
    </cfRule>
    <cfRule type="expression" dxfId="4218" priority="125">
      <formula>$K$64 = 0</formula>
    </cfRule>
    <cfRule type="expression" dxfId="4217" priority="126">
      <formula>$K$64 &lt; 0</formula>
    </cfRule>
  </conditionalFormatting>
  <conditionalFormatting sqref="M42:O43 N64:O64">
    <cfRule type="expression" dxfId="4216" priority="121">
      <formula>$N$64 &gt; 0</formula>
    </cfRule>
    <cfRule type="expression" dxfId="4215" priority="122">
      <formula>$N$64 = 0</formula>
    </cfRule>
    <cfRule type="expression" dxfId="4214" priority="123">
      <formula>$N$64 &lt; 0</formula>
    </cfRule>
  </conditionalFormatting>
  <conditionalFormatting sqref="A71:C90 M71:O90">
    <cfRule type="expression" dxfId="4213" priority="109">
      <formula>AND($N71 &gt; 0, ISNUMBER($N71))</formula>
    </cfRule>
    <cfRule type="expression" dxfId="4212" priority="110">
      <formula>AND($N71 = 0 * ISNUMBER($N71))</formula>
    </cfRule>
    <cfRule type="expression" dxfId="4211" priority="111">
      <formula>AND($N71 &lt; 0, ISNUMBER($N71))</formula>
    </cfRule>
  </conditionalFormatting>
  <conditionalFormatting sqref="A71:F90">
    <cfRule type="expression" dxfId="4210" priority="118">
      <formula>AND($E71 &gt; 0, ISNUMBER($E71))</formula>
    </cfRule>
    <cfRule type="expression" dxfId="4209" priority="119">
      <formula>AND($E71 = 0 * ISNUMBER($E71))</formula>
    </cfRule>
    <cfRule type="expression" dxfId="4208" priority="120">
      <formula>AND($E71 &lt; 0, ISNUMBER($E71))</formula>
    </cfRule>
  </conditionalFormatting>
  <conditionalFormatting sqref="A71:C90 G71:I90">
    <cfRule type="expression" dxfId="4207" priority="115">
      <formula>AND($H71 &gt; 0, ISNUMBER($H71))</formula>
    </cfRule>
    <cfRule type="expression" dxfId="4206" priority="116">
      <formula>AND($H71 = 0 * ISNUMBER($H71))</formula>
    </cfRule>
    <cfRule type="expression" dxfId="4205" priority="117">
      <formula>AND($H71 &lt; 0, ISNUMBER($H71))</formula>
    </cfRule>
  </conditionalFormatting>
  <conditionalFormatting sqref="A71:C90 J71:L90">
    <cfRule type="expression" dxfId="4204" priority="112">
      <formula>AND($K71 &gt; 0, ISNUMBER($K71))</formula>
    </cfRule>
    <cfRule type="expression" dxfId="4203" priority="113">
      <formula>AND($K71 = 0 * ISNUMBER($K71))</formula>
    </cfRule>
    <cfRule type="expression" dxfId="4202" priority="114">
      <formula>AND($K71 &lt; 0, ISNUMBER($K71))</formula>
    </cfRule>
  </conditionalFormatting>
  <conditionalFormatting sqref="D69:F70 E91:F91">
    <cfRule type="expression" dxfId="4201" priority="106">
      <formula>$E$91 &gt; 0</formula>
    </cfRule>
    <cfRule type="expression" dxfId="4200" priority="107">
      <formula>$E$91 = 0</formula>
    </cfRule>
    <cfRule type="expression" dxfId="4199" priority="108">
      <formula>$E$91 &lt; 0</formula>
    </cfRule>
  </conditionalFormatting>
  <conditionalFormatting sqref="G69:I70 H91:I91">
    <cfRule type="expression" dxfId="4198" priority="103">
      <formula>$H$91 &gt; 0</formula>
    </cfRule>
    <cfRule type="expression" dxfId="4197" priority="104">
      <formula>$H$91 = 0</formula>
    </cfRule>
    <cfRule type="expression" dxfId="4196" priority="105">
      <formula>$H$91 &lt; 0</formula>
    </cfRule>
  </conditionalFormatting>
  <conditionalFormatting sqref="J69:L70 K91:L91">
    <cfRule type="expression" dxfId="4195" priority="100">
      <formula>$K$91 &gt; 0</formula>
    </cfRule>
    <cfRule type="expression" dxfId="4194" priority="101">
      <formula>$K$91 = 0</formula>
    </cfRule>
    <cfRule type="expression" dxfId="4193" priority="102">
      <formula>$K$91 &lt; 0</formula>
    </cfRule>
  </conditionalFormatting>
  <conditionalFormatting sqref="M69:O70 N91:O91">
    <cfRule type="expression" dxfId="4192" priority="97">
      <formula>$N$91 &gt; 0</formula>
    </cfRule>
    <cfRule type="expression" dxfId="4191" priority="98">
      <formula>$N$91 = 0</formula>
    </cfRule>
    <cfRule type="expression" dxfId="4190" priority="99">
      <formula>$N$91 &lt; 0</formula>
    </cfRule>
  </conditionalFormatting>
  <conditionalFormatting sqref="A98:C117 M98:O117">
    <cfRule type="expression" dxfId="4189" priority="85">
      <formula>AND($N98 &gt; 0, ISNUMBER($N98))</formula>
    </cfRule>
    <cfRule type="expression" dxfId="4188" priority="86">
      <formula>AND($N98 = 0 * ISNUMBER($N98))</formula>
    </cfRule>
    <cfRule type="expression" dxfId="4187" priority="87">
      <formula>AND($N98 &lt; 0, ISNUMBER($N98))</formula>
    </cfRule>
  </conditionalFormatting>
  <conditionalFormatting sqref="A98:F117">
    <cfRule type="expression" dxfId="4186" priority="94">
      <formula>AND($E98 &gt; 0, ISNUMBER($E98))</formula>
    </cfRule>
    <cfRule type="expression" dxfId="4185" priority="95">
      <formula>AND($E98 = 0 * ISNUMBER($E98))</formula>
    </cfRule>
    <cfRule type="expression" dxfId="4184" priority="96">
      <formula>AND($E98 &lt; 0, ISNUMBER($E98))</formula>
    </cfRule>
  </conditionalFormatting>
  <conditionalFormatting sqref="A98:C117 G98:I117">
    <cfRule type="expression" dxfId="4183" priority="91">
      <formula>AND($H98 &gt; 0, ISNUMBER($H98))</formula>
    </cfRule>
    <cfRule type="expression" dxfId="4182" priority="92">
      <formula>AND($H98 = 0 * ISNUMBER($H98))</formula>
    </cfRule>
    <cfRule type="expression" dxfId="4181" priority="93">
      <formula>AND($H98 &lt; 0, ISNUMBER($H98))</formula>
    </cfRule>
  </conditionalFormatting>
  <conditionalFormatting sqref="A98:C117 J98:L117">
    <cfRule type="expression" dxfId="4180" priority="88">
      <formula>AND($K98 &gt; 0, ISNUMBER($K98))</formula>
    </cfRule>
    <cfRule type="expression" dxfId="4179" priority="89">
      <formula>AND($K98 = 0 * ISNUMBER($K98))</formula>
    </cfRule>
    <cfRule type="expression" dxfId="4178" priority="90">
      <formula>AND($K98 &lt; 0, ISNUMBER($K98))</formula>
    </cfRule>
  </conditionalFormatting>
  <conditionalFormatting sqref="D96:F97 E118:F118">
    <cfRule type="expression" dxfId="4177" priority="82">
      <formula>$E$118 &gt; 0</formula>
    </cfRule>
    <cfRule type="expression" dxfId="4176" priority="83">
      <formula>$E$118 = 0</formula>
    </cfRule>
    <cfRule type="expression" dxfId="4175" priority="84">
      <formula>$E$118 &lt; 0</formula>
    </cfRule>
  </conditionalFormatting>
  <conditionalFormatting sqref="G96:I97 H118:I118">
    <cfRule type="expression" dxfId="4174" priority="79">
      <formula>$H$118 &gt; 0</formula>
    </cfRule>
    <cfRule type="expression" dxfId="4173" priority="80">
      <formula>$H$118 = 0</formula>
    </cfRule>
    <cfRule type="expression" dxfId="4172" priority="81">
      <formula>$H$118 &lt; 0</formula>
    </cfRule>
  </conditionalFormatting>
  <conditionalFormatting sqref="J96:L97 K118:L118">
    <cfRule type="expression" dxfId="4171" priority="76">
      <formula>$K$118 &gt; 0</formula>
    </cfRule>
    <cfRule type="expression" dxfId="4170" priority="77">
      <formula>$K$118 = 0</formula>
    </cfRule>
    <cfRule type="expression" dxfId="4169" priority="78">
      <formula>$K$118 &lt; 0</formula>
    </cfRule>
  </conditionalFormatting>
  <conditionalFormatting sqref="M96:O97 N118:O118">
    <cfRule type="expression" dxfId="4168" priority="73">
      <formula>$N$118 &gt; 0</formula>
    </cfRule>
    <cfRule type="expression" dxfId="4167" priority="74">
      <formula>$N$118 = 0</formula>
    </cfRule>
    <cfRule type="expression" dxfId="4166" priority="75">
      <formula>$N$118 &lt; 0</formula>
    </cfRule>
  </conditionalFormatting>
  <conditionalFormatting sqref="A125:C144 M125:O144">
    <cfRule type="expression" dxfId="4165" priority="61">
      <formula>AND($N125 &gt; 0, ISNUMBER($N125))</formula>
    </cfRule>
    <cfRule type="expression" dxfId="4164" priority="62">
      <formula>AND($N125 = 0 * ISNUMBER($N125))</formula>
    </cfRule>
    <cfRule type="expression" dxfId="4163" priority="63">
      <formula>AND($N125 &lt; 0, ISNUMBER($N125))</formula>
    </cfRule>
  </conditionalFormatting>
  <conditionalFormatting sqref="A125:F144">
    <cfRule type="expression" dxfId="4162" priority="70">
      <formula>AND($E125 &gt; 0, ISNUMBER($E125))</formula>
    </cfRule>
    <cfRule type="expression" dxfId="4161" priority="71">
      <formula>AND($E125 = 0 * ISNUMBER($E125))</formula>
    </cfRule>
    <cfRule type="expression" dxfId="4160" priority="72">
      <formula>AND($E125 &lt; 0, ISNUMBER($E125))</formula>
    </cfRule>
  </conditionalFormatting>
  <conditionalFormatting sqref="A125:C144 G125:I144">
    <cfRule type="expression" dxfId="4159" priority="67">
      <formula>AND($H125 &gt; 0, ISNUMBER($H125))</formula>
    </cfRule>
    <cfRule type="expression" dxfId="4158" priority="68">
      <formula>AND($H125 = 0 * ISNUMBER($H125))</formula>
    </cfRule>
    <cfRule type="expression" dxfId="4157" priority="69">
      <formula>AND($H125 &lt; 0, ISNUMBER($H125))</formula>
    </cfRule>
  </conditionalFormatting>
  <conditionalFormatting sqref="A125:C144 J125:L144">
    <cfRule type="expression" dxfId="4156" priority="64">
      <formula>AND($K125 &gt; 0, ISNUMBER($K125))</formula>
    </cfRule>
    <cfRule type="expression" dxfId="4155" priority="65">
      <formula>AND($K125 = 0 * ISNUMBER($K125))</formula>
    </cfRule>
    <cfRule type="expression" dxfId="4154" priority="66">
      <formula>AND($K125 &lt; 0, ISNUMBER($K125))</formula>
    </cfRule>
  </conditionalFormatting>
  <conditionalFormatting sqref="D123:F124 E145:F145">
    <cfRule type="expression" dxfId="4153" priority="58">
      <formula>$E$145 &gt; 0</formula>
    </cfRule>
    <cfRule type="expression" dxfId="4152" priority="59">
      <formula>$E$145 = 0</formula>
    </cfRule>
    <cfRule type="expression" dxfId="4151" priority="60">
      <formula>$E$145 &lt; 0</formula>
    </cfRule>
  </conditionalFormatting>
  <conditionalFormatting sqref="G123:I124 H145:I145">
    <cfRule type="expression" dxfId="4150" priority="55">
      <formula>$H$145 &gt; 0</formula>
    </cfRule>
    <cfRule type="expression" dxfId="4149" priority="56">
      <formula>$H$145 = 0</formula>
    </cfRule>
    <cfRule type="expression" dxfId="4148" priority="57">
      <formula>$H$145 &lt; 0</formula>
    </cfRule>
  </conditionalFormatting>
  <conditionalFormatting sqref="J123:L124 K145:L145">
    <cfRule type="expression" dxfId="4147" priority="52">
      <formula>$K$145 &gt; 0</formula>
    </cfRule>
    <cfRule type="expression" dxfId="4146" priority="53">
      <formula>$K$145 = 0</formula>
    </cfRule>
    <cfRule type="expression" dxfId="4145" priority="54">
      <formula>$K$145 &lt; 0</formula>
    </cfRule>
  </conditionalFormatting>
  <conditionalFormatting sqref="M123:O124 N145:O145">
    <cfRule type="expression" dxfId="4144" priority="49">
      <formula>$N$145 &gt; 0</formula>
    </cfRule>
    <cfRule type="expression" dxfId="4143" priority="50">
      <formula>$N$145 = 0</formula>
    </cfRule>
    <cfRule type="expression" dxfId="4142" priority="51">
      <formula>$N$145 &lt; 0</formula>
    </cfRule>
  </conditionalFormatting>
  <conditionalFormatting sqref="A152:C171 M152:O171">
    <cfRule type="expression" dxfId="4141" priority="37">
      <formula>AND($N152 &gt; 0, ISNUMBER($N152))</formula>
    </cfRule>
    <cfRule type="expression" dxfId="4140" priority="38">
      <formula>AND($N152 = 0 * ISNUMBER($N152))</formula>
    </cfRule>
    <cfRule type="expression" dxfId="4139" priority="39">
      <formula>AND($N152 &lt; 0, ISNUMBER($N152))</formula>
    </cfRule>
  </conditionalFormatting>
  <conditionalFormatting sqref="A152:F171">
    <cfRule type="expression" dxfId="4138" priority="46">
      <formula>AND($E152 &gt; 0, ISNUMBER($E152))</formula>
    </cfRule>
    <cfRule type="expression" dxfId="4137" priority="47">
      <formula>AND($E152 = 0 * ISNUMBER($E152))</formula>
    </cfRule>
    <cfRule type="expression" dxfId="4136" priority="48">
      <formula>AND($E152 &lt; 0, ISNUMBER($E152))</formula>
    </cfRule>
  </conditionalFormatting>
  <conditionalFormatting sqref="A152:C171 G152:I171">
    <cfRule type="expression" dxfId="4135" priority="43">
      <formula>AND($H152 &gt; 0, ISNUMBER($H152))</formula>
    </cfRule>
    <cfRule type="expression" dxfId="4134" priority="44">
      <formula>AND($H152 = 0 * ISNUMBER($H152))</formula>
    </cfRule>
    <cfRule type="expression" dxfId="4133" priority="45">
      <formula>AND($H152 &lt; 0, ISNUMBER($H152))</formula>
    </cfRule>
  </conditionalFormatting>
  <conditionalFormatting sqref="A152:C171 J152:L171">
    <cfRule type="expression" dxfId="4132" priority="40">
      <formula>AND($K152 &gt; 0, ISNUMBER($K152))</formula>
    </cfRule>
    <cfRule type="expression" dxfId="4131" priority="41">
      <formula>AND($K152 = 0 * ISNUMBER($K152))</formula>
    </cfRule>
    <cfRule type="expression" dxfId="4130" priority="42">
      <formula>AND($K152 &lt; 0, ISNUMBER($K152))</formula>
    </cfRule>
  </conditionalFormatting>
  <conditionalFormatting sqref="D150:F151 E172:F172">
    <cfRule type="expression" dxfId="4129" priority="34">
      <formula>$E$172 &gt; 0</formula>
    </cfRule>
    <cfRule type="expression" dxfId="4128" priority="35">
      <formula>$E$172 = 0</formula>
    </cfRule>
    <cfRule type="expression" dxfId="4127" priority="36">
      <formula>$E$172 &lt; 0</formula>
    </cfRule>
  </conditionalFormatting>
  <conditionalFormatting sqref="G150:I151 H172:I172">
    <cfRule type="expression" dxfId="4126" priority="31">
      <formula>$H$172 &gt; 0</formula>
    </cfRule>
    <cfRule type="expression" dxfId="4125" priority="32">
      <formula>$H$172 = 0</formula>
    </cfRule>
    <cfRule type="expression" dxfId="4124" priority="33">
      <formula>$H$172 &lt; 0</formula>
    </cfRule>
  </conditionalFormatting>
  <conditionalFormatting sqref="J150:L151 K172:L172">
    <cfRule type="expression" dxfId="4123" priority="28">
      <formula>$K$172 &gt; 0</formula>
    </cfRule>
    <cfRule type="expression" dxfId="4122" priority="29">
      <formula>$K$172 = 0</formula>
    </cfRule>
    <cfRule type="expression" dxfId="4121" priority="30">
      <formula>$K$172 &lt; 0</formula>
    </cfRule>
  </conditionalFormatting>
  <conditionalFormatting sqref="M150:O151 N172:O172">
    <cfRule type="expression" dxfId="4120" priority="25">
      <formula>$N$172 &gt; 0</formula>
    </cfRule>
    <cfRule type="expression" dxfId="4119" priority="26">
      <formula>$N$172 = 0</formula>
    </cfRule>
    <cfRule type="expression" dxfId="4118" priority="27">
      <formula>$N$172 &lt; 0</formula>
    </cfRule>
  </conditionalFormatting>
  <conditionalFormatting sqref="A179:C198 M179:O198">
    <cfRule type="expression" dxfId="4117" priority="13">
      <formula>AND($N179 &gt; 0, ISNUMBER($N179))</formula>
    </cfRule>
    <cfRule type="expression" dxfId="4116" priority="14">
      <formula>AND($N179 = 0 * ISNUMBER($N179))</formula>
    </cfRule>
    <cfRule type="expression" dxfId="4115" priority="15">
      <formula>AND($N179 &lt; 0, ISNUMBER($N179))</formula>
    </cfRule>
  </conditionalFormatting>
  <conditionalFormatting sqref="A179:F198">
    <cfRule type="expression" dxfId="4114" priority="22">
      <formula>AND($E179 &gt; 0, ISNUMBER($E179))</formula>
    </cfRule>
    <cfRule type="expression" dxfId="4113" priority="23">
      <formula>AND($E179 = 0 * ISNUMBER($E179))</formula>
    </cfRule>
    <cfRule type="expression" dxfId="4112" priority="24">
      <formula>AND($E179 &lt; 0, ISNUMBER($E179))</formula>
    </cfRule>
  </conditionalFormatting>
  <conditionalFormatting sqref="A179:C198 G179:I198">
    <cfRule type="expression" dxfId="4111" priority="19">
      <formula>AND($H179 &gt; 0, ISNUMBER($H179))</formula>
    </cfRule>
    <cfRule type="expression" dxfId="4110" priority="20">
      <formula>AND($H179 = 0 * ISNUMBER($H179))</formula>
    </cfRule>
    <cfRule type="expression" dxfId="4109" priority="21">
      <formula>AND($H179 &lt; 0, ISNUMBER($H179))</formula>
    </cfRule>
  </conditionalFormatting>
  <conditionalFormatting sqref="A179:C198 J179:L198">
    <cfRule type="expression" dxfId="4108" priority="16">
      <formula>AND($K179 &gt; 0, ISNUMBER($K179))</formula>
    </cfRule>
    <cfRule type="expression" dxfId="4107" priority="17">
      <formula>AND($K179 = 0 * ISNUMBER($K179))</formula>
    </cfRule>
    <cfRule type="expression" dxfId="4106" priority="18">
      <formula>AND($K179 &lt; 0, ISNUMBER($K179))</formula>
    </cfRule>
  </conditionalFormatting>
  <conditionalFormatting sqref="D177:F178 E199:F199">
    <cfRule type="expression" dxfId="4105" priority="10">
      <formula>$E$199 &gt; 0</formula>
    </cfRule>
    <cfRule type="expression" dxfId="4104" priority="11">
      <formula>$E$199 = 0</formula>
    </cfRule>
    <cfRule type="expression" dxfId="4103" priority="12">
      <formula>$E$199 &lt; 0</formula>
    </cfRule>
  </conditionalFormatting>
  <conditionalFormatting sqref="G177:I178 H199:I199">
    <cfRule type="expression" dxfId="4102" priority="7">
      <formula>$H$199 &gt; 0</formula>
    </cfRule>
    <cfRule type="expression" dxfId="4101" priority="8">
      <formula>$H$199 = 0</formula>
    </cfRule>
    <cfRule type="expression" dxfId="4100" priority="9">
      <formula>$H$199 &lt; 0</formula>
    </cfRule>
  </conditionalFormatting>
  <conditionalFormatting sqref="J177:L178 K199:L199">
    <cfRule type="expression" dxfId="4099" priority="4">
      <formula>$K$199 &gt; 0</formula>
    </cfRule>
    <cfRule type="expression" dxfId="4098" priority="5">
      <formula>$K$199 = 0</formula>
    </cfRule>
    <cfRule type="expression" dxfId="4097" priority="6">
      <formula>$K$199 &lt; 0</formula>
    </cfRule>
  </conditionalFormatting>
  <conditionalFormatting sqref="M177:O178 N199:O199">
    <cfRule type="expression" dxfId="4096" priority="1">
      <formula>$N$199 &gt; 0</formula>
    </cfRule>
    <cfRule type="expression" dxfId="4095" priority="2">
      <formula>$N$199 = 0</formula>
    </cfRule>
    <cfRule type="expression" dxfId="409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D52F5E-3BC7-436B-8A9C-CAE4E1A98F41}">
  <sheetPr codeName="Sheet7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75" t="s">
        <v>0</v>
      </c>
      <c r="B1" s="276"/>
      <c r="C1" s="276"/>
      <c r="D1" s="276"/>
      <c r="E1" s="276"/>
      <c r="F1" s="277"/>
      <c r="G1" s="306">
        <v>44471</v>
      </c>
      <c r="H1" s="307"/>
      <c r="I1" s="308"/>
      <c r="J1" s="275" t="s">
        <v>1</v>
      </c>
      <c r="K1" s="276"/>
      <c r="L1" s="276"/>
      <c r="M1" s="276"/>
      <c r="N1" s="276"/>
      <c r="O1" s="277"/>
      <c r="Q1" s="275" t="s">
        <v>2</v>
      </c>
      <c r="R1" s="277"/>
    </row>
    <row r="2" spans="1:19" ht="17.25" customHeight="1">
      <c r="A2" s="117" t="s">
        <v>3</v>
      </c>
      <c r="B2" s="309" t="s">
        <v>8</v>
      </c>
      <c r="C2" s="310"/>
      <c r="D2" s="310"/>
      <c r="E2" s="310"/>
      <c r="F2" s="311"/>
      <c r="G2" s="303" t="s">
        <v>46</v>
      </c>
      <c r="H2" s="304"/>
      <c r="I2" s="305"/>
      <c r="J2" s="1" t="s">
        <v>3</v>
      </c>
      <c r="K2" s="309" t="s">
        <v>318</v>
      </c>
      <c r="L2" s="310"/>
      <c r="M2" s="310"/>
      <c r="N2" s="310"/>
      <c r="O2" s="311"/>
      <c r="Q2" s="2" t="s">
        <v>6</v>
      </c>
      <c r="R2" s="3">
        <v>0.375</v>
      </c>
    </row>
    <row r="3" spans="1:19" ht="17.25" customHeight="1" thickBot="1">
      <c r="A3" s="118" t="s">
        <v>7</v>
      </c>
      <c r="B3" s="300" t="s">
        <v>326</v>
      </c>
      <c r="C3" s="301"/>
      <c r="D3" s="301"/>
      <c r="E3" s="301"/>
      <c r="F3" s="302"/>
      <c r="G3" s="29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222,369 KRW (7.41%)</v>
      </c>
      <c r="H3" s="297"/>
      <c r="I3" s="298"/>
      <c r="J3" s="4" t="s">
        <v>7</v>
      </c>
      <c r="K3" s="300" t="s">
        <v>319</v>
      </c>
      <c r="L3" s="301"/>
      <c r="M3" s="301"/>
      <c r="N3" s="301"/>
      <c r="O3" s="302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300" t="s">
        <v>16</v>
      </c>
      <c r="C4" s="301"/>
      <c r="D4" s="301"/>
      <c r="E4" s="301"/>
      <c r="F4" s="302"/>
      <c r="G4" s="303" t="s">
        <v>44</v>
      </c>
      <c r="H4" s="304"/>
      <c r="I4" s="305"/>
      <c r="J4" s="4" t="s">
        <v>11</v>
      </c>
      <c r="K4" s="300" t="s">
        <v>320</v>
      </c>
      <c r="L4" s="301"/>
      <c r="M4" s="301"/>
      <c r="N4" s="301"/>
      <c r="O4" s="302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300" t="s">
        <v>317</v>
      </c>
      <c r="C5" s="301"/>
      <c r="D5" s="301"/>
      <c r="E5" s="301"/>
      <c r="F5" s="302"/>
      <c r="G5" s="29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118,058 KRW (4.14%)</v>
      </c>
      <c r="H5" s="297"/>
      <c r="I5" s="298"/>
      <c r="J5" s="4" t="s">
        <v>15</v>
      </c>
      <c r="K5" s="300" t="s">
        <v>321</v>
      </c>
      <c r="L5" s="301"/>
      <c r="M5" s="301"/>
      <c r="N5" s="301"/>
      <c r="O5" s="302"/>
    </row>
    <row r="6" spans="1:19">
      <c r="A6" s="118" t="s">
        <v>18</v>
      </c>
      <c r="B6" s="300"/>
      <c r="C6" s="301"/>
      <c r="D6" s="301"/>
      <c r="E6" s="301"/>
      <c r="F6" s="302"/>
      <c r="G6" s="303" t="s">
        <v>45</v>
      </c>
      <c r="H6" s="304"/>
      <c r="I6" s="305"/>
      <c r="J6" s="4" t="s">
        <v>18</v>
      </c>
      <c r="K6" s="300" t="s">
        <v>322</v>
      </c>
      <c r="L6" s="301"/>
      <c r="M6" s="301"/>
      <c r="N6" s="301"/>
      <c r="O6" s="302"/>
    </row>
    <row r="7" spans="1:19" ht="17.25" thickBot="1">
      <c r="A7" s="118" t="s">
        <v>21</v>
      </c>
      <c r="B7" s="300"/>
      <c r="C7" s="301"/>
      <c r="D7" s="301"/>
      <c r="E7" s="301"/>
      <c r="F7" s="302"/>
      <c r="G7" s="29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187,573 KRW (6.25%)</v>
      </c>
      <c r="H7" s="297"/>
      <c r="I7" s="298"/>
      <c r="J7" s="4" t="s">
        <v>21</v>
      </c>
      <c r="K7" s="300" t="s">
        <v>323</v>
      </c>
      <c r="L7" s="301"/>
      <c r="M7" s="301"/>
      <c r="N7" s="301"/>
      <c r="O7" s="302"/>
    </row>
    <row r="8" spans="1:19" ht="17.25" thickBot="1">
      <c r="A8" s="118" t="s">
        <v>24</v>
      </c>
      <c r="B8" s="300"/>
      <c r="C8" s="301"/>
      <c r="D8" s="301"/>
      <c r="E8" s="301"/>
      <c r="F8" s="302"/>
      <c r="G8" s="303" t="s">
        <v>253</v>
      </c>
      <c r="H8" s="304"/>
      <c r="I8" s="305"/>
      <c r="J8" s="4" t="s">
        <v>24</v>
      </c>
      <c r="K8" s="300"/>
      <c r="L8" s="301"/>
      <c r="M8" s="301"/>
      <c r="N8" s="301"/>
      <c r="O8" s="302"/>
      <c r="Q8" s="275" t="s">
        <v>27</v>
      </c>
      <c r="R8" s="277"/>
    </row>
    <row r="9" spans="1:19" ht="17.25" thickBot="1">
      <c r="A9" s="118" t="s">
        <v>28</v>
      </c>
      <c r="B9" s="300"/>
      <c r="C9" s="301"/>
      <c r="D9" s="301"/>
      <c r="E9" s="301"/>
      <c r="F9" s="302"/>
      <c r="G9" s="29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175,622 KRW (5.85%)</v>
      </c>
      <c r="H9" s="297"/>
      <c r="I9" s="298"/>
      <c r="J9" s="4" t="s">
        <v>28</v>
      </c>
      <c r="K9" s="300"/>
      <c r="L9" s="301"/>
      <c r="M9" s="301"/>
      <c r="N9" s="301"/>
      <c r="O9" s="302"/>
      <c r="Q9" s="2" t="s">
        <v>29</v>
      </c>
      <c r="R9" s="6">
        <v>10</v>
      </c>
    </row>
    <row r="10" spans="1:19">
      <c r="A10" s="118" t="s">
        <v>30</v>
      </c>
      <c r="B10" s="300"/>
      <c r="C10" s="301"/>
      <c r="D10" s="301"/>
      <c r="E10" s="301"/>
      <c r="F10" s="302"/>
      <c r="G10" s="303" t="s">
        <v>47</v>
      </c>
      <c r="H10" s="304"/>
      <c r="I10" s="305"/>
      <c r="J10" s="4" t="s">
        <v>30</v>
      </c>
      <c r="K10" s="300" t="s">
        <v>324</v>
      </c>
      <c r="L10" s="301"/>
      <c r="M10" s="301"/>
      <c r="N10" s="301"/>
      <c r="O10" s="302"/>
      <c r="Q10" s="2" t="s">
        <v>31</v>
      </c>
      <c r="R10" s="6">
        <v>100</v>
      </c>
    </row>
    <row r="11" spans="1:19" ht="17.25" thickBot="1">
      <c r="A11" s="119" t="s">
        <v>32</v>
      </c>
      <c r="B11" s="293" t="s">
        <v>325</v>
      </c>
      <c r="C11" s="294"/>
      <c r="D11" s="294"/>
      <c r="E11" s="294"/>
      <c r="F11" s="295"/>
      <c r="G11" s="29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97"/>
      <c r="I11" s="298"/>
      <c r="J11" s="7" t="s">
        <v>32</v>
      </c>
      <c r="K11" s="293" t="s">
        <v>316</v>
      </c>
      <c r="L11" s="294"/>
      <c r="M11" s="294"/>
      <c r="N11" s="294"/>
      <c r="O11" s="295"/>
      <c r="Q11" s="65" t="s">
        <v>33</v>
      </c>
      <c r="R11" s="8">
        <v>1000</v>
      </c>
    </row>
    <row r="12" spans="1:19" ht="17.25" thickBot="1"/>
    <row r="13" spans="1:19" ht="17.25" customHeight="1" thickBot="1">
      <c r="A13" s="275" t="s">
        <v>34</v>
      </c>
      <c r="B13" s="276"/>
      <c r="C13" s="276"/>
      <c r="D13" s="276"/>
      <c r="E13" s="276"/>
      <c r="F13" s="276"/>
      <c r="G13" s="276"/>
      <c r="H13" s="276"/>
      <c r="I13" s="276"/>
      <c r="J13" s="276"/>
      <c r="K13" s="276"/>
      <c r="L13" s="276"/>
      <c r="M13" s="276"/>
      <c r="N13" s="276"/>
      <c r="O13" s="277"/>
      <c r="Q13" s="274"/>
      <c r="R13" s="274"/>
      <c r="S13" s="274"/>
    </row>
    <row r="14" spans="1:19" ht="17.25" customHeight="1" thickBot="1">
      <c r="A14" s="161" t="s">
        <v>35</v>
      </c>
      <c r="B14" s="275" t="s">
        <v>36</v>
      </c>
      <c r="C14" s="277"/>
      <c r="D14" s="275" t="s">
        <v>37</v>
      </c>
      <c r="E14" s="276"/>
      <c r="F14" s="277"/>
      <c r="G14" s="278">
        <f>_xlfn.IFNA(VLOOKUP(B14, 현재가테이블!$B$2:$D$200, 2, FALSE), "-")</f>
        <v>74050000</v>
      </c>
      <c r="H14" s="279"/>
      <c r="I14" s="280"/>
      <c r="J14" s="275" t="s">
        <v>38</v>
      </c>
      <c r="K14" s="276"/>
      <c r="L14" s="277"/>
      <c r="M14" s="281">
        <f>_xlfn.IFNA(VLOOKUP(B14, 현재가테이블!$B$2:$D$200, 3, FALSE), "-")</f>
        <v>-1.04236269E-2</v>
      </c>
      <c r="N14" s="282"/>
      <c r="O14" s="283"/>
      <c r="Q14" s="274"/>
      <c r="R14" s="274"/>
      <c r="S14" s="274"/>
    </row>
    <row r="15" spans="1:19" ht="17.25" customHeight="1" thickBot="1">
      <c r="A15" s="312" t="s">
        <v>39</v>
      </c>
      <c r="B15" s="313" t="str">
        <f>TEXT($G$1, "[$-ko-KR]yyyy-mm-dd(ddd) ") &amp; "오전 00:00"</f>
        <v>2021-10-02(토) 오전 00:00</v>
      </c>
      <c r="C15" s="314"/>
      <c r="D15" s="288" t="str">
        <f>TEXT($G$1, "[$-ko-KR]yyyy-mm-dd(ddd) ") &amp; "오후 14:00"</f>
        <v>2021-10-02(토) 오후 14:00</v>
      </c>
      <c r="E15" s="289"/>
      <c r="F15" s="290"/>
      <c r="G15" s="288" t="str">
        <f>TEXT($G$1, "[$-ko-KR]yyyy-mm-dd(ddd) ") &amp; "오후 19:00"</f>
        <v>2021-10-02(토) 오후 19:00</v>
      </c>
      <c r="H15" s="289"/>
      <c r="I15" s="290"/>
      <c r="J15" s="288" t="str">
        <f>TEXT($G$1, "[$-ko-KR]yyyy-mm-dd(ddd) ") &amp; "오후 21:00"</f>
        <v>2021-10-02(토) 오후 21:00</v>
      </c>
      <c r="K15" s="289"/>
      <c r="L15" s="290"/>
      <c r="M15" s="288" t="str">
        <f>TEXT($G$1+1, "[$-ko-KR]yyyy-mm-dd(ddd) ") &amp; "오전 00:00"</f>
        <v>2021-10-03(일) 오전 00:00</v>
      </c>
      <c r="N15" s="289"/>
      <c r="O15" s="290"/>
      <c r="Q15" s="274"/>
      <c r="R15" s="274"/>
      <c r="S15" s="274"/>
    </row>
    <row r="16" spans="1:19" ht="17.25" customHeight="1" thickBot="1">
      <c r="A16" s="312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62" t="s">
        <v>37</v>
      </c>
      <c r="H16" s="163" t="s">
        <v>40</v>
      </c>
      <c r="I16" s="16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64"/>
      <c r="R16" s="264"/>
      <c r="S16" s="264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74"/>
      <c r="R17" s="274"/>
      <c r="S17" s="274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74"/>
      <c r="R18" s="274"/>
      <c r="S18" s="274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64"/>
      <c r="R19" s="264"/>
      <c r="S19" s="264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64"/>
      <c r="R20" s="264"/>
      <c r="S20" s="264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64"/>
      <c r="R21" s="264"/>
      <c r="S21" s="264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64"/>
      <c r="R22" s="264"/>
      <c r="S22" s="264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64"/>
      <c r="R23" s="264"/>
      <c r="S23" s="264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64"/>
      <c r="R24" s="264"/>
      <c r="S24" s="264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65"/>
      <c r="R26" s="266"/>
      <c r="S26" s="267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68"/>
      <c r="R27" s="269"/>
      <c r="S27" s="270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1"/>
      <c r="R28" s="272"/>
      <c r="S28" s="273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64"/>
      <c r="R29" s="264"/>
      <c r="S29" s="264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74"/>
      <c r="R30" s="274"/>
      <c r="S30" s="274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74"/>
      <c r="R31" s="274"/>
      <c r="S31" s="274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64"/>
      <c r="R32" s="264"/>
      <c r="S32" s="264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64"/>
      <c r="R33" s="264"/>
      <c r="S33" s="264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64"/>
      <c r="R34" s="264"/>
      <c r="S34" s="264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53"/>
      <c r="R35" s="254"/>
      <c r="S35" s="255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56"/>
      <c r="R36" s="257"/>
      <c r="S36" s="258"/>
    </row>
    <row r="37" spans="1:19" ht="17.25" customHeight="1" thickBot="1">
      <c r="A37" s="132" t="s">
        <v>42</v>
      </c>
      <c r="B37" s="317">
        <v>150000</v>
      </c>
      <c r="C37" s="318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59"/>
      <c r="R37" s="260"/>
      <c r="S37" s="261"/>
    </row>
    <row r="38" spans="1:19" ht="17.25" customHeight="1"/>
    <row r="39" spans="1:19" ht="17.25" customHeight="1" thickBot="1"/>
    <row r="40" spans="1:19" ht="17.25" customHeight="1" thickBot="1">
      <c r="A40" s="275" t="s">
        <v>44</v>
      </c>
      <c r="B40" s="276"/>
      <c r="C40" s="276"/>
      <c r="D40" s="276"/>
      <c r="E40" s="276"/>
      <c r="F40" s="276"/>
      <c r="G40" s="276"/>
      <c r="H40" s="276"/>
      <c r="I40" s="276"/>
      <c r="J40" s="276"/>
      <c r="K40" s="276"/>
      <c r="L40" s="276"/>
      <c r="M40" s="276"/>
      <c r="N40" s="276"/>
      <c r="O40" s="277"/>
      <c r="Q40" s="274"/>
      <c r="R40" s="274"/>
      <c r="S40" s="274"/>
    </row>
    <row r="41" spans="1:19" ht="17.25" customHeight="1" thickBot="1">
      <c r="A41" s="161" t="s">
        <v>265</v>
      </c>
      <c r="B41" s="275" t="s">
        <v>49</v>
      </c>
      <c r="C41" s="277"/>
      <c r="D41" s="275" t="s">
        <v>58</v>
      </c>
      <c r="E41" s="276"/>
      <c r="F41" s="277"/>
      <c r="G41" s="278">
        <f>_xlfn.IFNA(VLOOKUP(B41, 현재가테이블!$B$2:$D$200, 2, FALSE), "-")</f>
        <v>74050000</v>
      </c>
      <c r="H41" s="279"/>
      <c r="I41" s="280"/>
      <c r="J41" s="275" t="s">
        <v>59</v>
      </c>
      <c r="K41" s="276"/>
      <c r="L41" s="277"/>
      <c r="M41" s="281">
        <f>_xlfn.IFNA(VLOOKUP(B41, 현재가테이블!$B$2:$D$200, 3, FALSE), "-")</f>
        <v>-1.04236269E-2</v>
      </c>
      <c r="N41" s="282"/>
      <c r="O41" s="283"/>
      <c r="Q41" s="274"/>
      <c r="R41" s="274"/>
      <c r="S41" s="274"/>
    </row>
    <row r="42" spans="1:19" ht="17.25" customHeight="1" thickBot="1">
      <c r="A42" s="319" t="s">
        <v>55</v>
      </c>
      <c r="B42" s="315" t="str">
        <f>TEXT($G$1, "[$-ko-KR]yyyy-mm-dd(ddd) ") &amp; "오전 00:00"</f>
        <v>2021-10-02(토) 오전 00:00</v>
      </c>
      <c r="C42" s="316"/>
      <c r="D42" s="288" t="str">
        <f>TEXT($G$1, "[$-ko-KR]yyyy-mm-dd(ddd) ") &amp; "오후 14:00"</f>
        <v>2021-10-02(토) 오후 14:00</v>
      </c>
      <c r="E42" s="289"/>
      <c r="F42" s="290"/>
      <c r="G42" s="288" t="str">
        <f>TEXT($G$1, "[$-ko-KR]yyyy-mm-dd(ddd) ") &amp; "오후 19:00"</f>
        <v>2021-10-02(토) 오후 19:00</v>
      </c>
      <c r="H42" s="289"/>
      <c r="I42" s="290"/>
      <c r="J42" s="288" t="str">
        <f>TEXT($G$1, "[$-ko-KR]yyyy-mm-dd(ddd) ") &amp; "오후 21:00"</f>
        <v>2021-10-02(토) 오후 21:00</v>
      </c>
      <c r="K42" s="289"/>
      <c r="L42" s="290"/>
      <c r="M42" s="288" t="str">
        <f>TEXT($G$1+1, "[$-ko-KR]yyyy-mm-dd(ddd) ") &amp; "오전 00:00"</f>
        <v>2021-10-03(일) 오전 00:00</v>
      </c>
      <c r="N42" s="289"/>
      <c r="O42" s="290"/>
      <c r="Q42" s="274"/>
      <c r="R42" s="274"/>
      <c r="S42" s="274"/>
    </row>
    <row r="43" spans="1:19" ht="17.25" customHeight="1" thickBot="1">
      <c r="A43" s="320"/>
      <c r="B43" s="121" t="s">
        <v>58</v>
      </c>
      <c r="C43" s="122" t="s">
        <v>59</v>
      </c>
      <c r="D43" s="2" t="s">
        <v>58</v>
      </c>
      <c r="E43" s="10" t="s">
        <v>266</v>
      </c>
      <c r="F43" s="11" t="s">
        <v>267</v>
      </c>
      <c r="G43" s="162" t="s">
        <v>58</v>
      </c>
      <c r="H43" s="163" t="s">
        <v>266</v>
      </c>
      <c r="I43" s="164" t="s">
        <v>267</v>
      </c>
      <c r="J43" s="10" t="s">
        <v>58</v>
      </c>
      <c r="K43" s="10" t="s">
        <v>266</v>
      </c>
      <c r="L43" s="115" t="s">
        <v>267</v>
      </c>
      <c r="M43" s="2" t="s">
        <v>58</v>
      </c>
      <c r="N43" s="10" t="s">
        <v>266</v>
      </c>
      <c r="O43" s="66" t="s">
        <v>267</v>
      </c>
      <c r="Q43" s="264"/>
      <c r="R43" s="264"/>
      <c r="S43" s="264"/>
    </row>
    <row r="44" spans="1:19" ht="17.25" customHeight="1" thickBot="1">
      <c r="A44" s="123" t="s">
        <v>176</v>
      </c>
      <c r="B44" s="124">
        <v>16.600000000000001</v>
      </c>
      <c r="C44" s="76">
        <v>7.7922077899999997E-2</v>
      </c>
      <c r="D44" s="13">
        <v>16.899999999999999</v>
      </c>
      <c r="E44" s="14">
        <f>IF(ISNUMBER(D44), (D44 - $B44) / $B44, "")</f>
        <v>1.8072289156626332E-2</v>
      </c>
      <c r="F44" s="16">
        <f>IF(ISNUMBER(D44), $B64 * E44, "")</f>
        <v>2710.8433734939499</v>
      </c>
      <c r="G44" s="29">
        <v>16.899999999999999</v>
      </c>
      <c r="H44" s="14">
        <f>IF(ISNUMBER(G44), (G44 - $B44) / $B44, "")</f>
        <v>1.8072289156626332E-2</v>
      </c>
      <c r="I44" s="100">
        <f>IF(ISNUMBER(G44), $B64 * H44, "")</f>
        <v>2710.8433734939499</v>
      </c>
      <c r="J44" s="13">
        <v>16.899999999999999</v>
      </c>
      <c r="K44" s="14">
        <f>IF(ISNUMBER(J44), (J44 - $B44) / $B44, "")</f>
        <v>1.8072289156626332E-2</v>
      </c>
      <c r="L44" s="16">
        <f>IF(ISNUMBER(J44), $B64 * K44, "")</f>
        <v>2710.8433734939499</v>
      </c>
      <c r="M44" s="29">
        <v>17.3</v>
      </c>
      <c r="N44" s="14">
        <f>IF(ISNUMBER(M44), (M44 - $B44) / $B44, "")</f>
        <v>4.2168674698795136E-2</v>
      </c>
      <c r="O44" s="16">
        <f>IF(ISNUMBER(M44), $B64 * N44, "")</f>
        <v>6325.3012048192704</v>
      </c>
      <c r="Q44" s="274"/>
      <c r="R44" s="274"/>
      <c r="S44" s="274"/>
    </row>
    <row r="45" spans="1:19" ht="17.25" customHeight="1" thickBot="1">
      <c r="A45" s="125" t="s">
        <v>186</v>
      </c>
      <c r="B45" s="126">
        <v>12.6</v>
      </c>
      <c r="C45" s="77">
        <v>6.7796610199999996E-2</v>
      </c>
      <c r="D45" s="15">
        <v>12.6</v>
      </c>
      <c r="E45" s="32">
        <f t="shared" ref="E45:E48" si="14">IF(ISNUMBER(D45), (D45 - $B45) / $B45, "")</f>
        <v>0</v>
      </c>
      <c r="F45" s="18">
        <f>IF(ISNUMBER(D45), $B64 * E45, "")</f>
        <v>0</v>
      </c>
      <c r="G45" s="31">
        <v>12.7</v>
      </c>
      <c r="H45" s="32">
        <f t="shared" ref="H45:H48" si="15">IF(ISNUMBER(G45), (G45 - $B45) / $B45, "")</f>
        <v>7.9365079365079083E-3</v>
      </c>
      <c r="I45" s="101">
        <f>IF(ISNUMBER(G45), $B64 * H45, "")</f>
        <v>1190.4761904761863</v>
      </c>
      <c r="J45" s="15">
        <v>12.7</v>
      </c>
      <c r="K45" s="32">
        <f t="shared" ref="K45:K48" si="16">IF(ISNUMBER(J45), (J45 - $B45) / $B45, "")</f>
        <v>7.9365079365079083E-3</v>
      </c>
      <c r="L45" s="18">
        <f>IF(ISNUMBER(J45), $B64 * K45, "")</f>
        <v>1190.4761904761863</v>
      </c>
      <c r="M45" s="31">
        <v>12.8</v>
      </c>
      <c r="N45" s="32">
        <f t="shared" ref="N45:N48" si="17">IF(ISNUMBER(M45), (M45 - $B45) / $B45, "")</f>
        <v>1.5873015873015959E-2</v>
      </c>
      <c r="O45" s="18">
        <f>IF(ISNUMBER(M45), $B64 * N45, "")</f>
        <v>2380.9523809523939</v>
      </c>
      <c r="Q45" s="274"/>
      <c r="R45" s="274"/>
      <c r="S45" s="274"/>
    </row>
    <row r="46" spans="1:19" ht="17.25" customHeight="1" thickBot="1">
      <c r="A46" s="125" t="s">
        <v>214</v>
      </c>
      <c r="B46" s="126">
        <v>10.1</v>
      </c>
      <c r="C46" s="77">
        <v>6.3157894699999995E-2</v>
      </c>
      <c r="D46" s="15">
        <v>10.199999999999999</v>
      </c>
      <c r="E46" s="32">
        <f t="shared" si="14"/>
        <v>9.9009900990098664E-3</v>
      </c>
      <c r="F46" s="18">
        <f>IF(ISNUMBER(D46), $B64 * E46, "")</f>
        <v>1485.1485148514801</v>
      </c>
      <c r="G46" s="31">
        <v>10.9</v>
      </c>
      <c r="H46" s="32">
        <f t="shared" si="15"/>
        <v>7.9207920792079278E-2</v>
      </c>
      <c r="I46" s="101">
        <f>IF(ISNUMBER(G46), $B64 * H46, "")</f>
        <v>11881.188118811891</v>
      </c>
      <c r="J46" s="15">
        <v>10.9</v>
      </c>
      <c r="K46" s="32">
        <f t="shared" si="16"/>
        <v>7.9207920792079278E-2</v>
      </c>
      <c r="L46" s="18">
        <f>IF(ISNUMBER(J46), $B64 * K46, "")</f>
        <v>11881.188118811891</v>
      </c>
      <c r="M46" s="31">
        <v>10.8</v>
      </c>
      <c r="N46" s="32">
        <f t="shared" si="17"/>
        <v>6.930693069306941E-2</v>
      </c>
      <c r="O46" s="18">
        <f>IF(ISNUMBER(M46), $B64 * N46, "")</f>
        <v>10396.039603960411</v>
      </c>
      <c r="Q46" s="264"/>
      <c r="R46" s="264"/>
      <c r="S46" s="264"/>
    </row>
    <row r="47" spans="1:19" ht="17.25" customHeight="1" thickBot="1">
      <c r="A47" s="125" t="s">
        <v>120</v>
      </c>
      <c r="B47" s="126">
        <v>33.700000000000003</v>
      </c>
      <c r="C47" s="77">
        <v>6.3091482599999998E-2</v>
      </c>
      <c r="D47" s="15">
        <v>36.200000000000003</v>
      </c>
      <c r="E47" s="32">
        <f t="shared" si="14"/>
        <v>7.418397626112759E-2</v>
      </c>
      <c r="F47" s="18">
        <f>IF(ISNUMBER(D47), $B64 * E47, "")</f>
        <v>11127.596439169138</v>
      </c>
      <c r="G47" s="31">
        <v>36.799999999999997</v>
      </c>
      <c r="H47" s="32">
        <f t="shared" si="15"/>
        <v>9.1988130563798037E-2</v>
      </c>
      <c r="I47" s="101">
        <f>IF(ISNUMBER(G47), $B64 * H47, "")</f>
        <v>13798.219584569706</v>
      </c>
      <c r="J47" s="15">
        <v>36.700000000000003</v>
      </c>
      <c r="K47" s="32">
        <f t="shared" si="16"/>
        <v>8.9020771513353109E-2</v>
      </c>
      <c r="L47" s="18">
        <f>IF(ISNUMBER(J47), $B64 * K47, "")</f>
        <v>13353.115727002967</v>
      </c>
      <c r="M47" s="31">
        <v>37.5</v>
      </c>
      <c r="N47" s="32">
        <f t="shared" si="17"/>
        <v>0.11275964391691386</v>
      </c>
      <c r="O47" s="18">
        <f>IF(ISNUMBER(M47), $B64 * N47, "")</f>
        <v>16913.946587537077</v>
      </c>
      <c r="Q47" s="264"/>
      <c r="R47" s="264"/>
      <c r="S47" s="264"/>
    </row>
    <row r="48" spans="1:19" ht="17.25" customHeight="1" thickBot="1">
      <c r="A48" s="127" t="s">
        <v>146</v>
      </c>
      <c r="B48" s="128">
        <v>18.899999999999999</v>
      </c>
      <c r="C48" s="78">
        <v>6.1797752800000001E-2</v>
      </c>
      <c r="D48" s="20">
        <v>19.2</v>
      </c>
      <c r="E48" s="21">
        <f t="shared" si="14"/>
        <v>1.587301587301591E-2</v>
      </c>
      <c r="F48" s="22">
        <f>IF(ISNUMBER(D48), $B64 * E48, "")</f>
        <v>2380.9523809523866</v>
      </c>
      <c r="G48" s="30">
        <v>19.399999999999999</v>
      </c>
      <c r="H48" s="21">
        <f t="shared" si="15"/>
        <v>2.6455026455026457E-2</v>
      </c>
      <c r="I48" s="105">
        <f>IF(ISNUMBER(G48), $B64 * H48, "")</f>
        <v>3968.2539682539687</v>
      </c>
      <c r="J48" s="20">
        <v>19.5</v>
      </c>
      <c r="K48" s="21">
        <f t="shared" si="16"/>
        <v>3.1746031746031821E-2</v>
      </c>
      <c r="L48" s="22">
        <f>IF(ISNUMBER(J48), $B64 * K48, "")</f>
        <v>4761.9047619047733</v>
      </c>
      <c r="M48" s="30">
        <v>20</v>
      </c>
      <c r="N48" s="21">
        <f t="shared" si="17"/>
        <v>5.8201058201058281E-2</v>
      </c>
      <c r="O48" s="22">
        <f>IF(ISNUMBER(M48), $B64 * N48, "")</f>
        <v>8730.1587301587424</v>
      </c>
      <c r="Q48" s="264"/>
      <c r="R48" s="264"/>
      <c r="S48" s="264"/>
    </row>
    <row r="49" spans="1:19" ht="17.25" customHeight="1" thickBot="1">
      <c r="A49" s="125" t="s">
        <v>206</v>
      </c>
      <c r="B49" s="129">
        <v>12.8</v>
      </c>
      <c r="C49" s="80">
        <v>5.7851239700000001E-2</v>
      </c>
      <c r="D49" s="106">
        <v>12.8</v>
      </c>
      <c r="E49" s="107">
        <f>IF(ISNUMBER(D49), (D49 - $B49) / $B49, "")</f>
        <v>0</v>
      </c>
      <c r="F49" s="108">
        <f>IF(ISNUMBER(D49), $B64 * E49, "")</f>
        <v>0</v>
      </c>
      <c r="G49" s="109">
        <v>13</v>
      </c>
      <c r="H49" s="107">
        <f>IF(ISNUMBER(G49), (G49 - $B49) / $B49, "")</f>
        <v>1.5624999999999944E-2</v>
      </c>
      <c r="I49" s="110">
        <f>IF(ISNUMBER(G49), $B64 * H49, "")</f>
        <v>2343.7499999999918</v>
      </c>
      <c r="J49" s="106">
        <v>13</v>
      </c>
      <c r="K49" s="107">
        <f>IF(ISNUMBER(J49), (J49 - $B49) / $B49, "")</f>
        <v>1.5624999999999944E-2</v>
      </c>
      <c r="L49" s="108">
        <f>IF(ISNUMBER(J49), $B64 * K49, "")</f>
        <v>2343.7499999999918</v>
      </c>
      <c r="M49" s="109">
        <v>13.2</v>
      </c>
      <c r="N49" s="107">
        <f>IF(ISNUMBER(M49), (M49 - $B49) / $B49, "")</f>
        <v>3.1249999999999889E-2</v>
      </c>
      <c r="O49" s="108">
        <f>IF(ISNUMBER(M49), $B64 * N49, "")</f>
        <v>4687.4999999999836</v>
      </c>
      <c r="Q49" s="264"/>
      <c r="R49" s="264"/>
      <c r="S49" s="264"/>
    </row>
    <row r="50" spans="1:19" ht="17.25" customHeight="1" thickBot="1">
      <c r="A50" s="125" t="s">
        <v>160</v>
      </c>
      <c r="B50" s="126">
        <v>97.5</v>
      </c>
      <c r="C50" s="77">
        <v>5.7483731000000003E-2</v>
      </c>
      <c r="D50" s="15">
        <v>98.6</v>
      </c>
      <c r="E50" s="32">
        <f t="shared" ref="E50:E53" si="18">IF(ISNUMBER(D50), (D50 - $B50) / $B50, "")</f>
        <v>1.1282051282051224E-2</v>
      </c>
      <c r="F50" s="18">
        <f>IF(ISNUMBER(D50), $B64 * E50, "")</f>
        <v>1692.3076923076835</v>
      </c>
      <c r="G50" s="31">
        <v>101</v>
      </c>
      <c r="H50" s="32">
        <f t="shared" ref="H50:H53" si="19">IF(ISNUMBER(G50), (G50 - $B50) / $B50, "")</f>
        <v>3.5897435897435895E-2</v>
      </c>
      <c r="I50" s="101">
        <f>IF(ISNUMBER(G50), $B64 * H50, "")</f>
        <v>5384.6153846153838</v>
      </c>
      <c r="J50" s="15">
        <v>101</v>
      </c>
      <c r="K50" s="32">
        <f t="shared" ref="K50:K53" si="20">IF(ISNUMBER(J50), (J50 - $B50) / $B50, "")</f>
        <v>3.5897435897435895E-2</v>
      </c>
      <c r="L50" s="18">
        <f>IF(ISNUMBER(J50), $B64 * K50, "")</f>
        <v>5384.6153846153838</v>
      </c>
      <c r="M50" s="31">
        <v>101</v>
      </c>
      <c r="N50" s="32">
        <f t="shared" ref="N50:N53" si="21">IF(ISNUMBER(M50), (M50 - $B50) / $B50, "")</f>
        <v>3.5897435897435895E-2</v>
      </c>
      <c r="O50" s="18">
        <f>IF(ISNUMBER(M50), $B64 * N50, "")</f>
        <v>5384.6153846153838</v>
      </c>
      <c r="Q50" s="264"/>
      <c r="R50" s="264"/>
      <c r="S50" s="264"/>
    </row>
    <row r="51" spans="1:19" ht="17.25" customHeight="1" thickBot="1">
      <c r="A51" s="125" t="s">
        <v>148</v>
      </c>
      <c r="B51" s="126">
        <v>11.5</v>
      </c>
      <c r="C51" s="77">
        <v>5.5045871599999997E-2</v>
      </c>
      <c r="D51" s="15">
        <v>11.4</v>
      </c>
      <c r="E51" s="32">
        <f t="shared" si="18"/>
        <v>-8.6956521739130124E-3</v>
      </c>
      <c r="F51" s="18">
        <f>IF(ISNUMBER(D51), $B64 * E51, "")</f>
        <v>-1304.347826086952</v>
      </c>
      <c r="G51" s="31">
        <v>11.6</v>
      </c>
      <c r="H51" s="32">
        <f t="shared" si="19"/>
        <v>8.6956521739130124E-3</v>
      </c>
      <c r="I51" s="101">
        <f>IF(ISNUMBER(G51), $B64 * H51, "")</f>
        <v>1304.347826086952</v>
      </c>
      <c r="J51" s="15">
        <v>11.7</v>
      </c>
      <c r="K51" s="32">
        <f t="shared" si="20"/>
        <v>1.7391304347826025E-2</v>
      </c>
      <c r="L51" s="18">
        <f>IF(ISNUMBER(J51), $B64 * K51, "")</f>
        <v>2608.6956521739039</v>
      </c>
      <c r="M51" s="31">
        <v>11.8</v>
      </c>
      <c r="N51" s="32">
        <f t="shared" si="21"/>
        <v>2.6086956521739191E-2</v>
      </c>
      <c r="O51" s="18">
        <f>IF(ISNUMBER(M51), $B64 * N51, "")</f>
        <v>3913.0434782608786</v>
      </c>
      <c r="Q51" s="264"/>
      <c r="R51" s="264"/>
      <c r="S51" s="264"/>
    </row>
    <row r="52" spans="1:19" ht="17.25" customHeight="1" thickBot="1">
      <c r="A52" s="125" t="s">
        <v>188</v>
      </c>
      <c r="B52" s="126">
        <v>15.9</v>
      </c>
      <c r="C52" s="77">
        <v>5.2980132499999999E-2</v>
      </c>
      <c r="D52" s="15">
        <v>16.5</v>
      </c>
      <c r="E52" s="32">
        <f t="shared" si="18"/>
        <v>3.7735849056603751E-2</v>
      </c>
      <c r="F52" s="18">
        <f>IF(ISNUMBER(D52), $B64 * E52, "")</f>
        <v>5660.377358490563</v>
      </c>
      <c r="G52" s="31">
        <v>16.7</v>
      </c>
      <c r="H52" s="32">
        <f t="shared" si="19"/>
        <v>5.0314465408804965E-2</v>
      </c>
      <c r="I52" s="101">
        <f>IF(ISNUMBER(G52), $B64 * H52, "")</f>
        <v>7547.1698113207449</v>
      </c>
      <c r="J52" s="15">
        <v>16.7</v>
      </c>
      <c r="K52" s="32">
        <f t="shared" si="20"/>
        <v>5.0314465408804965E-2</v>
      </c>
      <c r="L52" s="18">
        <f>IF(ISNUMBER(J52), $B64 * K52, "")</f>
        <v>7547.1698113207449</v>
      </c>
      <c r="M52" s="31">
        <v>16.899999999999999</v>
      </c>
      <c r="N52" s="32">
        <f t="shared" si="21"/>
        <v>6.2893081761006178E-2</v>
      </c>
      <c r="O52" s="18">
        <f>IF(ISNUMBER(M52), $B64 * N52, "")</f>
        <v>9433.9622641509268</v>
      </c>
      <c r="Q52" s="33"/>
      <c r="R52" s="33"/>
    </row>
    <row r="53" spans="1:19" ht="17.25" customHeight="1" thickBot="1">
      <c r="A53" s="130" t="s">
        <v>72</v>
      </c>
      <c r="B53" s="131">
        <v>22.6</v>
      </c>
      <c r="C53" s="79">
        <v>5.1162790700000002E-2</v>
      </c>
      <c r="D53" s="24">
        <v>23.7</v>
      </c>
      <c r="E53" s="25">
        <f t="shared" si="18"/>
        <v>4.8672566371681318E-2</v>
      </c>
      <c r="F53" s="104">
        <f>IF(ISNUMBER(D53), $B64 * E53, "")</f>
        <v>7300.884955752198</v>
      </c>
      <c r="G53" s="102">
        <v>23.8</v>
      </c>
      <c r="H53" s="25">
        <f t="shared" si="19"/>
        <v>5.3097345132743327E-2</v>
      </c>
      <c r="I53" s="103">
        <f>IF(ISNUMBER(G53), $B64 * H53, "")</f>
        <v>7964.6017699114991</v>
      </c>
      <c r="J53" s="24">
        <v>23.6</v>
      </c>
      <c r="K53" s="25">
        <f t="shared" si="20"/>
        <v>4.4247787610619468E-2</v>
      </c>
      <c r="L53" s="104">
        <f>IF(ISNUMBER(J53), $B64 * K53, "")</f>
        <v>6637.1681415929206</v>
      </c>
      <c r="M53" s="102">
        <v>23.9</v>
      </c>
      <c r="N53" s="25">
        <f t="shared" si="21"/>
        <v>5.7522123893805177E-2</v>
      </c>
      <c r="O53" s="104">
        <f>IF(ISNUMBER(M53), $B64 * N53, "")</f>
        <v>8628.3185840707774</v>
      </c>
      <c r="Q53" s="265"/>
      <c r="R53" s="266"/>
      <c r="S53" s="267"/>
    </row>
    <row r="54" spans="1:19" ht="17.25" customHeight="1">
      <c r="A54" s="123" t="s">
        <v>202</v>
      </c>
      <c r="B54" s="124">
        <v>14.6</v>
      </c>
      <c r="C54" s="76">
        <v>5.0359712199999997E-2</v>
      </c>
      <c r="D54" s="13">
        <v>14.7</v>
      </c>
      <c r="E54" s="14">
        <f>IF(ISNUMBER(D54), (D54 - $B54) / $B54, "")</f>
        <v>6.8493150684931269E-3</v>
      </c>
      <c r="F54" s="16">
        <f>IF(ISNUMBER(D54), $B64 * E54, "")</f>
        <v>1027.3972602739691</v>
      </c>
      <c r="G54" s="29">
        <v>14.8</v>
      </c>
      <c r="H54" s="14">
        <f>IF(ISNUMBER(G54), (G54 - $B54) / $B54, "")</f>
        <v>1.3698630136986375E-2</v>
      </c>
      <c r="I54" s="100">
        <f>IF(ISNUMBER(G54), $B64 * H54, "")</f>
        <v>2054.7945205479564</v>
      </c>
      <c r="J54" s="13">
        <v>14.8</v>
      </c>
      <c r="K54" s="14">
        <f>IF(ISNUMBER(J54), (J54 - $B54) / $B54, "")</f>
        <v>1.3698630136986375E-2</v>
      </c>
      <c r="L54" s="16">
        <f>IF(ISNUMBER(J54), $B64 * K54, "")</f>
        <v>2054.7945205479564</v>
      </c>
      <c r="M54" s="29">
        <v>15</v>
      </c>
      <c r="N54" s="14">
        <f>IF(ISNUMBER(M54), (M54 - $B54) / $B54, "")</f>
        <v>2.7397260273972629E-2</v>
      </c>
      <c r="O54" s="16">
        <f>IF(ISNUMBER(M54), $B64 * N54, "")</f>
        <v>4109.5890410958946</v>
      </c>
      <c r="Q54" s="268"/>
      <c r="R54" s="269"/>
      <c r="S54" s="270"/>
    </row>
    <row r="55" spans="1:19" ht="17.25" customHeight="1" thickBot="1">
      <c r="A55" s="125" t="s">
        <v>208</v>
      </c>
      <c r="B55" s="126">
        <v>13.2</v>
      </c>
      <c r="C55" s="77">
        <v>4.7619047599999999E-2</v>
      </c>
      <c r="D55" s="15">
        <v>13.2</v>
      </c>
      <c r="E55" s="32">
        <f t="shared" ref="E55:E58" si="22">IF(ISNUMBER(D55), (D55 - $B55) / $B55, "")</f>
        <v>0</v>
      </c>
      <c r="F55" s="18">
        <f>IF(ISNUMBER(D55), $B64 * E55, "")</f>
        <v>0</v>
      </c>
      <c r="G55" s="31">
        <v>13.3</v>
      </c>
      <c r="H55" s="32">
        <f t="shared" ref="H55:H58" si="23">IF(ISNUMBER(G55), (G55 - $B55) / $B55, "")</f>
        <v>7.5757575757576835E-3</v>
      </c>
      <c r="I55" s="101">
        <f>IF(ISNUMBER(G55), $B64 * H55, "")</f>
        <v>1136.3636363636526</v>
      </c>
      <c r="J55" s="15">
        <v>13.4</v>
      </c>
      <c r="K55" s="32">
        <f t="shared" ref="K55:K58" si="24">IF(ISNUMBER(J55), (J55 - $B55) / $B55, "")</f>
        <v>1.5151515151515233E-2</v>
      </c>
      <c r="L55" s="18">
        <f>IF(ISNUMBER(J55), $B64 * K55, "")</f>
        <v>2272.7272727272848</v>
      </c>
      <c r="M55" s="31">
        <v>13.6</v>
      </c>
      <c r="N55" s="32">
        <f t="shared" ref="N55:N58" si="25">IF(ISNUMBER(M55), (M55 - $B55) / $B55, "")</f>
        <v>3.0303030303030332E-2</v>
      </c>
      <c r="O55" s="18">
        <f>IF(ISNUMBER(M55), $B64 * N55, "")</f>
        <v>4545.4545454545496</v>
      </c>
      <c r="Q55" s="271"/>
      <c r="R55" s="272"/>
      <c r="S55" s="273"/>
    </row>
    <row r="56" spans="1:19" ht="17.25" customHeight="1" thickBot="1">
      <c r="A56" s="125" t="s">
        <v>248</v>
      </c>
      <c r="B56" s="126">
        <v>81.3</v>
      </c>
      <c r="C56" s="77">
        <v>4.4987146499999998E-2</v>
      </c>
      <c r="D56" s="15">
        <v>82.4</v>
      </c>
      <c r="E56" s="32">
        <f t="shared" si="22"/>
        <v>1.3530135301353118E-2</v>
      </c>
      <c r="F56" s="18">
        <f>IF(ISNUMBER(D56), $B64 * E56, "")</f>
        <v>2029.5202952029676</v>
      </c>
      <c r="G56" s="31">
        <v>83.1</v>
      </c>
      <c r="H56" s="32">
        <f t="shared" si="23"/>
        <v>2.2140221402213989E-2</v>
      </c>
      <c r="I56" s="101">
        <f>IF(ISNUMBER(G56), $B64 * H56, "")</f>
        <v>3321.0332103320984</v>
      </c>
      <c r="J56" s="15">
        <v>83</v>
      </c>
      <c r="K56" s="32">
        <f t="shared" si="24"/>
        <v>2.0910209102091057E-2</v>
      </c>
      <c r="L56" s="18">
        <f>IF(ISNUMBER(J56), $B64 * K56, "")</f>
        <v>3136.5313653136586</v>
      </c>
      <c r="M56" s="31">
        <v>84.3</v>
      </c>
      <c r="N56" s="32">
        <f t="shared" si="25"/>
        <v>3.6900369003690037E-2</v>
      </c>
      <c r="O56" s="18">
        <f>IF(ISNUMBER(M56), $B64 * N56, "")</f>
        <v>5535.0553505535054</v>
      </c>
      <c r="Q56" s="264"/>
      <c r="R56" s="264"/>
      <c r="S56" s="264"/>
    </row>
    <row r="57" spans="1:19" ht="17.25" customHeight="1" thickBot="1">
      <c r="A57" s="125" t="s">
        <v>98</v>
      </c>
      <c r="B57" s="126">
        <v>4.05</v>
      </c>
      <c r="C57" s="77">
        <v>4.11311054E-2</v>
      </c>
      <c r="D57" s="15">
        <v>4.08</v>
      </c>
      <c r="E57" s="32">
        <f t="shared" si="22"/>
        <v>7.4074074074074693E-3</v>
      </c>
      <c r="F57" s="18">
        <f>IF(ISNUMBER(D57), $B64 * E57, "")</f>
        <v>1111.1111111111204</v>
      </c>
      <c r="G57" s="31">
        <v>4.13</v>
      </c>
      <c r="H57" s="32">
        <f t="shared" si="23"/>
        <v>1.9753086419753103E-2</v>
      </c>
      <c r="I57" s="101">
        <f>IF(ISNUMBER(G57), $B64 * H57, "")</f>
        <v>2962.9629629629653</v>
      </c>
      <c r="J57" s="15">
        <v>4.13</v>
      </c>
      <c r="K57" s="32">
        <f t="shared" si="24"/>
        <v>1.9753086419753103E-2</v>
      </c>
      <c r="L57" s="18">
        <f>IF(ISNUMBER(J57), $B64 * K57, "")</f>
        <v>2962.9629629629653</v>
      </c>
      <c r="M57" s="31">
        <v>4.22</v>
      </c>
      <c r="N57" s="32">
        <f t="shared" si="25"/>
        <v>4.1975308641975295E-2</v>
      </c>
      <c r="O57" s="18">
        <f>IF(ISNUMBER(M57), $B64 * N57, "")</f>
        <v>6296.2962962962947</v>
      </c>
      <c r="Q57" s="274"/>
      <c r="R57" s="274"/>
      <c r="S57" s="274"/>
    </row>
    <row r="58" spans="1:19" ht="17.25" customHeight="1" thickBot="1">
      <c r="A58" s="127" t="s">
        <v>232</v>
      </c>
      <c r="B58" s="128">
        <v>73.7</v>
      </c>
      <c r="C58" s="78">
        <v>3.9492242599999998E-2</v>
      </c>
      <c r="D58" s="20">
        <v>75.400000000000006</v>
      </c>
      <c r="E58" s="21">
        <f t="shared" si="22"/>
        <v>2.3066485753052954E-2</v>
      </c>
      <c r="F58" s="22">
        <f>IF(ISNUMBER(D58), $B64 * E58, "")</f>
        <v>3459.9728629579431</v>
      </c>
      <c r="G58" s="30">
        <v>75.900000000000006</v>
      </c>
      <c r="H58" s="21">
        <f t="shared" si="23"/>
        <v>2.9850746268656754E-2</v>
      </c>
      <c r="I58" s="105">
        <f>IF(ISNUMBER(G58), $B64 * H58, "")</f>
        <v>4477.6119402985132</v>
      </c>
      <c r="J58" s="20">
        <v>76.3</v>
      </c>
      <c r="K58" s="21">
        <f t="shared" si="24"/>
        <v>3.5278154681139678E-2</v>
      </c>
      <c r="L58" s="22">
        <f>IF(ISNUMBER(J58), $B64 * K58, "")</f>
        <v>5291.7232021709515</v>
      </c>
      <c r="M58" s="30">
        <v>77.3</v>
      </c>
      <c r="N58" s="21">
        <f t="shared" si="25"/>
        <v>4.8846675712347278E-2</v>
      </c>
      <c r="O58" s="22">
        <f>IF(ISNUMBER(M58), $B64 * N58, "")</f>
        <v>7327.0013568520917</v>
      </c>
      <c r="Q58" s="274"/>
      <c r="R58" s="274"/>
      <c r="S58" s="274"/>
    </row>
    <row r="59" spans="1:19" ht="17.25" customHeight="1" thickBot="1">
      <c r="A59" s="125" t="s">
        <v>200</v>
      </c>
      <c r="B59" s="129">
        <v>75.8</v>
      </c>
      <c r="C59" s="80">
        <v>3.6935704499999999E-2</v>
      </c>
      <c r="D59" s="106">
        <v>76.8</v>
      </c>
      <c r="E59" s="107">
        <f>IF(ISNUMBER(D59), (D59 - $B59) / $B59, "")</f>
        <v>1.3192612137203167E-2</v>
      </c>
      <c r="F59" s="108">
        <f>IF(ISNUMBER(D59), $B64 * E59, "")</f>
        <v>1978.891820580475</v>
      </c>
      <c r="G59" s="109">
        <v>77.900000000000006</v>
      </c>
      <c r="H59" s="107">
        <f>IF(ISNUMBER(G59), (G59 - $B59) / $B59, "")</f>
        <v>2.7704485488126762E-2</v>
      </c>
      <c r="I59" s="110">
        <f>IF(ISNUMBER(G59), $B64 * H59, "")</f>
        <v>4155.6728232190144</v>
      </c>
      <c r="J59" s="106">
        <v>78.5</v>
      </c>
      <c r="K59" s="107">
        <f>IF(ISNUMBER(J59), (J59 - $B59) / $B59, "")</f>
        <v>3.5620052770448586E-2</v>
      </c>
      <c r="L59" s="108">
        <f>IF(ISNUMBER(J59), $B64 * K59, "")</f>
        <v>5343.0079155672884</v>
      </c>
      <c r="M59" s="109">
        <v>79.400000000000006</v>
      </c>
      <c r="N59" s="107">
        <f>IF(ISNUMBER(M59), (M59 - $B59) / $B59, "")</f>
        <v>4.7493403693931513E-2</v>
      </c>
      <c r="O59" s="108">
        <f>IF(ISNUMBER(M59), $B64 * N59, "")</f>
        <v>7124.0105540897266</v>
      </c>
      <c r="Q59" s="264"/>
      <c r="R59" s="264"/>
      <c r="S59" s="264"/>
    </row>
    <row r="60" spans="1:19" ht="17.25" customHeight="1" thickBot="1">
      <c r="A60" s="125" t="s">
        <v>238</v>
      </c>
      <c r="B60" s="126">
        <v>72.900000000000006</v>
      </c>
      <c r="C60" s="77">
        <v>6.9060772999999997E-3</v>
      </c>
      <c r="D60" s="15">
        <v>71.2</v>
      </c>
      <c r="E60" s="32">
        <f t="shared" ref="E60:E63" si="26">IF(ISNUMBER(D60), (D60 - $B60) / $B60, "")</f>
        <v>-2.3319615912208543E-2</v>
      </c>
      <c r="F60" s="18">
        <f>IF(ISNUMBER(D60), $B64 * E60, "")</f>
        <v>-3497.9423868312815</v>
      </c>
      <c r="G60" s="31">
        <v>71.2</v>
      </c>
      <c r="H60" s="32">
        <f t="shared" ref="H60:H63" si="27">IF(ISNUMBER(G60), (G60 - $B60) / $B60, "")</f>
        <v>-2.3319615912208543E-2</v>
      </c>
      <c r="I60" s="101">
        <f>IF(ISNUMBER(G60), $B64 * H60, "")</f>
        <v>-3497.9423868312815</v>
      </c>
      <c r="J60" s="15">
        <v>71</v>
      </c>
      <c r="K60" s="32">
        <f t="shared" ref="K60:K63" si="28">IF(ISNUMBER(J60), (J60 - $B60) / $B60, "")</f>
        <v>-2.6063100137174288E-2</v>
      </c>
      <c r="L60" s="18">
        <f>IF(ISNUMBER(J60), $B64 * K60, "")</f>
        <v>-3909.4650205761432</v>
      </c>
      <c r="M60" s="31">
        <v>72.400000000000006</v>
      </c>
      <c r="N60" s="32">
        <f t="shared" ref="N60:N63" si="29">IF(ISNUMBER(M60), (M60 - $B60) / $B60, "")</f>
        <v>-6.8587105624142658E-3</v>
      </c>
      <c r="O60" s="18">
        <f>IF(ISNUMBER(M60), $B64 * N60, "")</f>
        <v>-1028.8065843621398</v>
      </c>
      <c r="Q60" s="264"/>
      <c r="R60" s="264"/>
      <c r="S60" s="264"/>
    </row>
    <row r="61" spans="1:19" ht="17.25" customHeight="1" thickBot="1">
      <c r="A61" s="125" t="s">
        <v>65</v>
      </c>
      <c r="B61" s="126">
        <v>67.3</v>
      </c>
      <c r="C61" s="77">
        <v>1.4880951999999999E-3</v>
      </c>
      <c r="D61" s="15">
        <v>67.5</v>
      </c>
      <c r="E61" s="32">
        <f t="shared" si="26"/>
        <v>2.9717682020802801E-3</v>
      </c>
      <c r="F61" s="18">
        <f>IF(ISNUMBER(D61), $B64 * E61, "")</f>
        <v>445.76523031204204</v>
      </c>
      <c r="G61" s="31">
        <v>68.400000000000006</v>
      </c>
      <c r="H61" s="32">
        <f t="shared" si="27"/>
        <v>1.6344725111441433E-2</v>
      </c>
      <c r="I61" s="101">
        <f>IF(ISNUMBER(G61), $B64 * H61, "")</f>
        <v>2451.708766716215</v>
      </c>
      <c r="J61" s="15">
        <v>68.5</v>
      </c>
      <c r="K61" s="32">
        <f t="shared" si="28"/>
        <v>1.7830609212481471E-2</v>
      </c>
      <c r="L61" s="18">
        <f>IF(ISNUMBER(J61), $B64 * K61, "")</f>
        <v>2674.5913818722206</v>
      </c>
      <c r="M61" s="31">
        <v>69.7</v>
      </c>
      <c r="N61" s="32">
        <f t="shared" si="29"/>
        <v>3.5661218424962941E-2</v>
      </c>
      <c r="O61" s="18">
        <f>IF(ISNUMBER(M61), $B64 * N61, "")</f>
        <v>5349.1827637444412</v>
      </c>
      <c r="Q61" s="264"/>
      <c r="R61" s="264"/>
      <c r="S61" s="264"/>
    </row>
    <row r="62" spans="1:19" ht="17.25" customHeight="1">
      <c r="A62" s="125" t="s">
        <v>328</v>
      </c>
      <c r="B62" s="126">
        <v>0.29899999999999999</v>
      </c>
      <c r="C62" s="77">
        <v>-6.6445183E-3</v>
      </c>
      <c r="D62" s="15">
        <v>0.30099999999999999</v>
      </c>
      <c r="E62" s="32">
        <f t="shared" si="26"/>
        <v>6.6889632107023471E-3</v>
      </c>
      <c r="F62" s="18">
        <f>IF(ISNUMBER(D62), $B64 * E62, "")</f>
        <v>1003.344481605352</v>
      </c>
      <c r="G62" s="31">
        <v>0.30499999999999999</v>
      </c>
      <c r="H62" s="32">
        <f t="shared" si="27"/>
        <v>2.0066889632107041E-2</v>
      </c>
      <c r="I62" s="101">
        <f>IF(ISNUMBER(G62), $B64 * H62, "")</f>
        <v>3010.0334448160561</v>
      </c>
      <c r="J62" s="15">
        <v>0.30099999999999999</v>
      </c>
      <c r="K62" s="32">
        <f t="shared" si="28"/>
        <v>6.6889632107023471E-3</v>
      </c>
      <c r="L62" s="18">
        <f>IF(ISNUMBER(J62), $B64 * K62, "")</f>
        <v>1003.344481605352</v>
      </c>
      <c r="M62" s="31">
        <v>0.30299999999999999</v>
      </c>
      <c r="N62" s="32">
        <f t="shared" si="29"/>
        <v>1.3377926421404694E-2</v>
      </c>
      <c r="O62" s="18">
        <f>IF(ISNUMBER(M62), $B64 * N62, "")</f>
        <v>2006.6889632107041</v>
      </c>
      <c r="Q62" s="253"/>
      <c r="R62" s="254"/>
      <c r="S62" s="255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56"/>
      <c r="R63" s="257"/>
      <c r="S63" s="258"/>
    </row>
    <row r="64" spans="1:19" ht="17.25" customHeight="1" thickBot="1">
      <c r="A64" s="132" t="s">
        <v>268</v>
      </c>
      <c r="B64" s="317">
        <f>$B$37</f>
        <v>150000</v>
      </c>
      <c r="C64" s="318"/>
      <c r="D64" s="26" t="s">
        <v>269</v>
      </c>
      <c r="E64" s="27">
        <f>IF(COUNT(E44:E63), SUM(E44:E63) / COUNT(E44:E63), 0)</f>
        <v>1.3548008268120365E-2</v>
      </c>
      <c r="F64" s="28">
        <f>SUM(F44:F63)</f>
        <v>38611.823564143029</v>
      </c>
      <c r="G64" s="26" t="s">
        <v>269</v>
      </c>
      <c r="H64" s="27">
        <f>IF(COUNT(H44:H63), SUM(H44:H63) / COUNT(H44:H63), 0)</f>
        <v>2.7426563138935246E-2</v>
      </c>
      <c r="I64" s="28">
        <f>SUM(I44:I63)</f>
        <v>78165.704945965437</v>
      </c>
      <c r="J64" s="26" t="s">
        <v>269</v>
      </c>
      <c r="K64" s="27">
        <f>IF(COUNT(K44:K63), SUM(K44:K63) / COUNT(K44:K63), 0)</f>
        <v>2.7806717629327807E-2</v>
      </c>
      <c r="L64" s="28">
        <f>SUM(L44:L63)</f>
        <v>79249.145243584237</v>
      </c>
      <c r="M64" s="26" t="s">
        <v>269</v>
      </c>
      <c r="N64" s="27">
        <f>IF(COUNT(N44:N63), SUM(N44:N63) / COUNT(N44:N63), 0)</f>
        <v>4.1423968598407336E-2</v>
      </c>
      <c r="O64" s="28">
        <f>SUM(O44:O63)</f>
        <v>118058.31050546089</v>
      </c>
      <c r="Q64" s="259"/>
      <c r="R64" s="260"/>
      <c r="S64" s="261"/>
    </row>
    <row r="65" spans="1:19" ht="17.25" customHeight="1"/>
    <row r="66" spans="1:19" ht="17.25" customHeight="1" thickBot="1"/>
    <row r="67" spans="1:19" ht="17.25" thickBot="1">
      <c r="A67" s="275" t="s">
        <v>45</v>
      </c>
      <c r="B67" s="276"/>
      <c r="C67" s="276"/>
      <c r="D67" s="276"/>
      <c r="E67" s="276"/>
      <c r="F67" s="276"/>
      <c r="G67" s="276"/>
      <c r="H67" s="276"/>
      <c r="I67" s="276"/>
      <c r="J67" s="276"/>
      <c r="K67" s="276"/>
      <c r="L67" s="276"/>
      <c r="M67" s="276"/>
      <c r="N67" s="276"/>
      <c r="O67" s="277"/>
      <c r="Q67" s="274"/>
      <c r="R67" s="274"/>
      <c r="S67" s="274"/>
    </row>
    <row r="68" spans="1:19" ht="17.25" thickBot="1">
      <c r="A68" s="161" t="s">
        <v>265</v>
      </c>
      <c r="B68" s="275" t="s">
        <v>49</v>
      </c>
      <c r="C68" s="277"/>
      <c r="D68" s="275" t="s">
        <v>58</v>
      </c>
      <c r="E68" s="276"/>
      <c r="F68" s="277"/>
      <c r="G68" s="278">
        <f>_xlfn.IFNA(VLOOKUP(B68, 현재가테이블!$B$2:$D$200, 2, FALSE), "-")</f>
        <v>74050000</v>
      </c>
      <c r="H68" s="279"/>
      <c r="I68" s="280"/>
      <c r="J68" s="275" t="s">
        <v>59</v>
      </c>
      <c r="K68" s="276"/>
      <c r="L68" s="277"/>
      <c r="M68" s="281">
        <f>_xlfn.IFNA(VLOOKUP(B68, 현재가테이블!$B$2:$D$200, 3, FALSE), "-")</f>
        <v>-1.04236269E-2</v>
      </c>
      <c r="N68" s="282"/>
      <c r="O68" s="283"/>
      <c r="Q68" s="274"/>
      <c r="R68" s="274"/>
      <c r="S68" s="274"/>
    </row>
    <row r="69" spans="1:19" ht="17.25" thickBot="1">
      <c r="A69" s="319" t="s">
        <v>55</v>
      </c>
      <c r="B69" s="315" t="str">
        <f>TEXT($G$1, "[$-ko-KR]yyyy-mm-dd(ddd) ") &amp; "오전 00:00"</f>
        <v>2021-10-02(토) 오전 00:00</v>
      </c>
      <c r="C69" s="316"/>
      <c r="D69" s="288" t="str">
        <f>TEXT($G$1, "[$-ko-KR]yyyy-mm-dd(ddd) ") &amp; "오후 14:00"</f>
        <v>2021-10-02(토) 오후 14:00</v>
      </c>
      <c r="E69" s="289"/>
      <c r="F69" s="290"/>
      <c r="G69" s="288" t="str">
        <f>TEXT($G$1, "[$-ko-KR]yyyy-mm-dd(ddd) ") &amp; "오후 19:00"</f>
        <v>2021-10-02(토) 오후 19:00</v>
      </c>
      <c r="H69" s="289"/>
      <c r="I69" s="290"/>
      <c r="J69" s="288" t="str">
        <f>TEXT($G$1, "[$-ko-KR]yyyy-mm-dd(ddd) ") &amp; "오후 21:00"</f>
        <v>2021-10-02(토) 오후 21:00</v>
      </c>
      <c r="K69" s="289"/>
      <c r="L69" s="290"/>
      <c r="M69" s="288" t="str">
        <f>TEXT($G$1+1, "[$-ko-KR]yyyy-mm-dd(ddd) ") &amp; "오전 00:00"</f>
        <v>2021-10-03(일) 오전 00:00</v>
      </c>
      <c r="N69" s="289"/>
      <c r="O69" s="290"/>
      <c r="Q69" s="274"/>
      <c r="R69" s="274"/>
      <c r="S69" s="274"/>
    </row>
    <row r="70" spans="1:19" ht="17.25" thickBot="1">
      <c r="A70" s="320"/>
      <c r="B70" s="121" t="s">
        <v>58</v>
      </c>
      <c r="C70" s="122" t="s">
        <v>59</v>
      </c>
      <c r="D70" s="2" t="s">
        <v>58</v>
      </c>
      <c r="E70" s="10" t="s">
        <v>266</v>
      </c>
      <c r="F70" s="11" t="s">
        <v>267</v>
      </c>
      <c r="G70" s="162" t="s">
        <v>58</v>
      </c>
      <c r="H70" s="163" t="s">
        <v>266</v>
      </c>
      <c r="I70" s="164" t="s">
        <v>267</v>
      </c>
      <c r="J70" s="10" t="s">
        <v>58</v>
      </c>
      <c r="K70" s="10" t="s">
        <v>266</v>
      </c>
      <c r="L70" s="115" t="s">
        <v>267</v>
      </c>
      <c r="M70" s="2" t="s">
        <v>58</v>
      </c>
      <c r="N70" s="10" t="s">
        <v>266</v>
      </c>
      <c r="O70" s="66" t="s">
        <v>267</v>
      </c>
      <c r="Q70" s="264"/>
      <c r="R70" s="264"/>
      <c r="S70" s="264"/>
    </row>
    <row r="71" spans="1:19" ht="17.25" thickBot="1">
      <c r="A71" s="123" t="s">
        <v>164</v>
      </c>
      <c r="B71" s="124">
        <v>206</v>
      </c>
      <c r="C71" s="76">
        <v>0.13186813189999999</v>
      </c>
      <c r="D71" s="13">
        <v>233</v>
      </c>
      <c r="E71" s="14">
        <f>IF(ISNUMBER(D71), (D71 - $B71) / $B71, "")</f>
        <v>0.13106796116504854</v>
      </c>
      <c r="F71" s="16">
        <f>IF(ISNUMBER(D71), $B91 * E71, "")</f>
        <v>19660.194174757282</v>
      </c>
      <c r="G71" s="29">
        <v>237</v>
      </c>
      <c r="H71" s="14">
        <f>IF(ISNUMBER(G71), (G71 - $B71) / $B71, "")</f>
        <v>0.15048543689320387</v>
      </c>
      <c r="I71" s="100">
        <f>IF(ISNUMBER(G71), $B91 * H71, "")</f>
        <v>22572.815533980582</v>
      </c>
      <c r="J71" s="13">
        <v>230</v>
      </c>
      <c r="K71" s="14">
        <f>IF(ISNUMBER(J71), (J71 - $B71) / $B71, "")</f>
        <v>0.11650485436893204</v>
      </c>
      <c r="L71" s="16">
        <f>IF(ISNUMBER(J71), $B91 * K71, "")</f>
        <v>17475.728155339806</v>
      </c>
      <c r="M71" s="29">
        <v>229</v>
      </c>
      <c r="N71" s="14">
        <f>IF(ISNUMBER(M71), (M71 - $B71) / $B71, "")</f>
        <v>0.11165048543689321</v>
      </c>
      <c r="O71" s="16">
        <f>IF(ISNUMBER(M71), $B91 * N71, "")</f>
        <v>16747.572815533982</v>
      </c>
      <c r="Q71" s="274"/>
      <c r="R71" s="274"/>
      <c r="S71" s="274"/>
    </row>
    <row r="72" spans="1:19" ht="17.25" thickBot="1">
      <c r="A72" s="125" t="s">
        <v>112</v>
      </c>
      <c r="B72" s="126">
        <v>919</v>
      </c>
      <c r="C72" s="77">
        <v>0.1207317073</v>
      </c>
      <c r="D72" s="15">
        <v>939</v>
      </c>
      <c r="E72" s="32">
        <f t="shared" ref="E72:E75" si="30">IF(ISNUMBER(D72), (D72 - $B72) / $B72, "")</f>
        <v>2.176278563656148E-2</v>
      </c>
      <c r="F72" s="18">
        <f>IF(ISNUMBER(D72), $B91 * E72, "")</f>
        <v>3264.4178454842222</v>
      </c>
      <c r="G72" s="31">
        <v>960</v>
      </c>
      <c r="H72" s="32">
        <f t="shared" ref="H72:H75" si="31">IF(ISNUMBER(G72), (G72 - $B72) / $B72, "")</f>
        <v>4.461371055495103E-2</v>
      </c>
      <c r="I72" s="101">
        <f>IF(ISNUMBER(G72), $B91 * H72, "")</f>
        <v>6692.0565832426546</v>
      </c>
      <c r="J72" s="15">
        <v>959</v>
      </c>
      <c r="K72" s="32">
        <f t="shared" ref="K72:K75" si="32">IF(ISNUMBER(J72), (J72 - $B72) / $B72, "")</f>
        <v>4.3525571273122961E-2</v>
      </c>
      <c r="L72" s="18">
        <f>IF(ISNUMBER(J72), $B91 * K72, "")</f>
        <v>6528.8356909684444</v>
      </c>
      <c r="M72" s="31">
        <v>983</v>
      </c>
      <c r="N72" s="32">
        <f t="shared" ref="N72:N75" si="33">IF(ISNUMBER(M72), (M72 - $B72) / $B72, "")</f>
        <v>6.9640914036996737E-2</v>
      </c>
      <c r="O72" s="18">
        <f>IF(ISNUMBER(M72), $B91 * N72, "")</f>
        <v>10446.137105549511</v>
      </c>
      <c r="Q72" s="274"/>
      <c r="R72" s="274"/>
      <c r="S72" s="274"/>
    </row>
    <row r="73" spans="1:19" ht="17.25" thickBot="1">
      <c r="A73" s="125" t="s">
        <v>126</v>
      </c>
      <c r="B73" s="126">
        <v>130</v>
      </c>
      <c r="C73" s="77">
        <v>0.11111111110000001</v>
      </c>
      <c r="D73" s="15">
        <v>130</v>
      </c>
      <c r="E73" s="32">
        <f t="shared" si="30"/>
        <v>0</v>
      </c>
      <c r="F73" s="18">
        <f>IF(ISNUMBER(D73), $B91 * E73, "")</f>
        <v>0</v>
      </c>
      <c r="G73" s="31">
        <v>131</v>
      </c>
      <c r="H73" s="32">
        <f t="shared" si="31"/>
        <v>7.6923076923076927E-3</v>
      </c>
      <c r="I73" s="101">
        <f>IF(ISNUMBER(G73), $B91 * H73, "")</f>
        <v>1153.8461538461538</v>
      </c>
      <c r="J73" s="15">
        <v>133</v>
      </c>
      <c r="K73" s="32">
        <f t="shared" si="32"/>
        <v>2.3076923076923078E-2</v>
      </c>
      <c r="L73" s="18">
        <f>IF(ISNUMBER(J73), $B91 * K73, "")</f>
        <v>3461.5384615384619</v>
      </c>
      <c r="M73" s="31">
        <v>139</v>
      </c>
      <c r="N73" s="32">
        <f t="shared" si="33"/>
        <v>6.9230769230769235E-2</v>
      </c>
      <c r="O73" s="18">
        <f>IF(ISNUMBER(M73), $B91 * N73, "")</f>
        <v>10384.615384615385</v>
      </c>
      <c r="Q73" s="264"/>
      <c r="R73" s="264"/>
      <c r="S73" s="264"/>
    </row>
    <row r="74" spans="1:19" ht="17.25" thickBot="1">
      <c r="A74" s="125" t="s">
        <v>172</v>
      </c>
      <c r="B74" s="126">
        <v>409</v>
      </c>
      <c r="C74" s="77">
        <v>9.6514745299999996E-2</v>
      </c>
      <c r="D74" s="15">
        <v>404</v>
      </c>
      <c r="E74" s="32">
        <f t="shared" si="30"/>
        <v>-1.2224938875305624E-2</v>
      </c>
      <c r="F74" s="18">
        <f>IF(ISNUMBER(D74), $B91 * E74, "")</f>
        <v>-1833.7408312958437</v>
      </c>
      <c r="G74" s="31">
        <v>413</v>
      </c>
      <c r="H74" s="32">
        <f t="shared" si="31"/>
        <v>9.7799511002444987E-3</v>
      </c>
      <c r="I74" s="101">
        <f>IF(ISNUMBER(G74), $B91 * H74, "")</f>
        <v>1466.9926650366749</v>
      </c>
      <c r="J74" s="15">
        <v>412</v>
      </c>
      <c r="K74" s="32">
        <f t="shared" si="32"/>
        <v>7.3349633251833741E-3</v>
      </c>
      <c r="L74" s="18">
        <f>IF(ISNUMBER(J74), $B91 * K74, "")</f>
        <v>1100.2444987775061</v>
      </c>
      <c r="M74" s="31">
        <v>415</v>
      </c>
      <c r="N74" s="32">
        <f t="shared" si="33"/>
        <v>1.4669926650366748E-2</v>
      </c>
      <c r="O74" s="18">
        <f>IF(ISNUMBER(M74), $B91 * N74, "")</f>
        <v>2200.4889975550122</v>
      </c>
      <c r="Q74" s="264"/>
      <c r="R74" s="264"/>
      <c r="S74" s="264"/>
    </row>
    <row r="75" spans="1:19" ht="17.25" thickBot="1">
      <c r="A75" s="127" t="s">
        <v>228</v>
      </c>
      <c r="B75" s="128">
        <v>311</v>
      </c>
      <c r="C75" s="78">
        <v>9.1228070199999997E-2</v>
      </c>
      <c r="D75" s="20">
        <v>312</v>
      </c>
      <c r="E75" s="21">
        <f t="shared" si="30"/>
        <v>3.2154340836012861E-3</v>
      </c>
      <c r="F75" s="22">
        <f>IF(ISNUMBER(D75), $B91 * E75, "")</f>
        <v>482.3151125401929</v>
      </c>
      <c r="G75" s="30">
        <v>324</v>
      </c>
      <c r="H75" s="21">
        <f t="shared" si="31"/>
        <v>4.1800643086816719E-2</v>
      </c>
      <c r="I75" s="105">
        <f>IF(ISNUMBER(G75), $B91 * H75, "")</f>
        <v>6270.096463022508</v>
      </c>
      <c r="J75" s="20">
        <v>321</v>
      </c>
      <c r="K75" s="21">
        <f t="shared" si="32"/>
        <v>3.215434083601286E-2</v>
      </c>
      <c r="L75" s="22">
        <f>IF(ISNUMBER(J75), $B91 * K75, "")</f>
        <v>4823.1511254019288</v>
      </c>
      <c r="M75" s="30">
        <v>333</v>
      </c>
      <c r="N75" s="21">
        <f t="shared" si="33"/>
        <v>7.0739549839228297E-2</v>
      </c>
      <c r="O75" s="22">
        <f>IF(ISNUMBER(M75), $B91 * N75, "")</f>
        <v>10610.932475884245</v>
      </c>
      <c r="Q75" s="264"/>
      <c r="R75" s="264"/>
      <c r="S75" s="264"/>
    </row>
    <row r="76" spans="1:19" ht="17.25" thickBot="1">
      <c r="A76" s="125" t="s">
        <v>108</v>
      </c>
      <c r="B76" s="129">
        <v>157</v>
      </c>
      <c r="C76" s="80">
        <v>9.02777778E-2</v>
      </c>
      <c r="D76" s="106">
        <v>165</v>
      </c>
      <c r="E76" s="107">
        <f>IF(ISNUMBER(D76), (D76 - $B76) / $B76, "")</f>
        <v>5.0955414012738856E-2</v>
      </c>
      <c r="F76" s="108">
        <f>IF(ISNUMBER(D76), $B91 * E76, "")</f>
        <v>7643.3121019108285</v>
      </c>
      <c r="G76" s="109">
        <v>166</v>
      </c>
      <c r="H76" s="107">
        <f>IF(ISNUMBER(G76), (G76 - $B76) / $B76, "")</f>
        <v>5.7324840764331211E-2</v>
      </c>
      <c r="I76" s="110">
        <f>IF(ISNUMBER(G76), $B91 * H76, "")</f>
        <v>8598.7261146496821</v>
      </c>
      <c r="J76" s="106">
        <v>166</v>
      </c>
      <c r="K76" s="107">
        <f>IF(ISNUMBER(J76), (J76 - $B76) / $B76, "")</f>
        <v>5.7324840764331211E-2</v>
      </c>
      <c r="L76" s="108">
        <f>IF(ISNUMBER(J76), $B91 * K76, "")</f>
        <v>8598.7261146496821</v>
      </c>
      <c r="M76" s="109">
        <v>167</v>
      </c>
      <c r="N76" s="107">
        <f>IF(ISNUMBER(M76), (M76 - $B76) / $B76, "")</f>
        <v>6.3694267515923567E-2</v>
      </c>
      <c r="O76" s="108">
        <f>IF(ISNUMBER(M76), $B91 * N76, "")</f>
        <v>9554.1401273885349</v>
      </c>
      <c r="Q76" s="264"/>
      <c r="R76" s="264"/>
      <c r="S76" s="264"/>
    </row>
    <row r="77" spans="1:19" ht="17.25" thickBot="1">
      <c r="A77" s="125" t="s">
        <v>130</v>
      </c>
      <c r="B77" s="126">
        <v>113</v>
      </c>
      <c r="C77" s="77">
        <v>8.6538461499999997E-2</v>
      </c>
      <c r="D77" s="15">
        <v>115</v>
      </c>
      <c r="E77" s="32">
        <f t="shared" ref="E77:E80" si="34">IF(ISNUMBER(D77), (D77 - $B77) / $B77, "")</f>
        <v>1.7699115044247787E-2</v>
      </c>
      <c r="F77" s="18">
        <f>IF(ISNUMBER(D77), $B91 * E77, "")</f>
        <v>2654.8672566371679</v>
      </c>
      <c r="G77" s="31">
        <v>121</v>
      </c>
      <c r="H77" s="32">
        <f t="shared" ref="H77:H80" si="35">IF(ISNUMBER(G77), (G77 - $B77) / $B77, "")</f>
        <v>7.0796460176991149E-2</v>
      </c>
      <c r="I77" s="101">
        <f>IF(ISNUMBER(G77), $B91 * H77, "")</f>
        <v>10619.469026548672</v>
      </c>
      <c r="J77" s="15">
        <v>123</v>
      </c>
      <c r="K77" s="32">
        <f t="shared" ref="K77:K80" si="36">IF(ISNUMBER(J77), (J77 - $B77) / $B77, "")</f>
        <v>8.8495575221238937E-2</v>
      </c>
      <c r="L77" s="18">
        <f>IF(ISNUMBER(J77), $B91 * K77, "")</f>
        <v>13274.336283185841</v>
      </c>
      <c r="M77" s="31">
        <v>124</v>
      </c>
      <c r="N77" s="32">
        <f t="shared" ref="N77:N80" si="37">IF(ISNUMBER(M77), (M77 - $B77) / $B77, "")</f>
        <v>9.7345132743362831E-2</v>
      </c>
      <c r="O77" s="18">
        <f>IF(ISNUMBER(M77), $B91 * N77, "")</f>
        <v>14601.769911504425</v>
      </c>
      <c r="Q77" s="264"/>
      <c r="R77" s="264"/>
      <c r="S77" s="264"/>
    </row>
    <row r="78" spans="1:19" ht="17.25" thickBot="1">
      <c r="A78" s="125" t="s">
        <v>198</v>
      </c>
      <c r="B78" s="126">
        <v>178</v>
      </c>
      <c r="C78" s="77">
        <v>7.8787878800000002E-2</v>
      </c>
      <c r="D78" s="15">
        <v>186</v>
      </c>
      <c r="E78" s="32">
        <f t="shared" si="34"/>
        <v>4.49438202247191E-2</v>
      </c>
      <c r="F78" s="18">
        <f>IF(ISNUMBER(D78), $B91 * E78, "")</f>
        <v>6741.5730337078649</v>
      </c>
      <c r="G78" s="31">
        <v>188</v>
      </c>
      <c r="H78" s="32">
        <f t="shared" si="35"/>
        <v>5.6179775280898875E-2</v>
      </c>
      <c r="I78" s="101">
        <f>IF(ISNUMBER(G78), $B91 * H78, "")</f>
        <v>8426.9662921348317</v>
      </c>
      <c r="J78" s="15">
        <v>189</v>
      </c>
      <c r="K78" s="32">
        <f t="shared" si="36"/>
        <v>6.1797752808988762E-2</v>
      </c>
      <c r="L78" s="18">
        <f>IF(ISNUMBER(J78), $B91 * K78, "")</f>
        <v>9269.6629213483138</v>
      </c>
      <c r="M78" s="31">
        <v>189</v>
      </c>
      <c r="N78" s="32">
        <f t="shared" si="37"/>
        <v>6.1797752808988762E-2</v>
      </c>
      <c r="O78" s="18">
        <f>IF(ISNUMBER(M78), $B91 * N78, "")</f>
        <v>9269.6629213483138</v>
      </c>
      <c r="Q78" s="264"/>
      <c r="R78" s="264"/>
      <c r="S78" s="264"/>
    </row>
    <row r="79" spans="1:19" ht="17.25" thickBot="1">
      <c r="A79" s="125" t="s">
        <v>226</v>
      </c>
      <c r="B79" s="126">
        <v>835</v>
      </c>
      <c r="C79" s="77">
        <v>7.7419354800000006E-2</v>
      </c>
      <c r="D79" s="15">
        <v>855</v>
      </c>
      <c r="E79" s="32">
        <f t="shared" si="34"/>
        <v>2.3952095808383235E-2</v>
      </c>
      <c r="F79" s="18">
        <f>IF(ISNUMBER(D79), $B91 * E79, "")</f>
        <v>3592.8143712574852</v>
      </c>
      <c r="G79" s="31">
        <v>867</v>
      </c>
      <c r="H79" s="32">
        <f t="shared" si="35"/>
        <v>3.8323353293413173E-2</v>
      </c>
      <c r="I79" s="101">
        <f>IF(ISNUMBER(G79), $B91 * H79, "")</f>
        <v>5748.5029940119757</v>
      </c>
      <c r="J79" s="15">
        <v>868</v>
      </c>
      <c r="K79" s="32">
        <f t="shared" si="36"/>
        <v>3.9520958083832339E-2</v>
      </c>
      <c r="L79" s="18">
        <f>IF(ISNUMBER(J79), $B91 * K79, "")</f>
        <v>5928.1437125748507</v>
      </c>
      <c r="M79" s="31">
        <v>892</v>
      </c>
      <c r="N79" s="32">
        <f t="shared" si="37"/>
        <v>6.8263473053892215E-2</v>
      </c>
      <c r="O79" s="18">
        <f>IF(ISNUMBER(M79), $B91 * N79, "")</f>
        <v>10239.520958083833</v>
      </c>
      <c r="Q79" s="33"/>
      <c r="R79" s="33"/>
    </row>
    <row r="80" spans="1:19" ht="17.25" thickBot="1">
      <c r="A80" s="130" t="s">
        <v>212</v>
      </c>
      <c r="B80" s="131">
        <v>933</v>
      </c>
      <c r="C80" s="79">
        <v>7.6124567500000004E-2</v>
      </c>
      <c r="D80" s="24">
        <v>965</v>
      </c>
      <c r="E80" s="25">
        <f t="shared" si="34"/>
        <v>3.4297963558413719E-2</v>
      </c>
      <c r="F80" s="104">
        <f>IF(ISNUMBER(D80), $B91 * E80, "")</f>
        <v>5144.6945337620582</v>
      </c>
      <c r="G80" s="102">
        <v>986</v>
      </c>
      <c r="H80" s="25">
        <f t="shared" si="35"/>
        <v>5.6806002143622719E-2</v>
      </c>
      <c r="I80" s="103">
        <f>IF(ISNUMBER(G80), $B91 * H80, "")</f>
        <v>8520.9003215434077</v>
      </c>
      <c r="J80" s="24">
        <v>980</v>
      </c>
      <c r="K80" s="25">
        <f t="shared" si="36"/>
        <v>5.0375133976420149E-2</v>
      </c>
      <c r="L80" s="104">
        <f>IF(ISNUMBER(J80), $B91 * K80, "")</f>
        <v>7556.2700964630221</v>
      </c>
      <c r="M80" s="102">
        <v>1005</v>
      </c>
      <c r="N80" s="25">
        <f t="shared" si="37"/>
        <v>7.7170418006430874E-2</v>
      </c>
      <c r="O80" s="104">
        <f>IF(ISNUMBER(M80), $B91 * N80, "")</f>
        <v>11575.56270096463</v>
      </c>
      <c r="Q80" s="265"/>
      <c r="R80" s="266"/>
      <c r="S80" s="267"/>
    </row>
    <row r="81" spans="1:19">
      <c r="A81" s="123" t="s">
        <v>220</v>
      </c>
      <c r="B81" s="124">
        <v>160</v>
      </c>
      <c r="C81" s="76">
        <v>6.6666666700000002E-2</v>
      </c>
      <c r="D81" s="13">
        <v>168</v>
      </c>
      <c r="E81" s="14">
        <f>IF(ISNUMBER(D81), (D81 - $B81) / $B81, "")</f>
        <v>0.05</v>
      </c>
      <c r="F81" s="16">
        <f>IF(ISNUMBER(D81), $B91 * E81, "")</f>
        <v>7500</v>
      </c>
      <c r="G81" s="29">
        <v>169</v>
      </c>
      <c r="H81" s="14">
        <f>IF(ISNUMBER(G81), (G81 - $B81) / $B81, "")</f>
        <v>5.6250000000000001E-2</v>
      </c>
      <c r="I81" s="100">
        <f>IF(ISNUMBER(G81), $B91 * H81, "")</f>
        <v>8437.5</v>
      </c>
      <c r="J81" s="13">
        <v>169</v>
      </c>
      <c r="K81" s="14">
        <f>IF(ISNUMBER(J81), (J81 - $B81) / $B81, "")</f>
        <v>5.6250000000000001E-2</v>
      </c>
      <c r="L81" s="16">
        <f>IF(ISNUMBER(J81), $B91 * K81, "")</f>
        <v>8437.5</v>
      </c>
      <c r="M81" s="29">
        <v>169</v>
      </c>
      <c r="N81" s="14">
        <f>IF(ISNUMBER(M81), (M81 - $B81) / $B81, "")</f>
        <v>5.6250000000000001E-2</v>
      </c>
      <c r="O81" s="16">
        <f>IF(ISNUMBER(M81), $B91 * N81, "")</f>
        <v>8437.5</v>
      </c>
      <c r="Q81" s="268"/>
      <c r="R81" s="269"/>
      <c r="S81" s="270"/>
    </row>
    <row r="82" spans="1:19" ht="17.25" thickBot="1">
      <c r="A82" s="125" t="s">
        <v>216</v>
      </c>
      <c r="B82" s="126">
        <v>136</v>
      </c>
      <c r="C82" s="77">
        <v>6.25E-2</v>
      </c>
      <c r="D82" s="15">
        <v>136</v>
      </c>
      <c r="E82" s="32">
        <f t="shared" ref="E82:E85" si="38">IF(ISNUMBER(D82), (D82 - $B82) / $B82, "")</f>
        <v>0</v>
      </c>
      <c r="F82" s="18">
        <f>IF(ISNUMBER(D82), $B91 * E82, "")</f>
        <v>0</v>
      </c>
      <c r="G82" s="31">
        <v>138</v>
      </c>
      <c r="H82" s="32">
        <f t="shared" ref="H82:H85" si="39">IF(ISNUMBER(G82), (G82 - $B82) / $B82, "")</f>
        <v>1.4705882352941176E-2</v>
      </c>
      <c r="I82" s="101">
        <f>IF(ISNUMBER(G82), $B91 * H82, "")</f>
        <v>2205.8823529411766</v>
      </c>
      <c r="J82" s="15">
        <v>138</v>
      </c>
      <c r="K82" s="32">
        <f t="shared" ref="K82:K85" si="40">IF(ISNUMBER(J82), (J82 - $B82) / $B82, "")</f>
        <v>1.4705882352941176E-2</v>
      </c>
      <c r="L82" s="18">
        <f>IF(ISNUMBER(J82), $B91 * K82, "")</f>
        <v>2205.8823529411766</v>
      </c>
      <c r="M82" s="31">
        <v>139</v>
      </c>
      <c r="N82" s="32">
        <f t="shared" ref="N82:N85" si="41">IF(ISNUMBER(M82), (M82 - $B82) / $B82, "")</f>
        <v>2.2058823529411766E-2</v>
      </c>
      <c r="O82" s="18">
        <f>IF(ISNUMBER(M82), $B91 * N82, "")</f>
        <v>3308.8235294117649</v>
      </c>
      <c r="Q82" s="271"/>
      <c r="R82" s="272"/>
      <c r="S82" s="273"/>
    </row>
    <row r="83" spans="1:19" ht="17.25" thickBot="1">
      <c r="A83" s="125" t="s">
        <v>116</v>
      </c>
      <c r="B83" s="126">
        <v>205</v>
      </c>
      <c r="C83" s="77">
        <v>6.2176165800000002E-2</v>
      </c>
      <c r="D83" s="15">
        <v>211</v>
      </c>
      <c r="E83" s="32">
        <f t="shared" si="38"/>
        <v>2.9268292682926831E-2</v>
      </c>
      <c r="F83" s="18">
        <f>IF(ISNUMBER(D83), $B91 * E83, "")</f>
        <v>4390.2439024390251</v>
      </c>
      <c r="G83" s="31">
        <v>213</v>
      </c>
      <c r="H83" s="32">
        <f t="shared" si="39"/>
        <v>3.9024390243902439E-2</v>
      </c>
      <c r="I83" s="101">
        <f>IF(ISNUMBER(G83), $B91 * H83, "")</f>
        <v>5853.6585365853662</v>
      </c>
      <c r="J83" s="15">
        <v>214</v>
      </c>
      <c r="K83" s="32">
        <f t="shared" si="40"/>
        <v>4.3902439024390241E-2</v>
      </c>
      <c r="L83" s="18">
        <f>IF(ISNUMBER(J83), $B91 * K83, "")</f>
        <v>6585.3658536585363</v>
      </c>
      <c r="M83" s="31">
        <v>216</v>
      </c>
      <c r="N83" s="32">
        <f t="shared" si="41"/>
        <v>5.3658536585365853E-2</v>
      </c>
      <c r="O83" s="18">
        <f>IF(ISNUMBER(M83), $B91 * N83, "")</f>
        <v>8048.7804878048782</v>
      </c>
      <c r="Q83" s="264"/>
      <c r="R83" s="264"/>
      <c r="S83" s="264"/>
    </row>
    <row r="84" spans="1:19" ht="17.25" thickBot="1">
      <c r="A84" s="125" t="s">
        <v>236</v>
      </c>
      <c r="B84" s="126">
        <v>120</v>
      </c>
      <c r="C84" s="77">
        <v>6.1946902700000001E-2</v>
      </c>
      <c r="D84" s="15">
        <v>121</v>
      </c>
      <c r="E84" s="32">
        <f t="shared" si="38"/>
        <v>8.3333333333333332E-3</v>
      </c>
      <c r="F84" s="18">
        <f>IF(ISNUMBER(D84), $B91 * E84, "")</f>
        <v>1250</v>
      </c>
      <c r="G84" s="31">
        <v>122</v>
      </c>
      <c r="H84" s="32">
        <f t="shared" si="39"/>
        <v>1.6666666666666666E-2</v>
      </c>
      <c r="I84" s="101">
        <f>IF(ISNUMBER(G84), $B91 * H84, "")</f>
        <v>2500</v>
      </c>
      <c r="J84" s="15">
        <v>121</v>
      </c>
      <c r="K84" s="32">
        <f t="shared" si="40"/>
        <v>8.3333333333333332E-3</v>
      </c>
      <c r="L84" s="18">
        <f>IF(ISNUMBER(J84), $B91 * K84, "")</f>
        <v>1250</v>
      </c>
      <c r="M84" s="31">
        <v>124</v>
      </c>
      <c r="N84" s="32">
        <f t="shared" si="41"/>
        <v>3.3333333333333333E-2</v>
      </c>
      <c r="O84" s="18">
        <f>IF(ISNUMBER(M84), $B91 * N84, "")</f>
        <v>5000</v>
      </c>
      <c r="Q84" s="274"/>
      <c r="R84" s="274"/>
      <c r="S84" s="274"/>
    </row>
    <row r="85" spans="1:19" ht="17.25" thickBot="1">
      <c r="A85" s="127" t="s">
        <v>252</v>
      </c>
      <c r="B85" s="128">
        <v>362</v>
      </c>
      <c r="C85" s="78">
        <v>5.5393586000000002E-2</v>
      </c>
      <c r="D85" s="20">
        <v>389</v>
      </c>
      <c r="E85" s="21">
        <f t="shared" si="38"/>
        <v>7.4585635359116026E-2</v>
      </c>
      <c r="F85" s="22">
        <f>IF(ISNUMBER(D85), $B91 * E85, "")</f>
        <v>11187.845303867403</v>
      </c>
      <c r="G85" s="30">
        <v>390</v>
      </c>
      <c r="H85" s="21">
        <f t="shared" si="39"/>
        <v>7.7348066298342538E-2</v>
      </c>
      <c r="I85" s="105">
        <f>IF(ISNUMBER(G85), $B91 * H85, "")</f>
        <v>11602.209944751381</v>
      </c>
      <c r="J85" s="20">
        <v>390</v>
      </c>
      <c r="K85" s="21">
        <f t="shared" si="40"/>
        <v>7.7348066298342538E-2</v>
      </c>
      <c r="L85" s="22">
        <f>IF(ISNUMBER(J85), $B91 * K85, "")</f>
        <v>11602.209944751381</v>
      </c>
      <c r="M85" s="30">
        <v>398</v>
      </c>
      <c r="N85" s="21">
        <f t="shared" si="41"/>
        <v>9.9447513812154692E-2</v>
      </c>
      <c r="O85" s="22">
        <f>IF(ISNUMBER(M85), $B91 * N85, "")</f>
        <v>14917.127071823204</v>
      </c>
      <c r="Q85" s="274"/>
      <c r="R85" s="274"/>
      <c r="S85" s="274"/>
    </row>
    <row r="86" spans="1:19" ht="17.25" thickBot="1">
      <c r="A86" s="125" t="s">
        <v>61</v>
      </c>
      <c r="B86" s="129">
        <v>886</v>
      </c>
      <c r="C86" s="80">
        <v>5.3507728900000003E-2</v>
      </c>
      <c r="D86" s="106">
        <v>902</v>
      </c>
      <c r="E86" s="107">
        <f>IF(ISNUMBER(D86), (D86 - $B86) / $B86, "")</f>
        <v>1.8058690744920992E-2</v>
      </c>
      <c r="F86" s="108">
        <f>IF(ISNUMBER(D86), $B91 * E86, "")</f>
        <v>2708.8036117381489</v>
      </c>
      <c r="G86" s="109">
        <v>924</v>
      </c>
      <c r="H86" s="107">
        <f>IF(ISNUMBER(G86), (G86 - $B86) / $B86, "")</f>
        <v>4.2889390519187359E-2</v>
      </c>
      <c r="I86" s="110">
        <f>IF(ISNUMBER(G86), $B91 * H86, "")</f>
        <v>6433.4085778781036</v>
      </c>
      <c r="J86" s="106">
        <v>919</v>
      </c>
      <c r="K86" s="107">
        <f>IF(ISNUMBER(J86), (J86 - $B86) / $B86, "")</f>
        <v>3.724604966139955E-2</v>
      </c>
      <c r="L86" s="108">
        <f>IF(ISNUMBER(J86), $B91 * K86, "")</f>
        <v>5586.9074492099326</v>
      </c>
      <c r="M86" s="109">
        <v>933</v>
      </c>
      <c r="N86" s="107">
        <f>IF(ISNUMBER(M86), (M86 - $B86) / $B86, "")</f>
        <v>5.3047404063205419E-2</v>
      </c>
      <c r="O86" s="108">
        <f>IF(ISNUMBER(M86), $B91 * N86, "")</f>
        <v>7957.1106094808129</v>
      </c>
      <c r="Q86" s="264"/>
      <c r="R86" s="264"/>
      <c r="S86" s="264"/>
    </row>
    <row r="87" spans="1:19" ht="17.25" thickBot="1">
      <c r="A87" s="125" t="s">
        <v>250</v>
      </c>
      <c r="B87" s="126">
        <v>988</v>
      </c>
      <c r="C87" s="77">
        <v>5.3304904100000002E-2</v>
      </c>
      <c r="D87" s="15">
        <v>996</v>
      </c>
      <c r="E87" s="32">
        <f t="shared" ref="E87:E90" si="42">IF(ISNUMBER(D87), (D87 - $B87) / $B87, "")</f>
        <v>8.0971659919028341E-3</v>
      </c>
      <c r="F87" s="18">
        <f>IF(ISNUMBER(D87), $B91 * E87, "")</f>
        <v>1214.5748987854251</v>
      </c>
      <c r="G87" s="31">
        <v>1000</v>
      </c>
      <c r="H87" s="32">
        <f t="shared" ref="H87:H90" si="43">IF(ISNUMBER(G87), (G87 - $B87) / $B87, "")</f>
        <v>1.2145748987854251E-2</v>
      </c>
      <c r="I87" s="101">
        <f>IF(ISNUMBER(G87), $B91 * H87, "")</f>
        <v>1821.8623481781376</v>
      </c>
      <c r="J87" s="15">
        <v>1005</v>
      </c>
      <c r="K87" s="32">
        <f t="shared" ref="K87:K90" si="44">IF(ISNUMBER(J87), (J87 - $B87) / $B87, "")</f>
        <v>1.7206477732793522E-2</v>
      </c>
      <c r="L87" s="18">
        <f>IF(ISNUMBER(J87), $B91 * K87, "")</f>
        <v>2580.9716599190283</v>
      </c>
      <c r="M87" s="31">
        <v>1015</v>
      </c>
      <c r="N87" s="32">
        <f t="shared" ref="N87:N90" si="45">IF(ISNUMBER(M87), (M87 - $B87) / $B87, "")</f>
        <v>2.7327935222672066E-2</v>
      </c>
      <c r="O87" s="18">
        <f>IF(ISNUMBER(M87), $B91 * N87, "")</f>
        <v>4099.1902834008097</v>
      </c>
      <c r="Q87" s="264"/>
      <c r="R87" s="264"/>
      <c r="S87" s="264"/>
    </row>
    <row r="88" spans="1:19" ht="17.25" thickBot="1">
      <c r="A88" s="125" t="s">
        <v>122</v>
      </c>
      <c r="B88" s="126">
        <v>559</v>
      </c>
      <c r="C88" s="77">
        <v>5.2730696799999997E-2</v>
      </c>
      <c r="D88" s="15">
        <v>575</v>
      </c>
      <c r="E88" s="32">
        <f t="shared" si="42"/>
        <v>2.8622540250447227E-2</v>
      </c>
      <c r="F88" s="18">
        <f>IF(ISNUMBER(D88), $B91 * E88, "")</f>
        <v>4293.3810375670837</v>
      </c>
      <c r="G88" s="31">
        <v>583</v>
      </c>
      <c r="H88" s="32">
        <f t="shared" si="43"/>
        <v>4.2933810375670838E-2</v>
      </c>
      <c r="I88" s="101">
        <f>IF(ISNUMBER(G88), $B91 * H88, "")</f>
        <v>6440.0715563506255</v>
      </c>
      <c r="J88" s="15">
        <v>585</v>
      </c>
      <c r="K88" s="32">
        <f t="shared" si="44"/>
        <v>4.6511627906976744E-2</v>
      </c>
      <c r="L88" s="18">
        <f>IF(ISNUMBER(J88), $B91 * K88, "")</f>
        <v>6976.7441860465115</v>
      </c>
      <c r="M88" s="31">
        <v>598</v>
      </c>
      <c r="N88" s="32">
        <f t="shared" si="45"/>
        <v>6.9767441860465115E-2</v>
      </c>
      <c r="O88" s="18">
        <f>IF(ISNUMBER(M88), $B91 * N88, "")</f>
        <v>10465.116279069767</v>
      </c>
      <c r="Q88" s="264"/>
      <c r="R88" s="264"/>
      <c r="S88" s="264"/>
    </row>
    <row r="89" spans="1:19">
      <c r="A89" s="125" t="s">
        <v>234</v>
      </c>
      <c r="B89" s="126">
        <v>601</v>
      </c>
      <c r="C89" s="77">
        <v>5.2539404599999999E-2</v>
      </c>
      <c r="D89" s="15">
        <v>627</v>
      </c>
      <c r="E89" s="32">
        <f t="shared" si="42"/>
        <v>4.3261231281198007E-2</v>
      </c>
      <c r="F89" s="18">
        <f>IF(ISNUMBER(D89), $B91 * E89, "")</f>
        <v>6489.1846921797014</v>
      </c>
      <c r="G89" s="31">
        <v>625</v>
      </c>
      <c r="H89" s="32">
        <f t="shared" si="43"/>
        <v>3.9933444259567387E-2</v>
      </c>
      <c r="I89" s="101">
        <f>IF(ISNUMBER(G89), $B91 * H89, "")</f>
        <v>5990.0166389351079</v>
      </c>
      <c r="J89" s="15">
        <v>630</v>
      </c>
      <c r="K89" s="32">
        <f t="shared" si="44"/>
        <v>4.8252911813643926E-2</v>
      </c>
      <c r="L89" s="18">
        <f>IF(ISNUMBER(J89), $B91 * K89, "")</f>
        <v>7237.9367720465889</v>
      </c>
      <c r="M89" s="31">
        <v>648</v>
      </c>
      <c r="N89" s="32">
        <f t="shared" si="45"/>
        <v>7.8202995008319467E-2</v>
      </c>
      <c r="O89" s="18">
        <f>IF(ISNUMBER(M89), $B91 * N89, "")</f>
        <v>11730.449251247921</v>
      </c>
      <c r="Q89" s="253"/>
      <c r="R89" s="254"/>
      <c r="S89" s="255"/>
    </row>
    <row r="90" spans="1:19" ht="17.25" thickBot="1">
      <c r="A90" s="130" t="s">
        <v>57</v>
      </c>
      <c r="B90" s="131">
        <v>188</v>
      </c>
      <c r="C90" s="79">
        <v>5.0279329599999999E-2</v>
      </c>
      <c r="D90" s="24">
        <v>190</v>
      </c>
      <c r="E90" s="25">
        <f t="shared" si="42"/>
        <v>1.0638297872340425E-2</v>
      </c>
      <c r="F90" s="104">
        <f>IF(ISNUMBER(D90), $B91 * E90, "")</f>
        <v>1595.7446808510638</v>
      </c>
      <c r="G90" s="102">
        <v>192</v>
      </c>
      <c r="H90" s="25">
        <f t="shared" si="43"/>
        <v>2.1276595744680851E-2</v>
      </c>
      <c r="I90" s="103">
        <f>IF(ISNUMBER(G90), $B91 * H90, "")</f>
        <v>3191.4893617021276</v>
      </c>
      <c r="J90" s="24">
        <v>194</v>
      </c>
      <c r="K90" s="25">
        <f t="shared" si="44"/>
        <v>3.1914893617021274E-2</v>
      </c>
      <c r="L90" s="104">
        <f>IF(ISNUMBER(J90), $B91 * K90, "")</f>
        <v>4787.2340425531911</v>
      </c>
      <c r="M90" s="102">
        <v>198</v>
      </c>
      <c r="N90" s="25">
        <f t="shared" si="45"/>
        <v>5.3191489361702128E-2</v>
      </c>
      <c r="O90" s="104">
        <f>IF(ISNUMBER(M90), $B91 * N90, "")</f>
        <v>7978.7234042553191</v>
      </c>
      <c r="Q90" s="256"/>
      <c r="R90" s="257"/>
      <c r="S90" s="258"/>
    </row>
    <row r="91" spans="1:19" ht="17.25" thickBot="1">
      <c r="A91" s="132" t="s">
        <v>268</v>
      </c>
      <c r="B91" s="317">
        <f>$B$37</f>
        <v>150000</v>
      </c>
      <c r="C91" s="318"/>
      <c r="D91" s="26" t="s">
        <v>269</v>
      </c>
      <c r="E91" s="27">
        <f>IF(COUNT(E71:E90), SUM(E71:E90) / COUNT(E71:E90), 0)</f>
        <v>2.9326741908729699E-2</v>
      </c>
      <c r="F91" s="28">
        <f>SUM(F71:F90)</f>
        <v>87980.225726189092</v>
      </c>
      <c r="G91" s="26" t="s">
        <v>269</v>
      </c>
      <c r="H91" s="27">
        <f>IF(COUNT(H71:H90), SUM(H71:H90) / COUNT(H71:H90), 0)</f>
        <v>4.4848823821779724E-2</v>
      </c>
      <c r="I91" s="28">
        <f>SUM(I71:I90)</f>
        <v>134546.47146533916</v>
      </c>
      <c r="J91" s="26" t="s">
        <v>269</v>
      </c>
      <c r="K91" s="27">
        <f>IF(COUNT(K71:K90), SUM(K71:K90) / COUNT(K71:K90), 0)</f>
        <v>4.5089129773791391E-2</v>
      </c>
      <c r="L91" s="28">
        <f>SUM(L71:L90)</f>
        <v>135267.38932137421</v>
      </c>
      <c r="M91" s="26" t="s">
        <v>269</v>
      </c>
      <c r="N91" s="27">
        <f>IF(COUNT(N71:N90), SUM(N71:N90) / COUNT(N71:N90), 0)</f>
        <v>6.2524408104974102E-2</v>
      </c>
      <c r="O91" s="28">
        <f>SUM(O71:O90)</f>
        <v>187573.22431492235</v>
      </c>
      <c r="Q91" s="259"/>
      <c r="R91" s="260"/>
      <c r="S91" s="261"/>
    </row>
    <row r="93" spans="1:19" ht="17.25" thickBot="1"/>
    <row r="94" spans="1:19" ht="17.25" thickBot="1">
      <c r="A94" s="275" t="s">
        <v>46</v>
      </c>
      <c r="B94" s="276"/>
      <c r="C94" s="276"/>
      <c r="D94" s="276"/>
      <c r="E94" s="276"/>
      <c r="F94" s="276"/>
      <c r="G94" s="276"/>
      <c r="H94" s="276"/>
      <c r="I94" s="276"/>
      <c r="J94" s="276"/>
      <c r="K94" s="276"/>
      <c r="L94" s="276"/>
      <c r="M94" s="276"/>
      <c r="N94" s="276"/>
      <c r="O94" s="277"/>
      <c r="Q94" s="274"/>
      <c r="R94" s="274"/>
      <c r="S94" s="274"/>
    </row>
    <row r="95" spans="1:19" ht="17.25" thickBot="1">
      <c r="A95" s="161" t="s">
        <v>265</v>
      </c>
      <c r="B95" s="275" t="s">
        <v>49</v>
      </c>
      <c r="C95" s="277"/>
      <c r="D95" s="275" t="s">
        <v>58</v>
      </c>
      <c r="E95" s="276"/>
      <c r="F95" s="277"/>
      <c r="G95" s="278">
        <f>_xlfn.IFNA(VLOOKUP(B95, 현재가테이블!$B$2:$D$200, 2, FALSE), "-")</f>
        <v>74050000</v>
      </c>
      <c r="H95" s="279"/>
      <c r="I95" s="280"/>
      <c r="J95" s="275" t="s">
        <v>59</v>
      </c>
      <c r="K95" s="276"/>
      <c r="L95" s="277"/>
      <c r="M95" s="281">
        <f>_xlfn.IFNA(VLOOKUP(B95, 현재가테이블!$B$2:$D$200, 3, FALSE), "-")</f>
        <v>-1.04236269E-2</v>
      </c>
      <c r="N95" s="282"/>
      <c r="O95" s="283"/>
      <c r="Q95" s="274"/>
      <c r="R95" s="274"/>
      <c r="S95" s="274"/>
    </row>
    <row r="96" spans="1:19" ht="17.25" thickBot="1">
      <c r="A96" s="319" t="s">
        <v>55</v>
      </c>
      <c r="B96" s="315" t="str">
        <f>TEXT($G$1, "[$-ko-KR]yyyy-mm-dd(ddd) ") &amp; "오전 00:00"</f>
        <v>2021-10-02(토) 오전 00:00</v>
      </c>
      <c r="C96" s="316"/>
      <c r="D96" s="288" t="str">
        <f>TEXT($G$1, "[$-ko-KR]yyyy-mm-dd(ddd) ") &amp; "오후 14:00"</f>
        <v>2021-10-02(토) 오후 14:00</v>
      </c>
      <c r="E96" s="289"/>
      <c r="F96" s="290"/>
      <c r="G96" s="288" t="str">
        <f>TEXT($G$1, "[$-ko-KR]yyyy-mm-dd(ddd) ") &amp; "오후 19:00"</f>
        <v>2021-10-02(토) 오후 19:00</v>
      </c>
      <c r="H96" s="289"/>
      <c r="I96" s="290"/>
      <c r="J96" s="288" t="str">
        <f>TEXT($G$1, "[$-ko-KR]yyyy-mm-dd(ddd) ") &amp; "오후 21:00"</f>
        <v>2021-10-02(토) 오후 21:00</v>
      </c>
      <c r="K96" s="289"/>
      <c r="L96" s="290"/>
      <c r="M96" s="288" t="str">
        <f>TEXT($G$1+1, "[$-ko-KR]yyyy-mm-dd(ddd) ") &amp; "오전 00:00"</f>
        <v>2021-10-03(일) 오전 00:00</v>
      </c>
      <c r="N96" s="289"/>
      <c r="O96" s="290"/>
      <c r="Q96" s="274"/>
      <c r="R96" s="274"/>
      <c r="S96" s="274"/>
    </row>
    <row r="97" spans="1:19" ht="17.25" thickBot="1">
      <c r="A97" s="320"/>
      <c r="B97" s="121" t="s">
        <v>58</v>
      </c>
      <c r="C97" s="122" t="s">
        <v>59</v>
      </c>
      <c r="D97" s="2" t="s">
        <v>58</v>
      </c>
      <c r="E97" s="10" t="s">
        <v>266</v>
      </c>
      <c r="F97" s="11" t="s">
        <v>267</v>
      </c>
      <c r="G97" s="162" t="s">
        <v>58</v>
      </c>
      <c r="H97" s="163" t="s">
        <v>266</v>
      </c>
      <c r="I97" s="164" t="s">
        <v>267</v>
      </c>
      <c r="J97" s="10" t="s">
        <v>58</v>
      </c>
      <c r="K97" s="10" t="s">
        <v>266</v>
      </c>
      <c r="L97" s="115" t="s">
        <v>267</v>
      </c>
      <c r="M97" s="2" t="s">
        <v>58</v>
      </c>
      <c r="N97" s="10" t="s">
        <v>266</v>
      </c>
      <c r="O97" s="66" t="s">
        <v>267</v>
      </c>
      <c r="Q97" s="264"/>
      <c r="R97" s="264"/>
      <c r="S97" s="264"/>
    </row>
    <row r="98" spans="1:19" ht="17.25" thickBot="1">
      <c r="A98" s="123" t="s">
        <v>152</v>
      </c>
      <c r="B98" s="124">
        <v>112450</v>
      </c>
      <c r="C98" s="76">
        <v>0.23639362289999999</v>
      </c>
      <c r="D98" s="13">
        <v>138700</v>
      </c>
      <c r="E98" s="14">
        <f>IF(ISNUMBER(D98), (D98 - $B98) / $B98, "")</f>
        <v>0.2334370831480658</v>
      </c>
      <c r="F98" s="16">
        <f>IF(ISNUMBER(D98), $B118 * E98, "")</f>
        <v>35015.562472209873</v>
      </c>
      <c r="G98" s="29">
        <v>136700</v>
      </c>
      <c r="H98" s="14">
        <f>IF(ISNUMBER(G98), (G98 - $B98) / $B98, "")</f>
        <v>0.21565140062249888</v>
      </c>
      <c r="I98" s="100">
        <f>IF(ISNUMBER(G98), $B118 * H98, "")</f>
        <v>32347.710093374833</v>
      </c>
      <c r="J98" s="13">
        <v>138050</v>
      </c>
      <c r="K98" s="14">
        <f>IF(ISNUMBER(J98), (J98 - $B98) / $B98, "")</f>
        <v>0.22765673632725655</v>
      </c>
      <c r="L98" s="16">
        <f>IF(ISNUMBER(J98), $B118 * K98, "")</f>
        <v>34148.510449088484</v>
      </c>
      <c r="M98" s="29">
        <v>138150</v>
      </c>
      <c r="N98" s="14">
        <f>IF(ISNUMBER(M98), (M98 - $B98) / $B98, "")</f>
        <v>0.22854602045353489</v>
      </c>
      <c r="O98" s="16">
        <f>IF(ISNUMBER(M98), $B118 * N98, "")</f>
        <v>34281.903068030231</v>
      </c>
      <c r="Q98" s="274"/>
      <c r="R98" s="274"/>
      <c r="S98" s="274"/>
    </row>
    <row r="99" spans="1:19" ht="17.25" thickBot="1">
      <c r="A99" s="125" t="s">
        <v>106</v>
      </c>
      <c r="B99" s="126">
        <v>2300</v>
      </c>
      <c r="C99" s="77">
        <v>0.22994652409999999</v>
      </c>
      <c r="D99" s="15">
        <v>2305</v>
      </c>
      <c r="E99" s="32">
        <f t="shared" ref="E99:E102" si="46">IF(ISNUMBER(D99), (D99 - $B99) / $B99, "")</f>
        <v>2.1739130434782609E-3</v>
      </c>
      <c r="F99" s="18">
        <f>IF(ISNUMBER(D99), $B118 * E99, "")</f>
        <v>326.08695652173913</v>
      </c>
      <c r="G99" s="31">
        <v>2355</v>
      </c>
      <c r="H99" s="32">
        <f t="shared" ref="H99:H102" si="47">IF(ISNUMBER(G99), (G99 - $B99) / $B99, "")</f>
        <v>2.391304347826087E-2</v>
      </c>
      <c r="I99" s="101">
        <f>IF(ISNUMBER(G99), $B118 * H99, "")</f>
        <v>3586.9565217391305</v>
      </c>
      <c r="J99" s="15">
        <v>2475</v>
      </c>
      <c r="K99" s="32">
        <f t="shared" ref="K99:K102" si="48">IF(ISNUMBER(J99), (J99 - $B99) / $B99, "")</f>
        <v>7.6086956521739135E-2</v>
      </c>
      <c r="L99" s="18">
        <f>IF(ISNUMBER(J99), $B118 * K99, "")</f>
        <v>11413.04347826087</v>
      </c>
      <c r="M99" s="31">
        <v>2515</v>
      </c>
      <c r="N99" s="32">
        <f t="shared" ref="N99:N102" si="49">IF(ISNUMBER(M99), (M99 - $B99) / $B99, "")</f>
        <v>9.3478260869565219E-2</v>
      </c>
      <c r="O99" s="18">
        <f>IF(ISNUMBER(M99), $B118 * N99, "")</f>
        <v>14021.739130434782</v>
      </c>
      <c r="Q99" s="274"/>
      <c r="R99" s="274"/>
      <c r="S99" s="274"/>
    </row>
    <row r="100" spans="1:19" ht="17.25" thickBot="1">
      <c r="A100" s="125" t="s">
        <v>224</v>
      </c>
      <c r="B100" s="126">
        <v>1790</v>
      </c>
      <c r="C100" s="77">
        <v>0.1893687708</v>
      </c>
      <c r="D100" s="15">
        <v>1720</v>
      </c>
      <c r="E100" s="32">
        <f t="shared" si="46"/>
        <v>-3.9106145251396648E-2</v>
      </c>
      <c r="F100" s="18">
        <f>IF(ISNUMBER(D100), $B118 * E100, "")</f>
        <v>-5865.921787709497</v>
      </c>
      <c r="G100" s="31">
        <v>1745</v>
      </c>
      <c r="H100" s="32">
        <f t="shared" si="47"/>
        <v>-2.5139664804469275E-2</v>
      </c>
      <c r="I100" s="101">
        <f>IF(ISNUMBER(G100), $B118 * H100, "")</f>
        <v>-3770.9497206703913</v>
      </c>
      <c r="J100" s="15">
        <v>1760</v>
      </c>
      <c r="K100" s="32">
        <f t="shared" si="48"/>
        <v>-1.6759776536312849E-2</v>
      </c>
      <c r="L100" s="18">
        <f>IF(ISNUMBER(J100), $B118 * K100, "")</f>
        <v>-2513.9664804469271</v>
      </c>
      <c r="M100" s="31">
        <v>1790</v>
      </c>
      <c r="N100" s="32">
        <f t="shared" si="49"/>
        <v>0</v>
      </c>
      <c r="O100" s="18">
        <f>IF(ISNUMBER(M100), $B118 * N100, "")</f>
        <v>0</v>
      </c>
      <c r="Q100" s="264"/>
      <c r="R100" s="264"/>
      <c r="S100" s="264"/>
    </row>
    <row r="101" spans="1:19" ht="17.25" thickBot="1">
      <c r="A101" s="125" t="s">
        <v>168</v>
      </c>
      <c r="B101" s="126">
        <v>28240</v>
      </c>
      <c r="C101" s="77">
        <v>0.140549273</v>
      </c>
      <c r="D101" s="15">
        <v>28400</v>
      </c>
      <c r="E101" s="32">
        <f t="shared" si="46"/>
        <v>5.6657223796033997E-3</v>
      </c>
      <c r="F101" s="18">
        <f>IF(ISNUMBER(D101), $B118 * E101, "")</f>
        <v>849.85835694050991</v>
      </c>
      <c r="G101" s="31">
        <v>28700</v>
      </c>
      <c r="H101" s="32">
        <f t="shared" si="47"/>
        <v>1.6288951841359773E-2</v>
      </c>
      <c r="I101" s="101">
        <f>IF(ISNUMBER(G101), $B118 * H101, "")</f>
        <v>2443.342776203966</v>
      </c>
      <c r="J101" s="15">
        <v>29030</v>
      </c>
      <c r="K101" s="32">
        <f t="shared" si="48"/>
        <v>2.7974504249291786E-2</v>
      </c>
      <c r="L101" s="18">
        <f>IF(ISNUMBER(J101), $B118 * K101, "")</f>
        <v>4196.1756373937678</v>
      </c>
      <c r="M101" s="31">
        <v>29490</v>
      </c>
      <c r="N101" s="32">
        <f t="shared" si="49"/>
        <v>4.4263456090651555E-2</v>
      </c>
      <c r="O101" s="18">
        <f>IF(ISNUMBER(M101), $B118 * N101, "")</f>
        <v>6639.5184135977333</v>
      </c>
      <c r="Q101" s="264"/>
      <c r="R101" s="264"/>
      <c r="S101" s="264"/>
    </row>
    <row r="102" spans="1:19" ht="17.25" thickBot="1">
      <c r="A102" s="127" t="s">
        <v>164</v>
      </c>
      <c r="B102" s="128">
        <v>206</v>
      </c>
      <c r="C102" s="78">
        <v>0.13186813189999999</v>
      </c>
      <c r="D102" s="20">
        <v>233</v>
      </c>
      <c r="E102" s="21">
        <f t="shared" si="46"/>
        <v>0.13106796116504854</v>
      </c>
      <c r="F102" s="22">
        <f>IF(ISNUMBER(D102), $B118 * E102, "")</f>
        <v>19660.194174757282</v>
      </c>
      <c r="G102" s="30">
        <v>237</v>
      </c>
      <c r="H102" s="21">
        <f t="shared" si="47"/>
        <v>0.15048543689320387</v>
      </c>
      <c r="I102" s="105">
        <f>IF(ISNUMBER(G102), $B118 * H102, "")</f>
        <v>22572.815533980582</v>
      </c>
      <c r="J102" s="20">
        <v>230</v>
      </c>
      <c r="K102" s="21">
        <f t="shared" si="48"/>
        <v>0.11650485436893204</v>
      </c>
      <c r="L102" s="22">
        <f>IF(ISNUMBER(J102), $B118 * K102, "")</f>
        <v>17475.728155339806</v>
      </c>
      <c r="M102" s="30">
        <v>229</v>
      </c>
      <c r="N102" s="21">
        <f t="shared" si="49"/>
        <v>0.11165048543689321</v>
      </c>
      <c r="O102" s="22">
        <f>IF(ISNUMBER(M102), $B118 * N102, "")</f>
        <v>16747.572815533982</v>
      </c>
      <c r="Q102" s="264"/>
      <c r="R102" s="264"/>
      <c r="S102" s="264"/>
    </row>
    <row r="103" spans="1:19" ht="17.25" thickBot="1">
      <c r="A103" s="125" t="s">
        <v>112</v>
      </c>
      <c r="B103" s="129">
        <v>919</v>
      </c>
      <c r="C103" s="80">
        <v>0.1207317073</v>
      </c>
      <c r="D103" s="106">
        <v>939</v>
      </c>
      <c r="E103" s="107">
        <f>IF(ISNUMBER(D103), (D103 - $B103) / $B103, "")</f>
        <v>2.176278563656148E-2</v>
      </c>
      <c r="F103" s="108">
        <f>IF(ISNUMBER(D103), $B118 * E103, "")</f>
        <v>3264.4178454842222</v>
      </c>
      <c r="G103" s="109">
        <v>960</v>
      </c>
      <c r="H103" s="107">
        <f>IF(ISNUMBER(G103), (G103 - $B103) / $B103, "")</f>
        <v>4.461371055495103E-2</v>
      </c>
      <c r="I103" s="110">
        <f>IF(ISNUMBER(G103), $B118 * H103, "")</f>
        <v>6692.0565832426546</v>
      </c>
      <c r="J103" s="106">
        <v>959</v>
      </c>
      <c r="K103" s="107">
        <f>IF(ISNUMBER(J103), (J103 - $B103) / $B103, "")</f>
        <v>4.3525571273122961E-2</v>
      </c>
      <c r="L103" s="108">
        <f>IF(ISNUMBER(J103), $B118 * K103, "")</f>
        <v>6528.8356909684444</v>
      </c>
      <c r="M103" s="109">
        <v>983</v>
      </c>
      <c r="N103" s="107">
        <f>IF(ISNUMBER(M103), (M103 - $B103) / $B103, "")</f>
        <v>6.9640914036996737E-2</v>
      </c>
      <c r="O103" s="108">
        <f>IF(ISNUMBER(M103), $B118 * N103, "")</f>
        <v>10446.137105549511</v>
      </c>
      <c r="Q103" s="264"/>
      <c r="R103" s="264"/>
      <c r="S103" s="264"/>
    </row>
    <row r="104" spans="1:19" ht="17.25" thickBot="1">
      <c r="A104" s="125" t="s">
        <v>126</v>
      </c>
      <c r="B104" s="126">
        <v>130</v>
      </c>
      <c r="C104" s="77">
        <v>0.11111111110000001</v>
      </c>
      <c r="D104" s="15">
        <v>130</v>
      </c>
      <c r="E104" s="32">
        <f t="shared" ref="E104:E107" si="50">IF(ISNUMBER(D104), (D104 - $B104) / $B104, "")</f>
        <v>0</v>
      </c>
      <c r="F104" s="18">
        <f>IF(ISNUMBER(D104), $B118 * E104, "")</f>
        <v>0</v>
      </c>
      <c r="G104" s="31">
        <v>131</v>
      </c>
      <c r="H104" s="32">
        <f t="shared" ref="H104:H107" si="51">IF(ISNUMBER(G104), (G104 - $B104) / $B104, "")</f>
        <v>7.6923076923076927E-3</v>
      </c>
      <c r="I104" s="101">
        <f>IF(ISNUMBER(G104), $B118 * H104, "")</f>
        <v>1153.8461538461538</v>
      </c>
      <c r="J104" s="15">
        <v>133</v>
      </c>
      <c r="K104" s="32">
        <f t="shared" ref="K104:K107" si="52">IF(ISNUMBER(J104), (J104 - $B104) / $B104, "")</f>
        <v>2.3076923076923078E-2</v>
      </c>
      <c r="L104" s="18">
        <f>IF(ISNUMBER(J104), $B118 * K104, "")</f>
        <v>3461.5384615384619</v>
      </c>
      <c r="M104" s="31">
        <v>139</v>
      </c>
      <c r="N104" s="32">
        <f t="shared" ref="N104:N107" si="53">IF(ISNUMBER(M104), (M104 - $B104) / $B104, "")</f>
        <v>6.9230769230769235E-2</v>
      </c>
      <c r="O104" s="18">
        <f>IF(ISNUMBER(M104), $B118 * N104, "")</f>
        <v>10384.615384615385</v>
      </c>
      <c r="Q104" s="264"/>
      <c r="R104" s="264"/>
      <c r="S104" s="264"/>
    </row>
    <row r="105" spans="1:19" ht="17.25" thickBot="1">
      <c r="A105" s="125" t="s">
        <v>172</v>
      </c>
      <c r="B105" s="126">
        <v>409</v>
      </c>
      <c r="C105" s="77">
        <v>9.6514745299999996E-2</v>
      </c>
      <c r="D105" s="15">
        <v>404</v>
      </c>
      <c r="E105" s="32">
        <f t="shared" si="50"/>
        <v>-1.2224938875305624E-2</v>
      </c>
      <c r="F105" s="18">
        <f>IF(ISNUMBER(D105), $B118 * E105, "")</f>
        <v>-1833.7408312958437</v>
      </c>
      <c r="G105" s="31">
        <v>413</v>
      </c>
      <c r="H105" s="32">
        <f t="shared" si="51"/>
        <v>9.7799511002444987E-3</v>
      </c>
      <c r="I105" s="101">
        <f>IF(ISNUMBER(G105), $B118 * H105, "")</f>
        <v>1466.9926650366749</v>
      </c>
      <c r="J105" s="15">
        <v>412</v>
      </c>
      <c r="K105" s="32">
        <f t="shared" si="52"/>
        <v>7.3349633251833741E-3</v>
      </c>
      <c r="L105" s="18">
        <f>IF(ISNUMBER(J105), $B118 * K105, "")</f>
        <v>1100.2444987775061</v>
      </c>
      <c r="M105" s="31">
        <v>415</v>
      </c>
      <c r="N105" s="32">
        <f t="shared" si="53"/>
        <v>1.4669926650366748E-2</v>
      </c>
      <c r="O105" s="18">
        <f>IF(ISNUMBER(M105), $B118 * N105, "")</f>
        <v>2200.4889975550122</v>
      </c>
      <c r="Q105" s="264"/>
      <c r="R105" s="264"/>
      <c r="S105" s="264"/>
    </row>
    <row r="106" spans="1:19" ht="17.25" thickBot="1">
      <c r="A106" s="125" t="s">
        <v>228</v>
      </c>
      <c r="B106" s="126">
        <v>311</v>
      </c>
      <c r="C106" s="77">
        <v>9.1228070199999997E-2</v>
      </c>
      <c r="D106" s="15">
        <v>312</v>
      </c>
      <c r="E106" s="32">
        <f t="shared" si="50"/>
        <v>3.2154340836012861E-3</v>
      </c>
      <c r="F106" s="18">
        <f>IF(ISNUMBER(D106), $B118 * E106, "")</f>
        <v>482.3151125401929</v>
      </c>
      <c r="G106" s="31">
        <v>324</v>
      </c>
      <c r="H106" s="32">
        <f t="shared" si="51"/>
        <v>4.1800643086816719E-2</v>
      </c>
      <c r="I106" s="101">
        <f>IF(ISNUMBER(G106), $B118 * H106, "")</f>
        <v>6270.096463022508</v>
      </c>
      <c r="J106" s="15">
        <v>321</v>
      </c>
      <c r="K106" s="32">
        <f t="shared" si="52"/>
        <v>3.215434083601286E-2</v>
      </c>
      <c r="L106" s="18">
        <f>IF(ISNUMBER(J106), $B118 * K106, "")</f>
        <v>4823.1511254019288</v>
      </c>
      <c r="M106" s="31">
        <v>333</v>
      </c>
      <c r="N106" s="32">
        <f t="shared" si="53"/>
        <v>7.0739549839228297E-2</v>
      </c>
      <c r="O106" s="18">
        <f>IF(ISNUMBER(M106), $B118 * N106, "")</f>
        <v>10610.932475884245</v>
      </c>
      <c r="Q106" s="33"/>
      <c r="R106" s="33"/>
    </row>
    <row r="107" spans="1:19" ht="17.25" thickBot="1">
      <c r="A107" s="130" t="s">
        <v>108</v>
      </c>
      <c r="B107" s="131">
        <v>157</v>
      </c>
      <c r="C107" s="79">
        <v>9.02777778E-2</v>
      </c>
      <c r="D107" s="24">
        <v>165</v>
      </c>
      <c r="E107" s="25">
        <f t="shared" si="50"/>
        <v>5.0955414012738856E-2</v>
      </c>
      <c r="F107" s="104">
        <f>IF(ISNUMBER(D107), $B118 * E107, "")</f>
        <v>7643.3121019108285</v>
      </c>
      <c r="G107" s="102">
        <v>166</v>
      </c>
      <c r="H107" s="25">
        <f t="shared" si="51"/>
        <v>5.7324840764331211E-2</v>
      </c>
      <c r="I107" s="103">
        <f>IF(ISNUMBER(G107), $B118 * H107, "")</f>
        <v>8598.7261146496821</v>
      </c>
      <c r="J107" s="24">
        <v>166</v>
      </c>
      <c r="K107" s="25">
        <f t="shared" si="52"/>
        <v>5.7324840764331211E-2</v>
      </c>
      <c r="L107" s="104">
        <f>IF(ISNUMBER(J107), $B118 * K107, "")</f>
        <v>8598.7261146496821</v>
      </c>
      <c r="M107" s="102">
        <v>167</v>
      </c>
      <c r="N107" s="25">
        <f t="shared" si="53"/>
        <v>6.3694267515923567E-2</v>
      </c>
      <c r="O107" s="104">
        <f>IF(ISNUMBER(M107), $B118 * N107, "")</f>
        <v>9554.1401273885349</v>
      </c>
      <c r="Q107" s="265"/>
      <c r="R107" s="266"/>
      <c r="S107" s="267"/>
    </row>
    <row r="108" spans="1:19">
      <c r="A108" s="123" t="s">
        <v>174</v>
      </c>
      <c r="B108" s="124">
        <v>1520</v>
      </c>
      <c r="C108" s="76">
        <v>8.9605734800000003E-2</v>
      </c>
      <c r="D108" s="13">
        <v>1490</v>
      </c>
      <c r="E108" s="14">
        <f>IF(ISNUMBER(D108), (D108 - $B108) / $B108, "")</f>
        <v>-1.9736842105263157E-2</v>
      </c>
      <c r="F108" s="16">
        <f>IF(ISNUMBER(D108), $B118 * E108, "")</f>
        <v>-2960.5263157894733</v>
      </c>
      <c r="G108" s="29">
        <v>1520</v>
      </c>
      <c r="H108" s="14">
        <f>IF(ISNUMBER(G108), (G108 - $B108) / $B108, "")</f>
        <v>0</v>
      </c>
      <c r="I108" s="100">
        <f>IF(ISNUMBER(G108), $B118 * H108, "")</f>
        <v>0</v>
      </c>
      <c r="J108" s="13">
        <v>1520</v>
      </c>
      <c r="K108" s="14">
        <f>IF(ISNUMBER(J108), (J108 - $B108) / $B108, "")</f>
        <v>0</v>
      </c>
      <c r="L108" s="16">
        <f>IF(ISNUMBER(J108), $B118 * K108, "")</f>
        <v>0</v>
      </c>
      <c r="M108" s="29">
        <v>1575</v>
      </c>
      <c r="N108" s="14">
        <f>IF(ISNUMBER(M108), (M108 - $B108) / $B108, "")</f>
        <v>3.6184210526315791E-2</v>
      </c>
      <c r="O108" s="16">
        <f>IF(ISNUMBER(M108), $B118 * N108, "")</f>
        <v>5427.6315789473683</v>
      </c>
      <c r="Q108" s="268"/>
      <c r="R108" s="269"/>
      <c r="S108" s="270"/>
    </row>
    <row r="109" spans="1:19" ht="17.25" thickBot="1">
      <c r="A109" s="125" t="s">
        <v>178</v>
      </c>
      <c r="B109" s="126">
        <v>13850</v>
      </c>
      <c r="C109" s="77">
        <v>8.7981146900000001E-2</v>
      </c>
      <c r="D109" s="15">
        <v>14680</v>
      </c>
      <c r="E109" s="32">
        <f t="shared" ref="E109:E112" si="54">IF(ISNUMBER(D109), (D109 - $B109) / $B109, "")</f>
        <v>5.9927797833935016E-2</v>
      </c>
      <c r="F109" s="18">
        <f>IF(ISNUMBER(D109), $B118 * E109, "")</f>
        <v>8989.169675090252</v>
      </c>
      <c r="G109" s="31">
        <v>14960</v>
      </c>
      <c r="H109" s="32">
        <f t="shared" ref="H109:H112" si="55">IF(ISNUMBER(G109), (G109 - $B109) / $B109, "")</f>
        <v>8.0144404332129965E-2</v>
      </c>
      <c r="I109" s="101">
        <f>IF(ISNUMBER(G109), $B118 * H109, "")</f>
        <v>12021.660649819494</v>
      </c>
      <c r="J109" s="15">
        <v>15430</v>
      </c>
      <c r="K109" s="32">
        <f t="shared" ref="K109:K112" si="56">IF(ISNUMBER(J109), (J109 - $B109) / $B109, "")</f>
        <v>0.11407942238267148</v>
      </c>
      <c r="L109" s="18">
        <f>IF(ISNUMBER(J109), $B118 * K109, "")</f>
        <v>17111.913357400721</v>
      </c>
      <c r="M109" s="31">
        <v>15380</v>
      </c>
      <c r="N109" s="32">
        <f t="shared" ref="N109:N112" si="57">IF(ISNUMBER(M109), (M109 - $B109) / $B109, "")</f>
        <v>0.11046931407942238</v>
      </c>
      <c r="O109" s="18">
        <f>IF(ISNUMBER(M109), $B118 * N109, "")</f>
        <v>16570.397111913357</v>
      </c>
      <c r="Q109" s="271"/>
      <c r="R109" s="272"/>
      <c r="S109" s="273"/>
    </row>
    <row r="110" spans="1:19" ht="17.25" thickBot="1">
      <c r="A110" s="125" t="s">
        <v>130</v>
      </c>
      <c r="B110" s="126">
        <v>113</v>
      </c>
      <c r="C110" s="77">
        <v>8.6538461499999997E-2</v>
      </c>
      <c r="D110" s="15">
        <v>115</v>
      </c>
      <c r="E110" s="32">
        <f t="shared" si="54"/>
        <v>1.7699115044247787E-2</v>
      </c>
      <c r="F110" s="18">
        <f>IF(ISNUMBER(D110), $B118 * E110, "")</f>
        <v>2654.8672566371679</v>
      </c>
      <c r="G110" s="31">
        <v>121</v>
      </c>
      <c r="H110" s="32">
        <f t="shared" si="55"/>
        <v>7.0796460176991149E-2</v>
      </c>
      <c r="I110" s="101">
        <f>IF(ISNUMBER(G110), $B118 * H110, "")</f>
        <v>10619.469026548672</v>
      </c>
      <c r="J110" s="15">
        <v>123</v>
      </c>
      <c r="K110" s="32">
        <f t="shared" si="56"/>
        <v>8.8495575221238937E-2</v>
      </c>
      <c r="L110" s="18">
        <f>IF(ISNUMBER(J110), $B118 * K110, "")</f>
        <v>13274.336283185841</v>
      </c>
      <c r="M110" s="31">
        <v>124</v>
      </c>
      <c r="N110" s="32">
        <f t="shared" si="57"/>
        <v>9.7345132743362831E-2</v>
      </c>
      <c r="O110" s="18">
        <f>IF(ISNUMBER(M110), $B118 * N110, "")</f>
        <v>14601.769911504425</v>
      </c>
      <c r="Q110" s="264"/>
      <c r="R110" s="264"/>
      <c r="S110" s="264"/>
    </row>
    <row r="111" spans="1:19" ht="17.25" thickBot="1">
      <c r="A111" s="125" t="s">
        <v>198</v>
      </c>
      <c r="B111" s="126">
        <v>178</v>
      </c>
      <c r="C111" s="77">
        <v>7.8787878800000002E-2</v>
      </c>
      <c r="D111" s="15">
        <v>186</v>
      </c>
      <c r="E111" s="32">
        <f t="shared" si="54"/>
        <v>4.49438202247191E-2</v>
      </c>
      <c r="F111" s="18">
        <f>IF(ISNUMBER(D111), $B118 * E111, "")</f>
        <v>6741.5730337078649</v>
      </c>
      <c r="G111" s="31">
        <v>188</v>
      </c>
      <c r="H111" s="32">
        <f t="shared" si="55"/>
        <v>5.6179775280898875E-2</v>
      </c>
      <c r="I111" s="101">
        <f>IF(ISNUMBER(G111), $B118 * H111, "")</f>
        <v>8426.9662921348317</v>
      </c>
      <c r="J111" s="15">
        <v>189</v>
      </c>
      <c r="K111" s="32">
        <f t="shared" si="56"/>
        <v>6.1797752808988762E-2</v>
      </c>
      <c r="L111" s="18">
        <f>IF(ISNUMBER(J111), $B118 * K111, "")</f>
        <v>9269.6629213483138</v>
      </c>
      <c r="M111" s="31">
        <v>189</v>
      </c>
      <c r="N111" s="32">
        <f t="shared" si="57"/>
        <v>6.1797752808988762E-2</v>
      </c>
      <c r="O111" s="18">
        <f>IF(ISNUMBER(M111), $B118 * N111, "")</f>
        <v>9269.6629213483138</v>
      </c>
      <c r="Q111" s="274"/>
      <c r="R111" s="274"/>
      <c r="S111" s="274"/>
    </row>
    <row r="112" spans="1:19" ht="17.25" thickBot="1">
      <c r="A112" s="127" t="s">
        <v>196</v>
      </c>
      <c r="B112" s="128">
        <v>21020</v>
      </c>
      <c r="C112" s="78">
        <v>7.7948717900000006E-2</v>
      </c>
      <c r="D112" s="20">
        <v>22280</v>
      </c>
      <c r="E112" s="21">
        <f t="shared" si="54"/>
        <v>5.9942911512844907E-2</v>
      </c>
      <c r="F112" s="22">
        <f>IF(ISNUMBER(D112), $B118 * E112, "")</f>
        <v>8991.4367269267368</v>
      </c>
      <c r="G112" s="30">
        <v>22580</v>
      </c>
      <c r="H112" s="21">
        <f t="shared" si="55"/>
        <v>7.4215033301617508E-2</v>
      </c>
      <c r="I112" s="105">
        <f>IF(ISNUMBER(G112), $B118 * H112, "")</f>
        <v>11132.254995242627</v>
      </c>
      <c r="J112" s="20">
        <v>22750</v>
      </c>
      <c r="K112" s="21">
        <f t="shared" si="56"/>
        <v>8.2302568981921981E-2</v>
      </c>
      <c r="L112" s="22">
        <f>IF(ISNUMBER(J112), $B118 * K112, "")</f>
        <v>12345.385347288297</v>
      </c>
      <c r="M112" s="30">
        <v>23050</v>
      </c>
      <c r="N112" s="21">
        <f t="shared" si="57"/>
        <v>9.6574690770694582E-2</v>
      </c>
      <c r="O112" s="22">
        <f>IF(ISNUMBER(M112), $B118 * N112, "")</f>
        <v>14486.203615604187</v>
      </c>
      <c r="Q112" s="274"/>
      <c r="R112" s="274"/>
      <c r="S112" s="274"/>
    </row>
    <row r="113" spans="1:19" ht="17.25" thickBot="1">
      <c r="A113" s="125" t="s">
        <v>176</v>
      </c>
      <c r="B113" s="129">
        <v>16.600000000000001</v>
      </c>
      <c r="C113" s="80">
        <v>7.7922077899999997E-2</v>
      </c>
      <c r="D113" s="106">
        <v>16.899999999999999</v>
      </c>
      <c r="E113" s="107">
        <f>IF(ISNUMBER(D113), (D113 - $B113) / $B113, "")</f>
        <v>1.8072289156626332E-2</v>
      </c>
      <c r="F113" s="108">
        <f>IF(ISNUMBER(D113), $B118 * E113, "")</f>
        <v>2710.8433734939499</v>
      </c>
      <c r="G113" s="109">
        <v>16.899999999999999</v>
      </c>
      <c r="H113" s="107">
        <f>IF(ISNUMBER(G113), (G113 - $B113) / $B113, "")</f>
        <v>1.8072289156626332E-2</v>
      </c>
      <c r="I113" s="110">
        <f>IF(ISNUMBER(G113), $B118 * H113, "")</f>
        <v>2710.8433734939499</v>
      </c>
      <c r="J113" s="106">
        <v>16.899999999999999</v>
      </c>
      <c r="K113" s="107">
        <f>IF(ISNUMBER(J113), (J113 - $B113) / $B113, "")</f>
        <v>1.8072289156626332E-2</v>
      </c>
      <c r="L113" s="108">
        <f>IF(ISNUMBER(J113), $B118 * K113, "")</f>
        <v>2710.8433734939499</v>
      </c>
      <c r="M113" s="109">
        <v>17.3</v>
      </c>
      <c r="N113" s="107">
        <f>IF(ISNUMBER(M113), (M113 - $B113) / $B113, "")</f>
        <v>4.2168674698795136E-2</v>
      </c>
      <c r="O113" s="108">
        <f>IF(ISNUMBER(M113), $B118 * N113, "")</f>
        <v>6325.3012048192704</v>
      </c>
      <c r="Q113" s="264"/>
      <c r="R113" s="264"/>
      <c r="S113" s="264"/>
    </row>
    <row r="114" spans="1:19" ht="17.25" thickBot="1">
      <c r="A114" s="125" t="s">
        <v>226</v>
      </c>
      <c r="B114" s="126">
        <v>835</v>
      </c>
      <c r="C114" s="77">
        <v>7.7419354800000006E-2</v>
      </c>
      <c r="D114" s="15">
        <v>855</v>
      </c>
      <c r="E114" s="32">
        <f t="shared" ref="E114:E117" si="58">IF(ISNUMBER(D114), (D114 - $B114) / $B114, "")</f>
        <v>2.3952095808383235E-2</v>
      </c>
      <c r="F114" s="18">
        <f>IF(ISNUMBER(D114), $B118 * E114, "")</f>
        <v>3592.8143712574852</v>
      </c>
      <c r="G114" s="31">
        <v>867</v>
      </c>
      <c r="H114" s="32">
        <f t="shared" ref="H114:H117" si="59">IF(ISNUMBER(G114), (G114 - $B114) / $B114, "")</f>
        <v>3.8323353293413173E-2</v>
      </c>
      <c r="I114" s="101">
        <f>IF(ISNUMBER(G114), $B118 * H114, "")</f>
        <v>5748.5029940119757</v>
      </c>
      <c r="J114" s="15">
        <v>868</v>
      </c>
      <c r="K114" s="32">
        <f t="shared" ref="K114:K117" si="60">IF(ISNUMBER(J114), (J114 - $B114) / $B114, "")</f>
        <v>3.9520958083832339E-2</v>
      </c>
      <c r="L114" s="18">
        <f>IF(ISNUMBER(J114), $B118 * K114, "")</f>
        <v>5928.1437125748507</v>
      </c>
      <c r="M114" s="31">
        <v>892</v>
      </c>
      <c r="N114" s="32">
        <f t="shared" ref="N114:N117" si="61">IF(ISNUMBER(M114), (M114 - $B114) / $B114, "")</f>
        <v>6.8263473053892215E-2</v>
      </c>
      <c r="O114" s="18">
        <f>IF(ISNUMBER(M114), $B118 * N114, "")</f>
        <v>10239.520958083833</v>
      </c>
      <c r="Q114" s="264"/>
      <c r="R114" s="264"/>
      <c r="S114" s="264"/>
    </row>
    <row r="115" spans="1:19" ht="17.25" thickBot="1">
      <c r="A115" s="125" t="s">
        <v>212</v>
      </c>
      <c r="B115" s="126">
        <v>933</v>
      </c>
      <c r="C115" s="77">
        <v>7.6124567500000004E-2</v>
      </c>
      <c r="D115" s="15">
        <v>965</v>
      </c>
      <c r="E115" s="32">
        <f t="shared" si="58"/>
        <v>3.4297963558413719E-2</v>
      </c>
      <c r="F115" s="18">
        <f>IF(ISNUMBER(D115), $B118 * E115, "")</f>
        <v>5144.6945337620582</v>
      </c>
      <c r="G115" s="31">
        <v>986</v>
      </c>
      <c r="H115" s="32">
        <f t="shared" si="59"/>
        <v>5.6806002143622719E-2</v>
      </c>
      <c r="I115" s="101">
        <f>IF(ISNUMBER(G115), $B118 * H115, "")</f>
        <v>8520.9003215434077</v>
      </c>
      <c r="J115" s="15">
        <v>980</v>
      </c>
      <c r="K115" s="32">
        <f t="shared" si="60"/>
        <v>5.0375133976420149E-2</v>
      </c>
      <c r="L115" s="18">
        <f>IF(ISNUMBER(J115), $B118 * K115, "")</f>
        <v>7556.2700964630221</v>
      </c>
      <c r="M115" s="31">
        <v>1005</v>
      </c>
      <c r="N115" s="32">
        <f t="shared" si="61"/>
        <v>7.7170418006430874E-2</v>
      </c>
      <c r="O115" s="18">
        <f>IF(ISNUMBER(M115), $B118 * N115, "")</f>
        <v>11575.56270096463</v>
      </c>
      <c r="Q115" s="264"/>
      <c r="R115" s="264"/>
      <c r="S115" s="264"/>
    </row>
    <row r="116" spans="1:19">
      <c r="A116" s="125" t="s">
        <v>100</v>
      </c>
      <c r="B116" s="126">
        <v>61590</v>
      </c>
      <c r="C116" s="77">
        <v>7.29965157E-2</v>
      </c>
      <c r="D116" s="15">
        <v>64670</v>
      </c>
      <c r="E116" s="32">
        <f t="shared" si="58"/>
        <v>5.000811820100666E-2</v>
      </c>
      <c r="F116" s="18">
        <f>IF(ISNUMBER(D116), $B118 * E116, "")</f>
        <v>7501.2177301509992</v>
      </c>
      <c r="G116" s="31">
        <v>65330</v>
      </c>
      <c r="H116" s="32">
        <f t="shared" si="59"/>
        <v>6.07241435297938E-2</v>
      </c>
      <c r="I116" s="101">
        <f>IF(ISNUMBER(G116), $B118 * H116, "")</f>
        <v>9108.6215294690701</v>
      </c>
      <c r="J116" s="15">
        <v>65250</v>
      </c>
      <c r="K116" s="32">
        <f t="shared" si="60"/>
        <v>5.9425231368728688E-2</v>
      </c>
      <c r="L116" s="18">
        <f>IF(ISNUMBER(J116), $B118 * K116, "")</f>
        <v>8913.7847053093028</v>
      </c>
      <c r="M116" s="31">
        <v>66350</v>
      </c>
      <c r="N116" s="32">
        <f t="shared" si="61"/>
        <v>7.728527358337392E-2</v>
      </c>
      <c r="O116" s="18">
        <f>IF(ISNUMBER(M116), $B118 * N116, "")</f>
        <v>11592.791037506087</v>
      </c>
      <c r="Q116" s="253"/>
      <c r="R116" s="254"/>
      <c r="S116" s="255"/>
    </row>
    <row r="117" spans="1:19" ht="17.25" thickBot="1">
      <c r="A117" s="130" t="s">
        <v>76</v>
      </c>
      <c r="B117" s="131">
        <v>31450</v>
      </c>
      <c r="C117" s="79">
        <v>7.2646657599999998E-2</v>
      </c>
      <c r="D117" s="24">
        <v>31570</v>
      </c>
      <c r="E117" s="25">
        <f t="shared" si="58"/>
        <v>3.8155802861685214E-3</v>
      </c>
      <c r="F117" s="104">
        <f>IF(ISNUMBER(D117), $B118 * E117, "")</f>
        <v>572.33704292527818</v>
      </c>
      <c r="G117" s="102">
        <v>32010</v>
      </c>
      <c r="H117" s="25">
        <f t="shared" si="59"/>
        <v>1.7806041335453101E-2</v>
      </c>
      <c r="I117" s="103">
        <f>IF(ISNUMBER(G117), $B118 * H117, "")</f>
        <v>2670.9062003179652</v>
      </c>
      <c r="J117" s="24">
        <v>32100</v>
      </c>
      <c r="K117" s="25">
        <f t="shared" si="60"/>
        <v>2.066772655007949E-2</v>
      </c>
      <c r="L117" s="104">
        <f>IF(ISNUMBER(J117), $B118 * K117, "")</f>
        <v>3100.1589825119236</v>
      </c>
      <c r="M117" s="102">
        <v>33000</v>
      </c>
      <c r="N117" s="25">
        <f t="shared" si="61"/>
        <v>4.9284578696343402E-2</v>
      </c>
      <c r="O117" s="104">
        <f>IF(ISNUMBER(M117), $B118 * N117, "")</f>
        <v>7392.6868044515104</v>
      </c>
      <c r="Q117" s="256"/>
      <c r="R117" s="257"/>
      <c r="S117" s="258"/>
    </row>
    <row r="118" spans="1:19" ht="17.25" thickBot="1">
      <c r="A118" s="132" t="s">
        <v>268</v>
      </c>
      <c r="B118" s="317">
        <f>$B$37</f>
        <v>150000</v>
      </c>
      <c r="C118" s="318"/>
      <c r="D118" s="26" t="s">
        <v>269</v>
      </c>
      <c r="E118" s="27">
        <f>IF(COUNT(E98:E117), SUM(E98:E117) / COUNT(E98:E117), 0)</f>
        <v>3.4493503943173874E-2</v>
      </c>
      <c r="F118" s="28">
        <f>SUM(F98:F117)</f>
        <v>103480.51182952162</v>
      </c>
      <c r="G118" s="26" t="s">
        <v>269</v>
      </c>
      <c r="H118" s="27">
        <f>IF(COUNT(H98:H117), SUM(H98:H117) / COUNT(H98:H117), 0)</f>
        <v>5.0773906189002592E-2</v>
      </c>
      <c r="I118" s="28">
        <f>SUM(I98:I117)</f>
        <v>152321.71856700777</v>
      </c>
      <c r="J118" s="26" t="s">
        <v>269</v>
      </c>
      <c r="K118" s="27">
        <f>IF(COUNT(K98:K117), SUM(K98:K117) / COUNT(K98:K117), 0)</f>
        <v>5.648082863684941E-2</v>
      </c>
      <c r="L118" s="28">
        <f>SUM(L98:L117)</f>
        <v>169442.48591054828</v>
      </c>
      <c r="M118" s="26" t="s">
        <v>269</v>
      </c>
      <c r="N118" s="27">
        <f>IF(COUNT(N98:N117), SUM(N98:N117) / COUNT(N98:N117), 0)</f>
        <v>7.4122858454577473E-2</v>
      </c>
      <c r="O118" s="28">
        <f>SUM(O98:O117)</f>
        <v>222368.57536373241</v>
      </c>
      <c r="Q118" s="259"/>
      <c r="R118" s="260"/>
      <c r="S118" s="261"/>
    </row>
    <row r="120" spans="1:19" ht="17.25" thickBot="1"/>
    <row r="121" spans="1:19" ht="17.25" thickBot="1">
      <c r="A121" s="275" t="s">
        <v>256</v>
      </c>
      <c r="B121" s="276"/>
      <c r="C121" s="276"/>
      <c r="D121" s="276"/>
      <c r="E121" s="276"/>
      <c r="F121" s="276"/>
      <c r="G121" s="276"/>
      <c r="H121" s="276"/>
      <c r="I121" s="276"/>
      <c r="J121" s="276"/>
      <c r="K121" s="276"/>
      <c r="L121" s="276"/>
      <c r="M121" s="276"/>
      <c r="N121" s="276"/>
      <c r="O121" s="277"/>
      <c r="Q121" s="274"/>
      <c r="R121" s="274"/>
      <c r="S121" s="274"/>
    </row>
    <row r="122" spans="1:19" ht="17.25" thickBot="1">
      <c r="A122" s="161" t="s">
        <v>265</v>
      </c>
      <c r="B122" s="275" t="s">
        <v>49</v>
      </c>
      <c r="C122" s="277"/>
      <c r="D122" s="275" t="s">
        <v>58</v>
      </c>
      <c r="E122" s="276"/>
      <c r="F122" s="277"/>
      <c r="G122" s="278">
        <f>_xlfn.IFNA(VLOOKUP(B122, 현재가테이블!$B$2:$D$200, 2, FALSE), "-")</f>
        <v>74050000</v>
      </c>
      <c r="H122" s="279"/>
      <c r="I122" s="280"/>
      <c r="J122" s="275" t="s">
        <v>59</v>
      </c>
      <c r="K122" s="276"/>
      <c r="L122" s="277"/>
      <c r="M122" s="281">
        <f>_xlfn.IFNA(VLOOKUP(B122, 현재가테이블!$B$2:$D$200, 3, FALSE), "-")</f>
        <v>-1.04236269E-2</v>
      </c>
      <c r="N122" s="282"/>
      <c r="O122" s="283"/>
      <c r="Q122" s="274"/>
      <c r="R122" s="274"/>
      <c r="S122" s="274"/>
    </row>
    <row r="123" spans="1:19" ht="17.25" thickBot="1">
      <c r="A123" s="319" t="s">
        <v>55</v>
      </c>
      <c r="B123" s="315" t="str">
        <f>TEXT($G$1, "[$-ko-KR]yyyy-mm-dd(ddd) ") &amp; "오전 00:00"</f>
        <v>2021-10-02(토) 오전 00:00</v>
      </c>
      <c r="C123" s="316"/>
      <c r="D123" s="288" t="str">
        <f>TEXT($G$1, "[$-ko-KR]yyyy-mm-dd(ddd) ") &amp; "오후 14:00"</f>
        <v>2021-10-02(토) 오후 14:00</v>
      </c>
      <c r="E123" s="289"/>
      <c r="F123" s="290"/>
      <c r="G123" s="288" t="str">
        <f>TEXT($G$1, "[$-ko-KR]yyyy-mm-dd(ddd) ") &amp; "오후 19:00"</f>
        <v>2021-10-02(토) 오후 19:00</v>
      </c>
      <c r="H123" s="289"/>
      <c r="I123" s="290"/>
      <c r="J123" s="288" t="str">
        <f>TEXT($G$1, "[$-ko-KR]yyyy-mm-dd(ddd) ") &amp; "오후 21:00"</f>
        <v>2021-10-02(토) 오후 21:00</v>
      </c>
      <c r="K123" s="289"/>
      <c r="L123" s="290"/>
      <c r="M123" s="288" t="str">
        <f>TEXT($G$1+1, "[$-ko-KR]yyyy-mm-dd(ddd) ") &amp; "오전 00:00"</f>
        <v>2021-10-03(일) 오전 00:00</v>
      </c>
      <c r="N123" s="289"/>
      <c r="O123" s="290"/>
      <c r="Q123" s="274"/>
      <c r="R123" s="274"/>
      <c r="S123" s="274"/>
    </row>
    <row r="124" spans="1:19" ht="17.25" thickBot="1">
      <c r="A124" s="320"/>
      <c r="B124" s="121" t="s">
        <v>58</v>
      </c>
      <c r="C124" s="122" t="s">
        <v>59</v>
      </c>
      <c r="D124" s="2" t="s">
        <v>58</v>
      </c>
      <c r="E124" s="10" t="s">
        <v>266</v>
      </c>
      <c r="F124" s="11" t="s">
        <v>267</v>
      </c>
      <c r="G124" s="162" t="s">
        <v>58</v>
      </c>
      <c r="H124" s="163" t="s">
        <v>266</v>
      </c>
      <c r="I124" s="164" t="s">
        <v>267</v>
      </c>
      <c r="J124" s="10" t="s">
        <v>58</v>
      </c>
      <c r="K124" s="10" t="s">
        <v>266</v>
      </c>
      <c r="L124" s="115" t="s">
        <v>267</v>
      </c>
      <c r="M124" s="2" t="s">
        <v>58</v>
      </c>
      <c r="N124" s="10" t="s">
        <v>266</v>
      </c>
      <c r="O124" s="66" t="s">
        <v>267</v>
      </c>
      <c r="Q124" s="264"/>
      <c r="R124" s="264"/>
      <c r="S124" s="264"/>
    </row>
    <row r="125" spans="1:19" ht="17.25" thickBot="1">
      <c r="A125" s="123" t="s">
        <v>176</v>
      </c>
      <c r="B125" s="124">
        <v>16.600000000000001</v>
      </c>
      <c r="C125" s="76">
        <v>7.7922077899999997E-2</v>
      </c>
      <c r="D125" s="13">
        <v>16.899999999999999</v>
      </c>
      <c r="E125" s="14">
        <f>IF(ISNUMBER(D125), (D125 - $B125) / $B125, "")</f>
        <v>1.8072289156626332E-2</v>
      </c>
      <c r="F125" s="16">
        <f>IF(ISNUMBER(D125), $B145 * E125, "")</f>
        <v>2710.8433734939499</v>
      </c>
      <c r="G125" s="29">
        <v>16.899999999999999</v>
      </c>
      <c r="H125" s="14">
        <f>IF(ISNUMBER(G125), (G125 - $B125) / $B125, "")</f>
        <v>1.8072289156626332E-2</v>
      </c>
      <c r="I125" s="100">
        <f>IF(ISNUMBER(G125), $B145 * H125, "")</f>
        <v>2710.8433734939499</v>
      </c>
      <c r="J125" s="13">
        <v>16.899999999999999</v>
      </c>
      <c r="K125" s="14">
        <f>IF(ISNUMBER(J125), (J125 - $B125) / $B125, "")</f>
        <v>1.8072289156626332E-2</v>
      </c>
      <c r="L125" s="16">
        <f>IF(ISNUMBER(J125), $B145 * K125, "")</f>
        <v>2710.8433734939499</v>
      </c>
      <c r="M125" s="29">
        <v>17.3</v>
      </c>
      <c r="N125" s="14">
        <f>IF(ISNUMBER(M125), (M125 - $B125) / $B125, "")</f>
        <v>4.2168674698795136E-2</v>
      </c>
      <c r="O125" s="16">
        <f>IF(ISNUMBER(M125), $B145 * N125, "")</f>
        <v>6325.3012048192704</v>
      </c>
      <c r="Q125" s="274"/>
      <c r="R125" s="274"/>
      <c r="S125" s="274"/>
    </row>
    <row r="126" spans="1:19" ht="17.25" thickBot="1">
      <c r="A126" s="125" t="s">
        <v>186</v>
      </c>
      <c r="B126" s="126">
        <v>12.6</v>
      </c>
      <c r="C126" s="77">
        <v>6.7796610199999996E-2</v>
      </c>
      <c r="D126" s="15">
        <v>12.6</v>
      </c>
      <c r="E126" s="32">
        <f t="shared" ref="E126:E129" si="62">IF(ISNUMBER(D126), (D126 - $B126) / $B126, "")</f>
        <v>0</v>
      </c>
      <c r="F126" s="18">
        <f>IF(ISNUMBER(D126), $B145 * E126, "")</f>
        <v>0</v>
      </c>
      <c r="G126" s="31">
        <v>12.7</v>
      </c>
      <c r="H126" s="32">
        <f t="shared" ref="H126:H129" si="63">IF(ISNUMBER(G126), (G126 - $B126) / $B126, "")</f>
        <v>7.9365079365079083E-3</v>
      </c>
      <c r="I126" s="101">
        <f>IF(ISNUMBER(G126), $B145 * H126, "")</f>
        <v>1190.4761904761863</v>
      </c>
      <c r="J126" s="15">
        <v>12.7</v>
      </c>
      <c r="K126" s="32">
        <f t="shared" ref="K126:K129" si="64">IF(ISNUMBER(J126), (J126 - $B126) / $B126, "")</f>
        <v>7.9365079365079083E-3</v>
      </c>
      <c r="L126" s="18">
        <f>IF(ISNUMBER(J126), $B145 * K126, "")</f>
        <v>1190.4761904761863</v>
      </c>
      <c r="M126" s="31">
        <v>12.8</v>
      </c>
      <c r="N126" s="32">
        <f t="shared" ref="N126:N129" si="65">IF(ISNUMBER(M126), (M126 - $B126) / $B126, "")</f>
        <v>1.5873015873015959E-2</v>
      </c>
      <c r="O126" s="18">
        <f>IF(ISNUMBER(M126), $B145 * N126, "")</f>
        <v>2380.9523809523939</v>
      </c>
      <c r="Q126" s="274"/>
      <c r="R126" s="274"/>
      <c r="S126" s="274"/>
    </row>
    <row r="127" spans="1:19" ht="17.25" thickBot="1">
      <c r="A127" s="125" t="s">
        <v>214</v>
      </c>
      <c r="B127" s="126">
        <v>10.1</v>
      </c>
      <c r="C127" s="77">
        <v>6.3157894699999995E-2</v>
      </c>
      <c r="D127" s="15">
        <v>10.199999999999999</v>
      </c>
      <c r="E127" s="32">
        <f t="shared" si="62"/>
        <v>9.9009900990098664E-3</v>
      </c>
      <c r="F127" s="18">
        <f>IF(ISNUMBER(D127), $B145 * E127, "")</f>
        <v>1485.1485148514801</v>
      </c>
      <c r="G127" s="31">
        <v>10.9</v>
      </c>
      <c r="H127" s="32">
        <f t="shared" si="63"/>
        <v>7.9207920792079278E-2</v>
      </c>
      <c r="I127" s="101">
        <f>IF(ISNUMBER(G127), $B145 * H127, "")</f>
        <v>11881.188118811891</v>
      </c>
      <c r="J127" s="15">
        <v>10.9</v>
      </c>
      <c r="K127" s="32">
        <f t="shared" si="64"/>
        <v>7.9207920792079278E-2</v>
      </c>
      <c r="L127" s="18">
        <f>IF(ISNUMBER(J127), $B145 * K127, "")</f>
        <v>11881.188118811891</v>
      </c>
      <c r="M127" s="31">
        <v>10.8</v>
      </c>
      <c r="N127" s="32">
        <f t="shared" si="65"/>
        <v>6.930693069306941E-2</v>
      </c>
      <c r="O127" s="18">
        <f>IF(ISNUMBER(M127), $B145 * N127, "")</f>
        <v>10396.039603960411</v>
      </c>
      <c r="Q127" s="264"/>
      <c r="R127" s="264"/>
      <c r="S127" s="264"/>
    </row>
    <row r="128" spans="1:19" ht="17.25" thickBot="1">
      <c r="A128" s="125" t="s">
        <v>120</v>
      </c>
      <c r="B128" s="126">
        <v>33.700000000000003</v>
      </c>
      <c r="C128" s="77">
        <v>6.3091482599999998E-2</v>
      </c>
      <c r="D128" s="15">
        <v>36.200000000000003</v>
      </c>
      <c r="E128" s="32">
        <f t="shared" si="62"/>
        <v>7.418397626112759E-2</v>
      </c>
      <c r="F128" s="18">
        <f>IF(ISNUMBER(D128), $B145 * E128, "")</f>
        <v>11127.596439169138</v>
      </c>
      <c r="G128" s="31">
        <v>36.799999999999997</v>
      </c>
      <c r="H128" s="32">
        <f t="shared" si="63"/>
        <v>9.1988130563798037E-2</v>
      </c>
      <c r="I128" s="101">
        <f>IF(ISNUMBER(G128), $B145 * H128, "")</f>
        <v>13798.219584569706</v>
      </c>
      <c r="J128" s="15">
        <v>36.700000000000003</v>
      </c>
      <c r="K128" s="32">
        <f t="shared" si="64"/>
        <v>8.9020771513353109E-2</v>
      </c>
      <c r="L128" s="18">
        <f>IF(ISNUMBER(J128), $B145 * K128, "")</f>
        <v>13353.115727002967</v>
      </c>
      <c r="M128" s="31">
        <v>37.5</v>
      </c>
      <c r="N128" s="32">
        <f t="shared" si="65"/>
        <v>0.11275964391691386</v>
      </c>
      <c r="O128" s="18">
        <f>IF(ISNUMBER(M128), $B145 * N128, "")</f>
        <v>16913.946587537077</v>
      </c>
      <c r="Q128" s="264"/>
      <c r="R128" s="264"/>
      <c r="S128" s="264"/>
    </row>
    <row r="129" spans="1:19" ht="17.25" thickBot="1">
      <c r="A129" s="127" t="s">
        <v>146</v>
      </c>
      <c r="B129" s="128">
        <v>18.899999999999999</v>
      </c>
      <c r="C129" s="78">
        <v>6.1797752800000001E-2</v>
      </c>
      <c r="D129" s="20">
        <v>19.2</v>
      </c>
      <c r="E129" s="21">
        <f t="shared" si="62"/>
        <v>1.587301587301591E-2</v>
      </c>
      <c r="F129" s="22">
        <f>IF(ISNUMBER(D129), $B145 * E129, "")</f>
        <v>2380.9523809523866</v>
      </c>
      <c r="G129" s="30">
        <v>19.399999999999999</v>
      </c>
      <c r="H129" s="21">
        <f t="shared" si="63"/>
        <v>2.6455026455026457E-2</v>
      </c>
      <c r="I129" s="105">
        <f>IF(ISNUMBER(G129), $B145 * H129, "")</f>
        <v>3968.2539682539687</v>
      </c>
      <c r="J129" s="20">
        <v>19.5</v>
      </c>
      <c r="K129" s="21">
        <f t="shared" si="64"/>
        <v>3.1746031746031821E-2</v>
      </c>
      <c r="L129" s="22">
        <f>IF(ISNUMBER(J129), $B145 * K129, "")</f>
        <v>4761.9047619047733</v>
      </c>
      <c r="M129" s="30">
        <v>20</v>
      </c>
      <c r="N129" s="21">
        <f t="shared" si="65"/>
        <v>5.8201058201058281E-2</v>
      </c>
      <c r="O129" s="22">
        <f>IF(ISNUMBER(M129), $B145 * N129, "")</f>
        <v>8730.1587301587424</v>
      </c>
      <c r="Q129" s="264"/>
      <c r="R129" s="264"/>
      <c r="S129" s="264"/>
    </row>
    <row r="130" spans="1:19" ht="17.25" thickBot="1">
      <c r="A130" s="125" t="s">
        <v>206</v>
      </c>
      <c r="B130" s="129">
        <v>12.8</v>
      </c>
      <c r="C130" s="80">
        <v>5.7851239700000001E-2</v>
      </c>
      <c r="D130" s="106">
        <v>12.8</v>
      </c>
      <c r="E130" s="107">
        <f>IF(ISNUMBER(D130), (D130 - $B130) / $B130, "")</f>
        <v>0</v>
      </c>
      <c r="F130" s="108">
        <f>IF(ISNUMBER(D130), $B145 * E130, "")</f>
        <v>0</v>
      </c>
      <c r="G130" s="109">
        <v>13</v>
      </c>
      <c r="H130" s="107">
        <f>IF(ISNUMBER(G130), (G130 - $B130) / $B130, "")</f>
        <v>1.5624999999999944E-2</v>
      </c>
      <c r="I130" s="110">
        <f>IF(ISNUMBER(G130), $B145 * H130, "")</f>
        <v>2343.7499999999918</v>
      </c>
      <c r="J130" s="106">
        <v>13</v>
      </c>
      <c r="K130" s="107">
        <f>IF(ISNUMBER(J130), (J130 - $B130) / $B130, "")</f>
        <v>1.5624999999999944E-2</v>
      </c>
      <c r="L130" s="108">
        <f>IF(ISNUMBER(J130), $B145 * K130, "")</f>
        <v>2343.7499999999918</v>
      </c>
      <c r="M130" s="109">
        <v>13.2</v>
      </c>
      <c r="N130" s="107">
        <f>IF(ISNUMBER(M130), (M130 - $B130) / $B130, "")</f>
        <v>3.1249999999999889E-2</v>
      </c>
      <c r="O130" s="108">
        <f>IF(ISNUMBER(M130), $B145 * N130, "")</f>
        <v>4687.4999999999836</v>
      </c>
      <c r="Q130" s="264"/>
      <c r="R130" s="264"/>
      <c r="S130" s="264"/>
    </row>
    <row r="131" spans="1:19" ht="17.25" thickBot="1">
      <c r="A131" s="125" t="s">
        <v>160</v>
      </c>
      <c r="B131" s="126">
        <v>97.5</v>
      </c>
      <c r="C131" s="77">
        <v>5.7483731000000003E-2</v>
      </c>
      <c r="D131" s="15">
        <v>98.6</v>
      </c>
      <c r="E131" s="32">
        <f t="shared" ref="E131:E134" si="66">IF(ISNUMBER(D131), (D131 - $B131) / $B131, "")</f>
        <v>1.1282051282051224E-2</v>
      </c>
      <c r="F131" s="18">
        <f>IF(ISNUMBER(D131), $B145 * E131, "")</f>
        <v>1692.3076923076835</v>
      </c>
      <c r="G131" s="31">
        <v>101</v>
      </c>
      <c r="H131" s="32">
        <f t="shared" ref="H131:H134" si="67">IF(ISNUMBER(G131), (G131 - $B131) / $B131, "")</f>
        <v>3.5897435897435895E-2</v>
      </c>
      <c r="I131" s="101">
        <f>IF(ISNUMBER(G131), $B145 * H131, "")</f>
        <v>5384.6153846153838</v>
      </c>
      <c r="J131" s="15">
        <v>101</v>
      </c>
      <c r="K131" s="32">
        <f t="shared" ref="K131:K134" si="68">IF(ISNUMBER(J131), (J131 - $B131) / $B131, "")</f>
        <v>3.5897435897435895E-2</v>
      </c>
      <c r="L131" s="18">
        <f>IF(ISNUMBER(J131), $B145 * K131, "")</f>
        <v>5384.6153846153838</v>
      </c>
      <c r="M131" s="31">
        <v>101</v>
      </c>
      <c r="N131" s="32">
        <f t="shared" ref="N131:N134" si="69">IF(ISNUMBER(M131), (M131 - $B131) / $B131, "")</f>
        <v>3.5897435897435895E-2</v>
      </c>
      <c r="O131" s="18">
        <f>IF(ISNUMBER(M131), $B145 * N131, "")</f>
        <v>5384.6153846153838</v>
      </c>
      <c r="Q131" s="264"/>
      <c r="R131" s="264"/>
      <c r="S131" s="264"/>
    </row>
    <row r="132" spans="1:19" ht="17.25" thickBot="1">
      <c r="A132" s="125" t="s">
        <v>148</v>
      </c>
      <c r="B132" s="126">
        <v>11.5</v>
      </c>
      <c r="C132" s="77">
        <v>5.5045871599999997E-2</v>
      </c>
      <c r="D132" s="15">
        <v>11.4</v>
      </c>
      <c r="E132" s="32">
        <f t="shared" si="66"/>
        <v>-8.6956521739130124E-3</v>
      </c>
      <c r="F132" s="18">
        <f>IF(ISNUMBER(D132), $B145 * E132, "")</f>
        <v>-1304.347826086952</v>
      </c>
      <c r="G132" s="31">
        <v>11.6</v>
      </c>
      <c r="H132" s="32">
        <f t="shared" si="67"/>
        <v>8.6956521739130124E-3</v>
      </c>
      <c r="I132" s="101">
        <f>IF(ISNUMBER(G132), $B145 * H132, "")</f>
        <v>1304.347826086952</v>
      </c>
      <c r="J132" s="15">
        <v>11.7</v>
      </c>
      <c r="K132" s="32">
        <f t="shared" si="68"/>
        <v>1.7391304347826025E-2</v>
      </c>
      <c r="L132" s="18">
        <f>IF(ISNUMBER(J132), $B145 * K132, "")</f>
        <v>2608.6956521739039</v>
      </c>
      <c r="M132" s="31">
        <v>11.8</v>
      </c>
      <c r="N132" s="32">
        <f t="shared" si="69"/>
        <v>2.6086956521739191E-2</v>
      </c>
      <c r="O132" s="18">
        <f>IF(ISNUMBER(M132), $B145 * N132, "")</f>
        <v>3913.0434782608786</v>
      </c>
      <c r="Q132" s="264"/>
      <c r="R132" s="264"/>
      <c r="S132" s="264"/>
    </row>
    <row r="133" spans="1:19" ht="17.25" thickBot="1">
      <c r="A133" s="125" t="s">
        <v>188</v>
      </c>
      <c r="B133" s="126">
        <v>15.9</v>
      </c>
      <c r="C133" s="77">
        <v>5.2980132499999999E-2</v>
      </c>
      <c r="D133" s="15">
        <v>16.5</v>
      </c>
      <c r="E133" s="32">
        <f t="shared" si="66"/>
        <v>3.7735849056603751E-2</v>
      </c>
      <c r="F133" s="18">
        <f>IF(ISNUMBER(D133), $B145 * E133, "")</f>
        <v>5660.377358490563</v>
      </c>
      <c r="G133" s="31">
        <v>16.7</v>
      </c>
      <c r="H133" s="32">
        <f t="shared" si="67"/>
        <v>5.0314465408804965E-2</v>
      </c>
      <c r="I133" s="101">
        <f>IF(ISNUMBER(G133), $B145 * H133, "")</f>
        <v>7547.1698113207449</v>
      </c>
      <c r="J133" s="15">
        <v>16.7</v>
      </c>
      <c r="K133" s="32">
        <f t="shared" si="68"/>
        <v>5.0314465408804965E-2</v>
      </c>
      <c r="L133" s="18">
        <f>IF(ISNUMBER(J133), $B145 * K133, "")</f>
        <v>7547.1698113207449</v>
      </c>
      <c r="M133" s="31">
        <v>16.899999999999999</v>
      </c>
      <c r="N133" s="32">
        <f t="shared" si="69"/>
        <v>6.2893081761006178E-2</v>
      </c>
      <c r="O133" s="18">
        <f>IF(ISNUMBER(M133), $B145 * N133, "")</f>
        <v>9433.9622641509268</v>
      </c>
      <c r="Q133" s="33"/>
      <c r="R133" s="33"/>
    </row>
    <row r="134" spans="1:19" ht="17.25" thickBot="1">
      <c r="A134" s="130" t="s">
        <v>72</v>
      </c>
      <c r="B134" s="131">
        <v>22.6</v>
      </c>
      <c r="C134" s="79">
        <v>5.1162790700000002E-2</v>
      </c>
      <c r="D134" s="24">
        <v>23.7</v>
      </c>
      <c r="E134" s="25">
        <f t="shared" si="66"/>
        <v>4.8672566371681318E-2</v>
      </c>
      <c r="F134" s="104">
        <f>IF(ISNUMBER(D134), $B145 * E134, "")</f>
        <v>7300.884955752198</v>
      </c>
      <c r="G134" s="102">
        <v>23.8</v>
      </c>
      <c r="H134" s="25">
        <f t="shared" si="67"/>
        <v>5.3097345132743327E-2</v>
      </c>
      <c r="I134" s="103">
        <f>IF(ISNUMBER(G134), $B145 * H134, "")</f>
        <v>7964.6017699114991</v>
      </c>
      <c r="J134" s="24">
        <v>23.6</v>
      </c>
      <c r="K134" s="25">
        <f t="shared" si="68"/>
        <v>4.4247787610619468E-2</v>
      </c>
      <c r="L134" s="104">
        <f>IF(ISNUMBER(J134), $B145 * K134, "")</f>
        <v>6637.1681415929206</v>
      </c>
      <c r="M134" s="102">
        <v>23.9</v>
      </c>
      <c r="N134" s="25">
        <f t="shared" si="69"/>
        <v>5.7522123893805177E-2</v>
      </c>
      <c r="O134" s="104">
        <f>IF(ISNUMBER(M134), $B145 * N134, "")</f>
        <v>8628.3185840707774</v>
      </c>
      <c r="Q134" s="265"/>
      <c r="R134" s="266"/>
      <c r="S134" s="267"/>
    </row>
    <row r="135" spans="1:19">
      <c r="A135" s="123" t="s">
        <v>202</v>
      </c>
      <c r="B135" s="124">
        <v>14.6</v>
      </c>
      <c r="C135" s="76">
        <v>5.0359712199999997E-2</v>
      </c>
      <c r="D135" s="13">
        <v>14.7</v>
      </c>
      <c r="E135" s="14">
        <f>IF(ISNUMBER(D135), (D135 - $B135) / $B135, "")</f>
        <v>6.8493150684931269E-3</v>
      </c>
      <c r="F135" s="16">
        <f>IF(ISNUMBER(D135), $B145 * E135, "")</f>
        <v>1027.3972602739691</v>
      </c>
      <c r="G135" s="29">
        <v>14.8</v>
      </c>
      <c r="H135" s="14">
        <f>IF(ISNUMBER(G135), (G135 - $B135) / $B135, "")</f>
        <v>1.3698630136986375E-2</v>
      </c>
      <c r="I135" s="100">
        <f>IF(ISNUMBER(G135), $B145 * H135, "")</f>
        <v>2054.7945205479564</v>
      </c>
      <c r="J135" s="13">
        <v>14.8</v>
      </c>
      <c r="K135" s="14">
        <f>IF(ISNUMBER(J135), (J135 - $B135) / $B135, "")</f>
        <v>1.3698630136986375E-2</v>
      </c>
      <c r="L135" s="16">
        <f>IF(ISNUMBER(J135), $B145 * K135, "")</f>
        <v>2054.7945205479564</v>
      </c>
      <c r="M135" s="29">
        <v>15</v>
      </c>
      <c r="N135" s="14">
        <f>IF(ISNUMBER(M135), (M135 - $B135) / $B135, "")</f>
        <v>2.7397260273972629E-2</v>
      </c>
      <c r="O135" s="16">
        <f>IF(ISNUMBER(M135), $B145 * N135, "")</f>
        <v>4109.5890410958946</v>
      </c>
      <c r="Q135" s="268"/>
      <c r="R135" s="269"/>
      <c r="S135" s="270"/>
    </row>
    <row r="136" spans="1:19" ht="17.25" thickBot="1">
      <c r="A136" s="125" t="s">
        <v>208</v>
      </c>
      <c r="B136" s="126">
        <v>13.2</v>
      </c>
      <c r="C136" s="77">
        <v>4.7619047599999999E-2</v>
      </c>
      <c r="D136" s="15">
        <v>13.2</v>
      </c>
      <c r="E136" s="32">
        <f t="shared" ref="E136:E139" si="70">IF(ISNUMBER(D136), (D136 - $B136) / $B136, "")</f>
        <v>0</v>
      </c>
      <c r="F136" s="18">
        <f>IF(ISNUMBER(D136), $B145 * E136, "")</f>
        <v>0</v>
      </c>
      <c r="G136" s="31">
        <v>13.3</v>
      </c>
      <c r="H136" s="32">
        <f t="shared" ref="H136:H139" si="71">IF(ISNUMBER(G136), (G136 - $B136) / $B136, "")</f>
        <v>7.5757575757576835E-3</v>
      </c>
      <c r="I136" s="101">
        <f>IF(ISNUMBER(G136), $B145 * H136, "")</f>
        <v>1136.3636363636526</v>
      </c>
      <c r="J136" s="15">
        <v>13.4</v>
      </c>
      <c r="K136" s="32">
        <f t="shared" ref="K136:K139" si="72">IF(ISNUMBER(J136), (J136 - $B136) / $B136, "")</f>
        <v>1.5151515151515233E-2</v>
      </c>
      <c r="L136" s="18">
        <f>IF(ISNUMBER(J136), $B145 * K136, "")</f>
        <v>2272.7272727272848</v>
      </c>
      <c r="M136" s="31">
        <v>13.6</v>
      </c>
      <c r="N136" s="32">
        <f t="shared" ref="N136:N139" si="73">IF(ISNUMBER(M136), (M136 - $B136) / $B136, "")</f>
        <v>3.0303030303030332E-2</v>
      </c>
      <c r="O136" s="18">
        <f>IF(ISNUMBER(M136), $B145 * N136, "")</f>
        <v>4545.4545454545496</v>
      </c>
      <c r="Q136" s="271"/>
      <c r="R136" s="272"/>
      <c r="S136" s="273"/>
    </row>
    <row r="137" spans="1:19" ht="17.25" thickBot="1">
      <c r="A137" s="125" t="s">
        <v>248</v>
      </c>
      <c r="B137" s="126">
        <v>81.3</v>
      </c>
      <c r="C137" s="77">
        <v>4.4987146499999998E-2</v>
      </c>
      <c r="D137" s="15">
        <v>82.4</v>
      </c>
      <c r="E137" s="32">
        <f t="shared" si="70"/>
        <v>1.3530135301353118E-2</v>
      </c>
      <c r="F137" s="18">
        <f>IF(ISNUMBER(D137), $B145 * E137, "")</f>
        <v>2029.5202952029676</v>
      </c>
      <c r="G137" s="31">
        <v>83.1</v>
      </c>
      <c r="H137" s="32">
        <f t="shared" si="71"/>
        <v>2.2140221402213989E-2</v>
      </c>
      <c r="I137" s="101">
        <f>IF(ISNUMBER(G137), $B145 * H137, "")</f>
        <v>3321.0332103320984</v>
      </c>
      <c r="J137" s="15">
        <v>83</v>
      </c>
      <c r="K137" s="32">
        <f t="shared" si="72"/>
        <v>2.0910209102091057E-2</v>
      </c>
      <c r="L137" s="18">
        <f>IF(ISNUMBER(J137), $B145 * K137, "")</f>
        <v>3136.5313653136586</v>
      </c>
      <c r="M137" s="31">
        <v>84.3</v>
      </c>
      <c r="N137" s="32">
        <f t="shared" si="73"/>
        <v>3.6900369003690037E-2</v>
      </c>
      <c r="O137" s="18">
        <f>IF(ISNUMBER(M137), $B145 * N137, "")</f>
        <v>5535.0553505535054</v>
      </c>
      <c r="Q137" s="264"/>
      <c r="R137" s="264"/>
      <c r="S137" s="264"/>
    </row>
    <row r="138" spans="1:19" ht="17.25" thickBot="1">
      <c r="A138" s="125" t="s">
        <v>98</v>
      </c>
      <c r="B138" s="126">
        <v>4.05</v>
      </c>
      <c r="C138" s="77">
        <v>4.11311054E-2</v>
      </c>
      <c r="D138" s="15">
        <v>4.08</v>
      </c>
      <c r="E138" s="32">
        <f t="shared" si="70"/>
        <v>7.4074074074074693E-3</v>
      </c>
      <c r="F138" s="18">
        <f>IF(ISNUMBER(D138), $B145 * E138, "")</f>
        <v>1111.1111111111204</v>
      </c>
      <c r="G138" s="31">
        <v>4.13</v>
      </c>
      <c r="H138" s="32">
        <f t="shared" si="71"/>
        <v>1.9753086419753103E-2</v>
      </c>
      <c r="I138" s="101">
        <f>IF(ISNUMBER(G138), $B145 * H138, "")</f>
        <v>2962.9629629629653</v>
      </c>
      <c r="J138" s="15">
        <v>4.13</v>
      </c>
      <c r="K138" s="32">
        <f t="shared" si="72"/>
        <v>1.9753086419753103E-2</v>
      </c>
      <c r="L138" s="18">
        <f>IF(ISNUMBER(J138), $B145 * K138, "")</f>
        <v>2962.9629629629653</v>
      </c>
      <c r="M138" s="31">
        <v>4.22</v>
      </c>
      <c r="N138" s="32">
        <f t="shared" si="73"/>
        <v>4.1975308641975295E-2</v>
      </c>
      <c r="O138" s="18">
        <f>IF(ISNUMBER(M138), $B145 * N138, "")</f>
        <v>6296.2962962962947</v>
      </c>
      <c r="Q138" s="274"/>
      <c r="R138" s="274"/>
      <c r="S138" s="274"/>
    </row>
    <row r="139" spans="1:19" ht="17.25" thickBot="1">
      <c r="A139" s="127" t="s">
        <v>232</v>
      </c>
      <c r="B139" s="128">
        <v>73.7</v>
      </c>
      <c r="C139" s="78">
        <v>3.9492242599999998E-2</v>
      </c>
      <c r="D139" s="20">
        <v>75.400000000000006</v>
      </c>
      <c r="E139" s="21">
        <f t="shared" si="70"/>
        <v>2.3066485753052954E-2</v>
      </c>
      <c r="F139" s="22">
        <f>IF(ISNUMBER(D139), $B145 * E139, "")</f>
        <v>3459.9728629579431</v>
      </c>
      <c r="G139" s="30">
        <v>75.900000000000006</v>
      </c>
      <c r="H139" s="21">
        <f t="shared" si="71"/>
        <v>2.9850746268656754E-2</v>
      </c>
      <c r="I139" s="105">
        <f>IF(ISNUMBER(G139), $B145 * H139, "")</f>
        <v>4477.6119402985132</v>
      </c>
      <c r="J139" s="20">
        <v>76.3</v>
      </c>
      <c r="K139" s="21">
        <f t="shared" si="72"/>
        <v>3.5278154681139678E-2</v>
      </c>
      <c r="L139" s="22">
        <f>IF(ISNUMBER(J139), $B145 * K139, "")</f>
        <v>5291.7232021709515</v>
      </c>
      <c r="M139" s="30">
        <v>77.3</v>
      </c>
      <c r="N139" s="21">
        <f t="shared" si="73"/>
        <v>4.8846675712347278E-2</v>
      </c>
      <c r="O139" s="22">
        <f>IF(ISNUMBER(M139), $B145 * N139, "")</f>
        <v>7327.0013568520917</v>
      </c>
      <c r="Q139" s="274"/>
      <c r="R139" s="274"/>
      <c r="S139" s="274"/>
    </row>
    <row r="140" spans="1:19" ht="17.25" thickBot="1">
      <c r="A140" s="125" t="s">
        <v>200</v>
      </c>
      <c r="B140" s="129">
        <v>75.8</v>
      </c>
      <c r="C140" s="80">
        <v>3.6935704499999999E-2</v>
      </c>
      <c r="D140" s="106">
        <v>76.8</v>
      </c>
      <c r="E140" s="107">
        <f>IF(ISNUMBER(D140), (D140 - $B140) / $B140, "")</f>
        <v>1.3192612137203167E-2</v>
      </c>
      <c r="F140" s="108">
        <f>IF(ISNUMBER(D140), $B145 * E140, "")</f>
        <v>1978.891820580475</v>
      </c>
      <c r="G140" s="109">
        <v>77.900000000000006</v>
      </c>
      <c r="H140" s="107">
        <f>IF(ISNUMBER(G140), (G140 - $B140) / $B140, "")</f>
        <v>2.7704485488126762E-2</v>
      </c>
      <c r="I140" s="110">
        <f>IF(ISNUMBER(G140), $B145 * H140, "")</f>
        <v>4155.6728232190144</v>
      </c>
      <c r="J140" s="106">
        <v>78.5</v>
      </c>
      <c r="K140" s="107">
        <f>IF(ISNUMBER(J140), (J140 - $B140) / $B140, "")</f>
        <v>3.5620052770448586E-2</v>
      </c>
      <c r="L140" s="108">
        <f>IF(ISNUMBER(J140), $B145 * K140, "")</f>
        <v>5343.0079155672884</v>
      </c>
      <c r="M140" s="109">
        <v>79.400000000000006</v>
      </c>
      <c r="N140" s="107">
        <f>IF(ISNUMBER(M140), (M140 - $B140) / $B140, "")</f>
        <v>4.7493403693931513E-2</v>
      </c>
      <c r="O140" s="108">
        <f>IF(ISNUMBER(M140), $B145 * N140, "")</f>
        <v>7124.0105540897266</v>
      </c>
      <c r="Q140" s="264"/>
      <c r="R140" s="264"/>
      <c r="S140" s="264"/>
    </row>
    <row r="141" spans="1:19" ht="17.25" thickBot="1">
      <c r="A141" s="125" t="s">
        <v>238</v>
      </c>
      <c r="B141" s="126">
        <v>72.900000000000006</v>
      </c>
      <c r="C141" s="77">
        <v>6.9060772999999997E-3</v>
      </c>
      <c r="D141" s="15">
        <v>71.2</v>
      </c>
      <c r="E141" s="32">
        <f t="shared" ref="E141:E144" si="74">IF(ISNUMBER(D141), (D141 - $B141) / $B141, "")</f>
        <v>-2.3319615912208543E-2</v>
      </c>
      <c r="F141" s="18">
        <f>IF(ISNUMBER(D141), $B145 * E141, "")</f>
        <v>-3497.9423868312815</v>
      </c>
      <c r="G141" s="31">
        <v>71.2</v>
      </c>
      <c r="H141" s="32">
        <f t="shared" ref="H141:H144" si="75">IF(ISNUMBER(G141), (G141 - $B141) / $B141, "")</f>
        <v>-2.3319615912208543E-2</v>
      </c>
      <c r="I141" s="101">
        <f>IF(ISNUMBER(G141), $B145 * H141, "")</f>
        <v>-3497.9423868312815</v>
      </c>
      <c r="J141" s="15">
        <v>71</v>
      </c>
      <c r="K141" s="32">
        <f t="shared" ref="K141:K144" si="76">IF(ISNUMBER(J141), (J141 - $B141) / $B141, "")</f>
        <v>-2.6063100137174288E-2</v>
      </c>
      <c r="L141" s="18">
        <f>IF(ISNUMBER(J141), $B145 * K141, "")</f>
        <v>-3909.4650205761432</v>
      </c>
      <c r="M141" s="31">
        <v>72.400000000000006</v>
      </c>
      <c r="N141" s="32">
        <f t="shared" ref="N141:N144" si="77">IF(ISNUMBER(M141), (M141 - $B141) / $B141, "")</f>
        <v>-6.8587105624142658E-3</v>
      </c>
      <c r="O141" s="18">
        <f>IF(ISNUMBER(M141), $B145 * N141, "")</f>
        <v>-1028.8065843621398</v>
      </c>
      <c r="Q141" s="264"/>
      <c r="R141" s="264"/>
      <c r="S141" s="264"/>
    </row>
    <row r="142" spans="1:19" ht="17.25" thickBot="1">
      <c r="A142" s="125" t="s">
        <v>65</v>
      </c>
      <c r="B142" s="126">
        <v>67.3</v>
      </c>
      <c r="C142" s="77">
        <v>1.4880951999999999E-3</v>
      </c>
      <c r="D142" s="15">
        <v>67.5</v>
      </c>
      <c r="E142" s="32">
        <f t="shared" si="74"/>
        <v>2.9717682020802801E-3</v>
      </c>
      <c r="F142" s="18">
        <f>IF(ISNUMBER(D142), $B145 * E142, "")</f>
        <v>445.76523031204204</v>
      </c>
      <c r="G142" s="31">
        <v>68.400000000000006</v>
      </c>
      <c r="H142" s="32">
        <f t="shared" si="75"/>
        <v>1.6344725111441433E-2</v>
      </c>
      <c r="I142" s="101">
        <f>IF(ISNUMBER(G142), $B145 * H142, "")</f>
        <v>2451.708766716215</v>
      </c>
      <c r="J142" s="15">
        <v>68.5</v>
      </c>
      <c r="K142" s="32">
        <f t="shared" si="76"/>
        <v>1.7830609212481471E-2</v>
      </c>
      <c r="L142" s="18">
        <f>IF(ISNUMBER(J142), $B145 * K142, "")</f>
        <v>2674.5913818722206</v>
      </c>
      <c r="M142" s="31">
        <v>69.7</v>
      </c>
      <c r="N142" s="32">
        <f t="shared" si="77"/>
        <v>3.5661218424962941E-2</v>
      </c>
      <c r="O142" s="18">
        <f>IF(ISNUMBER(M142), $B145 * N142, "")</f>
        <v>5349.1827637444412</v>
      </c>
      <c r="Q142" s="264"/>
      <c r="R142" s="264"/>
      <c r="S142" s="264"/>
    </row>
    <row r="143" spans="1:19">
      <c r="A143" s="125" t="s">
        <v>328</v>
      </c>
      <c r="B143" s="126">
        <v>0.29899999999999999</v>
      </c>
      <c r="C143" s="77">
        <v>-6.6445183E-3</v>
      </c>
      <c r="D143" s="15">
        <v>0.30099999999999999</v>
      </c>
      <c r="E143" s="32">
        <f t="shared" si="74"/>
        <v>6.6889632107023471E-3</v>
      </c>
      <c r="F143" s="18">
        <f>IF(ISNUMBER(D143), $B145 * E143, "")</f>
        <v>1003.344481605352</v>
      </c>
      <c r="G143" s="31">
        <v>0.30499999999999999</v>
      </c>
      <c r="H143" s="32">
        <f t="shared" si="75"/>
        <v>2.0066889632107041E-2</v>
      </c>
      <c r="I143" s="101">
        <f>IF(ISNUMBER(G143), $B145 * H143, "")</f>
        <v>3010.0334448160561</v>
      </c>
      <c r="J143" s="15">
        <v>0.30099999999999999</v>
      </c>
      <c r="K143" s="32">
        <f t="shared" si="76"/>
        <v>6.6889632107023471E-3</v>
      </c>
      <c r="L143" s="18">
        <f>IF(ISNUMBER(J143), $B145 * K143, "")</f>
        <v>1003.344481605352</v>
      </c>
      <c r="M143" s="31">
        <v>0.30299999999999999</v>
      </c>
      <c r="N143" s="32">
        <f t="shared" si="77"/>
        <v>1.3377926421404694E-2</v>
      </c>
      <c r="O143" s="18">
        <f>IF(ISNUMBER(M143), $B145 * N143, "")</f>
        <v>2006.6889632107041</v>
      </c>
      <c r="Q143" s="253"/>
      <c r="R143" s="254"/>
      <c r="S143" s="255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56"/>
      <c r="R144" s="257"/>
      <c r="S144" s="258"/>
    </row>
    <row r="145" spans="1:19" ht="17.25" thickBot="1">
      <c r="A145" s="132" t="s">
        <v>268</v>
      </c>
      <c r="B145" s="317">
        <f>$B$37</f>
        <v>150000</v>
      </c>
      <c r="C145" s="318"/>
      <c r="D145" s="26" t="s">
        <v>269</v>
      </c>
      <c r="E145" s="27">
        <f>IF(COUNT(E125:E144), SUM(E125:E144) / COUNT(E125:E144), 0)</f>
        <v>1.3548008268120365E-2</v>
      </c>
      <c r="F145" s="28">
        <f>SUM(F125:F144)</f>
        <v>38611.823564143029</v>
      </c>
      <c r="G145" s="26" t="s">
        <v>269</v>
      </c>
      <c r="H145" s="27">
        <f>IF(COUNT(H125:H144), SUM(H125:H144) / COUNT(H125:H144), 0)</f>
        <v>2.7426563138935246E-2</v>
      </c>
      <c r="I145" s="28">
        <f>SUM(I125:I144)</f>
        <v>78165.704945965437</v>
      </c>
      <c r="J145" s="26" t="s">
        <v>269</v>
      </c>
      <c r="K145" s="27">
        <f>IF(COUNT(K125:K144), SUM(K125:K144) / COUNT(K125:K144), 0)</f>
        <v>2.7806717629327807E-2</v>
      </c>
      <c r="L145" s="28">
        <f>SUM(L125:L144)</f>
        <v>79249.145243584237</v>
      </c>
      <c r="M145" s="26" t="s">
        <v>269</v>
      </c>
      <c r="N145" s="27">
        <f>IF(COUNT(N125:N144), SUM(N125:N144) / COUNT(N125:N144), 0)</f>
        <v>4.1423968598407336E-2</v>
      </c>
      <c r="O145" s="28">
        <f>SUM(O125:O144)</f>
        <v>118058.31050546089</v>
      </c>
      <c r="Q145" s="259"/>
      <c r="R145" s="260"/>
      <c r="S145" s="261"/>
    </row>
    <row r="147" spans="1:19" ht="17.25" thickBot="1"/>
    <row r="148" spans="1:19" ht="17.25" thickBot="1">
      <c r="A148" s="275" t="s">
        <v>257</v>
      </c>
      <c r="B148" s="276"/>
      <c r="C148" s="276"/>
      <c r="D148" s="276"/>
      <c r="E148" s="276"/>
      <c r="F148" s="276"/>
      <c r="G148" s="276"/>
      <c r="H148" s="276"/>
      <c r="I148" s="276"/>
      <c r="J148" s="276"/>
      <c r="K148" s="276"/>
      <c r="L148" s="276"/>
      <c r="M148" s="276"/>
      <c r="N148" s="276"/>
      <c r="O148" s="277"/>
      <c r="Q148" s="274"/>
      <c r="R148" s="274"/>
      <c r="S148" s="274"/>
    </row>
    <row r="149" spans="1:19" ht="17.25" thickBot="1">
      <c r="A149" s="161" t="s">
        <v>265</v>
      </c>
      <c r="B149" s="275" t="s">
        <v>49</v>
      </c>
      <c r="C149" s="277"/>
      <c r="D149" s="275" t="s">
        <v>58</v>
      </c>
      <c r="E149" s="276"/>
      <c r="F149" s="277"/>
      <c r="G149" s="278">
        <f>_xlfn.IFNA(VLOOKUP(B149, 현재가테이블!$B$2:$D$200, 2, FALSE), "-")</f>
        <v>74050000</v>
      </c>
      <c r="H149" s="279"/>
      <c r="I149" s="280"/>
      <c r="J149" s="275" t="s">
        <v>59</v>
      </c>
      <c r="K149" s="276"/>
      <c r="L149" s="277"/>
      <c r="M149" s="281">
        <f>_xlfn.IFNA(VLOOKUP(B149, 현재가테이블!$B$2:$D$200, 3, FALSE), "-")</f>
        <v>-1.04236269E-2</v>
      </c>
      <c r="N149" s="282"/>
      <c r="O149" s="283"/>
      <c r="Q149" s="274"/>
      <c r="R149" s="274"/>
      <c r="S149" s="274"/>
    </row>
    <row r="150" spans="1:19" ht="17.25" thickBot="1">
      <c r="A150" s="319" t="s">
        <v>55</v>
      </c>
      <c r="B150" s="315" t="str">
        <f>TEXT($G$1, "[$-ko-KR]yyyy-mm-dd(ddd) ") &amp; "오전 00:00"</f>
        <v>2021-10-02(토) 오전 00:00</v>
      </c>
      <c r="C150" s="316"/>
      <c r="D150" s="288" t="str">
        <f>TEXT($G$1, "[$-ko-KR]yyyy-mm-dd(ddd) ") &amp; "오후 14:00"</f>
        <v>2021-10-02(토) 오후 14:00</v>
      </c>
      <c r="E150" s="289"/>
      <c r="F150" s="290"/>
      <c r="G150" s="288" t="str">
        <f>TEXT($G$1, "[$-ko-KR]yyyy-mm-dd(ddd) ") &amp; "오후 19:00"</f>
        <v>2021-10-02(토) 오후 19:00</v>
      </c>
      <c r="H150" s="289"/>
      <c r="I150" s="290"/>
      <c r="J150" s="288" t="str">
        <f>TEXT($G$1, "[$-ko-KR]yyyy-mm-dd(ddd) ") &amp; "오후 21:00"</f>
        <v>2021-10-02(토) 오후 21:00</v>
      </c>
      <c r="K150" s="289"/>
      <c r="L150" s="290"/>
      <c r="M150" s="288" t="str">
        <f>TEXT($G$1+1, "[$-ko-KR]yyyy-mm-dd(ddd) ") &amp; "오전 00:00"</f>
        <v>2021-10-03(일) 오전 00:00</v>
      </c>
      <c r="N150" s="289"/>
      <c r="O150" s="290"/>
      <c r="Q150" s="274"/>
      <c r="R150" s="274"/>
      <c r="S150" s="274"/>
    </row>
    <row r="151" spans="1:19" ht="17.25" thickBot="1">
      <c r="A151" s="320"/>
      <c r="B151" s="121" t="s">
        <v>58</v>
      </c>
      <c r="C151" s="122" t="s">
        <v>59</v>
      </c>
      <c r="D151" s="2" t="s">
        <v>58</v>
      </c>
      <c r="E151" s="10" t="s">
        <v>266</v>
      </c>
      <c r="F151" s="11" t="s">
        <v>267</v>
      </c>
      <c r="G151" s="162" t="s">
        <v>58</v>
      </c>
      <c r="H151" s="163" t="s">
        <v>266</v>
      </c>
      <c r="I151" s="164" t="s">
        <v>267</v>
      </c>
      <c r="J151" s="10" t="s">
        <v>58</v>
      </c>
      <c r="K151" s="10" t="s">
        <v>266</v>
      </c>
      <c r="L151" s="115" t="s">
        <v>267</v>
      </c>
      <c r="M151" s="2" t="s">
        <v>58</v>
      </c>
      <c r="N151" s="10" t="s">
        <v>266</v>
      </c>
      <c r="O151" s="66" t="s">
        <v>267</v>
      </c>
      <c r="Q151" s="264"/>
      <c r="R151" s="264"/>
      <c r="S151" s="264"/>
    </row>
    <row r="152" spans="1:19" ht="17.25" thickBot="1">
      <c r="A152" s="123" t="s">
        <v>250</v>
      </c>
      <c r="B152" s="124">
        <v>988</v>
      </c>
      <c r="C152" s="76">
        <v>5.3304904100000002E-2</v>
      </c>
      <c r="D152" s="13">
        <v>996</v>
      </c>
      <c r="E152" s="14">
        <f>IF(ISNUMBER(D152), (D152 - $B152) / $B152, "")</f>
        <v>8.0971659919028341E-3</v>
      </c>
      <c r="F152" s="16">
        <f>IF(ISNUMBER(D152), $B172 * E152, "")</f>
        <v>1214.5748987854251</v>
      </c>
      <c r="G152" s="29">
        <v>1000</v>
      </c>
      <c r="H152" s="14">
        <f>IF(ISNUMBER(G152), (G152 - $B152) / $B152, "")</f>
        <v>1.2145748987854251E-2</v>
      </c>
      <c r="I152" s="100">
        <f>IF(ISNUMBER(G152), $B172 * H152, "")</f>
        <v>1821.8623481781376</v>
      </c>
      <c r="J152" s="13">
        <v>1005</v>
      </c>
      <c r="K152" s="14">
        <f>IF(ISNUMBER(J152), (J152 - $B152) / $B152, "")</f>
        <v>1.7206477732793522E-2</v>
      </c>
      <c r="L152" s="16">
        <f>IF(ISNUMBER(J152), $B172 * K152, "")</f>
        <v>2580.9716599190283</v>
      </c>
      <c r="M152" s="29">
        <v>1015</v>
      </c>
      <c r="N152" s="14">
        <f>IF(ISNUMBER(M152), (M152 - $B152) / $B152, "")</f>
        <v>2.7327935222672066E-2</v>
      </c>
      <c r="O152" s="16">
        <f>IF(ISNUMBER(M152), $B172 * N152, "")</f>
        <v>4099.1902834008097</v>
      </c>
      <c r="Q152" s="274"/>
      <c r="R152" s="274"/>
      <c r="S152" s="274"/>
    </row>
    <row r="153" spans="1:19" ht="17.25" thickBot="1">
      <c r="A153" s="125" t="s">
        <v>122</v>
      </c>
      <c r="B153" s="126">
        <v>559</v>
      </c>
      <c r="C153" s="77">
        <v>5.2730696799999997E-2</v>
      </c>
      <c r="D153" s="15">
        <v>575</v>
      </c>
      <c r="E153" s="32">
        <f t="shared" ref="E153:E156" si="78">IF(ISNUMBER(D153), (D153 - $B153) / $B153, "")</f>
        <v>2.8622540250447227E-2</v>
      </c>
      <c r="F153" s="18">
        <f>IF(ISNUMBER(D153), $B172 * E153, "")</f>
        <v>4293.3810375670837</v>
      </c>
      <c r="G153" s="31">
        <v>583</v>
      </c>
      <c r="H153" s="32">
        <f t="shared" ref="H153:H156" si="79">IF(ISNUMBER(G153), (G153 - $B153) / $B153, "")</f>
        <v>4.2933810375670838E-2</v>
      </c>
      <c r="I153" s="101">
        <f>IF(ISNUMBER(G153), $B172 * H153, "")</f>
        <v>6440.0715563506255</v>
      </c>
      <c r="J153" s="15">
        <v>585</v>
      </c>
      <c r="K153" s="32">
        <f t="shared" ref="K153:K156" si="80">IF(ISNUMBER(J153), (J153 - $B153) / $B153, "")</f>
        <v>4.6511627906976744E-2</v>
      </c>
      <c r="L153" s="18">
        <f>IF(ISNUMBER(J153), $B172 * K153, "")</f>
        <v>6976.7441860465115</v>
      </c>
      <c r="M153" s="31">
        <v>598</v>
      </c>
      <c r="N153" s="32">
        <f t="shared" ref="N153:N156" si="81">IF(ISNUMBER(M153), (M153 - $B153) / $B153, "")</f>
        <v>6.9767441860465115E-2</v>
      </c>
      <c r="O153" s="18">
        <f>IF(ISNUMBER(M153), $B172 * N153, "")</f>
        <v>10465.116279069767</v>
      </c>
      <c r="Q153" s="274"/>
      <c r="R153" s="274"/>
      <c r="S153" s="274"/>
    </row>
    <row r="154" spans="1:19" ht="17.25" thickBot="1">
      <c r="A154" s="125" t="s">
        <v>234</v>
      </c>
      <c r="B154" s="126">
        <v>601</v>
      </c>
      <c r="C154" s="77">
        <v>5.2539404599999999E-2</v>
      </c>
      <c r="D154" s="15">
        <v>627</v>
      </c>
      <c r="E154" s="32">
        <f t="shared" si="78"/>
        <v>4.3261231281198007E-2</v>
      </c>
      <c r="F154" s="18">
        <f>IF(ISNUMBER(D154), $B172 * E154, "")</f>
        <v>6489.1846921797014</v>
      </c>
      <c r="G154" s="31">
        <v>625</v>
      </c>
      <c r="H154" s="32">
        <f t="shared" si="79"/>
        <v>3.9933444259567387E-2</v>
      </c>
      <c r="I154" s="101">
        <f>IF(ISNUMBER(G154), $B172 * H154, "")</f>
        <v>5990.0166389351079</v>
      </c>
      <c r="J154" s="15">
        <v>630</v>
      </c>
      <c r="K154" s="32">
        <f t="shared" si="80"/>
        <v>4.8252911813643926E-2</v>
      </c>
      <c r="L154" s="18">
        <f>IF(ISNUMBER(J154), $B172 * K154, "")</f>
        <v>7237.9367720465889</v>
      </c>
      <c r="M154" s="31">
        <v>648</v>
      </c>
      <c r="N154" s="32">
        <f t="shared" si="81"/>
        <v>7.8202995008319467E-2</v>
      </c>
      <c r="O154" s="18">
        <f>IF(ISNUMBER(M154), $B172 * N154, "")</f>
        <v>11730.449251247921</v>
      </c>
      <c r="Q154" s="264"/>
      <c r="R154" s="264"/>
      <c r="S154" s="264"/>
    </row>
    <row r="155" spans="1:19" ht="17.25" thickBot="1">
      <c r="A155" s="125" t="s">
        <v>57</v>
      </c>
      <c r="B155" s="126">
        <v>188</v>
      </c>
      <c r="C155" s="77">
        <v>5.0279329599999999E-2</v>
      </c>
      <c r="D155" s="15">
        <v>190</v>
      </c>
      <c r="E155" s="32">
        <f t="shared" si="78"/>
        <v>1.0638297872340425E-2</v>
      </c>
      <c r="F155" s="18">
        <f>IF(ISNUMBER(D155), $B172 * E155, "")</f>
        <v>1595.7446808510638</v>
      </c>
      <c r="G155" s="31">
        <v>192</v>
      </c>
      <c r="H155" s="32">
        <f t="shared" si="79"/>
        <v>2.1276595744680851E-2</v>
      </c>
      <c r="I155" s="101">
        <f>IF(ISNUMBER(G155), $B172 * H155, "")</f>
        <v>3191.4893617021276</v>
      </c>
      <c r="J155" s="15">
        <v>194</v>
      </c>
      <c r="K155" s="32">
        <f t="shared" si="80"/>
        <v>3.1914893617021274E-2</v>
      </c>
      <c r="L155" s="18">
        <f>IF(ISNUMBER(J155), $B172 * K155, "")</f>
        <v>4787.2340425531911</v>
      </c>
      <c r="M155" s="31">
        <v>198</v>
      </c>
      <c r="N155" s="32">
        <f t="shared" si="81"/>
        <v>5.3191489361702128E-2</v>
      </c>
      <c r="O155" s="18">
        <f>IF(ISNUMBER(M155), $B172 * N155, "")</f>
        <v>7978.7234042553191</v>
      </c>
      <c r="Q155" s="264"/>
      <c r="R155" s="264"/>
      <c r="S155" s="264"/>
    </row>
    <row r="156" spans="1:19" ht="17.25" thickBot="1">
      <c r="A156" s="127" t="s">
        <v>128</v>
      </c>
      <c r="B156" s="128">
        <v>133</v>
      </c>
      <c r="C156" s="78">
        <v>4.72440945E-2</v>
      </c>
      <c r="D156" s="20">
        <v>135</v>
      </c>
      <c r="E156" s="21">
        <f t="shared" si="78"/>
        <v>1.5037593984962405E-2</v>
      </c>
      <c r="F156" s="22">
        <f>IF(ISNUMBER(D156), $B172 * E156, "")</f>
        <v>2255.6390977443607</v>
      </c>
      <c r="G156" s="30">
        <v>136</v>
      </c>
      <c r="H156" s="21">
        <f t="shared" si="79"/>
        <v>2.2556390977443608E-2</v>
      </c>
      <c r="I156" s="105">
        <f>IF(ISNUMBER(G156), $B172 * H156, "")</f>
        <v>3383.458646616541</v>
      </c>
      <c r="J156" s="20">
        <v>135</v>
      </c>
      <c r="K156" s="21">
        <f t="shared" si="80"/>
        <v>1.5037593984962405E-2</v>
      </c>
      <c r="L156" s="22">
        <f>IF(ISNUMBER(J156), $B172 * K156, "")</f>
        <v>2255.6390977443607</v>
      </c>
      <c r="M156" s="30">
        <v>138</v>
      </c>
      <c r="N156" s="21">
        <f t="shared" si="81"/>
        <v>3.7593984962406013E-2</v>
      </c>
      <c r="O156" s="22">
        <f>IF(ISNUMBER(M156), $B172 * N156, "")</f>
        <v>5639.0977443609017</v>
      </c>
      <c r="Q156" s="264"/>
      <c r="R156" s="264"/>
      <c r="S156" s="264"/>
    </row>
    <row r="157" spans="1:19" ht="17.25" thickBot="1">
      <c r="A157" s="125" t="s">
        <v>51</v>
      </c>
      <c r="B157" s="129">
        <v>356</v>
      </c>
      <c r="C157" s="80">
        <v>4.7058823499999999E-2</v>
      </c>
      <c r="D157" s="106">
        <v>357</v>
      </c>
      <c r="E157" s="107">
        <f>IF(ISNUMBER(D157), (D157 - $B157) / $B157, "")</f>
        <v>2.8089887640449437E-3</v>
      </c>
      <c r="F157" s="108">
        <f>IF(ISNUMBER(D157), $B172 * E157, "")</f>
        <v>421.34831460674155</v>
      </c>
      <c r="G157" s="109">
        <v>360</v>
      </c>
      <c r="H157" s="107">
        <f>IF(ISNUMBER(G157), (G157 - $B157) / $B157, "")</f>
        <v>1.1235955056179775E-2</v>
      </c>
      <c r="I157" s="110">
        <f>IF(ISNUMBER(G157), $B172 * H157, "")</f>
        <v>1685.3932584269662</v>
      </c>
      <c r="J157" s="106">
        <v>362</v>
      </c>
      <c r="K157" s="107">
        <f>IF(ISNUMBER(J157), (J157 - $B157) / $B157, "")</f>
        <v>1.6853932584269662E-2</v>
      </c>
      <c r="L157" s="108">
        <f>IF(ISNUMBER(J157), $B172 * K157, "")</f>
        <v>2528.0898876404494</v>
      </c>
      <c r="M157" s="109">
        <v>369</v>
      </c>
      <c r="N157" s="107">
        <f>IF(ISNUMBER(M157), (M157 - $B157) / $B157, "")</f>
        <v>3.6516853932584269E-2</v>
      </c>
      <c r="O157" s="108">
        <f>IF(ISNUMBER(M157), $B172 * N157, "")</f>
        <v>5477.5280898876399</v>
      </c>
      <c r="Q157" s="264"/>
      <c r="R157" s="264"/>
      <c r="S157" s="264"/>
    </row>
    <row r="158" spans="1:19" ht="17.25" thickBot="1">
      <c r="A158" s="125" t="s">
        <v>218</v>
      </c>
      <c r="B158" s="126">
        <v>223</v>
      </c>
      <c r="C158" s="77">
        <v>4.69483568E-2</v>
      </c>
      <c r="D158" s="15">
        <v>234</v>
      </c>
      <c r="E158" s="32">
        <f t="shared" ref="E158:E161" si="82">IF(ISNUMBER(D158), (D158 - $B158) / $B158, "")</f>
        <v>4.9327354260089683E-2</v>
      </c>
      <c r="F158" s="18">
        <f>IF(ISNUMBER(D158), $B172 * E158, "")</f>
        <v>7399.1031390134522</v>
      </c>
      <c r="G158" s="31">
        <v>238</v>
      </c>
      <c r="H158" s="32">
        <f t="shared" ref="H158:H161" si="83">IF(ISNUMBER(G158), (G158 - $B158) / $B158, "")</f>
        <v>6.726457399103139E-2</v>
      </c>
      <c r="I158" s="101">
        <f>IF(ISNUMBER(G158), $B172 * H158, "")</f>
        <v>10089.686098654709</v>
      </c>
      <c r="J158" s="15">
        <v>237</v>
      </c>
      <c r="K158" s="32">
        <f t="shared" ref="K158:K161" si="84">IF(ISNUMBER(J158), (J158 - $B158) / $B158, "")</f>
        <v>6.2780269058295965E-2</v>
      </c>
      <c r="L158" s="18">
        <f>IF(ISNUMBER(J158), $B172 * K158, "")</f>
        <v>9417.0403587443943</v>
      </c>
      <c r="M158" s="31">
        <v>239</v>
      </c>
      <c r="N158" s="32">
        <f t="shared" ref="N158:N161" si="85">IF(ISNUMBER(M158), (M158 - $B158) / $B158, "")</f>
        <v>7.1748878923766815E-2</v>
      </c>
      <c r="O158" s="18">
        <f>IF(ISNUMBER(M158), $B172 * N158, "")</f>
        <v>10762.331838565022</v>
      </c>
      <c r="Q158" s="264"/>
      <c r="R158" s="264"/>
      <c r="S158" s="264"/>
    </row>
    <row r="159" spans="1:19" ht="17.25" thickBot="1">
      <c r="A159" s="125" t="s">
        <v>142</v>
      </c>
      <c r="B159" s="126">
        <v>101</v>
      </c>
      <c r="C159" s="77">
        <v>4.4467424999999998E-2</v>
      </c>
      <c r="D159" s="15">
        <v>101</v>
      </c>
      <c r="E159" s="32">
        <f t="shared" si="82"/>
        <v>0</v>
      </c>
      <c r="F159" s="18">
        <f>IF(ISNUMBER(D159), $B172 * E159, "")</f>
        <v>0</v>
      </c>
      <c r="G159" s="31">
        <v>104</v>
      </c>
      <c r="H159" s="32">
        <f t="shared" si="83"/>
        <v>2.9702970297029702E-2</v>
      </c>
      <c r="I159" s="101">
        <f>IF(ISNUMBER(G159), $B172 * H159, "")</f>
        <v>4455.4455445544554</v>
      </c>
      <c r="J159" s="15">
        <v>104</v>
      </c>
      <c r="K159" s="32">
        <f t="shared" si="84"/>
        <v>2.9702970297029702E-2</v>
      </c>
      <c r="L159" s="18">
        <f>IF(ISNUMBER(J159), $B172 * K159, "")</f>
        <v>4455.4455445544554</v>
      </c>
      <c r="M159" s="31">
        <v>105</v>
      </c>
      <c r="N159" s="32">
        <f t="shared" si="85"/>
        <v>3.9603960396039604E-2</v>
      </c>
      <c r="O159" s="18">
        <f>IF(ISNUMBER(M159), $B172 * N159, "")</f>
        <v>5940.5940594059402</v>
      </c>
      <c r="Q159" s="264"/>
      <c r="R159" s="264"/>
      <c r="S159" s="264"/>
    </row>
    <row r="160" spans="1:19" ht="17.25" thickBot="1">
      <c r="A160" s="125" t="s">
        <v>190</v>
      </c>
      <c r="B160" s="126">
        <v>336</v>
      </c>
      <c r="C160" s="77">
        <v>4.3478260900000003E-2</v>
      </c>
      <c r="D160" s="15">
        <v>373</v>
      </c>
      <c r="E160" s="32">
        <f t="shared" si="82"/>
        <v>0.11011904761904762</v>
      </c>
      <c r="F160" s="18">
        <f>IF(ISNUMBER(D160), $B172 * E160, "")</f>
        <v>16517.857142857141</v>
      </c>
      <c r="G160" s="31">
        <v>377</v>
      </c>
      <c r="H160" s="32">
        <f t="shared" si="83"/>
        <v>0.12202380952380952</v>
      </c>
      <c r="I160" s="101">
        <f>IF(ISNUMBER(G160), $B172 * H160, "")</f>
        <v>18303.571428571428</v>
      </c>
      <c r="J160" s="15">
        <v>373</v>
      </c>
      <c r="K160" s="32">
        <f t="shared" si="84"/>
        <v>0.11011904761904762</v>
      </c>
      <c r="L160" s="18">
        <f>IF(ISNUMBER(J160), $B172 * K160, "")</f>
        <v>16517.857142857141</v>
      </c>
      <c r="M160" s="31">
        <v>376</v>
      </c>
      <c r="N160" s="32">
        <f t="shared" si="85"/>
        <v>0.11904761904761904</v>
      </c>
      <c r="O160" s="18">
        <f>IF(ISNUMBER(M160), $B172 * N160, "")</f>
        <v>17857.142857142855</v>
      </c>
      <c r="Q160" s="33"/>
      <c r="R160" s="33"/>
    </row>
    <row r="161" spans="1:19" ht="17.25" thickBot="1">
      <c r="A161" s="130" t="s">
        <v>80</v>
      </c>
      <c r="B161" s="131">
        <v>804</v>
      </c>
      <c r="C161" s="79">
        <v>4.1450777199999997E-2</v>
      </c>
      <c r="D161" s="24">
        <v>818</v>
      </c>
      <c r="E161" s="25">
        <f t="shared" si="82"/>
        <v>1.7412935323383085E-2</v>
      </c>
      <c r="F161" s="104">
        <f>IF(ISNUMBER(D161), $B172 * E161, "")</f>
        <v>2611.9402985074626</v>
      </c>
      <c r="G161" s="102">
        <v>835</v>
      </c>
      <c r="H161" s="25">
        <f t="shared" si="83"/>
        <v>3.8557213930348257E-2</v>
      </c>
      <c r="I161" s="103">
        <f>IF(ISNUMBER(G161), $B172 * H161, "")</f>
        <v>5783.5820895522384</v>
      </c>
      <c r="J161" s="24">
        <v>838</v>
      </c>
      <c r="K161" s="25">
        <f t="shared" si="84"/>
        <v>4.228855721393035E-2</v>
      </c>
      <c r="L161" s="104">
        <f>IF(ISNUMBER(J161), $B172 * K161, "")</f>
        <v>6343.2835820895525</v>
      </c>
      <c r="M161" s="102">
        <v>855</v>
      </c>
      <c r="N161" s="25">
        <f t="shared" si="85"/>
        <v>6.3432835820895525E-2</v>
      </c>
      <c r="O161" s="104">
        <f>IF(ISNUMBER(M161), $B172 * N161, "")</f>
        <v>9514.9253731343288</v>
      </c>
      <c r="Q161" s="265"/>
      <c r="R161" s="266"/>
      <c r="S161" s="267"/>
    </row>
    <row r="162" spans="1:19">
      <c r="A162" s="123" t="s">
        <v>86</v>
      </c>
      <c r="B162" s="124">
        <v>332</v>
      </c>
      <c r="C162" s="76">
        <v>4.07523511E-2</v>
      </c>
      <c r="D162" s="13">
        <v>342</v>
      </c>
      <c r="E162" s="14">
        <f>IF(ISNUMBER(D162), (D162 - $B162) / $B162, "")</f>
        <v>3.0120481927710843E-2</v>
      </c>
      <c r="F162" s="16">
        <f>IF(ISNUMBER(D162), $B172 * E162, "")</f>
        <v>4518.0722891566265</v>
      </c>
      <c r="G162" s="29">
        <v>346</v>
      </c>
      <c r="H162" s="14">
        <f>IF(ISNUMBER(G162), (G162 - $B162) / $B162, "")</f>
        <v>4.2168674698795178E-2</v>
      </c>
      <c r="I162" s="100">
        <f>IF(ISNUMBER(G162), $B172 * H162, "")</f>
        <v>6325.3012048192768</v>
      </c>
      <c r="J162" s="13">
        <v>346</v>
      </c>
      <c r="K162" s="14">
        <f>IF(ISNUMBER(J162), (J162 - $B162) / $B162, "")</f>
        <v>4.2168674698795178E-2</v>
      </c>
      <c r="L162" s="16">
        <f>IF(ISNUMBER(J162), $B172 * K162, "")</f>
        <v>6325.3012048192768</v>
      </c>
      <c r="M162" s="29">
        <v>355</v>
      </c>
      <c r="N162" s="14">
        <f>IF(ISNUMBER(M162), (M162 - $B162) / $B162, "")</f>
        <v>6.9277108433734941E-2</v>
      </c>
      <c r="O162" s="16">
        <f>IF(ISNUMBER(M162), $B172 * N162, "")</f>
        <v>10391.566265060241</v>
      </c>
      <c r="Q162" s="268"/>
      <c r="R162" s="269"/>
      <c r="S162" s="270"/>
    </row>
    <row r="163" spans="1:19" ht="17.25" thickBot="1">
      <c r="A163" s="125" t="s">
        <v>264</v>
      </c>
      <c r="B163" s="126">
        <v>259</v>
      </c>
      <c r="C163" s="77">
        <v>4.0160642599999997E-2</v>
      </c>
      <c r="D163" s="15">
        <v>263</v>
      </c>
      <c r="E163" s="32">
        <f t="shared" ref="E163:E166" si="86">IF(ISNUMBER(D163), (D163 - $B163) / $B163, "")</f>
        <v>1.5444015444015444E-2</v>
      </c>
      <c r="F163" s="18">
        <f>IF(ISNUMBER(D163), $B172 * E163, "")</f>
        <v>2316.6023166023165</v>
      </c>
      <c r="G163" s="31">
        <v>266</v>
      </c>
      <c r="H163" s="32">
        <f t="shared" ref="H163:H166" si="87">IF(ISNUMBER(G163), (G163 - $B163) / $B163, "")</f>
        <v>2.7027027027027029E-2</v>
      </c>
      <c r="I163" s="101">
        <f>IF(ISNUMBER(G163), $B172 * H163, "")</f>
        <v>4054.0540540540542</v>
      </c>
      <c r="J163" s="15">
        <v>265</v>
      </c>
      <c r="K163" s="32">
        <f t="shared" ref="K163:K166" si="88">IF(ISNUMBER(J163), (J163 - $B163) / $B163, "")</f>
        <v>2.3166023166023165E-2</v>
      </c>
      <c r="L163" s="18">
        <f>IF(ISNUMBER(J163), $B172 * K163, "")</f>
        <v>3474.9034749034749</v>
      </c>
      <c r="M163" s="31">
        <v>273</v>
      </c>
      <c r="N163" s="32">
        <f t="shared" ref="N163:N166" si="89">IF(ISNUMBER(M163), (M163 - $B163) / $B163, "")</f>
        <v>5.4054054054054057E-2</v>
      </c>
      <c r="O163" s="18">
        <f>IF(ISNUMBER(M163), $B172 * N163, "")</f>
        <v>8108.1081081081084</v>
      </c>
      <c r="Q163" s="271"/>
      <c r="R163" s="272"/>
      <c r="S163" s="273"/>
    </row>
    <row r="164" spans="1:19" ht="17.25" thickBot="1">
      <c r="A164" s="125" t="s">
        <v>162</v>
      </c>
      <c r="B164" s="126">
        <v>799</v>
      </c>
      <c r="C164" s="77">
        <v>3.9011703500000001E-2</v>
      </c>
      <c r="D164" s="15">
        <v>794</v>
      </c>
      <c r="E164" s="32">
        <f t="shared" si="86"/>
        <v>-6.2578222778473091E-3</v>
      </c>
      <c r="F164" s="18">
        <f>IF(ISNUMBER(D164), $B172 * E164, "")</f>
        <v>-938.67334167709635</v>
      </c>
      <c r="G164" s="31">
        <v>798</v>
      </c>
      <c r="H164" s="32">
        <f t="shared" si="87"/>
        <v>-1.2515644555694619E-3</v>
      </c>
      <c r="I164" s="101">
        <f>IF(ISNUMBER(G164), $B172 * H164, "")</f>
        <v>-187.73466833541929</v>
      </c>
      <c r="J164" s="15">
        <v>797</v>
      </c>
      <c r="K164" s="32">
        <f t="shared" si="88"/>
        <v>-2.5031289111389237E-3</v>
      </c>
      <c r="L164" s="18">
        <f>IF(ISNUMBER(J164), $B172 * K164, "")</f>
        <v>-375.46933667083857</v>
      </c>
      <c r="M164" s="31">
        <v>813</v>
      </c>
      <c r="N164" s="32">
        <f t="shared" si="89"/>
        <v>1.7521902377972465E-2</v>
      </c>
      <c r="O164" s="18">
        <f>IF(ISNUMBER(M164), $B172 * N164, "")</f>
        <v>2628.2853566958697</v>
      </c>
      <c r="Q164" s="264"/>
      <c r="R164" s="264"/>
      <c r="S164" s="264"/>
    </row>
    <row r="165" spans="1:19" ht="17.25" thickBot="1">
      <c r="A165" s="125" t="s">
        <v>192</v>
      </c>
      <c r="B165" s="126">
        <v>109</v>
      </c>
      <c r="C165" s="77">
        <v>3.8095238099999998E-2</v>
      </c>
      <c r="D165" s="15">
        <v>115</v>
      </c>
      <c r="E165" s="32">
        <f t="shared" si="86"/>
        <v>5.5045871559633031E-2</v>
      </c>
      <c r="F165" s="18">
        <f>IF(ISNUMBER(D165), $B172 * E165, "")</f>
        <v>8256.880733944954</v>
      </c>
      <c r="G165" s="31">
        <v>116</v>
      </c>
      <c r="H165" s="32">
        <f t="shared" si="87"/>
        <v>6.4220183486238536E-2</v>
      </c>
      <c r="I165" s="101">
        <f>IF(ISNUMBER(G165), $B172 * H165, "")</f>
        <v>9633.0275229357812</v>
      </c>
      <c r="J165" s="15">
        <v>117</v>
      </c>
      <c r="K165" s="32">
        <f t="shared" si="88"/>
        <v>7.3394495412844041E-2</v>
      </c>
      <c r="L165" s="18">
        <f>IF(ISNUMBER(J165), $B172 * K165, "")</f>
        <v>11009.174311926607</v>
      </c>
      <c r="M165" s="31">
        <v>117</v>
      </c>
      <c r="N165" s="32">
        <f t="shared" si="89"/>
        <v>7.3394495412844041E-2</v>
      </c>
      <c r="O165" s="18">
        <f>IF(ISNUMBER(M165), $B172 * N165, "")</f>
        <v>11009.174311926607</v>
      </c>
      <c r="Q165" s="274"/>
      <c r="R165" s="274"/>
      <c r="S165" s="274"/>
    </row>
    <row r="166" spans="1:19" ht="17.25" thickBot="1">
      <c r="A166" s="127" t="s">
        <v>136</v>
      </c>
      <c r="B166" s="128">
        <v>333</v>
      </c>
      <c r="C166" s="78">
        <v>3.7383177599999998E-2</v>
      </c>
      <c r="D166" s="20">
        <v>349</v>
      </c>
      <c r="E166" s="21">
        <f t="shared" si="86"/>
        <v>4.8048048048048048E-2</v>
      </c>
      <c r="F166" s="22">
        <f>IF(ISNUMBER(D166), $B172 * E166, "")</f>
        <v>7207.2072072072069</v>
      </c>
      <c r="G166" s="30">
        <v>354</v>
      </c>
      <c r="H166" s="21">
        <f t="shared" si="87"/>
        <v>6.3063063063063057E-2</v>
      </c>
      <c r="I166" s="105">
        <f>IF(ISNUMBER(G166), $B172 * H166, "")</f>
        <v>9459.4594594594582</v>
      </c>
      <c r="J166" s="20">
        <v>353</v>
      </c>
      <c r="K166" s="21">
        <f t="shared" si="88"/>
        <v>6.006006006006006E-2</v>
      </c>
      <c r="L166" s="22">
        <f>IF(ISNUMBER(J166), $B172 * K166, "")</f>
        <v>9009.0090090090089</v>
      </c>
      <c r="M166" s="30">
        <v>361</v>
      </c>
      <c r="N166" s="21">
        <f t="shared" si="89"/>
        <v>8.408408408408409E-2</v>
      </c>
      <c r="O166" s="22">
        <f>IF(ISNUMBER(M166), $B172 * N166, "")</f>
        <v>12612.612612612613</v>
      </c>
      <c r="Q166" s="274"/>
      <c r="R166" s="274"/>
      <c r="S166" s="274"/>
    </row>
    <row r="167" spans="1:19" ht="17.25" thickBot="1">
      <c r="A167" s="125" t="s">
        <v>150</v>
      </c>
      <c r="B167" s="129">
        <v>113</v>
      </c>
      <c r="C167" s="80">
        <v>3.6697247699999998E-2</v>
      </c>
      <c r="D167" s="106">
        <v>113</v>
      </c>
      <c r="E167" s="107">
        <f>IF(ISNUMBER(D167), (D167 - $B167) / $B167, "")</f>
        <v>0</v>
      </c>
      <c r="F167" s="108">
        <f>IF(ISNUMBER(D167), $B172 * E167, "")</f>
        <v>0</v>
      </c>
      <c r="G167" s="109">
        <v>113</v>
      </c>
      <c r="H167" s="107">
        <f>IF(ISNUMBER(G167), (G167 - $B167) / $B167, "")</f>
        <v>0</v>
      </c>
      <c r="I167" s="110">
        <f>IF(ISNUMBER(G167), $B172 * H167, "")</f>
        <v>0</v>
      </c>
      <c r="J167" s="106">
        <v>115</v>
      </c>
      <c r="K167" s="107">
        <f>IF(ISNUMBER(J167), (J167 - $B167) / $B167, "")</f>
        <v>1.7699115044247787E-2</v>
      </c>
      <c r="L167" s="108">
        <f>IF(ISNUMBER(J167), $B172 * K167, "")</f>
        <v>2654.8672566371679</v>
      </c>
      <c r="M167" s="109">
        <v>116</v>
      </c>
      <c r="N167" s="107">
        <f>IF(ISNUMBER(M167), (M167 - $B167) / $B167, "")</f>
        <v>2.6548672566371681E-2</v>
      </c>
      <c r="O167" s="108">
        <f>IF(ISNUMBER(M167), $B172 * N167, "")</f>
        <v>3982.3008849557523</v>
      </c>
      <c r="Q167" s="264"/>
      <c r="R167" s="264"/>
      <c r="S167" s="264"/>
    </row>
    <row r="168" spans="1:19" ht="17.25" thickBot="1">
      <c r="A168" s="125" t="s">
        <v>54</v>
      </c>
      <c r="B168" s="126">
        <v>428</v>
      </c>
      <c r="C168" s="77">
        <v>3.6319612600000002E-2</v>
      </c>
      <c r="D168" s="15">
        <v>441</v>
      </c>
      <c r="E168" s="32">
        <f t="shared" ref="E168:E171" si="90">IF(ISNUMBER(D168), (D168 - $B168) / $B168, "")</f>
        <v>3.0373831775700934E-2</v>
      </c>
      <c r="F168" s="18">
        <f>IF(ISNUMBER(D168), $B172 * E168, "")</f>
        <v>4556.0747663551401</v>
      </c>
      <c r="G168" s="31">
        <v>463</v>
      </c>
      <c r="H168" s="32">
        <f t="shared" ref="H168:H171" si="91">IF(ISNUMBER(G168), (G168 - $B168) / $B168, "")</f>
        <v>8.1775700934579434E-2</v>
      </c>
      <c r="I168" s="101">
        <f>IF(ISNUMBER(G168), $B172 * H168, "")</f>
        <v>12266.355140186915</v>
      </c>
      <c r="J168" s="15">
        <v>474</v>
      </c>
      <c r="K168" s="32">
        <f t="shared" ref="K168:K171" si="92">IF(ISNUMBER(J168), (J168 - $B168) / $B168, "")</f>
        <v>0.10747663551401869</v>
      </c>
      <c r="L168" s="18">
        <f>IF(ISNUMBER(J168), $B172 * K168, "")</f>
        <v>16121.495327102803</v>
      </c>
      <c r="M168" s="31">
        <v>502</v>
      </c>
      <c r="N168" s="32">
        <f t="shared" ref="N168:N171" si="93">IF(ISNUMBER(M168), (M168 - $B168) / $B168, "")</f>
        <v>0.17289719626168223</v>
      </c>
      <c r="O168" s="18">
        <f>IF(ISNUMBER(M168), $B172 * N168, "")</f>
        <v>25934.579439252335</v>
      </c>
      <c r="Q168" s="264"/>
      <c r="R168" s="264"/>
      <c r="S168" s="264"/>
    </row>
    <row r="169" spans="1:19" ht="17.25" thickBot="1">
      <c r="A169" s="125" t="s">
        <v>230</v>
      </c>
      <c r="B169" s="126">
        <v>752</v>
      </c>
      <c r="C169" s="77">
        <v>3.4387895500000001E-2</v>
      </c>
      <c r="D169" s="15">
        <v>757</v>
      </c>
      <c r="E169" s="32">
        <f t="shared" si="90"/>
        <v>6.648936170212766E-3</v>
      </c>
      <c r="F169" s="18">
        <f>IF(ISNUMBER(D169), $B172 * E169, "")</f>
        <v>997.34042553191489</v>
      </c>
      <c r="G169" s="31">
        <v>763</v>
      </c>
      <c r="H169" s="32">
        <f t="shared" si="91"/>
        <v>1.4627659574468085E-2</v>
      </c>
      <c r="I169" s="101">
        <f>IF(ISNUMBER(G169), $B172 * H169, "")</f>
        <v>2194.1489361702129</v>
      </c>
      <c r="J169" s="15">
        <v>763</v>
      </c>
      <c r="K169" s="32">
        <f t="shared" si="92"/>
        <v>1.4627659574468085E-2</v>
      </c>
      <c r="L169" s="18">
        <f>IF(ISNUMBER(J169), $B172 * K169, "")</f>
        <v>2194.1489361702129</v>
      </c>
      <c r="M169" s="31">
        <v>787</v>
      </c>
      <c r="N169" s="32">
        <f t="shared" si="93"/>
        <v>4.6542553191489359E-2</v>
      </c>
      <c r="O169" s="18">
        <f>IF(ISNUMBER(M169), $B172 * N169, "")</f>
        <v>6981.3829787234035</v>
      </c>
      <c r="Q169" s="264"/>
      <c r="R169" s="264"/>
      <c r="S169" s="264"/>
    </row>
    <row r="170" spans="1:19">
      <c r="A170" s="125" t="s">
        <v>240</v>
      </c>
      <c r="B170" s="126">
        <v>623</v>
      </c>
      <c r="C170" s="77">
        <v>3.3167495900000003E-2</v>
      </c>
      <c r="D170" s="15">
        <v>625</v>
      </c>
      <c r="E170" s="32">
        <f t="shared" si="90"/>
        <v>3.2102728731942215E-3</v>
      </c>
      <c r="F170" s="18">
        <f>IF(ISNUMBER(D170), $B172 * E170, "")</f>
        <v>481.54093097913324</v>
      </c>
      <c r="G170" s="31">
        <v>623</v>
      </c>
      <c r="H170" s="32">
        <f t="shared" si="91"/>
        <v>0</v>
      </c>
      <c r="I170" s="101">
        <f>IF(ISNUMBER(G170), $B172 * H170, "")</f>
        <v>0</v>
      </c>
      <c r="J170" s="15">
        <v>624</v>
      </c>
      <c r="K170" s="32">
        <f t="shared" si="92"/>
        <v>1.6051364365971107E-3</v>
      </c>
      <c r="L170" s="18">
        <f>IF(ISNUMBER(J170), $B172 * K170, "")</f>
        <v>240.77046548956662</v>
      </c>
      <c r="M170" s="31">
        <v>634</v>
      </c>
      <c r="N170" s="32">
        <f t="shared" si="93"/>
        <v>1.7656500802568219E-2</v>
      </c>
      <c r="O170" s="18">
        <f>IF(ISNUMBER(M170), $B172 * N170, "")</f>
        <v>2648.4751203852329</v>
      </c>
      <c r="Q170" s="253"/>
      <c r="R170" s="254"/>
      <c r="S170" s="255"/>
    </row>
    <row r="171" spans="1:19" ht="17.25" thickBot="1">
      <c r="A171" s="130" t="s">
        <v>204</v>
      </c>
      <c r="B171" s="131">
        <v>851</v>
      </c>
      <c r="C171" s="79">
        <v>3.1515151499999998E-2</v>
      </c>
      <c r="D171" s="24">
        <v>857</v>
      </c>
      <c r="E171" s="25">
        <f t="shared" si="90"/>
        <v>7.0505287896592246E-3</v>
      </c>
      <c r="F171" s="104">
        <f>IF(ISNUMBER(D171), $B172 * E171, "")</f>
        <v>1057.5793184488837</v>
      </c>
      <c r="G171" s="102">
        <v>869</v>
      </c>
      <c r="H171" s="25">
        <f t="shared" si="91"/>
        <v>2.1151586368977675E-2</v>
      </c>
      <c r="I171" s="103">
        <f>IF(ISNUMBER(G171), $B172 * H171, "")</f>
        <v>3172.7379553466512</v>
      </c>
      <c r="J171" s="24">
        <v>865</v>
      </c>
      <c r="K171" s="25">
        <f t="shared" si="92"/>
        <v>1.6451233842538191E-2</v>
      </c>
      <c r="L171" s="104">
        <f>IF(ISNUMBER(J171), $B172 * K171, "")</f>
        <v>2467.6850763807288</v>
      </c>
      <c r="M171" s="102">
        <v>899</v>
      </c>
      <c r="N171" s="25">
        <f t="shared" si="93"/>
        <v>5.6404230317273797E-2</v>
      </c>
      <c r="O171" s="104">
        <f>IF(ISNUMBER(M171), $B172 * N171, "")</f>
        <v>8460.6345475910693</v>
      </c>
      <c r="Q171" s="256"/>
      <c r="R171" s="257"/>
      <c r="S171" s="258"/>
    </row>
    <row r="172" spans="1:19" ht="17.25" thickBot="1">
      <c r="A172" s="132" t="s">
        <v>268</v>
      </c>
      <c r="B172" s="317">
        <f>$B$37</f>
        <v>150000</v>
      </c>
      <c r="C172" s="318"/>
      <c r="D172" s="26" t="s">
        <v>269</v>
      </c>
      <c r="E172" s="27">
        <f>IF(COUNT(E152:E171), SUM(E152:E171) / COUNT(E152:E171), 0)</f>
        <v>2.3750465982887169E-2</v>
      </c>
      <c r="F172" s="28">
        <f>SUM(F152:F171)</f>
        <v>71251.397948661514</v>
      </c>
      <c r="G172" s="26" t="s">
        <v>269</v>
      </c>
      <c r="H172" s="27">
        <f>IF(COUNT(H152:H171), SUM(H152:H171) / COUNT(H152:H171), 0)</f>
        <v>3.6020642192059756E-2</v>
      </c>
      <c r="I172" s="28">
        <f>SUM(I152:I171)</f>
        <v>108061.92657617925</v>
      </c>
      <c r="J172" s="26" t="s">
        <v>269</v>
      </c>
      <c r="K172" s="27">
        <f>IF(COUNT(K152:K171), SUM(K152:K171) / COUNT(K152:K171), 0)</f>
        <v>3.874070933332123E-2</v>
      </c>
      <c r="L172" s="28">
        <f>SUM(L152:L171)</f>
        <v>116222.12799996369</v>
      </c>
      <c r="M172" s="26" t="s">
        <v>269</v>
      </c>
      <c r="N172" s="27">
        <f>IF(COUNT(N152:N171), SUM(N152:N171) / COUNT(N152:N171), 0)</f>
        <v>6.0740739601927253E-2</v>
      </c>
      <c r="O172" s="28">
        <f>SUM(O152:O171)</f>
        <v>182222.21880578174</v>
      </c>
      <c r="Q172" s="259"/>
      <c r="R172" s="260"/>
      <c r="S172" s="261"/>
    </row>
    <row r="174" spans="1:19" ht="17.25" thickBot="1"/>
    <row r="175" spans="1:19" ht="17.25" thickBot="1">
      <c r="A175" s="275" t="s">
        <v>253</v>
      </c>
      <c r="B175" s="276"/>
      <c r="C175" s="276"/>
      <c r="D175" s="276"/>
      <c r="E175" s="276"/>
      <c r="F175" s="276"/>
      <c r="G175" s="276"/>
      <c r="H175" s="276"/>
      <c r="I175" s="276"/>
      <c r="J175" s="276"/>
      <c r="K175" s="276"/>
      <c r="L175" s="276"/>
      <c r="M175" s="276"/>
      <c r="N175" s="276"/>
      <c r="O175" s="277"/>
      <c r="Q175" s="274"/>
      <c r="R175" s="274"/>
      <c r="S175" s="274"/>
    </row>
    <row r="176" spans="1:19" ht="17.25" thickBot="1">
      <c r="A176" s="161" t="s">
        <v>265</v>
      </c>
      <c r="B176" s="275" t="s">
        <v>49</v>
      </c>
      <c r="C176" s="277"/>
      <c r="D176" s="275" t="s">
        <v>58</v>
      </c>
      <c r="E176" s="276"/>
      <c r="F176" s="277"/>
      <c r="G176" s="278">
        <f>_xlfn.IFNA(VLOOKUP(B176, 현재가테이블!$B$2:$D$200, 2, FALSE), "-")</f>
        <v>74050000</v>
      </c>
      <c r="H176" s="279"/>
      <c r="I176" s="280"/>
      <c r="J176" s="275" t="s">
        <v>59</v>
      </c>
      <c r="K176" s="276"/>
      <c r="L176" s="277"/>
      <c r="M176" s="281">
        <f>_xlfn.IFNA(VLOOKUP(B176, 현재가테이블!$B$2:$D$200, 3, FALSE), "-")</f>
        <v>-1.04236269E-2</v>
      </c>
      <c r="N176" s="282"/>
      <c r="O176" s="283"/>
      <c r="Q176" s="274"/>
      <c r="R176" s="274"/>
      <c r="S176" s="274"/>
    </row>
    <row r="177" spans="1:19" ht="17.25" thickBot="1">
      <c r="A177" s="319" t="s">
        <v>55</v>
      </c>
      <c r="B177" s="315" t="str">
        <f>TEXT($G$1, "[$-ko-KR]yyyy-mm-dd(ddd) ") &amp; "오전 00:00"</f>
        <v>2021-10-02(토) 오전 00:00</v>
      </c>
      <c r="C177" s="316"/>
      <c r="D177" s="288" t="str">
        <f>TEXT($G$1, "[$-ko-KR]yyyy-mm-dd(ddd) ") &amp; "오후 14:00"</f>
        <v>2021-10-02(토) 오후 14:00</v>
      </c>
      <c r="E177" s="289"/>
      <c r="F177" s="290"/>
      <c r="G177" s="288" t="str">
        <f>TEXT($G$1, "[$-ko-KR]yyyy-mm-dd(ddd) ") &amp; "오후 19:00"</f>
        <v>2021-10-02(토) 오후 19:00</v>
      </c>
      <c r="H177" s="289"/>
      <c r="I177" s="290"/>
      <c r="J177" s="288" t="str">
        <f>TEXT($G$1, "[$-ko-KR]yyyy-mm-dd(ddd) ") &amp; "오후 21:00"</f>
        <v>2021-10-02(토) 오후 21:00</v>
      </c>
      <c r="K177" s="289"/>
      <c r="L177" s="290"/>
      <c r="M177" s="288" t="str">
        <f>TEXT($G$1+1, "[$-ko-KR]yyyy-mm-dd(ddd) ") &amp; "오전 00:00"</f>
        <v>2021-10-03(일) 오전 00:00</v>
      </c>
      <c r="N177" s="289"/>
      <c r="O177" s="290"/>
      <c r="Q177" s="274"/>
      <c r="R177" s="274"/>
      <c r="S177" s="274"/>
    </row>
    <row r="178" spans="1:19" ht="17.25" thickBot="1">
      <c r="A178" s="320"/>
      <c r="B178" s="121" t="s">
        <v>58</v>
      </c>
      <c r="C178" s="122" t="s">
        <v>59</v>
      </c>
      <c r="D178" s="2" t="s">
        <v>58</v>
      </c>
      <c r="E178" s="10" t="s">
        <v>266</v>
      </c>
      <c r="F178" s="11" t="s">
        <v>267</v>
      </c>
      <c r="G178" s="162" t="s">
        <v>58</v>
      </c>
      <c r="H178" s="163" t="s">
        <v>266</v>
      </c>
      <c r="I178" s="164" t="s">
        <v>267</v>
      </c>
      <c r="J178" s="10" t="s">
        <v>58</v>
      </c>
      <c r="K178" s="10" t="s">
        <v>266</v>
      </c>
      <c r="L178" s="115" t="s">
        <v>267</v>
      </c>
      <c r="M178" s="2" t="s">
        <v>58</v>
      </c>
      <c r="N178" s="10" t="s">
        <v>266</v>
      </c>
      <c r="O178" s="66" t="s">
        <v>267</v>
      </c>
      <c r="Q178" s="264"/>
      <c r="R178" s="264"/>
      <c r="S178" s="264"/>
    </row>
    <row r="179" spans="1:19" ht="17.25" thickBot="1">
      <c r="A179" s="123" t="s">
        <v>180</v>
      </c>
      <c r="B179" s="124">
        <v>62910</v>
      </c>
      <c r="C179" s="76">
        <v>3.9319345800000002E-2</v>
      </c>
      <c r="D179" s="13">
        <v>69520</v>
      </c>
      <c r="E179" s="14">
        <f>IF(ISNUMBER(D179), (D179 - $B179) / $B179, "")</f>
        <v>0.10507073597202353</v>
      </c>
      <c r="F179" s="16">
        <f>IF(ISNUMBER(D179), $B199 * E179, "")</f>
        <v>15760.610395803529</v>
      </c>
      <c r="G179" s="29">
        <v>70080</v>
      </c>
      <c r="H179" s="14">
        <f>IF(ISNUMBER(G179), (G179 - $B179) / $B179, "")</f>
        <v>0.1139723414401526</v>
      </c>
      <c r="I179" s="100">
        <f>IF(ISNUMBER(G179), $B199 * H179, "")</f>
        <v>17095.851216022889</v>
      </c>
      <c r="J179" s="13">
        <v>69400</v>
      </c>
      <c r="K179" s="14">
        <f>IF(ISNUMBER(J179), (J179 - $B179) / $B179, "")</f>
        <v>0.10316324908599586</v>
      </c>
      <c r="L179" s="16">
        <f>IF(ISNUMBER(J179), $B199 * K179, "")</f>
        <v>15474.487362899379</v>
      </c>
      <c r="M179" s="29">
        <v>70450</v>
      </c>
      <c r="N179" s="14">
        <f>IF(ISNUMBER(M179), (M179 - $B179) / $B179, "")</f>
        <v>0.11985375933873788</v>
      </c>
      <c r="O179" s="16">
        <f>IF(ISNUMBER(M179), $B199 * N179, "")</f>
        <v>17978.063900810681</v>
      </c>
      <c r="Q179" s="274"/>
      <c r="R179" s="274"/>
      <c r="S179" s="274"/>
    </row>
    <row r="180" spans="1:19" ht="17.25" thickBot="1">
      <c r="A180" s="125" t="s">
        <v>162</v>
      </c>
      <c r="B180" s="126">
        <v>799</v>
      </c>
      <c r="C180" s="77">
        <v>3.9011703500000001E-2</v>
      </c>
      <c r="D180" s="15">
        <v>794</v>
      </c>
      <c r="E180" s="32">
        <f t="shared" ref="E180:E183" si="94">IF(ISNUMBER(D180), (D180 - $B180) / $B180, "")</f>
        <v>-6.2578222778473091E-3</v>
      </c>
      <c r="F180" s="18">
        <f>IF(ISNUMBER(D180), $B199 * E180, "")</f>
        <v>-938.67334167709635</v>
      </c>
      <c r="G180" s="31">
        <v>798</v>
      </c>
      <c r="H180" s="32">
        <f t="shared" ref="H180:H183" si="95">IF(ISNUMBER(G180), (G180 - $B180) / $B180, "")</f>
        <v>-1.2515644555694619E-3</v>
      </c>
      <c r="I180" s="101">
        <f>IF(ISNUMBER(G180), $B199 * H180, "")</f>
        <v>-187.73466833541929</v>
      </c>
      <c r="J180" s="15">
        <v>797</v>
      </c>
      <c r="K180" s="32">
        <f t="shared" ref="K180:K183" si="96">IF(ISNUMBER(J180), (J180 - $B180) / $B180, "")</f>
        <v>-2.5031289111389237E-3</v>
      </c>
      <c r="L180" s="18">
        <f>IF(ISNUMBER(J180), $B199 * K180, "")</f>
        <v>-375.46933667083857</v>
      </c>
      <c r="M180" s="31">
        <v>813</v>
      </c>
      <c r="N180" s="32">
        <f t="shared" ref="N180:N183" si="97">IF(ISNUMBER(M180), (M180 - $B180) / $B180, "")</f>
        <v>1.7521902377972465E-2</v>
      </c>
      <c r="O180" s="18">
        <f>IF(ISNUMBER(M180), $B199 * N180, "")</f>
        <v>2628.2853566958697</v>
      </c>
      <c r="Q180" s="274"/>
      <c r="R180" s="274"/>
      <c r="S180" s="274"/>
    </row>
    <row r="181" spans="1:19" ht="17.25" thickBot="1">
      <c r="A181" s="125" t="s">
        <v>192</v>
      </c>
      <c r="B181" s="126">
        <v>109</v>
      </c>
      <c r="C181" s="77">
        <v>3.8095238099999998E-2</v>
      </c>
      <c r="D181" s="15">
        <v>115</v>
      </c>
      <c r="E181" s="32">
        <f t="shared" si="94"/>
        <v>5.5045871559633031E-2</v>
      </c>
      <c r="F181" s="18">
        <f>IF(ISNUMBER(D181), $B199 * E181, "")</f>
        <v>8256.880733944954</v>
      </c>
      <c r="G181" s="31">
        <v>116</v>
      </c>
      <c r="H181" s="32">
        <f t="shared" si="95"/>
        <v>6.4220183486238536E-2</v>
      </c>
      <c r="I181" s="101">
        <f>IF(ISNUMBER(G181), $B199 * H181, "")</f>
        <v>9633.0275229357812</v>
      </c>
      <c r="J181" s="15">
        <v>117</v>
      </c>
      <c r="K181" s="32">
        <f t="shared" si="96"/>
        <v>7.3394495412844041E-2</v>
      </c>
      <c r="L181" s="18">
        <f>IF(ISNUMBER(J181), $B199 * K181, "")</f>
        <v>11009.174311926607</v>
      </c>
      <c r="M181" s="31">
        <v>117</v>
      </c>
      <c r="N181" s="32">
        <f t="shared" si="97"/>
        <v>7.3394495412844041E-2</v>
      </c>
      <c r="O181" s="18">
        <f>IF(ISNUMBER(M181), $B199 * N181, "")</f>
        <v>11009.174311926607</v>
      </c>
      <c r="Q181" s="264"/>
      <c r="R181" s="264"/>
      <c r="S181" s="264"/>
    </row>
    <row r="182" spans="1:19" ht="17.25" thickBot="1">
      <c r="A182" s="125" t="s">
        <v>136</v>
      </c>
      <c r="B182" s="126">
        <v>333</v>
      </c>
      <c r="C182" s="77">
        <v>3.7383177599999998E-2</v>
      </c>
      <c r="D182" s="15">
        <v>349</v>
      </c>
      <c r="E182" s="32">
        <f t="shared" si="94"/>
        <v>4.8048048048048048E-2</v>
      </c>
      <c r="F182" s="18">
        <f>IF(ISNUMBER(D182), $B199 * E182, "")</f>
        <v>7207.2072072072069</v>
      </c>
      <c r="G182" s="31">
        <v>354</v>
      </c>
      <c r="H182" s="32">
        <f t="shared" si="95"/>
        <v>6.3063063063063057E-2</v>
      </c>
      <c r="I182" s="101">
        <f>IF(ISNUMBER(G182), $B199 * H182, "")</f>
        <v>9459.4594594594582</v>
      </c>
      <c r="J182" s="15">
        <v>353</v>
      </c>
      <c r="K182" s="32">
        <f t="shared" si="96"/>
        <v>6.006006006006006E-2</v>
      </c>
      <c r="L182" s="18">
        <f>IF(ISNUMBER(J182), $B199 * K182, "")</f>
        <v>9009.0090090090089</v>
      </c>
      <c r="M182" s="31">
        <v>361</v>
      </c>
      <c r="N182" s="32">
        <f t="shared" si="97"/>
        <v>8.408408408408409E-2</v>
      </c>
      <c r="O182" s="18">
        <f>IF(ISNUMBER(M182), $B199 * N182, "")</f>
        <v>12612.612612612613</v>
      </c>
      <c r="Q182" s="264"/>
      <c r="R182" s="264"/>
      <c r="S182" s="264"/>
    </row>
    <row r="183" spans="1:19" ht="17.25" thickBot="1">
      <c r="A183" s="127" t="s">
        <v>200</v>
      </c>
      <c r="B183" s="128">
        <v>75.8</v>
      </c>
      <c r="C183" s="78">
        <v>3.6935704499999999E-2</v>
      </c>
      <c r="D183" s="20">
        <v>76.8</v>
      </c>
      <c r="E183" s="21">
        <f t="shared" si="94"/>
        <v>1.3192612137203167E-2</v>
      </c>
      <c r="F183" s="22">
        <f>IF(ISNUMBER(D183), $B199 * E183, "")</f>
        <v>1978.891820580475</v>
      </c>
      <c r="G183" s="30">
        <v>77.900000000000006</v>
      </c>
      <c r="H183" s="21">
        <f t="shared" si="95"/>
        <v>2.7704485488126762E-2</v>
      </c>
      <c r="I183" s="105">
        <f>IF(ISNUMBER(G183), $B199 * H183, "")</f>
        <v>4155.6728232190144</v>
      </c>
      <c r="J183" s="20">
        <v>78.5</v>
      </c>
      <c r="K183" s="21">
        <f t="shared" si="96"/>
        <v>3.5620052770448586E-2</v>
      </c>
      <c r="L183" s="22">
        <f>IF(ISNUMBER(J183), $B199 * K183, "")</f>
        <v>5343.0079155672884</v>
      </c>
      <c r="M183" s="30">
        <v>79.400000000000006</v>
      </c>
      <c r="N183" s="21">
        <f t="shared" si="97"/>
        <v>4.7493403693931513E-2</v>
      </c>
      <c r="O183" s="22">
        <f>IF(ISNUMBER(M183), $B199 * N183, "")</f>
        <v>7124.0105540897266</v>
      </c>
      <c r="Q183" s="264"/>
      <c r="R183" s="264"/>
      <c r="S183" s="264"/>
    </row>
    <row r="184" spans="1:19" ht="17.25" thickBot="1">
      <c r="A184" s="125" t="s">
        <v>150</v>
      </c>
      <c r="B184" s="129">
        <v>113</v>
      </c>
      <c r="C184" s="80">
        <v>3.6697247699999998E-2</v>
      </c>
      <c r="D184" s="106">
        <v>113</v>
      </c>
      <c r="E184" s="107">
        <f>IF(ISNUMBER(D184), (D184 - $B184) / $B184, "")</f>
        <v>0</v>
      </c>
      <c r="F184" s="108">
        <f>IF(ISNUMBER(D184), $B199 * E184, "")</f>
        <v>0</v>
      </c>
      <c r="G184" s="109">
        <v>113</v>
      </c>
      <c r="H184" s="107">
        <f>IF(ISNUMBER(G184), (G184 - $B184) / $B184, "")</f>
        <v>0</v>
      </c>
      <c r="I184" s="110">
        <f>IF(ISNUMBER(G184), $B199 * H184, "")</f>
        <v>0</v>
      </c>
      <c r="J184" s="106">
        <v>115</v>
      </c>
      <c r="K184" s="107">
        <f>IF(ISNUMBER(J184), (J184 - $B184) / $B184, "")</f>
        <v>1.7699115044247787E-2</v>
      </c>
      <c r="L184" s="108">
        <f>IF(ISNUMBER(J184), $B199 * K184, "")</f>
        <v>2654.8672566371679</v>
      </c>
      <c r="M184" s="109">
        <v>116</v>
      </c>
      <c r="N184" s="107">
        <f>IF(ISNUMBER(M184), (M184 - $B184) / $B184, "")</f>
        <v>2.6548672566371681E-2</v>
      </c>
      <c r="O184" s="108">
        <f>IF(ISNUMBER(M184), $B199 * N184, "")</f>
        <v>3982.3008849557523</v>
      </c>
      <c r="Q184" s="264"/>
      <c r="R184" s="264"/>
      <c r="S184" s="264"/>
    </row>
    <row r="185" spans="1:19" ht="17.25" thickBot="1">
      <c r="A185" s="125" t="s">
        <v>54</v>
      </c>
      <c r="B185" s="126">
        <v>428</v>
      </c>
      <c r="C185" s="77">
        <v>3.6319612600000002E-2</v>
      </c>
      <c r="D185" s="15">
        <v>441</v>
      </c>
      <c r="E185" s="32">
        <f t="shared" ref="E185:E188" si="98">IF(ISNUMBER(D185), (D185 - $B185) / $B185, "")</f>
        <v>3.0373831775700934E-2</v>
      </c>
      <c r="F185" s="18">
        <f>IF(ISNUMBER(D185), $B199 * E185, "")</f>
        <v>4556.0747663551401</v>
      </c>
      <c r="G185" s="31">
        <v>463</v>
      </c>
      <c r="H185" s="32">
        <f t="shared" ref="H185:H188" si="99">IF(ISNUMBER(G185), (G185 - $B185) / $B185, "")</f>
        <v>8.1775700934579434E-2</v>
      </c>
      <c r="I185" s="101">
        <f>IF(ISNUMBER(G185), $B199 * H185, "")</f>
        <v>12266.355140186915</v>
      </c>
      <c r="J185" s="15">
        <v>474</v>
      </c>
      <c r="K185" s="32">
        <f t="shared" ref="K185:K188" si="100">IF(ISNUMBER(J185), (J185 - $B185) / $B185, "")</f>
        <v>0.10747663551401869</v>
      </c>
      <c r="L185" s="18">
        <f>IF(ISNUMBER(J185), $B199 * K185, "")</f>
        <v>16121.495327102803</v>
      </c>
      <c r="M185" s="31">
        <v>502</v>
      </c>
      <c r="N185" s="32">
        <f t="shared" ref="N185:N188" si="101">IF(ISNUMBER(M185), (M185 - $B185) / $B185, "")</f>
        <v>0.17289719626168223</v>
      </c>
      <c r="O185" s="18">
        <f>IF(ISNUMBER(M185), $B199 * N185, "")</f>
        <v>25934.579439252335</v>
      </c>
      <c r="Q185" s="264"/>
      <c r="R185" s="264"/>
      <c r="S185" s="264"/>
    </row>
    <row r="186" spans="1:19" ht="17.25" thickBot="1">
      <c r="A186" s="125" t="s">
        <v>104</v>
      </c>
      <c r="B186" s="126">
        <v>1170</v>
      </c>
      <c r="C186" s="77">
        <v>3.5398230099999997E-2</v>
      </c>
      <c r="D186" s="15">
        <v>1185</v>
      </c>
      <c r="E186" s="32">
        <f t="shared" si="98"/>
        <v>1.282051282051282E-2</v>
      </c>
      <c r="F186" s="18">
        <f>IF(ISNUMBER(D186), $B199 * E186, "")</f>
        <v>1923.0769230769231</v>
      </c>
      <c r="G186" s="31">
        <v>1205</v>
      </c>
      <c r="H186" s="32">
        <f t="shared" si="99"/>
        <v>2.9914529914529916E-2</v>
      </c>
      <c r="I186" s="101">
        <f>IF(ISNUMBER(G186), $B199 * H186, "")</f>
        <v>4487.1794871794873</v>
      </c>
      <c r="J186" s="15">
        <v>1205</v>
      </c>
      <c r="K186" s="32">
        <f t="shared" si="100"/>
        <v>2.9914529914529916E-2</v>
      </c>
      <c r="L186" s="18">
        <f>IF(ISNUMBER(J186), $B199 * K186, "")</f>
        <v>4487.1794871794873</v>
      </c>
      <c r="M186" s="31">
        <v>1215</v>
      </c>
      <c r="N186" s="32">
        <f t="shared" si="101"/>
        <v>3.8461538461538464E-2</v>
      </c>
      <c r="O186" s="18">
        <f>IF(ISNUMBER(M186), $B199 * N186, "")</f>
        <v>5769.2307692307695</v>
      </c>
      <c r="Q186" s="264"/>
      <c r="R186" s="264"/>
      <c r="S186" s="264"/>
    </row>
    <row r="187" spans="1:19" ht="17.25" thickBot="1">
      <c r="A187" s="125" t="s">
        <v>244</v>
      </c>
      <c r="B187" s="126">
        <v>7945</v>
      </c>
      <c r="C187" s="77">
        <v>3.5179153099999999E-2</v>
      </c>
      <c r="D187" s="15">
        <v>8165</v>
      </c>
      <c r="E187" s="32">
        <f t="shared" si="98"/>
        <v>2.7690371302706105E-2</v>
      </c>
      <c r="F187" s="18">
        <f>IF(ISNUMBER(D187), $B199 * E187, "")</f>
        <v>4153.5556954059157</v>
      </c>
      <c r="G187" s="31">
        <v>8215</v>
      </c>
      <c r="H187" s="32">
        <f t="shared" si="99"/>
        <v>3.3983637507866586E-2</v>
      </c>
      <c r="I187" s="101">
        <f>IF(ISNUMBER(G187), $B199 * H187, "")</f>
        <v>5097.5456261799882</v>
      </c>
      <c r="J187" s="15">
        <v>8240</v>
      </c>
      <c r="K187" s="32">
        <f t="shared" si="100"/>
        <v>3.7130270610446825E-2</v>
      </c>
      <c r="L187" s="18">
        <f>IF(ISNUMBER(J187), $B199 * K187, "")</f>
        <v>5569.5405915670235</v>
      </c>
      <c r="M187" s="31">
        <v>8365</v>
      </c>
      <c r="N187" s="32">
        <f t="shared" si="101"/>
        <v>5.2863436123348019E-2</v>
      </c>
      <c r="O187" s="18">
        <f>IF(ISNUMBER(M187), $B199 * N187, "")</f>
        <v>7929.5154185022029</v>
      </c>
      <c r="Q187" s="33"/>
      <c r="R187" s="33"/>
    </row>
    <row r="188" spans="1:19" ht="17.25" thickBot="1">
      <c r="A188" s="130" t="s">
        <v>140</v>
      </c>
      <c r="B188" s="131">
        <v>10030</v>
      </c>
      <c r="C188" s="79">
        <v>3.50877193E-2</v>
      </c>
      <c r="D188" s="24">
        <v>10140</v>
      </c>
      <c r="E188" s="25">
        <f t="shared" si="98"/>
        <v>1.0967098703888335E-2</v>
      </c>
      <c r="F188" s="104">
        <f>IF(ISNUMBER(D188), $B199 * E188, "")</f>
        <v>1645.0648055832503</v>
      </c>
      <c r="G188" s="102">
        <v>10290</v>
      </c>
      <c r="H188" s="25">
        <f t="shared" si="99"/>
        <v>2.5922233300099701E-2</v>
      </c>
      <c r="I188" s="103">
        <f>IF(ISNUMBER(G188), $B199 * H188, "")</f>
        <v>3888.3349950149554</v>
      </c>
      <c r="J188" s="24">
        <v>10330</v>
      </c>
      <c r="K188" s="25">
        <f t="shared" si="100"/>
        <v>2.991026919242273E-2</v>
      </c>
      <c r="L188" s="104">
        <f>IF(ISNUMBER(J188), $B199 * K188, "")</f>
        <v>4486.5403788634094</v>
      </c>
      <c r="M188" s="102">
        <v>10510</v>
      </c>
      <c r="N188" s="25">
        <f t="shared" si="101"/>
        <v>4.7856430707876374E-2</v>
      </c>
      <c r="O188" s="104">
        <f>IF(ISNUMBER(M188), $B199 * N188, "")</f>
        <v>7178.4646061814565</v>
      </c>
      <c r="Q188" s="265"/>
      <c r="R188" s="266"/>
      <c r="S188" s="267"/>
    </row>
    <row r="189" spans="1:19">
      <c r="A189" s="123" t="s">
        <v>230</v>
      </c>
      <c r="B189" s="124">
        <v>752</v>
      </c>
      <c r="C189" s="76">
        <v>3.4387895500000001E-2</v>
      </c>
      <c r="D189" s="13">
        <v>757</v>
      </c>
      <c r="E189" s="14">
        <f>IF(ISNUMBER(D189), (D189 - $B189) / $B189, "")</f>
        <v>6.648936170212766E-3</v>
      </c>
      <c r="F189" s="16">
        <f>IF(ISNUMBER(D189), $B199 * E189, "")</f>
        <v>997.34042553191489</v>
      </c>
      <c r="G189" s="29">
        <v>763</v>
      </c>
      <c r="H189" s="14">
        <f>IF(ISNUMBER(G189), (G189 - $B189) / $B189, "")</f>
        <v>1.4627659574468085E-2</v>
      </c>
      <c r="I189" s="100">
        <f>IF(ISNUMBER(G189), $B199 * H189, "")</f>
        <v>2194.1489361702129</v>
      </c>
      <c r="J189" s="13">
        <v>763</v>
      </c>
      <c r="K189" s="14">
        <f>IF(ISNUMBER(J189), (J189 - $B189) / $B189, "")</f>
        <v>1.4627659574468085E-2</v>
      </c>
      <c r="L189" s="16">
        <f>IF(ISNUMBER(J189), $B199 * K189, "")</f>
        <v>2194.1489361702129</v>
      </c>
      <c r="M189" s="29">
        <v>787</v>
      </c>
      <c r="N189" s="14">
        <f>IF(ISNUMBER(M189), (M189 - $B189) / $B189, "")</f>
        <v>4.6542553191489359E-2</v>
      </c>
      <c r="O189" s="16">
        <f>IF(ISNUMBER(M189), $B199 * N189, "")</f>
        <v>6981.3829787234035</v>
      </c>
      <c r="Q189" s="268"/>
      <c r="R189" s="269"/>
      <c r="S189" s="270"/>
    </row>
    <row r="190" spans="1:19" ht="17.25" thickBot="1">
      <c r="A190" s="125" t="s">
        <v>240</v>
      </c>
      <c r="B190" s="126">
        <v>623</v>
      </c>
      <c r="C190" s="77">
        <v>3.3167495900000003E-2</v>
      </c>
      <c r="D190" s="15">
        <v>625</v>
      </c>
      <c r="E190" s="32">
        <f t="shared" ref="E190:E193" si="102">IF(ISNUMBER(D190), (D190 - $B190) / $B190, "")</f>
        <v>3.2102728731942215E-3</v>
      </c>
      <c r="F190" s="18">
        <f>IF(ISNUMBER(D190), $B199 * E190, "")</f>
        <v>481.54093097913324</v>
      </c>
      <c r="G190" s="31">
        <v>623</v>
      </c>
      <c r="H190" s="32">
        <f t="shared" ref="H190:H193" si="103">IF(ISNUMBER(G190), (G190 - $B190) / $B190, "")</f>
        <v>0</v>
      </c>
      <c r="I190" s="101">
        <f>IF(ISNUMBER(G190), $B199 * H190, "")</f>
        <v>0</v>
      </c>
      <c r="J190" s="15">
        <v>624</v>
      </c>
      <c r="K190" s="32">
        <f t="shared" ref="K190:K193" si="104">IF(ISNUMBER(J190), (J190 - $B190) / $B190, "")</f>
        <v>1.6051364365971107E-3</v>
      </c>
      <c r="L190" s="18">
        <f>IF(ISNUMBER(J190), $B199 * K190, "")</f>
        <v>240.77046548956662</v>
      </c>
      <c r="M190" s="31">
        <v>634</v>
      </c>
      <c r="N190" s="32">
        <f t="shared" ref="N190:N193" si="105">IF(ISNUMBER(M190), (M190 - $B190) / $B190, "")</f>
        <v>1.7656500802568219E-2</v>
      </c>
      <c r="O190" s="18">
        <f>IF(ISNUMBER(M190), $B199 * N190, "")</f>
        <v>2648.4751203852329</v>
      </c>
      <c r="Q190" s="271"/>
      <c r="R190" s="272"/>
      <c r="S190" s="273"/>
    </row>
    <row r="191" spans="1:19" ht="17.25" thickBot="1">
      <c r="A191" s="125" t="s">
        <v>88</v>
      </c>
      <c r="B191" s="126">
        <v>230550</v>
      </c>
      <c r="C191" s="77">
        <v>3.1774446200000001E-2</v>
      </c>
      <c r="D191" s="15">
        <v>232550</v>
      </c>
      <c r="E191" s="32">
        <f t="shared" si="102"/>
        <v>8.6749078291043155E-3</v>
      </c>
      <c r="F191" s="18">
        <f>IF(ISNUMBER(D191), $B199 * E191, "")</f>
        <v>1301.2361743656472</v>
      </c>
      <c r="G191" s="31">
        <v>235900</v>
      </c>
      <c r="H191" s="32">
        <f t="shared" si="103"/>
        <v>2.3205378442854044E-2</v>
      </c>
      <c r="I191" s="101">
        <f>IF(ISNUMBER(G191), $B199 * H191, "")</f>
        <v>3480.8067664281066</v>
      </c>
      <c r="J191" s="15">
        <v>237650</v>
      </c>
      <c r="K191" s="32">
        <f t="shared" si="104"/>
        <v>3.0795922793320323E-2</v>
      </c>
      <c r="L191" s="18">
        <f>IF(ISNUMBER(J191), $B199 * K191, "")</f>
        <v>4619.3884189980481</v>
      </c>
      <c r="M191" s="31">
        <v>240300</v>
      </c>
      <c r="N191" s="32">
        <f t="shared" si="105"/>
        <v>4.2290175666883541E-2</v>
      </c>
      <c r="O191" s="18">
        <f>IF(ISNUMBER(M191), $B199 * N191, "")</f>
        <v>6343.5263500325309</v>
      </c>
      <c r="Q191" s="264"/>
      <c r="R191" s="264"/>
      <c r="S191" s="264"/>
    </row>
    <row r="192" spans="1:19" ht="17.25" thickBot="1">
      <c r="A192" s="125" t="s">
        <v>204</v>
      </c>
      <c r="B192" s="126">
        <v>851</v>
      </c>
      <c r="C192" s="77">
        <v>3.1515151499999998E-2</v>
      </c>
      <c r="D192" s="15">
        <v>857</v>
      </c>
      <c r="E192" s="32">
        <f t="shared" si="102"/>
        <v>7.0505287896592246E-3</v>
      </c>
      <c r="F192" s="18">
        <f>IF(ISNUMBER(D192), $B199 * E192, "")</f>
        <v>1057.5793184488837</v>
      </c>
      <c r="G192" s="31">
        <v>869</v>
      </c>
      <c r="H192" s="32">
        <f t="shared" si="103"/>
        <v>2.1151586368977675E-2</v>
      </c>
      <c r="I192" s="101">
        <f>IF(ISNUMBER(G192), $B199 * H192, "")</f>
        <v>3172.7379553466512</v>
      </c>
      <c r="J192" s="15">
        <v>865</v>
      </c>
      <c r="K192" s="32">
        <f t="shared" si="104"/>
        <v>1.6451233842538191E-2</v>
      </c>
      <c r="L192" s="18">
        <f>IF(ISNUMBER(J192), $B199 * K192, "")</f>
        <v>2467.6850763807288</v>
      </c>
      <c r="M192" s="31">
        <v>899</v>
      </c>
      <c r="N192" s="32">
        <f t="shared" si="105"/>
        <v>5.6404230317273797E-2</v>
      </c>
      <c r="O192" s="18">
        <f>IF(ISNUMBER(M192), $B199 * N192, "")</f>
        <v>8460.6345475910693</v>
      </c>
      <c r="Q192" s="274"/>
      <c r="R192" s="274"/>
      <c r="S192" s="274"/>
    </row>
    <row r="193" spans="1:19" ht="17.25" thickBot="1">
      <c r="A193" s="127" t="s">
        <v>82</v>
      </c>
      <c r="B193" s="128">
        <v>2665</v>
      </c>
      <c r="C193" s="78">
        <v>2.8957528999999999E-2</v>
      </c>
      <c r="D193" s="20">
        <v>2675</v>
      </c>
      <c r="E193" s="21">
        <f t="shared" si="102"/>
        <v>3.7523452157598499E-3</v>
      </c>
      <c r="F193" s="22">
        <f>IF(ISNUMBER(D193), $B199 * E193, "")</f>
        <v>562.85178236397746</v>
      </c>
      <c r="G193" s="30">
        <v>2705</v>
      </c>
      <c r="H193" s="21">
        <f t="shared" si="103"/>
        <v>1.50093808630394E-2</v>
      </c>
      <c r="I193" s="105">
        <f>IF(ISNUMBER(G193), $B199 * H193, "")</f>
        <v>2251.4071294559099</v>
      </c>
      <c r="J193" s="20">
        <v>2705</v>
      </c>
      <c r="K193" s="21">
        <f t="shared" si="104"/>
        <v>1.50093808630394E-2</v>
      </c>
      <c r="L193" s="22">
        <f>IF(ISNUMBER(J193), $B199 * K193, "")</f>
        <v>2251.4071294559099</v>
      </c>
      <c r="M193" s="30">
        <v>2765</v>
      </c>
      <c r="N193" s="21">
        <f t="shared" si="105"/>
        <v>3.7523452157598502E-2</v>
      </c>
      <c r="O193" s="22">
        <f>IF(ISNUMBER(M193), $B199 * N193, "")</f>
        <v>5628.5178236397751</v>
      </c>
      <c r="Q193" s="274"/>
      <c r="R193" s="274"/>
      <c r="S193" s="274"/>
    </row>
    <row r="194" spans="1:19" ht="17.25" thickBot="1">
      <c r="A194" s="125" t="s">
        <v>74</v>
      </c>
      <c r="B194" s="129">
        <v>44900</v>
      </c>
      <c r="C194" s="80">
        <v>1.6296966999999999E-2</v>
      </c>
      <c r="D194" s="106">
        <v>45930</v>
      </c>
      <c r="E194" s="107">
        <f>IF(ISNUMBER(D194), (D194 - $B194) / $B194, "")</f>
        <v>2.2939866369710467E-2</v>
      </c>
      <c r="F194" s="108">
        <f>IF(ISNUMBER(D194), $B199 * E194, "")</f>
        <v>3440.9799554565702</v>
      </c>
      <c r="G194" s="109">
        <v>46900</v>
      </c>
      <c r="H194" s="107">
        <f>IF(ISNUMBER(G194), (G194 - $B194) / $B194, "")</f>
        <v>4.4543429844097995E-2</v>
      </c>
      <c r="I194" s="110">
        <f>IF(ISNUMBER(G194), $B199 * H194, "")</f>
        <v>6681.5144766146996</v>
      </c>
      <c r="J194" s="106">
        <v>47690</v>
      </c>
      <c r="K194" s="107">
        <f>IF(ISNUMBER(J194), (J194 - $B194) / $B194, "")</f>
        <v>6.2138084632516702E-2</v>
      </c>
      <c r="L194" s="108">
        <f>IF(ISNUMBER(J194), $B199 * K194, "")</f>
        <v>9320.7126948775058</v>
      </c>
      <c r="M194" s="109">
        <v>48030</v>
      </c>
      <c r="N194" s="107">
        <f>IF(ISNUMBER(M194), (M194 - $B194) / $B194, "")</f>
        <v>6.9710467706013357E-2</v>
      </c>
      <c r="O194" s="108">
        <f>IF(ISNUMBER(M194), $B199 * N194, "")</f>
        <v>10456.570155902004</v>
      </c>
      <c r="Q194" s="264"/>
      <c r="R194" s="264"/>
      <c r="S194" s="264"/>
    </row>
    <row r="195" spans="1:19" ht="17.25" thickBot="1">
      <c r="A195" s="125" t="s">
        <v>138</v>
      </c>
      <c r="B195" s="126">
        <v>15490</v>
      </c>
      <c r="C195" s="77">
        <v>1.2418300700000001E-2</v>
      </c>
      <c r="D195" s="15">
        <v>15510</v>
      </c>
      <c r="E195" s="32">
        <f t="shared" ref="E195:E198" si="106">IF(ISNUMBER(D195), (D195 - $B195) / $B195, "")</f>
        <v>1.2911555842479018E-3</v>
      </c>
      <c r="F195" s="18">
        <f>IF(ISNUMBER(D195), $B199 * E195, "")</f>
        <v>193.67333763718526</v>
      </c>
      <c r="G195" s="31">
        <v>16420</v>
      </c>
      <c r="H195" s="32">
        <f t="shared" ref="H195:H198" si="107">IF(ISNUMBER(G195), (G195 - $B195) / $B195, "")</f>
        <v>6.0038734667527439E-2</v>
      </c>
      <c r="I195" s="101">
        <f>IF(ISNUMBER(G195), $B199 * H195, "")</f>
        <v>9005.8102001291154</v>
      </c>
      <c r="J195" s="15">
        <v>17540</v>
      </c>
      <c r="K195" s="32">
        <f t="shared" ref="K195:K198" si="108">IF(ISNUMBER(J195), (J195 - $B195) / $B195, "")</f>
        <v>0.13234344738540993</v>
      </c>
      <c r="L195" s="18">
        <f>IF(ISNUMBER(J195), $B199 * K195, "")</f>
        <v>19851.517107811491</v>
      </c>
      <c r="M195" s="31">
        <v>18240</v>
      </c>
      <c r="N195" s="32">
        <f t="shared" ref="N195:N198" si="109">IF(ISNUMBER(M195), (M195 - $B195) / $B195, "")</f>
        <v>0.17753389283408652</v>
      </c>
      <c r="O195" s="18">
        <f>IF(ISNUMBER(M195), $B199 * N195, "")</f>
        <v>26630.083925112976</v>
      </c>
      <c r="Q195" s="264"/>
      <c r="R195" s="264"/>
      <c r="S195" s="264"/>
    </row>
    <row r="196" spans="1:19" ht="17.25" thickBot="1">
      <c r="A196" s="125" t="s">
        <v>238</v>
      </c>
      <c r="B196" s="126">
        <v>72.900000000000006</v>
      </c>
      <c r="C196" s="77">
        <v>6.9060772999999997E-3</v>
      </c>
      <c r="D196" s="15">
        <v>71.2</v>
      </c>
      <c r="E196" s="32">
        <f t="shared" si="106"/>
        <v>-2.3319615912208543E-2</v>
      </c>
      <c r="F196" s="18">
        <f>IF(ISNUMBER(D196), $B199 * E196, "")</f>
        <v>-3497.9423868312815</v>
      </c>
      <c r="G196" s="31">
        <v>71.2</v>
      </c>
      <c r="H196" s="32">
        <f t="shared" si="107"/>
        <v>-2.3319615912208543E-2</v>
      </c>
      <c r="I196" s="101">
        <f>IF(ISNUMBER(G196), $B199 * H196, "")</f>
        <v>-3497.9423868312815</v>
      </c>
      <c r="J196" s="15">
        <v>71</v>
      </c>
      <c r="K196" s="32">
        <f t="shared" si="108"/>
        <v>-2.6063100137174288E-2</v>
      </c>
      <c r="L196" s="18">
        <f>IF(ISNUMBER(J196), $B199 * K196, "")</f>
        <v>-3909.4650205761432</v>
      </c>
      <c r="M196" s="31">
        <v>72.400000000000006</v>
      </c>
      <c r="N196" s="32">
        <f t="shared" si="109"/>
        <v>-6.8587105624142658E-3</v>
      </c>
      <c r="O196" s="18">
        <f>IF(ISNUMBER(M196), $B199 * N196, "")</f>
        <v>-1028.8065843621398</v>
      </c>
      <c r="Q196" s="264"/>
      <c r="R196" s="264"/>
      <c r="S196" s="264"/>
    </row>
    <row r="197" spans="1:19">
      <c r="A197" s="125" t="s">
        <v>65</v>
      </c>
      <c r="B197" s="126">
        <v>67.3</v>
      </c>
      <c r="C197" s="77">
        <v>1.4880951999999999E-3</v>
      </c>
      <c r="D197" s="15">
        <v>67.5</v>
      </c>
      <c r="E197" s="32">
        <f t="shared" si="106"/>
        <v>2.9717682020802801E-3</v>
      </c>
      <c r="F197" s="18">
        <f>IF(ISNUMBER(D197), $B199 * E197, "")</f>
        <v>445.76523031204204</v>
      </c>
      <c r="G197" s="31">
        <v>68.400000000000006</v>
      </c>
      <c r="H197" s="32">
        <f t="shared" si="107"/>
        <v>1.6344725111441433E-2</v>
      </c>
      <c r="I197" s="101">
        <f>IF(ISNUMBER(G197), $B199 * H197, "")</f>
        <v>2451.708766716215</v>
      </c>
      <c r="J197" s="15">
        <v>68.5</v>
      </c>
      <c r="K197" s="32">
        <f t="shared" si="108"/>
        <v>1.7830609212481471E-2</v>
      </c>
      <c r="L197" s="18">
        <f>IF(ISNUMBER(J197), $B199 * K197, "")</f>
        <v>2674.5913818722206</v>
      </c>
      <c r="M197" s="31">
        <v>69.7</v>
      </c>
      <c r="N197" s="32">
        <f t="shared" si="109"/>
        <v>3.5661218424962941E-2</v>
      </c>
      <c r="O197" s="18">
        <f>IF(ISNUMBER(M197), $B199 * N197, "")</f>
        <v>5349.1827637444412</v>
      </c>
      <c r="Q197" s="253"/>
      <c r="R197" s="254"/>
      <c r="S197" s="255"/>
    </row>
    <row r="198" spans="1:19" ht="17.25" thickBot="1">
      <c r="A198" s="130" t="s">
        <v>328</v>
      </c>
      <c r="B198" s="131">
        <v>0.29899999999999999</v>
      </c>
      <c r="C198" s="79">
        <v>-6.6445183E-3</v>
      </c>
      <c r="D198" s="24">
        <v>0.30099999999999999</v>
      </c>
      <c r="E198" s="25">
        <f t="shared" si="106"/>
        <v>6.6889632107023471E-3</v>
      </c>
      <c r="F198" s="104">
        <f>IF(ISNUMBER(D198), $B199 * E198, "")</f>
        <v>1003.344481605352</v>
      </c>
      <c r="G198" s="102">
        <v>0.30499999999999999</v>
      </c>
      <c r="H198" s="25">
        <f t="shared" si="107"/>
        <v>2.0066889632107041E-2</v>
      </c>
      <c r="I198" s="103">
        <f>IF(ISNUMBER(G198), $B199 * H198, "")</f>
        <v>3010.0334448160561</v>
      </c>
      <c r="J198" s="24">
        <v>0.30099999999999999</v>
      </c>
      <c r="K198" s="25">
        <f t="shared" si="108"/>
        <v>6.6889632107023471E-3</v>
      </c>
      <c r="L198" s="104">
        <f>IF(ISNUMBER(J198), $B199 * K198, "")</f>
        <v>1003.344481605352</v>
      </c>
      <c r="M198" s="102">
        <v>0.30299999999999999</v>
      </c>
      <c r="N198" s="25">
        <f t="shared" si="109"/>
        <v>1.3377926421404694E-2</v>
      </c>
      <c r="O198" s="104">
        <f>IF(ISNUMBER(M198), $B199 * N198, "")</f>
        <v>2006.6889632107041</v>
      </c>
      <c r="Q198" s="256"/>
      <c r="R198" s="257"/>
      <c r="S198" s="258"/>
    </row>
    <row r="199" spans="1:19" ht="17.25" thickBot="1">
      <c r="A199" s="132" t="s">
        <v>268</v>
      </c>
      <c r="B199" s="317">
        <f>$B$37</f>
        <v>150000</v>
      </c>
      <c r="C199" s="318"/>
      <c r="D199" s="26" t="s">
        <v>269</v>
      </c>
      <c r="E199" s="27">
        <f>IF(COUNT(E179:E198), SUM(E179:E198) / COUNT(E179:E198), 0)</f>
        <v>1.6843019418716573E-2</v>
      </c>
      <c r="F199" s="28">
        <f>SUM(F179:F198)</f>
        <v>50529.058256149721</v>
      </c>
      <c r="G199" s="26" t="s">
        <v>269</v>
      </c>
      <c r="H199" s="27">
        <f>IF(COUNT(H179:H198), SUM(H179:H198) / COUNT(H179:H198), 0)</f>
        <v>3.1548638963569582E-2</v>
      </c>
      <c r="I199" s="28">
        <f>SUM(I179:I198)</f>
        <v>94645.916890708744</v>
      </c>
      <c r="J199" s="26" t="s">
        <v>269</v>
      </c>
      <c r="K199" s="27">
        <f>IF(COUNT(K179:K198), SUM(K179:K198) / COUNT(K179:K198), 0)</f>
        <v>3.8164644325388741E-2</v>
      </c>
      <c r="L199" s="28">
        <f>SUM(L179:L198)</f>
        <v>114493.93297616624</v>
      </c>
      <c r="M199" s="26" t="s">
        <v>269</v>
      </c>
      <c r="N199" s="27">
        <f>IF(COUNT(N179:N198), SUM(N179:N198) / COUNT(N179:N198), 0)</f>
        <v>5.8540831299412677E-2</v>
      </c>
      <c r="O199" s="28">
        <f>SUM(O179:O198)</f>
        <v>175622.49389823797</v>
      </c>
      <c r="Q199" s="259"/>
      <c r="R199" s="260"/>
      <c r="S199" s="261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409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409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409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409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408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408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408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408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408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408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4083" priority="157">
      <formula>AND($N17 &gt; 0, ISNUMBER($N17))</formula>
    </cfRule>
    <cfRule type="expression" dxfId="4082" priority="158">
      <formula>AND($N17 = 0 * ISNUMBER($N17))</formula>
    </cfRule>
    <cfRule type="expression" dxfId="4081" priority="159">
      <formula>AND($N17 &lt; 0, ISNUMBER($N17))</formula>
    </cfRule>
  </conditionalFormatting>
  <conditionalFormatting sqref="A17:F36">
    <cfRule type="expression" dxfId="4080" priority="166">
      <formula>AND($E17 &gt; 0, ISNUMBER($E17))</formula>
    </cfRule>
    <cfRule type="expression" dxfId="4079" priority="167">
      <formula>AND($E17 = 0 * ISNUMBER($E17))</formula>
    </cfRule>
    <cfRule type="expression" dxfId="4078" priority="168">
      <formula>AND($E17 &lt; 0, ISNUMBER($E17))</formula>
    </cfRule>
  </conditionalFormatting>
  <conditionalFormatting sqref="A17:C36 G17:I36">
    <cfRule type="expression" dxfId="4077" priority="163">
      <formula>AND($H17 &gt; 0, ISNUMBER($H17))</formula>
    </cfRule>
    <cfRule type="expression" dxfId="4076" priority="164">
      <formula>AND($H17 = 0 * ISNUMBER($H17))</formula>
    </cfRule>
    <cfRule type="expression" dxfId="4075" priority="165">
      <formula>AND($H17 &lt; 0, ISNUMBER($H17))</formula>
    </cfRule>
  </conditionalFormatting>
  <conditionalFormatting sqref="A17:C36 J17:L36">
    <cfRule type="expression" dxfId="4074" priority="160">
      <formula>AND($K17 &gt; 0, ISNUMBER($K17))</formula>
    </cfRule>
    <cfRule type="expression" dxfId="4073" priority="161">
      <formula>AND($K17 = 0 * ISNUMBER($K17))</formula>
    </cfRule>
    <cfRule type="expression" dxfId="4072" priority="162">
      <formula>AND($K17 &lt; 0, ISNUMBER($K17))</formula>
    </cfRule>
  </conditionalFormatting>
  <conditionalFormatting sqref="D15:F16 E37:F37">
    <cfRule type="expression" dxfId="4071" priority="154">
      <formula>$E$37 &gt; 0</formula>
    </cfRule>
    <cfRule type="expression" dxfId="4070" priority="155">
      <formula>$E$37 = 0</formula>
    </cfRule>
    <cfRule type="expression" dxfId="4069" priority="156">
      <formula>$E$37 &lt; 0</formula>
    </cfRule>
  </conditionalFormatting>
  <conditionalFormatting sqref="G15:I16 H37:I37">
    <cfRule type="expression" dxfId="4068" priority="151">
      <formula>$H$37 &gt; 0</formula>
    </cfRule>
    <cfRule type="expression" dxfId="4067" priority="152">
      <formula>$H$37 = 0</formula>
    </cfRule>
    <cfRule type="expression" dxfId="4066" priority="153">
      <formula>$H$37 &lt; 0</formula>
    </cfRule>
  </conditionalFormatting>
  <conditionalFormatting sqref="J15:L16 K37:L37">
    <cfRule type="expression" dxfId="4065" priority="148">
      <formula>$K$37 &gt; 0</formula>
    </cfRule>
    <cfRule type="expression" dxfId="4064" priority="149">
      <formula>$K$37 = 0</formula>
    </cfRule>
    <cfRule type="expression" dxfId="4063" priority="150">
      <formula>$K$37 &lt; 0</formula>
    </cfRule>
  </conditionalFormatting>
  <conditionalFormatting sqref="M15:O16 N37:O37">
    <cfRule type="expression" dxfId="4062" priority="145">
      <formula>$N$37 &gt; 0</formula>
    </cfRule>
    <cfRule type="expression" dxfId="4061" priority="146">
      <formula>$N$37 = 0</formula>
    </cfRule>
    <cfRule type="expression" dxfId="4060" priority="147">
      <formula>$N$37 &lt; 0</formula>
    </cfRule>
  </conditionalFormatting>
  <conditionalFormatting sqref="A44:C63 M44:O63">
    <cfRule type="expression" dxfId="4059" priority="133">
      <formula>AND($N44 &gt; 0, ISNUMBER($N44))</formula>
    </cfRule>
    <cfRule type="expression" dxfId="4058" priority="134">
      <formula>AND($N44 = 0 * ISNUMBER($N44))</formula>
    </cfRule>
    <cfRule type="expression" dxfId="4057" priority="135">
      <formula>AND($N44 &lt; 0, ISNUMBER($N44))</formula>
    </cfRule>
  </conditionalFormatting>
  <conditionalFormatting sqref="A44:F63">
    <cfRule type="expression" dxfId="4056" priority="142">
      <formula>AND($E44 &gt; 0, ISNUMBER($E44))</formula>
    </cfRule>
    <cfRule type="expression" dxfId="4055" priority="143">
      <formula>AND($E44 = 0 * ISNUMBER($E44))</formula>
    </cfRule>
    <cfRule type="expression" dxfId="4054" priority="144">
      <formula>AND($E44 &lt; 0, ISNUMBER($E44))</formula>
    </cfRule>
  </conditionalFormatting>
  <conditionalFormatting sqref="A44:C63 G44:I63">
    <cfRule type="expression" dxfId="4053" priority="139">
      <formula>AND($H44 &gt; 0, ISNUMBER($H44))</formula>
    </cfRule>
    <cfRule type="expression" dxfId="4052" priority="140">
      <formula>AND($H44 = 0 * ISNUMBER($H44))</formula>
    </cfRule>
    <cfRule type="expression" dxfId="4051" priority="141">
      <formula>AND($H44 &lt; 0, ISNUMBER($H44))</formula>
    </cfRule>
  </conditionalFormatting>
  <conditionalFormatting sqref="A44:C63 J44:L63">
    <cfRule type="expression" dxfId="4050" priority="136">
      <formula>AND($K44 &gt; 0, ISNUMBER($K44))</formula>
    </cfRule>
    <cfRule type="expression" dxfId="4049" priority="137">
      <formula>AND($K44 = 0 * ISNUMBER($K44))</formula>
    </cfRule>
    <cfRule type="expression" dxfId="4048" priority="138">
      <formula>AND($K44 &lt; 0, ISNUMBER($K44))</formula>
    </cfRule>
  </conditionalFormatting>
  <conditionalFormatting sqref="D42:F43 E64:F64">
    <cfRule type="expression" dxfId="4047" priority="130">
      <formula>$E$64 &gt; 0</formula>
    </cfRule>
    <cfRule type="expression" dxfId="4046" priority="131">
      <formula>$E$64 = 0</formula>
    </cfRule>
    <cfRule type="expression" dxfId="4045" priority="132">
      <formula>$E$64 &lt; 0</formula>
    </cfRule>
  </conditionalFormatting>
  <conditionalFormatting sqref="G42:I43 H64:I64">
    <cfRule type="expression" dxfId="4044" priority="127">
      <formula>$H$64 &gt; 0</formula>
    </cfRule>
    <cfRule type="expression" dxfId="4043" priority="128">
      <formula>$H$64 = 0</formula>
    </cfRule>
    <cfRule type="expression" dxfId="4042" priority="129">
      <formula>$H$64 &lt; 0</formula>
    </cfRule>
  </conditionalFormatting>
  <conditionalFormatting sqref="J42:L43 K64:L64">
    <cfRule type="expression" dxfId="4041" priority="124">
      <formula>$K$64 &gt; 0</formula>
    </cfRule>
    <cfRule type="expression" dxfId="4040" priority="125">
      <formula>$K$64 = 0</formula>
    </cfRule>
    <cfRule type="expression" dxfId="4039" priority="126">
      <formula>$K$64 &lt; 0</formula>
    </cfRule>
  </conditionalFormatting>
  <conditionalFormatting sqref="M42:O43 N64:O64">
    <cfRule type="expression" dxfId="4038" priority="121">
      <formula>$N$64 &gt; 0</formula>
    </cfRule>
    <cfRule type="expression" dxfId="4037" priority="122">
      <formula>$N$64 = 0</formula>
    </cfRule>
    <cfRule type="expression" dxfId="4036" priority="123">
      <formula>$N$64 &lt; 0</formula>
    </cfRule>
  </conditionalFormatting>
  <conditionalFormatting sqref="A71:C90 M71:O90">
    <cfRule type="expression" dxfId="4035" priority="109">
      <formula>AND($N71 &gt; 0, ISNUMBER($N71))</formula>
    </cfRule>
    <cfRule type="expression" dxfId="4034" priority="110">
      <formula>AND($N71 = 0 * ISNUMBER($N71))</formula>
    </cfRule>
    <cfRule type="expression" dxfId="4033" priority="111">
      <formula>AND($N71 &lt; 0, ISNUMBER($N71))</formula>
    </cfRule>
  </conditionalFormatting>
  <conditionalFormatting sqref="A71:F90">
    <cfRule type="expression" dxfId="4032" priority="118">
      <formula>AND($E71 &gt; 0, ISNUMBER($E71))</formula>
    </cfRule>
    <cfRule type="expression" dxfId="4031" priority="119">
      <formula>AND($E71 = 0 * ISNUMBER($E71))</formula>
    </cfRule>
    <cfRule type="expression" dxfId="4030" priority="120">
      <formula>AND($E71 &lt; 0, ISNUMBER($E71))</formula>
    </cfRule>
  </conditionalFormatting>
  <conditionalFormatting sqref="A71:C90 G71:I90">
    <cfRule type="expression" dxfId="4029" priority="115">
      <formula>AND($H71 &gt; 0, ISNUMBER($H71))</formula>
    </cfRule>
    <cfRule type="expression" dxfId="4028" priority="116">
      <formula>AND($H71 = 0 * ISNUMBER($H71))</formula>
    </cfRule>
    <cfRule type="expression" dxfId="4027" priority="117">
      <formula>AND($H71 &lt; 0, ISNUMBER($H71))</formula>
    </cfRule>
  </conditionalFormatting>
  <conditionalFormatting sqref="A71:C90 J71:L90">
    <cfRule type="expression" dxfId="4026" priority="112">
      <formula>AND($K71 &gt; 0, ISNUMBER($K71))</formula>
    </cfRule>
    <cfRule type="expression" dxfId="4025" priority="113">
      <formula>AND($K71 = 0 * ISNUMBER($K71))</formula>
    </cfRule>
    <cfRule type="expression" dxfId="4024" priority="114">
      <formula>AND($K71 &lt; 0, ISNUMBER($K71))</formula>
    </cfRule>
  </conditionalFormatting>
  <conditionalFormatting sqref="D69:F70 E91:F91">
    <cfRule type="expression" dxfId="4023" priority="106">
      <formula>$E$91 &gt; 0</formula>
    </cfRule>
    <cfRule type="expression" dxfId="4022" priority="107">
      <formula>$E$91 = 0</formula>
    </cfRule>
    <cfRule type="expression" dxfId="4021" priority="108">
      <formula>$E$91 &lt; 0</formula>
    </cfRule>
  </conditionalFormatting>
  <conditionalFormatting sqref="G69:I70 H91:I91">
    <cfRule type="expression" dxfId="4020" priority="103">
      <formula>$H$91 &gt; 0</formula>
    </cfRule>
    <cfRule type="expression" dxfId="4019" priority="104">
      <formula>$H$91 = 0</formula>
    </cfRule>
    <cfRule type="expression" dxfId="4018" priority="105">
      <formula>$H$91 &lt; 0</formula>
    </cfRule>
  </conditionalFormatting>
  <conditionalFormatting sqref="J69:L70 K91:L91">
    <cfRule type="expression" dxfId="4017" priority="100">
      <formula>$K$91 &gt; 0</formula>
    </cfRule>
    <cfRule type="expression" dxfId="4016" priority="101">
      <formula>$K$91 = 0</formula>
    </cfRule>
    <cfRule type="expression" dxfId="4015" priority="102">
      <formula>$K$91 &lt; 0</formula>
    </cfRule>
  </conditionalFormatting>
  <conditionalFormatting sqref="M69:O70 N91:O91">
    <cfRule type="expression" dxfId="4014" priority="97">
      <formula>$N$91 &gt; 0</formula>
    </cfRule>
    <cfRule type="expression" dxfId="4013" priority="98">
      <formula>$N$91 = 0</formula>
    </cfRule>
    <cfRule type="expression" dxfId="4012" priority="99">
      <formula>$N$91 &lt; 0</formula>
    </cfRule>
  </conditionalFormatting>
  <conditionalFormatting sqref="A98:C117 M98:O117">
    <cfRule type="expression" dxfId="4011" priority="85">
      <formula>AND($N98 &gt; 0, ISNUMBER($N98))</formula>
    </cfRule>
    <cfRule type="expression" dxfId="4010" priority="86">
      <formula>AND($N98 = 0 * ISNUMBER($N98))</formula>
    </cfRule>
    <cfRule type="expression" dxfId="4009" priority="87">
      <formula>AND($N98 &lt; 0, ISNUMBER($N98))</formula>
    </cfRule>
  </conditionalFormatting>
  <conditionalFormatting sqref="A98:F117">
    <cfRule type="expression" dxfId="4008" priority="94">
      <formula>AND($E98 &gt; 0, ISNUMBER($E98))</formula>
    </cfRule>
    <cfRule type="expression" dxfId="4007" priority="95">
      <formula>AND($E98 = 0 * ISNUMBER($E98))</formula>
    </cfRule>
    <cfRule type="expression" dxfId="4006" priority="96">
      <formula>AND($E98 &lt; 0, ISNUMBER($E98))</formula>
    </cfRule>
  </conditionalFormatting>
  <conditionalFormatting sqref="A98:C117 G98:I117">
    <cfRule type="expression" dxfId="4005" priority="91">
      <formula>AND($H98 &gt; 0, ISNUMBER($H98))</formula>
    </cfRule>
    <cfRule type="expression" dxfId="4004" priority="92">
      <formula>AND($H98 = 0 * ISNUMBER($H98))</formula>
    </cfRule>
    <cfRule type="expression" dxfId="4003" priority="93">
      <formula>AND($H98 &lt; 0, ISNUMBER($H98))</formula>
    </cfRule>
  </conditionalFormatting>
  <conditionalFormatting sqref="A98:C117 J98:L117">
    <cfRule type="expression" dxfId="4002" priority="88">
      <formula>AND($K98 &gt; 0, ISNUMBER($K98))</formula>
    </cfRule>
    <cfRule type="expression" dxfId="4001" priority="89">
      <formula>AND($K98 = 0 * ISNUMBER($K98))</formula>
    </cfRule>
    <cfRule type="expression" dxfId="4000" priority="90">
      <formula>AND($K98 &lt; 0, ISNUMBER($K98))</formula>
    </cfRule>
  </conditionalFormatting>
  <conditionalFormatting sqref="D96:F97 E118:F118">
    <cfRule type="expression" dxfId="3999" priority="82">
      <formula>$E$118 &gt; 0</formula>
    </cfRule>
    <cfRule type="expression" dxfId="3998" priority="83">
      <formula>$E$118 = 0</formula>
    </cfRule>
    <cfRule type="expression" dxfId="3997" priority="84">
      <formula>$E$118 &lt; 0</formula>
    </cfRule>
  </conditionalFormatting>
  <conditionalFormatting sqref="G96:I97 H118:I118">
    <cfRule type="expression" dxfId="3996" priority="79">
      <formula>$H$118 &gt; 0</formula>
    </cfRule>
    <cfRule type="expression" dxfId="3995" priority="80">
      <formula>$H$118 = 0</formula>
    </cfRule>
    <cfRule type="expression" dxfId="3994" priority="81">
      <formula>$H$118 &lt; 0</formula>
    </cfRule>
  </conditionalFormatting>
  <conditionalFormatting sqref="J96:L97 K118:L118">
    <cfRule type="expression" dxfId="3993" priority="76">
      <formula>$K$118 &gt; 0</formula>
    </cfRule>
    <cfRule type="expression" dxfId="3992" priority="77">
      <formula>$K$118 = 0</formula>
    </cfRule>
    <cfRule type="expression" dxfId="3991" priority="78">
      <formula>$K$118 &lt; 0</formula>
    </cfRule>
  </conditionalFormatting>
  <conditionalFormatting sqref="M96:O97 N118:O118">
    <cfRule type="expression" dxfId="3990" priority="73">
      <formula>$N$118 &gt; 0</formula>
    </cfRule>
    <cfRule type="expression" dxfId="3989" priority="74">
      <formula>$N$118 = 0</formula>
    </cfRule>
    <cfRule type="expression" dxfId="3988" priority="75">
      <formula>$N$118 &lt; 0</formula>
    </cfRule>
  </conditionalFormatting>
  <conditionalFormatting sqref="A125:C144 M125:O144">
    <cfRule type="expression" dxfId="3987" priority="61">
      <formula>AND($N125 &gt; 0, ISNUMBER($N125))</formula>
    </cfRule>
    <cfRule type="expression" dxfId="3986" priority="62">
      <formula>AND($N125 = 0 * ISNUMBER($N125))</formula>
    </cfRule>
    <cfRule type="expression" dxfId="3985" priority="63">
      <formula>AND($N125 &lt; 0, ISNUMBER($N125))</formula>
    </cfRule>
  </conditionalFormatting>
  <conditionalFormatting sqref="A125:F144">
    <cfRule type="expression" dxfId="3984" priority="70">
      <formula>AND($E125 &gt; 0, ISNUMBER($E125))</formula>
    </cfRule>
    <cfRule type="expression" dxfId="3983" priority="71">
      <formula>AND($E125 = 0 * ISNUMBER($E125))</formula>
    </cfRule>
    <cfRule type="expression" dxfId="3982" priority="72">
      <formula>AND($E125 &lt; 0, ISNUMBER($E125))</formula>
    </cfRule>
  </conditionalFormatting>
  <conditionalFormatting sqref="A125:C144 G125:I144">
    <cfRule type="expression" dxfId="3981" priority="67">
      <formula>AND($H125 &gt; 0, ISNUMBER($H125))</formula>
    </cfRule>
    <cfRule type="expression" dxfId="3980" priority="68">
      <formula>AND($H125 = 0 * ISNUMBER($H125))</formula>
    </cfRule>
    <cfRule type="expression" dxfId="3979" priority="69">
      <formula>AND($H125 &lt; 0, ISNUMBER($H125))</formula>
    </cfRule>
  </conditionalFormatting>
  <conditionalFormatting sqref="A125:C144 J125:L144">
    <cfRule type="expression" dxfId="3978" priority="64">
      <formula>AND($K125 &gt; 0, ISNUMBER($K125))</formula>
    </cfRule>
    <cfRule type="expression" dxfId="3977" priority="65">
      <formula>AND($K125 = 0 * ISNUMBER($K125))</formula>
    </cfRule>
    <cfRule type="expression" dxfId="3976" priority="66">
      <formula>AND($K125 &lt; 0, ISNUMBER($K125))</formula>
    </cfRule>
  </conditionalFormatting>
  <conditionalFormatting sqref="D123:F124 E145:F145">
    <cfRule type="expression" dxfId="3975" priority="58">
      <formula>$E$145 &gt; 0</formula>
    </cfRule>
    <cfRule type="expression" dxfId="3974" priority="59">
      <formula>$E$145 = 0</formula>
    </cfRule>
    <cfRule type="expression" dxfId="3973" priority="60">
      <formula>$E$145 &lt; 0</formula>
    </cfRule>
  </conditionalFormatting>
  <conditionalFormatting sqref="G123:I124 H145:I145">
    <cfRule type="expression" dxfId="3972" priority="55">
      <formula>$H$145 &gt; 0</formula>
    </cfRule>
    <cfRule type="expression" dxfId="3971" priority="56">
      <formula>$H$145 = 0</formula>
    </cfRule>
    <cfRule type="expression" dxfId="3970" priority="57">
      <formula>$H$145 &lt; 0</formula>
    </cfRule>
  </conditionalFormatting>
  <conditionalFormatting sqref="J123:L124 K145:L145">
    <cfRule type="expression" dxfId="3969" priority="52">
      <formula>$K$145 &gt; 0</formula>
    </cfRule>
    <cfRule type="expression" dxfId="3968" priority="53">
      <formula>$K$145 = 0</formula>
    </cfRule>
    <cfRule type="expression" dxfId="3967" priority="54">
      <formula>$K$145 &lt; 0</formula>
    </cfRule>
  </conditionalFormatting>
  <conditionalFormatting sqref="M123:O124 N145:O145">
    <cfRule type="expression" dxfId="3966" priority="49">
      <formula>$N$145 &gt; 0</formula>
    </cfRule>
    <cfRule type="expression" dxfId="3965" priority="50">
      <formula>$N$145 = 0</formula>
    </cfRule>
    <cfRule type="expression" dxfId="3964" priority="51">
      <formula>$N$145 &lt; 0</formula>
    </cfRule>
  </conditionalFormatting>
  <conditionalFormatting sqref="A152:C171 M152:O171">
    <cfRule type="expression" dxfId="3963" priority="37">
      <formula>AND($N152 &gt; 0, ISNUMBER($N152))</formula>
    </cfRule>
    <cfRule type="expression" dxfId="3962" priority="38">
      <formula>AND($N152 = 0 * ISNUMBER($N152))</formula>
    </cfRule>
    <cfRule type="expression" dxfId="3961" priority="39">
      <formula>AND($N152 &lt; 0, ISNUMBER($N152))</formula>
    </cfRule>
  </conditionalFormatting>
  <conditionalFormatting sqref="A152:F171">
    <cfRule type="expression" dxfId="3960" priority="46">
      <formula>AND($E152 &gt; 0, ISNUMBER($E152))</formula>
    </cfRule>
    <cfRule type="expression" dxfId="3959" priority="47">
      <formula>AND($E152 = 0 * ISNUMBER($E152))</formula>
    </cfRule>
    <cfRule type="expression" dxfId="3958" priority="48">
      <formula>AND($E152 &lt; 0, ISNUMBER($E152))</formula>
    </cfRule>
  </conditionalFormatting>
  <conditionalFormatting sqref="A152:C171 G152:I171">
    <cfRule type="expression" dxfId="3957" priority="43">
      <formula>AND($H152 &gt; 0, ISNUMBER($H152))</formula>
    </cfRule>
    <cfRule type="expression" dxfId="3956" priority="44">
      <formula>AND($H152 = 0 * ISNUMBER($H152))</formula>
    </cfRule>
    <cfRule type="expression" dxfId="3955" priority="45">
      <formula>AND($H152 &lt; 0, ISNUMBER($H152))</formula>
    </cfRule>
  </conditionalFormatting>
  <conditionalFormatting sqref="A152:C171 J152:L171">
    <cfRule type="expression" dxfId="3954" priority="40">
      <formula>AND($K152 &gt; 0, ISNUMBER($K152))</formula>
    </cfRule>
    <cfRule type="expression" dxfId="3953" priority="41">
      <formula>AND($K152 = 0 * ISNUMBER($K152))</formula>
    </cfRule>
    <cfRule type="expression" dxfId="3952" priority="42">
      <formula>AND($K152 &lt; 0, ISNUMBER($K152))</formula>
    </cfRule>
  </conditionalFormatting>
  <conditionalFormatting sqref="D150:F151 E172:F172">
    <cfRule type="expression" dxfId="3951" priority="34">
      <formula>$E$172 &gt; 0</formula>
    </cfRule>
    <cfRule type="expression" dxfId="3950" priority="35">
      <formula>$E$172 = 0</formula>
    </cfRule>
    <cfRule type="expression" dxfId="3949" priority="36">
      <formula>$E$172 &lt; 0</formula>
    </cfRule>
  </conditionalFormatting>
  <conditionalFormatting sqref="G150:I151 H172:I172">
    <cfRule type="expression" dxfId="3948" priority="31">
      <formula>$H$172 &gt; 0</formula>
    </cfRule>
    <cfRule type="expression" dxfId="3947" priority="32">
      <formula>$H$172 = 0</formula>
    </cfRule>
    <cfRule type="expression" dxfId="3946" priority="33">
      <formula>$H$172 &lt; 0</formula>
    </cfRule>
  </conditionalFormatting>
  <conditionalFormatting sqref="J150:L151 K172:L172">
    <cfRule type="expression" dxfId="3945" priority="28">
      <formula>$K$172 &gt; 0</formula>
    </cfRule>
    <cfRule type="expression" dxfId="3944" priority="29">
      <formula>$K$172 = 0</formula>
    </cfRule>
    <cfRule type="expression" dxfId="3943" priority="30">
      <formula>$K$172 &lt; 0</formula>
    </cfRule>
  </conditionalFormatting>
  <conditionalFormatting sqref="M150:O151 N172:O172">
    <cfRule type="expression" dxfId="3942" priority="25">
      <formula>$N$172 &gt; 0</formula>
    </cfRule>
    <cfRule type="expression" dxfId="3941" priority="26">
      <formula>$N$172 = 0</formula>
    </cfRule>
    <cfRule type="expression" dxfId="3940" priority="27">
      <formula>$N$172 &lt; 0</formula>
    </cfRule>
  </conditionalFormatting>
  <conditionalFormatting sqref="A179:C198 M179:O198">
    <cfRule type="expression" dxfId="3939" priority="13">
      <formula>AND($N179 &gt; 0, ISNUMBER($N179))</formula>
    </cfRule>
    <cfRule type="expression" dxfId="3938" priority="14">
      <formula>AND($N179 = 0 * ISNUMBER($N179))</formula>
    </cfRule>
    <cfRule type="expression" dxfId="3937" priority="15">
      <formula>AND($N179 &lt; 0, ISNUMBER($N179))</formula>
    </cfRule>
  </conditionalFormatting>
  <conditionalFormatting sqref="A179:F198">
    <cfRule type="expression" dxfId="3936" priority="22">
      <formula>AND($E179 &gt; 0, ISNUMBER($E179))</formula>
    </cfRule>
    <cfRule type="expression" dxfId="3935" priority="23">
      <formula>AND($E179 = 0 * ISNUMBER($E179))</formula>
    </cfRule>
    <cfRule type="expression" dxfId="3934" priority="24">
      <formula>AND($E179 &lt; 0, ISNUMBER($E179))</formula>
    </cfRule>
  </conditionalFormatting>
  <conditionalFormatting sqref="A179:C198 G179:I198">
    <cfRule type="expression" dxfId="3933" priority="19">
      <formula>AND($H179 &gt; 0, ISNUMBER($H179))</formula>
    </cfRule>
    <cfRule type="expression" dxfId="3932" priority="20">
      <formula>AND($H179 = 0 * ISNUMBER($H179))</formula>
    </cfRule>
    <cfRule type="expression" dxfId="3931" priority="21">
      <formula>AND($H179 &lt; 0, ISNUMBER($H179))</formula>
    </cfRule>
  </conditionalFormatting>
  <conditionalFormatting sqref="A179:C198 J179:L198">
    <cfRule type="expression" dxfId="3930" priority="16">
      <formula>AND($K179 &gt; 0, ISNUMBER($K179))</formula>
    </cfRule>
    <cfRule type="expression" dxfId="3929" priority="17">
      <formula>AND($K179 = 0 * ISNUMBER($K179))</formula>
    </cfRule>
    <cfRule type="expression" dxfId="3928" priority="18">
      <formula>AND($K179 &lt; 0, ISNUMBER($K179))</formula>
    </cfRule>
  </conditionalFormatting>
  <conditionalFormatting sqref="D177:F178 E199:F199">
    <cfRule type="expression" dxfId="3927" priority="10">
      <formula>$E$199 &gt; 0</formula>
    </cfRule>
    <cfRule type="expression" dxfId="3926" priority="11">
      <formula>$E$199 = 0</formula>
    </cfRule>
    <cfRule type="expression" dxfId="3925" priority="12">
      <formula>$E$199 &lt; 0</formula>
    </cfRule>
  </conditionalFormatting>
  <conditionalFormatting sqref="G177:I178 H199:I199">
    <cfRule type="expression" dxfId="3924" priority="7">
      <formula>$H$199 &gt; 0</formula>
    </cfRule>
    <cfRule type="expression" dxfId="3923" priority="8">
      <formula>$H$199 = 0</formula>
    </cfRule>
    <cfRule type="expression" dxfId="3922" priority="9">
      <formula>$H$199 &lt; 0</formula>
    </cfRule>
  </conditionalFormatting>
  <conditionalFormatting sqref="J177:L178 K199:L199">
    <cfRule type="expression" dxfId="3921" priority="4">
      <formula>$K$199 &gt; 0</formula>
    </cfRule>
    <cfRule type="expression" dxfId="3920" priority="5">
      <formula>$K$199 = 0</formula>
    </cfRule>
    <cfRule type="expression" dxfId="3919" priority="6">
      <formula>$K$199 &lt; 0</formula>
    </cfRule>
  </conditionalFormatting>
  <conditionalFormatting sqref="M177:O178 N199:O199">
    <cfRule type="expression" dxfId="3918" priority="1">
      <formula>$N$199 &gt; 0</formula>
    </cfRule>
    <cfRule type="expression" dxfId="3917" priority="2">
      <formula>$N$199 = 0</formula>
    </cfRule>
    <cfRule type="expression" dxfId="391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EBC232-81D1-4129-900F-61630E45F944}">
  <sheetPr codeName="Sheet9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75" t="s">
        <v>0</v>
      </c>
      <c r="B1" s="276"/>
      <c r="C1" s="276"/>
      <c r="D1" s="276"/>
      <c r="E1" s="276"/>
      <c r="F1" s="277"/>
      <c r="G1" s="306">
        <v>44472</v>
      </c>
      <c r="H1" s="307"/>
      <c r="I1" s="308"/>
      <c r="J1" s="275" t="s">
        <v>1</v>
      </c>
      <c r="K1" s="276"/>
      <c r="L1" s="276"/>
      <c r="M1" s="276"/>
      <c r="N1" s="276"/>
      <c r="O1" s="277"/>
      <c r="Q1" s="275" t="s">
        <v>2</v>
      </c>
      <c r="R1" s="277"/>
    </row>
    <row r="2" spans="1:19" ht="17.25" customHeight="1">
      <c r="A2" s="117" t="s">
        <v>3</v>
      </c>
      <c r="B2" s="309" t="s">
        <v>8</v>
      </c>
      <c r="C2" s="310"/>
      <c r="D2" s="310"/>
      <c r="E2" s="310"/>
      <c r="F2" s="311"/>
      <c r="G2" s="303" t="s">
        <v>46</v>
      </c>
      <c r="H2" s="304"/>
      <c r="I2" s="305"/>
      <c r="J2" s="1" t="s">
        <v>3</v>
      </c>
      <c r="K2" s="309" t="s">
        <v>318</v>
      </c>
      <c r="L2" s="310"/>
      <c r="M2" s="310"/>
      <c r="N2" s="310"/>
      <c r="O2" s="311"/>
      <c r="Q2" s="2" t="s">
        <v>6</v>
      </c>
      <c r="R2" s="3">
        <v>0.375</v>
      </c>
    </row>
    <row r="3" spans="1:19" ht="17.25" customHeight="1" thickBot="1">
      <c r="A3" s="118" t="s">
        <v>7</v>
      </c>
      <c r="B3" s="300" t="s">
        <v>326</v>
      </c>
      <c r="C3" s="301"/>
      <c r="D3" s="301"/>
      <c r="E3" s="301"/>
      <c r="F3" s="302"/>
      <c r="G3" s="29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21,897 KRW (0.73%)</v>
      </c>
      <c r="H3" s="297"/>
      <c r="I3" s="298"/>
      <c r="J3" s="4" t="s">
        <v>7</v>
      </c>
      <c r="K3" s="300" t="s">
        <v>319</v>
      </c>
      <c r="L3" s="301"/>
      <c r="M3" s="301"/>
      <c r="N3" s="301"/>
      <c r="O3" s="302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300" t="s">
        <v>16</v>
      </c>
      <c r="C4" s="301"/>
      <c r="D4" s="301"/>
      <c r="E4" s="301"/>
      <c r="F4" s="302"/>
      <c r="G4" s="303" t="s">
        <v>44</v>
      </c>
      <c r="H4" s="304"/>
      <c r="I4" s="305"/>
      <c r="J4" s="4" t="s">
        <v>11</v>
      </c>
      <c r="K4" s="300" t="s">
        <v>320</v>
      </c>
      <c r="L4" s="301"/>
      <c r="M4" s="301"/>
      <c r="N4" s="301"/>
      <c r="O4" s="302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300" t="s">
        <v>317</v>
      </c>
      <c r="C5" s="301"/>
      <c r="D5" s="301"/>
      <c r="E5" s="301"/>
      <c r="F5" s="302"/>
      <c r="G5" s="29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-24,989 KRW (-0.93%)</v>
      </c>
      <c r="H5" s="297"/>
      <c r="I5" s="298"/>
      <c r="J5" s="4" t="s">
        <v>15</v>
      </c>
      <c r="K5" s="300" t="s">
        <v>321</v>
      </c>
      <c r="L5" s="301"/>
      <c r="M5" s="301"/>
      <c r="N5" s="301"/>
      <c r="O5" s="302"/>
    </row>
    <row r="6" spans="1:19">
      <c r="A6" s="118" t="s">
        <v>18</v>
      </c>
      <c r="B6" s="300"/>
      <c r="C6" s="301"/>
      <c r="D6" s="301"/>
      <c r="E6" s="301"/>
      <c r="F6" s="302"/>
      <c r="G6" s="303" t="s">
        <v>45</v>
      </c>
      <c r="H6" s="304"/>
      <c r="I6" s="305"/>
      <c r="J6" s="4" t="s">
        <v>18</v>
      </c>
      <c r="K6" s="300" t="s">
        <v>322</v>
      </c>
      <c r="L6" s="301"/>
      <c r="M6" s="301"/>
      <c r="N6" s="301"/>
      <c r="O6" s="302"/>
    </row>
    <row r="7" spans="1:19" ht="17.25" thickBot="1">
      <c r="A7" s="118" t="s">
        <v>21</v>
      </c>
      <c r="B7" s="300"/>
      <c r="C7" s="301"/>
      <c r="D7" s="301"/>
      <c r="E7" s="301"/>
      <c r="F7" s="302"/>
      <c r="G7" s="29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2,906 KRW (0.10%)</v>
      </c>
      <c r="H7" s="297"/>
      <c r="I7" s="298"/>
      <c r="J7" s="4" t="s">
        <v>21</v>
      </c>
      <c r="K7" s="300" t="s">
        <v>323</v>
      </c>
      <c r="L7" s="301"/>
      <c r="M7" s="301"/>
      <c r="N7" s="301"/>
      <c r="O7" s="302"/>
    </row>
    <row r="8" spans="1:19" ht="17.25" thickBot="1">
      <c r="A8" s="118" t="s">
        <v>24</v>
      </c>
      <c r="B8" s="300"/>
      <c r="C8" s="301"/>
      <c r="D8" s="301"/>
      <c r="E8" s="301"/>
      <c r="F8" s="302"/>
      <c r="G8" s="303" t="s">
        <v>253</v>
      </c>
      <c r="H8" s="304"/>
      <c r="I8" s="305"/>
      <c r="J8" s="4" t="s">
        <v>24</v>
      </c>
      <c r="K8" s="300"/>
      <c r="L8" s="301"/>
      <c r="M8" s="301"/>
      <c r="N8" s="301"/>
      <c r="O8" s="302"/>
      <c r="Q8" s="275" t="s">
        <v>27</v>
      </c>
      <c r="R8" s="277"/>
    </row>
    <row r="9" spans="1:19" ht="17.25" thickBot="1">
      <c r="A9" s="118" t="s">
        <v>28</v>
      </c>
      <c r="B9" s="300"/>
      <c r="C9" s="301"/>
      <c r="D9" s="301"/>
      <c r="E9" s="301"/>
      <c r="F9" s="302"/>
      <c r="G9" s="29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3,565 KRW (0.12%)</v>
      </c>
      <c r="H9" s="297"/>
      <c r="I9" s="298"/>
      <c r="J9" s="4" t="s">
        <v>28</v>
      </c>
      <c r="K9" s="300"/>
      <c r="L9" s="301"/>
      <c r="M9" s="301"/>
      <c r="N9" s="301"/>
      <c r="O9" s="302"/>
      <c r="Q9" s="2" t="s">
        <v>29</v>
      </c>
      <c r="R9" s="6">
        <v>10</v>
      </c>
    </row>
    <row r="10" spans="1:19">
      <c r="A10" s="118" t="s">
        <v>30</v>
      </c>
      <c r="B10" s="300"/>
      <c r="C10" s="301"/>
      <c r="D10" s="301"/>
      <c r="E10" s="301"/>
      <c r="F10" s="302"/>
      <c r="G10" s="303" t="s">
        <v>47</v>
      </c>
      <c r="H10" s="304"/>
      <c r="I10" s="305"/>
      <c r="J10" s="4" t="s">
        <v>30</v>
      </c>
      <c r="K10" s="300" t="s">
        <v>324</v>
      </c>
      <c r="L10" s="301"/>
      <c r="M10" s="301"/>
      <c r="N10" s="301"/>
      <c r="O10" s="302"/>
      <c r="Q10" s="2" t="s">
        <v>31</v>
      </c>
      <c r="R10" s="6">
        <v>100</v>
      </c>
    </row>
    <row r="11" spans="1:19" ht="17.25" thickBot="1">
      <c r="A11" s="119" t="s">
        <v>32</v>
      </c>
      <c r="B11" s="293" t="s">
        <v>325</v>
      </c>
      <c r="C11" s="294"/>
      <c r="D11" s="294"/>
      <c r="E11" s="294"/>
      <c r="F11" s="295"/>
      <c r="G11" s="29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97"/>
      <c r="I11" s="298"/>
      <c r="J11" s="7" t="s">
        <v>32</v>
      </c>
      <c r="K11" s="293" t="s">
        <v>316</v>
      </c>
      <c r="L11" s="294"/>
      <c r="M11" s="294"/>
      <c r="N11" s="294"/>
      <c r="O11" s="295"/>
      <c r="Q11" s="65" t="s">
        <v>33</v>
      </c>
      <c r="R11" s="8">
        <v>1000</v>
      </c>
    </row>
    <row r="12" spans="1:19" ht="17.25" thickBot="1"/>
    <row r="13" spans="1:19" ht="17.25" customHeight="1" thickBot="1">
      <c r="A13" s="275" t="s">
        <v>34</v>
      </c>
      <c r="B13" s="276"/>
      <c r="C13" s="276"/>
      <c r="D13" s="276"/>
      <c r="E13" s="276"/>
      <c r="F13" s="276"/>
      <c r="G13" s="276"/>
      <c r="H13" s="276"/>
      <c r="I13" s="276"/>
      <c r="J13" s="276"/>
      <c r="K13" s="276"/>
      <c r="L13" s="276"/>
      <c r="M13" s="276"/>
      <c r="N13" s="276"/>
      <c r="O13" s="277"/>
      <c r="Q13" s="274"/>
      <c r="R13" s="274"/>
      <c r="S13" s="274"/>
    </row>
    <row r="14" spans="1:19" ht="17.25" customHeight="1" thickBot="1">
      <c r="A14" s="165" t="s">
        <v>35</v>
      </c>
      <c r="B14" s="275" t="s">
        <v>36</v>
      </c>
      <c r="C14" s="277"/>
      <c r="D14" s="275" t="s">
        <v>37</v>
      </c>
      <c r="E14" s="276"/>
      <c r="F14" s="277"/>
      <c r="G14" s="278">
        <f>_xlfn.IFNA(VLOOKUP(B14, 현재가테이블!$B$2:$D$200, 2, FALSE), "-")</f>
        <v>74050000</v>
      </c>
      <c r="H14" s="279"/>
      <c r="I14" s="280"/>
      <c r="J14" s="275" t="s">
        <v>38</v>
      </c>
      <c r="K14" s="276"/>
      <c r="L14" s="277"/>
      <c r="M14" s="281">
        <f>_xlfn.IFNA(VLOOKUP(B14, 현재가테이블!$B$2:$D$200, 3, FALSE), "-")</f>
        <v>-1.04236269E-2</v>
      </c>
      <c r="N14" s="282"/>
      <c r="O14" s="283"/>
      <c r="Q14" s="274"/>
      <c r="R14" s="274"/>
      <c r="S14" s="274"/>
    </row>
    <row r="15" spans="1:19" ht="17.25" customHeight="1" thickBot="1">
      <c r="A15" s="312" t="s">
        <v>39</v>
      </c>
      <c r="B15" s="313" t="str">
        <f>TEXT($G$1, "[$-ko-KR]yyyy-mm-dd(ddd) ") &amp; "오전 00:00"</f>
        <v>2021-10-03(일) 오전 00:00</v>
      </c>
      <c r="C15" s="314"/>
      <c r="D15" s="288" t="str">
        <f>TEXT($G$1, "[$-ko-KR]yyyy-mm-dd(ddd) ") &amp; "오후 14:00"</f>
        <v>2021-10-03(일) 오후 14:00</v>
      </c>
      <c r="E15" s="289"/>
      <c r="F15" s="290"/>
      <c r="G15" s="288" t="str">
        <f>TEXT($G$1, "[$-ko-KR]yyyy-mm-dd(ddd) ") &amp; "오후 19:00"</f>
        <v>2021-10-03(일) 오후 19:00</v>
      </c>
      <c r="H15" s="289"/>
      <c r="I15" s="290"/>
      <c r="J15" s="288" t="str">
        <f>TEXT($G$1, "[$-ko-KR]yyyy-mm-dd(ddd) ") &amp; "오후 21:00"</f>
        <v>2021-10-03(일) 오후 21:00</v>
      </c>
      <c r="K15" s="289"/>
      <c r="L15" s="290"/>
      <c r="M15" s="288" t="str">
        <f>TEXT($G$1+1, "[$-ko-KR]yyyy-mm-dd(ddd) ") &amp; "오전 00:00"</f>
        <v>2021-10-04(월) 오전 00:00</v>
      </c>
      <c r="N15" s="289"/>
      <c r="O15" s="290"/>
      <c r="Q15" s="274"/>
      <c r="R15" s="274"/>
      <c r="S15" s="274"/>
    </row>
    <row r="16" spans="1:19" ht="17.25" customHeight="1" thickBot="1">
      <c r="A16" s="312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66" t="s">
        <v>37</v>
      </c>
      <c r="H16" s="167" t="s">
        <v>40</v>
      </c>
      <c r="I16" s="168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64"/>
      <c r="R16" s="264"/>
      <c r="S16" s="264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74"/>
      <c r="R17" s="274"/>
      <c r="S17" s="274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74"/>
      <c r="R18" s="274"/>
      <c r="S18" s="274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64"/>
      <c r="R19" s="264"/>
      <c r="S19" s="264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64"/>
      <c r="R20" s="264"/>
      <c r="S20" s="264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64"/>
      <c r="R21" s="264"/>
      <c r="S21" s="264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64"/>
      <c r="R22" s="264"/>
      <c r="S22" s="264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64"/>
      <c r="R23" s="264"/>
      <c r="S23" s="264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64"/>
      <c r="R24" s="264"/>
      <c r="S24" s="264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65"/>
      <c r="R26" s="266"/>
      <c r="S26" s="267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68"/>
      <c r="R27" s="269"/>
      <c r="S27" s="270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1"/>
      <c r="R28" s="272"/>
      <c r="S28" s="273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64"/>
      <c r="R29" s="264"/>
      <c r="S29" s="264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74"/>
      <c r="R30" s="274"/>
      <c r="S30" s="274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74"/>
      <c r="R31" s="274"/>
      <c r="S31" s="274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64"/>
      <c r="R32" s="264"/>
      <c r="S32" s="264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64"/>
      <c r="R33" s="264"/>
      <c r="S33" s="264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64"/>
      <c r="R34" s="264"/>
      <c r="S34" s="264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53"/>
      <c r="R35" s="254"/>
      <c r="S35" s="255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56"/>
      <c r="R36" s="257"/>
      <c r="S36" s="258"/>
    </row>
    <row r="37" spans="1:19" ht="17.25" customHeight="1" thickBot="1">
      <c r="A37" s="132" t="s">
        <v>42</v>
      </c>
      <c r="B37" s="317">
        <v>150000</v>
      </c>
      <c r="C37" s="318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59"/>
      <c r="R37" s="260"/>
      <c r="S37" s="261"/>
    </row>
    <row r="38" spans="1:19" ht="17.25" customHeight="1"/>
    <row r="39" spans="1:19" ht="17.25" customHeight="1" thickBot="1"/>
    <row r="40" spans="1:19" ht="17.25" customHeight="1" thickBot="1">
      <c r="A40" s="275" t="s">
        <v>44</v>
      </c>
      <c r="B40" s="276"/>
      <c r="C40" s="276"/>
      <c r="D40" s="276"/>
      <c r="E40" s="276"/>
      <c r="F40" s="276"/>
      <c r="G40" s="276"/>
      <c r="H40" s="276"/>
      <c r="I40" s="276"/>
      <c r="J40" s="276"/>
      <c r="K40" s="276"/>
      <c r="L40" s="276"/>
      <c r="M40" s="276"/>
      <c r="N40" s="276"/>
      <c r="O40" s="277"/>
      <c r="Q40" s="274"/>
      <c r="R40" s="274"/>
      <c r="S40" s="274"/>
    </row>
    <row r="41" spans="1:19" ht="17.25" customHeight="1" thickBot="1">
      <c r="A41" s="165" t="s">
        <v>265</v>
      </c>
      <c r="B41" s="275" t="s">
        <v>49</v>
      </c>
      <c r="C41" s="277"/>
      <c r="D41" s="275" t="s">
        <v>58</v>
      </c>
      <c r="E41" s="276"/>
      <c r="F41" s="277"/>
      <c r="G41" s="278">
        <f>_xlfn.IFNA(VLOOKUP(B41, 현재가테이블!$B$2:$D$200, 2, FALSE), "-")</f>
        <v>74050000</v>
      </c>
      <c r="H41" s="279"/>
      <c r="I41" s="280"/>
      <c r="J41" s="275" t="s">
        <v>59</v>
      </c>
      <c r="K41" s="276"/>
      <c r="L41" s="277"/>
      <c r="M41" s="281">
        <f>_xlfn.IFNA(VLOOKUP(B41, 현재가테이블!$B$2:$D$200, 3, FALSE), "-")</f>
        <v>-1.04236269E-2</v>
      </c>
      <c r="N41" s="282"/>
      <c r="O41" s="283"/>
      <c r="Q41" s="274"/>
      <c r="R41" s="274"/>
      <c r="S41" s="274"/>
    </row>
    <row r="42" spans="1:19" ht="17.25" customHeight="1" thickBot="1">
      <c r="A42" s="319" t="s">
        <v>55</v>
      </c>
      <c r="B42" s="315" t="str">
        <f>TEXT($G$1, "[$-ko-KR]yyyy-mm-dd(ddd) ") &amp; "오전 00:00"</f>
        <v>2021-10-03(일) 오전 00:00</v>
      </c>
      <c r="C42" s="316"/>
      <c r="D42" s="288" t="str">
        <f>TEXT($G$1, "[$-ko-KR]yyyy-mm-dd(ddd) ") &amp; "오후 14:00"</f>
        <v>2021-10-03(일) 오후 14:00</v>
      </c>
      <c r="E42" s="289"/>
      <c r="F42" s="290"/>
      <c r="G42" s="288" t="str">
        <f>TEXT($G$1, "[$-ko-KR]yyyy-mm-dd(ddd) ") &amp; "오후 19:00"</f>
        <v>2021-10-03(일) 오후 19:00</v>
      </c>
      <c r="H42" s="289"/>
      <c r="I42" s="290"/>
      <c r="J42" s="288" t="str">
        <f>TEXT($G$1, "[$-ko-KR]yyyy-mm-dd(ddd) ") &amp; "오후 21:00"</f>
        <v>2021-10-03(일) 오후 21:00</v>
      </c>
      <c r="K42" s="289"/>
      <c r="L42" s="290"/>
      <c r="M42" s="288" t="str">
        <f>TEXT($G$1+1, "[$-ko-KR]yyyy-mm-dd(ddd) ") &amp; "오전 00:00"</f>
        <v>2021-10-04(월) 오전 00:00</v>
      </c>
      <c r="N42" s="289"/>
      <c r="O42" s="290"/>
      <c r="Q42" s="274"/>
      <c r="R42" s="274"/>
      <c r="S42" s="274"/>
    </row>
    <row r="43" spans="1:19" ht="17.25" customHeight="1" thickBot="1">
      <c r="A43" s="320"/>
      <c r="B43" s="121" t="s">
        <v>58</v>
      </c>
      <c r="C43" s="122" t="s">
        <v>59</v>
      </c>
      <c r="D43" s="2" t="s">
        <v>58</v>
      </c>
      <c r="E43" s="10" t="s">
        <v>266</v>
      </c>
      <c r="F43" s="11" t="s">
        <v>267</v>
      </c>
      <c r="G43" s="166" t="s">
        <v>58</v>
      </c>
      <c r="H43" s="167" t="s">
        <v>266</v>
      </c>
      <c r="I43" s="168" t="s">
        <v>267</v>
      </c>
      <c r="J43" s="10" t="s">
        <v>58</v>
      </c>
      <c r="K43" s="10" t="s">
        <v>266</v>
      </c>
      <c r="L43" s="115" t="s">
        <v>267</v>
      </c>
      <c r="M43" s="2" t="s">
        <v>58</v>
      </c>
      <c r="N43" s="10" t="s">
        <v>266</v>
      </c>
      <c r="O43" s="66" t="s">
        <v>267</v>
      </c>
      <c r="Q43" s="264"/>
      <c r="R43" s="264"/>
      <c r="S43" s="264"/>
    </row>
    <row r="44" spans="1:19" ht="17.25" customHeight="1" thickBot="1">
      <c r="A44" s="123" t="s">
        <v>120</v>
      </c>
      <c r="B44" s="124">
        <v>37.5</v>
      </c>
      <c r="C44" s="76">
        <v>6.5340909099999997E-2</v>
      </c>
      <c r="D44" s="13">
        <v>37.1</v>
      </c>
      <c r="E44" s="14">
        <f>IF(ISNUMBER(D44), (D44 - $B44) / $B44, "")</f>
        <v>-1.0666666666666628E-2</v>
      </c>
      <c r="F44" s="16">
        <f>IF(ISNUMBER(D44), $B64 * E44, "")</f>
        <v>-1599.9999999999943</v>
      </c>
      <c r="G44" s="29">
        <v>36.700000000000003</v>
      </c>
      <c r="H44" s="14">
        <f>IF(ISNUMBER(G44), (G44 - $B44) / $B44, "")</f>
        <v>-2.1333333333333256E-2</v>
      </c>
      <c r="I44" s="100">
        <f>IF(ISNUMBER(G44), $B64 * H44, "")</f>
        <v>-3199.9999999999886</v>
      </c>
      <c r="J44" s="13">
        <v>36.9</v>
      </c>
      <c r="K44" s="14">
        <f>IF(ISNUMBER(J44), (J44 - $B44) / $B44, "")</f>
        <v>-1.6000000000000038E-2</v>
      </c>
      <c r="L44" s="16">
        <f>IF(ISNUMBER(J44), $B64 * K44, "")</f>
        <v>-2400.0000000000059</v>
      </c>
      <c r="M44" s="29">
        <v>37.1</v>
      </c>
      <c r="N44" s="14">
        <f>IF(ISNUMBER(M44), (M44 - $B44) / $B44, "")</f>
        <v>-1.0666666666666628E-2</v>
      </c>
      <c r="O44" s="16">
        <f>IF(ISNUMBER(M44), $B64 * N44, "")</f>
        <v>-1599.9999999999943</v>
      </c>
      <c r="Q44" s="274"/>
      <c r="R44" s="274"/>
      <c r="S44" s="274"/>
    </row>
    <row r="45" spans="1:19" ht="17.25" customHeight="1" thickBot="1">
      <c r="A45" s="125" t="s">
        <v>188</v>
      </c>
      <c r="B45" s="126">
        <v>16.899999999999999</v>
      </c>
      <c r="C45" s="77">
        <v>4.3209876500000001E-2</v>
      </c>
      <c r="D45" s="15">
        <v>16.7</v>
      </c>
      <c r="E45" s="32">
        <f t="shared" ref="E45:E48" si="14">IF(ISNUMBER(D45), (D45 - $B45) / $B45, "")</f>
        <v>-1.1834319526627177E-2</v>
      </c>
      <c r="F45" s="18">
        <f>IF(ISNUMBER(D45), $B64 * E45, "")</f>
        <v>-1775.1479289940767</v>
      </c>
      <c r="G45" s="31">
        <v>16.399999999999999</v>
      </c>
      <c r="H45" s="32">
        <f t="shared" ref="H45:H48" si="15">IF(ISNUMBER(G45), (G45 - $B45) / $B45, "")</f>
        <v>-2.9585798816568049E-2</v>
      </c>
      <c r="I45" s="101">
        <f>IF(ISNUMBER(G45), $B64 * H45, "")</f>
        <v>-4437.8698224852078</v>
      </c>
      <c r="J45" s="15">
        <v>16.399999999999999</v>
      </c>
      <c r="K45" s="32">
        <f t="shared" ref="K45:K48" si="16">IF(ISNUMBER(J45), (J45 - $B45) / $B45, "")</f>
        <v>-2.9585798816568049E-2</v>
      </c>
      <c r="L45" s="18">
        <f>IF(ISNUMBER(J45), $B64 * K45, "")</f>
        <v>-4437.8698224852078</v>
      </c>
      <c r="M45" s="31">
        <v>16.5</v>
      </c>
      <c r="N45" s="32">
        <f t="shared" ref="N45:N48" si="17">IF(ISNUMBER(M45), (M45 - $B45) / $B45, "")</f>
        <v>-2.3668639053254354E-2</v>
      </c>
      <c r="O45" s="18">
        <f>IF(ISNUMBER(M45), $B64 * N45, "")</f>
        <v>-3550.2958579881533</v>
      </c>
      <c r="Q45" s="274"/>
      <c r="R45" s="274"/>
      <c r="S45" s="274"/>
    </row>
    <row r="46" spans="1:19" ht="17.25" customHeight="1" thickBot="1">
      <c r="A46" s="125" t="s">
        <v>214</v>
      </c>
      <c r="B46" s="126">
        <v>10.8</v>
      </c>
      <c r="C46" s="77">
        <v>3.8461538500000003E-2</v>
      </c>
      <c r="D46" s="15">
        <v>10.9</v>
      </c>
      <c r="E46" s="32">
        <f t="shared" si="14"/>
        <v>9.2592592592592258E-3</v>
      </c>
      <c r="F46" s="18">
        <f>IF(ISNUMBER(D46), $B64 * E46, "")</f>
        <v>1388.8888888888839</v>
      </c>
      <c r="G46" s="31">
        <v>11.2</v>
      </c>
      <c r="H46" s="32">
        <f t="shared" si="15"/>
        <v>3.7037037037036903E-2</v>
      </c>
      <c r="I46" s="101">
        <f>IF(ISNUMBER(G46), $B64 * H46, "")</f>
        <v>5555.5555555555356</v>
      </c>
      <c r="J46" s="15">
        <v>11</v>
      </c>
      <c r="K46" s="32">
        <f t="shared" si="16"/>
        <v>1.8518518518518452E-2</v>
      </c>
      <c r="L46" s="18">
        <f>IF(ISNUMBER(J46), $B64 * K46, "")</f>
        <v>2777.7777777777678</v>
      </c>
      <c r="M46" s="31">
        <v>11</v>
      </c>
      <c r="N46" s="32">
        <f t="shared" si="17"/>
        <v>1.8518518518518452E-2</v>
      </c>
      <c r="O46" s="18">
        <f>IF(ISNUMBER(M46), $B64 * N46, "")</f>
        <v>2777.7777777777678</v>
      </c>
      <c r="Q46" s="264"/>
      <c r="R46" s="264"/>
      <c r="S46" s="264"/>
    </row>
    <row r="47" spans="1:19" ht="17.25" customHeight="1" thickBot="1">
      <c r="A47" s="125" t="s">
        <v>72</v>
      </c>
      <c r="B47" s="126">
        <v>23.9</v>
      </c>
      <c r="C47" s="77">
        <v>3.0172413799999999E-2</v>
      </c>
      <c r="D47" s="15">
        <v>23.6</v>
      </c>
      <c r="E47" s="32">
        <f t="shared" si="14"/>
        <v>-1.2552301255230007E-2</v>
      </c>
      <c r="F47" s="18">
        <f>IF(ISNUMBER(D47), $B64 * E47, "")</f>
        <v>-1882.8451882845011</v>
      </c>
      <c r="G47" s="31">
        <v>23.4</v>
      </c>
      <c r="H47" s="32">
        <f t="shared" si="15"/>
        <v>-2.0920502092050212E-2</v>
      </c>
      <c r="I47" s="101">
        <f>IF(ISNUMBER(G47), $B64 * H47, "")</f>
        <v>-3138.075313807532</v>
      </c>
      <c r="J47" s="15">
        <v>23.5</v>
      </c>
      <c r="K47" s="32">
        <f t="shared" si="16"/>
        <v>-1.673640167364011E-2</v>
      </c>
      <c r="L47" s="18">
        <f>IF(ISNUMBER(J47), $B64 * K47, "")</f>
        <v>-2510.4602510460168</v>
      </c>
      <c r="M47" s="31">
        <v>23.7</v>
      </c>
      <c r="N47" s="32">
        <f t="shared" si="17"/>
        <v>-8.3682008368200552E-3</v>
      </c>
      <c r="O47" s="18">
        <f>IF(ISNUMBER(M47), $B64 * N47, "")</f>
        <v>-1255.2301255230084</v>
      </c>
      <c r="Q47" s="264"/>
      <c r="R47" s="264"/>
      <c r="S47" s="264"/>
    </row>
    <row r="48" spans="1:19" ht="17.25" customHeight="1" thickBot="1">
      <c r="A48" s="127" t="s">
        <v>146</v>
      </c>
      <c r="B48" s="128">
        <v>20</v>
      </c>
      <c r="C48" s="78">
        <v>2.0408163300000001E-2</v>
      </c>
      <c r="D48" s="20">
        <v>19.8</v>
      </c>
      <c r="E48" s="21">
        <f t="shared" si="14"/>
        <v>-9.9999999999999638E-3</v>
      </c>
      <c r="F48" s="22">
        <f>IF(ISNUMBER(D48), $B64 * E48, "")</f>
        <v>-1499.9999999999945</v>
      </c>
      <c r="G48" s="30">
        <v>19.5</v>
      </c>
      <c r="H48" s="21">
        <f t="shared" si="15"/>
        <v>-2.5000000000000001E-2</v>
      </c>
      <c r="I48" s="105">
        <f>IF(ISNUMBER(G48), $B64 * H48, "")</f>
        <v>-3750</v>
      </c>
      <c r="J48" s="20">
        <v>19.8</v>
      </c>
      <c r="K48" s="21">
        <f t="shared" si="16"/>
        <v>-9.9999999999999638E-3</v>
      </c>
      <c r="L48" s="22">
        <f>IF(ISNUMBER(J48), $B64 * K48, "")</f>
        <v>-1499.9999999999945</v>
      </c>
      <c r="M48" s="30">
        <v>19.899999999999999</v>
      </c>
      <c r="N48" s="21">
        <f t="shared" si="17"/>
        <v>-5.0000000000000712E-3</v>
      </c>
      <c r="O48" s="22">
        <f>IF(ISNUMBER(M48), $B64 * N48, "")</f>
        <v>-750.00000000001069</v>
      </c>
      <c r="Q48" s="264"/>
      <c r="R48" s="264"/>
      <c r="S48" s="264"/>
    </row>
    <row r="49" spans="1:19" ht="17.25" customHeight="1" thickBot="1">
      <c r="A49" s="125" t="s">
        <v>200</v>
      </c>
      <c r="B49" s="129">
        <v>79.400000000000006</v>
      </c>
      <c r="C49" s="80">
        <v>1.7948717900000001E-2</v>
      </c>
      <c r="D49" s="106">
        <v>79.099999999999994</v>
      </c>
      <c r="E49" s="107">
        <f>IF(ISNUMBER(D49), (D49 - $B49) / $B49, "")</f>
        <v>-3.7783375314862891E-3</v>
      </c>
      <c r="F49" s="108">
        <f>IF(ISNUMBER(D49), $B64 * E49, "")</f>
        <v>-566.75062972294336</v>
      </c>
      <c r="G49" s="109">
        <v>77.3</v>
      </c>
      <c r="H49" s="107">
        <f>IF(ISNUMBER(G49), (G49 - $B49) / $B49, "")</f>
        <v>-2.6448362720403129E-2</v>
      </c>
      <c r="I49" s="110">
        <f>IF(ISNUMBER(G49), $B64 * H49, "")</f>
        <v>-3967.2544080604694</v>
      </c>
      <c r="J49" s="106">
        <v>77.599999999999994</v>
      </c>
      <c r="K49" s="107">
        <f>IF(ISNUMBER(J49), (J49 - $B49) / $B49, "")</f>
        <v>-2.2670025188917017E-2</v>
      </c>
      <c r="L49" s="108">
        <f>IF(ISNUMBER(J49), $B64 * K49, "")</f>
        <v>-3400.5037783375524</v>
      </c>
      <c r="M49" s="109">
        <v>77.900000000000006</v>
      </c>
      <c r="N49" s="107">
        <f>IF(ISNUMBER(M49), (M49 - $B49) / $B49, "")</f>
        <v>-1.8891687657430729E-2</v>
      </c>
      <c r="O49" s="108">
        <f>IF(ISNUMBER(M49), $B64 * N49, "")</f>
        <v>-2833.7531486146095</v>
      </c>
      <c r="Q49" s="264"/>
      <c r="R49" s="264"/>
      <c r="S49" s="264"/>
    </row>
    <row r="50" spans="1:19" ht="17.25" customHeight="1" thickBot="1">
      <c r="A50" s="125" t="s">
        <v>148</v>
      </c>
      <c r="B50" s="126">
        <v>11.8</v>
      </c>
      <c r="C50" s="77">
        <v>1.7241379300000002E-2</v>
      </c>
      <c r="D50" s="15">
        <v>11.6</v>
      </c>
      <c r="E50" s="32">
        <f t="shared" ref="E50:E53" si="18">IF(ISNUMBER(D50), (D50 - $B50) / $B50, "")</f>
        <v>-1.6949152542372972E-2</v>
      </c>
      <c r="F50" s="18">
        <f>IF(ISNUMBER(D50), $B64 * E50, "")</f>
        <v>-2542.3728813559455</v>
      </c>
      <c r="G50" s="31">
        <v>11.6</v>
      </c>
      <c r="H50" s="32">
        <f t="shared" ref="H50:H53" si="19">IF(ISNUMBER(G50), (G50 - $B50) / $B50, "")</f>
        <v>-1.6949152542372972E-2</v>
      </c>
      <c r="I50" s="101">
        <f>IF(ISNUMBER(G50), $B64 * H50, "")</f>
        <v>-2542.3728813559455</v>
      </c>
      <c r="J50" s="15">
        <v>11.6</v>
      </c>
      <c r="K50" s="32">
        <f t="shared" ref="K50:K53" si="20">IF(ISNUMBER(J50), (J50 - $B50) / $B50, "")</f>
        <v>-1.6949152542372972E-2</v>
      </c>
      <c r="L50" s="18">
        <f>IF(ISNUMBER(J50), $B64 * K50, "")</f>
        <v>-2542.3728813559455</v>
      </c>
      <c r="M50" s="31">
        <v>11.6</v>
      </c>
      <c r="N50" s="32">
        <f t="shared" ref="N50:N53" si="21">IF(ISNUMBER(M50), (M50 - $B50) / $B50, "")</f>
        <v>-1.6949152542372972E-2</v>
      </c>
      <c r="O50" s="18">
        <f>IF(ISNUMBER(M50), $B64 * N50, "")</f>
        <v>-2542.3728813559455</v>
      </c>
      <c r="Q50" s="264"/>
      <c r="R50" s="264"/>
      <c r="S50" s="264"/>
    </row>
    <row r="51" spans="1:19" ht="17.25" customHeight="1" thickBot="1">
      <c r="A51" s="125" t="s">
        <v>98</v>
      </c>
      <c r="B51" s="126">
        <v>4.22</v>
      </c>
      <c r="C51" s="77">
        <v>1.6867469900000001E-2</v>
      </c>
      <c r="D51" s="15">
        <v>4.22</v>
      </c>
      <c r="E51" s="32">
        <f t="shared" si="18"/>
        <v>0</v>
      </c>
      <c r="F51" s="18">
        <f>IF(ISNUMBER(D51), $B64 * E51, "")</f>
        <v>0</v>
      </c>
      <c r="G51" s="31">
        <v>4.16</v>
      </c>
      <c r="H51" s="32">
        <f t="shared" si="19"/>
        <v>-1.4218009478672893E-2</v>
      </c>
      <c r="I51" s="101">
        <f>IF(ISNUMBER(G51), $B64 * H51, "")</f>
        <v>-2132.701421800934</v>
      </c>
      <c r="J51" s="15">
        <v>4.2</v>
      </c>
      <c r="K51" s="32">
        <f t="shared" si="20"/>
        <v>-4.7393364928908941E-3</v>
      </c>
      <c r="L51" s="18">
        <f>IF(ISNUMBER(J51), $B64 * K51, "")</f>
        <v>-710.90047393363409</v>
      </c>
      <c r="M51" s="31">
        <v>4.22</v>
      </c>
      <c r="N51" s="32">
        <f t="shared" si="21"/>
        <v>0</v>
      </c>
      <c r="O51" s="18">
        <f>IF(ISNUMBER(M51), $B64 * N51, "")</f>
        <v>0</v>
      </c>
      <c r="Q51" s="264"/>
      <c r="R51" s="264"/>
      <c r="S51" s="264"/>
    </row>
    <row r="52" spans="1:19" ht="17.25" customHeight="1" thickBot="1">
      <c r="A52" s="125" t="s">
        <v>208</v>
      </c>
      <c r="B52" s="126">
        <v>13.6</v>
      </c>
      <c r="C52" s="77">
        <v>1.49253731E-2</v>
      </c>
      <c r="D52" s="15">
        <v>13.4</v>
      </c>
      <c r="E52" s="32">
        <f t="shared" si="18"/>
        <v>-1.4705882352941124E-2</v>
      </c>
      <c r="F52" s="18">
        <f>IF(ISNUMBER(D52), $B64 * E52, "")</f>
        <v>-2205.8823529411688</v>
      </c>
      <c r="G52" s="31">
        <v>13.3</v>
      </c>
      <c r="H52" s="32">
        <f t="shared" si="19"/>
        <v>-2.2058823529411686E-2</v>
      </c>
      <c r="I52" s="101">
        <f>IF(ISNUMBER(G52), $B64 * H52, "")</f>
        <v>-3308.823529411753</v>
      </c>
      <c r="J52" s="15">
        <v>13.3</v>
      </c>
      <c r="K52" s="32">
        <f t="shared" si="20"/>
        <v>-2.2058823529411686E-2</v>
      </c>
      <c r="L52" s="18">
        <f>IF(ISNUMBER(J52), $B64 * K52, "")</f>
        <v>-3308.823529411753</v>
      </c>
      <c r="M52" s="31">
        <v>13.5</v>
      </c>
      <c r="N52" s="32">
        <f t="shared" si="21"/>
        <v>-7.3529411764705621E-3</v>
      </c>
      <c r="O52" s="18">
        <f>IF(ISNUMBER(M52), $B64 * N52, "")</f>
        <v>-1102.9411764705844</v>
      </c>
      <c r="Q52" s="33"/>
      <c r="R52" s="33"/>
    </row>
    <row r="53" spans="1:19" ht="17.25" customHeight="1" thickBot="1">
      <c r="A53" s="130" t="s">
        <v>248</v>
      </c>
      <c r="B53" s="131">
        <v>84.3</v>
      </c>
      <c r="C53" s="79">
        <v>9.5808383E-3</v>
      </c>
      <c r="D53" s="24">
        <v>84.8</v>
      </c>
      <c r="E53" s="25">
        <f t="shared" si="18"/>
        <v>5.9311981020166073E-3</v>
      </c>
      <c r="F53" s="104">
        <f>IF(ISNUMBER(D53), $B64 * E53, "")</f>
        <v>889.6797153024911</v>
      </c>
      <c r="G53" s="102">
        <v>84.3</v>
      </c>
      <c r="H53" s="25">
        <f t="shared" si="19"/>
        <v>0</v>
      </c>
      <c r="I53" s="103">
        <f>IF(ISNUMBER(G53), $B64 * H53, "")</f>
        <v>0</v>
      </c>
      <c r="J53" s="24">
        <v>84.6</v>
      </c>
      <c r="K53" s="25">
        <f t="shared" si="20"/>
        <v>3.5587188612099308E-3</v>
      </c>
      <c r="L53" s="104">
        <f>IF(ISNUMBER(J53), $B64 * K53, "")</f>
        <v>533.80782918148964</v>
      </c>
      <c r="M53" s="102">
        <v>85.1</v>
      </c>
      <c r="N53" s="25">
        <f t="shared" si="21"/>
        <v>9.4899169632265377E-3</v>
      </c>
      <c r="O53" s="104">
        <f>IF(ISNUMBER(M53), $B64 * N53, "")</f>
        <v>1423.4875444839806</v>
      </c>
      <c r="Q53" s="265"/>
      <c r="R53" s="266"/>
      <c r="S53" s="267"/>
    </row>
    <row r="54" spans="1:19" ht="17.25" customHeight="1">
      <c r="A54" s="123" t="s">
        <v>206</v>
      </c>
      <c r="B54" s="124">
        <v>13.2</v>
      </c>
      <c r="C54" s="76">
        <v>7.6335878000000001E-3</v>
      </c>
      <c r="D54" s="13">
        <v>13</v>
      </c>
      <c r="E54" s="14">
        <f>IF(ISNUMBER(D54), (D54 - $B54) / $B54, "")</f>
        <v>-1.5151515151515098E-2</v>
      </c>
      <c r="F54" s="16">
        <f>IF(ISNUMBER(D54), $B64 * E54, "")</f>
        <v>-2272.7272727272648</v>
      </c>
      <c r="G54" s="29">
        <v>13</v>
      </c>
      <c r="H54" s="14">
        <f>IF(ISNUMBER(G54), (G54 - $B54) / $B54, "")</f>
        <v>-1.5151515151515098E-2</v>
      </c>
      <c r="I54" s="100">
        <f>IF(ISNUMBER(G54), $B64 * H54, "")</f>
        <v>-2272.7272727272648</v>
      </c>
      <c r="J54" s="13">
        <v>12.9</v>
      </c>
      <c r="K54" s="14">
        <f>IF(ISNUMBER(J54), (J54 - $B54) / $B54, "")</f>
        <v>-2.2727272727272648E-2</v>
      </c>
      <c r="L54" s="16">
        <f>IF(ISNUMBER(J54), $B64 * K54, "")</f>
        <v>-3409.0909090908972</v>
      </c>
      <c r="M54" s="29">
        <v>13</v>
      </c>
      <c r="N54" s="14">
        <f>IF(ISNUMBER(M54), (M54 - $B54) / $B54, "")</f>
        <v>-1.5151515151515098E-2</v>
      </c>
      <c r="O54" s="16">
        <f>IF(ISNUMBER(M54), $B64 * N54, "")</f>
        <v>-2272.7272727272648</v>
      </c>
      <c r="Q54" s="268"/>
      <c r="R54" s="269"/>
      <c r="S54" s="270"/>
    </row>
    <row r="55" spans="1:19" ht="17.25" customHeight="1" thickBot="1">
      <c r="A55" s="125" t="s">
        <v>232</v>
      </c>
      <c r="B55" s="126">
        <v>77.3</v>
      </c>
      <c r="C55" s="77">
        <v>6.5104166999999996E-3</v>
      </c>
      <c r="D55" s="15">
        <v>77.2</v>
      </c>
      <c r="E55" s="32">
        <f t="shared" ref="E55:E58" si="22">IF(ISNUMBER(D55), (D55 - $B55) / $B55, "")</f>
        <v>-1.2936610608019965E-3</v>
      </c>
      <c r="F55" s="18">
        <f>IF(ISNUMBER(D55), $B64 * E55, "")</f>
        <v>-194.04915912029946</v>
      </c>
      <c r="G55" s="31">
        <v>76</v>
      </c>
      <c r="H55" s="32">
        <f t="shared" ref="H55:H58" si="23">IF(ISNUMBER(G55), (G55 - $B55) / $B55, "")</f>
        <v>-1.6817593790426872E-2</v>
      </c>
      <c r="I55" s="101">
        <f>IF(ISNUMBER(G55), $B64 * H55, "")</f>
        <v>-2522.6390685640308</v>
      </c>
      <c r="J55" s="15">
        <v>76.3</v>
      </c>
      <c r="K55" s="32">
        <f t="shared" ref="K55:K58" si="24">IF(ISNUMBER(J55), (J55 - $B55) / $B55, "")</f>
        <v>-1.2936610608020699E-2</v>
      </c>
      <c r="L55" s="18">
        <f>IF(ISNUMBER(J55), $B64 * K55, "")</f>
        <v>-1940.4915912031049</v>
      </c>
      <c r="M55" s="31">
        <v>76.5</v>
      </c>
      <c r="N55" s="32">
        <f t="shared" ref="N55:N58" si="25">IF(ISNUMBER(M55), (M55 - $B55) / $B55, "")</f>
        <v>-1.0349288486416523E-2</v>
      </c>
      <c r="O55" s="18">
        <f>IF(ISNUMBER(M55), $B64 * N55, "")</f>
        <v>-1552.3932729624785</v>
      </c>
      <c r="Q55" s="271"/>
      <c r="R55" s="272"/>
      <c r="S55" s="273"/>
    </row>
    <row r="56" spans="1:19" ht="17.25" customHeight="1" thickBot="1">
      <c r="A56" s="125" t="s">
        <v>176</v>
      </c>
      <c r="B56" s="126">
        <v>17.3</v>
      </c>
      <c r="C56" s="77">
        <v>5.8139534999999999E-3</v>
      </c>
      <c r="D56" s="15">
        <v>17.100000000000001</v>
      </c>
      <c r="E56" s="32">
        <f t="shared" si="22"/>
        <v>-1.1560693641618455E-2</v>
      </c>
      <c r="F56" s="18">
        <f>IF(ISNUMBER(D56), $B64 * E56, "")</f>
        <v>-1734.1040462427682</v>
      </c>
      <c r="G56" s="31">
        <v>16.899999999999999</v>
      </c>
      <c r="H56" s="32">
        <f t="shared" si="23"/>
        <v>-2.3121387283237118E-2</v>
      </c>
      <c r="I56" s="101">
        <f>IF(ISNUMBER(G56), $B64 * H56, "")</f>
        <v>-3468.2080924855677</v>
      </c>
      <c r="J56" s="15">
        <v>16.8</v>
      </c>
      <c r="K56" s="32">
        <f t="shared" si="24"/>
        <v>-2.8901734104046242E-2</v>
      </c>
      <c r="L56" s="18">
        <f>IF(ISNUMBER(J56), $B64 * K56, "")</f>
        <v>-4335.2601156069368</v>
      </c>
      <c r="M56" s="31">
        <v>17</v>
      </c>
      <c r="N56" s="32">
        <f t="shared" si="25"/>
        <v>-1.7341040462427786E-2</v>
      </c>
      <c r="O56" s="18">
        <f>IF(ISNUMBER(M56), $B64 * N56, "")</f>
        <v>-2601.1560693641677</v>
      </c>
      <c r="Q56" s="264"/>
      <c r="R56" s="264"/>
      <c r="S56" s="264"/>
    </row>
    <row r="57" spans="1:19" ht="17.25" customHeight="1" thickBot="1">
      <c r="A57" s="125" t="s">
        <v>202</v>
      </c>
      <c r="B57" s="126">
        <v>15</v>
      </c>
      <c r="C57" s="77">
        <v>0</v>
      </c>
      <c r="D57" s="15">
        <v>15</v>
      </c>
      <c r="E57" s="32">
        <f t="shared" si="22"/>
        <v>0</v>
      </c>
      <c r="F57" s="18">
        <f>IF(ISNUMBER(D57), $B64 * E57, "")</f>
        <v>0</v>
      </c>
      <c r="G57" s="31">
        <v>14.7</v>
      </c>
      <c r="H57" s="32">
        <f t="shared" si="23"/>
        <v>-2.0000000000000049E-2</v>
      </c>
      <c r="I57" s="101">
        <f>IF(ISNUMBER(G57), $B64 * H57, "")</f>
        <v>-3000.0000000000073</v>
      </c>
      <c r="J57" s="15">
        <v>14.7</v>
      </c>
      <c r="K57" s="32">
        <f t="shared" si="24"/>
        <v>-2.0000000000000049E-2</v>
      </c>
      <c r="L57" s="18">
        <f>IF(ISNUMBER(J57), $B64 * K57, "")</f>
        <v>-3000.0000000000073</v>
      </c>
      <c r="M57" s="31">
        <v>14.8</v>
      </c>
      <c r="N57" s="32">
        <f t="shared" si="25"/>
        <v>-1.3333333333333286E-2</v>
      </c>
      <c r="O57" s="18">
        <f>IF(ISNUMBER(M57), $B64 * N57, "")</f>
        <v>-1999.999999999993</v>
      </c>
      <c r="Q57" s="274"/>
      <c r="R57" s="274"/>
      <c r="S57" s="274"/>
    </row>
    <row r="58" spans="1:19" ht="17.25" customHeight="1" thickBot="1">
      <c r="A58" s="127" t="s">
        <v>186</v>
      </c>
      <c r="B58" s="128">
        <v>12.8</v>
      </c>
      <c r="C58" s="78">
        <v>0</v>
      </c>
      <c r="D58" s="20">
        <v>13.2</v>
      </c>
      <c r="E58" s="21">
        <f t="shared" si="22"/>
        <v>3.1249999999999889E-2</v>
      </c>
      <c r="F58" s="22">
        <f>IF(ISNUMBER(D58), $B64 * E58, "")</f>
        <v>4687.4999999999836</v>
      </c>
      <c r="G58" s="30">
        <v>13.1</v>
      </c>
      <c r="H58" s="21">
        <f t="shared" si="23"/>
        <v>2.3437499999999917E-2</v>
      </c>
      <c r="I58" s="105">
        <f>IF(ISNUMBER(G58), $B64 * H58, "")</f>
        <v>3515.6249999999877</v>
      </c>
      <c r="J58" s="20">
        <v>13.3</v>
      </c>
      <c r="K58" s="21">
        <f t="shared" si="24"/>
        <v>3.90625E-2</v>
      </c>
      <c r="L58" s="22">
        <f>IF(ISNUMBER(J58), $B64 * K58, "")</f>
        <v>5859.375</v>
      </c>
      <c r="M58" s="30">
        <v>13.3</v>
      </c>
      <c r="N58" s="21">
        <f t="shared" si="25"/>
        <v>3.90625E-2</v>
      </c>
      <c r="O58" s="22">
        <f>IF(ISNUMBER(M58), $B64 * N58, "")</f>
        <v>5859.375</v>
      </c>
      <c r="Q58" s="274"/>
      <c r="R58" s="274"/>
      <c r="S58" s="274"/>
    </row>
    <row r="59" spans="1:19" ht="17.25" customHeight="1" thickBot="1">
      <c r="A59" s="125" t="s">
        <v>65</v>
      </c>
      <c r="B59" s="129">
        <v>69.7</v>
      </c>
      <c r="C59" s="80">
        <v>-2.8612302999999999E-3</v>
      </c>
      <c r="D59" s="106">
        <v>68.5</v>
      </c>
      <c r="E59" s="107">
        <f>IF(ISNUMBER(D59), (D59 - $B59) / $B59, "")</f>
        <v>-1.7216642754662882E-2</v>
      </c>
      <c r="F59" s="108">
        <f>IF(ISNUMBER(D59), $B64 * E59, "")</f>
        <v>-2582.496413199432</v>
      </c>
      <c r="G59" s="109">
        <v>66.900000000000006</v>
      </c>
      <c r="H59" s="107">
        <f>IF(ISNUMBER(G59), (G59 - $B59) / $B59, "")</f>
        <v>-4.0172166427546584E-2</v>
      </c>
      <c r="I59" s="110">
        <f>IF(ISNUMBER(G59), $B64 * H59, "")</f>
        <v>-6025.8249641319871</v>
      </c>
      <c r="J59" s="106">
        <v>67</v>
      </c>
      <c r="K59" s="107">
        <f>IF(ISNUMBER(J59), (J59 - $B59) / $B59, "")</f>
        <v>-3.8737446197991431E-2</v>
      </c>
      <c r="L59" s="108">
        <f>IF(ISNUMBER(J59), $B64 * K59, "")</f>
        <v>-5810.6169296987146</v>
      </c>
      <c r="M59" s="109">
        <v>67.2</v>
      </c>
      <c r="N59" s="107">
        <f>IF(ISNUMBER(M59), (M59 - $B59) / $B59, "")</f>
        <v>-3.5868005738880916E-2</v>
      </c>
      <c r="O59" s="108">
        <f>IF(ISNUMBER(M59), $B64 * N59, "")</f>
        <v>-5380.2008608321376</v>
      </c>
      <c r="Q59" s="264"/>
      <c r="R59" s="264"/>
      <c r="S59" s="264"/>
    </row>
    <row r="60" spans="1:19" ht="17.25" customHeight="1" thickBot="1">
      <c r="A60" s="125" t="s">
        <v>238</v>
      </c>
      <c r="B60" s="126">
        <v>72.400000000000006</v>
      </c>
      <c r="C60" s="77">
        <v>-1.8970189700000001E-2</v>
      </c>
      <c r="D60" s="15">
        <v>71</v>
      </c>
      <c r="E60" s="32">
        <f t="shared" ref="E60:E63" si="26">IF(ISNUMBER(D60), (D60 - $B60) / $B60, "")</f>
        <v>-1.9337016574585711E-2</v>
      </c>
      <c r="F60" s="18">
        <f>IF(ISNUMBER(D60), $B64 * E60, "")</f>
        <v>-2900.5524861878566</v>
      </c>
      <c r="G60" s="31">
        <v>70.400000000000006</v>
      </c>
      <c r="H60" s="32">
        <f t="shared" ref="H60:H63" si="27">IF(ISNUMBER(G60), (G60 - $B60) / $B60, "")</f>
        <v>-2.7624309392265192E-2</v>
      </c>
      <c r="I60" s="101">
        <f>IF(ISNUMBER(G60), $B64 * H60, "")</f>
        <v>-4143.6464088397788</v>
      </c>
      <c r="J60" s="15">
        <v>70.2</v>
      </c>
      <c r="K60" s="32">
        <f t="shared" ref="K60:K63" si="28">IF(ISNUMBER(J60), (J60 - $B60) / $B60, "")</f>
        <v>-3.038674033149175E-2</v>
      </c>
      <c r="L60" s="18">
        <f>IF(ISNUMBER(J60), $B64 * K60, "")</f>
        <v>-4558.0110497237629</v>
      </c>
      <c r="M60" s="31">
        <v>70.400000000000006</v>
      </c>
      <c r="N60" s="32">
        <f t="shared" ref="N60:N63" si="29">IF(ISNUMBER(M60), (M60 - $B60) / $B60, "")</f>
        <v>-2.7624309392265192E-2</v>
      </c>
      <c r="O60" s="18">
        <f>IF(ISNUMBER(M60), $B64 * N60, "")</f>
        <v>-4143.6464088397788</v>
      </c>
      <c r="Q60" s="264"/>
      <c r="R60" s="264"/>
      <c r="S60" s="264"/>
    </row>
    <row r="61" spans="1:19" ht="17.25" customHeight="1" thickBot="1">
      <c r="A61" s="125" t="s">
        <v>328</v>
      </c>
      <c r="B61" s="126">
        <v>0.30299999999999999</v>
      </c>
      <c r="C61" s="77">
        <v>-2.88461538E-2</v>
      </c>
      <c r="D61" s="15">
        <v>0.29899999999999999</v>
      </c>
      <c r="E61" s="32">
        <f t="shared" si="26"/>
        <v>-1.3201320132013214E-2</v>
      </c>
      <c r="F61" s="18">
        <f>IF(ISNUMBER(D61), $B64 * E61, "")</f>
        <v>-1980.1980198019821</v>
      </c>
      <c r="G61" s="31">
        <v>0.29599999999999999</v>
      </c>
      <c r="H61" s="32">
        <f t="shared" si="27"/>
        <v>-2.3102310231023125E-2</v>
      </c>
      <c r="I61" s="101">
        <f>IF(ISNUMBER(G61), $B64 * H61, "")</f>
        <v>-3465.3465346534686</v>
      </c>
      <c r="J61" s="15">
        <v>0.29599999999999999</v>
      </c>
      <c r="K61" s="32">
        <f t="shared" si="28"/>
        <v>-2.3102310231023125E-2</v>
      </c>
      <c r="L61" s="18">
        <f>IF(ISNUMBER(J61), $B64 * K61, "")</f>
        <v>-3465.3465346534686</v>
      </c>
      <c r="M61" s="31">
        <v>0.29599999999999999</v>
      </c>
      <c r="N61" s="32">
        <f t="shared" si="29"/>
        <v>-2.3102310231023125E-2</v>
      </c>
      <c r="O61" s="18">
        <f>IF(ISNUMBER(M61), $B64 * N61, "")</f>
        <v>-3465.3465346534686</v>
      </c>
      <c r="Q61" s="264"/>
      <c r="R61" s="264"/>
      <c r="S61" s="264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53"/>
      <c r="R62" s="254"/>
      <c r="S62" s="255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56"/>
      <c r="R63" s="257"/>
      <c r="S63" s="258"/>
    </row>
    <row r="64" spans="1:19" ht="17.25" customHeight="1" thickBot="1">
      <c r="A64" s="132" t="s">
        <v>268</v>
      </c>
      <c r="B64" s="317">
        <f>$B$37</f>
        <v>150000</v>
      </c>
      <c r="C64" s="318"/>
      <c r="D64" s="26" t="s">
        <v>269</v>
      </c>
      <c r="E64" s="27">
        <f>IF(COUNT(E44:E63), SUM(E44:E63) / COUNT(E44:E63), 0)</f>
        <v>-6.2115028794025437E-3</v>
      </c>
      <c r="F64" s="28">
        <f>SUM(F44:F63)</f>
        <v>-16771.057774386867</v>
      </c>
      <c r="G64" s="26" t="s">
        <v>269</v>
      </c>
      <c r="H64" s="27">
        <f>IF(COUNT(H44:H63), SUM(H44:H63) / COUNT(H44:H63), 0)</f>
        <v>-1.5668262652877192E-2</v>
      </c>
      <c r="I64" s="28">
        <f>SUM(I44:I63)</f>
        <v>-42304.309162768404</v>
      </c>
      <c r="J64" s="26" t="s">
        <v>269</v>
      </c>
      <c r="K64" s="27">
        <f>IF(COUNT(K44:K63), SUM(K44:K63) / COUNT(K44:K63), 0)</f>
        <v>-1.4132884170217682E-2</v>
      </c>
      <c r="L64" s="28">
        <f>SUM(L44:L63)</f>
        <v>-38158.787259587742</v>
      </c>
      <c r="M64" s="26" t="s">
        <v>269</v>
      </c>
      <c r="N64" s="27">
        <f>IF(COUNT(N44:N63), SUM(N44:N63) / COUNT(N44:N63), 0)</f>
        <v>-9.2553419581740178E-3</v>
      </c>
      <c r="O64" s="28">
        <f>SUM(O44:O63)</f>
        <v>-24989.423287069851</v>
      </c>
      <c r="Q64" s="259"/>
      <c r="R64" s="260"/>
      <c r="S64" s="261"/>
    </row>
    <row r="65" spans="1:19" ht="17.25" customHeight="1"/>
    <row r="66" spans="1:19" ht="17.25" customHeight="1" thickBot="1"/>
    <row r="67" spans="1:19" ht="17.25" thickBot="1">
      <c r="A67" s="275" t="s">
        <v>45</v>
      </c>
      <c r="B67" s="276"/>
      <c r="C67" s="276"/>
      <c r="D67" s="276"/>
      <c r="E67" s="276"/>
      <c r="F67" s="276"/>
      <c r="G67" s="276"/>
      <c r="H67" s="276"/>
      <c r="I67" s="276"/>
      <c r="J67" s="276"/>
      <c r="K67" s="276"/>
      <c r="L67" s="276"/>
      <c r="M67" s="276"/>
      <c r="N67" s="276"/>
      <c r="O67" s="277"/>
      <c r="Q67" s="274"/>
      <c r="R67" s="274"/>
      <c r="S67" s="274"/>
    </row>
    <row r="68" spans="1:19" ht="17.25" thickBot="1">
      <c r="A68" s="165" t="s">
        <v>265</v>
      </c>
      <c r="B68" s="275" t="s">
        <v>49</v>
      </c>
      <c r="C68" s="277"/>
      <c r="D68" s="275" t="s">
        <v>58</v>
      </c>
      <c r="E68" s="276"/>
      <c r="F68" s="277"/>
      <c r="G68" s="278">
        <f>_xlfn.IFNA(VLOOKUP(B68, 현재가테이블!$B$2:$D$200, 2, FALSE), "-")</f>
        <v>74050000</v>
      </c>
      <c r="H68" s="279"/>
      <c r="I68" s="280"/>
      <c r="J68" s="275" t="s">
        <v>59</v>
      </c>
      <c r="K68" s="276"/>
      <c r="L68" s="277"/>
      <c r="M68" s="281">
        <f>_xlfn.IFNA(VLOOKUP(B68, 현재가테이블!$B$2:$D$200, 3, FALSE), "-")</f>
        <v>-1.04236269E-2</v>
      </c>
      <c r="N68" s="282"/>
      <c r="O68" s="283"/>
      <c r="Q68" s="274"/>
      <c r="R68" s="274"/>
      <c r="S68" s="274"/>
    </row>
    <row r="69" spans="1:19" ht="17.25" thickBot="1">
      <c r="A69" s="319" t="s">
        <v>55</v>
      </c>
      <c r="B69" s="315" t="str">
        <f>TEXT($G$1, "[$-ko-KR]yyyy-mm-dd(ddd) ") &amp; "오전 00:00"</f>
        <v>2021-10-03(일) 오전 00:00</v>
      </c>
      <c r="C69" s="316"/>
      <c r="D69" s="288" t="str">
        <f>TEXT($G$1, "[$-ko-KR]yyyy-mm-dd(ddd) ") &amp; "오후 14:00"</f>
        <v>2021-10-03(일) 오후 14:00</v>
      </c>
      <c r="E69" s="289"/>
      <c r="F69" s="290"/>
      <c r="G69" s="288" t="str">
        <f>TEXT($G$1, "[$-ko-KR]yyyy-mm-dd(ddd) ") &amp; "오후 19:00"</f>
        <v>2021-10-03(일) 오후 19:00</v>
      </c>
      <c r="H69" s="289"/>
      <c r="I69" s="290"/>
      <c r="J69" s="288" t="str">
        <f>TEXT($G$1, "[$-ko-KR]yyyy-mm-dd(ddd) ") &amp; "오후 21:00"</f>
        <v>2021-10-03(일) 오후 21:00</v>
      </c>
      <c r="K69" s="289"/>
      <c r="L69" s="290"/>
      <c r="M69" s="288" t="str">
        <f>TEXT($G$1+1, "[$-ko-KR]yyyy-mm-dd(ddd) ") &amp; "오전 00:00"</f>
        <v>2021-10-04(월) 오전 00:00</v>
      </c>
      <c r="N69" s="289"/>
      <c r="O69" s="290"/>
      <c r="Q69" s="274"/>
      <c r="R69" s="274"/>
      <c r="S69" s="274"/>
    </row>
    <row r="70" spans="1:19" ht="17.25" thickBot="1">
      <c r="A70" s="320"/>
      <c r="B70" s="121" t="s">
        <v>58</v>
      </c>
      <c r="C70" s="122" t="s">
        <v>59</v>
      </c>
      <c r="D70" s="2" t="s">
        <v>58</v>
      </c>
      <c r="E70" s="10" t="s">
        <v>266</v>
      </c>
      <c r="F70" s="11" t="s">
        <v>267</v>
      </c>
      <c r="G70" s="166" t="s">
        <v>58</v>
      </c>
      <c r="H70" s="167" t="s">
        <v>266</v>
      </c>
      <c r="I70" s="168" t="s">
        <v>267</v>
      </c>
      <c r="J70" s="10" t="s">
        <v>58</v>
      </c>
      <c r="K70" s="10" t="s">
        <v>266</v>
      </c>
      <c r="L70" s="115" t="s">
        <v>267</v>
      </c>
      <c r="M70" s="2" t="s">
        <v>58</v>
      </c>
      <c r="N70" s="10" t="s">
        <v>266</v>
      </c>
      <c r="O70" s="66" t="s">
        <v>267</v>
      </c>
      <c r="Q70" s="264"/>
      <c r="R70" s="264"/>
      <c r="S70" s="264"/>
    </row>
    <row r="71" spans="1:19" ht="17.25" thickBot="1">
      <c r="A71" s="123" t="s">
        <v>54</v>
      </c>
      <c r="B71" s="124">
        <v>502</v>
      </c>
      <c r="C71" s="76">
        <v>0.13574660629999999</v>
      </c>
      <c r="D71" s="13">
        <v>506</v>
      </c>
      <c r="E71" s="14">
        <f>IF(ISNUMBER(D71), (D71 - $B71) / $B71, "")</f>
        <v>7.9681274900398405E-3</v>
      </c>
      <c r="F71" s="16">
        <f>IF(ISNUMBER(D71), $B91 * E71, "")</f>
        <v>1195.2191235059761</v>
      </c>
      <c r="G71" s="29">
        <v>482</v>
      </c>
      <c r="H71" s="14">
        <f>IF(ISNUMBER(G71), (G71 - $B71) / $B71, "")</f>
        <v>-3.9840637450199202E-2</v>
      </c>
      <c r="I71" s="100">
        <f>IF(ISNUMBER(G71), $B91 * H71, "")</f>
        <v>-5976.0956175298807</v>
      </c>
      <c r="J71" s="13">
        <v>490</v>
      </c>
      <c r="K71" s="14">
        <f>IF(ISNUMBER(J71), (J71 - $B71) / $B71, "")</f>
        <v>-2.3904382470119521E-2</v>
      </c>
      <c r="L71" s="16">
        <f>IF(ISNUMBER(J71), $B91 * K71, "")</f>
        <v>-3585.657370517928</v>
      </c>
      <c r="M71" s="29">
        <v>485</v>
      </c>
      <c r="N71" s="14">
        <f>IF(ISNUMBER(M71), (M71 - $B71) / $B71, "")</f>
        <v>-3.386454183266932E-2</v>
      </c>
      <c r="O71" s="16">
        <f>IF(ISNUMBER(M71), $B91 * N71, "")</f>
        <v>-5079.6812749003984</v>
      </c>
      <c r="Q71" s="274"/>
      <c r="R71" s="274"/>
      <c r="S71" s="274"/>
    </row>
    <row r="72" spans="1:19" ht="17.25" thickBot="1">
      <c r="A72" s="125" t="s">
        <v>130</v>
      </c>
      <c r="B72" s="126">
        <v>124</v>
      </c>
      <c r="C72" s="77">
        <v>8.7719298200000004E-2</v>
      </c>
      <c r="D72" s="15">
        <v>123</v>
      </c>
      <c r="E72" s="32">
        <f t="shared" ref="E72:E75" si="30">IF(ISNUMBER(D72), (D72 - $B72) / $B72, "")</f>
        <v>-8.0645161290322578E-3</v>
      </c>
      <c r="F72" s="18">
        <f>IF(ISNUMBER(D72), $B91 * E72, "")</f>
        <v>-1209.6774193548388</v>
      </c>
      <c r="G72" s="31">
        <v>121</v>
      </c>
      <c r="H72" s="32">
        <f t="shared" ref="H72:H75" si="31">IF(ISNUMBER(G72), (G72 - $B72) / $B72, "")</f>
        <v>-2.4193548387096774E-2</v>
      </c>
      <c r="I72" s="101">
        <f>IF(ISNUMBER(G72), $B91 * H72, "")</f>
        <v>-3629.0322580645161</v>
      </c>
      <c r="J72" s="15">
        <v>122</v>
      </c>
      <c r="K72" s="32">
        <f t="shared" ref="K72:K75" si="32">IF(ISNUMBER(J72), (J72 - $B72) / $B72, "")</f>
        <v>-1.6129032258064516E-2</v>
      </c>
      <c r="L72" s="18">
        <f>IF(ISNUMBER(J72), $B91 * K72, "")</f>
        <v>-2419.3548387096776</v>
      </c>
      <c r="M72" s="31">
        <v>123</v>
      </c>
      <c r="N72" s="32">
        <f t="shared" ref="N72:N75" si="33">IF(ISNUMBER(M72), (M72 - $B72) / $B72, "")</f>
        <v>-8.0645161290322578E-3</v>
      </c>
      <c r="O72" s="18">
        <f>IF(ISNUMBER(M72), $B91 * N72, "")</f>
        <v>-1209.6774193548388</v>
      </c>
      <c r="Q72" s="274"/>
      <c r="R72" s="274"/>
      <c r="S72" s="274"/>
    </row>
    <row r="73" spans="1:19" ht="17.25" thickBot="1">
      <c r="A73" s="125" t="s">
        <v>190</v>
      </c>
      <c r="B73" s="126">
        <v>376</v>
      </c>
      <c r="C73" s="77">
        <v>8.6705202300000006E-2</v>
      </c>
      <c r="D73" s="15">
        <v>376</v>
      </c>
      <c r="E73" s="32">
        <f t="shared" si="30"/>
        <v>0</v>
      </c>
      <c r="F73" s="18">
        <f>IF(ISNUMBER(D73), $B91 * E73, "")</f>
        <v>0</v>
      </c>
      <c r="G73" s="31">
        <v>375</v>
      </c>
      <c r="H73" s="32">
        <f t="shared" si="31"/>
        <v>-2.6595744680851063E-3</v>
      </c>
      <c r="I73" s="101">
        <f>IF(ISNUMBER(G73), $B91 * H73, "")</f>
        <v>-398.93617021276594</v>
      </c>
      <c r="J73" s="15">
        <v>372</v>
      </c>
      <c r="K73" s="32">
        <f t="shared" si="32"/>
        <v>-1.0638297872340425E-2</v>
      </c>
      <c r="L73" s="18">
        <f>IF(ISNUMBER(J73), $B91 * K73, "")</f>
        <v>-1595.7446808510638</v>
      </c>
      <c r="M73" s="31">
        <v>373</v>
      </c>
      <c r="N73" s="32">
        <f t="shared" si="33"/>
        <v>-7.9787234042553185E-3</v>
      </c>
      <c r="O73" s="18">
        <f>IF(ISNUMBER(M73), $B91 * N73, "")</f>
        <v>-1196.8085106382978</v>
      </c>
      <c r="Q73" s="264"/>
      <c r="R73" s="264"/>
      <c r="S73" s="264"/>
    </row>
    <row r="74" spans="1:19" ht="17.25" thickBot="1">
      <c r="A74" s="125" t="s">
        <v>164</v>
      </c>
      <c r="B74" s="126">
        <v>229</v>
      </c>
      <c r="C74" s="77">
        <v>8.0188679200000001E-2</v>
      </c>
      <c r="D74" s="15">
        <v>228</v>
      </c>
      <c r="E74" s="32">
        <f t="shared" si="30"/>
        <v>-4.3668122270742356E-3</v>
      </c>
      <c r="F74" s="18">
        <f>IF(ISNUMBER(D74), $B91 * E74, "")</f>
        <v>-655.02183406113534</v>
      </c>
      <c r="G74" s="31">
        <v>223</v>
      </c>
      <c r="H74" s="32">
        <f t="shared" si="31"/>
        <v>-2.6200873362445413E-2</v>
      </c>
      <c r="I74" s="101">
        <f>IF(ISNUMBER(G74), $B91 * H74, "")</f>
        <v>-3930.1310043668122</v>
      </c>
      <c r="J74" s="15">
        <v>222</v>
      </c>
      <c r="K74" s="32">
        <f t="shared" si="32"/>
        <v>-3.0567685589519649E-2</v>
      </c>
      <c r="L74" s="18">
        <f>IF(ISNUMBER(J74), $B91 * K74, "")</f>
        <v>-4585.1528384279472</v>
      </c>
      <c r="M74" s="31">
        <v>222</v>
      </c>
      <c r="N74" s="32">
        <f t="shared" si="33"/>
        <v>-3.0567685589519649E-2</v>
      </c>
      <c r="O74" s="18">
        <f>IF(ISNUMBER(M74), $B91 * N74, "")</f>
        <v>-4585.1528384279472</v>
      </c>
      <c r="Q74" s="264"/>
      <c r="R74" s="264"/>
      <c r="S74" s="264"/>
    </row>
    <row r="75" spans="1:19" ht="17.25" thickBot="1">
      <c r="A75" s="127" t="s">
        <v>252</v>
      </c>
      <c r="B75" s="128">
        <v>398</v>
      </c>
      <c r="C75" s="78">
        <v>6.4171122999999997E-2</v>
      </c>
      <c r="D75" s="20">
        <v>402</v>
      </c>
      <c r="E75" s="21">
        <f t="shared" si="30"/>
        <v>1.0050251256281407E-2</v>
      </c>
      <c r="F75" s="22">
        <f>IF(ISNUMBER(D75), $B91 * E75, "")</f>
        <v>1507.537688442211</v>
      </c>
      <c r="G75" s="30">
        <v>402</v>
      </c>
      <c r="H75" s="21">
        <f t="shared" si="31"/>
        <v>1.0050251256281407E-2</v>
      </c>
      <c r="I75" s="105">
        <f>IF(ISNUMBER(G75), $B91 * H75, "")</f>
        <v>1507.537688442211</v>
      </c>
      <c r="J75" s="20">
        <v>400</v>
      </c>
      <c r="K75" s="21">
        <f t="shared" si="32"/>
        <v>5.0251256281407036E-3</v>
      </c>
      <c r="L75" s="22">
        <f>IF(ISNUMBER(J75), $B91 * K75, "")</f>
        <v>753.7688442211055</v>
      </c>
      <c r="M75" s="30">
        <v>402</v>
      </c>
      <c r="N75" s="21">
        <f t="shared" si="33"/>
        <v>1.0050251256281407E-2</v>
      </c>
      <c r="O75" s="22">
        <f>IF(ISNUMBER(M75), $B91 * N75, "")</f>
        <v>1507.537688442211</v>
      </c>
      <c r="Q75" s="264"/>
      <c r="R75" s="264"/>
      <c r="S75" s="264"/>
    </row>
    <row r="76" spans="1:19" ht="17.25" thickBot="1">
      <c r="A76" s="125" t="s">
        <v>126</v>
      </c>
      <c r="B76" s="129">
        <v>139</v>
      </c>
      <c r="C76" s="80">
        <v>6.10687023E-2</v>
      </c>
      <c r="D76" s="106">
        <v>137</v>
      </c>
      <c r="E76" s="107">
        <f>IF(ISNUMBER(D76), (D76 - $B76) / $B76, "")</f>
        <v>-1.4388489208633094E-2</v>
      </c>
      <c r="F76" s="108">
        <f>IF(ISNUMBER(D76), $B91 * E76, "")</f>
        <v>-2158.2733812949641</v>
      </c>
      <c r="G76" s="109">
        <v>134</v>
      </c>
      <c r="H76" s="107">
        <f>IF(ISNUMBER(G76), (G76 - $B76) / $B76, "")</f>
        <v>-3.5971223021582732E-2</v>
      </c>
      <c r="I76" s="110">
        <f>IF(ISNUMBER(G76), $B91 * H76, "")</f>
        <v>-5395.6834532374096</v>
      </c>
      <c r="J76" s="106">
        <v>135</v>
      </c>
      <c r="K76" s="107">
        <f>IF(ISNUMBER(J76), (J76 - $B76) / $B76, "")</f>
        <v>-2.8776978417266189E-2</v>
      </c>
      <c r="L76" s="108">
        <f>IF(ISNUMBER(J76), $B91 * K76, "")</f>
        <v>-4316.5467625899282</v>
      </c>
      <c r="M76" s="109">
        <v>136</v>
      </c>
      <c r="N76" s="107">
        <f>IF(ISNUMBER(M76), (M76 - $B76) / $B76, "")</f>
        <v>-2.1582733812949641E-2</v>
      </c>
      <c r="O76" s="108">
        <f>IF(ISNUMBER(M76), $B91 * N76, "")</f>
        <v>-3237.4100719424464</v>
      </c>
      <c r="Q76" s="264"/>
      <c r="R76" s="264"/>
      <c r="S76" s="264"/>
    </row>
    <row r="77" spans="1:19" ht="17.25" thickBot="1">
      <c r="A77" s="125" t="s">
        <v>192</v>
      </c>
      <c r="B77" s="126">
        <v>117</v>
      </c>
      <c r="C77" s="77">
        <v>4.4642857100000002E-2</v>
      </c>
      <c r="D77" s="15">
        <v>115</v>
      </c>
      <c r="E77" s="32">
        <f t="shared" ref="E77:E80" si="34">IF(ISNUMBER(D77), (D77 - $B77) / $B77, "")</f>
        <v>-1.7094017094017096E-2</v>
      </c>
      <c r="F77" s="18">
        <f>IF(ISNUMBER(D77), $B91 * E77, "")</f>
        <v>-2564.1025641025644</v>
      </c>
      <c r="G77" s="31">
        <v>114</v>
      </c>
      <c r="H77" s="32">
        <f t="shared" ref="H77:H80" si="35">IF(ISNUMBER(G77), (G77 - $B77) / $B77, "")</f>
        <v>-2.564102564102564E-2</v>
      </c>
      <c r="I77" s="101">
        <f>IF(ISNUMBER(G77), $B91 * H77, "")</f>
        <v>-3846.1538461538462</v>
      </c>
      <c r="J77" s="15">
        <v>114</v>
      </c>
      <c r="K77" s="32">
        <f t="shared" ref="K77:K80" si="36">IF(ISNUMBER(J77), (J77 - $B77) / $B77, "")</f>
        <v>-2.564102564102564E-2</v>
      </c>
      <c r="L77" s="18">
        <f>IF(ISNUMBER(J77), $B91 * K77, "")</f>
        <v>-3846.1538461538462</v>
      </c>
      <c r="M77" s="31">
        <v>114</v>
      </c>
      <c r="N77" s="32">
        <f t="shared" ref="N77:N80" si="37">IF(ISNUMBER(M77), (M77 - $B77) / $B77, "")</f>
        <v>-2.564102564102564E-2</v>
      </c>
      <c r="O77" s="18">
        <f>IF(ISNUMBER(M77), $B91 * N77, "")</f>
        <v>-3846.1538461538462</v>
      </c>
      <c r="Q77" s="264"/>
      <c r="R77" s="264"/>
      <c r="S77" s="264"/>
    </row>
    <row r="78" spans="1:19" ht="17.25" thickBot="1">
      <c r="A78" s="125" t="s">
        <v>198</v>
      </c>
      <c r="B78" s="126">
        <v>189</v>
      </c>
      <c r="C78" s="77">
        <v>4.4198895000000002E-2</v>
      </c>
      <c r="D78" s="15">
        <v>190</v>
      </c>
      <c r="E78" s="32">
        <f t="shared" si="34"/>
        <v>5.2910052910052907E-3</v>
      </c>
      <c r="F78" s="18">
        <f>IF(ISNUMBER(D78), $B91 * E78, "")</f>
        <v>793.65079365079362</v>
      </c>
      <c r="G78" s="31">
        <v>187</v>
      </c>
      <c r="H78" s="32">
        <f t="shared" si="35"/>
        <v>-1.0582010582010581E-2</v>
      </c>
      <c r="I78" s="101">
        <f>IF(ISNUMBER(G78), $B91 * H78, "")</f>
        <v>-1587.3015873015872</v>
      </c>
      <c r="J78" s="15">
        <v>187</v>
      </c>
      <c r="K78" s="32">
        <f t="shared" si="36"/>
        <v>-1.0582010582010581E-2</v>
      </c>
      <c r="L78" s="18">
        <f>IF(ISNUMBER(J78), $B91 * K78, "")</f>
        <v>-1587.3015873015872</v>
      </c>
      <c r="M78" s="31">
        <v>189</v>
      </c>
      <c r="N78" s="32">
        <f t="shared" si="37"/>
        <v>0</v>
      </c>
      <c r="O78" s="18">
        <f>IF(ISNUMBER(M78), $B91 * N78, "")</f>
        <v>0</v>
      </c>
      <c r="Q78" s="264"/>
      <c r="R78" s="264"/>
      <c r="S78" s="264"/>
    </row>
    <row r="79" spans="1:19" ht="17.25" thickBot="1">
      <c r="A79" s="125" t="s">
        <v>228</v>
      </c>
      <c r="B79" s="126">
        <v>333</v>
      </c>
      <c r="C79" s="77">
        <v>4.3887147299999998E-2</v>
      </c>
      <c r="D79" s="15">
        <v>344</v>
      </c>
      <c r="E79" s="32">
        <f t="shared" si="34"/>
        <v>3.3033033033033031E-2</v>
      </c>
      <c r="F79" s="18">
        <f>IF(ISNUMBER(D79), $B91 * E79, "")</f>
        <v>4954.9549549549547</v>
      </c>
      <c r="G79" s="31">
        <v>374</v>
      </c>
      <c r="H79" s="32">
        <f t="shared" si="35"/>
        <v>0.12312312312312312</v>
      </c>
      <c r="I79" s="101">
        <f>IF(ISNUMBER(G79), $B91 * H79, "")</f>
        <v>18468.468468468469</v>
      </c>
      <c r="J79" s="15">
        <v>370</v>
      </c>
      <c r="K79" s="32">
        <f t="shared" si="36"/>
        <v>0.1111111111111111</v>
      </c>
      <c r="L79" s="18">
        <f>IF(ISNUMBER(J79), $B91 * K79, "")</f>
        <v>16666.666666666664</v>
      </c>
      <c r="M79" s="31">
        <v>360</v>
      </c>
      <c r="N79" s="32">
        <f t="shared" si="37"/>
        <v>8.1081081081081086E-2</v>
      </c>
      <c r="O79" s="18">
        <f>IF(ISNUMBER(M79), $B91 * N79, "")</f>
        <v>12162.162162162163</v>
      </c>
      <c r="Q79" s="33"/>
      <c r="R79" s="33"/>
    </row>
    <row r="80" spans="1:19" ht="17.25" thickBot="1">
      <c r="A80" s="130" t="s">
        <v>234</v>
      </c>
      <c r="B80" s="131">
        <v>648</v>
      </c>
      <c r="C80" s="79">
        <v>4.18006431E-2</v>
      </c>
      <c r="D80" s="24">
        <v>673</v>
      </c>
      <c r="E80" s="25">
        <f t="shared" si="34"/>
        <v>3.8580246913580245E-2</v>
      </c>
      <c r="F80" s="104">
        <f>IF(ISNUMBER(D80), $B91 * E80, "")</f>
        <v>5787.0370370370365</v>
      </c>
      <c r="G80" s="102">
        <v>659</v>
      </c>
      <c r="H80" s="25">
        <f t="shared" si="35"/>
        <v>1.6975308641975308E-2</v>
      </c>
      <c r="I80" s="103">
        <f>IF(ISNUMBER(G80), $B91 * H80, "")</f>
        <v>2546.2962962962961</v>
      </c>
      <c r="J80" s="24">
        <v>659</v>
      </c>
      <c r="K80" s="25">
        <f t="shared" si="36"/>
        <v>1.6975308641975308E-2</v>
      </c>
      <c r="L80" s="104">
        <f>IF(ISNUMBER(J80), $B91 * K80, "")</f>
        <v>2546.2962962962961</v>
      </c>
      <c r="M80" s="102">
        <v>656</v>
      </c>
      <c r="N80" s="25">
        <f t="shared" si="37"/>
        <v>1.2345679012345678E-2</v>
      </c>
      <c r="O80" s="104">
        <f>IF(ISNUMBER(M80), $B91 * N80, "")</f>
        <v>1851.8518518518517</v>
      </c>
      <c r="Q80" s="265"/>
      <c r="R80" s="266"/>
      <c r="S80" s="267"/>
    </row>
    <row r="81" spans="1:19">
      <c r="A81" s="123" t="s">
        <v>116</v>
      </c>
      <c r="B81" s="124">
        <v>216</v>
      </c>
      <c r="C81" s="76">
        <v>3.8461538500000003E-2</v>
      </c>
      <c r="D81" s="13">
        <v>218</v>
      </c>
      <c r="E81" s="14">
        <f>IF(ISNUMBER(D81), (D81 - $B81) / $B81, "")</f>
        <v>9.2592592592592587E-3</v>
      </c>
      <c r="F81" s="16">
        <f>IF(ISNUMBER(D81), $B91 * E81, "")</f>
        <v>1388.8888888888889</v>
      </c>
      <c r="G81" s="29">
        <v>218</v>
      </c>
      <c r="H81" s="14">
        <f>IF(ISNUMBER(G81), (G81 - $B81) / $B81, "")</f>
        <v>9.2592592592592587E-3</v>
      </c>
      <c r="I81" s="100">
        <f>IF(ISNUMBER(G81), $B91 * H81, "")</f>
        <v>1388.8888888888889</v>
      </c>
      <c r="J81" s="13">
        <v>219</v>
      </c>
      <c r="K81" s="14">
        <f>IF(ISNUMBER(J81), (J81 - $B81) / $B81, "")</f>
        <v>1.3888888888888888E-2</v>
      </c>
      <c r="L81" s="16">
        <f>IF(ISNUMBER(J81), $B91 * K81, "")</f>
        <v>2083.333333333333</v>
      </c>
      <c r="M81" s="29">
        <v>218</v>
      </c>
      <c r="N81" s="14">
        <f>IF(ISNUMBER(M81), (M81 - $B81) / $B81, "")</f>
        <v>9.2592592592592587E-3</v>
      </c>
      <c r="O81" s="16">
        <f>IF(ISNUMBER(M81), $B91 * N81, "")</f>
        <v>1388.8888888888889</v>
      </c>
      <c r="Q81" s="268"/>
      <c r="R81" s="269"/>
      <c r="S81" s="270"/>
    </row>
    <row r="82" spans="1:19" ht="17.25" thickBot="1">
      <c r="A82" s="125" t="s">
        <v>80</v>
      </c>
      <c r="B82" s="126">
        <v>855</v>
      </c>
      <c r="C82" s="77">
        <v>3.7621359200000003E-2</v>
      </c>
      <c r="D82" s="15">
        <v>871</v>
      </c>
      <c r="E82" s="32">
        <f t="shared" ref="E82:E85" si="38">IF(ISNUMBER(D82), (D82 - $B82) / $B82, "")</f>
        <v>1.8713450292397661E-2</v>
      </c>
      <c r="F82" s="18">
        <f>IF(ISNUMBER(D82), $B91 * E82, "")</f>
        <v>2807.0175438596493</v>
      </c>
      <c r="G82" s="31">
        <v>868</v>
      </c>
      <c r="H82" s="32">
        <f t="shared" ref="H82:H85" si="39">IF(ISNUMBER(G82), (G82 - $B82) / $B82, "")</f>
        <v>1.5204678362573099E-2</v>
      </c>
      <c r="I82" s="101">
        <f>IF(ISNUMBER(G82), $B91 * H82, "")</f>
        <v>2280.7017543859647</v>
      </c>
      <c r="J82" s="15">
        <v>871</v>
      </c>
      <c r="K82" s="32">
        <f t="shared" ref="K82:K85" si="40">IF(ISNUMBER(J82), (J82 - $B82) / $B82, "")</f>
        <v>1.8713450292397661E-2</v>
      </c>
      <c r="L82" s="18">
        <f>IF(ISNUMBER(J82), $B91 * K82, "")</f>
        <v>2807.0175438596493</v>
      </c>
      <c r="M82" s="31">
        <v>880</v>
      </c>
      <c r="N82" s="32">
        <f t="shared" ref="N82:N85" si="41">IF(ISNUMBER(M82), (M82 - $B82) / $B82, "")</f>
        <v>2.9239766081871343E-2</v>
      </c>
      <c r="O82" s="18">
        <f>IF(ISNUMBER(M82), $B91 * N82, "")</f>
        <v>4385.9649122807014</v>
      </c>
      <c r="Q82" s="271"/>
      <c r="R82" s="272"/>
      <c r="S82" s="273"/>
    </row>
    <row r="83" spans="1:19" ht="17.25" thickBot="1">
      <c r="A83" s="125" t="s">
        <v>218</v>
      </c>
      <c r="B83" s="126">
        <v>239</v>
      </c>
      <c r="C83" s="77">
        <v>3.46320346E-2</v>
      </c>
      <c r="D83" s="15">
        <v>242</v>
      </c>
      <c r="E83" s="32">
        <f t="shared" si="38"/>
        <v>1.2552301255230125E-2</v>
      </c>
      <c r="F83" s="18">
        <f>IF(ISNUMBER(D83), $B91 * E83, "")</f>
        <v>1882.8451882845188</v>
      </c>
      <c r="G83" s="31">
        <v>238</v>
      </c>
      <c r="H83" s="32">
        <f t="shared" si="39"/>
        <v>-4.1841004184100415E-3</v>
      </c>
      <c r="I83" s="101">
        <f>IF(ISNUMBER(G83), $B91 * H83, "")</f>
        <v>-627.61506276150624</v>
      </c>
      <c r="J83" s="15">
        <v>237</v>
      </c>
      <c r="K83" s="32">
        <f t="shared" si="40"/>
        <v>-8.368200836820083E-3</v>
      </c>
      <c r="L83" s="18">
        <f>IF(ISNUMBER(J83), $B91 * K83, "")</f>
        <v>-1255.2301255230125</v>
      </c>
      <c r="M83" s="31">
        <v>236</v>
      </c>
      <c r="N83" s="32">
        <f t="shared" si="41"/>
        <v>-1.2552301255230125E-2</v>
      </c>
      <c r="O83" s="18">
        <f>IF(ISNUMBER(M83), $B91 * N83, "")</f>
        <v>-1882.8451882845188</v>
      </c>
      <c r="Q83" s="264"/>
      <c r="R83" s="264"/>
      <c r="S83" s="264"/>
    </row>
    <row r="84" spans="1:19" ht="17.25" thickBot="1">
      <c r="A84" s="125" t="s">
        <v>122</v>
      </c>
      <c r="B84" s="126">
        <v>598</v>
      </c>
      <c r="C84" s="77">
        <v>3.1034482799999999E-2</v>
      </c>
      <c r="D84" s="15">
        <v>666</v>
      </c>
      <c r="E84" s="32">
        <f t="shared" si="38"/>
        <v>0.11371237458193979</v>
      </c>
      <c r="F84" s="18">
        <f>IF(ISNUMBER(D84), $B91 * E84, "")</f>
        <v>17056.85618729097</v>
      </c>
      <c r="G84" s="31">
        <v>633</v>
      </c>
      <c r="H84" s="32">
        <f t="shared" si="39"/>
        <v>5.8528428093645488E-2</v>
      </c>
      <c r="I84" s="101">
        <f>IF(ISNUMBER(G84), $B91 * H84, "")</f>
        <v>8779.2642140468233</v>
      </c>
      <c r="J84" s="15">
        <v>636</v>
      </c>
      <c r="K84" s="32">
        <f t="shared" si="40"/>
        <v>6.354515050167224E-2</v>
      </c>
      <c r="L84" s="18">
        <f>IF(ISNUMBER(J84), $B91 * K84, "")</f>
        <v>9531.7725752508359</v>
      </c>
      <c r="M84" s="31">
        <v>628</v>
      </c>
      <c r="N84" s="32">
        <f t="shared" si="41"/>
        <v>5.016722408026756E-2</v>
      </c>
      <c r="O84" s="18">
        <f>IF(ISNUMBER(M84), $B91 * N84, "")</f>
        <v>7525.0836120401336</v>
      </c>
      <c r="Q84" s="274"/>
      <c r="R84" s="274"/>
      <c r="S84" s="274"/>
    </row>
    <row r="85" spans="1:19" ht="17.25" thickBot="1">
      <c r="A85" s="127" t="s">
        <v>57</v>
      </c>
      <c r="B85" s="128">
        <v>198</v>
      </c>
      <c r="C85" s="78">
        <v>2.59067358E-2</v>
      </c>
      <c r="D85" s="20">
        <v>196</v>
      </c>
      <c r="E85" s="21">
        <f t="shared" si="38"/>
        <v>-1.0101010101010102E-2</v>
      </c>
      <c r="F85" s="22">
        <f>IF(ISNUMBER(D85), $B91 * E85, "")</f>
        <v>-1515.1515151515152</v>
      </c>
      <c r="G85" s="30">
        <v>194</v>
      </c>
      <c r="H85" s="21">
        <f t="shared" si="39"/>
        <v>-2.0202020202020204E-2</v>
      </c>
      <c r="I85" s="105">
        <f>IF(ISNUMBER(G85), $B91 * H85, "")</f>
        <v>-3030.3030303030305</v>
      </c>
      <c r="J85" s="20">
        <v>197</v>
      </c>
      <c r="K85" s="21">
        <f t="shared" si="40"/>
        <v>-5.0505050505050509E-3</v>
      </c>
      <c r="L85" s="22">
        <f>IF(ISNUMBER(J85), $B91 * K85, "")</f>
        <v>-757.57575757575762</v>
      </c>
      <c r="M85" s="30">
        <v>199</v>
      </c>
      <c r="N85" s="21">
        <f t="shared" si="41"/>
        <v>5.0505050505050509E-3</v>
      </c>
      <c r="O85" s="22">
        <f>IF(ISNUMBER(M85), $B91 * N85, "")</f>
        <v>757.57575757575762</v>
      </c>
      <c r="Q85" s="274"/>
      <c r="R85" s="274"/>
      <c r="S85" s="274"/>
    </row>
    <row r="86" spans="1:19" ht="17.25" thickBot="1">
      <c r="A86" s="125" t="s">
        <v>108</v>
      </c>
      <c r="B86" s="129">
        <v>167</v>
      </c>
      <c r="C86" s="80">
        <v>2.4539877299999999E-2</v>
      </c>
      <c r="D86" s="106">
        <v>165</v>
      </c>
      <c r="E86" s="107">
        <f>IF(ISNUMBER(D86), (D86 - $B86) / $B86, "")</f>
        <v>-1.1976047904191617E-2</v>
      </c>
      <c r="F86" s="108">
        <f>IF(ISNUMBER(D86), $B91 * E86, "")</f>
        <v>-1796.4071856287426</v>
      </c>
      <c r="G86" s="109">
        <v>162</v>
      </c>
      <c r="H86" s="107">
        <f>IF(ISNUMBER(G86), (G86 - $B86) / $B86, "")</f>
        <v>-2.9940119760479042E-2</v>
      </c>
      <c r="I86" s="110">
        <f>IF(ISNUMBER(G86), $B91 * H86, "")</f>
        <v>-4491.0179640718561</v>
      </c>
      <c r="J86" s="106">
        <v>163</v>
      </c>
      <c r="K86" s="107">
        <f>IF(ISNUMBER(J86), (J86 - $B86) / $B86, "")</f>
        <v>-2.3952095808383235E-2</v>
      </c>
      <c r="L86" s="108">
        <f>IF(ISNUMBER(J86), $B91 * K86, "")</f>
        <v>-3592.8143712574852</v>
      </c>
      <c r="M86" s="109">
        <v>164</v>
      </c>
      <c r="N86" s="107">
        <f>IF(ISNUMBER(M86), (M86 - $B86) / $B86, "")</f>
        <v>-1.7964071856287425E-2</v>
      </c>
      <c r="O86" s="108">
        <f>IF(ISNUMBER(M86), $B91 * N86, "")</f>
        <v>-2694.6107784431138</v>
      </c>
      <c r="Q86" s="264"/>
      <c r="R86" s="264"/>
      <c r="S86" s="264"/>
    </row>
    <row r="87" spans="1:19" ht="17.25" thickBot="1">
      <c r="A87" s="125" t="s">
        <v>86</v>
      </c>
      <c r="B87" s="126">
        <v>355</v>
      </c>
      <c r="C87" s="77">
        <v>2.3054755E-2</v>
      </c>
      <c r="D87" s="15">
        <v>352</v>
      </c>
      <c r="E87" s="32">
        <f t="shared" ref="E87:E90" si="42">IF(ISNUMBER(D87), (D87 - $B87) / $B87, "")</f>
        <v>-8.4507042253521118E-3</v>
      </c>
      <c r="F87" s="18">
        <f>IF(ISNUMBER(D87), $B91 * E87, "")</f>
        <v>-1267.6056338028168</v>
      </c>
      <c r="G87" s="31">
        <v>349</v>
      </c>
      <c r="H87" s="32">
        <f t="shared" ref="H87:H90" si="43">IF(ISNUMBER(G87), (G87 - $B87) / $B87, "")</f>
        <v>-1.6901408450704224E-2</v>
      </c>
      <c r="I87" s="101">
        <f>IF(ISNUMBER(G87), $B91 * H87, "")</f>
        <v>-2535.2112676056336</v>
      </c>
      <c r="J87" s="15">
        <v>351</v>
      </c>
      <c r="K87" s="32">
        <f t="shared" ref="K87:K90" si="44">IF(ISNUMBER(J87), (J87 - $B87) / $B87, "")</f>
        <v>-1.1267605633802818E-2</v>
      </c>
      <c r="L87" s="18">
        <f>IF(ISNUMBER(J87), $B91 * K87, "")</f>
        <v>-1690.1408450704225</v>
      </c>
      <c r="M87" s="31">
        <v>353</v>
      </c>
      <c r="N87" s="32">
        <f t="shared" ref="N87:N90" si="45">IF(ISNUMBER(M87), (M87 - $B87) / $B87, "")</f>
        <v>-5.6338028169014088E-3</v>
      </c>
      <c r="O87" s="18">
        <f>IF(ISNUMBER(M87), $B91 * N87, "")</f>
        <v>-845.07042253521126</v>
      </c>
      <c r="Q87" s="264"/>
      <c r="R87" s="264"/>
      <c r="S87" s="264"/>
    </row>
    <row r="88" spans="1:19" ht="17.25" thickBot="1">
      <c r="A88" s="125" t="s">
        <v>61</v>
      </c>
      <c r="B88" s="126">
        <v>933</v>
      </c>
      <c r="C88" s="77">
        <v>2.3026315799999999E-2</v>
      </c>
      <c r="D88" s="15">
        <v>930</v>
      </c>
      <c r="E88" s="32">
        <f t="shared" si="42"/>
        <v>-3.2154340836012861E-3</v>
      </c>
      <c r="F88" s="18">
        <f>IF(ISNUMBER(D88), $B91 * E88, "")</f>
        <v>-482.3151125401929</v>
      </c>
      <c r="G88" s="31">
        <v>922</v>
      </c>
      <c r="H88" s="32">
        <f t="shared" si="43"/>
        <v>-1.1789924973204717E-2</v>
      </c>
      <c r="I88" s="101">
        <f>IF(ISNUMBER(G88), $B91 * H88, "")</f>
        <v>-1768.4887459807076</v>
      </c>
      <c r="J88" s="15">
        <v>922</v>
      </c>
      <c r="K88" s="32">
        <f t="shared" si="44"/>
        <v>-1.1789924973204717E-2</v>
      </c>
      <c r="L88" s="18">
        <f>IF(ISNUMBER(J88), $B91 * K88, "")</f>
        <v>-1768.4887459807076</v>
      </c>
      <c r="M88" s="31">
        <v>924</v>
      </c>
      <c r="N88" s="32">
        <f t="shared" si="45"/>
        <v>-9.6463022508038593E-3</v>
      </c>
      <c r="O88" s="18">
        <f>IF(ISNUMBER(M88), $B91 * N88, "")</f>
        <v>-1446.9453376205788</v>
      </c>
      <c r="Q88" s="264"/>
      <c r="R88" s="264"/>
      <c r="S88" s="264"/>
    </row>
    <row r="89" spans="1:19">
      <c r="A89" s="125" t="s">
        <v>136</v>
      </c>
      <c r="B89" s="126">
        <v>361</v>
      </c>
      <c r="C89" s="77">
        <v>2.2662889499999998E-2</v>
      </c>
      <c r="D89" s="15">
        <v>363</v>
      </c>
      <c r="E89" s="32">
        <f t="shared" si="42"/>
        <v>5.5401662049861496E-3</v>
      </c>
      <c r="F89" s="18">
        <f>IF(ISNUMBER(D89), $B91 * E89, "")</f>
        <v>831.02493074792244</v>
      </c>
      <c r="G89" s="31">
        <v>356</v>
      </c>
      <c r="H89" s="32">
        <f t="shared" si="43"/>
        <v>-1.3850415512465374E-2</v>
      </c>
      <c r="I89" s="101">
        <f>IF(ISNUMBER(G89), $B91 * H89, "")</f>
        <v>-2077.5623268698059</v>
      </c>
      <c r="J89" s="15">
        <v>356</v>
      </c>
      <c r="K89" s="32">
        <f t="shared" si="44"/>
        <v>-1.3850415512465374E-2</v>
      </c>
      <c r="L89" s="18">
        <f>IF(ISNUMBER(J89), $B91 * K89, "")</f>
        <v>-2077.5623268698059</v>
      </c>
      <c r="M89" s="31">
        <v>356</v>
      </c>
      <c r="N89" s="32">
        <f t="shared" si="45"/>
        <v>-1.3850415512465374E-2</v>
      </c>
      <c r="O89" s="18">
        <f>IF(ISNUMBER(M89), $B91 * N89, "")</f>
        <v>-2077.5623268698059</v>
      </c>
      <c r="Q89" s="253"/>
      <c r="R89" s="254"/>
      <c r="S89" s="255"/>
    </row>
    <row r="90" spans="1:19" ht="17.25" thickBot="1">
      <c r="A90" s="130" t="s">
        <v>142</v>
      </c>
      <c r="B90" s="131">
        <v>105</v>
      </c>
      <c r="C90" s="79">
        <v>1.9417475699999999E-2</v>
      </c>
      <c r="D90" s="24">
        <v>107</v>
      </c>
      <c r="E90" s="25">
        <f t="shared" si="42"/>
        <v>1.9047619047619049E-2</v>
      </c>
      <c r="F90" s="104">
        <f>IF(ISNUMBER(D90), $B91 * E90, "")</f>
        <v>2857.1428571428573</v>
      </c>
      <c r="G90" s="102">
        <v>105</v>
      </c>
      <c r="H90" s="25">
        <f t="shared" si="43"/>
        <v>0</v>
      </c>
      <c r="I90" s="103">
        <f>IF(ISNUMBER(G90), $B91 * H90, "")</f>
        <v>0</v>
      </c>
      <c r="J90" s="24">
        <v>105</v>
      </c>
      <c r="K90" s="25">
        <f t="shared" si="44"/>
        <v>0</v>
      </c>
      <c r="L90" s="104">
        <f>IF(ISNUMBER(J90), $B91 * K90, "")</f>
        <v>0</v>
      </c>
      <c r="M90" s="102">
        <v>106</v>
      </c>
      <c r="N90" s="25">
        <f t="shared" si="45"/>
        <v>9.5238095238095247E-3</v>
      </c>
      <c r="O90" s="104">
        <f>IF(ISNUMBER(M90), $B91 * N90, "")</f>
        <v>1428.5714285714287</v>
      </c>
      <c r="Q90" s="256"/>
      <c r="R90" s="257"/>
      <c r="S90" s="258"/>
    </row>
    <row r="91" spans="1:19" ht="17.25" thickBot="1">
      <c r="A91" s="132" t="s">
        <v>268</v>
      </c>
      <c r="B91" s="317">
        <f>$B$37</f>
        <v>150000</v>
      </c>
      <c r="C91" s="318"/>
      <c r="D91" s="26" t="s">
        <v>269</v>
      </c>
      <c r="E91" s="27">
        <f>IF(COUNT(E71:E90), SUM(E71:E90) / COUNT(E71:E90), 0)</f>
        <v>9.804540182623004E-3</v>
      </c>
      <c r="F91" s="28">
        <f>SUM(F71:F90)</f>
        <v>29413.62054786901</v>
      </c>
      <c r="G91" s="26" t="s">
        <v>269</v>
      </c>
      <c r="H91" s="27">
        <f>IF(COUNT(H71:H90), SUM(H71:H90) / COUNT(H71:H90), 0)</f>
        <v>-1.4407916746435683E-3</v>
      </c>
      <c r="I91" s="28">
        <f>SUM(I71:I90)</f>
        <v>-4322.3750239307064</v>
      </c>
      <c r="J91" s="26" t="s">
        <v>269</v>
      </c>
      <c r="K91" s="27">
        <f>IF(COUNT(K71:K90), SUM(K71:K90) / COUNT(K71:K90), 0)</f>
        <v>4.3704372093290449E-4</v>
      </c>
      <c r="L91" s="28">
        <f>SUM(L71:L90)</f>
        <v>1311.1311627987147</v>
      </c>
      <c r="M91" s="26" t="s">
        <v>269</v>
      </c>
      <c r="N91" s="27">
        <f>IF(COUNT(N71:N90), SUM(N71:N90) / COUNT(N71:N90), 0)</f>
        <v>9.6857276221404514E-4</v>
      </c>
      <c r="O91" s="28">
        <f>SUM(O71:O90)</f>
        <v>2905.7182866421354</v>
      </c>
      <c r="Q91" s="259"/>
      <c r="R91" s="260"/>
      <c r="S91" s="261"/>
    </row>
    <row r="93" spans="1:19" ht="17.25" thickBot="1"/>
    <row r="94" spans="1:19" ht="17.25" thickBot="1">
      <c r="A94" s="275" t="s">
        <v>46</v>
      </c>
      <c r="B94" s="276"/>
      <c r="C94" s="276"/>
      <c r="D94" s="276"/>
      <c r="E94" s="276"/>
      <c r="F94" s="276"/>
      <c r="G94" s="276"/>
      <c r="H94" s="276"/>
      <c r="I94" s="276"/>
      <c r="J94" s="276"/>
      <c r="K94" s="276"/>
      <c r="L94" s="276"/>
      <c r="M94" s="276"/>
      <c r="N94" s="276"/>
      <c r="O94" s="277"/>
      <c r="Q94" s="274"/>
      <c r="R94" s="274"/>
      <c r="S94" s="274"/>
    </row>
    <row r="95" spans="1:19" ht="17.25" thickBot="1">
      <c r="A95" s="165" t="s">
        <v>265</v>
      </c>
      <c r="B95" s="275" t="s">
        <v>49</v>
      </c>
      <c r="C95" s="277"/>
      <c r="D95" s="275" t="s">
        <v>58</v>
      </c>
      <c r="E95" s="276"/>
      <c r="F95" s="277"/>
      <c r="G95" s="278">
        <f>_xlfn.IFNA(VLOOKUP(B95, 현재가테이블!$B$2:$D$200, 2, FALSE), "-")</f>
        <v>74050000</v>
      </c>
      <c r="H95" s="279"/>
      <c r="I95" s="280"/>
      <c r="J95" s="275" t="s">
        <v>59</v>
      </c>
      <c r="K95" s="276"/>
      <c r="L95" s="277"/>
      <c r="M95" s="281">
        <f>_xlfn.IFNA(VLOOKUP(B95, 현재가테이블!$B$2:$D$200, 3, FALSE), "-")</f>
        <v>-1.04236269E-2</v>
      </c>
      <c r="N95" s="282"/>
      <c r="O95" s="283"/>
      <c r="Q95" s="274"/>
      <c r="R95" s="274"/>
      <c r="S95" s="274"/>
    </row>
    <row r="96" spans="1:19" ht="17.25" thickBot="1">
      <c r="A96" s="319" t="s">
        <v>55</v>
      </c>
      <c r="B96" s="315" t="str">
        <f>TEXT($G$1, "[$-ko-KR]yyyy-mm-dd(ddd) ") &amp; "오전 00:00"</f>
        <v>2021-10-03(일) 오전 00:00</v>
      </c>
      <c r="C96" s="316"/>
      <c r="D96" s="288" t="str">
        <f>TEXT($G$1, "[$-ko-KR]yyyy-mm-dd(ddd) ") &amp; "오후 14:00"</f>
        <v>2021-10-03(일) 오후 14:00</v>
      </c>
      <c r="E96" s="289"/>
      <c r="F96" s="290"/>
      <c r="G96" s="288" t="str">
        <f>TEXT($G$1, "[$-ko-KR]yyyy-mm-dd(ddd) ") &amp; "오후 19:00"</f>
        <v>2021-10-03(일) 오후 19:00</v>
      </c>
      <c r="H96" s="289"/>
      <c r="I96" s="290"/>
      <c r="J96" s="288" t="str">
        <f>TEXT($G$1, "[$-ko-KR]yyyy-mm-dd(ddd) ") &amp; "오후 21:00"</f>
        <v>2021-10-03(일) 오후 21:00</v>
      </c>
      <c r="K96" s="289"/>
      <c r="L96" s="290"/>
      <c r="M96" s="288" t="str">
        <f>TEXT($G$1+1, "[$-ko-KR]yyyy-mm-dd(ddd) ") &amp; "오전 00:00"</f>
        <v>2021-10-04(월) 오전 00:00</v>
      </c>
      <c r="N96" s="289"/>
      <c r="O96" s="290"/>
      <c r="Q96" s="274"/>
      <c r="R96" s="274"/>
      <c r="S96" s="274"/>
    </row>
    <row r="97" spans="1:19" ht="17.25" thickBot="1">
      <c r="A97" s="320"/>
      <c r="B97" s="121" t="s">
        <v>58</v>
      </c>
      <c r="C97" s="122" t="s">
        <v>59</v>
      </c>
      <c r="D97" s="2" t="s">
        <v>58</v>
      </c>
      <c r="E97" s="10" t="s">
        <v>266</v>
      </c>
      <c r="F97" s="11" t="s">
        <v>267</v>
      </c>
      <c r="G97" s="166" t="s">
        <v>58</v>
      </c>
      <c r="H97" s="167" t="s">
        <v>266</v>
      </c>
      <c r="I97" s="168" t="s">
        <v>267</v>
      </c>
      <c r="J97" s="10" t="s">
        <v>58</v>
      </c>
      <c r="K97" s="10" t="s">
        <v>266</v>
      </c>
      <c r="L97" s="115" t="s">
        <v>267</v>
      </c>
      <c r="M97" s="2" t="s">
        <v>58</v>
      </c>
      <c r="N97" s="10" t="s">
        <v>266</v>
      </c>
      <c r="O97" s="66" t="s">
        <v>267</v>
      </c>
      <c r="Q97" s="264"/>
      <c r="R97" s="264"/>
      <c r="S97" s="264"/>
    </row>
    <row r="98" spans="1:19" ht="17.25" thickBot="1">
      <c r="A98" s="123" t="s">
        <v>138</v>
      </c>
      <c r="B98" s="124">
        <v>18240</v>
      </c>
      <c r="C98" s="76">
        <v>0.175257732</v>
      </c>
      <c r="D98" s="13">
        <v>20460</v>
      </c>
      <c r="E98" s="14">
        <f>IF(ISNUMBER(D98), (D98 - $B98) / $B98, "")</f>
        <v>0.12171052631578948</v>
      </c>
      <c r="F98" s="16">
        <f>IF(ISNUMBER(D98), $B118 * E98, "")</f>
        <v>18256.57894736842</v>
      </c>
      <c r="G98" s="29">
        <v>20810</v>
      </c>
      <c r="H98" s="14">
        <f>IF(ISNUMBER(G98), (G98 - $B98) / $B98, "")</f>
        <v>0.14089912280701755</v>
      </c>
      <c r="I98" s="100">
        <f>IF(ISNUMBER(G98), $B118 * H98, "")</f>
        <v>21134.868421052633</v>
      </c>
      <c r="J98" s="13">
        <v>20960</v>
      </c>
      <c r="K98" s="14">
        <f>IF(ISNUMBER(J98), (J98 - $B98) / $B98, "")</f>
        <v>0.14912280701754385</v>
      </c>
      <c r="L98" s="16">
        <f>IF(ISNUMBER(J98), $B118 * K98, "")</f>
        <v>22368.421052631576</v>
      </c>
      <c r="M98" s="29">
        <v>20210</v>
      </c>
      <c r="N98" s="14">
        <f>IF(ISNUMBER(M98), (M98 - $B98) / $B98, "")</f>
        <v>0.10800438596491228</v>
      </c>
      <c r="O98" s="16">
        <f>IF(ISNUMBER(M98), $B118 * N98, "")</f>
        <v>16200.657894736842</v>
      </c>
      <c r="Q98" s="274"/>
      <c r="R98" s="274"/>
      <c r="S98" s="274"/>
    </row>
    <row r="99" spans="1:19" ht="17.25" thickBot="1">
      <c r="A99" s="125" t="s">
        <v>96</v>
      </c>
      <c r="B99" s="126">
        <v>9255</v>
      </c>
      <c r="C99" s="77">
        <v>0.14259259260000001</v>
      </c>
      <c r="D99" s="15">
        <v>9710</v>
      </c>
      <c r="E99" s="32">
        <f t="shared" ref="E99:E102" si="46">IF(ISNUMBER(D99), (D99 - $B99) / $B99, "")</f>
        <v>4.9162614802809292E-2</v>
      </c>
      <c r="F99" s="18">
        <f>IF(ISNUMBER(D99), $B118 * E99, "")</f>
        <v>7374.3922204213941</v>
      </c>
      <c r="G99" s="31">
        <v>10340</v>
      </c>
      <c r="H99" s="32">
        <f t="shared" ref="H99:H102" si="47">IF(ISNUMBER(G99), (G99 - $B99) / $B99, "")</f>
        <v>0.11723392760669908</v>
      </c>
      <c r="I99" s="101">
        <f>IF(ISNUMBER(G99), $B118 * H99, "")</f>
        <v>17585.089141004861</v>
      </c>
      <c r="J99" s="15">
        <v>10420</v>
      </c>
      <c r="K99" s="32">
        <f t="shared" ref="K99:K102" si="48">IF(ISNUMBER(J99), (J99 - $B99) / $B99, "")</f>
        <v>0.12587790383576444</v>
      </c>
      <c r="L99" s="18">
        <f>IF(ISNUMBER(J99), $B118 * K99, "")</f>
        <v>18881.685575364667</v>
      </c>
      <c r="M99" s="31">
        <v>10510</v>
      </c>
      <c r="N99" s="32">
        <f t="shared" ref="N99:N102" si="49">IF(ISNUMBER(M99), (M99 - $B99) / $B99, "")</f>
        <v>0.13560237709346298</v>
      </c>
      <c r="O99" s="18">
        <f>IF(ISNUMBER(M99), $B118 * N99, "")</f>
        <v>20340.356564019447</v>
      </c>
      <c r="Q99" s="274"/>
      <c r="R99" s="274"/>
      <c r="S99" s="274"/>
    </row>
    <row r="100" spans="1:19" ht="17.25" thickBot="1">
      <c r="A100" s="125" t="s">
        <v>54</v>
      </c>
      <c r="B100" s="126">
        <v>502</v>
      </c>
      <c r="C100" s="77">
        <v>0.13574660629999999</v>
      </c>
      <c r="D100" s="15">
        <v>506</v>
      </c>
      <c r="E100" s="32">
        <f t="shared" si="46"/>
        <v>7.9681274900398405E-3</v>
      </c>
      <c r="F100" s="18">
        <f>IF(ISNUMBER(D100), $B118 * E100, "")</f>
        <v>1195.2191235059761</v>
      </c>
      <c r="G100" s="31">
        <v>482</v>
      </c>
      <c r="H100" s="32">
        <f t="shared" si="47"/>
        <v>-3.9840637450199202E-2</v>
      </c>
      <c r="I100" s="101">
        <f>IF(ISNUMBER(G100), $B118 * H100, "")</f>
        <v>-5976.0956175298807</v>
      </c>
      <c r="J100" s="15">
        <v>490</v>
      </c>
      <c r="K100" s="32">
        <f t="shared" si="48"/>
        <v>-2.3904382470119521E-2</v>
      </c>
      <c r="L100" s="18">
        <f>IF(ISNUMBER(J100), $B118 * K100, "")</f>
        <v>-3585.657370517928</v>
      </c>
      <c r="M100" s="31">
        <v>485</v>
      </c>
      <c r="N100" s="32">
        <f t="shared" si="49"/>
        <v>-3.386454183266932E-2</v>
      </c>
      <c r="O100" s="18">
        <f>IF(ISNUMBER(M100), $B118 * N100, "")</f>
        <v>-5079.6812749003984</v>
      </c>
      <c r="Q100" s="264"/>
      <c r="R100" s="264"/>
      <c r="S100" s="264"/>
    </row>
    <row r="101" spans="1:19" ht="17.25" thickBot="1">
      <c r="A101" s="125" t="s">
        <v>178</v>
      </c>
      <c r="B101" s="126">
        <v>15380</v>
      </c>
      <c r="C101" s="77">
        <v>9.3883357000000001E-2</v>
      </c>
      <c r="D101" s="15">
        <v>17440</v>
      </c>
      <c r="E101" s="32">
        <f t="shared" si="46"/>
        <v>0.13394018205461639</v>
      </c>
      <c r="F101" s="18">
        <f>IF(ISNUMBER(D101), $B118 * E101, "")</f>
        <v>20091.027308192457</v>
      </c>
      <c r="G101" s="31">
        <v>16900</v>
      </c>
      <c r="H101" s="32">
        <f t="shared" si="47"/>
        <v>9.8829648894668401E-2</v>
      </c>
      <c r="I101" s="101">
        <f>IF(ISNUMBER(G101), $B118 * H101, "")</f>
        <v>14824.44733420026</v>
      </c>
      <c r="J101" s="15">
        <v>16790</v>
      </c>
      <c r="K101" s="32">
        <f t="shared" si="48"/>
        <v>9.167750325097529E-2</v>
      </c>
      <c r="L101" s="18">
        <f>IF(ISNUMBER(J101), $B118 * K101, "")</f>
        <v>13751.625487646294</v>
      </c>
      <c r="M101" s="31">
        <v>16490</v>
      </c>
      <c r="N101" s="32">
        <f t="shared" si="49"/>
        <v>7.217165149544863E-2</v>
      </c>
      <c r="O101" s="18">
        <f>IF(ISNUMBER(M101), $B118 * N101, "")</f>
        <v>10825.747724317294</v>
      </c>
      <c r="Q101" s="264"/>
      <c r="R101" s="264"/>
      <c r="S101" s="264"/>
    </row>
    <row r="102" spans="1:19" ht="17.25" thickBot="1">
      <c r="A102" s="127" t="s">
        <v>130</v>
      </c>
      <c r="B102" s="128">
        <v>124</v>
      </c>
      <c r="C102" s="78">
        <v>8.7719298200000004E-2</v>
      </c>
      <c r="D102" s="20">
        <v>123</v>
      </c>
      <c r="E102" s="21">
        <f t="shared" si="46"/>
        <v>-8.0645161290322578E-3</v>
      </c>
      <c r="F102" s="22">
        <f>IF(ISNUMBER(D102), $B118 * E102, "")</f>
        <v>-1209.6774193548388</v>
      </c>
      <c r="G102" s="30">
        <v>121</v>
      </c>
      <c r="H102" s="21">
        <f t="shared" si="47"/>
        <v>-2.4193548387096774E-2</v>
      </c>
      <c r="I102" s="105">
        <f>IF(ISNUMBER(G102), $B118 * H102, "")</f>
        <v>-3629.0322580645161</v>
      </c>
      <c r="J102" s="20">
        <v>122</v>
      </c>
      <c r="K102" s="21">
        <f t="shared" si="48"/>
        <v>-1.6129032258064516E-2</v>
      </c>
      <c r="L102" s="22">
        <f>IF(ISNUMBER(J102), $B118 * K102, "")</f>
        <v>-2419.3548387096776</v>
      </c>
      <c r="M102" s="30">
        <v>123</v>
      </c>
      <c r="N102" s="21">
        <f t="shared" si="49"/>
        <v>-8.0645161290322578E-3</v>
      </c>
      <c r="O102" s="22">
        <f>IF(ISNUMBER(M102), $B118 * N102, "")</f>
        <v>-1209.6774193548388</v>
      </c>
      <c r="Q102" s="264"/>
      <c r="R102" s="264"/>
      <c r="S102" s="264"/>
    </row>
    <row r="103" spans="1:19" ht="17.25" thickBot="1">
      <c r="A103" s="125" t="s">
        <v>190</v>
      </c>
      <c r="B103" s="129">
        <v>376</v>
      </c>
      <c r="C103" s="80">
        <v>8.6705202300000006E-2</v>
      </c>
      <c r="D103" s="106">
        <v>376</v>
      </c>
      <c r="E103" s="107">
        <f>IF(ISNUMBER(D103), (D103 - $B103) / $B103, "")</f>
        <v>0</v>
      </c>
      <c r="F103" s="108">
        <f>IF(ISNUMBER(D103), $B118 * E103, "")</f>
        <v>0</v>
      </c>
      <c r="G103" s="109">
        <v>375</v>
      </c>
      <c r="H103" s="107">
        <f>IF(ISNUMBER(G103), (G103 - $B103) / $B103, "")</f>
        <v>-2.6595744680851063E-3</v>
      </c>
      <c r="I103" s="110">
        <f>IF(ISNUMBER(G103), $B118 * H103, "")</f>
        <v>-398.93617021276594</v>
      </c>
      <c r="J103" s="106">
        <v>372</v>
      </c>
      <c r="K103" s="107">
        <f>IF(ISNUMBER(J103), (J103 - $B103) / $B103, "")</f>
        <v>-1.0638297872340425E-2</v>
      </c>
      <c r="L103" s="108">
        <f>IF(ISNUMBER(J103), $B118 * K103, "")</f>
        <v>-1595.7446808510638</v>
      </c>
      <c r="M103" s="109">
        <v>373</v>
      </c>
      <c r="N103" s="107">
        <f>IF(ISNUMBER(M103), (M103 - $B103) / $B103, "")</f>
        <v>-7.9787234042553185E-3</v>
      </c>
      <c r="O103" s="108">
        <f>IF(ISNUMBER(M103), $B118 * N103, "")</f>
        <v>-1196.8085106382978</v>
      </c>
      <c r="Q103" s="264"/>
      <c r="R103" s="264"/>
      <c r="S103" s="264"/>
    </row>
    <row r="104" spans="1:19" ht="17.25" thickBot="1">
      <c r="A104" s="125" t="s">
        <v>106</v>
      </c>
      <c r="B104" s="126">
        <v>2515</v>
      </c>
      <c r="C104" s="77">
        <v>8.6393088600000001E-2</v>
      </c>
      <c r="D104" s="15">
        <v>2745</v>
      </c>
      <c r="E104" s="32">
        <f t="shared" ref="E104:E107" si="50">IF(ISNUMBER(D104), (D104 - $B104) / $B104, "")</f>
        <v>9.1451292246520877E-2</v>
      </c>
      <c r="F104" s="18">
        <f>IF(ISNUMBER(D104), $B118 * E104, "")</f>
        <v>13717.693836978131</v>
      </c>
      <c r="G104" s="31">
        <v>2705</v>
      </c>
      <c r="H104" s="32">
        <f t="shared" ref="H104:H107" si="51">IF(ISNUMBER(G104), (G104 - $B104) / $B104, "")</f>
        <v>7.5546719681908542E-2</v>
      </c>
      <c r="I104" s="101">
        <f>IF(ISNUMBER(G104), $B118 * H104, "")</f>
        <v>11332.007952286282</v>
      </c>
      <c r="J104" s="15">
        <v>2715</v>
      </c>
      <c r="K104" s="32">
        <f t="shared" ref="K104:K107" si="52">IF(ISNUMBER(J104), (J104 - $B104) / $B104, "")</f>
        <v>7.9522862823061632E-2</v>
      </c>
      <c r="L104" s="18">
        <f>IF(ISNUMBER(J104), $B118 * K104, "")</f>
        <v>11928.429423459245</v>
      </c>
      <c r="M104" s="31">
        <v>2665</v>
      </c>
      <c r="N104" s="32">
        <f t="shared" ref="N104:N107" si="53">IF(ISNUMBER(M104), (M104 - $B104) / $B104, "")</f>
        <v>5.9642147117296221E-2</v>
      </c>
      <c r="O104" s="18">
        <f>IF(ISNUMBER(M104), $B118 * N104, "")</f>
        <v>8946.322067594434</v>
      </c>
      <c r="Q104" s="264"/>
      <c r="R104" s="264"/>
      <c r="S104" s="264"/>
    </row>
    <row r="105" spans="1:19" ht="17.25" thickBot="1">
      <c r="A105" s="125" t="s">
        <v>180</v>
      </c>
      <c r="B105" s="126">
        <v>70450</v>
      </c>
      <c r="C105" s="77">
        <v>8.2181259600000001E-2</v>
      </c>
      <c r="D105" s="15">
        <v>68990</v>
      </c>
      <c r="E105" s="32">
        <f t="shared" si="50"/>
        <v>-2.0723917672107878E-2</v>
      </c>
      <c r="F105" s="18">
        <f>IF(ISNUMBER(D105), $B118 * E105, "")</f>
        <v>-3108.5876508161818</v>
      </c>
      <c r="G105" s="31">
        <v>68010</v>
      </c>
      <c r="H105" s="32">
        <f t="shared" si="51"/>
        <v>-3.4634492547906313E-2</v>
      </c>
      <c r="I105" s="101">
        <f>IF(ISNUMBER(G105), $B118 * H105, "")</f>
        <v>-5195.1738821859471</v>
      </c>
      <c r="J105" s="15">
        <v>67900</v>
      </c>
      <c r="K105" s="32">
        <f t="shared" si="52"/>
        <v>-3.61958836053939E-2</v>
      </c>
      <c r="L105" s="18">
        <f>IF(ISNUMBER(J105), $B118 * K105, "")</f>
        <v>-5429.3825408090852</v>
      </c>
      <c r="M105" s="31">
        <v>68400</v>
      </c>
      <c r="N105" s="32">
        <f t="shared" si="53"/>
        <v>-2.9098651525904896E-2</v>
      </c>
      <c r="O105" s="18">
        <f>IF(ISNUMBER(M105), $B118 * N105, "")</f>
        <v>-4364.7977288857346</v>
      </c>
      <c r="Q105" s="264"/>
      <c r="R105" s="264"/>
      <c r="S105" s="264"/>
    </row>
    <row r="106" spans="1:19" ht="17.25" thickBot="1">
      <c r="A106" s="125" t="s">
        <v>114</v>
      </c>
      <c r="B106" s="126">
        <v>7640</v>
      </c>
      <c r="C106" s="77">
        <v>8.0622347900000002E-2</v>
      </c>
      <c r="D106" s="15">
        <v>7625</v>
      </c>
      <c r="E106" s="32">
        <f t="shared" si="50"/>
        <v>-1.963350785340314E-3</v>
      </c>
      <c r="F106" s="18">
        <f>IF(ISNUMBER(D106), $B118 * E106, "")</f>
        <v>-294.50261780104711</v>
      </c>
      <c r="G106" s="31">
        <v>7745</v>
      </c>
      <c r="H106" s="32">
        <f t="shared" si="51"/>
        <v>1.37434554973822E-2</v>
      </c>
      <c r="I106" s="101">
        <f>IF(ISNUMBER(G106), $B118 * H106, "")</f>
        <v>2061.5183246073298</v>
      </c>
      <c r="J106" s="15">
        <v>7645</v>
      </c>
      <c r="K106" s="32">
        <f t="shared" si="52"/>
        <v>6.5445026178010475E-4</v>
      </c>
      <c r="L106" s="18">
        <f>IF(ISNUMBER(J106), $B118 * K106, "")</f>
        <v>98.167539267015712</v>
      </c>
      <c r="M106" s="31">
        <v>7595</v>
      </c>
      <c r="N106" s="32">
        <f t="shared" si="53"/>
        <v>-5.8900523560209425E-3</v>
      </c>
      <c r="O106" s="18">
        <f>IF(ISNUMBER(M106), $B118 * N106, "")</f>
        <v>-883.50785340314133</v>
      </c>
      <c r="Q106" s="33"/>
      <c r="R106" s="33"/>
    </row>
    <row r="107" spans="1:19" ht="17.25" thickBot="1">
      <c r="A107" s="130" t="s">
        <v>164</v>
      </c>
      <c r="B107" s="131">
        <v>229</v>
      </c>
      <c r="C107" s="79">
        <v>8.0188679200000001E-2</v>
      </c>
      <c r="D107" s="24">
        <v>228</v>
      </c>
      <c r="E107" s="25">
        <f t="shared" si="50"/>
        <v>-4.3668122270742356E-3</v>
      </c>
      <c r="F107" s="104">
        <f>IF(ISNUMBER(D107), $B118 * E107, "")</f>
        <v>-655.02183406113534</v>
      </c>
      <c r="G107" s="102">
        <v>223</v>
      </c>
      <c r="H107" s="25">
        <f t="shared" si="51"/>
        <v>-2.6200873362445413E-2</v>
      </c>
      <c r="I107" s="103">
        <f>IF(ISNUMBER(G107), $B118 * H107, "")</f>
        <v>-3930.1310043668122</v>
      </c>
      <c r="J107" s="24">
        <v>222</v>
      </c>
      <c r="K107" s="25">
        <f t="shared" si="52"/>
        <v>-3.0567685589519649E-2</v>
      </c>
      <c r="L107" s="104">
        <f>IF(ISNUMBER(J107), $B118 * K107, "")</f>
        <v>-4585.1528384279472</v>
      </c>
      <c r="M107" s="102">
        <v>222</v>
      </c>
      <c r="N107" s="25">
        <f t="shared" si="53"/>
        <v>-3.0567685589519649E-2</v>
      </c>
      <c r="O107" s="104">
        <f>IF(ISNUMBER(M107), $B118 * N107, "")</f>
        <v>-4585.1528384279472</v>
      </c>
      <c r="Q107" s="265"/>
      <c r="R107" s="266"/>
      <c r="S107" s="267"/>
    </row>
    <row r="108" spans="1:19">
      <c r="A108" s="123" t="s">
        <v>69</v>
      </c>
      <c r="B108" s="124">
        <v>10810</v>
      </c>
      <c r="C108" s="76">
        <v>7.9920079899999996E-2</v>
      </c>
      <c r="D108" s="13">
        <v>11120</v>
      </c>
      <c r="E108" s="14">
        <f>IF(ISNUMBER(D108), (D108 - $B108) / $B108, "")</f>
        <v>2.8677150786308975E-2</v>
      </c>
      <c r="F108" s="16">
        <f>IF(ISNUMBER(D108), $B118 * E108, "")</f>
        <v>4301.5726179463463</v>
      </c>
      <c r="G108" s="29">
        <v>11110</v>
      </c>
      <c r="H108" s="14">
        <f>IF(ISNUMBER(G108), (G108 - $B108) / $B108, "")</f>
        <v>2.7752081406105456E-2</v>
      </c>
      <c r="I108" s="100">
        <f>IF(ISNUMBER(G108), $B118 * H108, "")</f>
        <v>4162.8122109158185</v>
      </c>
      <c r="J108" s="13">
        <v>11100</v>
      </c>
      <c r="K108" s="14">
        <f>IF(ISNUMBER(J108), (J108 - $B108) / $B108, "")</f>
        <v>2.6827012025901941E-2</v>
      </c>
      <c r="L108" s="16">
        <f>IF(ISNUMBER(J108), $B118 * K108, "")</f>
        <v>4024.0518038852911</v>
      </c>
      <c r="M108" s="29">
        <v>11100</v>
      </c>
      <c r="N108" s="14">
        <f>IF(ISNUMBER(M108), (M108 - $B108) / $B108, "")</f>
        <v>2.6827012025901941E-2</v>
      </c>
      <c r="O108" s="16">
        <f>IF(ISNUMBER(M108), $B118 * N108, "")</f>
        <v>4024.0518038852911</v>
      </c>
      <c r="Q108" s="268"/>
      <c r="R108" s="269"/>
      <c r="S108" s="270"/>
    </row>
    <row r="109" spans="1:19" ht="17.25" thickBot="1">
      <c r="A109" s="125" t="s">
        <v>196</v>
      </c>
      <c r="B109" s="126">
        <v>23050</v>
      </c>
      <c r="C109" s="77">
        <v>7.5093283600000005E-2</v>
      </c>
      <c r="D109" s="15">
        <v>23150</v>
      </c>
      <c r="E109" s="32">
        <f t="shared" ref="E109:E112" si="54">IF(ISNUMBER(D109), (D109 - $B109) / $B109, "")</f>
        <v>4.3383947939262474E-3</v>
      </c>
      <c r="F109" s="18">
        <f>IF(ISNUMBER(D109), $B118 * E109, "")</f>
        <v>650.75921908893713</v>
      </c>
      <c r="G109" s="31">
        <v>22430</v>
      </c>
      <c r="H109" s="32">
        <f t="shared" ref="H109:H112" si="55">IF(ISNUMBER(G109), (G109 - $B109) / $B109, "")</f>
        <v>-2.6898047722342732E-2</v>
      </c>
      <c r="I109" s="101">
        <f>IF(ISNUMBER(G109), $B118 * H109, "")</f>
        <v>-4034.7071583514098</v>
      </c>
      <c r="J109" s="15">
        <v>22590</v>
      </c>
      <c r="K109" s="32">
        <f t="shared" ref="K109:K112" si="56">IF(ISNUMBER(J109), (J109 - $B109) / $B109, "")</f>
        <v>-1.9956616052060738E-2</v>
      </c>
      <c r="L109" s="18">
        <f>IF(ISNUMBER(J109), $B118 * K109, "")</f>
        <v>-2993.4924078091108</v>
      </c>
      <c r="M109" s="31">
        <v>22580</v>
      </c>
      <c r="N109" s="32">
        <f t="shared" ref="N109:N112" si="57">IF(ISNUMBER(M109), (M109 - $B109) / $B109, "")</f>
        <v>-2.0390455531453362E-2</v>
      </c>
      <c r="O109" s="18">
        <f>IF(ISNUMBER(M109), $B118 * N109, "")</f>
        <v>-3058.5683297180044</v>
      </c>
      <c r="Q109" s="271"/>
      <c r="R109" s="272"/>
      <c r="S109" s="273"/>
    </row>
    <row r="110" spans="1:19" ht="17.25" thickBot="1">
      <c r="A110" s="125" t="s">
        <v>120</v>
      </c>
      <c r="B110" s="126">
        <v>37.5</v>
      </c>
      <c r="C110" s="77">
        <v>6.5340909099999997E-2</v>
      </c>
      <c r="D110" s="15">
        <v>37.1</v>
      </c>
      <c r="E110" s="32">
        <f t="shared" si="54"/>
        <v>-1.0666666666666628E-2</v>
      </c>
      <c r="F110" s="18">
        <f>IF(ISNUMBER(D110), $B118 * E110, "")</f>
        <v>-1599.9999999999943</v>
      </c>
      <c r="G110" s="31">
        <v>36.700000000000003</v>
      </c>
      <c r="H110" s="32">
        <f t="shared" si="55"/>
        <v>-2.1333333333333256E-2</v>
      </c>
      <c r="I110" s="101">
        <f>IF(ISNUMBER(G110), $B118 * H110, "")</f>
        <v>-3199.9999999999886</v>
      </c>
      <c r="J110" s="15">
        <v>36.9</v>
      </c>
      <c r="K110" s="32">
        <f t="shared" si="56"/>
        <v>-1.6000000000000038E-2</v>
      </c>
      <c r="L110" s="18">
        <f>IF(ISNUMBER(J110), $B118 * K110, "")</f>
        <v>-2400.0000000000059</v>
      </c>
      <c r="M110" s="31">
        <v>37.1</v>
      </c>
      <c r="N110" s="32">
        <f t="shared" si="57"/>
        <v>-1.0666666666666628E-2</v>
      </c>
      <c r="O110" s="18">
        <f>IF(ISNUMBER(M110), $B118 * N110, "")</f>
        <v>-1599.9999999999943</v>
      </c>
      <c r="Q110" s="264"/>
      <c r="R110" s="264"/>
      <c r="S110" s="264"/>
    </row>
    <row r="111" spans="1:19" ht="17.25" thickBot="1">
      <c r="A111" s="125" t="s">
        <v>252</v>
      </c>
      <c r="B111" s="126">
        <v>398</v>
      </c>
      <c r="C111" s="77">
        <v>6.4171122999999997E-2</v>
      </c>
      <c r="D111" s="15">
        <v>402</v>
      </c>
      <c r="E111" s="32">
        <f t="shared" si="54"/>
        <v>1.0050251256281407E-2</v>
      </c>
      <c r="F111" s="18">
        <f>IF(ISNUMBER(D111), $B118 * E111, "")</f>
        <v>1507.537688442211</v>
      </c>
      <c r="G111" s="31">
        <v>402</v>
      </c>
      <c r="H111" s="32">
        <f t="shared" si="55"/>
        <v>1.0050251256281407E-2</v>
      </c>
      <c r="I111" s="101">
        <f>IF(ISNUMBER(G111), $B118 * H111, "")</f>
        <v>1507.537688442211</v>
      </c>
      <c r="J111" s="15">
        <v>400</v>
      </c>
      <c r="K111" s="32">
        <f t="shared" si="56"/>
        <v>5.0251256281407036E-3</v>
      </c>
      <c r="L111" s="18">
        <f>IF(ISNUMBER(J111), $B118 * K111, "")</f>
        <v>753.7688442211055</v>
      </c>
      <c r="M111" s="31">
        <v>402</v>
      </c>
      <c r="N111" s="32">
        <f t="shared" si="57"/>
        <v>1.0050251256281407E-2</v>
      </c>
      <c r="O111" s="18">
        <f>IF(ISNUMBER(M111), $B118 * N111, "")</f>
        <v>1507.537688442211</v>
      </c>
      <c r="Q111" s="274"/>
      <c r="R111" s="274"/>
      <c r="S111" s="274"/>
    </row>
    <row r="112" spans="1:19" ht="17.25" thickBot="1">
      <c r="A112" s="127" t="s">
        <v>126</v>
      </c>
      <c r="B112" s="128">
        <v>139</v>
      </c>
      <c r="C112" s="78">
        <v>6.10687023E-2</v>
      </c>
      <c r="D112" s="20">
        <v>137</v>
      </c>
      <c r="E112" s="21">
        <f t="shared" si="54"/>
        <v>-1.4388489208633094E-2</v>
      </c>
      <c r="F112" s="22">
        <f>IF(ISNUMBER(D112), $B118 * E112, "")</f>
        <v>-2158.2733812949641</v>
      </c>
      <c r="G112" s="30">
        <v>134</v>
      </c>
      <c r="H112" s="21">
        <f t="shared" si="55"/>
        <v>-3.5971223021582732E-2</v>
      </c>
      <c r="I112" s="105">
        <f>IF(ISNUMBER(G112), $B118 * H112, "")</f>
        <v>-5395.6834532374096</v>
      </c>
      <c r="J112" s="20">
        <v>135</v>
      </c>
      <c r="K112" s="21">
        <f t="shared" si="56"/>
        <v>-2.8776978417266189E-2</v>
      </c>
      <c r="L112" s="22">
        <f>IF(ISNUMBER(J112), $B118 * K112, "")</f>
        <v>-4316.5467625899282</v>
      </c>
      <c r="M112" s="30">
        <v>136</v>
      </c>
      <c r="N112" s="21">
        <f t="shared" si="57"/>
        <v>-2.1582733812949641E-2</v>
      </c>
      <c r="O112" s="22">
        <f>IF(ISNUMBER(M112), $B118 * N112, "")</f>
        <v>-3237.4100719424464</v>
      </c>
      <c r="Q112" s="274"/>
      <c r="R112" s="274"/>
      <c r="S112" s="274"/>
    </row>
    <row r="113" spans="1:19" ht="17.25" thickBot="1">
      <c r="A113" s="125" t="s">
        <v>170</v>
      </c>
      <c r="B113" s="129">
        <v>4085</v>
      </c>
      <c r="C113" s="80">
        <v>5.9662775600000002E-2</v>
      </c>
      <c r="D113" s="106">
        <v>4125</v>
      </c>
      <c r="E113" s="107">
        <f>IF(ISNUMBER(D113), (D113 - $B113) / $B113, "")</f>
        <v>9.7919216646266821E-3</v>
      </c>
      <c r="F113" s="108">
        <f>IF(ISNUMBER(D113), $B118 * E113, "")</f>
        <v>1468.7882496940024</v>
      </c>
      <c r="G113" s="109">
        <v>3975</v>
      </c>
      <c r="H113" s="107">
        <f>IF(ISNUMBER(G113), (G113 - $B113) / $B113, "")</f>
        <v>-2.6927784577723379E-2</v>
      </c>
      <c r="I113" s="110">
        <f>IF(ISNUMBER(G113), $B118 * H113, "")</f>
        <v>-4039.1676866585067</v>
      </c>
      <c r="J113" s="106">
        <v>4005</v>
      </c>
      <c r="K113" s="107">
        <f>IF(ISNUMBER(J113), (J113 - $B113) / $B113, "")</f>
        <v>-1.9583843329253364E-2</v>
      </c>
      <c r="L113" s="108">
        <f>IF(ISNUMBER(J113), $B118 * K113, "")</f>
        <v>-2937.5764993880048</v>
      </c>
      <c r="M113" s="109">
        <v>4010</v>
      </c>
      <c r="N113" s="107">
        <f>IF(ISNUMBER(M113), (M113 - $B113) / $B113, "")</f>
        <v>-1.8359853121175031E-2</v>
      </c>
      <c r="O113" s="108">
        <f>IF(ISNUMBER(M113), $B118 * N113, "")</f>
        <v>-2753.9779681762548</v>
      </c>
      <c r="Q113" s="264"/>
      <c r="R113" s="264"/>
      <c r="S113" s="264"/>
    </row>
    <row r="114" spans="1:19" ht="17.25" thickBot="1">
      <c r="A114" s="125" t="s">
        <v>100</v>
      </c>
      <c r="B114" s="126">
        <v>66350</v>
      </c>
      <c r="C114" s="77">
        <v>5.51844784E-2</v>
      </c>
      <c r="D114" s="15">
        <v>65420</v>
      </c>
      <c r="E114" s="32">
        <f t="shared" ref="E114:E117" si="58">IF(ISNUMBER(D114), (D114 - $B114) / $B114, "")</f>
        <v>-1.4016578749058026E-2</v>
      </c>
      <c r="F114" s="18">
        <f>IF(ISNUMBER(D114), $B118 * E114, "")</f>
        <v>-2102.4868123587039</v>
      </c>
      <c r="G114" s="31">
        <v>64560</v>
      </c>
      <c r="H114" s="32">
        <f t="shared" ref="H114:H117" si="59">IF(ISNUMBER(G114), (G114 - $B114) / $B114, "")</f>
        <v>-2.697814619442351E-2</v>
      </c>
      <c r="I114" s="101">
        <f>IF(ISNUMBER(G114), $B118 * H114, "")</f>
        <v>-4046.7219291635265</v>
      </c>
      <c r="J114" s="15">
        <v>65450</v>
      </c>
      <c r="K114" s="32">
        <f t="shared" ref="K114:K117" si="60">IF(ISNUMBER(J114), (J114 - $B114) / $B114, "")</f>
        <v>-1.3564431047475508E-2</v>
      </c>
      <c r="L114" s="18">
        <f>IF(ISNUMBER(J114), $B118 * K114, "")</f>
        <v>-2034.6646571213262</v>
      </c>
      <c r="M114" s="31">
        <v>65610</v>
      </c>
      <c r="N114" s="32">
        <f t="shared" ref="N114:N117" si="61">IF(ISNUMBER(M114), (M114 - $B114) / $B114, "")</f>
        <v>-1.1152976639035419E-2</v>
      </c>
      <c r="O114" s="18">
        <f>IF(ISNUMBER(M114), $B118 * N114, "")</f>
        <v>-1672.9464958553128</v>
      </c>
      <c r="Q114" s="264"/>
      <c r="R114" s="264"/>
      <c r="S114" s="264"/>
    </row>
    <row r="115" spans="1:19" ht="17.25" thickBot="1">
      <c r="A115" s="125" t="s">
        <v>92</v>
      </c>
      <c r="B115" s="126">
        <v>72740</v>
      </c>
      <c r="C115" s="77">
        <v>5.2524960199999998E-2</v>
      </c>
      <c r="D115" s="15">
        <v>71100</v>
      </c>
      <c r="E115" s="32">
        <f t="shared" si="58"/>
        <v>-2.2546054440472918E-2</v>
      </c>
      <c r="F115" s="18">
        <f>IF(ISNUMBER(D115), $B118 * E115, "")</f>
        <v>-3381.9081660709376</v>
      </c>
      <c r="G115" s="31">
        <v>70100</v>
      </c>
      <c r="H115" s="32">
        <f t="shared" si="59"/>
        <v>-3.6293648611492986E-2</v>
      </c>
      <c r="I115" s="101">
        <f>IF(ISNUMBER(G115), $B118 * H115, "")</f>
        <v>-5444.0472917239476</v>
      </c>
      <c r="J115" s="15">
        <v>71440</v>
      </c>
      <c r="K115" s="32">
        <f t="shared" si="60"/>
        <v>-1.7871872422326091E-2</v>
      </c>
      <c r="L115" s="18">
        <f>IF(ISNUMBER(J115), $B118 * K115, "")</f>
        <v>-2680.7808633489135</v>
      </c>
      <c r="M115" s="31">
        <v>71610</v>
      </c>
      <c r="N115" s="32">
        <f t="shared" si="61"/>
        <v>-1.5534781413252681E-2</v>
      </c>
      <c r="O115" s="18">
        <f>IF(ISNUMBER(M115), $B118 * N115, "")</f>
        <v>-2330.2172119879024</v>
      </c>
      <c r="Q115" s="264"/>
      <c r="R115" s="264"/>
      <c r="S115" s="264"/>
    </row>
    <row r="116" spans="1:19">
      <c r="A116" s="125" t="s">
        <v>168</v>
      </c>
      <c r="B116" s="126">
        <v>29490</v>
      </c>
      <c r="C116" s="77">
        <v>5.1711840199999998E-2</v>
      </c>
      <c r="D116" s="15">
        <v>28820</v>
      </c>
      <c r="E116" s="32">
        <f t="shared" si="58"/>
        <v>-2.2719565954560868E-2</v>
      </c>
      <c r="F116" s="18">
        <f>IF(ISNUMBER(D116), $B118 * E116, "")</f>
        <v>-3407.9348931841305</v>
      </c>
      <c r="G116" s="31">
        <v>28520</v>
      </c>
      <c r="H116" s="32">
        <f t="shared" si="59"/>
        <v>-3.2892505934214986E-2</v>
      </c>
      <c r="I116" s="101">
        <f>IF(ISNUMBER(G116), $B118 * H116, "")</f>
        <v>-4933.8758901322481</v>
      </c>
      <c r="J116" s="15">
        <v>28690</v>
      </c>
      <c r="K116" s="32">
        <f t="shared" si="60"/>
        <v>-2.712783994574432E-2</v>
      </c>
      <c r="L116" s="18">
        <f>IF(ISNUMBER(J116), $B118 * K116, "")</f>
        <v>-4069.1759918616481</v>
      </c>
      <c r="M116" s="31">
        <v>28670</v>
      </c>
      <c r="N116" s="32">
        <f t="shared" si="61"/>
        <v>-2.7806035944387929E-2</v>
      </c>
      <c r="O116" s="18">
        <f>IF(ISNUMBER(M116), $B118 * N116, "")</f>
        <v>-4170.9053916581897</v>
      </c>
      <c r="Q116" s="253"/>
      <c r="R116" s="254"/>
      <c r="S116" s="255"/>
    </row>
    <row r="117" spans="1:19" ht="17.25" thickBot="1">
      <c r="A117" s="130" t="s">
        <v>118</v>
      </c>
      <c r="B117" s="131">
        <v>4140</v>
      </c>
      <c r="C117" s="79">
        <v>5.0761421299999998E-2</v>
      </c>
      <c r="D117" s="24">
        <v>4105</v>
      </c>
      <c r="E117" s="25">
        <f t="shared" si="58"/>
        <v>-8.4541062801932361E-3</v>
      </c>
      <c r="F117" s="104">
        <f>IF(ISNUMBER(D117), $B118 * E117, "")</f>
        <v>-1268.1159420289855</v>
      </c>
      <c r="G117" s="102">
        <v>4010</v>
      </c>
      <c r="H117" s="25">
        <f t="shared" si="59"/>
        <v>-3.140096618357488E-2</v>
      </c>
      <c r="I117" s="103">
        <f>IF(ISNUMBER(G117), $B118 * H117, "")</f>
        <v>-4710.144927536232</v>
      </c>
      <c r="J117" s="24">
        <v>4015</v>
      </c>
      <c r="K117" s="25">
        <f t="shared" si="60"/>
        <v>-3.0193236714975844E-2</v>
      </c>
      <c r="L117" s="104">
        <f>IF(ISNUMBER(J117), $B118 * K117, "")</f>
        <v>-4528.985507246377</v>
      </c>
      <c r="M117" s="102">
        <v>4035</v>
      </c>
      <c r="N117" s="25">
        <f t="shared" si="61"/>
        <v>-2.5362318840579712E-2</v>
      </c>
      <c r="O117" s="104">
        <f>IF(ISNUMBER(M117), $B118 * N117, "")</f>
        <v>-3804.347826086957</v>
      </c>
      <c r="Q117" s="256"/>
      <c r="R117" s="257"/>
      <c r="S117" s="258"/>
    </row>
    <row r="118" spans="1:19" ht="17.25" thickBot="1">
      <c r="A118" s="132" t="s">
        <v>268</v>
      </c>
      <c r="B118" s="317">
        <f>$B$37</f>
        <v>150000</v>
      </c>
      <c r="C118" s="318"/>
      <c r="D118" s="26" t="s">
        <v>269</v>
      </c>
      <c r="E118" s="27">
        <f>IF(COUNT(E98:E117), SUM(E98:E117) / COUNT(E98:E117), 0)</f>
        <v>1.6459020164888989E-2</v>
      </c>
      <c r="F118" s="28">
        <f>SUM(F98:F117)</f>
        <v>49377.060494666948</v>
      </c>
      <c r="G118" s="26" t="s">
        <v>269</v>
      </c>
      <c r="H118" s="27">
        <f>IF(COUNT(H98:H117), SUM(H98:H117) / COUNT(H98:H117), 0)</f>
        <v>5.8915212677820693E-3</v>
      </c>
      <c r="I118" s="28">
        <f>SUM(I98:I117)</f>
        <v>17674.563803346206</v>
      </c>
      <c r="J118" s="26" t="s">
        <v>269</v>
      </c>
      <c r="K118" s="27">
        <f>IF(COUNT(K98:K117), SUM(K98:K117) / COUNT(K98:K117), 0)</f>
        <v>9.4098782559313993E-3</v>
      </c>
      <c r="L118" s="28">
        <f>SUM(L98:L117)</f>
        <v>28229.634767794178</v>
      </c>
      <c r="M118" s="26" t="s">
        <v>269</v>
      </c>
      <c r="N118" s="27">
        <f>IF(COUNT(N98:N117), SUM(N98:N117) / COUNT(N98:N117), 0)</f>
        <v>7.2988916073200294E-3</v>
      </c>
      <c r="O118" s="28">
        <f>SUM(O98:O117)</f>
        <v>21896.674821960089</v>
      </c>
      <c r="Q118" s="259"/>
      <c r="R118" s="260"/>
      <c r="S118" s="261"/>
    </row>
    <row r="120" spans="1:19" ht="17.25" thickBot="1"/>
    <row r="121" spans="1:19" ht="17.25" thickBot="1">
      <c r="A121" s="275" t="s">
        <v>256</v>
      </c>
      <c r="B121" s="276"/>
      <c r="C121" s="276"/>
      <c r="D121" s="276"/>
      <c r="E121" s="276"/>
      <c r="F121" s="276"/>
      <c r="G121" s="276"/>
      <c r="H121" s="276"/>
      <c r="I121" s="276"/>
      <c r="J121" s="276"/>
      <c r="K121" s="276"/>
      <c r="L121" s="276"/>
      <c r="M121" s="276"/>
      <c r="N121" s="276"/>
      <c r="O121" s="277"/>
      <c r="Q121" s="274"/>
      <c r="R121" s="274"/>
      <c r="S121" s="274"/>
    </row>
    <row r="122" spans="1:19" ht="17.25" thickBot="1">
      <c r="A122" s="165" t="s">
        <v>265</v>
      </c>
      <c r="B122" s="275" t="s">
        <v>49</v>
      </c>
      <c r="C122" s="277"/>
      <c r="D122" s="275" t="s">
        <v>58</v>
      </c>
      <c r="E122" s="276"/>
      <c r="F122" s="277"/>
      <c r="G122" s="278">
        <f>_xlfn.IFNA(VLOOKUP(B122, 현재가테이블!$B$2:$D$200, 2, FALSE), "-")</f>
        <v>74050000</v>
      </c>
      <c r="H122" s="279"/>
      <c r="I122" s="280"/>
      <c r="J122" s="275" t="s">
        <v>59</v>
      </c>
      <c r="K122" s="276"/>
      <c r="L122" s="277"/>
      <c r="M122" s="281">
        <f>_xlfn.IFNA(VLOOKUP(B122, 현재가테이블!$B$2:$D$200, 3, FALSE), "-")</f>
        <v>-1.04236269E-2</v>
      </c>
      <c r="N122" s="282"/>
      <c r="O122" s="283"/>
      <c r="Q122" s="274"/>
      <c r="R122" s="274"/>
      <c r="S122" s="274"/>
    </row>
    <row r="123" spans="1:19" ht="17.25" thickBot="1">
      <c r="A123" s="319" t="s">
        <v>55</v>
      </c>
      <c r="B123" s="315" t="str">
        <f>TEXT($G$1, "[$-ko-KR]yyyy-mm-dd(ddd) ") &amp; "오전 00:00"</f>
        <v>2021-10-03(일) 오전 00:00</v>
      </c>
      <c r="C123" s="316"/>
      <c r="D123" s="288" t="str">
        <f>TEXT($G$1, "[$-ko-KR]yyyy-mm-dd(ddd) ") &amp; "오후 14:00"</f>
        <v>2021-10-03(일) 오후 14:00</v>
      </c>
      <c r="E123" s="289"/>
      <c r="F123" s="290"/>
      <c r="G123" s="288" t="str">
        <f>TEXT($G$1, "[$-ko-KR]yyyy-mm-dd(ddd) ") &amp; "오후 19:00"</f>
        <v>2021-10-03(일) 오후 19:00</v>
      </c>
      <c r="H123" s="289"/>
      <c r="I123" s="290"/>
      <c r="J123" s="288" t="str">
        <f>TEXT($G$1, "[$-ko-KR]yyyy-mm-dd(ddd) ") &amp; "오후 21:00"</f>
        <v>2021-10-03(일) 오후 21:00</v>
      </c>
      <c r="K123" s="289"/>
      <c r="L123" s="290"/>
      <c r="M123" s="288" t="str">
        <f>TEXT($G$1+1, "[$-ko-KR]yyyy-mm-dd(ddd) ") &amp; "오전 00:00"</f>
        <v>2021-10-04(월) 오전 00:00</v>
      </c>
      <c r="N123" s="289"/>
      <c r="O123" s="290"/>
      <c r="Q123" s="274"/>
      <c r="R123" s="274"/>
      <c r="S123" s="274"/>
    </row>
    <row r="124" spans="1:19" ht="17.25" thickBot="1">
      <c r="A124" s="320"/>
      <c r="B124" s="121" t="s">
        <v>58</v>
      </c>
      <c r="C124" s="122" t="s">
        <v>59</v>
      </c>
      <c r="D124" s="2" t="s">
        <v>58</v>
      </c>
      <c r="E124" s="10" t="s">
        <v>266</v>
      </c>
      <c r="F124" s="11" t="s">
        <v>267</v>
      </c>
      <c r="G124" s="166" t="s">
        <v>58</v>
      </c>
      <c r="H124" s="167" t="s">
        <v>266</v>
      </c>
      <c r="I124" s="168" t="s">
        <v>267</v>
      </c>
      <c r="J124" s="10" t="s">
        <v>58</v>
      </c>
      <c r="K124" s="10" t="s">
        <v>266</v>
      </c>
      <c r="L124" s="115" t="s">
        <v>267</v>
      </c>
      <c r="M124" s="2" t="s">
        <v>58</v>
      </c>
      <c r="N124" s="10" t="s">
        <v>266</v>
      </c>
      <c r="O124" s="66" t="s">
        <v>267</v>
      </c>
      <c r="Q124" s="264"/>
      <c r="R124" s="264"/>
      <c r="S124" s="264"/>
    </row>
    <row r="125" spans="1:19" ht="17.25" thickBot="1">
      <c r="A125" s="123" t="s">
        <v>120</v>
      </c>
      <c r="B125" s="124">
        <v>37.5</v>
      </c>
      <c r="C125" s="76">
        <v>6.5340909099999997E-2</v>
      </c>
      <c r="D125" s="13">
        <v>37.1</v>
      </c>
      <c r="E125" s="14">
        <f>IF(ISNUMBER(D125), (D125 - $B125) / $B125, "")</f>
        <v>-1.0666666666666628E-2</v>
      </c>
      <c r="F125" s="16">
        <f>IF(ISNUMBER(D125), $B145 * E125, "")</f>
        <v>-1599.9999999999943</v>
      </c>
      <c r="G125" s="29">
        <v>36.700000000000003</v>
      </c>
      <c r="H125" s="14">
        <f>IF(ISNUMBER(G125), (G125 - $B125) / $B125, "")</f>
        <v>-2.1333333333333256E-2</v>
      </c>
      <c r="I125" s="100">
        <f>IF(ISNUMBER(G125), $B145 * H125, "")</f>
        <v>-3199.9999999999886</v>
      </c>
      <c r="J125" s="13">
        <v>36.9</v>
      </c>
      <c r="K125" s="14">
        <f>IF(ISNUMBER(J125), (J125 - $B125) / $B125, "")</f>
        <v>-1.6000000000000038E-2</v>
      </c>
      <c r="L125" s="16">
        <f>IF(ISNUMBER(J125), $B145 * K125, "")</f>
        <v>-2400.0000000000059</v>
      </c>
      <c r="M125" s="29">
        <v>37.1</v>
      </c>
      <c r="N125" s="14">
        <f>IF(ISNUMBER(M125), (M125 - $B125) / $B125, "")</f>
        <v>-1.0666666666666628E-2</v>
      </c>
      <c r="O125" s="16">
        <f>IF(ISNUMBER(M125), $B145 * N125, "")</f>
        <v>-1599.9999999999943</v>
      </c>
      <c r="Q125" s="274"/>
      <c r="R125" s="274"/>
      <c r="S125" s="274"/>
    </row>
    <row r="126" spans="1:19" ht="17.25" thickBot="1">
      <c r="A126" s="125" t="s">
        <v>188</v>
      </c>
      <c r="B126" s="126">
        <v>16.899999999999999</v>
      </c>
      <c r="C126" s="77">
        <v>4.3209876500000001E-2</v>
      </c>
      <c r="D126" s="15">
        <v>16.7</v>
      </c>
      <c r="E126" s="32">
        <f t="shared" ref="E126:E129" si="62">IF(ISNUMBER(D126), (D126 - $B126) / $B126, "")</f>
        <v>-1.1834319526627177E-2</v>
      </c>
      <c r="F126" s="18">
        <f>IF(ISNUMBER(D126), $B145 * E126, "")</f>
        <v>-1775.1479289940767</v>
      </c>
      <c r="G126" s="31">
        <v>16.399999999999999</v>
      </c>
      <c r="H126" s="32">
        <f t="shared" ref="H126:H129" si="63">IF(ISNUMBER(G126), (G126 - $B126) / $B126, "")</f>
        <v>-2.9585798816568049E-2</v>
      </c>
      <c r="I126" s="101">
        <f>IF(ISNUMBER(G126), $B145 * H126, "")</f>
        <v>-4437.8698224852078</v>
      </c>
      <c r="J126" s="15">
        <v>16.399999999999999</v>
      </c>
      <c r="K126" s="32">
        <f t="shared" ref="K126:K129" si="64">IF(ISNUMBER(J126), (J126 - $B126) / $B126, "")</f>
        <v>-2.9585798816568049E-2</v>
      </c>
      <c r="L126" s="18">
        <f>IF(ISNUMBER(J126), $B145 * K126, "")</f>
        <v>-4437.8698224852078</v>
      </c>
      <c r="M126" s="31">
        <v>16.5</v>
      </c>
      <c r="N126" s="32">
        <f t="shared" ref="N126:N129" si="65">IF(ISNUMBER(M126), (M126 - $B126) / $B126, "")</f>
        <v>-2.3668639053254354E-2</v>
      </c>
      <c r="O126" s="18">
        <f>IF(ISNUMBER(M126), $B145 * N126, "")</f>
        <v>-3550.2958579881533</v>
      </c>
      <c r="Q126" s="274"/>
      <c r="R126" s="274"/>
      <c r="S126" s="274"/>
    </row>
    <row r="127" spans="1:19" ht="17.25" thickBot="1">
      <c r="A127" s="125" t="s">
        <v>214</v>
      </c>
      <c r="B127" s="126">
        <v>10.8</v>
      </c>
      <c r="C127" s="77">
        <v>3.8461538500000003E-2</v>
      </c>
      <c r="D127" s="15">
        <v>10.9</v>
      </c>
      <c r="E127" s="32">
        <f t="shared" si="62"/>
        <v>9.2592592592592258E-3</v>
      </c>
      <c r="F127" s="18">
        <f>IF(ISNUMBER(D127), $B145 * E127, "")</f>
        <v>1388.8888888888839</v>
      </c>
      <c r="G127" s="31">
        <v>11.2</v>
      </c>
      <c r="H127" s="32">
        <f t="shared" si="63"/>
        <v>3.7037037037036903E-2</v>
      </c>
      <c r="I127" s="101">
        <f>IF(ISNUMBER(G127), $B145 * H127, "")</f>
        <v>5555.5555555555356</v>
      </c>
      <c r="J127" s="15">
        <v>11</v>
      </c>
      <c r="K127" s="32">
        <f t="shared" si="64"/>
        <v>1.8518518518518452E-2</v>
      </c>
      <c r="L127" s="18">
        <f>IF(ISNUMBER(J127), $B145 * K127, "")</f>
        <v>2777.7777777777678</v>
      </c>
      <c r="M127" s="31">
        <v>11</v>
      </c>
      <c r="N127" s="32">
        <f t="shared" si="65"/>
        <v>1.8518518518518452E-2</v>
      </c>
      <c r="O127" s="18">
        <f>IF(ISNUMBER(M127), $B145 * N127, "")</f>
        <v>2777.7777777777678</v>
      </c>
      <c r="Q127" s="264"/>
      <c r="R127" s="264"/>
      <c r="S127" s="264"/>
    </row>
    <row r="128" spans="1:19" ht="17.25" thickBot="1">
      <c r="A128" s="125" t="s">
        <v>72</v>
      </c>
      <c r="B128" s="126">
        <v>23.9</v>
      </c>
      <c r="C128" s="77">
        <v>3.0172413799999999E-2</v>
      </c>
      <c r="D128" s="15">
        <v>23.6</v>
      </c>
      <c r="E128" s="32">
        <f t="shared" si="62"/>
        <v>-1.2552301255230007E-2</v>
      </c>
      <c r="F128" s="18">
        <f>IF(ISNUMBER(D128), $B145 * E128, "")</f>
        <v>-1882.8451882845011</v>
      </c>
      <c r="G128" s="31">
        <v>23.4</v>
      </c>
      <c r="H128" s="32">
        <f t="shared" si="63"/>
        <v>-2.0920502092050212E-2</v>
      </c>
      <c r="I128" s="101">
        <f>IF(ISNUMBER(G128), $B145 * H128, "")</f>
        <v>-3138.075313807532</v>
      </c>
      <c r="J128" s="15">
        <v>23.5</v>
      </c>
      <c r="K128" s="32">
        <f t="shared" si="64"/>
        <v>-1.673640167364011E-2</v>
      </c>
      <c r="L128" s="18">
        <f>IF(ISNUMBER(J128), $B145 * K128, "")</f>
        <v>-2510.4602510460168</v>
      </c>
      <c r="M128" s="31">
        <v>23.7</v>
      </c>
      <c r="N128" s="32">
        <f t="shared" si="65"/>
        <v>-8.3682008368200552E-3</v>
      </c>
      <c r="O128" s="18">
        <f>IF(ISNUMBER(M128), $B145 * N128, "")</f>
        <v>-1255.2301255230084</v>
      </c>
      <c r="Q128" s="264"/>
      <c r="R128" s="264"/>
      <c r="S128" s="264"/>
    </row>
    <row r="129" spans="1:19" ht="17.25" thickBot="1">
      <c r="A129" s="127" t="s">
        <v>146</v>
      </c>
      <c r="B129" s="128">
        <v>20</v>
      </c>
      <c r="C129" s="78">
        <v>2.0408163300000001E-2</v>
      </c>
      <c r="D129" s="20">
        <v>19.8</v>
      </c>
      <c r="E129" s="21">
        <f t="shared" si="62"/>
        <v>-9.9999999999999638E-3</v>
      </c>
      <c r="F129" s="22">
        <f>IF(ISNUMBER(D129), $B145 * E129, "")</f>
        <v>-1499.9999999999945</v>
      </c>
      <c r="G129" s="30">
        <v>19.5</v>
      </c>
      <c r="H129" s="21">
        <f t="shared" si="63"/>
        <v>-2.5000000000000001E-2</v>
      </c>
      <c r="I129" s="105">
        <f>IF(ISNUMBER(G129), $B145 * H129, "")</f>
        <v>-3750</v>
      </c>
      <c r="J129" s="20">
        <v>19.8</v>
      </c>
      <c r="K129" s="21">
        <f t="shared" si="64"/>
        <v>-9.9999999999999638E-3</v>
      </c>
      <c r="L129" s="22">
        <f>IF(ISNUMBER(J129), $B145 * K129, "")</f>
        <v>-1499.9999999999945</v>
      </c>
      <c r="M129" s="30">
        <v>19.899999999999999</v>
      </c>
      <c r="N129" s="21">
        <f t="shared" si="65"/>
        <v>-5.0000000000000712E-3</v>
      </c>
      <c r="O129" s="22">
        <f>IF(ISNUMBER(M129), $B145 * N129, "")</f>
        <v>-750.00000000001069</v>
      </c>
      <c r="Q129" s="264"/>
      <c r="R129" s="264"/>
      <c r="S129" s="264"/>
    </row>
    <row r="130" spans="1:19" ht="17.25" thickBot="1">
      <c r="A130" s="125" t="s">
        <v>200</v>
      </c>
      <c r="B130" s="129">
        <v>79.400000000000006</v>
      </c>
      <c r="C130" s="80">
        <v>1.7948717900000001E-2</v>
      </c>
      <c r="D130" s="106">
        <v>79.099999999999994</v>
      </c>
      <c r="E130" s="107">
        <f>IF(ISNUMBER(D130), (D130 - $B130) / $B130, "")</f>
        <v>-3.7783375314862891E-3</v>
      </c>
      <c r="F130" s="108">
        <f>IF(ISNUMBER(D130), $B145 * E130, "")</f>
        <v>-566.75062972294336</v>
      </c>
      <c r="G130" s="109">
        <v>77.3</v>
      </c>
      <c r="H130" s="107">
        <f>IF(ISNUMBER(G130), (G130 - $B130) / $B130, "")</f>
        <v>-2.6448362720403129E-2</v>
      </c>
      <c r="I130" s="110">
        <f>IF(ISNUMBER(G130), $B145 * H130, "")</f>
        <v>-3967.2544080604694</v>
      </c>
      <c r="J130" s="106">
        <v>77.599999999999994</v>
      </c>
      <c r="K130" s="107">
        <f>IF(ISNUMBER(J130), (J130 - $B130) / $B130, "")</f>
        <v>-2.2670025188917017E-2</v>
      </c>
      <c r="L130" s="108">
        <f>IF(ISNUMBER(J130), $B145 * K130, "")</f>
        <v>-3400.5037783375524</v>
      </c>
      <c r="M130" s="109">
        <v>77.900000000000006</v>
      </c>
      <c r="N130" s="107">
        <f>IF(ISNUMBER(M130), (M130 - $B130) / $B130, "")</f>
        <v>-1.8891687657430729E-2</v>
      </c>
      <c r="O130" s="108">
        <f>IF(ISNUMBER(M130), $B145 * N130, "")</f>
        <v>-2833.7531486146095</v>
      </c>
      <c r="Q130" s="264"/>
      <c r="R130" s="264"/>
      <c r="S130" s="264"/>
    </row>
    <row r="131" spans="1:19" ht="17.25" thickBot="1">
      <c r="A131" s="125" t="s">
        <v>148</v>
      </c>
      <c r="B131" s="126">
        <v>11.8</v>
      </c>
      <c r="C131" s="77">
        <v>1.7241379300000002E-2</v>
      </c>
      <c r="D131" s="15">
        <v>11.6</v>
      </c>
      <c r="E131" s="32">
        <f t="shared" ref="E131:E134" si="66">IF(ISNUMBER(D131), (D131 - $B131) / $B131, "")</f>
        <v>-1.6949152542372972E-2</v>
      </c>
      <c r="F131" s="18">
        <f>IF(ISNUMBER(D131), $B145 * E131, "")</f>
        <v>-2542.3728813559455</v>
      </c>
      <c r="G131" s="31">
        <v>11.6</v>
      </c>
      <c r="H131" s="32">
        <f t="shared" ref="H131:H134" si="67">IF(ISNUMBER(G131), (G131 - $B131) / $B131, "")</f>
        <v>-1.6949152542372972E-2</v>
      </c>
      <c r="I131" s="101">
        <f>IF(ISNUMBER(G131), $B145 * H131, "")</f>
        <v>-2542.3728813559455</v>
      </c>
      <c r="J131" s="15">
        <v>11.6</v>
      </c>
      <c r="K131" s="32">
        <f t="shared" ref="K131:K134" si="68">IF(ISNUMBER(J131), (J131 - $B131) / $B131, "")</f>
        <v>-1.6949152542372972E-2</v>
      </c>
      <c r="L131" s="18">
        <f>IF(ISNUMBER(J131), $B145 * K131, "")</f>
        <v>-2542.3728813559455</v>
      </c>
      <c r="M131" s="31">
        <v>11.6</v>
      </c>
      <c r="N131" s="32">
        <f t="shared" ref="N131:N134" si="69">IF(ISNUMBER(M131), (M131 - $B131) / $B131, "")</f>
        <v>-1.6949152542372972E-2</v>
      </c>
      <c r="O131" s="18">
        <f>IF(ISNUMBER(M131), $B145 * N131, "")</f>
        <v>-2542.3728813559455</v>
      </c>
      <c r="Q131" s="264"/>
      <c r="R131" s="264"/>
      <c r="S131" s="264"/>
    </row>
    <row r="132" spans="1:19" ht="17.25" thickBot="1">
      <c r="A132" s="125" t="s">
        <v>98</v>
      </c>
      <c r="B132" s="126">
        <v>4.22</v>
      </c>
      <c r="C132" s="77">
        <v>1.6867469900000001E-2</v>
      </c>
      <c r="D132" s="15">
        <v>4.22</v>
      </c>
      <c r="E132" s="32">
        <f t="shared" si="66"/>
        <v>0</v>
      </c>
      <c r="F132" s="18">
        <f>IF(ISNUMBER(D132), $B145 * E132, "")</f>
        <v>0</v>
      </c>
      <c r="G132" s="31">
        <v>4.16</v>
      </c>
      <c r="H132" s="32">
        <f t="shared" si="67"/>
        <v>-1.4218009478672893E-2</v>
      </c>
      <c r="I132" s="101">
        <f>IF(ISNUMBER(G132), $B145 * H132, "")</f>
        <v>-2132.701421800934</v>
      </c>
      <c r="J132" s="15">
        <v>4.2</v>
      </c>
      <c r="K132" s="32">
        <f t="shared" si="68"/>
        <v>-4.7393364928908941E-3</v>
      </c>
      <c r="L132" s="18">
        <f>IF(ISNUMBER(J132), $B145 * K132, "")</f>
        <v>-710.90047393363409</v>
      </c>
      <c r="M132" s="31">
        <v>4.22</v>
      </c>
      <c r="N132" s="32">
        <f t="shared" si="69"/>
        <v>0</v>
      </c>
      <c r="O132" s="18">
        <f>IF(ISNUMBER(M132), $B145 * N132, "")</f>
        <v>0</v>
      </c>
      <c r="Q132" s="264"/>
      <c r="R132" s="264"/>
      <c r="S132" s="264"/>
    </row>
    <row r="133" spans="1:19" ht="17.25" thickBot="1">
      <c r="A133" s="125" t="s">
        <v>208</v>
      </c>
      <c r="B133" s="126">
        <v>13.6</v>
      </c>
      <c r="C133" s="77">
        <v>1.49253731E-2</v>
      </c>
      <c r="D133" s="15">
        <v>13.4</v>
      </c>
      <c r="E133" s="32">
        <f t="shared" si="66"/>
        <v>-1.4705882352941124E-2</v>
      </c>
      <c r="F133" s="18">
        <f>IF(ISNUMBER(D133), $B145 * E133, "")</f>
        <v>-2205.8823529411688</v>
      </c>
      <c r="G133" s="31">
        <v>13.3</v>
      </c>
      <c r="H133" s="32">
        <f t="shared" si="67"/>
        <v>-2.2058823529411686E-2</v>
      </c>
      <c r="I133" s="101">
        <f>IF(ISNUMBER(G133), $B145 * H133, "")</f>
        <v>-3308.823529411753</v>
      </c>
      <c r="J133" s="15">
        <v>13.3</v>
      </c>
      <c r="K133" s="32">
        <f t="shared" si="68"/>
        <v>-2.2058823529411686E-2</v>
      </c>
      <c r="L133" s="18">
        <f>IF(ISNUMBER(J133), $B145 * K133, "")</f>
        <v>-3308.823529411753</v>
      </c>
      <c r="M133" s="31">
        <v>13.5</v>
      </c>
      <c r="N133" s="32">
        <f t="shared" si="69"/>
        <v>-7.3529411764705621E-3</v>
      </c>
      <c r="O133" s="18">
        <f>IF(ISNUMBER(M133), $B145 * N133, "")</f>
        <v>-1102.9411764705844</v>
      </c>
      <c r="Q133" s="33"/>
      <c r="R133" s="33"/>
    </row>
    <row r="134" spans="1:19" ht="17.25" thickBot="1">
      <c r="A134" s="130" t="s">
        <v>248</v>
      </c>
      <c r="B134" s="131">
        <v>84.3</v>
      </c>
      <c r="C134" s="79">
        <v>9.5808383E-3</v>
      </c>
      <c r="D134" s="24">
        <v>84.8</v>
      </c>
      <c r="E134" s="25">
        <f t="shared" si="66"/>
        <v>5.9311981020166073E-3</v>
      </c>
      <c r="F134" s="104">
        <f>IF(ISNUMBER(D134), $B145 * E134, "")</f>
        <v>889.6797153024911</v>
      </c>
      <c r="G134" s="102">
        <v>84.3</v>
      </c>
      <c r="H134" s="25">
        <f t="shared" si="67"/>
        <v>0</v>
      </c>
      <c r="I134" s="103">
        <f>IF(ISNUMBER(G134), $B145 * H134, "")</f>
        <v>0</v>
      </c>
      <c r="J134" s="24">
        <v>84.6</v>
      </c>
      <c r="K134" s="25">
        <f t="shared" si="68"/>
        <v>3.5587188612099308E-3</v>
      </c>
      <c r="L134" s="104">
        <f>IF(ISNUMBER(J134), $B145 * K134, "")</f>
        <v>533.80782918148964</v>
      </c>
      <c r="M134" s="102">
        <v>85.1</v>
      </c>
      <c r="N134" s="25">
        <f t="shared" si="69"/>
        <v>9.4899169632265377E-3</v>
      </c>
      <c r="O134" s="104">
        <f>IF(ISNUMBER(M134), $B145 * N134, "")</f>
        <v>1423.4875444839806</v>
      </c>
      <c r="Q134" s="265"/>
      <c r="R134" s="266"/>
      <c r="S134" s="267"/>
    </row>
    <row r="135" spans="1:19">
      <c r="A135" s="123" t="s">
        <v>206</v>
      </c>
      <c r="B135" s="124">
        <v>13.2</v>
      </c>
      <c r="C135" s="76">
        <v>7.6335878000000001E-3</v>
      </c>
      <c r="D135" s="13">
        <v>13</v>
      </c>
      <c r="E135" s="14">
        <f>IF(ISNUMBER(D135), (D135 - $B135) / $B135, "")</f>
        <v>-1.5151515151515098E-2</v>
      </c>
      <c r="F135" s="16">
        <f>IF(ISNUMBER(D135), $B145 * E135, "")</f>
        <v>-2272.7272727272648</v>
      </c>
      <c r="G135" s="29">
        <v>13</v>
      </c>
      <c r="H135" s="14">
        <f>IF(ISNUMBER(G135), (G135 - $B135) / $B135, "")</f>
        <v>-1.5151515151515098E-2</v>
      </c>
      <c r="I135" s="100">
        <f>IF(ISNUMBER(G135), $B145 * H135, "")</f>
        <v>-2272.7272727272648</v>
      </c>
      <c r="J135" s="13">
        <v>12.9</v>
      </c>
      <c r="K135" s="14">
        <f>IF(ISNUMBER(J135), (J135 - $B135) / $B135, "")</f>
        <v>-2.2727272727272648E-2</v>
      </c>
      <c r="L135" s="16">
        <f>IF(ISNUMBER(J135), $B145 * K135, "")</f>
        <v>-3409.0909090908972</v>
      </c>
      <c r="M135" s="29">
        <v>13</v>
      </c>
      <c r="N135" s="14">
        <f>IF(ISNUMBER(M135), (M135 - $B135) / $B135, "")</f>
        <v>-1.5151515151515098E-2</v>
      </c>
      <c r="O135" s="16">
        <f>IF(ISNUMBER(M135), $B145 * N135, "")</f>
        <v>-2272.7272727272648</v>
      </c>
      <c r="Q135" s="268"/>
      <c r="R135" s="269"/>
      <c r="S135" s="270"/>
    </row>
    <row r="136" spans="1:19" ht="17.25" thickBot="1">
      <c r="A136" s="125" t="s">
        <v>232</v>
      </c>
      <c r="B136" s="126">
        <v>77.3</v>
      </c>
      <c r="C136" s="77">
        <v>6.5104166999999996E-3</v>
      </c>
      <c r="D136" s="15">
        <v>77.2</v>
      </c>
      <c r="E136" s="32">
        <f t="shared" ref="E136:E139" si="70">IF(ISNUMBER(D136), (D136 - $B136) / $B136, "")</f>
        <v>-1.2936610608019965E-3</v>
      </c>
      <c r="F136" s="18">
        <f>IF(ISNUMBER(D136), $B145 * E136, "")</f>
        <v>-194.04915912029946</v>
      </c>
      <c r="G136" s="31">
        <v>76</v>
      </c>
      <c r="H136" s="32">
        <f t="shared" ref="H136:H139" si="71">IF(ISNUMBER(G136), (G136 - $B136) / $B136, "")</f>
        <v>-1.6817593790426872E-2</v>
      </c>
      <c r="I136" s="101">
        <f>IF(ISNUMBER(G136), $B145 * H136, "")</f>
        <v>-2522.6390685640308</v>
      </c>
      <c r="J136" s="15">
        <v>76.3</v>
      </c>
      <c r="K136" s="32">
        <f t="shared" ref="K136:K139" si="72">IF(ISNUMBER(J136), (J136 - $B136) / $B136, "")</f>
        <v>-1.2936610608020699E-2</v>
      </c>
      <c r="L136" s="18">
        <f>IF(ISNUMBER(J136), $B145 * K136, "")</f>
        <v>-1940.4915912031049</v>
      </c>
      <c r="M136" s="31">
        <v>76.5</v>
      </c>
      <c r="N136" s="32">
        <f t="shared" ref="N136:N139" si="73">IF(ISNUMBER(M136), (M136 - $B136) / $B136, "")</f>
        <v>-1.0349288486416523E-2</v>
      </c>
      <c r="O136" s="18">
        <f>IF(ISNUMBER(M136), $B145 * N136, "")</f>
        <v>-1552.3932729624785</v>
      </c>
      <c r="Q136" s="271"/>
      <c r="R136" s="272"/>
      <c r="S136" s="273"/>
    </row>
    <row r="137" spans="1:19" ht="17.25" thickBot="1">
      <c r="A137" s="125" t="s">
        <v>176</v>
      </c>
      <c r="B137" s="126">
        <v>17.3</v>
      </c>
      <c r="C137" s="77">
        <v>5.8139534999999999E-3</v>
      </c>
      <c r="D137" s="15">
        <v>17.100000000000001</v>
      </c>
      <c r="E137" s="32">
        <f t="shared" si="70"/>
        <v>-1.1560693641618455E-2</v>
      </c>
      <c r="F137" s="18">
        <f>IF(ISNUMBER(D137), $B145 * E137, "")</f>
        <v>-1734.1040462427682</v>
      </c>
      <c r="G137" s="31">
        <v>16.899999999999999</v>
      </c>
      <c r="H137" s="32">
        <f t="shared" si="71"/>
        <v>-2.3121387283237118E-2</v>
      </c>
      <c r="I137" s="101">
        <f>IF(ISNUMBER(G137), $B145 * H137, "")</f>
        <v>-3468.2080924855677</v>
      </c>
      <c r="J137" s="15">
        <v>16.8</v>
      </c>
      <c r="K137" s="32">
        <f t="shared" si="72"/>
        <v>-2.8901734104046242E-2</v>
      </c>
      <c r="L137" s="18">
        <f>IF(ISNUMBER(J137), $B145 * K137, "")</f>
        <v>-4335.2601156069368</v>
      </c>
      <c r="M137" s="31">
        <v>17</v>
      </c>
      <c r="N137" s="32">
        <f t="shared" si="73"/>
        <v>-1.7341040462427786E-2</v>
      </c>
      <c r="O137" s="18">
        <f>IF(ISNUMBER(M137), $B145 * N137, "")</f>
        <v>-2601.1560693641677</v>
      </c>
      <c r="Q137" s="264"/>
      <c r="R137" s="264"/>
      <c r="S137" s="264"/>
    </row>
    <row r="138" spans="1:19" ht="17.25" thickBot="1">
      <c r="A138" s="125" t="s">
        <v>202</v>
      </c>
      <c r="B138" s="126">
        <v>15</v>
      </c>
      <c r="C138" s="77">
        <v>0</v>
      </c>
      <c r="D138" s="15">
        <v>15</v>
      </c>
      <c r="E138" s="32">
        <f t="shared" si="70"/>
        <v>0</v>
      </c>
      <c r="F138" s="18">
        <f>IF(ISNUMBER(D138), $B145 * E138, "")</f>
        <v>0</v>
      </c>
      <c r="G138" s="31">
        <v>14.7</v>
      </c>
      <c r="H138" s="32">
        <f t="shared" si="71"/>
        <v>-2.0000000000000049E-2</v>
      </c>
      <c r="I138" s="101">
        <f>IF(ISNUMBER(G138), $B145 * H138, "")</f>
        <v>-3000.0000000000073</v>
      </c>
      <c r="J138" s="15">
        <v>14.7</v>
      </c>
      <c r="K138" s="32">
        <f t="shared" si="72"/>
        <v>-2.0000000000000049E-2</v>
      </c>
      <c r="L138" s="18">
        <f>IF(ISNUMBER(J138), $B145 * K138, "")</f>
        <v>-3000.0000000000073</v>
      </c>
      <c r="M138" s="31">
        <v>14.8</v>
      </c>
      <c r="N138" s="32">
        <f t="shared" si="73"/>
        <v>-1.3333333333333286E-2</v>
      </c>
      <c r="O138" s="18">
        <f>IF(ISNUMBER(M138), $B145 * N138, "")</f>
        <v>-1999.999999999993</v>
      </c>
      <c r="Q138" s="274"/>
      <c r="R138" s="274"/>
      <c r="S138" s="274"/>
    </row>
    <row r="139" spans="1:19" ht="17.25" thickBot="1">
      <c r="A139" s="127" t="s">
        <v>186</v>
      </c>
      <c r="B139" s="128">
        <v>12.8</v>
      </c>
      <c r="C139" s="78">
        <v>0</v>
      </c>
      <c r="D139" s="20">
        <v>13.2</v>
      </c>
      <c r="E139" s="21">
        <f t="shared" si="70"/>
        <v>3.1249999999999889E-2</v>
      </c>
      <c r="F139" s="22">
        <f>IF(ISNUMBER(D139), $B145 * E139, "")</f>
        <v>4687.4999999999836</v>
      </c>
      <c r="G139" s="30">
        <v>13.1</v>
      </c>
      <c r="H139" s="21">
        <f t="shared" si="71"/>
        <v>2.3437499999999917E-2</v>
      </c>
      <c r="I139" s="105">
        <f>IF(ISNUMBER(G139), $B145 * H139, "")</f>
        <v>3515.6249999999877</v>
      </c>
      <c r="J139" s="20">
        <v>13.3</v>
      </c>
      <c r="K139" s="21">
        <f t="shared" si="72"/>
        <v>3.90625E-2</v>
      </c>
      <c r="L139" s="22">
        <f>IF(ISNUMBER(J139), $B145 * K139, "")</f>
        <v>5859.375</v>
      </c>
      <c r="M139" s="30">
        <v>13.3</v>
      </c>
      <c r="N139" s="21">
        <f t="shared" si="73"/>
        <v>3.90625E-2</v>
      </c>
      <c r="O139" s="22">
        <f>IF(ISNUMBER(M139), $B145 * N139, "")</f>
        <v>5859.375</v>
      </c>
      <c r="Q139" s="274"/>
      <c r="R139" s="274"/>
      <c r="S139" s="274"/>
    </row>
    <row r="140" spans="1:19" ht="17.25" thickBot="1">
      <c r="A140" s="125" t="s">
        <v>65</v>
      </c>
      <c r="B140" s="129">
        <v>69.7</v>
      </c>
      <c r="C140" s="80">
        <v>-2.8612302999999999E-3</v>
      </c>
      <c r="D140" s="106">
        <v>68.5</v>
      </c>
      <c r="E140" s="107">
        <f>IF(ISNUMBER(D140), (D140 - $B140) / $B140, "")</f>
        <v>-1.7216642754662882E-2</v>
      </c>
      <c r="F140" s="108">
        <f>IF(ISNUMBER(D140), $B145 * E140, "")</f>
        <v>-2582.496413199432</v>
      </c>
      <c r="G140" s="109">
        <v>66.900000000000006</v>
      </c>
      <c r="H140" s="107">
        <f>IF(ISNUMBER(G140), (G140 - $B140) / $B140, "")</f>
        <v>-4.0172166427546584E-2</v>
      </c>
      <c r="I140" s="110">
        <f>IF(ISNUMBER(G140), $B145 * H140, "")</f>
        <v>-6025.8249641319871</v>
      </c>
      <c r="J140" s="106">
        <v>67</v>
      </c>
      <c r="K140" s="107">
        <f>IF(ISNUMBER(J140), (J140 - $B140) / $B140, "")</f>
        <v>-3.8737446197991431E-2</v>
      </c>
      <c r="L140" s="108">
        <f>IF(ISNUMBER(J140), $B145 * K140, "")</f>
        <v>-5810.6169296987146</v>
      </c>
      <c r="M140" s="109">
        <v>67.2</v>
      </c>
      <c r="N140" s="107">
        <f>IF(ISNUMBER(M140), (M140 - $B140) / $B140, "")</f>
        <v>-3.5868005738880916E-2</v>
      </c>
      <c r="O140" s="108">
        <f>IF(ISNUMBER(M140), $B145 * N140, "")</f>
        <v>-5380.2008608321376</v>
      </c>
      <c r="Q140" s="264"/>
      <c r="R140" s="264"/>
      <c r="S140" s="264"/>
    </row>
    <row r="141" spans="1:19" ht="17.25" thickBot="1">
      <c r="A141" s="125" t="s">
        <v>238</v>
      </c>
      <c r="B141" s="126">
        <v>72.400000000000006</v>
      </c>
      <c r="C141" s="77">
        <v>-1.8970189700000001E-2</v>
      </c>
      <c r="D141" s="15">
        <v>71</v>
      </c>
      <c r="E141" s="32">
        <f t="shared" ref="E141:E144" si="74">IF(ISNUMBER(D141), (D141 - $B141) / $B141, "")</f>
        <v>-1.9337016574585711E-2</v>
      </c>
      <c r="F141" s="18">
        <f>IF(ISNUMBER(D141), $B145 * E141, "")</f>
        <v>-2900.5524861878566</v>
      </c>
      <c r="G141" s="31">
        <v>70.400000000000006</v>
      </c>
      <c r="H141" s="32">
        <f t="shared" ref="H141:H144" si="75">IF(ISNUMBER(G141), (G141 - $B141) / $B141, "")</f>
        <v>-2.7624309392265192E-2</v>
      </c>
      <c r="I141" s="101">
        <f>IF(ISNUMBER(G141), $B145 * H141, "")</f>
        <v>-4143.6464088397788</v>
      </c>
      <c r="J141" s="15">
        <v>70.2</v>
      </c>
      <c r="K141" s="32">
        <f t="shared" ref="K141:K144" si="76">IF(ISNUMBER(J141), (J141 - $B141) / $B141, "")</f>
        <v>-3.038674033149175E-2</v>
      </c>
      <c r="L141" s="18">
        <f>IF(ISNUMBER(J141), $B145 * K141, "")</f>
        <v>-4558.0110497237629</v>
      </c>
      <c r="M141" s="31">
        <v>70.400000000000006</v>
      </c>
      <c r="N141" s="32">
        <f t="shared" ref="N141:N144" si="77">IF(ISNUMBER(M141), (M141 - $B141) / $B141, "")</f>
        <v>-2.7624309392265192E-2</v>
      </c>
      <c r="O141" s="18">
        <f>IF(ISNUMBER(M141), $B145 * N141, "")</f>
        <v>-4143.6464088397788</v>
      </c>
      <c r="Q141" s="264"/>
      <c r="R141" s="264"/>
      <c r="S141" s="264"/>
    </row>
    <row r="142" spans="1:19" ht="17.25" thickBot="1">
      <c r="A142" s="125" t="s">
        <v>328</v>
      </c>
      <c r="B142" s="126">
        <v>0.30299999999999999</v>
      </c>
      <c r="C142" s="77">
        <v>-2.88461538E-2</v>
      </c>
      <c r="D142" s="15">
        <v>0.29899999999999999</v>
      </c>
      <c r="E142" s="32">
        <f t="shared" si="74"/>
        <v>-1.3201320132013214E-2</v>
      </c>
      <c r="F142" s="18">
        <f>IF(ISNUMBER(D142), $B145 * E142, "")</f>
        <v>-1980.1980198019821</v>
      </c>
      <c r="G142" s="31">
        <v>0.29599999999999999</v>
      </c>
      <c r="H142" s="32">
        <f t="shared" si="75"/>
        <v>-2.3102310231023125E-2</v>
      </c>
      <c r="I142" s="101">
        <f>IF(ISNUMBER(G142), $B145 * H142, "")</f>
        <v>-3465.3465346534686</v>
      </c>
      <c r="J142" s="15">
        <v>0.29599999999999999</v>
      </c>
      <c r="K142" s="32">
        <f t="shared" si="76"/>
        <v>-2.3102310231023125E-2</v>
      </c>
      <c r="L142" s="18">
        <f>IF(ISNUMBER(J142), $B145 * K142, "")</f>
        <v>-3465.3465346534686</v>
      </c>
      <c r="M142" s="31">
        <v>0.29599999999999999</v>
      </c>
      <c r="N142" s="32">
        <f t="shared" si="77"/>
        <v>-2.3102310231023125E-2</v>
      </c>
      <c r="O142" s="18">
        <f>IF(ISNUMBER(M142), $B145 * N142, "")</f>
        <v>-3465.3465346534686</v>
      </c>
      <c r="Q142" s="264"/>
      <c r="R142" s="264"/>
      <c r="S142" s="264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53"/>
      <c r="R143" s="254"/>
      <c r="S143" s="255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56"/>
      <c r="R144" s="257"/>
      <c r="S144" s="258"/>
    </row>
    <row r="145" spans="1:19" ht="17.25" thickBot="1">
      <c r="A145" s="132" t="s">
        <v>268</v>
      </c>
      <c r="B145" s="317">
        <f>$B$37</f>
        <v>150000</v>
      </c>
      <c r="C145" s="318"/>
      <c r="D145" s="26" t="s">
        <v>269</v>
      </c>
      <c r="E145" s="27">
        <f>IF(COUNT(E125:E144), SUM(E125:E144) / COUNT(E125:E144), 0)</f>
        <v>-6.2115028794025437E-3</v>
      </c>
      <c r="F145" s="28">
        <f>SUM(F125:F144)</f>
        <v>-16771.057774386867</v>
      </c>
      <c r="G145" s="26" t="s">
        <v>269</v>
      </c>
      <c r="H145" s="27">
        <f>IF(COUNT(H125:H144), SUM(H125:H144) / COUNT(H125:H144), 0)</f>
        <v>-1.5668262652877192E-2</v>
      </c>
      <c r="I145" s="28">
        <f>SUM(I125:I144)</f>
        <v>-42304.309162768404</v>
      </c>
      <c r="J145" s="26" t="s">
        <v>269</v>
      </c>
      <c r="K145" s="27">
        <f>IF(COUNT(K125:K144), SUM(K125:K144) / COUNT(K125:K144), 0)</f>
        <v>-1.4132884170217682E-2</v>
      </c>
      <c r="L145" s="28">
        <f>SUM(L125:L144)</f>
        <v>-38158.787259587742</v>
      </c>
      <c r="M145" s="26" t="s">
        <v>269</v>
      </c>
      <c r="N145" s="27">
        <f>IF(COUNT(N125:N144), SUM(N125:N144) / COUNT(N125:N144), 0)</f>
        <v>-9.2553419581740178E-3</v>
      </c>
      <c r="O145" s="28">
        <f>SUM(O125:O144)</f>
        <v>-24989.423287069851</v>
      </c>
      <c r="Q145" s="259"/>
      <c r="R145" s="260"/>
      <c r="S145" s="261"/>
    </row>
    <row r="147" spans="1:19" ht="17.25" thickBot="1"/>
    <row r="148" spans="1:19" ht="17.25" thickBot="1">
      <c r="A148" s="275" t="s">
        <v>257</v>
      </c>
      <c r="B148" s="276"/>
      <c r="C148" s="276"/>
      <c r="D148" s="276"/>
      <c r="E148" s="276"/>
      <c r="F148" s="276"/>
      <c r="G148" s="276"/>
      <c r="H148" s="276"/>
      <c r="I148" s="276"/>
      <c r="J148" s="276"/>
      <c r="K148" s="276"/>
      <c r="L148" s="276"/>
      <c r="M148" s="276"/>
      <c r="N148" s="276"/>
      <c r="O148" s="277"/>
      <c r="Q148" s="274"/>
      <c r="R148" s="274"/>
      <c r="S148" s="274"/>
    </row>
    <row r="149" spans="1:19" ht="17.25" thickBot="1">
      <c r="A149" s="165" t="s">
        <v>265</v>
      </c>
      <c r="B149" s="275" t="s">
        <v>49</v>
      </c>
      <c r="C149" s="277"/>
      <c r="D149" s="275" t="s">
        <v>58</v>
      </c>
      <c r="E149" s="276"/>
      <c r="F149" s="277"/>
      <c r="G149" s="278">
        <f>_xlfn.IFNA(VLOOKUP(B149, 현재가테이블!$B$2:$D$200, 2, FALSE), "-")</f>
        <v>74050000</v>
      </c>
      <c r="H149" s="279"/>
      <c r="I149" s="280"/>
      <c r="J149" s="275" t="s">
        <v>59</v>
      </c>
      <c r="K149" s="276"/>
      <c r="L149" s="277"/>
      <c r="M149" s="281">
        <f>_xlfn.IFNA(VLOOKUP(B149, 현재가테이블!$B$2:$D$200, 3, FALSE), "-")</f>
        <v>-1.04236269E-2</v>
      </c>
      <c r="N149" s="282"/>
      <c r="O149" s="283"/>
      <c r="Q149" s="274"/>
      <c r="R149" s="274"/>
      <c r="S149" s="274"/>
    </row>
    <row r="150" spans="1:19" ht="17.25" thickBot="1">
      <c r="A150" s="319" t="s">
        <v>55</v>
      </c>
      <c r="B150" s="315" t="str">
        <f>TEXT($G$1, "[$-ko-KR]yyyy-mm-dd(ddd) ") &amp; "오전 00:00"</f>
        <v>2021-10-03(일) 오전 00:00</v>
      </c>
      <c r="C150" s="316"/>
      <c r="D150" s="288" t="str">
        <f>TEXT($G$1, "[$-ko-KR]yyyy-mm-dd(ddd) ") &amp; "오후 14:00"</f>
        <v>2021-10-03(일) 오후 14:00</v>
      </c>
      <c r="E150" s="289"/>
      <c r="F150" s="290"/>
      <c r="G150" s="288" t="str">
        <f>TEXT($G$1, "[$-ko-KR]yyyy-mm-dd(ddd) ") &amp; "오후 19:00"</f>
        <v>2021-10-03(일) 오후 19:00</v>
      </c>
      <c r="H150" s="289"/>
      <c r="I150" s="290"/>
      <c r="J150" s="288" t="str">
        <f>TEXT($G$1, "[$-ko-KR]yyyy-mm-dd(ddd) ") &amp; "오후 21:00"</f>
        <v>2021-10-03(일) 오후 21:00</v>
      </c>
      <c r="K150" s="289"/>
      <c r="L150" s="290"/>
      <c r="M150" s="288" t="str">
        <f>TEXT($G$1+1, "[$-ko-KR]yyyy-mm-dd(ddd) ") &amp; "오전 00:00"</f>
        <v>2021-10-04(월) 오전 00:00</v>
      </c>
      <c r="N150" s="289"/>
      <c r="O150" s="290"/>
      <c r="Q150" s="274"/>
      <c r="R150" s="274"/>
      <c r="S150" s="274"/>
    </row>
    <row r="151" spans="1:19" ht="17.25" thickBot="1">
      <c r="A151" s="320"/>
      <c r="B151" s="121" t="s">
        <v>58</v>
      </c>
      <c r="C151" s="122" t="s">
        <v>59</v>
      </c>
      <c r="D151" s="2" t="s">
        <v>58</v>
      </c>
      <c r="E151" s="10" t="s">
        <v>266</v>
      </c>
      <c r="F151" s="11" t="s">
        <v>267</v>
      </c>
      <c r="G151" s="166" t="s">
        <v>58</v>
      </c>
      <c r="H151" s="167" t="s">
        <v>266</v>
      </c>
      <c r="I151" s="168" t="s">
        <v>267</v>
      </c>
      <c r="J151" s="10" t="s">
        <v>58</v>
      </c>
      <c r="K151" s="10" t="s">
        <v>266</v>
      </c>
      <c r="L151" s="115" t="s">
        <v>267</v>
      </c>
      <c r="M151" s="2" t="s">
        <v>58</v>
      </c>
      <c r="N151" s="10" t="s">
        <v>266</v>
      </c>
      <c r="O151" s="66" t="s">
        <v>267</v>
      </c>
      <c r="Q151" s="264"/>
      <c r="R151" s="264"/>
      <c r="S151" s="264"/>
    </row>
    <row r="152" spans="1:19" ht="17.25" thickBot="1">
      <c r="A152" s="123" t="s">
        <v>108</v>
      </c>
      <c r="B152" s="124">
        <v>167</v>
      </c>
      <c r="C152" s="76">
        <v>2.4539877299999999E-2</v>
      </c>
      <c r="D152" s="13">
        <v>165</v>
      </c>
      <c r="E152" s="14">
        <f>IF(ISNUMBER(D152), (D152 - $B152) / $B152, "")</f>
        <v>-1.1976047904191617E-2</v>
      </c>
      <c r="F152" s="16">
        <f>IF(ISNUMBER(D152), $B172 * E152, "")</f>
        <v>-1796.4071856287426</v>
      </c>
      <c r="G152" s="29">
        <v>162</v>
      </c>
      <c r="H152" s="14">
        <f>IF(ISNUMBER(G152), (G152 - $B152) / $B152, "")</f>
        <v>-2.9940119760479042E-2</v>
      </c>
      <c r="I152" s="100">
        <f>IF(ISNUMBER(G152), $B172 * H152, "")</f>
        <v>-4491.0179640718561</v>
      </c>
      <c r="J152" s="13">
        <v>163</v>
      </c>
      <c r="K152" s="14">
        <f>IF(ISNUMBER(J152), (J152 - $B152) / $B152, "")</f>
        <v>-2.3952095808383235E-2</v>
      </c>
      <c r="L152" s="16">
        <f>IF(ISNUMBER(J152), $B172 * K152, "")</f>
        <v>-3592.8143712574852</v>
      </c>
      <c r="M152" s="29">
        <v>164</v>
      </c>
      <c r="N152" s="14">
        <f>IF(ISNUMBER(M152), (M152 - $B152) / $B152, "")</f>
        <v>-1.7964071856287425E-2</v>
      </c>
      <c r="O152" s="16">
        <f>IF(ISNUMBER(M152), $B172 * N152, "")</f>
        <v>-2694.6107784431138</v>
      </c>
      <c r="Q152" s="274"/>
      <c r="R152" s="274"/>
      <c r="S152" s="274"/>
    </row>
    <row r="153" spans="1:19" ht="17.25" thickBot="1">
      <c r="A153" s="125" t="s">
        <v>86</v>
      </c>
      <c r="B153" s="126">
        <v>355</v>
      </c>
      <c r="C153" s="77">
        <v>2.3054755E-2</v>
      </c>
      <c r="D153" s="15">
        <v>352</v>
      </c>
      <c r="E153" s="32">
        <f t="shared" ref="E153:E156" si="78">IF(ISNUMBER(D153), (D153 - $B153) / $B153, "")</f>
        <v>-8.4507042253521118E-3</v>
      </c>
      <c r="F153" s="18">
        <f>IF(ISNUMBER(D153), $B172 * E153, "")</f>
        <v>-1267.6056338028168</v>
      </c>
      <c r="G153" s="31">
        <v>349</v>
      </c>
      <c r="H153" s="32">
        <f t="shared" ref="H153:H156" si="79">IF(ISNUMBER(G153), (G153 - $B153) / $B153, "")</f>
        <v>-1.6901408450704224E-2</v>
      </c>
      <c r="I153" s="101">
        <f>IF(ISNUMBER(G153), $B172 * H153, "")</f>
        <v>-2535.2112676056336</v>
      </c>
      <c r="J153" s="15">
        <v>351</v>
      </c>
      <c r="K153" s="32">
        <f t="shared" ref="K153:K156" si="80">IF(ISNUMBER(J153), (J153 - $B153) / $B153, "")</f>
        <v>-1.1267605633802818E-2</v>
      </c>
      <c r="L153" s="18">
        <f>IF(ISNUMBER(J153), $B172 * K153, "")</f>
        <v>-1690.1408450704225</v>
      </c>
      <c r="M153" s="31">
        <v>353</v>
      </c>
      <c r="N153" s="32">
        <f t="shared" ref="N153:N156" si="81">IF(ISNUMBER(M153), (M153 - $B153) / $B153, "")</f>
        <v>-5.6338028169014088E-3</v>
      </c>
      <c r="O153" s="18">
        <f>IF(ISNUMBER(M153), $B172 * N153, "")</f>
        <v>-845.07042253521126</v>
      </c>
      <c r="Q153" s="274"/>
      <c r="R153" s="274"/>
      <c r="S153" s="274"/>
    </row>
    <row r="154" spans="1:19" ht="17.25" thickBot="1">
      <c r="A154" s="125" t="s">
        <v>61</v>
      </c>
      <c r="B154" s="126">
        <v>933</v>
      </c>
      <c r="C154" s="77">
        <v>2.3026315799999999E-2</v>
      </c>
      <c r="D154" s="15">
        <v>930</v>
      </c>
      <c r="E154" s="32">
        <f t="shared" si="78"/>
        <v>-3.2154340836012861E-3</v>
      </c>
      <c r="F154" s="18">
        <f>IF(ISNUMBER(D154), $B172 * E154, "")</f>
        <v>-482.3151125401929</v>
      </c>
      <c r="G154" s="31">
        <v>922</v>
      </c>
      <c r="H154" s="32">
        <f t="shared" si="79"/>
        <v>-1.1789924973204717E-2</v>
      </c>
      <c r="I154" s="101">
        <f>IF(ISNUMBER(G154), $B172 * H154, "")</f>
        <v>-1768.4887459807076</v>
      </c>
      <c r="J154" s="15">
        <v>922</v>
      </c>
      <c r="K154" s="32">
        <f t="shared" si="80"/>
        <v>-1.1789924973204717E-2</v>
      </c>
      <c r="L154" s="18">
        <f>IF(ISNUMBER(J154), $B172 * K154, "")</f>
        <v>-1768.4887459807076</v>
      </c>
      <c r="M154" s="31">
        <v>924</v>
      </c>
      <c r="N154" s="32">
        <f t="shared" si="81"/>
        <v>-9.6463022508038593E-3</v>
      </c>
      <c r="O154" s="18">
        <f>IF(ISNUMBER(M154), $B172 * N154, "")</f>
        <v>-1446.9453376205788</v>
      </c>
      <c r="Q154" s="264"/>
      <c r="R154" s="264"/>
      <c r="S154" s="264"/>
    </row>
    <row r="155" spans="1:19" ht="17.25" thickBot="1">
      <c r="A155" s="125" t="s">
        <v>136</v>
      </c>
      <c r="B155" s="126">
        <v>361</v>
      </c>
      <c r="C155" s="77">
        <v>2.2662889499999998E-2</v>
      </c>
      <c r="D155" s="15">
        <v>363</v>
      </c>
      <c r="E155" s="32">
        <f t="shared" si="78"/>
        <v>5.5401662049861496E-3</v>
      </c>
      <c r="F155" s="18">
        <f>IF(ISNUMBER(D155), $B172 * E155, "")</f>
        <v>831.02493074792244</v>
      </c>
      <c r="G155" s="31">
        <v>356</v>
      </c>
      <c r="H155" s="32">
        <f t="shared" si="79"/>
        <v>-1.3850415512465374E-2</v>
      </c>
      <c r="I155" s="101">
        <f>IF(ISNUMBER(G155), $B172 * H155, "")</f>
        <v>-2077.5623268698059</v>
      </c>
      <c r="J155" s="15">
        <v>356</v>
      </c>
      <c r="K155" s="32">
        <f t="shared" si="80"/>
        <v>-1.3850415512465374E-2</v>
      </c>
      <c r="L155" s="18">
        <f>IF(ISNUMBER(J155), $B172 * K155, "")</f>
        <v>-2077.5623268698059</v>
      </c>
      <c r="M155" s="31">
        <v>356</v>
      </c>
      <c r="N155" s="32">
        <f t="shared" si="81"/>
        <v>-1.3850415512465374E-2</v>
      </c>
      <c r="O155" s="18">
        <f>IF(ISNUMBER(M155), $B172 * N155, "")</f>
        <v>-2077.5623268698059</v>
      </c>
      <c r="Q155" s="264"/>
      <c r="R155" s="264"/>
      <c r="S155" s="264"/>
    </row>
    <row r="156" spans="1:19" ht="17.25" thickBot="1">
      <c r="A156" s="127" t="s">
        <v>142</v>
      </c>
      <c r="B156" s="128">
        <v>105</v>
      </c>
      <c r="C156" s="78">
        <v>1.9417475699999999E-2</v>
      </c>
      <c r="D156" s="20">
        <v>107</v>
      </c>
      <c r="E156" s="21">
        <f t="shared" si="78"/>
        <v>1.9047619047619049E-2</v>
      </c>
      <c r="F156" s="22">
        <f>IF(ISNUMBER(D156), $B172 * E156, "")</f>
        <v>2857.1428571428573</v>
      </c>
      <c r="G156" s="30">
        <v>105</v>
      </c>
      <c r="H156" s="21">
        <f t="shared" si="79"/>
        <v>0</v>
      </c>
      <c r="I156" s="105">
        <f>IF(ISNUMBER(G156), $B172 * H156, "")</f>
        <v>0</v>
      </c>
      <c r="J156" s="20">
        <v>105</v>
      </c>
      <c r="K156" s="21">
        <f t="shared" si="80"/>
        <v>0</v>
      </c>
      <c r="L156" s="22">
        <f>IF(ISNUMBER(J156), $B172 * K156, "")</f>
        <v>0</v>
      </c>
      <c r="M156" s="30">
        <v>106</v>
      </c>
      <c r="N156" s="21">
        <f t="shared" si="81"/>
        <v>9.5238095238095247E-3</v>
      </c>
      <c r="O156" s="22">
        <f>IF(ISNUMBER(M156), $B172 * N156, "")</f>
        <v>1428.5714285714287</v>
      </c>
      <c r="Q156" s="264"/>
      <c r="R156" s="264"/>
      <c r="S156" s="264"/>
    </row>
    <row r="157" spans="1:19" ht="17.25" thickBot="1">
      <c r="A157" s="125" t="s">
        <v>150</v>
      </c>
      <c r="B157" s="129">
        <v>116</v>
      </c>
      <c r="C157" s="80">
        <v>1.75438596E-2</v>
      </c>
      <c r="D157" s="106">
        <v>114</v>
      </c>
      <c r="E157" s="107">
        <f>IF(ISNUMBER(D157), (D157 - $B157) / $B157, "")</f>
        <v>-1.7241379310344827E-2</v>
      </c>
      <c r="F157" s="108">
        <f>IF(ISNUMBER(D157), $B172 * E157, "")</f>
        <v>-2586.2068965517242</v>
      </c>
      <c r="G157" s="109">
        <v>115</v>
      </c>
      <c r="H157" s="107">
        <f>IF(ISNUMBER(G157), (G157 - $B157) / $B157, "")</f>
        <v>-8.6206896551724137E-3</v>
      </c>
      <c r="I157" s="110">
        <f>IF(ISNUMBER(G157), $B172 * H157, "")</f>
        <v>-1293.1034482758621</v>
      </c>
      <c r="J157" s="106">
        <v>116</v>
      </c>
      <c r="K157" s="107">
        <f>IF(ISNUMBER(J157), (J157 - $B157) / $B157, "")</f>
        <v>0</v>
      </c>
      <c r="L157" s="108">
        <f>IF(ISNUMBER(J157), $B172 * K157, "")</f>
        <v>0</v>
      </c>
      <c r="M157" s="109">
        <v>116</v>
      </c>
      <c r="N157" s="107">
        <f>IF(ISNUMBER(M157), (M157 - $B157) / $B157, "")</f>
        <v>0</v>
      </c>
      <c r="O157" s="108">
        <f>IF(ISNUMBER(M157), $B172 * N157, "")</f>
        <v>0</v>
      </c>
      <c r="Q157" s="264"/>
      <c r="R157" s="264"/>
      <c r="S157" s="264"/>
    </row>
    <row r="158" spans="1:19" ht="17.25" thickBot="1">
      <c r="A158" s="125" t="s">
        <v>51</v>
      </c>
      <c r="B158" s="126">
        <v>369</v>
      </c>
      <c r="C158" s="77">
        <v>1.6528925600000001E-2</v>
      </c>
      <c r="D158" s="15">
        <v>385</v>
      </c>
      <c r="E158" s="32">
        <f t="shared" ref="E158:E161" si="82">IF(ISNUMBER(D158), (D158 - $B158) / $B158, "")</f>
        <v>4.3360433604336043E-2</v>
      </c>
      <c r="F158" s="18">
        <f>IF(ISNUMBER(D158), $B172 * E158, "")</f>
        <v>6504.0650406504064</v>
      </c>
      <c r="G158" s="31">
        <v>383</v>
      </c>
      <c r="H158" s="32">
        <f t="shared" ref="H158:H161" si="83">IF(ISNUMBER(G158), (G158 - $B158) / $B158, "")</f>
        <v>3.7940379403794036E-2</v>
      </c>
      <c r="I158" s="101">
        <f>IF(ISNUMBER(G158), $B172 * H158, "")</f>
        <v>5691.0569105691056</v>
      </c>
      <c r="J158" s="15">
        <v>386</v>
      </c>
      <c r="K158" s="32">
        <f t="shared" ref="K158:K161" si="84">IF(ISNUMBER(J158), (J158 - $B158) / $B158, "")</f>
        <v>4.6070460704607047E-2</v>
      </c>
      <c r="L158" s="18">
        <f>IF(ISNUMBER(J158), $B172 * K158, "")</f>
        <v>6910.5691056910573</v>
      </c>
      <c r="M158" s="31">
        <v>386</v>
      </c>
      <c r="N158" s="32">
        <f t="shared" ref="N158:N161" si="85">IF(ISNUMBER(M158), (M158 - $B158) / $B158, "")</f>
        <v>4.6070460704607047E-2</v>
      </c>
      <c r="O158" s="18">
        <f>IF(ISNUMBER(M158), $B172 * N158, "")</f>
        <v>6910.5691056910573</v>
      </c>
      <c r="Q158" s="264"/>
      <c r="R158" s="264"/>
      <c r="S158" s="264"/>
    </row>
    <row r="159" spans="1:19" ht="17.25" thickBot="1">
      <c r="A159" s="125" t="s">
        <v>236</v>
      </c>
      <c r="B159" s="126">
        <v>124</v>
      </c>
      <c r="C159" s="77">
        <v>1.6393442599999999E-2</v>
      </c>
      <c r="D159" s="15">
        <v>122</v>
      </c>
      <c r="E159" s="32">
        <f t="shared" si="82"/>
        <v>-1.6129032258064516E-2</v>
      </c>
      <c r="F159" s="18">
        <f>IF(ISNUMBER(D159), $B172 * E159, "")</f>
        <v>-2419.3548387096776</v>
      </c>
      <c r="G159" s="31">
        <v>120</v>
      </c>
      <c r="H159" s="32">
        <f t="shared" si="83"/>
        <v>-3.2258064516129031E-2</v>
      </c>
      <c r="I159" s="101">
        <f>IF(ISNUMBER(G159), $B172 * H159, "")</f>
        <v>-4838.7096774193551</v>
      </c>
      <c r="J159" s="15">
        <v>121</v>
      </c>
      <c r="K159" s="32">
        <f t="shared" si="84"/>
        <v>-2.4193548387096774E-2</v>
      </c>
      <c r="L159" s="18">
        <f>IF(ISNUMBER(J159), $B172 * K159, "")</f>
        <v>-3629.0322580645161</v>
      </c>
      <c r="M159" s="31">
        <v>122</v>
      </c>
      <c r="N159" s="32">
        <f t="shared" si="85"/>
        <v>-1.6129032258064516E-2</v>
      </c>
      <c r="O159" s="18">
        <f>IF(ISNUMBER(M159), $B172 * N159, "")</f>
        <v>-2419.3548387096776</v>
      </c>
      <c r="Q159" s="264"/>
      <c r="R159" s="264"/>
      <c r="S159" s="264"/>
    </row>
    <row r="160" spans="1:19" ht="17.25" thickBot="1">
      <c r="A160" s="125" t="s">
        <v>128</v>
      </c>
      <c r="B160" s="126">
        <v>138</v>
      </c>
      <c r="C160" s="77">
        <v>1.47058824E-2</v>
      </c>
      <c r="D160" s="15">
        <v>137</v>
      </c>
      <c r="E160" s="32">
        <f t="shared" si="82"/>
        <v>-7.246376811594203E-3</v>
      </c>
      <c r="F160" s="18">
        <f>IF(ISNUMBER(D160), $B172 * E160, "")</f>
        <v>-1086.9565217391305</v>
      </c>
      <c r="G160" s="31">
        <v>135</v>
      </c>
      <c r="H160" s="32">
        <f t="shared" si="83"/>
        <v>-2.1739130434782608E-2</v>
      </c>
      <c r="I160" s="101">
        <f>IF(ISNUMBER(G160), $B172 * H160, "")</f>
        <v>-3260.869565217391</v>
      </c>
      <c r="J160" s="15">
        <v>135</v>
      </c>
      <c r="K160" s="32">
        <f t="shared" si="84"/>
        <v>-2.1739130434782608E-2</v>
      </c>
      <c r="L160" s="18">
        <f>IF(ISNUMBER(J160), $B172 * K160, "")</f>
        <v>-3260.869565217391</v>
      </c>
      <c r="M160" s="31">
        <v>135</v>
      </c>
      <c r="N160" s="32">
        <f t="shared" si="85"/>
        <v>-2.1739130434782608E-2</v>
      </c>
      <c r="O160" s="18">
        <f>IF(ISNUMBER(M160), $B172 * N160, "")</f>
        <v>-3260.869565217391</v>
      </c>
      <c r="Q160" s="33"/>
      <c r="R160" s="33"/>
    </row>
    <row r="161" spans="1:19" ht="17.25" thickBot="1">
      <c r="A161" s="130" t="s">
        <v>230</v>
      </c>
      <c r="B161" s="131">
        <v>787</v>
      </c>
      <c r="C161" s="79">
        <v>1.4175257700000001E-2</v>
      </c>
      <c r="D161" s="24">
        <v>861</v>
      </c>
      <c r="E161" s="25">
        <f t="shared" si="82"/>
        <v>9.4027954256670904E-2</v>
      </c>
      <c r="F161" s="104">
        <f>IF(ISNUMBER(D161), $B172 * E161, "")</f>
        <v>14104.193138500636</v>
      </c>
      <c r="G161" s="102">
        <v>831</v>
      </c>
      <c r="H161" s="25">
        <f t="shared" si="83"/>
        <v>5.5908513341804321E-2</v>
      </c>
      <c r="I161" s="103">
        <f>IF(ISNUMBER(G161), $B172 * H161, "")</f>
        <v>8386.2770012706478</v>
      </c>
      <c r="J161" s="24">
        <v>821</v>
      </c>
      <c r="K161" s="25">
        <f t="shared" si="84"/>
        <v>4.3202033036848796E-2</v>
      </c>
      <c r="L161" s="104">
        <f>IF(ISNUMBER(J161), $B172 * K161, "")</f>
        <v>6480.3049555273192</v>
      </c>
      <c r="M161" s="102">
        <v>825</v>
      </c>
      <c r="N161" s="25">
        <f t="shared" si="85"/>
        <v>4.8284625158831002E-2</v>
      </c>
      <c r="O161" s="104">
        <f>IF(ISNUMBER(M161), $B172 * N161, "")</f>
        <v>7242.6937738246506</v>
      </c>
      <c r="Q161" s="265"/>
      <c r="R161" s="266"/>
      <c r="S161" s="267"/>
    </row>
    <row r="162" spans="1:19">
      <c r="A162" s="123" t="s">
        <v>160</v>
      </c>
      <c r="B162" s="124">
        <v>101</v>
      </c>
      <c r="C162" s="76">
        <v>1.20240481E-2</v>
      </c>
      <c r="D162" s="13">
        <v>100</v>
      </c>
      <c r="E162" s="14">
        <f>IF(ISNUMBER(D162), (D162 - $B162) / $B162, "")</f>
        <v>-9.9009900990099011E-3</v>
      </c>
      <c r="F162" s="16">
        <f>IF(ISNUMBER(D162), $B172 * E162, "")</f>
        <v>-1485.1485148514851</v>
      </c>
      <c r="G162" s="29">
        <v>99.7</v>
      </c>
      <c r="H162" s="14">
        <f>IF(ISNUMBER(G162), (G162 - $B162) / $B162, "")</f>
        <v>-1.2871287128712843E-2</v>
      </c>
      <c r="I162" s="100">
        <f>IF(ISNUMBER(G162), $B172 * H162, "")</f>
        <v>-1930.6930693069264</v>
      </c>
      <c r="J162" s="13">
        <v>100</v>
      </c>
      <c r="K162" s="14">
        <f>IF(ISNUMBER(J162), (J162 - $B162) / $B162, "")</f>
        <v>-9.9009900990099011E-3</v>
      </c>
      <c r="L162" s="16">
        <f>IF(ISNUMBER(J162), $B172 * K162, "")</f>
        <v>-1485.1485148514851</v>
      </c>
      <c r="M162" s="29">
        <v>101</v>
      </c>
      <c r="N162" s="14">
        <f>IF(ISNUMBER(M162), (M162 - $B162) / $B162, "")</f>
        <v>0</v>
      </c>
      <c r="O162" s="16">
        <f>IF(ISNUMBER(M162), $B172 * N162, "")</f>
        <v>0</v>
      </c>
      <c r="Q162" s="268"/>
      <c r="R162" s="269"/>
      <c r="S162" s="270"/>
    </row>
    <row r="163" spans="1:19" ht="17.25" thickBot="1">
      <c r="A163" s="125" t="s">
        <v>220</v>
      </c>
      <c r="B163" s="126">
        <v>169</v>
      </c>
      <c r="C163" s="77">
        <v>1.19760479E-2</v>
      </c>
      <c r="D163" s="15">
        <v>166</v>
      </c>
      <c r="E163" s="32">
        <f t="shared" ref="E163:E166" si="86">IF(ISNUMBER(D163), (D163 - $B163) / $B163, "")</f>
        <v>-1.7751479289940829E-2</v>
      </c>
      <c r="F163" s="18">
        <f>IF(ISNUMBER(D163), $B172 * E163, "")</f>
        <v>-2662.7218934911243</v>
      </c>
      <c r="G163" s="31">
        <v>165</v>
      </c>
      <c r="H163" s="32">
        <f t="shared" ref="H163:H166" si="87">IF(ISNUMBER(G163), (G163 - $B163) / $B163, "")</f>
        <v>-2.3668639053254437E-2</v>
      </c>
      <c r="I163" s="101">
        <f>IF(ISNUMBER(G163), $B172 * H163, "")</f>
        <v>-3550.2958579881656</v>
      </c>
      <c r="J163" s="15">
        <v>165</v>
      </c>
      <c r="K163" s="32">
        <f t="shared" ref="K163:K166" si="88">IF(ISNUMBER(J163), (J163 - $B163) / $B163, "")</f>
        <v>-2.3668639053254437E-2</v>
      </c>
      <c r="L163" s="18">
        <f>IF(ISNUMBER(J163), $B172 * K163, "")</f>
        <v>-3550.2958579881656</v>
      </c>
      <c r="M163" s="31">
        <v>167</v>
      </c>
      <c r="N163" s="32">
        <f t="shared" ref="N163:N166" si="89">IF(ISNUMBER(M163), (M163 - $B163) / $B163, "")</f>
        <v>-1.1834319526627219E-2</v>
      </c>
      <c r="O163" s="18">
        <f>IF(ISNUMBER(M163), $B172 * N163, "")</f>
        <v>-1775.1479289940828</v>
      </c>
      <c r="Q163" s="271"/>
      <c r="R163" s="272"/>
      <c r="S163" s="273"/>
    </row>
    <row r="164" spans="1:19" ht="17.25" thickBot="1">
      <c r="A164" s="125" t="s">
        <v>264</v>
      </c>
      <c r="B164" s="126">
        <v>273</v>
      </c>
      <c r="C164" s="77">
        <v>1.11111111E-2</v>
      </c>
      <c r="D164" s="15">
        <v>267</v>
      </c>
      <c r="E164" s="32">
        <f t="shared" si="86"/>
        <v>-2.197802197802198E-2</v>
      </c>
      <c r="F164" s="18">
        <f>IF(ISNUMBER(D164), $B172 * E164, "")</f>
        <v>-3296.7032967032969</v>
      </c>
      <c r="G164" s="31">
        <v>265</v>
      </c>
      <c r="H164" s="32">
        <f t="shared" si="87"/>
        <v>-2.9304029304029304E-2</v>
      </c>
      <c r="I164" s="101">
        <f>IF(ISNUMBER(G164), $B172 * H164, "")</f>
        <v>-4395.6043956043959</v>
      </c>
      <c r="J164" s="15">
        <v>267</v>
      </c>
      <c r="K164" s="32">
        <f t="shared" si="88"/>
        <v>-2.197802197802198E-2</v>
      </c>
      <c r="L164" s="18">
        <f>IF(ISNUMBER(J164), $B172 * K164, "")</f>
        <v>-3296.7032967032969</v>
      </c>
      <c r="M164" s="31">
        <v>270</v>
      </c>
      <c r="N164" s="32">
        <f t="shared" si="89"/>
        <v>-1.098901098901099E-2</v>
      </c>
      <c r="O164" s="18">
        <f>IF(ISNUMBER(M164), $B172 * N164, "")</f>
        <v>-1648.3516483516485</v>
      </c>
      <c r="Q164" s="264"/>
      <c r="R164" s="264"/>
      <c r="S164" s="264"/>
    </row>
    <row r="165" spans="1:19" ht="17.25" thickBot="1">
      <c r="A165" s="125" t="s">
        <v>172</v>
      </c>
      <c r="B165" s="126">
        <v>415</v>
      </c>
      <c r="C165" s="77">
        <v>9.7323601000000003E-3</v>
      </c>
      <c r="D165" s="15">
        <v>423</v>
      </c>
      <c r="E165" s="32">
        <f t="shared" si="86"/>
        <v>1.9277108433734941E-2</v>
      </c>
      <c r="F165" s="18">
        <f>IF(ISNUMBER(D165), $B172 * E165, "")</f>
        <v>2891.5662650602412</v>
      </c>
      <c r="G165" s="31">
        <v>447</v>
      </c>
      <c r="H165" s="32">
        <f t="shared" si="87"/>
        <v>7.7108433734939766E-2</v>
      </c>
      <c r="I165" s="101">
        <f>IF(ISNUMBER(G165), $B172 * H165, "")</f>
        <v>11566.265060240965</v>
      </c>
      <c r="J165" s="15">
        <v>438</v>
      </c>
      <c r="K165" s="32">
        <f t="shared" si="88"/>
        <v>5.5421686746987948E-2</v>
      </c>
      <c r="L165" s="18">
        <f>IF(ISNUMBER(J165), $B172 * K165, "")</f>
        <v>8313.2530120481915</v>
      </c>
      <c r="M165" s="31">
        <v>432</v>
      </c>
      <c r="N165" s="32">
        <f t="shared" si="89"/>
        <v>4.0963855421686748E-2</v>
      </c>
      <c r="O165" s="18">
        <f>IF(ISNUMBER(M165), $B172 * N165, "")</f>
        <v>6144.5783132530123</v>
      </c>
      <c r="Q165" s="274"/>
      <c r="R165" s="274"/>
      <c r="S165" s="274"/>
    </row>
    <row r="166" spans="1:19" ht="17.25" thickBot="1">
      <c r="A166" s="127" t="s">
        <v>226</v>
      </c>
      <c r="B166" s="128">
        <v>892</v>
      </c>
      <c r="C166" s="78">
        <v>7.9096045000000004E-3</v>
      </c>
      <c r="D166" s="20">
        <v>955</v>
      </c>
      <c r="E166" s="21">
        <f t="shared" si="86"/>
        <v>7.0627802690582955E-2</v>
      </c>
      <c r="F166" s="22">
        <f>IF(ISNUMBER(D166), $B172 * E166, "")</f>
        <v>10594.170403587443</v>
      </c>
      <c r="G166" s="30">
        <v>936</v>
      </c>
      <c r="H166" s="21">
        <f t="shared" si="87"/>
        <v>4.9327354260089683E-2</v>
      </c>
      <c r="I166" s="105">
        <f>IF(ISNUMBER(G166), $B172 * H166, "")</f>
        <v>7399.1031390134522</v>
      </c>
      <c r="J166" s="20">
        <v>929</v>
      </c>
      <c r="K166" s="21">
        <f t="shared" si="88"/>
        <v>4.1479820627802692E-2</v>
      </c>
      <c r="L166" s="22">
        <f>IF(ISNUMBER(J166), $B172 * K166, "")</f>
        <v>6221.9730941704038</v>
      </c>
      <c r="M166" s="30">
        <v>939</v>
      </c>
      <c r="N166" s="21">
        <f t="shared" si="89"/>
        <v>5.2690582959641255E-2</v>
      </c>
      <c r="O166" s="22">
        <f>IF(ISNUMBER(M166), $B172 * N166, "")</f>
        <v>7903.5874439461886</v>
      </c>
      <c r="Q166" s="274"/>
      <c r="R166" s="274"/>
      <c r="S166" s="274"/>
    </row>
    <row r="167" spans="1:19" ht="17.25" thickBot="1">
      <c r="A167" s="125" t="s">
        <v>216</v>
      </c>
      <c r="B167" s="129">
        <v>139</v>
      </c>
      <c r="C167" s="80">
        <v>7.2463768E-3</v>
      </c>
      <c r="D167" s="106">
        <v>141</v>
      </c>
      <c r="E167" s="107">
        <f>IF(ISNUMBER(D167), (D167 - $B167) / $B167, "")</f>
        <v>1.4388489208633094E-2</v>
      </c>
      <c r="F167" s="108">
        <f>IF(ISNUMBER(D167), $B172 * E167, "")</f>
        <v>2158.2733812949641</v>
      </c>
      <c r="G167" s="109">
        <v>142</v>
      </c>
      <c r="H167" s="107">
        <f>IF(ISNUMBER(G167), (G167 - $B167) / $B167, "")</f>
        <v>2.1582733812949641E-2</v>
      </c>
      <c r="I167" s="110">
        <f>IF(ISNUMBER(G167), $B172 * H167, "")</f>
        <v>3237.4100719424464</v>
      </c>
      <c r="J167" s="106">
        <v>142</v>
      </c>
      <c r="K167" s="107">
        <f>IF(ISNUMBER(J167), (J167 - $B167) / $B167, "")</f>
        <v>2.1582733812949641E-2</v>
      </c>
      <c r="L167" s="108">
        <f>IF(ISNUMBER(J167), $B172 * K167, "")</f>
        <v>3237.4100719424464</v>
      </c>
      <c r="M167" s="109">
        <v>141</v>
      </c>
      <c r="N167" s="107">
        <f>IF(ISNUMBER(M167), (M167 - $B167) / $B167, "")</f>
        <v>1.4388489208633094E-2</v>
      </c>
      <c r="O167" s="108">
        <f>IF(ISNUMBER(M167), $B172 * N167, "")</f>
        <v>2158.2733812949641</v>
      </c>
      <c r="Q167" s="264"/>
      <c r="R167" s="264"/>
      <c r="S167" s="264"/>
    </row>
    <row r="168" spans="1:19" ht="17.25" thickBot="1">
      <c r="A168" s="125" t="s">
        <v>204</v>
      </c>
      <c r="B168" s="126">
        <v>899</v>
      </c>
      <c r="C168" s="77">
        <v>6.7189249999999997E-3</v>
      </c>
      <c r="D168" s="15">
        <v>1005</v>
      </c>
      <c r="E168" s="32">
        <f t="shared" ref="E168:E171" si="90">IF(ISNUMBER(D168), (D168 - $B168) / $B168, "")</f>
        <v>0.11790878754171301</v>
      </c>
      <c r="F168" s="18">
        <f>IF(ISNUMBER(D168), $B172 * E168, "")</f>
        <v>17686.31813125695</v>
      </c>
      <c r="G168" s="31">
        <v>972</v>
      </c>
      <c r="H168" s="32">
        <f t="shared" ref="H168:H171" si="91">IF(ISNUMBER(G168), (G168 - $B168) / $B168, "")</f>
        <v>8.1201334816462731E-2</v>
      </c>
      <c r="I168" s="101">
        <f>IF(ISNUMBER(G168), $B172 * H168, "")</f>
        <v>12180.20022246941</v>
      </c>
      <c r="J168" s="15">
        <v>958</v>
      </c>
      <c r="K168" s="32">
        <f t="shared" ref="K168:K171" si="92">IF(ISNUMBER(J168), (J168 - $B168) / $B168, "")</f>
        <v>6.5628476084538381E-2</v>
      </c>
      <c r="L168" s="18">
        <f>IF(ISNUMBER(J168), $B172 * K168, "")</f>
        <v>9844.2714126807568</v>
      </c>
      <c r="M168" s="31">
        <v>986</v>
      </c>
      <c r="N168" s="32">
        <f t="shared" ref="N168:N171" si="93">IF(ISNUMBER(M168), (M168 - $B168) / $B168, "")</f>
        <v>9.6774193548387094E-2</v>
      </c>
      <c r="O168" s="18">
        <f>IF(ISNUMBER(M168), $B172 * N168, "")</f>
        <v>14516.129032258064</v>
      </c>
      <c r="Q168" s="264"/>
      <c r="R168" s="264"/>
      <c r="S168" s="264"/>
    </row>
    <row r="169" spans="1:19" ht="17.25" thickBot="1">
      <c r="A169" s="125" t="s">
        <v>112</v>
      </c>
      <c r="B169" s="126">
        <v>983</v>
      </c>
      <c r="C169" s="77">
        <v>2.0387360000000002E-3</v>
      </c>
      <c r="D169" s="15">
        <v>953</v>
      </c>
      <c r="E169" s="32">
        <f t="shared" si="90"/>
        <v>-3.0518819938962362E-2</v>
      </c>
      <c r="F169" s="18">
        <f>IF(ISNUMBER(D169), $B172 * E169, "")</f>
        <v>-4577.8229908443545</v>
      </c>
      <c r="G169" s="31">
        <v>943</v>
      </c>
      <c r="H169" s="32">
        <f t="shared" si="91"/>
        <v>-4.0691759918616482E-2</v>
      </c>
      <c r="I169" s="101">
        <f>IF(ISNUMBER(G169), $B172 * H169, "")</f>
        <v>-6103.7639877924721</v>
      </c>
      <c r="J169" s="15">
        <v>942</v>
      </c>
      <c r="K169" s="32">
        <f t="shared" si="92"/>
        <v>-4.170905391658189E-2</v>
      </c>
      <c r="L169" s="18">
        <f>IF(ISNUMBER(J169), $B172 * K169, "")</f>
        <v>-6256.3580874872832</v>
      </c>
      <c r="M169" s="31">
        <v>949</v>
      </c>
      <c r="N169" s="32">
        <f t="shared" si="93"/>
        <v>-3.4587995930824011E-2</v>
      </c>
      <c r="O169" s="18">
        <f>IF(ISNUMBER(M169), $B172 * N169, "")</f>
        <v>-5188.1993896236017</v>
      </c>
      <c r="Q169" s="264"/>
      <c r="R169" s="264"/>
      <c r="S169" s="264"/>
    </row>
    <row r="170" spans="1:19">
      <c r="A170" s="125" t="s">
        <v>162</v>
      </c>
      <c r="B170" s="126">
        <v>813</v>
      </c>
      <c r="C170" s="77">
        <v>-7.3260073000000004E-3</v>
      </c>
      <c r="D170" s="15">
        <v>823</v>
      </c>
      <c r="E170" s="32">
        <f t="shared" si="90"/>
        <v>1.2300123001230012E-2</v>
      </c>
      <c r="F170" s="18">
        <f>IF(ISNUMBER(D170), $B172 * E170, "")</f>
        <v>1845.0184501845019</v>
      </c>
      <c r="G170" s="31">
        <v>801</v>
      </c>
      <c r="H170" s="32">
        <f t="shared" si="91"/>
        <v>-1.4760147601476014E-2</v>
      </c>
      <c r="I170" s="101">
        <f>IF(ISNUMBER(G170), $B172 * H170, "")</f>
        <v>-2214.022140221402</v>
      </c>
      <c r="J170" s="15">
        <v>805</v>
      </c>
      <c r="K170" s="32">
        <f t="shared" si="92"/>
        <v>-9.8400984009840101E-3</v>
      </c>
      <c r="L170" s="18">
        <f>IF(ISNUMBER(J170), $B172 * K170, "")</f>
        <v>-1476.0147601476015</v>
      </c>
      <c r="M170" s="31">
        <v>806</v>
      </c>
      <c r="N170" s="32">
        <f t="shared" si="93"/>
        <v>-8.6100861008610082E-3</v>
      </c>
      <c r="O170" s="18">
        <f>IF(ISNUMBER(M170), $B172 * N170, "")</f>
        <v>-1291.5129151291512</v>
      </c>
      <c r="Q170" s="253"/>
      <c r="R170" s="254"/>
      <c r="S170" s="255"/>
    </row>
    <row r="171" spans="1:19" ht="17.25" thickBot="1">
      <c r="A171" s="130" t="s">
        <v>240</v>
      </c>
      <c r="B171" s="131">
        <v>634</v>
      </c>
      <c r="C171" s="79">
        <v>-7.8247261000000002E-3</v>
      </c>
      <c r="D171" s="24">
        <v>638</v>
      </c>
      <c r="E171" s="25">
        <f t="shared" si="90"/>
        <v>6.3091482649842269E-3</v>
      </c>
      <c r="F171" s="104">
        <f>IF(ISNUMBER(D171), $B172 * E171, "")</f>
        <v>946.37223974763401</v>
      </c>
      <c r="G171" s="102">
        <v>627</v>
      </c>
      <c r="H171" s="25">
        <f t="shared" si="91"/>
        <v>-1.1041009463722398E-2</v>
      </c>
      <c r="I171" s="103">
        <f>IF(ISNUMBER(G171), $B172 * H171, "")</f>
        <v>-1656.1514195583597</v>
      </c>
      <c r="J171" s="24">
        <v>630</v>
      </c>
      <c r="K171" s="25">
        <f t="shared" si="92"/>
        <v>-6.3091482649842269E-3</v>
      </c>
      <c r="L171" s="104">
        <f>IF(ISNUMBER(J171), $B172 * K171, "")</f>
        <v>-946.37223974763401</v>
      </c>
      <c r="M171" s="102">
        <v>631</v>
      </c>
      <c r="N171" s="25">
        <f t="shared" si="93"/>
        <v>-4.7318611987381704E-3</v>
      </c>
      <c r="O171" s="104">
        <f>IF(ISNUMBER(M171), $B172 * N171, "")</f>
        <v>-709.77917981072551</v>
      </c>
      <c r="Q171" s="256"/>
      <c r="R171" s="257"/>
      <c r="S171" s="258"/>
    </row>
    <row r="172" spans="1:19" ht="17.25" thickBot="1">
      <c r="A172" s="132" t="s">
        <v>268</v>
      </c>
      <c r="B172" s="317">
        <f>$B$37</f>
        <v>150000</v>
      </c>
      <c r="C172" s="318"/>
      <c r="D172" s="26" t="s">
        <v>269</v>
      </c>
      <c r="E172" s="27">
        <f>IF(COUNT(E152:E171), SUM(E152:E171) / COUNT(E152:E171), 0)</f>
        <v>1.2918967317770338E-2</v>
      </c>
      <c r="F172" s="28">
        <f>SUM(F152:F171)</f>
        <v>38756.901953311011</v>
      </c>
      <c r="G172" s="26" t="s">
        <v>269</v>
      </c>
      <c r="H172" s="27">
        <f>IF(COUNT(H152:H171), SUM(H152:H171) / COUNT(H152:H171), 0)</f>
        <v>2.7816061798645641E-3</v>
      </c>
      <c r="I172" s="28">
        <f>SUM(I152:I171)</f>
        <v>8344.8185395936944</v>
      </c>
      <c r="J172" s="26" t="s">
        <v>269</v>
      </c>
      <c r="K172" s="27">
        <f>IF(COUNT(K152:K171), SUM(K152:K171) / COUNT(K152:K171), 0)</f>
        <v>2.6593269275581267E-3</v>
      </c>
      <c r="L172" s="28">
        <f>SUM(L152:L171)</f>
        <v>7977.9807826743818</v>
      </c>
      <c r="M172" s="26" t="s">
        <v>269</v>
      </c>
      <c r="N172" s="27">
        <f>IF(COUNT(N152:N171), SUM(N152:N171) / COUNT(N152:N171), 0)</f>
        <v>7.6489993825114592E-3</v>
      </c>
      <c r="O172" s="28">
        <f>SUM(O152:O171)</f>
        <v>22946.998147534381</v>
      </c>
      <c r="Q172" s="259"/>
      <c r="R172" s="260"/>
      <c r="S172" s="261"/>
    </row>
    <row r="174" spans="1:19" ht="17.25" thickBot="1"/>
    <row r="175" spans="1:19" ht="17.25" thickBot="1">
      <c r="A175" s="275" t="s">
        <v>253</v>
      </c>
      <c r="B175" s="276"/>
      <c r="C175" s="276"/>
      <c r="D175" s="276"/>
      <c r="E175" s="276"/>
      <c r="F175" s="276"/>
      <c r="G175" s="276"/>
      <c r="H175" s="276"/>
      <c r="I175" s="276"/>
      <c r="J175" s="276"/>
      <c r="K175" s="276"/>
      <c r="L175" s="276"/>
      <c r="M175" s="276"/>
      <c r="N175" s="276"/>
      <c r="O175" s="277"/>
      <c r="Q175" s="274"/>
      <c r="R175" s="274"/>
      <c r="S175" s="274"/>
    </row>
    <row r="176" spans="1:19" ht="17.25" thickBot="1">
      <c r="A176" s="165" t="s">
        <v>265</v>
      </c>
      <c r="B176" s="275" t="s">
        <v>49</v>
      </c>
      <c r="C176" s="277"/>
      <c r="D176" s="275" t="s">
        <v>58</v>
      </c>
      <c r="E176" s="276"/>
      <c r="F176" s="277"/>
      <c r="G176" s="278">
        <f>_xlfn.IFNA(VLOOKUP(B176, 현재가테이블!$B$2:$D$200, 2, FALSE), "-")</f>
        <v>74050000</v>
      </c>
      <c r="H176" s="279"/>
      <c r="I176" s="280"/>
      <c r="J176" s="275" t="s">
        <v>59</v>
      </c>
      <c r="K176" s="276"/>
      <c r="L176" s="277"/>
      <c r="M176" s="281">
        <f>_xlfn.IFNA(VLOOKUP(B176, 현재가테이블!$B$2:$D$200, 3, FALSE), "-")</f>
        <v>-1.04236269E-2</v>
      </c>
      <c r="N176" s="282"/>
      <c r="O176" s="283"/>
      <c r="Q176" s="274"/>
      <c r="R176" s="274"/>
      <c r="S176" s="274"/>
    </row>
    <row r="177" spans="1:19" ht="17.25" thickBot="1">
      <c r="A177" s="319" t="s">
        <v>55</v>
      </c>
      <c r="B177" s="315" t="str">
        <f>TEXT($G$1, "[$-ko-KR]yyyy-mm-dd(ddd) ") &amp; "오전 00:00"</f>
        <v>2021-10-03(일) 오전 00:00</v>
      </c>
      <c r="C177" s="316"/>
      <c r="D177" s="288" t="str">
        <f>TEXT($G$1, "[$-ko-KR]yyyy-mm-dd(ddd) ") &amp; "오후 14:00"</f>
        <v>2021-10-03(일) 오후 14:00</v>
      </c>
      <c r="E177" s="289"/>
      <c r="F177" s="290"/>
      <c r="G177" s="288" t="str">
        <f>TEXT($G$1, "[$-ko-KR]yyyy-mm-dd(ddd) ") &amp; "오후 19:00"</f>
        <v>2021-10-03(일) 오후 19:00</v>
      </c>
      <c r="H177" s="289"/>
      <c r="I177" s="290"/>
      <c r="J177" s="288" t="str">
        <f>TEXT($G$1, "[$-ko-KR]yyyy-mm-dd(ddd) ") &amp; "오후 21:00"</f>
        <v>2021-10-03(일) 오후 21:00</v>
      </c>
      <c r="K177" s="289"/>
      <c r="L177" s="290"/>
      <c r="M177" s="288" t="str">
        <f>TEXT($G$1+1, "[$-ko-KR]yyyy-mm-dd(ddd) ") &amp; "오전 00:00"</f>
        <v>2021-10-04(월) 오전 00:00</v>
      </c>
      <c r="N177" s="289"/>
      <c r="O177" s="290"/>
      <c r="Q177" s="274"/>
      <c r="R177" s="274"/>
      <c r="S177" s="274"/>
    </row>
    <row r="178" spans="1:19" ht="17.25" thickBot="1">
      <c r="A178" s="320"/>
      <c r="B178" s="121" t="s">
        <v>58</v>
      </c>
      <c r="C178" s="122" t="s">
        <v>59</v>
      </c>
      <c r="D178" s="2" t="s">
        <v>58</v>
      </c>
      <c r="E178" s="10" t="s">
        <v>266</v>
      </c>
      <c r="F178" s="11" t="s">
        <v>267</v>
      </c>
      <c r="G178" s="166" t="s">
        <v>58</v>
      </c>
      <c r="H178" s="167" t="s">
        <v>266</v>
      </c>
      <c r="I178" s="168" t="s">
        <v>267</v>
      </c>
      <c r="J178" s="10" t="s">
        <v>58</v>
      </c>
      <c r="K178" s="10" t="s">
        <v>266</v>
      </c>
      <c r="L178" s="115" t="s">
        <v>267</v>
      </c>
      <c r="M178" s="2" t="s">
        <v>58</v>
      </c>
      <c r="N178" s="10" t="s">
        <v>266</v>
      </c>
      <c r="O178" s="66" t="s">
        <v>267</v>
      </c>
      <c r="Q178" s="264"/>
      <c r="R178" s="264"/>
      <c r="S178" s="264"/>
    </row>
    <row r="179" spans="1:19" ht="17.25" thickBot="1">
      <c r="A179" s="123" t="s">
        <v>248</v>
      </c>
      <c r="B179" s="124">
        <v>84.3</v>
      </c>
      <c r="C179" s="76">
        <v>9.5808383E-3</v>
      </c>
      <c r="D179" s="13">
        <v>84.8</v>
      </c>
      <c r="E179" s="14">
        <f>IF(ISNUMBER(D179), (D179 - $B179) / $B179, "")</f>
        <v>5.9311981020166073E-3</v>
      </c>
      <c r="F179" s="16">
        <f>IF(ISNUMBER(D179), $B199 * E179, "")</f>
        <v>889.6797153024911</v>
      </c>
      <c r="G179" s="29">
        <v>84.3</v>
      </c>
      <c r="H179" s="14">
        <f>IF(ISNUMBER(G179), (G179 - $B179) / $B179, "")</f>
        <v>0</v>
      </c>
      <c r="I179" s="100">
        <f>IF(ISNUMBER(G179), $B199 * H179, "")</f>
        <v>0</v>
      </c>
      <c r="J179" s="13">
        <v>84.6</v>
      </c>
      <c r="K179" s="14">
        <f>IF(ISNUMBER(J179), (J179 - $B179) / $B179, "")</f>
        <v>3.5587188612099308E-3</v>
      </c>
      <c r="L179" s="16">
        <f>IF(ISNUMBER(J179), $B199 * K179, "")</f>
        <v>533.80782918148964</v>
      </c>
      <c r="M179" s="29">
        <v>85.1</v>
      </c>
      <c r="N179" s="14">
        <f>IF(ISNUMBER(M179), (M179 - $B179) / $B179, "")</f>
        <v>9.4899169632265377E-3</v>
      </c>
      <c r="O179" s="16">
        <f>IF(ISNUMBER(M179), $B199 * N179, "")</f>
        <v>1423.4875444839806</v>
      </c>
      <c r="Q179" s="274"/>
      <c r="R179" s="274"/>
      <c r="S179" s="274"/>
    </row>
    <row r="180" spans="1:19" ht="17.25" thickBot="1">
      <c r="A180" s="125" t="s">
        <v>226</v>
      </c>
      <c r="B180" s="126">
        <v>892</v>
      </c>
      <c r="C180" s="77">
        <v>7.9096045000000004E-3</v>
      </c>
      <c r="D180" s="15">
        <v>955</v>
      </c>
      <c r="E180" s="32">
        <f t="shared" ref="E180:E183" si="94">IF(ISNUMBER(D180), (D180 - $B180) / $B180, "")</f>
        <v>7.0627802690582955E-2</v>
      </c>
      <c r="F180" s="18">
        <f>IF(ISNUMBER(D180), $B199 * E180, "")</f>
        <v>10594.170403587443</v>
      </c>
      <c r="G180" s="31">
        <v>936</v>
      </c>
      <c r="H180" s="32">
        <f t="shared" ref="H180:H183" si="95">IF(ISNUMBER(G180), (G180 - $B180) / $B180, "")</f>
        <v>4.9327354260089683E-2</v>
      </c>
      <c r="I180" s="101">
        <f>IF(ISNUMBER(G180), $B199 * H180, "")</f>
        <v>7399.1031390134522</v>
      </c>
      <c r="J180" s="15">
        <v>929</v>
      </c>
      <c r="K180" s="32">
        <f t="shared" ref="K180:K183" si="96">IF(ISNUMBER(J180), (J180 - $B180) / $B180, "")</f>
        <v>4.1479820627802692E-2</v>
      </c>
      <c r="L180" s="18">
        <f>IF(ISNUMBER(J180), $B199 * K180, "")</f>
        <v>6221.9730941704038</v>
      </c>
      <c r="M180" s="31">
        <v>939</v>
      </c>
      <c r="N180" s="32">
        <f t="shared" ref="N180:N183" si="97">IF(ISNUMBER(M180), (M180 - $B180) / $B180, "")</f>
        <v>5.2690582959641255E-2</v>
      </c>
      <c r="O180" s="18">
        <f>IF(ISNUMBER(M180), $B199 * N180, "")</f>
        <v>7903.5874439461886</v>
      </c>
      <c r="Q180" s="274"/>
      <c r="R180" s="274"/>
      <c r="S180" s="274"/>
    </row>
    <row r="181" spans="1:19" ht="17.25" thickBot="1">
      <c r="A181" s="125" t="s">
        <v>90</v>
      </c>
      <c r="B181" s="126">
        <v>1275</v>
      </c>
      <c r="C181" s="77">
        <v>7.9051382999999996E-3</v>
      </c>
      <c r="D181" s="15">
        <v>1275</v>
      </c>
      <c r="E181" s="32">
        <f t="shared" si="94"/>
        <v>0</v>
      </c>
      <c r="F181" s="18">
        <f>IF(ISNUMBER(D181), $B199 * E181, "")</f>
        <v>0</v>
      </c>
      <c r="G181" s="31">
        <v>1265</v>
      </c>
      <c r="H181" s="32">
        <f t="shared" si="95"/>
        <v>-7.8431372549019607E-3</v>
      </c>
      <c r="I181" s="101">
        <f>IF(ISNUMBER(G181), $B199 * H181, "")</f>
        <v>-1176.4705882352941</v>
      </c>
      <c r="J181" s="15">
        <v>1280</v>
      </c>
      <c r="K181" s="32">
        <f t="shared" si="96"/>
        <v>3.9215686274509803E-3</v>
      </c>
      <c r="L181" s="18">
        <f>IF(ISNUMBER(J181), $B199 * K181, "")</f>
        <v>588.23529411764707</v>
      </c>
      <c r="M181" s="31">
        <v>1300</v>
      </c>
      <c r="N181" s="32">
        <f t="shared" si="97"/>
        <v>1.9607843137254902E-2</v>
      </c>
      <c r="O181" s="18">
        <f>IF(ISNUMBER(M181), $B199 * N181, "")</f>
        <v>2941.1764705882351</v>
      </c>
      <c r="Q181" s="264"/>
      <c r="R181" s="264"/>
      <c r="S181" s="264"/>
    </row>
    <row r="182" spans="1:19" ht="17.25" thickBot="1">
      <c r="A182" s="125" t="s">
        <v>206</v>
      </c>
      <c r="B182" s="126">
        <v>13.2</v>
      </c>
      <c r="C182" s="77">
        <v>7.6335878000000001E-3</v>
      </c>
      <c r="D182" s="15">
        <v>13</v>
      </c>
      <c r="E182" s="32">
        <f t="shared" si="94"/>
        <v>-1.5151515151515098E-2</v>
      </c>
      <c r="F182" s="18">
        <f>IF(ISNUMBER(D182), $B199 * E182, "")</f>
        <v>-2272.7272727272648</v>
      </c>
      <c r="G182" s="31">
        <v>13</v>
      </c>
      <c r="H182" s="32">
        <f t="shared" si="95"/>
        <v>-1.5151515151515098E-2</v>
      </c>
      <c r="I182" s="101">
        <f>IF(ISNUMBER(G182), $B199 * H182, "")</f>
        <v>-2272.7272727272648</v>
      </c>
      <c r="J182" s="15">
        <v>12.9</v>
      </c>
      <c r="K182" s="32">
        <f t="shared" si="96"/>
        <v>-2.2727272727272648E-2</v>
      </c>
      <c r="L182" s="18">
        <f>IF(ISNUMBER(J182), $B199 * K182, "")</f>
        <v>-3409.0909090908972</v>
      </c>
      <c r="M182" s="31">
        <v>13</v>
      </c>
      <c r="N182" s="32">
        <f t="shared" si="97"/>
        <v>-1.5151515151515098E-2</v>
      </c>
      <c r="O182" s="18">
        <f>IF(ISNUMBER(M182), $B199 * N182, "")</f>
        <v>-2272.7272727272648</v>
      </c>
      <c r="Q182" s="264"/>
      <c r="R182" s="264"/>
      <c r="S182" s="264"/>
    </row>
    <row r="183" spans="1:19" ht="17.25" thickBot="1">
      <c r="A183" s="127" t="s">
        <v>216</v>
      </c>
      <c r="B183" s="128">
        <v>139</v>
      </c>
      <c r="C183" s="78">
        <v>7.2463768E-3</v>
      </c>
      <c r="D183" s="20">
        <v>141</v>
      </c>
      <c r="E183" s="21">
        <f t="shared" si="94"/>
        <v>1.4388489208633094E-2</v>
      </c>
      <c r="F183" s="22">
        <f>IF(ISNUMBER(D183), $B199 * E183, "")</f>
        <v>2158.2733812949641</v>
      </c>
      <c r="G183" s="30">
        <v>142</v>
      </c>
      <c r="H183" s="21">
        <f t="shared" si="95"/>
        <v>2.1582733812949641E-2</v>
      </c>
      <c r="I183" s="105">
        <f>IF(ISNUMBER(G183), $B199 * H183, "")</f>
        <v>3237.4100719424464</v>
      </c>
      <c r="J183" s="20">
        <v>142</v>
      </c>
      <c r="K183" s="21">
        <f t="shared" si="96"/>
        <v>2.1582733812949641E-2</v>
      </c>
      <c r="L183" s="22">
        <f>IF(ISNUMBER(J183), $B199 * K183, "")</f>
        <v>3237.4100719424464</v>
      </c>
      <c r="M183" s="30">
        <v>141</v>
      </c>
      <c r="N183" s="21">
        <f t="shared" si="97"/>
        <v>1.4388489208633094E-2</v>
      </c>
      <c r="O183" s="22">
        <f>IF(ISNUMBER(M183), $B199 * N183, "")</f>
        <v>2158.2733812949641</v>
      </c>
      <c r="Q183" s="264"/>
      <c r="R183" s="264"/>
      <c r="S183" s="264"/>
    </row>
    <row r="184" spans="1:19" ht="17.25" thickBot="1">
      <c r="A184" s="125" t="s">
        <v>204</v>
      </c>
      <c r="B184" s="129">
        <v>899</v>
      </c>
      <c r="C184" s="80">
        <v>6.7189249999999997E-3</v>
      </c>
      <c r="D184" s="106">
        <v>1005</v>
      </c>
      <c r="E184" s="107">
        <f>IF(ISNUMBER(D184), (D184 - $B184) / $B184, "")</f>
        <v>0.11790878754171301</v>
      </c>
      <c r="F184" s="108">
        <f>IF(ISNUMBER(D184), $B199 * E184, "")</f>
        <v>17686.31813125695</v>
      </c>
      <c r="G184" s="109">
        <v>972</v>
      </c>
      <c r="H184" s="107">
        <f>IF(ISNUMBER(G184), (G184 - $B184) / $B184, "")</f>
        <v>8.1201334816462731E-2</v>
      </c>
      <c r="I184" s="110">
        <f>IF(ISNUMBER(G184), $B199 * H184, "")</f>
        <v>12180.20022246941</v>
      </c>
      <c r="J184" s="106">
        <v>958</v>
      </c>
      <c r="K184" s="107">
        <f>IF(ISNUMBER(J184), (J184 - $B184) / $B184, "")</f>
        <v>6.5628476084538381E-2</v>
      </c>
      <c r="L184" s="108">
        <f>IF(ISNUMBER(J184), $B199 * K184, "")</f>
        <v>9844.2714126807568</v>
      </c>
      <c r="M184" s="109">
        <v>986</v>
      </c>
      <c r="N184" s="107">
        <f>IF(ISNUMBER(M184), (M184 - $B184) / $B184, "")</f>
        <v>9.6774193548387094E-2</v>
      </c>
      <c r="O184" s="108">
        <f>IF(ISNUMBER(M184), $B199 * N184, "")</f>
        <v>14516.129032258064</v>
      </c>
      <c r="Q184" s="264"/>
      <c r="R184" s="264"/>
      <c r="S184" s="264"/>
    </row>
    <row r="185" spans="1:19" ht="17.25" thickBot="1">
      <c r="A185" s="125" t="s">
        <v>232</v>
      </c>
      <c r="B185" s="126">
        <v>77.3</v>
      </c>
      <c r="C185" s="77">
        <v>6.5104166999999996E-3</v>
      </c>
      <c r="D185" s="15">
        <v>77.2</v>
      </c>
      <c r="E185" s="32">
        <f t="shared" ref="E185:E188" si="98">IF(ISNUMBER(D185), (D185 - $B185) / $B185, "")</f>
        <v>-1.2936610608019965E-3</v>
      </c>
      <c r="F185" s="18">
        <f>IF(ISNUMBER(D185), $B199 * E185, "")</f>
        <v>-194.04915912029946</v>
      </c>
      <c r="G185" s="31">
        <v>76</v>
      </c>
      <c r="H185" s="32">
        <f t="shared" ref="H185:H188" si="99">IF(ISNUMBER(G185), (G185 - $B185) / $B185, "")</f>
        <v>-1.6817593790426872E-2</v>
      </c>
      <c r="I185" s="101">
        <f>IF(ISNUMBER(G185), $B199 * H185, "")</f>
        <v>-2522.6390685640308</v>
      </c>
      <c r="J185" s="15">
        <v>76.3</v>
      </c>
      <c r="K185" s="32">
        <f t="shared" ref="K185:K188" si="100">IF(ISNUMBER(J185), (J185 - $B185) / $B185, "")</f>
        <v>-1.2936610608020699E-2</v>
      </c>
      <c r="L185" s="18">
        <f>IF(ISNUMBER(J185), $B199 * K185, "")</f>
        <v>-1940.4915912031049</v>
      </c>
      <c r="M185" s="31">
        <v>76.5</v>
      </c>
      <c r="N185" s="32">
        <f t="shared" ref="N185:N188" si="101">IF(ISNUMBER(M185), (M185 - $B185) / $B185, "")</f>
        <v>-1.0349288486416523E-2</v>
      </c>
      <c r="O185" s="18">
        <f>IF(ISNUMBER(M185), $B199 * N185, "")</f>
        <v>-1552.3932729624785</v>
      </c>
      <c r="Q185" s="264"/>
      <c r="R185" s="264"/>
      <c r="S185" s="264"/>
    </row>
    <row r="186" spans="1:19" ht="17.25" thickBot="1">
      <c r="A186" s="125" t="s">
        <v>176</v>
      </c>
      <c r="B186" s="126">
        <v>17.3</v>
      </c>
      <c r="C186" s="77">
        <v>5.8139534999999999E-3</v>
      </c>
      <c r="D186" s="15">
        <v>17.100000000000001</v>
      </c>
      <c r="E186" s="32">
        <f t="shared" si="98"/>
        <v>-1.1560693641618455E-2</v>
      </c>
      <c r="F186" s="18">
        <f>IF(ISNUMBER(D186), $B199 * E186, "")</f>
        <v>-1734.1040462427682</v>
      </c>
      <c r="G186" s="31">
        <v>16.899999999999999</v>
      </c>
      <c r="H186" s="32">
        <f t="shared" si="99"/>
        <v>-2.3121387283237118E-2</v>
      </c>
      <c r="I186" s="101">
        <f>IF(ISNUMBER(G186), $B199 * H186, "")</f>
        <v>-3468.2080924855677</v>
      </c>
      <c r="J186" s="15">
        <v>16.8</v>
      </c>
      <c r="K186" s="32">
        <f t="shared" si="100"/>
        <v>-2.8901734104046242E-2</v>
      </c>
      <c r="L186" s="18">
        <f>IF(ISNUMBER(J186), $B199 * K186, "")</f>
        <v>-4335.2601156069368</v>
      </c>
      <c r="M186" s="31">
        <v>17</v>
      </c>
      <c r="N186" s="32">
        <f t="shared" si="101"/>
        <v>-1.7341040462427786E-2</v>
      </c>
      <c r="O186" s="18">
        <f>IF(ISNUMBER(M186), $B199 * N186, "")</f>
        <v>-2601.1560693641677</v>
      </c>
      <c r="Q186" s="264"/>
      <c r="R186" s="264"/>
      <c r="S186" s="264"/>
    </row>
    <row r="187" spans="1:19" ht="17.25" thickBot="1">
      <c r="A187" s="125" t="s">
        <v>250</v>
      </c>
      <c r="B187" s="126">
        <v>1015</v>
      </c>
      <c r="C187" s="77">
        <v>4.9504950000000001E-3</v>
      </c>
      <c r="D187" s="15">
        <v>1015</v>
      </c>
      <c r="E187" s="32">
        <f t="shared" si="98"/>
        <v>0</v>
      </c>
      <c r="F187" s="18">
        <f>IF(ISNUMBER(D187), $B199 * E187, "")</f>
        <v>0</v>
      </c>
      <c r="G187" s="31">
        <v>1005</v>
      </c>
      <c r="H187" s="32">
        <f t="shared" si="99"/>
        <v>-9.852216748768473E-3</v>
      </c>
      <c r="I187" s="101">
        <f>IF(ISNUMBER(G187), $B199 * H187, "")</f>
        <v>-1477.8325123152711</v>
      </c>
      <c r="J187" s="15">
        <v>1015</v>
      </c>
      <c r="K187" s="32">
        <f t="shared" si="100"/>
        <v>0</v>
      </c>
      <c r="L187" s="18">
        <f>IF(ISNUMBER(J187), $B199 * K187, "")</f>
        <v>0</v>
      </c>
      <c r="M187" s="31">
        <v>1020</v>
      </c>
      <c r="N187" s="32">
        <f t="shared" si="101"/>
        <v>4.9261083743842365E-3</v>
      </c>
      <c r="O187" s="18">
        <f>IF(ISNUMBER(M187), $B199 * N187, "")</f>
        <v>738.91625615763553</v>
      </c>
      <c r="Q187" s="33"/>
      <c r="R187" s="33"/>
    </row>
    <row r="188" spans="1:19" ht="17.25" thickBot="1">
      <c r="A188" s="130" t="s">
        <v>49</v>
      </c>
      <c r="B188" s="131">
        <v>58617000</v>
      </c>
      <c r="C188" s="79">
        <v>4.6102694000000003E-3</v>
      </c>
      <c r="D188" s="24">
        <v>58524000</v>
      </c>
      <c r="E188" s="25">
        <f t="shared" si="98"/>
        <v>-1.586570448845898E-3</v>
      </c>
      <c r="F188" s="104">
        <f>IF(ISNUMBER(D188), $B199 * E188, "")</f>
        <v>-237.98556732688471</v>
      </c>
      <c r="G188" s="102">
        <v>58180000</v>
      </c>
      <c r="H188" s="25">
        <f t="shared" si="99"/>
        <v>-7.4551751198457788E-3</v>
      </c>
      <c r="I188" s="103">
        <f>IF(ISNUMBER(G188), $B199 * H188, "")</f>
        <v>-1118.2762679768668</v>
      </c>
      <c r="J188" s="24">
        <v>58202000</v>
      </c>
      <c r="K188" s="25">
        <f t="shared" si="100"/>
        <v>-7.079857379258577E-3</v>
      </c>
      <c r="L188" s="104">
        <f>IF(ISNUMBER(J188), $B199 * K188, "")</f>
        <v>-1061.9786068887865</v>
      </c>
      <c r="M188" s="102">
        <v>58280000</v>
      </c>
      <c r="N188" s="25">
        <f t="shared" si="101"/>
        <v>-5.7491853899039524E-3</v>
      </c>
      <c r="O188" s="104">
        <f>IF(ISNUMBER(M188), $B199 * N188, "")</f>
        <v>-862.37780848559282</v>
      </c>
      <c r="Q188" s="265"/>
      <c r="R188" s="266"/>
      <c r="S188" s="267"/>
    </row>
    <row r="189" spans="1:19">
      <c r="A189" s="123" t="s">
        <v>112</v>
      </c>
      <c r="B189" s="124">
        <v>983</v>
      </c>
      <c r="C189" s="76">
        <v>2.0387360000000002E-3</v>
      </c>
      <c r="D189" s="13">
        <v>953</v>
      </c>
      <c r="E189" s="14">
        <f>IF(ISNUMBER(D189), (D189 - $B189) / $B189, "")</f>
        <v>-3.0518819938962362E-2</v>
      </c>
      <c r="F189" s="16">
        <f>IF(ISNUMBER(D189), $B199 * E189, "")</f>
        <v>-4577.8229908443545</v>
      </c>
      <c r="G189" s="29">
        <v>943</v>
      </c>
      <c r="H189" s="14">
        <f>IF(ISNUMBER(G189), (G189 - $B189) / $B189, "")</f>
        <v>-4.0691759918616482E-2</v>
      </c>
      <c r="I189" s="100">
        <f>IF(ISNUMBER(G189), $B199 * H189, "")</f>
        <v>-6103.7639877924721</v>
      </c>
      <c r="J189" s="13">
        <v>942</v>
      </c>
      <c r="K189" s="14">
        <f>IF(ISNUMBER(J189), (J189 - $B189) / $B189, "")</f>
        <v>-4.170905391658189E-2</v>
      </c>
      <c r="L189" s="16">
        <f>IF(ISNUMBER(J189), $B199 * K189, "")</f>
        <v>-6256.3580874872832</v>
      </c>
      <c r="M189" s="29">
        <v>949</v>
      </c>
      <c r="N189" s="14">
        <f>IF(ISNUMBER(M189), (M189 - $B189) / $B189, "")</f>
        <v>-3.4587995930824011E-2</v>
      </c>
      <c r="O189" s="16">
        <f>IF(ISNUMBER(M189), $B199 * N189, "")</f>
        <v>-5188.1993896236017</v>
      </c>
      <c r="Q189" s="268"/>
      <c r="R189" s="269"/>
      <c r="S189" s="270"/>
    </row>
    <row r="190" spans="1:19" ht="17.25" thickBot="1">
      <c r="A190" s="125" t="s">
        <v>202</v>
      </c>
      <c r="B190" s="126">
        <v>15</v>
      </c>
      <c r="C190" s="77">
        <v>0</v>
      </c>
      <c r="D190" s="15">
        <v>15</v>
      </c>
      <c r="E190" s="32">
        <f t="shared" ref="E190:E193" si="102">IF(ISNUMBER(D190), (D190 - $B190) / $B190, "")</f>
        <v>0</v>
      </c>
      <c r="F190" s="18">
        <f>IF(ISNUMBER(D190), $B199 * E190, "")</f>
        <v>0</v>
      </c>
      <c r="G190" s="31">
        <v>14.7</v>
      </c>
      <c r="H190" s="32">
        <f t="shared" ref="H190:H193" si="103">IF(ISNUMBER(G190), (G190 - $B190) / $B190, "")</f>
        <v>-2.0000000000000049E-2</v>
      </c>
      <c r="I190" s="101">
        <f>IF(ISNUMBER(G190), $B199 * H190, "")</f>
        <v>-3000.0000000000073</v>
      </c>
      <c r="J190" s="15">
        <v>14.7</v>
      </c>
      <c r="K190" s="32">
        <f t="shared" ref="K190:K193" si="104">IF(ISNUMBER(J190), (J190 - $B190) / $B190, "")</f>
        <v>-2.0000000000000049E-2</v>
      </c>
      <c r="L190" s="18">
        <f>IF(ISNUMBER(J190), $B199 * K190, "")</f>
        <v>-3000.0000000000073</v>
      </c>
      <c r="M190" s="31">
        <v>14.8</v>
      </c>
      <c r="N190" s="32">
        <f t="shared" ref="N190:N193" si="105">IF(ISNUMBER(M190), (M190 - $B190) / $B190, "")</f>
        <v>-1.3333333333333286E-2</v>
      </c>
      <c r="O190" s="18">
        <f>IF(ISNUMBER(M190), $B199 * N190, "")</f>
        <v>-1999.999999999993</v>
      </c>
      <c r="Q190" s="271"/>
      <c r="R190" s="272"/>
      <c r="S190" s="273"/>
    </row>
    <row r="191" spans="1:19" ht="17.25" thickBot="1">
      <c r="A191" s="125" t="s">
        <v>186</v>
      </c>
      <c r="B191" s="126">
        <v>12.8</v>
      </c>
      <c r="C191" s="77">
        <v>0</v>
      </c>
      <c r="D191" s="15">
        <v>13.2</v>
      </c>
      <c r="E191" s="32">
        <f t="shared" si="102"/>
        <v>3.1249999999999889E-2</v>
      </c>
      <c r="F191" s="18">
        <f>IF(ISNUMBER(D191), $B199 * E191, "")</f>
        <v>4687.4999999999836</v>
      </c>
      <c r="G191" s="31">
        <v>13.1</v>
      </c>
      <c r="H191" s="32">
        <f t="shared" si="103"/>
        <v>2.3437499999999917E-2</v>
      </c>
      <c r="I191" s="101">
        <f>IF(ISNUMBER(G191), $B199 * H191, "")</f>
        <v>3515.6249999999877</v>
      </c>
      <c r="J191" s="15">
        <v>13.3</v>
      </c>
      <c r="K191" s="32">
        <f t="shared" si="104"/>
        <v>3.90625E-2</v>
      </c>
      <c r="L191" s="18">
        <f>IF(ISNUMBER(J191), $B199 * K191, "")</f>
        <v>5859.375</v>
      </c>
      <c r="M191" s="31">
        <v>13.3</v>
      </c>
      <c r="N191" s="32">
        <f t="shared" si="105"/>
        <v>3.90625E-2</v>
      </c>
      <c r="O191" s="18">
        <f>IF(ISNUMBER(M191), $B199 * N191, "")</f>
        <v>5859.375</v>
      </c>
      <c r="Q191" s="264"/>
      <c r="R191" s="264"/>
      <c r="S191" s="264"/>
    </row>
    <row r="192" spans="1:19" ht="17.25" thickBot="1">
      <c r="A192" s="125" t="s">
        <v>212</v>
      </c>
      <c r="B192" s="126">
        <v>1005</v>
      </c>
      <c r="C192" s="77">
        <v>0</v>
      </c>
      <c r="D192" s="15">
        <v>992</v>
      </c>
      <c r="E192" s="32">
        <f t="shared" si="102"/>
        <v>-1.2935323383084577E-2</v>
      </c>
      <c r="F192" s="18">
        <f>IF(ISNUMBER(D192), $B199 * E192, "")</f>
        <v>-1940.2985074626865</v>
      </c>
      <c r="G192" s="31">
        <v>979</v>
      </c>
      <c r="H192" s="32">
        <f t="shared" si="103"/>
        <v>-2.5870646766169153E-2</v>
      </c>
      <c r="I192" s="101">
        <f>IF(ISNUMBER(G192), $B199 * H192, "")</f>
        <v>-3880.5970149253731</v>
      </c>
      <c r="J192" s="15">
        <v>980</v>
      </c>
      <c r="K192" s="32">
        <f t="shared" si="104"/>
        <v>-2.4875621890547265E-2</v>
      </c>
      <c r="L192" s="18">
        <f>IF(ISNUMBER(J192), $B199 * K192, "")</f>
        <v>-3731.34328358209</v>
      </c>
      <c r="M192" s="31">
        <v>985</v>
      </c>
      <c r="N192" s="32">
        <f t="shared" si="105"/>
        <v>-1.9900497512437811E-2</v>
      </c>
      <c r="O192" s="18">
        <f>IF(ISNUMBER(M192), $B199 * N192, "")</f>
        <v>-2985.0746268656717</v>
      </c>
      <c r="Q192" s="274"/>
      <c r="R192" s="274"/>
      <c r="S192" s="274"/>
    </row>
    <row r="193" spans="1:19" ht="17.25" thickBot="1">
      <c r="A193" s="127" t="s">
        <v>65</v>
      </c>
      <c r="B193" s="128">
        <v>69.7</v>
      </c>
      <c r="C193" s="78">
        <v>-2.8612302999999999E-3</v>
      </c>
      <c r="D193" s="20">
        <v>68.5</v>
      </c>
      <c r="E193" s="21">
        <f t="shared" si="102"/>
        <v>-1.7216642754662882E-2</v>
      </c>
      <c r="F193" s="22">
        <f>IF(ISNUMBER(D193), $B199 * E193, "")</f>
        <v>-2582.496413199432</v>
      </c>
      <c r="G193" s="30">
        <v>66.900000000000006</v>
      </c>
      <c r="H193" s="21">
        <f t="shared" si="103"/>
        <v>-4.0172166427546584E-2</v>
      </c>
      <c r="I193" s="105">
        <f>IF(ISNUMBER(G193), $B199 * H193, "")</f>
        <v>-6025.8249641319871</v>
      </c>
      <c r="J193" s="20">
        <v>67</v>
      </c>
      <c r="K193" s="21">
        <f t="shared" si="104"/>
        <v>-3.8737446197991431E-2</v>
      </c>
      <c r="L193" s="22">
        <f>IF(ISNUMBER(J193), $B199 * K193, "")</f>
        <v>-5810.6169296987146</v>
      </c>
      <c r="M193" s="30">
        <v>67.2</v>
      </c>
      <c r="N193" s="21">
        <f t="shared" si="105"/>
        <v>-3.5868005738880916E-2</v>
      </c>
      <c r="O193" s="22">
        <f>IF(ISNUMBER(M193), $B199 * N193, "")</f>
        <v>-5380.2008608321376</v>
      </c>
      <c r="Q193" s="274"/>
      <c r="R193" s="274"/>
      <c r="S193" s="274"/>
    </row>
    <row r="194" spans="1:19" ht="17.25" thickBot="1">
      <c r="A194" s="125" t="s">
        <v>162</v>
      </c>
      <c r="B194" s="129">
        <v>813</v>
      </c>
      <c r="C194" s="80">
        <v>-7.3260073000000004E-3</v>
      </c>
      <c r="D194" s="106">
        <v>823</v>
      </c>
      <c r="E194" s="107">
        <f>IF(ISNUMBER(D194), (D194 - $B194) / $B194, "")</f>
        <v>1.2300123001230012E-2</v>
      </c>
      <c r="F194" s="108">
        <f>IF(ISNUMBER(D194), $B199 * E194, "")</f>
        <v>1845.0184501845019</v>
      </c>
      <c r="G194" s="109">
        <v>801</v>
      </c>
      <c r="H194" s="107">
        <f>IF(ISNUMBER(G194), (G194 - $B194) / $B194, "")</f>
        <v>-1.4760147601476014E-2</v>
      </c>
      <c r="I194" s="110">
        <f>IF(ISNUMBER(G194), $B199 * H194, "")</f>
        <v>-2214.022140221402</v>
      </c>
      <c r="J194" s="106">
        <v>805</v>
      </c>
      <c r="K194" s="107">
        <f>IF(ISNUMBER(J194), (J194 - $B194) / $B194, "")</f>
        <v>-9.8400984009840101E-3</v>
      </c>
      <c r="L194" s="108">
        <f>IF(ISNUMBER(J194), $B199 * K194, "")</f>
        <v>-1476.0147601476015</v>
      </c>
      <c r="M194" s="109">
        <v>806</v>
      </c>
      <c r="N194" s="107">
        <f>IF(ISNUMBER(M194), (M194 - $B194) / $B194, "")</f>
        <v>-8.6100861008610082E-3</v>
      </c>
      <c r="O194" s="108">
        <f>IF(ISNUMBER(M194), $B199 * N194, "")</f>
        <v>-1291.5129151291512</v>
      </c>
      <c r="Q194" s="264"/>
      <c r="R194" s="264"/>
      <c r="S194" s="264"/>
    </row>
    <row r="195" spans="1:19" ht="17.25" thickBot="1">
      <c r="A195" s="125" t="s">
        <v>240</v>
      </c>
      <c r="B195" s="126">
        <v>634</v>
      </c>
      <c r="C195" s="77">
        <v>-7.8247261000000002E-3</v>
      </c>
      <c r="D195" s="15">
        <v>638</v>
      </c>
      <c r="E195" s="32">
        <f t="shared" ref="E195:E198" si="106">IF(ISNUMBER(D195), (D195 - $B195) / $B195, "")</f>
        <v>6.3091482649842269E-3</v>
      </c>
      <c r="F195" s="18">
        <f>IF(ISNUMBER(D195), $B199 * E195, "")</f>
        <v>946.37223974763401</v>
      </c>
      <c r="G195" s="31">
        <v>627</v>
      </c>
      <c r="H195" s="32">
        <f t="shared" ref="H195:H198" si="107">IF(ISNUMBER(G195), (G195 - $B195) / $B195, "")</f>
        <v>-1.1041009463722398E-2</v>
      </c>
      <c r="I195" s="101">
        <f>IF(ISNUMBER(G195), $B199 * H195, "")</f>
        <v>-1656.1514195583597</v>
      </c>
      <c r="J195" s="15">
        <v>630</v>
      </c>
      <c r="K195" s="32">
        <f t="shared" ref="K195:K198" si="108">IF(ISNUMBER(J195), (J195 - $B195) / $B195, "")</f>
        <v>-6.3091482649842269E-3</v>
      </c>
      <c r="L195" s="18">
        <f>IF(ISNUMBER(J195), $B199 * K195, "")</f>
        <v>-946.37223974763401</v>
      </c>
      <c r="M195" s="31">
        <v>631</v>
      </c>
      <c r="N195" s="32">
        <f t="shared" ref="N195:N198" si="109">IF(ISNUMBER(M195), (M195 - $B195) / $B195, "")</f>
        <v>-4.7318611987381704E-3</v>
      </c>
      <c r="O195" s="18">
        <f>IF(ISNUMBER(M195), $B199 * N195, "")</f>
        <v>-709.77917981072551</v>
      </c>
      <c r="Q195" s="264"/>
      <c r="R195" s="264"/>
      <c r="S195" s="264"/>
    </row>
    <row r="196" spans="1:19" ht="17.25" thickBot="1">
      <c r="A196" s="125" t="s">
        <v>174</v>
      </c>
      <c r="B196" s="126">
        <v>1575</v>
      </c>
      <c r="C196" s="77">
        <v>-1.5625E-2</v>
      </c>
      <c r="D196" s="15">
        <v>1625</v>
      </c>
      <c r="E196" s="32">
        <f t="shared" si="106"/>
        <v>3.1746031746031744E-2</v>
      </c>
      <c r="F196" s="18">
        <f>IF(ISNUMBER(D196), $B199 * E196, "")</f>
        <v>4761.9047619047615</v>
      </c>
      <c r="G196" s="31">
        <v>1575</v>
      </c>
      <c r="H196" s="32">
        <f t="shared" si="107"/>
        <v>0</v>
      </c>
      <c r="I196" s="101">
        <f>IF(ISNUMBER(G196), $B199 * H196, "")</f>
        <v>0</v>
      </c>
      <c r="J196" s="15">
        <v>1585</v>
      </c>
      <c r="K196" s="32">
        <f t="shared" si="108"/>
        <v>6.3492063492063492E-3</v>
      </c>
      <c r="L196" s="18">
        <f>IF(ISNUMBER(J196), $B199 * K196, "")</f>
        <v>952.38095238095241</v>
      </c>
      <c r="M196" s="31">
        <v>1580</v>
      </c>
      <c r="N196" s="32">
        <f t="shared" si="109"/>
        <v>3.1746031746031746E-3</v>
      </c>
      <c r="O196" s="18">
        <f>IF(ISNUMBER(M196), $B199 * N196, "")</f>
        <v>476.1904761904762</v>
      </c>
      <c r="Q196" s="264"/>
      <c r="R196" s="264"/>
      <c r="S196" s="264"/>
    </row>
    <row r="197" spans="1:19">
      <c r="A197" s="125" t="s">
        <v>238</v>
      </c>
      <c r="B197" s="126">
        <v>72.400000000000006</v>
      </c>
      <c r="C197" s="77">
        <v>-1.8970189700000001E-2</v>
      </c>
      <c r="D197" s="15">
        <v>71</v>
      </c>
      <c r="E197" s="32">
        <f t="shared" si="106"/>
        <v>-1.9337016574585711E-2</v>
      </c>
      <c r="F197" s="18">
        <f>IF(ISNUMBER(D197), $B199 * E197, "")</f>
        <v>-2900.5524861878566</v>
      </c>
      <c r="G197" s="31">
        <v>70.400000000000006</v>
      </c>
      <c r="H197" s="32">
        <f t="shared" si="107"/>
        <v>-2.7624309392265192E-2</v>
      </c>
      <c r="I197" s="101">
        <f>IF(ISNUMBER(G197), $B199 * H197, "")</f>
        <v>-4143.6464088397788</v>
      </c>
      <c r="J197" s="15">
        <v>70.2</v>
      </c>
      <c r="K197" s="32">
        <f t="shared" si="108"/>
        <v>-3.038674033149175E-2</v>
      </c>
      <c r="L197" s="18">
        <f>IF(ISNUMBER(J197), $B199 * K197, "")</f>
        <v>-4558.0110497237629</v>
      </c>
      <c r="M197" s="31">
        <v>70.400000000000006</v>
      </c>
      <c r="N197" s="32">
        <f t="shared" si="109"/>
        <v>-2.7624309392265192E-2</v>
      </c>
      <c r="O197" s="18">
        <f>IF(ISNUMBER(M197), $B199 * N197, "")</f>
        <v>-4143.6464088397788</v>
      </c>
      <c r="Q197" s="253"/>
      <c r="R197" s="254"/>
      <c r="S197" s="255"/>
    </row>
    <row r="198" spans="1:19" ht="17.25" thickBot="1">
      <c r="A198" s="130" t="s">
        <v>328</v>
      </c>
      <c r="B198" s="131">
        <v>0.30299999999999999</v>
      </c>
      <c r="C198" s="79">
        <v>-2.88461538E-2</v>
      </c>
      <c r="D198" s="24">
        <v>0.29899999999999999</v>
      </c>
      <c r="E198" s="25">
        <f t="shared" si="106"/>
        <v>-1.3201320132013214E-2</v>
      </c>
      <c r="F198" s="104">
        <f>IF(ISNUMBER(D198), $B199 * E198, "")</f>
        <v>-1980.1980198019821</v>
      </c>
      <c r="G198" s="102">
        <v>0.29599999999999999</v>
      </c>
      <c r="H198" s="25">
        <f t="shared" si="107"/>
        <v>-2.3102310231023125E-2</v>
      </c>
      <c r="I198" s="103">
        <f>IF(ISNUMBER(G198), $B199 * H198, "")</f>
        <v>-3465.3465346534686</v>
      </c>
      <c r="J198" s="24">
        <v>0.29599999999999999</v>
      </c>
      <c r="K198" s="25">
        <f t="shared" si="108"/>
        <v>-2.3102310231023125E-2</v>
      </c>
      <c r="L198" s="104">
        <f>IF(ISNUMBER(J198), $B199 * K198, "")</f>
        <v>-3465.3465346534686</v>
      </c>
      <c r="M198" s="102">
        <v>0.29599999999999999</v>
      </c>
      <c r="N198" s="25">
        <f t="shared" si="109"/>
        <v>-2.3102310231023125E-2</v>
      </c>
      <c r="O198" s="104">
        <f>IF(ISNUMBER(M198), $B199 * N198, "")</f>
        <v>-3465.3465346534686</v>
      </c>
      <c r="Q198" s="256"/>
      <c r="R198" s="257"/>
      <c r="S198" s="258"/>
    </row>
    <row r="199" spans="1:19" ht="17.25" thickBot="1">
      <c r="A199" s="132" t="s">
        <v>268</v>
      </c>
      <c r="B199" s="317">
        <f>$B$37</f>
        <v>150000</v>
      </c>
      <c r="C199" s="318"/>
      <c r="D199" s="26" t="s">
        <v>269</v>
      </c>
      <c r="E199" s="27">
        <f>IF(COUNT(E179:E198), SUM(E179:E198) / COUNT(E179:E198), 0)</f>
        <v>8.3830008734550668E-3</v>
      </c>
      <c r="F199" s="28">
        <f>SUM(F179:F198)</f>
        <v>25149.002620365209</v>
      </c>
      <c r="G199" s="26" t="s">
        <v>269</v>
      </c>
      <c r="H199" s="27">
        <f>IF(COUNT(H179:H198), SUM(H179:H198) / COUNT(H179:H198), 0)</f>
        <v>-5.3977226130006162E-3</v>
      </c>
      <c r="I199" s="28">
        <f>SUM(I179:I198)</f>
        <v>-16193.16783900185</v>
      </c>
      <c r="J199" s="26" t="s">
        <v>269</v>
      </c>
      <c r="K199" s="27">
        <f>IF(COUNT(K179:K198), SUM(K179:K198) / COUNT(K179:K198), 0)</f>
        <v>-4.2511434844521969E-3</v>
      </c>
      <c r="L199" s="28">
        <f>SUM(L179:L198)</f>
        <v>-12753.430453356592</v>
      </c>
      <c r="M199" s="26" t="s">
        <v>269</v>
      </c>
      <c r="N199" s="27">
        <f>IF(COUNT(N179:N198), SUM(N179:N198) / COUNT(N179:N198), 0)</f>
        <v>1.1882404218751714E-3</v>
      </c>
      <c r="O199" s="28">
        <f>SUM(O179:O198)</f>
        <v>3564.721265625516</v>
      </c>
      <c r="Q199" s="259"/>
      <c r="R199" s="260"/>
      <c r="S199" s="261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391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91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91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91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91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91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90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90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90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90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905" priority="157">
      <formula>AND($N17 &gt; 0, ISNUMBER($N17))</formula>
    </cfRule>
    <cfRule type="expression" dxfId="3904" priority="158">
      <formula>AND($N17 = 0 * ISNUMBER($N17))</formula>
    </cfRule>
    <cfRule type="expression" dxfId="3903" priority="159">
      <formula>AND($N17 &lt; 0, ISNUMBER($N17))</formula>
    </cfRule>
  </conditionalFormatting>
  <conditionalFormatting sqref="A17:F36">
    <cfRule type="expression" dxfId="3902" priority="166">
      <formula>AND($E17 &gt; 0, ISNUMBER($E17))</formula>
    </cfRule>
    <cfRule type="expression" dxfId="3901" priority="167">
      <formula>AND($E17 = 0 * ISNUMBER($E17))</formula>
    </cfRule>
    <cfRule type="expression" dxfId="3900" priority="168">
      <formula>AND($E17 &lt; 0, ISNUMBER($E17))</formula>
    </cfRule>
  </conditionalFormatting>
  <conditionalFormatting sqref="A17:C36 G17:I36">
    <cfRule type="expression" dxfId="3899" priority="163">
      <formula>AND($H17 &gt; 0, ISNUMBER($H17))</formula>
    </cfRule>
    <cfRule type="expression" dxfId="3898" priority="164">
      <formula>AND($H17 = 0 * ISNUMBER($H17))</formula>
    </cfRule>
    <cfRule type="expression" dxfId="3897" priority="165">
      <formula>AND($H17 &lt; 0, ISNUMBER($H17))</formula>
    </cfRule>
  </conditionalFormatting>
  <conditionalFormatting sqref="A17:C36 J17:L36">
    <cfRule type="expression" dxfId="3896" priority="160">
      <formula>AND($K17 &gt; 0, ISNUMBER($K17))</formula>
    </cfRule>
    <cfRule type="expression" dxfId="3895" priority="161">
      <formula>AND($K17 = 0 * ISNUMBER($K17))</formula>
    </cfRule>
    <cfRule type="expression" dxfId="3894" priority="162">
      <formula>AND($K17 &lt; 0, ISNUMBER($K17))</formula>
    </cfRule>
  </conditionalFormatting>
  <conditionalFormatting sqref="D15:F16 E37:F37">
    <cfRule type="expression" dxfId="3893" priority="154">
      <formula>$E$37 &gt; 0</formula>
    </cfRule>
    <cfRule type="expression" dxfId="3892" priority="155">
      <formula>$E$37 = 0</formula>
    </cfRule>
    <cfRule type="expression" dxfId="3891" priority="156">
      <formula>$E$37 &lt; 0</formula>
    </cfRule>
  </conditionalFormatting>
  <conditionalFormatting sqref="G15:I16 H37:I37">
    <cfRule type="expression" dxfId="3890" priority="151">
      <formula>$H$37 &gt; 0</formula>
    </cfRule>
    <cfRule type="expression" dxfId="3889" priority="152">
      <formula>$H$37 = 0</formula>
    </cfRule>
    <cfRule type="expression" dxfId="3888" priority="153">
      <formula>$H$37 &lt; 0</formula>
    </cfRule>
  </conditionalFormatting>
  <conditionalFormatting sqref="J15:L16 K37:L37">
    <cfRule type="expression" dxfId="3887" priority="148">
      <formula>$K$37 &gt; 0</formula>
    </cfRule>
    <cfRule type="expression" dxfId="3886" priority="149">
      <formula>$K$37 = 0</formula>
    </cfRule>
    <cfRule type="expression" dxfId="3885" priority="150">
      <formula>$K$37 &lt; 0</formula>
    </cfRule>
  </conditionalFormatting>
  <conditionalFormatting sqref="M15:O16 N37:O37">
    <cfRule type="expression" dxfId="3884" priority="145">
      <formula>$N$37 &gt; 0</formula>
    </cfRule>
    <cfRule type="expression" dxfId="3883" priority="146">
      <formula>$N$37 = 0</formula>
    </cfRule>
    <cfRule type="expression" dxfId="3882" priority="147">
      <formula>$N$37 &lt; 0</formula>
    </cfRule>
  </conditionalFormatting>
  <conditionalFormatting sqref="A44:C63 M44:O63">
    <cfRule type="expression" dxfId="3881" priority="133">
      <formula>AND($N44 &gt; 0, ISNUMBER($N44))</formula>
    </cfRule>
    <cfRule type="expression" dxfId="3880" priority="134">
      <formula>AND($N44 = 0 * ISNUMBER($N44))</formula>
    </cfRule>
    <cfRule type="expression" dxfId="3879" priority="135">
      <formula>AND($N44 &lt; 0, ISNUMBER($N44))</formula>
    </cfRule>
  </conditionalFormatting>
  <conditionalFormatting sqref="A44:F63">
    <cfRule type="expression" dxfId="3878" priority="142">
      <formula>AND($E44 &gt; 0, ISNUMBER($E44))</formula>
    </cfRule>
    <cfRule type="expression" dxfId="3877" priority="143">
      <formula>AND($E44 = 0 * ISNUMBER($E44))</formula>
    </cfRule>
    <cfRule type="expression" dxfId="3876" priority="144">
      <formula>AND($E44 &lt; 0, ISNUMBER($E44))</formula>
    </cfRule>
  </conditionalFormatting>
  <conditionalFormatting sqref="A44:C63 G44:I63">
    <cfRule type="expression" dxfId="3875" priority="139">
      <formula>AND($H44 &gt; 0, ISNUMBER($H44))</formula>
    </cfRule>
    <cfRule type="expression" dxfId="3874" priority="140">
      <formula>AND($H44 = 0 * ISNUMBER($H44))</formula>
    </cfRule>
    <cfRule type="expression" dxfId="3873" priority="141">
      <formula>AND($H44 &lt; 0, ISNUMBER($H44))</formula>
    </cfRule>
  </conditionalFormatting>
  <conditionalFormatting sqref="A44:C63 J44:L63">
    <cfRule type="expression" dxfId="3872" priority="136">
      <formula>AND($K44 &gt; 0, ISNUMBER($K44))</formula>
    </cfRule>
    <cfRule type="expression" dxfId="3871" priority="137">
      <formula>AND($K44 = 0 * ISNUMBER($K44))</formula>
    </cfRule>
    <cfRule type="expression" dxfId="3870" priority="138">
      <formula>AND($K44 &lt; 0, ISNUMBER($K44))</formula>
    </cfRule>
  </conditionalFormatting>
  <conditionalFormatting sqref="D42:F43 E64:F64">
    <cfRule type="expression" dxfId="3869" priority="130">
      <formula>$E$64 &gt; 0</formula>
    </cfRule>
    <cfRule type="expression" dxfId="3868" priority="131">
      <formula>$E$64 = 0</formula>
    </cfRule>
    <cfRule type="expression" dxfId="3867" priority="132">
      <formula>$E$64 &lt; 0</formula>
    </cfRule>
  </conditionalFormatting>
  <conditionalFormatting sqref="G42:I43 H64:I64">
    <cfRule type="expression" dxfId="3866" priority="127">
      <formula>$H$64 &gt; 0</formula>
    </cfRule>
    <cfRule type="expression" dxfId="3865" priority="128">
      <formula>$H$64 = 0</formula>
    </cfRule>
    <cfRule type="expression" dxfId="3864" priority="129">
      <formula>$H$64 &lt; 0</formula>
    </cfRule>
  </conditionalFormatting>
  <conditionalFormatting sqref="J42:L43 K64:L64">
    <cfRule type="expression" dxfId="3863" priority="124">
      <formula>$K$64 &gt; 0</formula>
    </cfRule>
    <cfRule type="expression" dxfId="3862" priority="125">
      <formula>$K$64 = 0</formula>
    </cfRule>
    <cfRule type="expression" dxfId="3861" priority="126">
      <formula>$K$64 &lt; 0</formula>
    </cfRule>
  </conditionalFormatting>
  <conditionalFormatting sqref="M42:O43 N64:O64">
    <cfRule type="expression" dxfId="3860" priority="121">
      <formula>$N$64 &gt; 0</formula>
    </cfRule>
    <cfRule type="expression" dxfId="3859" priority="122">
      <formula>$N$64 = 0</formula>
    </cfRule>
    <cfRule type="expression" dxfId="3858" priority="123">
      <formula>$N$64 &lt; 0</formula>
    </cfRule>
  </conditionalFormatting>
  <conditionalFormatting sqref="A71:C90 M71:O90">
    <cfRule type="expression" dxfId="3857" priority="109">
      <formula>AND($N71 &gt; 0, ISNUMBER($N71))</formula>
    </cfRule>
    <cfRule type="expression" dxfId="3856" priority="110">
      <formula>AND($N71 = 0 * ISNUMBER($N71))</formula>
    </cfRule>
    <cfRule type="expression" dxfId="3855" priority="111">
      <formula>AND($N71 &lt; 0, ISNUMBER($N71))</formula>
    </cfRule>
  </conditionalFormatting>
  <conditionalFormatting sqref="A71:F90">
    <cfRule type="expression" dxfId="3854" priority="118">
      <formula>AND($E71 &gt; 0, ISNUMBER($E71))</formula>
    </cfRule>
    <cfRule type="expression" dxfId="3853" priority="119">
      <formula>AND($E71 = 0 * ISNUMBER($E71))</formula>
    </cfRule>
    <cfRule type="expression" dxfId="3852" priority="120">
      <formula>AND($E71 &lt; 0, ISNUMBER($E71))</formula>
    </cfRule>
  </conditionalFormatting>
  <conditionalFormatting sqref="A71:C90 G71:I90">
    <cfRule type="expression" dxfId="3851" priority="115">
      <formula>AND($H71 &gt; 0, ISNUMBER($H71))</formula>
    </cfRule>
    <cfRule type="expression" dxfId="3850" priority="116">
      <formula>AND($H71 = 0 * ISNUMBER($H71))</formula>
    </cfRule>
    <cfRule type="expression" dxfId="3849" priority="117">
      <formula>AND($H71 &lt; 0, ISNUMBER($H71))</formula>
    </cfRule>
  </conditionalFormatting>
  <conditionalFormatting sqref="A71:C90 J71:L90">
    <cfRule type="expression" dxfId="3848" priority="112">
      <formula>AND($K71 &gt; 0, ISNUMBER($K71))</formula>
    </cfRule>
    <cfRule type="expression" dxfId="3847" priority="113">
      <formula>AND($K71 = 0 * ISNUMBER($K71))</formula>
    </cfRule>
    <cfRule type="expression" dxfId="3846" priority="114">
      <formula>AND($K71 &lt; 0, ISNUMBER($K71))</formula>
    </cfRule>
  </conditionalFormatting>
  <conditionalFormatting sqref="D69:F70 E91:F91">
    <cfRule type="expression" dxfId="3845" priority="106">
      <formula>$E$91 &gt; 0</formula>
    </cfRule>
    <cfRule type="expression" dxfId="3844" priority="107">
      <formula>$E$91 = 0</formula>
    </cfRule>
    <cfRule type="expression" dxfId="3843" priority="108">
      <formula>$E$91 &lt; 0</formula>
    </cfRule>
  </conditionalFormatting>
  <conditionalFormatting sqref="G69:I70 H91:I91">
    <cfRule type="expression" dxfId="3842" priority="103">
      <formula>$H$91 &gt; 0</formula>
    </cfRule>
    <cfRule type="expression" dxfId="3841" priority="104">
      <formula>$H$91 = 0</formula>
    </cfRule>
    <cfRule type="expression" dxfId="3840" priority="105">
      <formula>$H$91 &lt; 0</formula>
    </cfRule>
  </conditionalFormatting>
  <conditionalFormatting sqref="J69:L70 K91:L91">
    <cfRule type="expression" dxfId="3839" priority="100">
      <formula>$K$91 &gt; 0</formula>
    </cfRule>
    <cfRule type="expression" dxfId="3838" priority="101">
      <formula>$K$91 = 0</formula>
    </cfRule>
    <cfRule type="expression" dxfId="3837" priority="102">
      <formula>$K$91 &lt; 0</formula>
    </cfRule>
  </conditionalFormatting>
  <conditionalFormatting sqref="M69:O70 N91:O91">
    <cfRule type="expression" dxfId="3836" priority="97">
      <formula>$N$91 &gt; 0</formula>
    </cfRule>
    <cfRule type="expression" dxfId="3835" priority="98">
      <formula>$N$91 = 0</formula>
    </cfRule>
    <cfRule type="expression" dxfId="3834" priority="99">
      <formula>$N$91 &lt; 0</formula>
    </cfRule>
  </conditionalFormatting>
  <conditionalFormatting sqref="A98:C117 M98:O117">
    <cfRule type="expression" dxfId="3833" priority="85">
      <formula>AND($N98 &gt; 0, ISNUMBER($N98))</formula>
    </cfRule>
    <cfRule type="expression" dxfId="3832" priority="86">
      <formula>AND($N98 = 0 * ISNUMBER($N98))</formula>
    </cfRule>
    <cfRule type="expression" dxfId="3831" priority="87">
      <formula>AND($N98 &lt; 0, ISNUMBER($N98))</formula>
    </cfRule>
  </conditionalFormatting>
  <conditionalFormatting sqref="A98:F117">
    <cfRule type="expression" dxfId="3830" priority="94">
      <formula>AND($E98 &gt; 0, ISNUMBER($E98))</formula>
    </cfRule>
    <cfRule type="expression" dxfId="3829" priority="95">
      <formula>AND($E98 = 0 * ISNUMBER($E98))</formula>
    </cfRule>
    <cfRule type="expression" dxfId="3828" priority="96">
      <formula>AND($E98 &lt; 0, ISNUMBER($E98))</formula>
    </cfRule>
  </conditionalFormatting>
  <conditionalFormatting sqref="A98:C117 G98:I117">
    <cfRule type="expression" dxfId="3827" priority="91">
      <formula>AND($H98 &gt; 0, ISNUMBER($H98))</formula>
    </cfRule>
    <cfRule type="expression" dxfId="3826" priority="92">
      <formula>AND($H98 = 0 * ISNUMBER($H98))</formula>
    </cfRule>
    <cfRule type="expression" dxfId="3825" priority="93">
      <formula>AND($H98 &lt; 0, ISNUMBER($H98))</formula>
    </cfRule>
  </conditionalFormatting>
  <conditionalFormatting sqref="A98:C117 J98:L117">
    <cfRule type="expression" dxfId="3824" priority="88">
      <formula>AND($K98 &gt; 0, ISNUMBER($K98))</formula>
    </cfRule>
    <cfRule type="expression" dxfId="3823" priority="89">
      <formula>AND($K98 = 0 * ISNUMBER($K98))</formula>
    </cfRule>
    <cfRule type="expression" dxfId="3822" priority="90">
      <formula>AND($K98 &lt; 0, ISNUMBER($K98))</formula>
    </cfRule>
  </conditionalFormatting>
  <conditionalFormatting sqref="D96:F97 E118:F118">
    <cfRule type="expression" dxfId="3821" priority="82">
      <formula>$E$118 &gt; 0</formula>
    </cfRule>
    <cfRule type="expression" dxfId="3820" priority="83">
      <formula>$E$118 = 0</formula>
    </cfRule>
    <cfRule type="expression" dxfId="3819" priority="84">
      <formula>$E$118 &lt; 0</formula>
    </cfRule>
  </conditionalFormatting>
  <conditionalFormatting sqref="G96:I97 H118:I118">
    <cfRule type="expression" dxfId="3818" priority="79">
      <formula>$H$118 &gt; 0</formula>
    </cfRule>
    <cfRule type="expression" dxfId="3817" priority="80">
      <formula>$H$118 = 0</formula>
    </cfRule>
    <cfRule type="expression" dxfId="3816" priority="81">
      <formula>$H$118 &lt; 0</formula>
    </cfRule>
  </conditionalFormatting>
  <conditionalFormatting sqref="J96:L97 K118:L118">
    <cfRule type="expression" dxfId="3815" priority="76">
      <formula>$K$118 &gt; 0</formula>
    </cfRule>
    <cfRule type="expression" dxfId="3814" priority="77">
      <formula>$K$118 = 0</formula>
    </cfRule>
    <cfRule type="expression" dxfId="3813" priority="78">
      <formula>$K$118 &lt; 0</formula>
    </cfRule>
  </conditionalFormatting>
  <conditionalFormatting sqref="M96:O97 N118:O118">
    <cfRule type="expression" dxfId="3812" priority="73">
      <formula>$N$118 &gt; 0</formula>
    </cfRule>
    <cfRule type="expression" dxfId="3811" priority="74">
      <formula>$N$118 = 0</formula>
    </cfRule>
    <cfRule type="expression" dxfId="3810" priority="75">
      <formula>$N$118 &lt; 0</formula>
    </cfRule>
  </conditionalFormatting>
  <conditionalFormatting sqref="A125:C144 M125:O144">
    <cfRule type="expression" dxfId="3809" priority="61">
      <formula>AND($N125 &gt; 0, ISNUMBER($N125))</formula>
    </cfRule>
    <cfRule type="expression" dxfId="3808" priority="62">
      <formula>AND($N125 = 0 * ISNUMBER($N125))</formula>
    </cfRule>
    <cfRule type="expression" dxfId="3807" priority="63">
      <formula>AND($N125 &lt; 0, ISNUMBER($N125))</formula>
    </cfRule>
  </conditionalFormatting>
  <conditionalFormatting sqref="A125:F144">
    <cfRule type="expression" dxfId="3806" priority="70">
      <formula>AND($E125 &gt; 0, ISNUMBER($E125))</formula>
    </cfRule>
    <cfRule type="expression" dxfId="3805" priority="71">
      <formula>AND($E125 = 0 * ISNUMBER($E125))</formula>
    </cfRule>
    <cfRule type="expression" dxfId="3804" priority="72">
      <formula>AND($E125 &lt; 0, ISNUMBER($E125))</formula>
    </cfRule>
  </conditionalFormatting>
  <conditionalFormatting sqref="A125:C144 G125:I144">
    <cfRule type="expression" dxfId="3803" priority="67">
      <formula>AND($H125 &gt; 0, ISNUMBER($H125))</formula>
    </cfRule>
    <cfRule type="expression" dxfId="3802" priority="68">
      <formula>AND($H125 = 0 * ISNUMBER($H125))</formula>
    </cfRule>
    <cfRule type="expression" dxfId="3801" priority="69">
      <formula>AND($H125 &lt; 0, ISNUMBER($H125))</formula>
    </cfRule>
  </conditionalFormatting>
  <conditionalFormatting sqref="A125:C144 J125:L144">
    <cfRule type="expression" dxfId="3800" priority="64">
      <formula>AND($K125 &gt; 0, ISNUMBER($K125))</formula>
    </cfRule>
    <cfRule type="expression" dxfId="3799" priority="65">
      <formula>AND($K125 = 0 * ISNUMBER($K125))</formula>
    </cfRule>
    <cfRule type="expression" dxfId="3798" priority="66">
      <formula>AND($K125 &lt; 0, ISNUMBER($K125))</formula>
    </cfRule>
  </conditionalFormatting>
  <conditionalFormatting sqref="D123:F124 E145:F145">
    <cfRule type="expression" dxfId="3797" priority="58">
      <formula>$E$145 &gt; 0</formula>
    </cfRule>
    <cfRule type="expression" dxfId="3796" priority="59">
      <formula>$E$145 = 0</formula>
    </cfRule>
    <cfRule type="expression" dxfId="3795" priority="60">
      <formula>$E$145 &lt; 0</formula>
    </cfRule>
  </conditionalFormatting>
  <conditionalFormatting sqref="G123:I124 H145:I145">
    <cfRule type="expression" dxfId="3794" priority="55">
      <formula>$H$145 &gt; 0</formula>
    </cfRule>
    <cfRule type="expression" dxfId="3793" priority="56">
      <formula>$H$145 = 0</formula>
    </cfRule>
    <cfRule type="expression" dxfId="3792" priority="57">
      <formula>$H$145 &lt; 0</formula>
    </cfRule>
  </conditionalFormatting>
  <conditionalFormatting sqref="J123:L124 K145:L145">
    <cfRule type="expression" dxfId="3791" priority="52">
      <formula>$K$145 &gt; 0</formula>
    </cfRule>
    <cfRule type="expression" dxfId="3790" priority="53">
      <formula>$K$145 = 0</formula>
    </cfRule>
    <cfRule type="expression" dxfId="3789" priority="54">
      <formula>$K$145 &lt; 0</formula>
    </cfRule>
  </conditionalFormatting>
  <conditionalFormatting sqref="M123:O124 N145:O145">
    <cfRule type="expression" dxfId="3788" priority="49">
      <formula>$N$145 &gt; 0</formula>
    </cfRule>
    <cfRule type="expression" dxfId="3787" priority="50">
      <formula>$N$145 = 0</formula>
    </cfRule>
    <cfRule type="expression" dxfId="3786" priority="51">
      <formula>$N$145 &lt; 0</formula>
    </cfRule>
  </conditionalFormatting>
  <conditionalFormatting sqref="A152:C171 M152:O171">
    <cfRule type="expression" dxfId="3785" priority="37">
      <formula>AND($N152 &gt; 0, ISNUMBER($N152))</formula>
    </cfRule>
    <cfRule type="expression" dxfId="3784" priority="38">
      <formula>AND($N152 = 0 * ISNUMBER($N152))</formula>
    </cfRule>
    <cfRule type="expression" dxfId="3783" priority="39">
      <formula>AND($N152 &lt; 0, ISNUMBER($N152))</formula>
    </cfRule>
  </conditionalFormatting>
  <conditionalFormatting sqref="A152:F171">
    <cfRule type="expression" dxfId="3782" priority="46">
      <formula>AND($E152 &gt; 0, ISNUMBER($E152))</formula>
    </cfRule>
    <cfRule type="expression" dxfId="3781" priority="47">
      <formula>AND($E152 = 0 * ISNUMBER($E152))</formula>
    </cfRule>
    <cfRule type="expression" dxfId="3780" priority="48">
      <formula>AND($E152 &lt; 0, ISNUMBER($E152))</formula>
    </cfRule>
  </conditionalFormatting>
  <conditionalFormatting sqref="A152:C171 G152:I171">
    <cfRule type="expression" dxfId="3779" priority="43">
      <formula>AND($H152 &gt; 0, ISNUMBER($H152))</formula>
    </cfRule>
    <cfRule type="expression" dxfId="3778" priority="44">
      <formula>AND($H152 = 0 * ISNUMBER($H152))</formula>
    </cfRule>
    <cfRule type="expression" dxfId="3777" priority="45">
      <formula>AND($H152 &lt; 0, ISNUMBER($H152))</formula>
    </cfRule>
  </conditionalFormatting>
  <conditionalFormatting sqref="A152:C171 J152:L171">
    <cfRule type="expression" dxfId="3776" priority="40">
      <formula>AND($K152 &gt; 0, ISNUMBER($K152))</formula>
    </cfRule>
    <cfRule type="expression" dxfId="3775" priority="41">
      <formula>AND($K152 = 0 * ISNUMBER($K152))</formula>
    </cfRule>
    <cfRule type="expression" dxfId="3774" priority="42">
      <formula>AND($K152 &lt; 0, ISNUMBER($K152))</formula>
    </cfRule>
  </conditionalFormatting>
  <conditionalFormatting sqref="D150:F151 E172:F172">
    <cfRule type="expression" dxfId="3773" priority="34">
      <formula>$E$172 &gt; 0</formula>
    </cfRule>
    <cfRule type="expression" dxfId="3772" priority="35">
      <formula>$E$172 = 0</formula>
    </cfRule>
    <cfRule type="expression" dxfId="3771" priority="36">
      <formula>$E$172 &lt; 0</formula>
    </cfRule>
  </conditionalFormatting>
  <conditionalFormatting sqref="G150:I151 H172:I172">
    <cfRule type="expression" dxfId="3770" priority="31">
      <formula>$H$172 &gt; 0</formula>
    </cfRule>
    <cfRule type="expression" dxfId="3769" priority="32">
      <formula>$H$172 = 0</formula>
    </cfRule>
    <cfRule type="expression" dxfId="3768" priority="33">
      <formula>$H$172 &lt; 0</formula>
    </cfRule>
  </conditionalFormatting>
  <conditionalFormatting sqref="J150:L151 K172:L172">
    <cfRule type="expression" dxfId="3767" priority="28">
      <formula>$K$172 &gt; 0</formula>
    </cfRule>
    <cfRule type="expression" dxfId="3766" priority="29">
      <formula>$K$172 = 0</formula>
    </cfRule>
    <cfRule type="expression" dxfId="3765" priority="30">
      <formula>$K$172 &lt; 0</formula>
    </cfRule>
  </conditionalFormatting>
  <conditionalFormatting sqref="M150:O151 N172:O172">
    <cfRule type="expression" dxfId="3764" priority="25">
      <formula>$N$172 &gt; 0</formula>
    </cfRule>
    <cfRule type="expression" dxfId="3763" priority="26">
      <formula>$N$172 = 0</formula>
    </cfRule>
    <cfRule type="expression" dxfId="3762" priority="27">
      <formula>$N$172 &lt; 0</formula>
    </cfRule>
  </conditionalFormatting>
  <conditionalFormatting sqref="A179:C198 M179:O198">
    <cfRule type="expression" dxfId="3761" priority="13">
      <formula>AND($N179 &gt; 0, ISNUMBER($N179))</formula>
    </cfRule>
    <cfRule type="expression" dxfId="3760" priority="14">
      <formula>AND($N179 = 0 * ISNUMBER($N179))</formula>
    </cfRule>
    <cfRule type="expression" dxfId="3759" priority="15">
      <formula>AND($N179 &lt; 0, ISNUMBER($N179))</formula>
    </cfRule>
  </conditionalFormatting>
  <conditionalFormatting sqref="A179:F198">
    <cfRule type="expression" dxfId="3758" priority="22">
      <formula>AND($E179 &gt; 0, ISNUMBER($E179))</formula>
    </cfRule>
    <cfRule type="expression" dxfId="3757" priority="23">
      <formula>AND($E179 = 0 * ISNUMBER($E179))</formula>
    </cfRule>
    <cfRule type="expression" dxfId="3756" priority="24">
      <formula>AND($E179 &lt; 0, ISNUMBER($E179))</formula>
    </cfRule>
  </conditionalFormatting>
  <conditionalFormatting sqref="A179:C198 G179:I198">
    <cfRule type="expression" dxfId="3755" priority="19">
      <formula>AND($H179 &gt; 0, ISNUMBER($H179))</formula>
    </cfRule>
    <cfRule type="expression" dxfId="3754" priority="20">
      <formula>AND($H179 = 0 * ISNUMBER($H179))</formula>
    </cfRule>
    <cfRule type="expression" dxfId="3753" priority="21">
      <formula>AND($H179 &lt; 0, ISNUMBER($H179))</formula>
    </cfRule>
  </conditionalFormatting>
  <conditionalFormatting sqref="A179:C198 J179:L198">
    <cfRule type="expression" dxfId="3752" priority="16">
      <formula>AND($K179 &gt; 0, ISNUMBER($K179))</formula>
    </cfRule>
    <cfRule type="expression" dxfId="3751" priority="17">
      <formula>AND($K179 = 0 * ISNUMBER($K179))</formula>
    </cfRule>
    <cfRule type="expression" dxfId="3750" priority="18">
      <formula>AND($K179 &lt; 0, ISNUMBER($K179))</formula>
    </cfRule>
  </conditionalFormatting>
  <conditionalFormatting sqref="D177:F178 E199:F199">
    <cfRule type="expression" dxfId="3749" priority="10">
      <formula>$E$199 &gt; 0</formula>
    </cfRule>
    <cfRule type="expression" dxfId="3748" priority="11">
      <formula>$E$199 = 0</formula>
    </cfRule>
    <cfRule type="expression" dxfId="3747" priority="12">
      <formula>$E$199 &lt; 0</formula>
    </cfRule>
  </conditionalFormatting>
  <conditionalFormatting sqref="G177:I178 H199:I199">
    <cfRule type="expression" dxfId="3746" priority="7">
      <formula>$H$199 &gt; 0</formula>
    </cfRule>
    <cfRule type="expression" dxfId="3745" priority="8">
      <formula>$H$199 = 0</formula>
    </cfRule>
    <cfRule type="expression" dxfId="3744" priority="9">
      <formula>$H$199 &lt; 0</formula>
    </cfRule>
  </conditionalFormatting>
  <conditionalFormatting sqref="J177:L178 K199:L199">
    <cfRule type="expression" dxfId="3743" priority="4">
      <formula>$K$199 &gt; 0</formula>
    </cfRule>
    <cfRule type="expression" dxfId="3742" priority="5">
      <formula>$K$199 = 0</formula>
    </cfRule>
    <cfRule type="expression" dxfId="3741" priority="6">
      <formula>$K$199 &lt; 0</formula>
    </cfRule>
  </conditionalFormatting>
  <conditionalFormatting sqref="M177:O178 N199:O199">
    <cfRule type="expression" dxfId="3740" priority="1">
      <formula>$N$199 &gt; 0</formula>
    </cfRule>
    <cfRule type="expression" dxfId="3739" priority="2">
      <formula>$N$199 = 0</formula>
    </cfRule>
    <cfRule type="expression" dxfId="373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8FDBF9-828B-41F9-AE15-F03AAD974850}">
  <sheetPr codeName="Sheet10"/>
  <dimension ref="A1:S199"/>
  <sheetViews>
    <sheetView topLeftCell="A24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75" t="s">
        <v>0</v>
      </c>
      <c r="B1" s="276"/>
      <c r="C1" s="276"/>
      <c r="D1" s="276"/>
      <c r="E1" s="276"/>
      <c r="F1" s="277"/>
      <c r="G1" s="306">
        <v>44473</v>
      </c>
      <c r="H1" s="307"/>
      <c r="I1" s="308"/>
      <c r="J1" s="275" t="s">
        <v>1</v>
      </c>
      <c r="K1" s="276"/>
      <c r="L1" s="276"/>
      <c r="M1" s="276"/>
      <c r="N1" s="276"/>
      <c r="O1" s="277"/>
      <c r="Q1" s="275" t="s">
        <v>2</v>
      </c>
      <c r="R1" s="277"/>
    </row>
    <row r="2" spans="1:19" ht="17.25" customHeight="1">
      <c r="A2" s="117" t="s">
        <v>3</v>
      </c>
      <c r="B2" s="309" t="s">
        <v>8</v>
      </c>
      <c r="C2" s="310"/>
      <c r="D2" s="310"/>
      <c r="E2" s="310"/>
      <c r="F2" s="311"/>
      <c r="G2" s="303" t="s">
        <v>46</v>
      </c>
      <c r="H2" s="304"/>
      <c r="I2" s="305"/>
      <c r="J2" s="1" t="s">
        <v>3</v>
      </c>
      <c r="K2" s="309" t="s">
        <v>318</v>
      </c>
      <c r="L2" s="310"/>
      <c r="M2" s="310"/>
      <c r="N2" s="310"/>
      <c r="O2" s="311"/>
      <c r="Q2" s="2" t="s">
        <v>6</v>
      </c>
      <c r="R2" s="3">
        <v>0.375</v>
      </c>
    </row>
    <row r="3" spans="1:19" ht="17.25" customHeight="1" thickBot="1">
      <c r="A3" s="118" t="s">
        <v>7</v>
      </c>
      <c r="B3" s="300" t="s">
        <v>326</v>
      </c>
      <c r="C3" s="301"/>
      <c r="D3" s="301"/>
      <c r="E3" s="301"/>
      <c r="F3" s="302"/>
      <c r="G3" s="29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-84,401 KRW (-2.81%)</v>
      </c>
      <c r="H3" s="297"/>
      <c r="I3" s="298"/>
      <c r="J3" s="4" t="s">
        <v>7</v>
      </c>
      <c r="K3" s="300" t="s">
        <v>319</v>
      </c>
      <c r="L3" s="301"/>
      <c r="M3" s="301"/>
      <c r="N3" s="301"/>
      <c r="O3" s="302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300" t="s">
        <v>16</v>
      </c>
      <c r="C4" s="301"/>
      <c r="D4" s="301"/>
      <c r="E4" s="301"/>
      <c r="F4" s="302"/>
      <c r="G4" s="303" t="s">
        <v>44</v>
      </c>
      <c r="H4" s="304"/>
      <c r="I4" s="305"/>
      <c r="J4" s="4" t="s">
        <v>11</v>
      </c>
      <c r="K4" s="300" t="s">
        <v>320</v>
      </c>
      <c r="L4" s="301"/>
      <c r="M4" s="301"/>
      <c r="N4" s="301"/>
      <c r="O4" s="302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300" t="s">
        <v>317</v>
      </c>
      <c r="C5" s="301"/>
      <c r="D5" s="301"/>
      <c r="E5" s="301"/>
      <c r="F5" s="302"/>
      <c r="G5" s="29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-85,617 KRW (-3.17%)</v>
      </c>
      <c r="H5" s="297"/>
      <c r="I5" s="298"/>
      <c r="J5" s="4" t="s">
        <v>15</v>
      </c>
      <c r="K5" s="300" t="s">
        <v>321</v>
      </c>
      <c r="L5" s="301"/>
      <c r="M5" s="301"/>
      <c r="N5" s="301"/>
      <c r="O5" s="302"/>
    </row>
    <row r="6" spans="1:19">
      <c r="A6" s="118" t="s">
        <v>18</v>
      </c>
      <c r="B6" s="300"/>
      <c r="C6" s="301"/>
      <c r="D6" s="301"/>
      <c r="E6" s="301"/>
      <c r="F6" s="302"/>
      <c r="G6" s="303" t="s">
        <v>45</v>
      </c>
      <c r="H6" s="304"/>
      <c r="I6" s="305"/>
      <c r="J6" s="4" t="s">
        <v>18</v>
      </c>
      <c r="K6" s="300" t="s">
        <v>322</v>
      </c>
      <c r="L6" s="301"/>
      <c r="M6" s="301"/>
      <c r="N6" s="301"/>
      <c r="O6" s="302"/>
    </row>
    <row r="7" spans="1:19" ht="17.25" thickBot="1">
      <c r="A7" s="118" t="s">
        <v>21</v>
      </c>
      <c r="B7" s="300"/>
      <c r="C7" s="301"/>
      <c r="D7" s="301"/>
      <c r="E7" s="301"/>
      <c r="F7" s="302"/>
      <c r="G7" s="29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-53,755 KRW (-1.79%)</v>
      </c>
      <c r="H7" s="297"/>
      <c r="I7" s="298"/>
      <c r="J7" s="4" t="s">
        <v>21</v>
      </c>
      <c r="K7" s="300" t="s">
        <v>323</v>
      </c>
      <c r="L7" s="301"/>
      <c r="M7" s="301"/>
      <c r="N7" s="301"/>
      <c r="O7" s="302"/>
    </row>
    <row r="8" spans="1:19" ht="17.25" thickBot="1">
      <c r="A8" s="118" t="s">
        <v>24</v>
      </c>
      <c r="B8" s="300"/>
      <c r="C8" s="301"/>
      <c r="D8" s="301"/>
      <c r="E8" s="301"/>
      <c r="F8" s="302"/>
      <c r="G8" s="303" t="s">
        <v>253</v>
      </c>
      <c r="H8" s="304"/>
      <c r="I8" s="305"/>
      <c r="J8" s="4" t="s">
        <v>24</v>
      </c>
      <c r="K8" s="300"/>
      <c r="L8" s="301"/>
      <c r="M8" s="301"/>
      <c r="N8" s="301"/>
      <c r="O8" s="302"/>
      <c r="Q8" s="275" t="s">
        <v>27</v>
      </c>
      <c r="R8" s="277"/>
    </row>
    <row r="9" spans="1:19" ht="17.25" thickBot="1">
      <c r="A9" s="118" t="s">
        <v>28</v>
      </c>
      <c r="B9" s="300"/>
      <c r="C9" s="301"/>
      <c r="D9" s="301"/>
      <c r="E9" s="301"/>
      <c r="F9" s="302"/>
      <c r="G9" s="29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-62,576 KRW (-2.09%)</v>
      </c>
      <c r="H9" s="297"/>
      <c r="I9" s="298"/>
      <c r="J9" s="4" t="s">
        <v>28</v>
      </c>
      <c r="K9" s="300"/>
      <c r="L9" s="301"/>
      <c r="M9" s="301"/>
      <c r="N9" s="301"/>
      <c r="O9" s="302"/>
      <c r="Q9" s="2" t="s">
        <v>29</v>
      </c>
      <c r="R9" s="6">
        <v>10</v>
      </c>
    </row>
    <row r="10" spans="1:19">
      <c r="A10" s="118" t="s">
        <v>30</v>
      </c>
      <c r="B10" s="300"/>
      <c r="C10" s="301"/>
      <c r="D10" s="301"/>
      <c r="E10" s="301"/>
      <c r="F10" s="302"/>
      <c r="G10" s="303" t="s">
        <v>47</v>
      </c>
      <c r="H10" s="304"/>
      <c r="I10" s="305"/>
      <c r="J10" s="4" t="s">
        <v>30</v>
      </c>
      <c r="K10" s="300" t="s">
        <v>324</v>
      </c>
      <c r="L10" s="301"/>
      <c r="M10" s="301"/>
      <c r="N10" s="301"/>
      <c r="O10" s="302"/>
      <c r="Q10" s="2" t="s">
        <v>31</v>
      </c>
      <c r="R10" s="6">
        <v>100</v>
      </c>
    </row>
    <row r="11" spans="1:19" ht="17.25" thickBot="1">
      <c r="A11" s="119" t="s">
        <v>32</v>
      </c>
      <c r="B11" s="293" t="s">
        <v>325</v>
      </c>
      <c r="C11" s="294"/>
      <c r="D11" s="294"/>
      <c r="E11" s="294"/>
      <c r="F11" s="295"/>
      <c r="G11" s="29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97"/>
      <c r="I11" s="298"/>
      <c r="J11" s="7" t="s">
        <v>32</v>
      </c>
      <c r="K11" s="293" t="s">
        <v>316</v>
      </c>
      <c r="L11" s="294"/>
      <c r="M11" s="294"/>
      <c r="N11" s="294"/>
      <c r="O11" s="295"/>
      <c r="Q11" s="65" t="s">
        <v>33</v>
      </c>
      <c r="R11" s="8">
        <v>1000</v>
      </c>
    </row>
    <row r="12" spans="1:19" ht="17.25" thickBot="1"/>
    <row r="13" spans="1:19" ht="17.25" customHeight="1" thickBot="1">
      <c r="A13" s="275" t="s">
        <v>34</v>
      </c>
      <c r="B13" s="276"/>
      <c r="C13" s="276"/>
      <c r="D13" s="276"/>
      <c r="E13" s="276"/>
      <c r="F13" s="276"/>
      <c r="G13" s="276"/>
      <c r="H13" s="276"/>
      <c r="I13" s="276"/>
      <c r="J13" s="276"/>
      <c r="K13" s="276"/>
      <c r="L13" s="276"/>
      <c r="M13" s="276"/>
      <c r="N13" s="276"/>
      <c r="O13" s="277"/>
      <c r="Q13" s="274"/>
      <c r="R13" s="274"/>
      <c r="S13" s="274"/>
    </row>
    <row r="14" spans="1:19" ht="17.25" customHeight="1" thickBot="1">
      <c r="A14" s="169" t="s">
        <v>35</v>
      </c>
      <c r="B14" s="275" t="s">
        <v>36</v>
      </c>
      <c r="C14" s="277"/>
      <c r="D14" s="275" t="s">
        <v>37</v>
      </c>
      <c r="E14" s="276"/>
      <c r="F14" s="277"/>
      <c r="G14" s="278">
        <f>_xlfn.IFNA(VLOOKUP(B14, 현재가테이블!$B$2:$D$200, 2, FALSE), "-")</f>
        <v>74050000</v>
      </c>
      <c r="H14" s="279"/>
      <c r="I14" s="280"/>
      <c r="J14" s="275" t="s">
        <v>38</v>
      </c>
      <c r="K14" s="276"/>
      <c r="L14" s="277"/>
      <c r="M14" s="281">
        <f>_xlfn.IFNA(VLOOKUP(B14, 현재가테이블!$B$2:$D$200, 3, FALSE), "-")</f>
        <v>-1.04236269E-2</v>
      </c>
      <c r="N14" s="282"/>
      <c r="O14" s="283"/>
      <c r="Q14" s="274"/>
      <c r="R14" s="274"/>
      <c r="S14" s="274"/>
    </row>
    <row r="15" spans="1:19" ht="17.25" customHeight="1" thickBot="1">
      <c r="A15" s="312" t="s">
        <v>39</v>
      </c>
      <c r="B15" s="313" t="str">
        <f>TEXT($G$1, "[$-ko-KR]yyyy-mm-dd(ddd) ") &amp; "오전 00:00"</f>
        <v>2021-10-04(월) 오전 00:00</v>
      </c>
      <c r="C15" s="314"/>
      <c r="D15" s="288" t="str">
        <f>TEXT($G$1, "[$-ko-KR]yyyy-mm-dd(ddd) ") &amp; "오후 14:00"</f>
        <v>2021-10-04(월) 오후 14:00</v>
      </c>
      <c r="E15" s="289"/>
      <c r="F15" s="290"/>
      <c r="G15" s="288" t="str">
        <f>TEXT($G$1, "[$-ko-KR]yyyy-mm-dd(ddd) ") &amp; "오후 19:00"</f>
        <v>2021-10-04(월) 오후 19:00</v>
      </c>
      <c r="H15" s="289"/>
      <c r="I15" s="290"/>
      <c r="J15" s="288" t="str">
        <f>TEXT($G$1, "[$-ko-KR]yyyy-mm-dd(ddd) ") &amp; "오후 21:00"</f>
        <v>2021-10-04(월) 오후 21:00</v>
      </c>
      <c r="K15" s="289"/>
      <c r="L15" s="290"/>
      <c r="M15" s="288" t="str">
        <f>TEXT($G$1+1, "[$-ko-KR]yyyy-mm-dd(ddd) ") &amp; "오전 00:00"</f>
        <v>2021-10-05(화) 오전 00:00</v>
      </c>
      <c r="N15" s="289"/>
      <c r="O15" s="290"/>
      <c r="Q15" s="274"/>
      <c r="R15" s="274"/>
      <c r="S15" s="274"/>
    </row>
    <row r="16" spans="1:19" ht="17.25" customHeight="1" thickBot="1">
      <c r="A16" s="312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0" t="s">
        <v>37</v>
      </c>
      <c r="H16" s="171" t="s">
        <v>40</v>
      </c>
      <c r="I16" s="172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64"/>
      <c r="R16" s="264"/>
      <c r="S16" s="264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74"/>
      <c r="R17" s="274"/>
      <c r="S17" s="274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74"/>
      <c r="R18" s="274"/>
      <c r="S18" s="274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64"/>
      <c r="R19" s="264"/>
      <c r="S19" s="264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64"/>
      <c r="R20" s="264"/>
      <c r="S20" s="264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64"/>
      <c r="R21" s="264"/>
      <c r="S21" s="264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64"/>
      <c r="R22" s="264"/>
      <c r="S22" s="264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64"/>
      <c r="R23" s="264"/>
      <c r="S23" s="264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64"/>
      <c r="R24" s="264"/>
      <c r="S24" s="264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65"/>
      <c r="R26" s="266"/>
      <c r="S26" s="267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68"/>
      <c r="R27" s="269"/>
      <c r="S27" s="270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1"/>
      <c r="R28" s="272"/>
      <c r="S28" s="273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64"/>
      <c r="R29" s="264"/>
      <c r="S29" s="264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74"/>
      <c r="R30" s="274"/>
      <c r="S30" s="274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74"/>
      <c r="R31" s="274"/>
      <c r="S31" s="274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64"/>
      <c r="R32" s="264"/>
      <c r="S32" s="264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64"/>
      <c r="R33" s="264"/>
      <c r="S33" s="264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64"/>
      <c r="R34" s="264"/>
      <c r="S34" s="264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53"/>
      <c r="R35" s="254"/>
      <c r="S35" s="255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56"/>
      <c r="R36" s="257"/>
      <c r="S36" s="258"/>
    </row>
    <row r="37" spans="1:19" ht="17.25" customHeight="1" thickBot="1">
      <c r="A37" s="132" t="s">
        <v>42</v>
      </c>
      <c r="B37" s="317">
        <v>150000</v>
      </c>
      <c r="C37" s="318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59"/>
      <c r="R37" s="260"/>
      <c r="S37" s="261"/>
    </row>
    <row r="38" spans="1:19" ht="17.25" customHeight="1"/>
    <row r="39" spans="1:19" ht="17.25" customHeight="1" thickBot="1"/>
    <row r="40" spans="1:19" ht="17.25" customHeight="1" thickBot="1">
      <c r="A40" s="275" t="s">
        <v>44</v>
      </c>
      <c r="B40" s="276"/>
      <c r="C40" s="276"/>
      <c r="D40" s="276"/>
      <c r="E40" s="276"/>
      <c r="F40" s="276"/>
      <c r="G40" s="276"/>
      <c r="H40" s="276"/>
      <c r="I40" s="276"/>
      <c r="J40" s="276"/>
      <c r="K40" s="276"/>
      <c r="L40" s="276"/>
      <c r="M40" s="276"/>
      <c r="N40" s="276"/>
      <c r="O40" s="277"/>
      <c r="Q40" s="274"/>
      <c r="R40" s="274"/>
      <c r="S40" s="274"/>
    </row>
    <row r="41" spans="1:19" ht="17.25" customHeight="1" thickBot="1">
      <c r="A41" s="169" t="s">
        <v>265</v>
      </c>
      <c r="B41" s="275" t="s">
        <v>49</v>
      </c>
      <c r="C41" s="277"/>
      <c r="D41" s="275" t="s">
        <v>58</v>
      </c>
      <c r="E41" s="276"/>
      <c r="F41" s="277"/>
      <c r="G41" s="278">
        <f>_xlfn.IFNA(VLOOKUP(B41, 현재가테이블!$B$2:$D$200, 2, FALSE), "-")</f>
        <v>74050000</v>
      </c>
      <c r="H41" s="279"/>
      <c r="I41" s="280"/>
      <c r="J41" s="275" t="s">
        <v>59</v>
      </c>
      <c r="K41" s="276"/>
      <c r="L41" s="277"/>
      <c r="M41" s="281">
        <f>_xlfn.IFNA(VLOOKUP(B41, 현재가테이블!$B$2:$D$200, 3, FALSE), "-")</f>
        <v>-1.04236269E-2</v>
      </c>
      <c r="N41" s="282"/>
      <c r="O41" s="283"/>
      <c r="Q41" s="274"/>
      <c r="R41" s="274"/>
      <c r="S41" s="274"/>
    </row>
    <row r="42" spans="1:19" ht="17.25" customHeight="1" thickBot="1">
      <c r="A42" s="319" t="s">
        <v>55</v>
      </c>
      <c r="B42" s="315" t="str">
        <f>TEXT($G$1, "[$-ko-KR]yyyy-mm-dd(ddd) ") &amp; "오전 00:00"</f>
        <v>2021-10-04(월) 오전 00:00</v>
      </c>
      <c r="C42" s="316"/>
      <c r="D42" s="288" t="str">
        <f>TEXT($G$1, "[$-ko-KR]yyyy-mm-dd(ddd) ") &amp; "오후 14:00"</f>
        <v>2021-10-04(월) 오후 14:00</v>
      </c>
      <c r="E42" s="289"/>
      <c r="F42" s="290"/>
      <c r="G42" s="288" t="str">
        <f>TEXT($G$1, "[$-ko-KR]yyyy-mm-dd(ddd) ") &amp; "오후 19:00"</f>
        <v>2021-10-04(월) 오후 19:00</v>
      </c>
      <c r="H42" s="289"/>
      <c r="I42" s="290"/>
      <c r="J42" s="288" t="str">
        <f>TEXT($G$1, "[$-ko-KR]yyyy-mm-dd(ddd) ") &amp; "오후 21:00"</f>
        <v>2021-10-04(월) 오후 21:00</v>
      </c>
      <c r="K42" s="289"/>
      <c r="L42" s="290"/>
      <c r="M42" s="288" t="str">
        <f>TEXT($G$1+1, "[$-ko-KR]yyyy-mm-dd(ddd) ") &amp; "오전 00:00"</f>
        <v>2021-10-05(화) 오전 00:00</v>
      </c>
      <c r="N42" s="289"/>
      <c r="O42" s="290"/>
      <c r="Q42" s="274"/>
      <c r="R42" s="274"/>
      <c r="S42" s="274"/>
    </row>
    <row r="43" spans="1:19" ht="17.25" customHeight="1" thickBot="1">
      <c r="A43" s="320"/>
      <c r="B43" s="121" t="s">
        <v>58</v>
      </c>
      <c r="C43" s="122" t="s">
        <v>59</v>
      </c>
      <c r="D43" s="2" t="s">
        <v>58</v>
      </c>
      <c r="E43" s="10" t="s">
        <v>266</v>
      </c>
      <c r="F43" s="11" t="s">
        <v>267</v>
      </c>
      <c r="G43" s="170" t="s">
        <v>58</v>
      </c>
      <c r="H43" s="171" t="s">
        <v>266</v>
      </c>
      <c r="I43" s="172" t="s">
        <v>267</v>
      </c>
      <c r="J43" s="10" t="s">
        <v>58</v>
      </c>
      <c r="K43" s="10" t="s">
        <v>266</v>
      </c>
      <c r="L43" s="115" t="s">
        <v>267</v>
      </c>
      <c r="M43" s="2" t="s">
        <v>58</v>
      </c>
      <c r="N43" s="10" t="s">
        <v>266</v>
      </c>
      <c r="O43" s="66" t="s">
        <v>267</v>
      </c>
      <c r="Q43" s="264"/>
      <c r="R43" s="264"/>
      <c r="S43" s="264"/>
    </row>
    <row r="44" spans="1:19" ht="17.25" customHeight="1" thickBot="1">
      <c r="A44" s="123" t="s">
        <v>186</v>
      </c>
      <c r="B44" s="124">
        <v>13.3</v>
      </c>
      <c r="C44" s="76">
        <v>3.1007751900000002E-2</v>
      </c>
      <c r="D44" s="13">
        <v>13.1</v>
      </c>
      <c r="E44" s="14">
        <f>IF(ISNUMBER(D44), (D44 - $B44) / $B44, "")</f>
        <v>-1.5037593984962485E-2</v>
      </c>
      <c r="F44" s="16">
        <f>IF(ISNUMBER(D44), $B64 * E44, "")</f>
        <v>-2255.6390977443725</v>
      </c>
      <c r="G44" s="29">
        <v>13</v>
      </c>
      <c r="H44" s="14">
        <f>IF(ISNUMBER(G44), (G44 - $B44) / $B44, "")</f>
        <v>-2.255639097744366E-2</v>
      </c>
      <c r="I44" s="100">
        <f>IF(ISNUMBER(G44), $B64 * H44, "")</f>
        <v>-3383.4586466165488</v>
      </c>
      <c r="J44" s="13">
        <v>13</v>
      </c>
      <c r="K44" s="14">
        <f>IF(ISNUMBER(J44), (J44 - $B44) / $B44, "")</f>
        <v>-2.255639097744366E-2</v>
      </c>
      <c r="L44" s="16">
        <f>IF(ISNUMBER(J44), $B64 * K44, "")</f>
        <v>-3383.4586466165488</v>
      </c>
      <c r="M44" s="29">
        <v>12.9</v>
      </c>
      <c r="N44" s="14">
        <f>IF(ISNUMBER(M44), (M44 - $B44) / $B44, "")</f>
        <v>-3.0075187969924838E-2</v>
      </c>
      <c r="O44" s="16">
        <f>IF(ISNUMBER(M44), $B64 * N44, "")</f>
        <v>-4511.2781954887259</v>
      </c>
      <c r="Q44" s="274"/>
      <c r="R44" s="274"/>
      <c r="S44" s="274"/>
    </row>
    <row r="45" spans="1:19" ht="17.25" customHeight="1" thickBot="1">
      <c r="A45" s="125" t="s">
        <v>214</v>
      </c>
      <c r="B45" s="126">
        <v>11</v>
      </c>
      <c r="C45" s="77">
        <v>1.8518518500000001E-2</v>
      </c>
      <c r="D45" s="15">
        <v>11.1</v>
      </c>
      <c r="E45" s="32">
        <f t="shared" ref="E45:E48" si="14">IF(ISNUMBER(D45), (D45 - $B45) / $B45, "")</f>
        <v>9.0909090909090592E-3</v>
      </c>
      <c r="F45" s="18">
        <f>IF(ISNUMBER(D45), $B64 * E45, "")</f>
        <v>1363.636363636359</v>
      </c>
      <c r="G45" s="31">
        <v>10.6</v>
      </c>
      <c r="H45" s="32">
        <f t="shared" ref="H45:H48" si="15">IF(ISNUMBER(G45), (G45 - $B45) / $B45, "")</f>
        <v>-3.6363636363636397E-2</v>
      </c>
      <c r="I45" s="101">
        <f>IF(ISNUMBER(G45), $B64 * H45, "")</f>
        <v>-5454.5454545454595</v>
      </c>
      <c r="J45" s="15">
        <v>10.6</v>
      </c>
      <c r="K45" s="32">
        <f t="shared" ref="K45:K48" si="16">IF(ISNUMBER(J45), (J45 - $B45) / $B45, "")</f>
        <v>-3.6363636363636397E-2</v>
      </c>
      <c r="L45" s="18">
        <f>IF(ISNUMBER(J45), $B64 * K45, "")</f>
        <v>-5454.5454545454595</v>
      </c>
      <c r="M45" s="31">
        <v>10.5</v>
      </c>
      <c r="N45" s="32">
        <f t="shared" ref="N45:N48" si="17">IF(ISNUMBER(M45), (M45 - $B45) / $B45, "")</f>
        <v>-4.5454545454545456E-2</v>
      </c>
      <c r="O45" s="18">
        <f>IF(ISNUMBER(M45), $B64 * N45, "")</f>
        <v>-6818.181818181818</v>
      </c>
      <c r="Q45" s="274"/>
      <c r="R45" s="274"/>
      <c r="S45" s="274"/>
    </row>
    <row r="46" spans="1:19" ht="17.25" customHeight="1" thickBot="1">
      <c r="A46" s="125" t="s">
        <v>248</v>
      </c>
      <c r="B46" s="126">
        <v>85.1</v>
      </c>
      <c r="C46" s="77">
        <v>1.4302741399999999E-2</v>
      </c>
      <c r="D46" s="15">
        <v>82.8</v>
      </c>
      <c r="E46" s="32">
        <f t="shared" si="14"/>
        <v>-2.7027027027026994E-2</v>
      </c>
      <c r="F46" s="18">
        <f>IF(ISNUMBER(D46), $B64 * E46, "")</f>
        <v>-4054.0540540540492</v>
      </c>
      <c r="G46" s="31">
        <v>82.8</v>
      </c>
      <c r="H46" s="32">
        <f t="shared" si="15"/>
        <v>-2.7027027027026994E-2</v>
      </c>
      <c r="I46" s="101">
        <f>IF(ISNUMBER(G46), $B64 * H46, "")</f>
        <v>-4054.0540540540492</v>
      </c>
      <c r="J46" s="15">
        <v>82.5</v>
      </c>
      <c r="K46" s="32">
        <f t="shared" si="16"/>
        <v>-3.0552291421856573E-2</v>
      </c>
      <c r="L46" s="18">
        <f>IF(ISNUMBER(J46), $B64 * K46, "")</f>
        <v>-4582.8437132784857</v>
      </c>
      <c r="M46" s="31">
        <v>81.900000000000006</v>
      </c>
      <c r="N46" s="32">
        <f t="shared" si="17"/>
        <v>-3.7602820211515731E-2</v>
      </c>
      <c r="O46" s="18">
        <f>IF(ISNUMBER(M46), $B64 * N46, "")</f>
        <v>-5640.4230317273596</v>
      </c>
      <c r="Q46" s="264"/>
      <c r="R46" s="264"/>
      <c r="S46" s="264"/>
    </row>
    <row r="47" spans="1:19" ht="17.25" customHeight="1" thickBot="1">
      <c r="A47" s="125" t="s">
        <v>146</v>
      </c>
      <c r="B47" s="126">
        <v>19.899999999999999</v>
      </c>
      <c r="C47" s="77">
        <v>1.01522843E-2</v>
      </c>
      <c r="D47" s="15">
        <v>19.399999999999999</v>
      </c>
      <c r="E47" s="32">
        <f t="shared" si="14"/>
        <v>-2.5125628140703519E-2</v>
      </c>
      <c r="F47" s="18">
        <f>IF(ISNUMBER(D47), $B64 * E47, "")</f>
        <v>-3768.844221105528</v>
      </c>
      <c r="G47" s="31">
        <v>19.3</v>
      </c>
      <c r="H47" s="32">
        <f t="shared" si="15"/>
        <v>-3.0150753768844116E-2</v>
      </c>
      <c r="I47" s="101">
        <f>IF(ISNUMBER(G47), $B64 * H47, "")</f>
        <v>-4522.6130653266173</v>
      </c>
      <c r="J47" s="15">
        <v>19.3</v>
      </c>
      <c r="K47" s="32">
        <f t="shared" si="16"/>
        <v>-3.0150753768844116E-2</v>
      </c>
      <c r="L47" s="18">
        <f>IF(ISNUMBER(J47), $B64 * K47, "")</f>
        <v>-4522.6130653266173</v>
      </c>
      <c r="M47" s="31">
        <v>19.2</v>
      </c>
      <c r="N47" s="32">
        <f t="shared" si="17"/>
        <v>-3.517587939698489E-2</v>
      </c>
      <c r="O47" s="18">
        <f>IF(ISNUMBER(M47), $B64 * N47, "")</f>
        <v>-5276.3819095477338</v>
      </c>
      <c r="Q47" s="264"/>
      <c r="R47" s="264"/>
      <c r="S47" s="264"/>
    </row>
    <row r="48" spans="1:19" ht="17.25" customHeight="1" thickBot="1">
      <c r="A48" s="127" t="s">
        <v>98</v>
      </c>
      <c r="B48" s="128">
        <v>4.22</v>
      </c>
      <c r="C48" s="78">
        <v>9.5693779999999999E-3</v>
      </c>
      <c r="D48" s="20">
        <v>4.17</v>
      </c>
      <c r="E48" s="21">
        <f t="shared" si="14"/>
        <v>-1.1848341232227447E-2</v>
      </c>
      <c r="F48" s="22">
        <f>IF(ISNUMBER(D48), $B64 * E48, "")</f>
        <v>-1777.2511848341171</v>
      </c>
      <c r="G48" s="30">
        <v>4.13</v>
      </c>
      <c r="H48" s="21">
        <f t="shared" si="15"/>
        <v>-2.1327014218009446E-2</v>
      </c>
      <c r="I48" s="105">
        <f>IF(ISNUMBER(G48), $B64 * H48, "")</f>
        <v>-3199.0521327014167</v>
      </c>
      <c r="J48" s="20">
        <v>4.12</v>
      </c>
      <c r="K48" s="21">
        <f t="shared" si="16"/>
        <v>-2.3696682464454895E-2</v>
      </c>
      <c r="L48" s="22">
        <f>IF(ISNUMBER(J48), $B64 * K48, "")</f>
        <v>-3554.5023696682342</v>
      </c>
      <c r="M48" s="30">
        <v>4.13</v>
      </c>
      <c r="N48" s="21">
        <f t="shared" si="17"/>
        <v>-2.1327014218009446E-2</v>
      </c>
      <c r="O48" s="22">
        <f>IF(ISNUMBER(M48), $B64 * N48, "")</f>
        <v>-3199.0521327014167</v>
      </c>
      <c r="Q48" s="264"/>
      <c r="R48" s="264"/>
      <c r="S48" s="264"/>
    </row>
    <row r="49" spans="1:19" ht="17.25" customHeight="1" thickBot="1">
      <c r="A49" s="125" t="s">
        <v>208</v>
      </c>
      <c r="B49" s="129">
        <v>13.5</v>
      </c>
      <c r="C49" s="80">
        <v>0</v>
      </c>
      <c r="D49" s="106">
        <v>13.1</v>
      </c>
      <c r="E49" s="107">
        <f>IF(ISNUMBER(D49), (D49 - $B49) / $B49, "")</f>
        <v>-2.9629629629629655E-2</v>
      </c>
      <c r="F49" s="108">
        <f>IF(ISNUMBER(D49), $B64 * E49, "")</f>
        <v>-4444.444444444448</v>
      </c>
      <c r="G49" s="109">
        <v>12.9</v>
      </c>
      <c r="H49" s="107">
        <f>IF(ISNUMBER(G49), (G49 - $B49) / $B49, "")</f>
        <v>-4.4444444444444418E-2</v>
      </c>
      <c r="I49" s="110">
        <f>IF(ISNUMBER(G49), $B64 * H49, "")</f>
        <v>-6666.6666666666624</v>
      </c>
      <c r="J49" s="106">
        <v>12.8</v>
      </c>
      <c r="K49" s="107">
        <f>IF(ISNUMBER(J49), (J49 - $B49) / $B49, "")</f>
        <v>-5.1851851851851802E-2</v>
      </c>
      <c r="L49" s="108">
        <f>IF(ISNUMBER(J49), $B64 * K49, "")</f>
        <v>-7777.7777777777701</v>
      </c>
      <c r="M49" s="109">
        <v>13.2</v>
      </c>
      <c r="N49" s="107">
        <f>IF(ISNUMBER(M49), (M49 - $B49) / $B49, "")</f>
        <v>-2.2222222222222275E-2</v>
      </c>
      <c r="O49" s="108">
        <f>IF(ISNUMBER(M49), $B64 * N49, "")</f>
        <v>-3333.3333333333412</v>
      </c>
      <c r="Q49" s="264"/>
      <c r="R49" s="264"/>
      <c r="S49" s="264"/>
    </row>
    <row r="50" spans="1:19" ht="17.25" customHeight="1" thickBot="1">
      <c r="A50" s="125" t="s">
        <v>206</v>
      </c>
      <c r="B50" s="126">
        <v>13</v>
      </c>
      <c r="C50" s="77">
        <v>-7.6335878000000001E-3</v>
      </c>
      <c r="D50" s="15">
        <v>12.6</v>
      </c>
      <c r="E50" s="32">
        <f t="shared" ref="E50:E53" si="18">IF(ISNUMBER(D50), (D50 - $B50) / $B50, "")</f>
        <v>-3.0769230769230795E-2</v>
      </c>
      <c r="F50" s="18">
        <f>IF(ISNUMBER(D50), $B64 * E50, "")</f>
        <v>-4615.3846153846189</v>
      </c>
      <c r="G50" s="31">
        <v>12.6</v>
      </c>
      <c r="H50" s="32">
        <f t="shared" ref="H50:H53" si="19">IF(ISNUMBER(G50), (G50 - $B50) / $B50, "")</f>
        <v>-3.0769230769230795E-2</v>
      </c>
      <c r="I50" s="101">
        <f>IF(ISNUMBER(G50), $B64 * H50, "")</f>
        <v>-4615.3846153846189</v>
      </c>
      <c r="J50" s="15">
        <v>12.6</v>
      </c>
      <c r="K50" s="32">
        <f t="shared" ref="K50:K53" si="20">IF(ISNUMBER(J50), (J50 - $B50) / $B50, "")</f>
        <v>-3.0769230769230795E-2</v>
      </c>
      <c r="L50" s="18">
        <f>IF(ISNUMBER(J50), $B64 * K50, "")</f>
        <v>-4615.3846153846189</v>
      </c>
      <c r="M50" s="31">
        <v>12.5</v>
      </c>
      <c r="N50" s="32">
        <f t="shared" ref="N50:N53" si="21">IF(ISNUMBER(M50), (M50 - $B50) / $B50, "")</f>
        <v>-3.8461538461538464E-2</v>
      </c>
      <c r="O50" s="18">
        <f>IF(ISNUMBER(M50), $B64 * N50, "")</f>
        <v>-5769.2307692307695</v>
      </c>
      <c r="Q50" s="264"/>
      <c r="R50" s="264"/>
      <c r="S50" s="264"/>
    </row>
    <row r="51" spans="1:19" ht="17.25" customHeight="1" thickBot="1">
      <c r="A51" s="125" t="s">
        <v>72</v>
      </c>
      <c r="B51" s="126">
        <v>23.7</v>
      </c>
      <c r="C51" s="77">
        <v>-8.3682007999999995E-3</v>
      </c>
      <c r="D51" s="15">
        <v>24.7</v>
      </c>
      <c r="E51" s="32">
        <f t="shared" si="18"/>
        <v>4.2194092827004218E-2</v>
      </c>
      <c r="F51" s="18">
        <f>IF(ISNUMBER(D51), $B64 * E51, "")</f>
        <v>6329.1139240506327</v>
      </c>
      <c r="G51" s="31">
        <v>24.7</v>
      </c>
      <c r="H51" s="32">
        <f t="shared" si="19"/>
        <v>4.2194092827004218E-2</v>
      </c>
      <c r="I51" s="101">
        <f>IF(ISNUMBER(G51), $B64 * H51, "")</f>
        <v>6329.1139240506327</v>
      </c>
      <c r="J51" s="15">
        <v>24.7</v>
      </c>
      <c r="K51" s="32">
        <f t="shared" si="20"/>
        <v>4.2194092827004218E-2</v>
      </c>
      <c r="L51" s="18">
        <f>IF(ISNUMBER(J51), $B64 * K51, "")</f>
        <v>6329.1139240506327</v>
      </c>
      <c r="M51" s="31">
        <v>24.4</v>
      </c>
      <c r="N51" s="32">
        <f t="shared" si="21"/>
        <v>2.9535864978902926E-2</v>
      </c>
      <c r="O51" s="18">
        <f>IF(ISNUMBER(M51), $B64 * N51, "")</f>
        <v>4430.3797468354387</v>
      </c>
      <c r="Q51" s="264"/>
      <c r="R51" s="264"/>
      <c r="S51" s="264"/>
    </row>
    <row r="52" spans="1:19" ht="17.25" customHeight="1" thickBot="1">
      <c r="A52" s="125" t="s">
        <v>120</v>
      </c>
      <c r="B52" s="126">
        <v>37.1</v>
      </c>
      <c r="C52" s="77">
        <v>-1.0666666700000001E-2</v>
      </c>
      <c r="D52" s="15">
        <v>35.700000000000003</v>
      </c>
      <c r="E52" s="32">
        <f t="shared" si="18"/>
        <v>-3.7735849056603731E-2</v>
      </c>
      <c r="F52" s="18">
        <f>IF(ISNUMBER(D52), $B64 * E52, "")</f>
        <v>-5660.3773584905593</v>
      </c>
      <c r="G52" s="31">
        <v>35.5</v>
      </c>
      <c r="H52" s="32">
        <f t="shared" si="19"/>
        <v>-4.3126684636118635E-2</v>
      </c>
      <c r="I52" s="101">
        <f>IF(ISNUMBER(G52), $B64 * H52, "")</f>
        <v>-6469.0026954177956</v>
      </c>
      <c r="J52" s="15">
        <v>35.5</v>
      </c>
      <c r="K52" s="32">
        <f t="shared" si="20"/>
        <v>-4.3126684636118635E-2</v>
      </c>
      <c r="L52" s="18">
        <f>IF(ISNUMBER(J52), $B64 * K52, "")</f>
        <v>-6469.0026954177956</v>
      </c>
      <c r="M52" s="31">
        <v>35.1</v>
      </c>
      <c r="N52" s="32">
        <f t="shared" si="21"/>
        <v>-5.3908355795148244E-2</v>
      </c>
      <c r="O52" s="18">
        <f>IF(ISNUMBER(M52), $B64 * N52, "")</f>
        <v>-8086.2533692722363</v>
      </c>
      <c r="Q52" s="33"/>
      <c r="R52" s="33"/>
    </row>
    <row r="53" spans="1:19" ht="17.25" customHeight="1" thickBot="1">
      <c r="A53" s="130" t="s">
        <v>176</v>
      </c>
      <c r="B53" s="131">
        <v>17</v>
      </c>
      <c r="C53" s="79">
        <v>-1.1627907E-2</v>
      </c>
      <c r="D53" s="24">
        <v>16.600000000000001</v>
      </c>
      <c r="E53" s="25">
        <f t="shared" si="18"/>
        <v>-2.3529411764705799E-2</v>
      </c>
      <c r="F53" s="104">
        <f>IF(ISNUMBER(D53), $B64 * E53, "")</f>
        <v>-3529.4117647058697</v>
      </c>
      <c r="G53" s="102">
        <v>16.5</v>
      </c>
      <c r="H53" s="25">
        <f t="shared" si="19"/>
        <v>-2.9411764705882353E-2</v>
      </c>
      <c r="I53" s="103">
        <f>IF(ISNUMBER(G53), $B64 * H53, "")</f>
        <v>-4411.7647058823532</v>
      </c>
      <c r="J53" s="24">
        <v>16.5</v>
      </c>
      <c r="K53" s="25">
        <f t="shared" si="20"/>
        <v>-2.9411764705882353E-2</v>
      </c>
      <c r="L53" s="104">
        <f>IF(ISNUMBER(J53), $B64 * K53, "")</f>
        <v>-4411.7647058823532</v>
      </c>
      <c r="M53" s="102">
        <v>16.399999999999999</v>
      </c>
      <c r="N53" s="25">
        <f t="shared" si="21"/>
        <v>-3.5294117647058906E-2</v>
      </c>
      <c r="O53" s="104">
        <f>IF(ISNUMBER(M53), $B64 * N53, "")</f>
        <v>-5294.1176470588362</v>
      </c>
      <c r="Q53" s="265"/>
      <c r="R53" s="266"/>
      <c r="S53" s="267"/>
    </row>
    <row r="54" spans="1:19" ht="17.25" customHeight="1">
      <c r="A54" s="123" t="s">
        <v>200</v>
      </c>
      <c r="B54" s="124">
        <v>77.900000000000006</v>
      </c>
      <c r="C54" s="76">
        <v>-1.39240506E-2</v>
      </c>
      <c r="D54" s="13">
        <v>75.400000000000006</v>
      </c>
      <c r="E54" s="14">
        <f>IF(ISNUMBER(D54), (D54 - $B54) / $B54, "")</f>
        <v>-3.2092426187419767E-2</v>
      </c>
      <c r="F54" s="16">
        <f>IF(ISNUMBER(D54), $B64 * E54, "")</f>
        <v>-4813.8639281129654</v>
      </c>
      <c r="G54" s="29">
        <v>74.900000000000006</v>
      </c>
      <c r="H54" s="14">
        <f>IF(ISNUMBER(G54), (G54 - $B54) / $B54, "")</f>
        <v>-3.8510911424903718E-2</v>
      </c>
      <c r="I54" s="100">
        <f>IF(ISNUMBER(G54), $B64 * H54, "")</f>
        <v>-5776.6367137355574</v>
      </c>
      <c r="J54" s="13">
        <v>74.900000000000006</v>
      </c>
      <c r="K54" s="14">
        <f>IF(ISNUMBER(J54), (J54 - $B54) / $B54, "")</f>
        <v>-3.8510911424903718E-2</v>
      </c>
      <c r="L54" s="16">
        <f>IF(ISNUMBER(J54), $B64 * K54, "")</f>
        <v>-5776.6367137355574</v>
      </c>
      <c r="M54" s="29">
        <v>74.8</v>
      </c>
      <c r="N54" s="14">
        <f>IF(ISNUMBER(M54), (M54 - $B54) / $B54, "")</f>
        <v>-3.9794608472400621E-2</v>
      </c>
      <c r="O54" s="16">
        <f>IF(ISNUMBER(M54), $B64 * N54, "")</f>
        <v>-5969.191270860093</v>
      </c>
      <c r="Q54" s="268"/>
      <c r="R54" s="269"/>
      <c r="S54" s="270"/>
    </row>
    <row r="55" spans="1:19" ht="17.25" customHeight="1" thickBot="1">
      <c r="A55" s="125" t="s">
        <v>232</v>
      </c>
      <c r="B55" s="126">
        <v>76.5</v>
      </c>
      <c r="C55" s="77">
        <v>-1.54440154E-2</v>
      </c>
      <c r="D55" s="15">
        <v>74.5</v>
      </c>
      <c r="E55" s="32">
        <f t="shared" ref="E55:E58" si="22">IF(ISNUMBER(D55), (D55 - $B55) / $B55, "")</f>
        <v>-2.6143790849673203E-2</v>
      </c>
      <c r="F55" s="18">
        <f>IF(ISNUMBER(D55), $B64 * E55, "")</f>
        <v>-3921.5686274509803</v>
      </c>
      <c r="G55" s="31">
        <v>73.8</v>
      </c>
      <c r="H55" s="32">
        <f t="shared" ref="H55:H58" si="23">IF(ISNUMBER(G55), (G55 - $B55) / $B55, "")</f>
        <v>-3.5294117647058858E-2</v>
      </c>
      <c r="I55" s="101">
        <f>IF(ISNUMBER(G55), $B64 * H55, "")</f>
        <v>-5294.1176470588289</v>
      </c>
      <c r="J55" s="15">
        <v>73.5</v>
      </c>
      <c r="K55" s="32">
        <f t="shared" ref="K55:K58" si="24">IF(ISNUMBER(J55), (J55 - $B55) / $B55, "")</f>
        <v>-3.9215686274509803E-2</v>
      </c>
      <c r="L55" s="18">
        <f>IF(ISNUMBER(J55), $B64 * K55, "")</f>
        <v>-5882.3529411764703</v>
      </c>
      <c r="M55" s="31">
        <v>73.5</v>
      </c>
      <c r="N55" s="32">
        <f t="shared" ref="N55:N58" si="25">IF(ISNUMBER(M55), (M55 - $B55) / $B55, "")</f>
        <v>-3.9215686274509803E-2</v>
      </c>
      <c r="O55" s="18">
        <f>IF(ISNUMBER(M55), $B64 * N55, "")</f>
        <v>-5882.3529411764703</v>
      </c>
      <c r="Q55" s="271"/>
      <c r="R55" s="272"/>
      <c r="S55" s="273"/>
    </row>
    <row r="56" spans="1:19" ht="17.25" customHeight="1" thickBot="1">
      <c r="A56" s="125" t="s">
        <v>148</v>
      </c>
      <c r="B56" s="126">
        <v>11.6</v>
      </c>
      <c r="C56" s="77">
        <v>-1.6949152499999998E-2</v>
      </c>
      <c r="D56" s="15">
        <v>11.3</v>
      </c>
      <c r="E56" s="32">
        <f t="shared" si="22"/>
        <v>-2.5862068965517151E-2</v>
      </c>
      <c r="F56" s="18">
        <f>IF(ISNUMBER(D56), $B64 * E56, "")</f>
        <v>-3879.3103448275724</v>
      </c>
      <c r="G56" s="31">
        <v>11.3</v>
      </c>
      <c r="H56" s="32">
        <f t="shared" si="23"/>
        <v>-2.5862068965517151E-2</v>
      </c>
      <c r="I56" s="101">
        <f>IF(ISNUMBER(G56), $B64 * H56, "")</f>
        <v>-3879.3103448275724</v>
      </c>
      <c r="J56" s="15">
        <v>11.2</v>
      </c>
      <c r="K56" s="32">
        <f t="shared" si="24"/>
        <v>-3.4482758620689689E-2</v>
      </c>
      <c r="L56" s="18">
        <f>IF(ISNUMBER(J56), $B64 * K56, "")</f>
        <v>-5172.4137931034538</v>
      </c>
      <c r="M56" s="31">
        <v>11.2</v>
      </c>
      <c r="N56" s="32">
        <f t="shared" si="25"/>
        <v>-3.4482758620689689E-2</v>
      </c>
      <c r="O56" s="18">
        <f>IF(ISNUMBER(M56), $B64 * N56, "")</f>
        <v>-5172.4137931034538</v>
      </c>
      <c r="Q56" s="264"/>
      <c r="R56" s="264"/>
      <c r="S56" s="264"/>
    </row>
    <row r="57" spans="1:19" ht="17.25" customHeight="1" thickBot="1">
      <c r="A57" s="125" t="s">
        <v>202</v>
      </c>
      <c r="B57" s="126">
        <v>14.8</v>
      </c>
      <c r="C57" s="77">
        <v>-1.9867549700000001E-2</v>
      </c>
      <c r="D57" s="15">
        <v>14.5</v>
      </c>
      <c r="E57" s="32">
        <f t="shared" si="22"/>
        <v>-2.0270270270270316E-2</v>
      </c>
      <c r="F57" s="18">
        <f>IF(ISNUMBER(D57), $B64 * E57, "")</f>
        <v>-3040.5405405405477</v>
      </c>
      <c r="G57" s="31">
        <v>14.5</v>
      </c>
      <c r="H57" s="32">
        <f t="shared" si="23"/>
        <v>-2.0270270270270316E-2</v>
      </c>
      <c r="I57" s="101">
        <f>IF(ISNUMBER(G57), $B64 * H57, "")</f>
        <v>-3040.5405405405477</v>
      </c>
      <c r="J57" s="15">
        <v>14.3</v>
      </c>
      <c r="K57" s="32">
        <f t="shared" si="24"/>
        <v>-3.3783783783783779E-2</v>
      </c>
      <c r="L57" s="18">
        <f>IF(ISNUMBER(J57), $B64 * K57, "")</f>
        <v>-5067.5675675675666</v>
      </c>
      <c r="M57" s="31">
        <v>14.3</v>
      </c>
      <c r="N57" s="32">
        <f t="shared" si="25"/>
        <v>-3.3783783783783779E-2</v>
      </c>
      <c r="O57" s="18">
        <f>IF(ISNUMBER(M57), $B64 * N57, "")</f>
        <v>-5067.5675675675666</v>
      </c>
      <c r="Q57" s="274"/>
      <c r="R57" s="274"/>
      <c r="S57" s="274"/>
    </row>
    <row r="58" spans="1:19" ht="17.25" customHeight="1" thickBot="1">
      <c r="A58" s="127" t="s">
        <v>65</v>
      </c>
      <c r="B58" s="128">
        <v>67.2</v>
      </c>
      <c r="C58" s="78">
        <v>-2.18340611E-2</v>
      </c>
      <c r="D58" s="20">
        <v>64.7</v>
      </c>
      <c r="E58" s="21">
        <f t="shared" si="22"/>
        <v>-3.7202380952380952E-2</v>
      </c>
      <c r="F58" s="22">
        <f>IF(ISNUMBER(D58), $B64 * E58, "")</f>
        <v>-5580.3571428571431</v>
      </c>
      <c r="G58" s="30">
        <v>64.3</v>
      </c>
      <c r="H58" s="21">
        <f t="shared" si="23"/>
        <v>-4.3154761904761987E-2</v>
      </c>
      <c r="I58" s="105">
        <f>IF(ISNUMBER(G58), $B64 * H58, "")</f>
        <v>-6473.2142857142981</v>
      </c>
      <c r="J58" s="20">
        <v>64.3</v>
      </c>
      <c r="K58" s="21">
        <f t="shared" si="24"/>
        <v>-4.3154761904761987E-2</v>
      </c>
      <c r="L58" s="22">
        <f>IF(ISNUMBER(J58), $B64 * K58, "")</f>
        <v>-6473.2142857142981</v>
      </c>
      <c r="M58" s="30">
        <v>64.099999999999994</v>
      </c>
      <c r="N58" s="21">
        <f t="shared" si="25"/>
        <v>-4.6130952380952508E-2</v>
      </c>
      <c r="O58" s="22">
        <f>IF(ISNUMBER(M58), $B64 * N58, "")</f>
        <v>-6919.642857142876</v>
      </c>
      <c r="Q58" s="274"/>
      <c r="R58" s="274"/>
      <c r="S58" s="274"/>
    </row>
    <row r="59" spans="1:19" ht="17.25" customHeight="1" thickBot="1">
      <c r="A59" s="125" t="s">
        <v>188</v>
      </c>
      <c r="B59" s="129">
        <v>16.5</v>
      </c>
      <c r="C59" s="80">
        <v>-2.36686391E-2</v>
      </c>
      <c r="D59" s="106">
        <v>17</v>
      </c>
      <c r="E59" s="107">
        <f>IF(ISNUMBER(D59), (D59 - $B59) / $B59, "")</f>
        <v>3.0303030303030304E-2</v>
      </c>
      <c r="F59" s="108">
        <f>IF(ISNUMBER(D59), $B64 * E59, "")</f>
        <v>4545.454545454546</v>
      </c>
      <c r="G59" s="109">
        <v>17.399999999999999</v>
      </c>
      <c r="H59" s="107">
        <f>IF(ISNUMBER(G59), (G59 - $B59) / $B59, "")</f>
        <v>5.454545454545446E-2</v>
      </c>
      <c r="I59" s="110">
        <f>IF(ISNUMBER(G59), $B64 * H59, "")</f>
        <v>8181.8181818181693</v>
      </c>
      <c r="J59" s="106">
        <v>17.100000000000001</v>
      </c>
      <c r="K59" s="107">
        <f>IF(ISNUMBER(J59), (J59 - $B59) / $B59, "")</f>
        <v>3.6363636363636452E-2</v>
      </c>
      <c r="L59" s="108">
        <f>IF(ISNUMBER(J59), $B64 * K59, "")</f>
        <v>5454.5454545454677</v>
      </c>
      <c r="M59" s="109">
        <v>16.7</v>
      </c>
      <c r="N59" s="107">
        <f>IF(ISNUMBER(M59), (M59 - $B59) / $B59, "")</f>
        <v>1.2121212121212078E-2</v>
      </c>
      <c r="O59" s="108">
        <f>IF(ISNUMBER(M59), $B64 * N59, "")</f>
        <v>1818.1818181818116</v>
      </c>
      <c r="Q59" s="264"/>
      <c r="R59" s="264"/>
      <c r="S59" s="264"/>
    </row>
    <row r="60" spans="1:19" ht="17.25" customHeight="1" thickBot="1">
      <c r="A60" s="125" t="s">
        <v>238</v>
      </c>
      <c r="B60" s="126">
        <v>70.400000000000006</v>
      </c>
      <c r="C60" s="77">
        <v>-2.6279391400000001E-2</v>
      </c>
      <c r="D60" s="15">
        <v>68</v>
      </c>
      <c r="E60" s="32">
        <f t="shared" ref="E60:E63" si="26">IF(ISNUMBER(D60), (D60 - $B60) / $B60, "")</f>
        <v>-3.4090909090909172E-2</v>
      </c>
      <c r="F60" s="18">
        <f>IF(ISNUMBER(D60), $B64 * E60, "")</f>
        <v>-5113.6363636363758</v>
      </c>
      <c r="G60" s="31">
        <v>67.7</v>
      </c>
      <c r="H60" s="32">
        <f t="shared" ref="H60:H63" si="27">IF(ISNUMBER(G60), (G60 - $B60) / $B60, "")</f>
        <v>-3.8352272727272763E-2</v>
      </c>
      <c r="I60" s="101">
        <f>IF(ISNUMBER(G60), $B64 * H60, "")</f>
        <v>-5752.8409090909145</v>
      </c>
      <c r="J60" s="15">
        <v>67.599999999999994</v>
      </c>
      <c r="K60" s="32">
        <f t="shared" ref="K60:K63" si="28">IF(ISNUMBER(J60), (J60 - $B60) / $B60, "")</f>
        <v>-3.9772727272727432E-2</v>
      </c>
      <c r="L60" s="18">
        <f>IF(ISNUMBER(J60), $B64 * K60, "")</f>
        <v>-5965.9090909091146</v>
      </c>
      <c r="M60" s="31">
        <v>67.2</v>
      </c>
      <c r="N60" s="32">
        <f t="shared" ref="N60:N63" si="29">IF(ISNUMBER(M60), (M60 - $B60) / $B60, "")</f>
        <v>-4.5454545454545491E-2</v>
      </c>
      <c r="O60" s="18">
        <f>IF(ISNUMBER(M60), $B64 * N60, "")</f>
        <v>-6818.1818181818235</v>
      </c>
      <c r="Q60" s="264"/>
      <c r="R60" s="264"/>
      <c r="S60" s="264"/>
    </row>
    <row r="61" spans="1:19" ht="17.25" customHeight="1" thickBot="1">
      <c r="A61" s="125" t="s">
        <v>328</v>
      </c>
      <c r="B61" s="126">
        <v>0.29599999999999999</v>
      </c>
      <c r="C61" s="77">
        <v>-2.9508196699999999E-2</v>
      </c>
      <c r="D61" s="15">
        <v>0.28199999999999997</v>
      </c>
      <c r="E61" s="32">
        <f t="shared" si="26"/>
        <v>-4.7297297297297342E-2</v>
      </c>
      <c r="F61" s="18">
        <f>IF(ISNUMBER(D61), $B64 * E61, "")</f>
        <v>-7094.5945945946014</v>
      </c>
      <c r="G61" s="31">
        <v>0.28000000000000003</v>
      </c>
      <c r="H61" s="32">
        <f t="shared" si="27"/>
        <v>-5.4054054054053918E-2</v>
      </c>
      <c r="I61" s="101">
        <f>IF(ISNUMBER(G61), $B64 * H61, "")</f>
        <v>-8108.1081081080874</v>
      </c>
      <c r="J61" s="15">
        <v>0.27800000000000002</v>
      </c>
      <c r="K61" s="32">
        <f t="shared" si="28"/>
        <v>-6.0810810810810682E-2</v>
      </c>
      <c r="L61" s="18">
        <f>IF(ISNUMBER(J61), $B64 * K61, "")</f>
        <v>-9121.6216216216017</v>
      </c>
      <c r="M61" s="31">
        <v>0.28000000000000003</v>
      </c>
      <c r="N61" s="32">
        <f t="shared" si="29"/>
        <v>-5.4054054054053918E-2</v>
      </c>
      <c r="O61" s="18">
        <f>IF(ISNUMBER(M61), $B64 * N61, "")</f>
        <v>-8108.1081081080874</v>
      </c>
      <c r="Q61" s="264"/>
      <c r="R61" s="264"/>
      <c r="S61" s="264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53"/>
      <c r="R62" s="254"/>
      <c r="S62" s="255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56"/>
      <c r="R63" s="257"/>
      <c r="S63" s="258"/>
    </row>
    <row r="64" spans="1:19" ht="17.25" customHeight="1" thickBot="1">
      <c r="A64" s="132" t="s">
        <v>268</v>
      </c>
      <c r="B64" s="317">
        <f>$B$37</f>
        <v>150000</v>
      </c>
      <c r="C64" s="318"/>
      <c r="D64" s="26" t="s">
        <v>269</v>
      </c>
      <c r="E64" s="27">
        <f>IF(COUNT(E44:E63), SUM(E44:E63) / COUNT(E44:E63), 0)</f>
        <v>-1.9004101277645267E-2</v>
      </c>
      <c r="F64" s="28">
        <f>SUM(F44:F63)</f>
        <v>-51311.073449642216</v>
      </c>
      <c r="G64" s="26" t="s">
        <v>269</v>
      </c>
      <c r="H64" s="27">
        <f>IF(COUNT(H44:H63), SUM(H44:H63) / COUNT(H44:H63), 0)</f>
        <v>-2.4663103140667601E-2</v>
      </c>
      <c r="I64" s="28">
        <f>SUM(I44:I63)</f>
        <v>-66590.378479802515</v>
      </c>
      <c r="J64" s="26" t="s">
        <v>269</v>
      </c>
      <c r="K64" s="27">
        <f>IF(COUNT(K44:K63), SUM(K44:K63) / COUNT(K44:K63), 0)</f>
        <v>-2.8314055436714749E-2</v>
      </c>
      <c r="L64" s="28">
        <f>SUM(L44:L63)</f>
        <v>-76447.949679129844</v>
      </c>
      <c r="M64" s="26" t="s">
        <v>269</v>
      </c>
      <c r="N64" s="27">
        <f>IF(COUNT(N44:N63), SUM(N44:N63) / COUNT(N44:N63), 0)</f>
        <v>-3.1710055184320504E-2</v>
      </c>
      <c r="O64" s="28">
        <f>SUM(O44:O63)</f>
        <v>-85617.148997665354</v>
      </c>
      <c r="Q64" s="259"/>
      <c r="R64" s="260"/>
      <c r="S64" s="261"/>
    </row>
    <row r="65" spans="1:19" ht="17.25" customHeight="1"/>
    <row r="66" spans="1:19" ht="17.25" customHeight="1" thickBot="1"/>
    <row r="67" spans="1:19" ht="17.25" thickBot="1">
      <c r="A67" s="275" t="s">
        <v>45</v>
      </c>
      <c r="B67" s="276"/>
      <c r="C67" s="276"/>
      <c r="D67" s="276"/>
      <c r="E67" s="276"/>
      <c r="F67" s="276"/>
      <c r="G67" s="276"/>
      <c r="H67" s="276"/>
      <c r="I67" s="276"/>
      <c r="J67" s="276"/>
      <c r="K67" s="276"/>
      <c r="L67" s="276"/>
      <c r="M67" s="276"/>
      <c r="N67" s="276"/>
      <c r="O67" s="277"/>
      <c r="Q67" s="274"/>
      <c r="R67" s="274"/>
      <c r="S67" s="274"/>
    </row>
    <row r="68" spans="1:19" ht="17.25" thickBot="1">
      <c r="A68" s="169" t="s">
        <v>265</v>
      </c>
      <c r="B68" s="275" t="s">
        <v>49</v>
      </c>
      <c r="C68" s="277"/>
      <c r="D68" s="275" t="s">
        <v>58</v>
      </c>
      <c r="E68" s="276"/>
      <c r="F68" s="277"/>
      <c r="G68" s="278">
        <f>_xlfn.IFNA(VLOOKUP(B68, 현재가테이블!$B$2:$D$200, 2, FALSE), "-")</f>
        <v>74050000</v>
      </c>
      <c r="H68" s="279"/>
      <c r="I68" s="280"/>
      <c r="J68" s="275" t="s">
        <v>59</v>
      </c>
      <c r="K68" s="276"/>
      <c r="L68" s="277"/>
      <c r="M68" s="281">
        <f>_xlfn.IFNA(VLOOKUP(B68, 현재가테이블!$B$2:$D$200, 3, FALSE), "-")</f>
        <v>-1.04236269E-2</v>
      </c>
      <c r="N68" s="282"/>
      <c r="O68" s="283"/>
      <c r="Q68" s="274"/>
      <c r="R68" s="274"/>
      <c r="S68" s="274"/>
    </row>
    <row r="69" spans="1:19" ht="17.25" thickBot="1">
      <c r="A69" s="319" t="s">
        <v>55</v>
      </c>
      <c r="B69" s="315" t="str">
        <f>TEXT($G$1, "[$-ko-KR]yyyy-mm-dd(ddd) ") &amp; "오전 00:00"</f>
        <v>2021-10-04(월) 오전 00:00</v>
      </c>
      <c r="C69" s="316"/>
      <c r="D69" s="288" t="str">
        <f>TEXT($G$1, "[$-ko-KR]yyyy-mm-dd(ddd) ") &amp; "오후 14:00"</f>
        <v>2021-10-04(월) 오후 14:00</v>
      </c>
      <c r="E69" s="289"/>
      <c r="F69" s="290"/>
      <c r="G69" s="288" t="str">
        <f>TEXT($G$1, "[$-ko-KR]yyyy-mm-dd(ddd) ") &amp; "오후 19:00"</f>
        <v>2021-10-04(월) 오후 19:00</v>
      </c>
      <c r="H69" s="289"/>
      <c r="I69" s="290"/>
      <c r="J69" s="288" t="str">
        <f>TEXT($G$1, "[$-ko-KR]yyyy-mm-dd(ddd) ") &amp; "오후 21:00"</f>
        <v>2021-10-04(월) 오후 21:00</v>
      </c>
      <c r="K69" s="289"/>
      <c r="L69" s="290"/>
      <c r="M69" s="288" t="str">
        <f>TEXT($G$1+1, "[$-ko-KR]yyyy-mm-dd(ddd) ") &amp; "오전 00:00"</f>
        <v>2021-10-05(화) 오전 00:00</v>
      </c>
      <c r="N69" s="289"/>
      <c r="O69" s="290"/>
      <c r="Q69" s="274"/>
      <c r="R69" s="274"/>
      <c r="S69" s="274"/>
    </row>
    <row r="70" spans="1:19" ht="17.25" thickBot="1">
      <c r="A70" s="320"/>
      <c r="B70" s="121" t="s">
        <v>58</v>
      </c>
      <c r="C70" s="122" t="s">
        <v>59</v>
      </c>
      <c r="D70" s="2" t="s">
        <v>58</v>
      </c>
      <c r="E70" s="10" t="s">
        <v>266</v>
      </c>
      <c r="F70" s="11" t="s">
        <v>267</v>
      </c>
      <c r="G70" s="170" t="s">
        <v>58</v>
      </c>
      <c r="H70" s="171" t="s">
        <v>266</v>
      </c>
      <c r="I70" s="172" t="s">
        <v>267</v>
      </c>
      <c r="J70" s="10" t="s">
        <v>58</v>
      </c>
      <c r="K70" s="10" t="s">
        <v>266</v>
      </c>
      <c r="L70" s="115" t="s">
        <v>267</v>
      </c>
      <c r="M70" s="2" t="s">
        <v>58</v>
      </c>
      <c r="N70" s="10" t="s">
        <v>266</v>
      </c>
      <c r="O70" s="66" t="s">
        <v>267</v>
      </c>
      <c r="Q70" s="264"/>
      <c r="R70" s="264"/>
      <c r="S70" s="264"/>
    </row>
    <row r="71" spans="1:19" ht="17.25" thickBot="1">
      <c r="A71" s="123" t="s">
        <v>228</v>
      </c>
      <c r="B71" s="124">
        <v>360</v>
      </c>
      <c r="C71" s="76">
        <v>0.1076923077</v>
      </c>
      <c r="D71" s="13">
        <v>365</v>
      </c>
      <c r="E71" s="14">
        <f>IF(ISNUMBER(D71), (D71 - $B71) / $B71, "")</f>
        <v>1.3888888888888888E-2</v>
      </c>
      <c r="F71" s="16">
        <f>IF(ISNUMBER(D71), $B91 * E71, "")</f>
        <v>2083.333333333333</v>
      </c>
      <c r="G71" s="29">
        <v>364</v>
      </c>
      <c r="H71" s="14">
        <f>IF(ISNUMBER(G71), (G71 - $B71) / $B71, "")</f>
        <v>1.1111111111111112E-2</v>
      </c>
      <c r="I71" s="100">
        <f>IF(ISNUMBER(G71), $B91 * H71, "")</f>
        <v>1666.6666666666667</v>
      </c>
      <c r="J71" s="13">
        <v>365</v>
      </c>
      <c r="K71" s="14">
        <f>IF(ISNUMBER(J71), (J71 - $B71) / $B71, "")</f>
        <v>1.3888888888888888E-2</v>
      </c>
      <c r="L71" s="16">
        <f>IF(ISNUMBER(J71), $B91 * K71, "")</f>
        <v>2083.333333333333</v>
      </c>
      <c r="M71" s="29">
        <v>363</v>
      </c>
      <c r="N71" s="14">
        <f>IF(ISNUMBER(M71), (M71 - $B71) / $B71, "")</f>
        <v>8.3333333333333332E-3</v>
      </c>
      <c r="O71" s="16">
        <f>IF(ISNUMBER(M71), $B91 * N71, "")</f>
        <v>1250</v>
      </c>
      <c r="Q71" s="274"/>
      <c r="R71" s="274"/>
      <c r="S71" s="274"/>
    </row>
    <row r="72" spans="1:19" ht="17.25" thickBot="1">
      <c r="A72" s="125" t="s">
        <v>204</v>
      </c>
      <c r="B72" s="126">
        <v>986</v>
      </c>
      <c r="C72" s="77">
        <v>8.1140350900000005E-2</v>
      </c>
      <c r="D72" s="15">
        <v>1155</v>
      </c>
      <c r="E72" s="32">
        <f t="shared" ref="E72:E75" si="30">IF(ISNUMBER(D72), (D72 - $B72) / $B72, "")</f>
        <v>0.17139959432048682</v>
      </c>
      <c r="F72" s="18">
        <f>IF(ISNUMBER(D72), $B91 * E72, "")</f>
        <v>25709.939148073023</v>
      </c>
      <c r="G72" s="31">
        <v>1140</v>
      </c>
      <c r="H72" s="32">
        <f t="shared" ref="H72:H75" si="31">IF(ISNUMBER(G72), (G72 - $B72) / $B72, "")</f>
        <v>0.15618661257606492</v>
      </c>
      <c r="I72" s="101">
        <f>IF(ISNUMBER(G72), $B91 * H72, "")</f>
        <v>23427.991886409738</v>
      </c>
      <c r="J72" s="15">
        <v>1145</v>
      </c>
      <c r="K72" s="32">
        <f t="shared" ref="K72:K75" si="32">IF(ISNUMBER(J72), (J72 - $B72) / $B72, "")</f>
        <v>0.1612576064908722</v>
      </c>
      <c r="L72" s="18">
        <f>IF(ISNUMBER(J72), $B91 * K72, "")</f>
        <v>24188.640973630831</v>
      </c>
      <c r="M72" s="31">
        <v>1125</v>
      </c>
      <c r="N72" s="32">
        <f t="shared" ref="N72:N75" si="33">IF(ISNUMBER(M72), (M72 - $B72) / $B72, "")</f>
        <v>0.14097363083164299</v>
      </c>
      <c r="O72" s="18">
        <f>IF(ISNUMBER(M72), $B91 * N72, "")</f>
        <v>21146.04462474645</v>
      </c>
      <c r="Q72" s="274"/>
      <c r="R72" s="274"/>
      <c r="S72" s="274"/>
    </row>
    <row r="73" spans="1:19" ht="17.25" thickBot="1">
      <c r="A73" s="125" t="s">
        <v>122</v>
      </c>
      <c r="B73" s="126">
        <v>628</v>
      </c>
      <c r="C73" s="77">
        <v>8.0895008599999998E-2</v>
      </c>
      <c r="D73" s="15">
        <v>613</v>
      </c>
      <c r="E73" s="32">
        <f t="shared" si="30"/>
        <v>-2.3885350318471339E-2</v>
      </c>
      <c r="F73" s="18">
        <f>IF(ISNUMBER(D73), $B91 * E73, "")</f>
        <v>-3582.802547770701</v>
      </c>
      <c r="G73" s="31">
        <v>619</v>
      </c>
      <c r="H73" s="32">
        <f t="shared" si="31"/>
        <v>-1.4331210191082803E-2</v>
      </c>
      <c r="I73" s="101">
        <f>IF(ISNUMBER(G73), $B91 * H73, "")</f>
        <v>-2149.6815286624205</v>
      </c>
      <c r="J73" s="15">
        <v>620</v>
      </c>
      <c r="K73" s="32">
        <f t="shared" si="32"/>
        <v>-1.2738853503184714E-2</v>
      </c>
      <c r="L73" s="18">
        <f>IF(ISNUMBER(J73), $B91 * K73, "")</f>
        <v>-1910.8280254777071</v>
      </c>
      <c r="M73" s="31">
        <v>610</v>
      </c>
      <c r="N73" s="32">
        <f t="shared" si="33"/>
        <v>-2.8662420382165606E-2</v>
      </c>
      <c r="O73" s="18">
        <f>IF(ISNUMBER(M73), $B91 * N73, "")</f>
        <v>-4299.3630573248411</v>
      </c>
      <c r="Q73" s="264"/>
      <c r="R73" s="264"/>
      <c r="S73" s="264"/>
    </row>
    <row r="74" spans="1:19" ht="17.25" thickBot="1">
      <c r="A74" s="125" t="s">
        <v>230</v>
      </c>
      <c r="B74" s="126">
        <v>825</v>
      </c>
      <c r="C74" s="77">
        <v>5.0955413999999997E-2</v>
      </c>
      <c r="D74" s="15">
        <v>852</v>
      </c>
      <c r="E74" s="32">
        <f t="shared" si="30"/>
        <v>3.272727272727273E-2</v>
      </c>
      <c r="F74" s="18">
        <f>IF(ISNUMBER(D74), $B91 * E74, "")</f>
        <v>4909.0909090909099</v>
      </c>
      <c r="G74" s="31">
        <v>844</v>
      </c>
      <c r="H74" s="32">
        <f t="shared" si="31"/>
        <v>2.3030303030303029E-2</v>
      </c>
      <c r="I74" s="101">
        <f>IF(ISNUMBER(G74), $B91 * H74, "")</f>
        <v>3454.5454545454545</v>
      </c>
      <c r="J74" s="15">
        <v>841</v>
      </c>
      <c r="K74" s="32">
        <f t="shared" si="32"/>
        <v>1.9393939393939394E-2</v>
      </c>
      <c r="L74" s="18">
        <f>IF(ISNUMBER(J74), $B91 * K74, "")</f>
        <v>2909.090909090909</v>
      </c>
      <c r="M74" s="31">
        <v>814</v>
      </c>
      <c r="N74" s="32">
        <f t="shared" si="33"/>
        <v>-1.3333333333333334E-2</v>
      </c>
      <c r="O74" s="18">
        <f>IF(ISNUMBER(M74), $B91 * N74, "")</f>
        <v>-2000.0000000000002</v>
      </c>
      <c r="Q74" s="264"/>
      <c r="R74" s="264"/>
      <c r="S74" s="264"/>
    </row>
    <row r="75" spans="1:19" ht="17.25" thickBot="1">
      <c r="A75" s="127" t="s">
        <v>172</v>
      </c>
      <c r="B75" s="128">
        <v>432</v>
      </c>
      <c r="C75" s="78">
        <v>4.3478260900000003E-2</v>
      </c>
      <c r="D75" s="20">
        <v>435</v>
      </c>
      <c r="E75" s="21">
        <f t="shared" si="30"/>
        <v>6.9444444444444441E-3</v>
      </c>
      <c r="F75" s="22">
        <f>IF(ISNUMBER(D75), $B91 * E75, "")</f>
        <v>1041.6666666666665</v>
      </c>
      <c r="G75" s="30">
        <v>430</v>
      </c>
      <c r="H75" s="21">
        <f t="shared" si="31"/>
        <v>-4.6296296296296294E-3</v>
      </c>
      <c r="I75" s="105">
        <f>IF(ISNUMBER(G75), $B91 * H75, "")</f>
        <v>-694.44444444444446</v>
      </c>
      <c r="J75" s="20">
        <v>433</v>
      </c>
      <c r="K75" s="21">
        <f t="shared" si="32"/>
        <v>2.3148148148148147E-3</v>
      </c>
      <c r="L75" s="22">
        <f>IF(ISNUMBER(J75), $B91 * K75, "")</f>
        <v>347.22222222222223</v>
      </c>
      <c r="M75" s="30">
        <v>424</v>
      </c>
      <c r="N75" s="21">
        <f t="shared" si="33"/>
        <v>-1.8518518518518517E-2</v>
      </c>
      <c r="O75" s="22">
        <f>IF(ISNUMBER(M75), $B91 * N75, "")</f>
        <v>-2777.7777777777778</v>
      </c>
      <c r="Q75" s="264"/>
      <c r="R75" s="264"/>
      <c r="S75" s="264"/>
    </row>
    <row r="76" spans="1:19" ht="17.25" thickBot="1">
      <c r="A76" s="125" t="s">
        <v>130</v>
      </c>
      <c r="B76" s="129">
        <v>123</v>
      </c>
      <c r="C76" s="80">
        <v>4.23728814E-2</v>
      </c>
      <c r="D76" s="106">
        <v>117</v>
      </c>
      <c r="E76" s="107">
        <f>IF(ISNUMBER(D76), (D76 - $B76) / $B76, "")</f>
        <v>-4.878048780487805E-2</v>
      </c>
      <c r="F76" s="108">
        <f>IF(ISNUMBER(D76), $B91 * E76, "")</f>
        <v>-7317.0731707317073</v>
      </c>
      <c r="G76" s="109">
        <v>118</v>
      </c>
      <c r="H76" s="107">
        <f>IF(ISNUMBER(G76), (G76 - $B76) / $B76, "")</f>
        <v>-4.065040650406504E-2</v>
      </c>
      <c r="I76" s="110">
        <f>IF(ISNUMBER(G76), $B91 * H76, "")</f>
        <v>-6097.5609756097556</v>
      </c>
      <c r="J76" s="106">
        <v>118</v>
      </c>
      <c r="K76" s="107">
        <f>IF(ISNUMBER(J76), (J76 - $B76) / $B76, "")</f>
        <v>-4.065040650406504E-2</v>
      </c>
      <c r="L76" s="108">
        <f>IF(ISNUMBER(J76), $B91 * K76, "")</f>
        <v>-6097.5609756097556</v>
      </c>
      <c r="M76" s="109">
        <v>118</v>
      </c>
      <c r="N76" s="107">
        <f>IF(ISNUMBER(M76), (M76 - $B76) / $B76, "")</f>
        <v>-4.065040650406504E-2</v>
      </c>
      <c r="O76" s="108">
        <f>IF(ISNUMBER(M76), $B91 * N76, "")</f>
        <v>-6097.5609756097556</v>
      </c>
      <c r="Q76" s="264"/>
      <c r="R76" s="264"/>
      <c r="S76" s="264"/>
    </row>
    <row r="77" spans="1:19" ht="17.25" thickBot="1">
      <c r="A77" s="125" t="s">
        <v>226</v>
      </c>
      <c r="B77" s="126">
        <v>939</v>
      </c>
      <c r="C77" s="77">
        <v>4.2175360699999997E-2</v>
      </c>
      <c r="D77" s="15">
        <v>914</v>
      </c>
      <c r="E77" s="32">
        <f t="shared" ref="E77:E80" si="34">IF(ISNUMBER(D77), (D77 - $B77) / $B77, "")</f>
        <v>-2.6624068157614485E-2</v>
      </c>
      <c r="F77" s="18">
        <f>IF(ISNUMBER(D77), $B91 * E77, "")</f>
        <v>-3993.6102236421725</v>
      </c>
      <c r="G77" s="31">
        <v>908</v>
      </c>
      <c r="H77" s="32">
        <f t="shared" ref="H77:H80" si="35">IF(ISNUMBER(G77), (G77 - $B77) / $B77, "")</f>
        <v>-3.301384451544196E-2</v>
      </c>
      <c r="I77" s="101">
        <f>IF(ISNUMBER(G77), $B91 * H77, "")</f>
        <v>-4952.0766773162941</v>
      </c>
      <c r="J77" s="15">
        <v>910</v>
      </c>
      <c r="K77" s="32">
        <f t="shared" ref="K77:K80" si="36">IF(ISNUMBER(J77), (J77 - $B77) / $B77, "")</f>
        <v>-3.0883919062832801E-2</v>
      </c>
      <c r="L77" s="18">
        <f>IF(ISNUMBER(J77), $B91 * K77, "")</f>
        <v>-4632.5878594249198</v>
      </c>
      <c r="M77" s="31">
        <v>899</v>
      </c>
      <c r="N77" s="32">
        <f t="shared" ref="N77:N80" si="37">IF(ISNUMBER(M77), (M77 - $B77) / $B77, "")</f>
        <v>-4.2598509052183174E-2</v>
      </c>
      <c r="O77" s="18">
        <f>IF(ISNUMBER(M77), $B91 * N77, "")</f>
        <v>-6389.7763578274762</v>
      </c>
      <c r="Q77" s="264"/>
      <c r="R77" s="264"/>
      <c r="S77" s="264"/>
    </row>
    <row r="78" spans="1:19" ht="17.25" thickBot="1">
      <c r="A78" s="125" t="s">
        <v>142</v>
      </c>
      <c r="B78" s="126">
        <v>106</v>
      </c>
      <c r="C78" s="77">
        <v>2.9126213599999999E-2</v>
      </c>
      <c r="D78" s="15">
        <v>102</v>
      </c>
      <c r="E78" s="32">
        <f t="shared" si="34"/>
        <v>-3.7735849056603772E-2</v>
      </c>
      <c r="F78" s="18">
        <f>IF(ISNUMBER(D78), $B91 * E78, "")</f>
        <v>-5660.3773584905657</v>
      </c>
      <c r="G78" s="31">
        <v>100</v>
      </c>
      <c r="H78" s="32">
        <f t="shared" si="35"/>
        <v>-5.6603773584905662E-2</v>
      </c>
      <c r="I78" s="101">
        <f>IF(ISNUMBER(G78), $B91 * H78, "")</f>
        <v>-8490.566037735849</v>
      </c>
      <c r="J78" s="15">
        <v>101</v>
      </c>
      <c r="K78" s="32">
        <f t="shared" si="36"/>
        <v>-4.716981132075472E-2</v>
      </c>
      <c r="L78" s="18">
        <f>IF(ISNUMBER(J78), $B91 * K78, "")</f>
        <v>-7075.4716981132078</v>
      </c>
      <c r="M78" s="31">
        <v>101</v>
      </c>
      <c r="N78" s="32">
        <f t="shared" si="37"/>
        <v>-4.716981132075472E-2</v>
      </c>
      <c r="O78" s="18">
        <f>IF(ISNUMBER(M78), $B91 * N78, "")</f>
        <v>-7075.4716981132078</v>
      </c>
      <c r="Q78" s="264"/>
      <c r="R78" s="264"/>
      <c r="S78" s="264"/>
    </row>
    <row r="79" spans="1:19" ht="17.25" thickBot="1">
      <c r="A79" s="125" t="s">
        <v>116</v>
      </c>
      <c r="B79" s="126">
        <v>218</v>
      </c>
      <c r="C79" s="77">
        <v>2.8301886799999999E-2</v>
      </c>
      <c r="D79" s="15">
        <v>214</v>
      </c>
      <c r="E79" s="32">
        <f t="shared" si="34"/>
        <v>-1.834862385321101E-2</v>
      </c>
      <c r="F79" s="18">
        <f>IF(ISNUMBER(D79), $B91 * E79, "")</f>
        <v>-2752.2935779816517</v>
      </c>
      <c r="G79" s="31">
        <v>214</v>
      </c>
      <c r="H79" s="32">
        <f t="shared" si="35"/>
        <v>-1.834862385321101E-2</v>
      </c>
      <c r="I79" s="101">
        <f>IF(ISNUMBER(G79), $B91 * H79, "")</f>
        <v>-2752.2935779816517</v>
      </c>
      <c r="J79" s="15">
        <v>214</v>
      </c>
      <c r="K79" s="32">
        <f t="shared" si="36"/>
        <v>-1.834862385321101E-2</v>
      </c>
      <c r="L79" s="18">
        <f>IF(ISNUMBER(J79), $B91 * K79, "")</f>
        <v>-2752.2935779816517</v>
      </c>
      <c r="M79" s="31">
        <v>213</v>
      </c>
      <c r="N79" s="32">
        <f t="shared" si="37"/>
        <v>-2.2935779816513763E-2</v>
      </c>
      <c r="O79" s="18">
        <f>IF(ISNUMBER(M79), $B91 * N79, "")</f>
        <v>-3440.3669724770643</v>
      </c>
      <c r="Q79" s="33"/>
      <c r="R79" s="33"/>
    </row>
    <row r="80" spans="1:19" ht="17.25" thickBot="1">
      <c r="A80" s="130" t="s">
        <v>54</v>
      </c>
      <c r="B80" s="131">
        <v>485</v>
      </c>
      <c r="C80" s="79">
        <v>2.7542372900000001E-2</v>
      </c>
      <c r="D80" s="24">
        <v>474</v>
      </c>
      <c r="E80" s="25">
        <f t="shared" si="34"/>
        <v>-2.268041237113402E-2</v>
      </c>
      <c r="F80" s="104">
        <f>IF(ISNUMBER(D80), $B91 * E80, "")</f>
        <v>-3402.0618556701029</v>
      </c>
      <c r="G80" s="102">
        <v>471</v>
      </c>
      <c r="H80" s="25">
        <f t="shared" si="35"/>
        <v>-2.88659793814433E-2</v>
      </c>
      <c r="I80" s="103">
        <f>IF(ISNUMBER(G80), $B91 * H80, "")</f>
        <v>-4329.8969072164955</v>
      </c>
      <c r="J80" s="24">
        <v>469</v>
      </c>
      <c r="K80" s="25">
        <f t="shared" si="36"/>
        <v>-3.2989690721649485E-2</v>
      </c>
      <c r="L80" s="104">
        <f>IF(ISNUMBER(J80), $B91 * K80, "")</f>
        <v>-4948.4536082474224</v>
      </c>
      <c r="M80" s="102">
        <v>473</v>
      </c>
      <c r="N80" s="25">
        <f t="shared" si="37"/>
        <v>-2.4742268041237112E-2</v>
      </c>
      <c r="O80" s="104">
        <f>IF(ISNUMBER(M80), $B91 * N80, "")</f>
        <v>-3711.3402061855668</v>
      </c>
      <c r="Q80" s="265"/>
      <c r="R80" s="266"/>
      <c r="S80" s="267"/>
    </row>
    <row r="81" spans="1:19">
      <c r="A81" s="123" t="s">
        <v>234</v>
      </c>
      <c r="B81" s="124">
        <v>656</v>
      </c>
      <c r="C81" s="76">
        <v>2.1806853599999999E-2</v>
      </c>
      <c r="D81" s="13">
        <v>676</v>
      </c>
      <c r="E81" s="14">
        <f>IF(ISNUMBER(D81), (D81 - $B81) / $B81, "")</f>
        <v>3.048780487804878E-2</v>
      </c>
      <c r="F81" s="16">
        <f>IF(ISNUMBER(D81), $B91 * E81, "")</f>
        <v>4573.1707317073169</v>
      </c>
      <c r="G81" s="29">
        <v>677</v>
      </c>
      <c r="H81" s="14">
        <f>IF(ISNUMBER(G81), (G81 - $B81) / $B81, "")</f>
        <v>3.201219512195122E-2</v>
      </c>
      <c r="I81" s="100">
        <f>IF(ISNUMBER(G81), $B91 * H81, "")</f>
        <v>4801.8292682926831</v>
      </c>
      <c r="J81" s="13">
        <v>677</v>
      </c>
      <c r="K81" s="14">
        <f>IF(ISNUMBER(J81), (J81 - $B81) / $B81, "")</f>
        <v>3.201219512195122E-2</v>
      </c>
      <c r="L81" s="16">
        <f>IF(ISNUMBER(J81), $B91 * K81, "")</f>
        <v>4801.8292682926831</v>
      </c>
      <c r="M81" s="29">
        <v>652</v>
      </c>
      <c r="N81" s="14">
        <f>IF(ISNUMBER(M81), (M81 - $B81) / $B81, "")</f>
        <v>-6.0975609756097563E-3</v>
      </c>
      <c r="O81" s="16">
        <f>IF(ISNUMBER(M81), $B91 * N81, "")</f>
        <v>-914.63414634146341</v>
      </c>
      <c r="Q81" s="268"/>
      <c r="R81" s="269"/>
      <c r="S81" s="270"/>
    </row>
    <row r="82" spans="1:19" ht="17.25" thickBot="1">
      <c r="A82" s="125" t="s">
        <v>80</v>
      </c>
      <c r="B82" s="126">
        <v>880</v>
      </c>
      <c r="C82" s="77">
        <v>1.7341040499999998E-2</v>
      </c>
      <c r="D82" s="15">
        <v>857</v>
      </c>
      <c r="E82" s="32">
        <f t="shared" ref="E82:E85" si="38">IF(ISNUMBER(D82), (D82 - $B82) / $B82, "")</f>
        <v>-2.6136363636363635E-2</v>
      </c>
      <c r="F82" s="18">
        <f>IF(ISNUMBER(D82), $B91 * E82, "")</f>
        <v>-3920.454545454545</v>
      </c>
      <c r="G82" s="31">
        <v>853</v>
      </c>
      <c r="H82" s="32">
        <f t="shared" ref="H82:H85" si="39">IF(ISNUMBER(G82), (G82 - $B82) / $B82, "")</f>
        <v>-3.0681818181818182E-2</v>
      </c>
      <c r="I82" s="101">
        <f>IF(ISNUMBER(G82), $B91 * H82, "")</f>
        <v>-4602.272727272727</v>
      </c>
      <c r="J82" s="15">
        <v>850</v>
      </c>
      <c r="K82" s="32">
        <f t="shared" ref="K82:K85" si="40">IF(ISNUMBER(J82), (J82 - $B82) / $B82, "")</f>
        <v>-3.4090909090909088E-2</v>
      </c>
      <c r="L82" s="18">
        <f>IF(ISNUMBER(J82), $B91 * K82, "")</f>
        <v>-5113.6363636363631</v>
      </c>
      <c r="M82" s="31">
        <v>850</v>
      </c>
      <c r="N82" s="32">
        <f t="shared" ref="N82:N85" si="41">IF(ISNUMBER(M82), (M82 - $B82) / $B82, "")</f>
        <v>-3.4090909090909088E-2</v>
      </c>
      <c r="O82" s="18">
        <f>IF(ISNUMBER(M82), $B91 * N82, "")</f>
        <v>-5113.6363636363631</v>
      </c>
      <c r="Q82" s="271"/>
      <c r="R82" s="272"/>
      <c r="S82" s="273"/>
    </row>
    <row r="83" spans="1:19" ht="17.25" thickBot="1">
      <c r="A83" s="125" t="s">
        <v>86</v>
      </c>
      <c r="B83" s="126">
        <v>353</v>
      </c>
      <c r="C83" s="77">
        <v>1.7291066300000001E-2</v>
      </c>
      <c r="D83" s="15">
        <v>340</v>
      </c>
      <c r="E83" s="32">
        <f t="shared" si="38"/>
        <v>-3.6827195467422094E-2</v>
      </c>
      <c r="F83" s="18">
        <f>IF(ISNUMBER(D83), $B91 * E83, "")</f>
        <v>-5524.0793201133138</v>
      </c>
      <c r="G83" s="31">
        <v>337</v>
      </c>
      <c r="H83" s="32">
        <f t="shared" si="39"/>
        <v>-4.5325779036827198E-2</v>
      </c>
      <c r="I83" s="101">
        <f>IF(ISNUMBER(G83), $B91 * H83, "")</f>
        <v>-6798.8668555240793</v>
      </c>
      <c r="J83" s="15">
        <v>338</v>
      </c>
      <c r="K83" s="32">
        <f t="shared" si="40"/>
        <v>-4.2492917847025496E-2</v>
      </c>
      <c r="L83" s="18">
        <f>IF(ISNUMBER(J83), $B91 * K83, "")</f>
        <v>-6373.9376770538247</v>
      </c>
      <c r="M83" s="31">
        <v>339</v>
      </c>
      <c r="N83" s="32">
        <f t="shared" si="41"/>
        <v>-3.9660056657223795E-2</v>
      </c>
      <c r="O83" s="18">
        <f>IF(ISNUMBER(M83), $B91 * N83, "")</f>
        <v>-5949.0084985835692</v>
      </c>
      <c r="Q83" s="264"/>
      <c r="R83" s="264"/>
      <c r="S83" s="264"/>
    </row>
    <row r="84" spans="1:19" ht="17.25" thickBot="1">
      <c r="A84" s="125" t="s">
        <v>57</v>
      </c>
      <c r="B84" s="126">
        <v>199</v>
      </c>
      <c r="C84" s="77">
        <v>1.53061224E-2</v>
      </c>
      <c r="D84" s="15">
        <v>192</v>
      </c>
      <c r="E84" s="32">
        <f t="shared" si="38"/>
        <v>-3.5175879396984924E-2</v>
      </c>
      <c r="F84" s="18">
        <f>IF(ISNUMBER(D84), $B91 * E84, "")</f>
        <v>-5276.3819095477384</v>
      </c>
      <c r="G84" s="31">
        <v>191</v>
      </c>
      <c r="H84" s="32">
        <f t="shared" si="39"/>
        <v>-4.0201005025125629E-2</v>
      </c>
      <c r="I84" s="101">
        <f>IF(ISNUMBER(G84), $B91 * H84, "")</f>
        <v>-6030.150753768844</v>
      </c>
      <c r="J84" s="15">
        <v>190</v>
      </c>
      <c r="K84" s="32">
        <f t="shared" si="40"/>
        <v>-4.5226130653266333E-2</v>
      </c>
      <c r="L84" s="18">
        <f>IF(ISNUMBER(J84), $B91 * K84, "")</f>
        <v>-6783.9195979899496</v>
      </c>
      <c r="M84" s="31">
        <v>189</v>
      </c>
      <c r="N84" s="32">
        <f t="shared" si="41"/>
        <v>-5.0251256281407038E-2</v>
      </c>
      <c r="O84" s="18">
        <f>IF(ISNUMBER(M84), $B91 * N84, "")</f>
        <v>-7537.6884422110561</v>
      </c>
      <c r="Q84" s="274"/>
      <c r="R84" s="274"/>
      <c r="S84" s="274"/>
    </row>
    <row r="85" spans="1:19" ht="17.25" thickBot="1">
      <c r="A85" s="127" t="s">
        <v>252</v>
      </c>
      <c r="B85" s="128">
        <v>402</v>
      </c>
      <c r="C85" s="78">
        <v>1.2594458399999999E-2</v>
      </c>
      <c r="D85" s="20">
        <v>391</v>
      </c>
      <c r="E85" s="21">
        <f t="shared" si="38"/>
        <v>-2.736318407960199E-2</v>
      </c>
      <c r="F85" s="22">
        <f>IF(ISNUMBER(D85), $B91 * E85, "")</f>
        <v>-4104.4776119402986</v>
      </c>
      <c r="G85" s="30">
        <v>385</v>
      </c>
      <c r="H85" s="21">
        <f t="shared" si="39"/>
        <v>-4.228855721393035E-2</v>
      </c>
      <c r="I85" s="105">
        <f>IF(ISNUMBER(G85), $B91 * H85, "")</f>
        <v>-6343.2835820895525</v>
      </c>
      <c r="J85" s="20">
        <v>385</v>
      </c>
      <c r="K85" s="21">
        <f t="shared" si="40"/>
        <v>-4.228855721393035E-2</v>
      </c>
      <c r="L85" s="22">
        <f>IF(ISNUMBER(J85), $B91 * K85, "")</f>
        <v>-6343.2835820895525</v>
      </c>
      <c r="M85" s="30">
        <v>382</v>
      </c>
      <c r="N85" s="21">
        <f t="shared" si="41"/>
        <v>-4.975124378109453E-2</v>
      </c>
      <c r="O85" s="22">
        <f>IF(ISNUMBER(M85), $B91 * N85, "")</f>
        <v>-7462.6865671641799</v>
      </c>
      <c r="Q85" s="274"/>
      <c r="R85" s="274"/>
      <c r="S85" s="274"/>
    </row>
    <row r="86" spans="1:19" ht="17.25" thickBot="1">
      <c r="A86" s="125" t="s">
        <v>150</v>
      </c>
      <c r="B86" s="129">
        <v>116</v>
      </c>
      <c r="C86" s="80">
        <v>8.6956522000000008E-3</v>
      </c>
      <c r="D86" s="106">
        <v>113</v>
      </c>
      <c r="E86" s="107">
        <f>IF(ISNUMBER(D86), (D86 - $B86) / $B86, "")</f>
        <v>-2.5862068965517241E-2</v>
      </c>
      <c r="F86" s="108">
        <f>IF(ISNUMBER(D86), $B91 * E86, "")</f>
        <v>-3879.3103448275861</v>
      </c>
      <c r="G86" s="109">
        <v>112</v>
      </c>
      <c r="H86" s="107">
        <f>IF(ISNUMBER(G86), (G86 - $B86) / $B86, "")</f>
        <v>-3.4482758620689655E-2</v>
      </c>
      <c r="I86" s="110">
        <f>IF(ISNUMBER(G86), $B91 * H86, "")</f>
        <v>-5172.4137931034484</v>
      </c>
      <c r="J86" s="106">
        <v>112</v>
      </c>
      <c r="K86" s="107">
        <f>IF(ISNUMBER(J86), (J86 - $B86) / $B86, "")</f>
        <v>-3.4482758620689655E-2</v>
      </c>
      <c r="L86" s="108">
        <f>IF(ISNUMBER(J86), $B91 * K86, "")</f>
        <v>-5172.4137931034484</v>
      </c>
      <c r="M86" s="109">
        <v>112</v>
      </c>
      <c r="N86" s="107">
        <f>IF(ISNUMBER(M86), (M86 - $B86) / $B86, "")</f>
        <v>-3.4482758620689655E-2</v>
      </c>
      <c r="O86" s="108">
        <f>IF(ISNUMBER(M86), $B91 * N86, "")</f>
        <v>-5172.4137931034484</v>
      </c>
      <c r="Q86" s="264"/>
      <c r="R86" s="264"/>
      <c r="S86" s="264"/>
    </row>
    <row r="87" spans="1:19" ht="17.25" thickBot="1">
      <c r="A87" s="125" t="s">
        <v>264</v>
      </c>
      <c r="B87" s="126">
        <v>270</v>
      </c>
      <c r="C87" s="77">
        <v>7.4626865999999998E-3</v>
      </c>
      <c r="D87" s="15">
        <v>263</v>
      </c>
      <c r="E87" s="32">
        <f t="shared" ref="E87:E90" si="42">IF(ISNUMBER(D87), (D87 - $B87) / $B87, "")</f>
        <v>-2.5925925925925925E-2</v>
      </c>
      <c r="F87" s="18">
        <f>IF(ISNUMBER(D87), $B91 * E87, "")</f>
        <v>-3888.8888888888887</v>
      </c>
      <c r="G87" s="31">
        <v>261</v>
      </c>
      <c r="H87" s="32">
        <f t="shared" ref="H87:H90" si="43">IF(ISNUMBER(G87), (G87 - $B87) / $B87, "")</f>
        <v>-3.3333333333333333E-2</v>
      </c>
      <c r="I87" s="101">
        <f>IF(ISNUMBER(G87), $B91 * H87, "")</f>
        <v>-5000</v>
      </c>
      <c r="J87" s="15">
        <v>262</v>
      </c>
      <c r="K87" s="32">
        <f t="shared" ref="K87:K90" si="44">IF(ISNUMBER(J87), (J87 - $B87) / $B87, "")</f>
        <v>-2.9629629629629631E-2</v>
      </c>
      <c r="L87" s="18">
        <f>IF(ISNUMBER(J87), $B91 * K87, "")</f>
        <v>-4444.4444444444443</v>
      </c>
      <c r="M87" s="31">
        <v>269</v>
      </c>
      <c r="N87" s="32">
        <f t="shared" ref="N87:N90" si="45">IF(ISNUMBER(M87), (M87 - $B87) / $B87, "")</f>
        <v>-3.7037037037037038E-3</v>
      </c>
      <c r="O87" s="18">
        <f>IF(ISNUMBER(M87), $B91 * N87, "")</f>
        <v>-555.55555555555554</v>
      </c>
      <c r="Q87" s="264"/>
      <c r="R87" s="264"/>
      <c r="S87" s="264"/>
    </row>
    <row r="88" spans="1:19" ht="17.25" thickBot="1">
      <c r="A88" s="125" t="s">
        <v>216</v>
      </c>
      <c r="B88" s="126">
        <v>141</v>
      </c>
      <c r="C88" s="77">
        <v>7.1428571000000003E-3</v>
      </c>
      <c r="D88" s="15">
        <v>135</v>
      </c>
      <c r="E88" s="32">
        <f t="shared" si="42"/>
        <v>-4.2553191489361701E-2</v>
      </c>
      <c r="F88" s="18">
        <f>IF(ISNUMBER(D88), $B91 * E88, "")</f>
        <v>-6382.9787234042551</v>
      </c>
      <c r="G88" s="31">
        <v>135</v>
      </c>
      <c r="H88" s="32">
        <f t="shared" si="43"/>
        <v>-4.2553191489361701E-2</v>
      </c>
      <c r="I88" s="101">
        <f>IF(ISNUMBER(G88), $B91 * H88, "")</f>
        <v>-6382.9787234042551</v>
      </c>
      <c r="J88" s="15">
        <v>133</v>
      </c>
      <c r="K88" s="32">
        <f t="shared" si="44"/>
        <v>-5.6737588652482268E-2</v>
      </c>
      <c r="L88" s="18">
        <f>IF(ISNUMBER(J88), $B91 * K88, "")</f>
        <v>-8510.6382978723395</v>
      </c>
      <c r="M88" s="31">
        <v>133</v>
      </c>
      <c r="N88" s="32">
        <f t="shared" si="45"/>
        <v>-5.6737588652482268E-2</v>
      </c>
      <c r="O88" s="18">
        <f>IF(ISNUMBER(M88), $B91 * N88, "")</f>
        <v>-8510.6382978723395</v>
      </c>
      <c r="Q88" s="264"/>
      <c r="R88" s="264"/>
      <c r="S88" s="264"/>
    </row>
    <row r="89" spans="1:19">
      <c r="A89" s="125" t="s">
        <v>61</v>
      </c>
      <c r="B89" s="126">
        <v>924</v>
      </c>
      <c r="C89" s="77">
        <v>5.4406964000000002E-3</v>
      </c>
      <c r="D89" s="15">
        <v>907</v>
      </c>
      <c r="E89" s="32">
        <f t="shared" si="42"/>
        <v>-1.83982683982684E-2</v>
      </c>
      <c r="F89" s="18">
        <f>IF(ISNUMBER(D89), $B91 * E89, "")</f>
        <v>-2759.7402597402602</v>
      </c>
      <c r="G89" s="31">
        <v>956</v>
      </c>
      <c r="H89" s="32">
        <f t="shared" si="43"/>
        <v>3.4632034632034632E-2</v>
      </c>
      <c r="I89" s="101">
        <f>IF(ISNUMBER(G89), $B91 * H89, "")</f>
        <v>5194.8051948051952</v>
      </c>
      <c r="J89" s="15">
        <v>969</v>
      </c>
      <c r="K89" s="32">
        <f t="shared" si="44"/>
        <v>4.8701298701298704E-2</v>
      </c>
      <c r="L89" s="18">
        <f>IF(ISNUMBER(J89), $B91 * K89, "")</f>
        <v>7305.1948051948057</v>
      </c>
      <c r="M89" s="31">
        <v>943</v>
      </c>
      <c r="N89" s="32">
        <f t="shared" si="45"/>
        <v>2.0562770562770564E-2</v>
      </c>
      <c r="O89" s="18">
        <f>IF(ISNUMBER(M89), $B91 * N89, "")</f>
        <v>3084.4155844155844</v>
      </c>
      <c r="Q89" s="253"/>
      <c r="R89" s="254"/>
      <c r="S89" s="255"/>
    </row>
    <row r="90" spans="1:19" ht="17.25" thickBot="1">
      <c r="A90" s="130" t="s">
        <v>160</v>
      </c>
      <c r="B90" s="131">
        <v>101</v>
      </c>
      <c r="C90" s="79">
        <v>0</v>
      </c>
      <c r="D90" s="24">
        <v>99.1</v>
      </c>
      <c r="E90" s="25">
        <f t="shared" si="42"/>
        <v>-1.8811881188118867E-2</v>
      </c>
      <c r="F90" s="104">
        <f>IF(ISNUMBER(D90), $B91 * E90, "")</f>
        <v>-2821.7821782178298</v>
      </c>
      <c r="G90" s="102">
        <v>99.2</v>
      </c>
      <c r="H90" s="25">
        <f t="shared" si="43"/>
        <v>-1.7821782178217793E-2</v>
      </c>
      <c r="I90" s="103">
        <f>IF(ISNUMBER(G90), $B91 * H90, "")</f>
        <v>-2673.2673267326691</v>
      </c>
      <c r="J90" s="24">
        <v>98.8</v>
      </c>
      <c r="K90" s="25">
        <f t="shared" si="44"/>
        <v>-2.1782178217821812E-2</v>
      </c>
      <c r="L90" s="104">
        <f>IF(ISNUMBER(J90), $B91 * K90, "")</f>
        <v>-3267.3267326732716</v>
      </c>
      <c r="M90" s="102">
        <v>99.5</v>
      </c>
      <c r="N90" s="25">
        <f t="shared" si="45"/>
        <v>-1.4851485148514851E-2</v>
      </c>
      <c r="O90" s="104">
        <f>IF(ISNUMBER(M90), $B91 * N90, "")</f>
        <v>-2227.7227722772277</v>
      </c>
      <c r="Q90" s="256"/>
      <c r="R90" s="257"/>
      <c r="S90" s="258"/>
    </row>
    <row r="91" spans="1:19" ht="17.25" thickBot="1">
      <c r="A91" s="132" t="s">
        <v>268</v>
      </c>
      <c r="B91" s="317">
        <f>$B$37</f>
        <v>150000</v>
      </c>
      <c r="C91" s="318"/>
      <c r="D91" s="26" t="s">
        <v>269</v>
      </c>
      <c r="E91" s="27">
        <f>IF(COUNT(E71:E90), SUM(E71:E90) / COUNT(E71:E90), 0)</f>
        <v>-8.9830372425167872E-3</v>
      </c>
      <c r="F91" s="28">
        <f>SUM(F71:F90)</f>
        <v>-26949.111727550364</v>
      </c>
      <c r="G91" s="26" t="s">
        <v>269</v>
      </c>
      <c r="H91" s="27">
        <f>IF(COUNT(H71:H90), SUM(H71:H90) / COUNT(H71:H90), 0)</f>
        <v>-1.1307971813380915E-2</v>
      </c>
      <c r="I91" s="28">
        <f>SUM(I71:I90)</f>
        <v>-33923.915440142744</v>
      </c>
      <c r="J91" s="26" t="s">
        <v>269</v>
      </c>
      <c r="K91" s="27">
        <f>IF(COUNT(K71:K90), SUM(K71:K90) / COUNT(K71:K90), 0)</f>
        <v>-1.0597161573984357E-2</v>
      </c>
      <c r="L91" s="28">
        <f>SUM(L71:L90)</f>
        <v>-31791.484721953075</v>
      </c>
      <c r="M91" s="26" t="s">
        <v>269</v>
      </c>
      <c r="N91" s="27">
        <f>IF(COUNT(N71:N90), SUM(N71:N90) / COUNT(N71:N90), 0)</f>
        <v>-1.7918393757632954E-2</v>
      </c>
      <c r="O91" s="28">
        <f>SUM(O71:O90)</f>
        <v>-53755.181272898859</v>
      </c>
      <c r="Q91" s="259"/>
      <c r="R91" s="260"/>
      <c r="S91" s="261"/>
    </row>
    <row r="93" spans="1:19" ht="17.25" thickBot="1"/>
    <row r="94" spans="1:19" ht="17.25" thickBot="1">
      <c r="A94" s="275" t="s">
        <v>46</v>
      </c>
      <c r="B94" s="276"/>
      <c r="C94" s="276"/>
      <c r="D94" s="276"/>
      <c r="E94" s="276"/>
      <c r="F94" s="276"/>
      <c r="G94" s="276"/>
      <c r="H94" s="276"/>
      <c r="I94" s="276"/>
      <c r="J94" s="276"/>
      <c r="K94" s="276"/>
      <c r="L94" s="276"/>
      <c r="M94" s="276"/>
      <c r="N94" s="276"/>
      <c r="O94" s="277"/>
      <c r="Q94" s="274"/>
      <c r="R94" s="274"/>
      <c r="S94" s="274"/>
    </row>
    <row r="95" spans="1:19" ht="17.25" thickBot="1">
      <c r="A95" s="169" t="s">
        <v>265</v>
      </c>
      <c r="B95" s="275" t="s">
        <v>49</v>
      </c>
      <c r="C95" s="277"/>
      <c r="D95" s="275" t="s">
        <v>58</v>
      </c>
      <c r="E95" s="276"/>
      <c r="F95" s="277"/>
      <c r="G95" s="278">
        <f>_xlfn.IFNA(VLOOKUP(B95, 현재가테이블!$B$2:$D$200, 2, FALSE), "-")</f>
        <v>74050000</v>
      </c>
      <c r="H95" s="279"/>
      <c r="I95" s="280"/>
      <c r="J95" s="275" t="s">
        <v>59</v>
      </c>
      <c r="K95" s="276"/>
      <c r="L95" s="277"/>
      <c r="M95" s="281">
        <f>_xlfn.IFNA(VLOOKUP(B95, 현재가테이블!$B$2:$D$200, 3, FALSE), "-")</f>
        <v>-1.04236269E-2</v>
      </c>
      <c r="N95" s="282"/>
      <c r="O95" s="283"/>
      <c r="Q95" s="274"/>
      <c r="R95" s="274"/>
      <c r="S95" s="274"/>
    </row>
    <row r="96" spans="1:19" ht="17.25" thickBot="1">
      <c r="A96" s="319" t="s">
        <v>55</v>
      </c>
      <c r="B96" s="315" t="str">
        <f>TEXT($G$1, "[$-ko-KR]yyyy-mm-dd(ddd) ") &amp; "오전 00:00"</f>
        <v>2021-10-04(월) 오전 00:00</v>
      </c>
      <c r="C96" s="316"/>
      <c r="D96" s="288" t="str">
        <f>TEXT($G$1, "[$-ko-KR]yyyy-mm-dd(ddd) ") &amp; "오후 14:00"</f>
        <v>2021-10-04(월) 오후 14:00</v>
      </c>
      <c r="E96" s="289"/>
      <c r="F96" s="290"/>
      <c r="G96" s="288" t="str">
        <f>TEXT($G$1, "[$-ko-KR]yyyy-mm-dd(ddd) ") &amp; "오후 19:00"</f>
        <v>2021-10-04(월) 오후 19:00</v>
      </c>
      <c r="H96" s="289"/>
      <c r="I96" s="290"/>
      <c r="J96" s="288" t="str">
        <f>TEXT($G$1, "[$-ko-KR]yyyy-mm-dd(ddd) ") &amp; "오후 21:00"</f>
        <v>2021-10-04(월) 오후 21:00</v>
      </c>
      <c r="K96" s="289"/>
      <c r="L96" s="290"/>
      <c r="M96" s="288" t="str">
        <f>TEXT($G$1+1, "[$-ko-KR]yyyy-mm-dd(ddd) ") &amp; "오전 00:00"</f>
        <v>2021-10-05(화) 오전 00:00</v>
      </c>
      <c r="N96" s="289"/>
      <c r="O96" s="290"/>
      <c r="Q96" s="274"/>
      <c r="R96" s="274"/>
      <c r="S96" s="274"/>
    </row>
    <row r="97" spans="1:19" ht="17.25" thickBot="1">
      <c r="A97" s="320"/>
      <c r="B97" s="121" t="s">
        <v>58</v>
      </c>
      <c r="C97" s="122" t="s">
        <v>59</v>
      </c>
      <c r="D97" s="2" t="s">
        <v>58</v>
      </c>
      <c r="E97" s="10" t="s">
        <v>266</v>
      </c>
      <c r="F97" s="11" t="s">
        <v>267</v>
      </c>
      <c r="G97" s="170" t="s">
        <v>58</v>
      </c>
      <c r="H97" s="171" t="s">
        <v>266</v>
      </c>
      <c r="I97" s="172" t="s">
        <v>267</v>
      </c>
      <c r="J97" s="10" t="s">
        <v>58</v>
      </c>
      <c r="K97" s="10" t="s">
        <v>266</v>
      </c>
      <c r="L97" s="115" t="s">
        <v>267</v>
      </c>
      <c r="M97" s="2" t="s">
        <v>58</v>
      </c>
      <c r="N97" s="10" t="s">
        <v>266</v>
      </c>
      <c r="O97" s="66" t="s">
        <v>267</v>
      </c>
      <c r="Q97" s="264"/>
      <c r="R97" s="264"/>
      <c r="S97" s="264"/>
    </row>
    <row r="98" spans="1:19" ht="17.25" thickBot="1">
      <c r="A98" s="123" t="s">
        <v>96</v>
      </c>
      <c r="B98" s="124">
        <v>10510</v>
      </c>
      <c r="C98" s="76">
        <v>0.16972732330000001</v>
      </c>
      <c r="D98" s="13">
        <v>10200</v>
      </c>
      <c r="E98" s="14">
        <f>IF(ISNUMBER(D98), (D98 - $B98) / $B98, "")</f>
        <v>-2.9495718363463368E-2</v>
      </c>
      <c r="F98" s="16">
        <f>IF(ISNUMBER(D98), $B118 * E98, "")</f>
        <v>-4424.3577545195049</v>
      </c>
      <c r="G98" s="29">
        <v>10590</v>
      </c>
      <c r="H98" s="14">
        <f>IF(ISNUMBER(G98), (G98 - $B98) / $B98, "")</f>
        <v>7.6117982873453857E-3</v>
      </c>
      <c r="I98" s="100">
        <f>IF(ISNUMBER(G98), $B118 * H98, "")</f>
        <v>1141.7697431018078</v>
      </c>
      <c r="J98" s="13">
        <v>10700</v>
      </c>
      <c r="K98" s="14">
        <f>IF(ISNUMBER(J98), (J98 - $B98) / $B98, "")</f>
        <v>1.8078020932445291E-2</v>
      </c>
      <c r="L98" s="16">
        <f>IF(ISNUMBER(J98), $B118 * K98, "")</f>
        <v>2711.7031398667937</v>
      </c>
      <c r="M98" s="29">
        <v>10250</v>
      </c>
      <c r="N98" s="14">
        <f>IF(ISNUMBER(M98), (M98 - $B98) / $B98, "")</f>
        <v>-2.4738344433872503E-2</v>
      </c>
      <c r="O98" s="16">
        <f>IF(ISNUMBER(M98), $B118 * N98, "")</f>
        <v>-3710.7516650808752</v>
      </c>
      <c r="Q98" s="274"/>
      <c r="R98" s="274"/>
      <c r="S98" s="274"/>
    </row>
    <row r="99" spans="1:19" ht="17.25" thickBot="1">
      <c r="A99" s="125" t="s">
        <v>106</v>
      </c>
      <c r="B99" s="126">
        <v>2665</v>
      </c>
      <c r="C99" s="77">
        <v>0.11974789919999999</v>
      </c>
      <c r="D99" s="15">
        <v>2560</v>
      </c>
      <c r="E99" s="32">
        <f t="shared" ref="E99:E102" si="46">IF(ISNUMBER(D99), (D99 - $B99) / $B99, "")</f>
        <v>-3.9399624765478425E-2</v>
      </c>
      <c r="F99" s="18">
        <f>IF(ISNUMBER(D99), $B118 * E99, "")</f>
        <v>-5909.9437148217639</v>
      </c>
      <c r="G99" s="31">
        <v>2610</v>
      </c>
      <c r="H99" s="32">
        <f t="shared" ref="H99:H102" si="47">IF(ISNUMBER(G99), (G99 - $B99) / $B99, "")</f>
        <v>-2.0637898686679174E-2</v>
      </c>
      <c r="I99" s="101">
        <f>IF(ISNUMBER(G99), $B118 * H99, "")</f>
        <v>-3095.6848030018759</v>
      </c>
      <c r="J99" s="15">
        <v>2650</v>
      </c>
      <c r="K99" s="32">
        <f t="shared" ref="K99:K102" si="48">IF(ISNUMBER(J99), (J99 - $B99) / $B99, "")</f>
        <v>-5.6285178236397749E-3</v>
      </c>
      <c r="L99" s="18">
        <f>IF(ISNUMBER(J99), $B118 * K99, "")</f>
        <v>-844.27767354596619</v>
      </c>
      <c r="M99" s="31">
        <v>2565</v>
      </c>
      <c r="N99" s="32">
        <f t="shared" ref="N99:N102" si="49">IF(ISNUMBER(M99), (M99 - $B99) / $B99, "")</f>
        <v>-3.7523452157598502E-2</v>
      </c>
      <c r="O99" s="18">
        <f>IF(ISNUMBER(M99), $B118 * N99, "")</f>
        <v>-5628.5178236397751</v>
      </c>
      <c r="Q99" s="274"/>
      <c r="R99" s="274"/>
      <c r="S99" s="274"/>
    </row>
    <row r="100" spans="1:19" ht="17.25" thickBot="1">
      <c r="A100" s="125" t="s">
        <v>228</v>
      </c>
      <c r="B100" s="126">
        <v>360</v>
      </c>
      <c r="C100" s="77">
        <v>0.1076923077</v>
      </c>
      <c r="D100" s="15">
        <v>365</v>
      </c>
      <c r="E100" s="32">
        <f t="shared" si="46"/>
        <v>1.3888888888888888E-2</v>
      </c>
      <c r="F100" s="18">
        <f>IF(ISNUMBER(D100), $B118 * E100, "")</f>
        <v>2083.333333333333</v>
      </c>
      <c r="G100" s="31">
        <v>364</v>
      </c>
      <c r="H100" s="32">
        <f t="shared" si="47"/>
        <v>1.1111111111111112E-2</v>
      </c>
      <c r="I100" s="101">
        <f>IF(ISNUMBER(G100), $B118 * H100, "")</f>
        <v>1666.6666666666667</v>
      </c>
      <c r="J100" s="15">
        <v>365</v>
      </c>
      <c r="K100" s="32">
        <f t="shared" si="48"/>
        <v>1.3888888888888888E-2</v>
      </c>
      <c r="L100" s="18">
        <f>IF(ISNUMBER(J100), $B118 * K100, "")</f>
        <v>2083.333333333333</v>
      </c>
      <c r="M100" s="31">
        <v>363</v>
      </c>
      <c r="N100" s="32">
        <f t="shared" si="49"/>
        <v>8.3333333333333332E-3</v>
      </c>
      <c r="O100" s="18">
        <f>IF(ISNUMBER(M100), $B118 * N100, "")</f>
        <v>1250</v>
      </c>
      <c r="Q100" s="264"/>
      <c r="R100" s="264"/>
      <c r="S100" s="264"/>
    </row>
    <row r="101" spans="1:19" ht="17.25" thickBot="1">
      <c r="A101" s="125" t="s">
        <v>84</v>
      </c>
      <c r="B101" s="126">
        <v>5760</v>
      </c>
      <c r="C101" s="77">
        <v>9.1943127999999999E-2</v>
      </c>
      <c r="D101" s="15">
        <v>5475</v>
      </c>
      <c r="E101" s="32">
        <f t="shared" si="46"/>
        <v>-4.9479166666666664E-2</v>
      </c>
      <c r="F101" s="18">
        <f>IF(ISNUMBER(D101), $B118 * E101, "")</f>
        <v>-7421.875</v>
      </c>
      <c r="G101" s="31">
        <v>5455</v>
      </c>
      <c r="H101" s="32">
        <f t="shared" si="47"/>
        <v>-5.2951388888888888E-2</v>
      </c>
      <c r="I101" s="101">
        <f>IF(ISNUMBER(G101), $B118 * H101, "")</f>
        <v>-7942.708333333333</v>
      </c>
      <c r="J101" s="15">
        <v>5475</v>
      </c>
      <c r="K101" s="32">
        <f t="shared" si="48"/>
        <v>-4.9479166666666664E-2</v>
      </c>
      <c r="L101" s="18">
        <f>IF(ISNUMBER(J101), $B118 * K101, "")</f>
        <v>-7421.875</v>
      </c>
      <c r="M101" s="31">
        <v>5415</v>
      </c>
      <c r="N101" s="32">
        <f t="shared" si="49"/>
        <v>-5.9895833333333336E-2</v>
      </c>
      <c r="O101" s="18">
        <f>IF(ISNUMBER(M101), $B118 * N101, "")</f>
        <v>-8984.375</v>
      </c>
      <c r="Q101" s="264"/>
      <c r="R101" s="264"/>
      <c r="S101" s="264"/>
    </row>
    <row r="102" spans="1:19" ht="17.25" thickBot="1">
      <c r="A102" s="127" t="s">
        <v>204</v>
      </c>
      <c r="B102" s="128">
        <v>986</v>
      </c>
      <c r="C102" s="78">
        <v>8.1140350900000005E-2</v>
      </c>
      <c r="D102" s="20">
        <v>1155</v>
      </c>
      <c r="E102" s="21">
        <f t="shared" si="46"/>
        <v>0.17139959432048682</v>
      </c>
      <c r="F102" s="22">
        <f>IF(ISNUMBER(D102), $B118 * E102, "")</f>
        <v>25709.939148073023</v>
      </c>
      <c r="G102" s="30">
        <v>1140</v>
      </c>
      <c r="H102" s="21">
        <f t="shared" si="47"/>
        <v>0.15618661257606492</v>
      </c>
      <c r="I102" s="105">
        <f>IF(ISNUMBER(G102), $B118 * H102, "")</f>
        <v>23427.991886409738</v>
      </c>
      <c r="J102" s="20">
        <v>1145</v>
      </c>
      <c r="K102" s="21">
        <f t="shared" si="48"/>
        <v>0.1612576064908722</v>
      </c>
      <c r="L102" s="22">
        <f>IF(ISNUMBER(J102), $B118 * K102, "")</f>
        <v>24188.640973630831</v>
      </c>
      <c r="M102" s="30">
        <v>1125</v>
      </c>
      <c r="N102" s="21">
        <f t="shared" si="49"/>
        <v>0.14097363083164299</v>
      </c>
      <c r="O102" s="22">
        <f>IF(ISNUMBER(M102), $B118 * N102, "")</f>
        <v>21146.04462474645</v>
      </c>
      <c r="Q102" s="264"/>
      <c r="R102" s="264"/>
      <c r="S102" s="264"/>
    </row>
    <row r="103" spans="1:19" ht="17.25" thickBot="1">
      <c r="A103" s="125" t="s">
        <v>122</v>
      </c>
      <c r="B103" s="129">
        <v>628</v>
      </c>
      <c r="C103" s="80">
        <v>8.0895008599999998E-2</v>
      </c>
      <c r="D103" s="106">
        <v>613</v>
      </c>
      <c r="E103" s="107">
        <f>IF(ISNUMBER(D103), (D103 - $B103) / $B103, "")</f>
        <v>-2.3885350318471339E-2</v>
      </c>
      <c r="F103" s="108">
        <f>IF(ISNUMBER(D103), $B118 * E103, "")</f>
        <v>-3582.802547770701</v>
      </c>
      <c r="G103" s="109">
        <v>619</v>
      </c>
      <c r="H103" s="107">
        <f>IF(ISNUMBER(G103), (G103 - $B103) / $B103, "")</f>
        <v>-1.4331210191082803E-2</v>
      </c>
      <c r="I103" s="110">
        <f>IF(ISNUMBER(G103), $B118 * H103, "")</f>
        <v>-2149.6815286624205</v>
      </c>
      <c r="J103" s="106">
        <v>620</v>
      </c>
      <c r="K103" s="107">
        <f>IF(ISNUMBER(J103), (J103 - $B103) / $B103, "")</f>
        <v>-1.2738853503184714E-2</v>
      </c>
      <c r="L103" s="108">
        <f>IF(ISNUMBER(J103), $B118 * K103, "")</f>
        <v>-1910.8280254777071</v>
      </c>
      <c r="M103" s="109">
        <v>610</v>
      </c>
      <c r="N103" s="107">
        <f>IF(ISNUMBER(M103), (M103 - $B103) / $B103, "")</f>
        <v>-2.8662420382165606E-2</v>
      </c>
      <c r="O103" s="108">
        <f>IF(ISNUMBER(M103), $B118 * N103, "")</f>
        <v>-4299.3630573248411</v>
      </c>
      <c r="Q103" s="264"/>
      <c r="R103" s="264"/>
      <c r="S103" s="264"/>
    </row>
    <row r="104" spans="1:19" ht="17.25" thickBot="1">
      <c r="A104" s="125" t="s">
        <v>102</v>
      </c>
      <c r="B104" s="126">
        <v>1105</v>
      </c>
      <c r="C104" s="77">
        <v>6.7632850199999997E-2</v>
      </c>
      <c r="D104" s="15">
        <v>1060</v>
      </c>
      <c r="E104" s="32">
        <f t="shared" ref="E104:E107" si="50">IF(ISNUMBER(D104), (D104 - $B104) / $B104, "")</f>
        <v>-4.072398190045249E-2</v>
      </c>
      <c r="F104" s="18">
        <f>IF(ISNUMBER(D104), $B118 * E104, "")</f>
        <v>-6108.5972850678736</v>
      </c>
      <c r="G104" s="31">
        <v>1045</v>
      </c>
      <c r="H104" s="32">
        <f t="shared" ref="H104:H107" si="51">IF(ISNUMBER(G104), (G104 - $B104) / $B104, "")</f>
        <v>-5.4298642533936653E-2</v>
      </c>
      <c r="I104" s="101">
        <f>IF(ISNUMBER(G104), $B118 * H104, "")</f>
        <v>-8144.7963800904981</v>
      </c>
      <c r="J104" s="15">
        <v>1045</v>
      </c>
      <c r="K104" s="32">
        <f t="shared" ref="K104:K107" si="52">IF(ISNUMBER(J104), (J104 - $B104) / $B104, "")</f>
        <v>-5.4298642533936653E-2</v>
      </c>
      <c r="L104" s="18">
        <f>IF(ISNUMBER(J104), $B118 * K104, "")</f>
        <v>-8144.7963800904981</v>
      </c>
      <c r="M104" s="31">
        <v>1035</v>
      </c>
      <c r="N104" s="32">
        <f t="shared" ref="N104:N107" si="53">IF(ISNUMBER(M104), (M104 - $B104) / $B104, "")</f>
        <v>-6.3348416289592757E-2</v>
      </c>
      <c r="O104" s="18">
        <f>IF(ISNUMBER(M104), $B118 * N104, "")</f>
        <v>-9502.2624434389127</v>
      </c>
      <c r="Q104" s="264"/>
      <c r="R104" s="264"/>
      <c r="S104" s="264"/>
    </row>
    <row r="105" spans="1:19" ht="17.25" thickBot="1">
      <c r="A105" s="125" t="s">
        <v>63</v>
      </c>
      <c r="B105" s="126">
        <v>55120</v>
      </c>
      <c r="C105" s="77">
        <v>6.2451811900000001E-2</v>
      </c>
      <c r="D105" s="15">
        <v>52380</v>
      </c>
      <c r="E105" s="32">
        <f t="shared" si="50"/>
        <v>-4.9709724238026123E-2</v>
      </c>
      <c r="F105" s="18">
        <f>IF(ISNUMBER(D105), $B118 * E105, "")</f>
        <v>-7456.4586357039188</v>
      </c>
      <c r="G105" s="31">
        <v>52100</v>
      </c>
      <c r="H105" s="32">
        <f t="shared" si="51"/>
        <v>-5.4789550072568943E-2</v>
      </c>
      <c r="I105" s="101">
        <f>IF(ISNUMBER(G105), $B118 * H105, "")</f>
        <v>-8218.4325108853409</v>
      </c>
      <c r="J105" s="15">
        <v>51990</v>
      </c>
      <c r="K105" s="32">
        <f t="shared" si="52"/>
        <v>-5.6785195936139329E-2</v>
      </c>
      <c r="L105" s="18">
        <f>IF(ISNUMBER(J105), $B118 * K105, "")</f>
        <v>-8517.7793904208993</v>
      </c>
      <c r="M105" s="31">
        <v>51590</v>
      </c>
      <c r="N105" s="32">
        <f t="shared" si="53"/>
        <v>-6.4042089985486217E-2</v>
      </c>
      <c r="O105" s="18">
        <f>IF(ISNUMBER(M105), $B118 * N105, "")</f>
        <v>-9606.3134978229318</v>
      </c>
      <c r="Q105" s="264"/>
      <c r="R105" s="264"/>
      <c r="S105" s="264"/>
    </row>
    <row r="106" spans="1:19" ht="17.25" thickBot="1">
      <c r="A106" s="125" t="s">
        <v>138</v>
      </c>
      <c r="B106" s="126">
        <v>20210</v>
      </c>
      <c r="C106" s="77">
        <v>6.1449579800000001E-2</v>
      </c>
      <c r="D106" s="15">
        <v>19420</v>
      </c>
      <c r="E106" s="32">
        <f t="shared" si="50"/>
        <v>-3.9089559623948542E-2</v>
      </c>
      <c r="F106" s="18">
        <f>IF(ISNUMBER(D106), $B118 * E106, "")</f>
        <v>-5863.4339435922811</v>
      </c>
      <c r="G106" s="31">
        <v>21100</v>
      </c>
      <c r="H106" s="32">
        <f t="shared" si="51"/>
        <v>4.4037605145967343E-2</v>
      </c>
      <c r="I106" s="101">
        <f>IF(ISNUMBER(G106), $B118 * H106, "")</f>
        <v>6605.6407718951014</v>
      </c>
      <c r="J106" s="15">
        <v>21450</v>
      </c>
      <c r="K106" s="32">
        <f t="shared" si="52"/>
        <v>6.1355764473033154E-2</v>
      </c>
      <c r="L106" s="18">
        <f>IF(ISNUMBER(J106), $B118 * K106, "")</f>
        <v>9203.3646709549739</v>
      </c>
      <c r="M106" s="31">
        <v>20580</v>
      </c>
      <c r="N106" s="32">
        <f t="shared" si="53"/>
        <v>1.830776843146957E-2</v>
      </c>
      <c r="O106" s="18">
        <f>IF(ISNUMBER(M106), $B118 * N106, "")</f>
        <v>2746.1652647204355</v>
      </c>
      <c r="Q106" s="33"/>
      <c r="R106" s="33"/>
    </row>
    <row r="107" spans="1:19" ht="17.25" thickBot="1">
      <c r="A107" s="130" t="s">
        <v>69</v>
      </c>
      <c r="B107" s="131">
        <v>11100</v>
      </c>
      <c r="C107" s="79">
        <v>5.4131054099999999E-2</v>
      </c>
      <c r="D107" s="24">
        <v>10420</v>
      </c>
      <c r="E107" s="25">
        <f t="shared" si="50"/>
        <v>-6.126126126126126E-2</v>
      </c>
      <c r="F107" s="104">
        <f>IF(ISNUMBER(D107), $B118 * E107, "")</f>
        <v>-9189.1891891891883</v>
      </c>
      <c r="G107" s="102">
        <v>10360</v>
      </c>
      <c r="H107" s="25">
        <f t="shared" si="51"/>
        <v>-6.6666666666666666E-2</v>
      </c>
      <c r="I107" s="103">
        <f>IF(ISNUMBER(G107), $B118 * H107, "")</f>
        <v>-10000</v>
      </c>
      <c r="J107" s="24">
        <v>10310</v>
      </c>
      <c r="K107" s="25">
        <f t="shared" si="52"/>
        <v>-7.1171171171171166E-2</v>
      </c>
      <c r="L107" s="104">
        <f>IF(ISNUMBER(J107), $B118 * K107, "")</f>
        <v>-10675.675675675675</v>
      </c>
      <c r="M107" s="102">
        <v>10280</v>
      </c>
      <c r="N107" s="25">
        <f t="shared" si="53"/>
        <v>-7.3873873873873869E-2</v>
      </c>
      <c r="O107" s="104">
        <f>IF(ISNUMBER(M107), $B118 * N107, "")</f>
        <v>-11081.08108108108</v>
      </c>
      <c r="Q107" s="265"/>
      <c r="R107" s="266"/>
      <c r="S107" s="267"/>
    </row>
    <row r="108" spans="1:19">
      <c r="A108" s="123" t="s">
        <v>230</v>
      </c>
      <c r="B108" s="124">
        <v>825</v>
      </c>
      <c r="C108" s="76">
        <v>5.0955413999999997E-2</v>
      </c>
      <c r="D108" s="13">
        <v>852</v>
      </c>
      <c r="E108" s="14">
        <f>IF(ISNUMBER(D108), (D108 - $B108) / $B108, "")</f>
        <v>3.272727272727273E-2</v>
      </c>
      <c r="F108" s="16">
        <f>IF(ISNUMBER(D108), $B118 * E108, "")</f>
        <v>4909.0909090909099</v>
      </c>
      <c r="G108" s="29">
        <v>844</v>
      </c>
      <c r="H108" s="14">
        <f>IF(ISNUMBER(G108), (G108 - $B108) / $B108, "")</f>
        <v>2.3030303030303029E-2</v>
      </c>
      <c r="I108" s="100">
        <f>IF(ISNUMBER(G108), $B118 * H108, "")</f>
        <v>3454.5454545454545</v>
      </c>
      <c r="J108" s="13">
        <v>841</v>
      </c>
      <c r="K108" s="14">
        <f>IF(ISNUMBER(J108), (J108 - $B108) / $B108, "")</f>
        <v>1.9393939393939394E-2</v>
      </c>
      <c r="L108" s="16">
        <f>IF(ISNUMBER(J108), $B118 * K108, "")</f>
        <v>2909.090909090909</v>
      </c>
      <c r="M108" s="29">
        <v>814</v>
      </c>
      <c r="N108" s="14">
        <f>IF(ISNUMBER(M108), (M108 - $B108) / $B108, "")</f>
        <v>-1.3333333333333334E-2</v>
      </c>
      <c r="O108" s="16">
        <f>IF(ISNUMBER(M108), $B118 * N108, "")</f>
        <v>-2000.0000000000002</v>
      </c>
      <c r="Q108" s="268"/>
      <c r="R108" s="269"/>
      <c r="S108" s="270"/>
    </row>
    <row r="109" spans="1:19" ht="17.25" thickBot="1">
      <c r="A109" s="125" t="s">
        <v>172</v>
      </c>
      <c r="B109" s="126">
        <v>432</v>
      </c>
      <c r="C109" s="77">
        <v>4.3478260900000003E-2</v>
      </c>
      <c r="D109" s="15">
        <v>435</v>
      </c>
      <c r="E109" s="32">
        <f t="shared" ref="E109:E112" si="54">IF(ISNUMBER(D109), (D109 - $B109) / $B109, "")</f>
        <v>6.9444444444444441E-3</v>
      </c>
      <c r="F109" s="18">
        <f>IF(ISNUMBER(D109), $B118 * E109, "")</f>
        <v>1041.6666666666665</v>
      </c>
      <c r="G109" s="31">
        <v>430</v>
      </c>
      <c r="H109" s="32">
        <f t="shared" ref="H109:H112" si="55">IF(ISNUMBER(G109), (G109 - $B109) / $B109, "")</f>
        <v>-4.6296296296296294E-3</v>
      </c>
      <c r="I109" s="101">
        <f>IF(ISNUMBER(G109), $B118 * H109, "")</f>
        <v>-694.44444444444446</v>
      </c>
      <c r="J109" s="15">
        <v>433</v>
      </c>
      <c r="K109" s="32">
        <f t="shared" ref="K109:K112" si="56">IF(ISNUMBER(J109), (J109 - $B109) / $B109, "")</f>
        <v>2.3148148148148147E-3</v>
      </c>
      <c r="L109" s="18">
        <f>IF(ISNUMBER(J109), $B118 * K109, "")</f>
        <v>347.22222222222223</v>
      </c>
      <c r="M109" s="31">
        <v>424</v>
      </c>
      <c r="N109" s="32">
        <f t="shared" ref="N109:N112" si="57">IF(ISNUMBER(M109), (M109 - $B109) / $B109, "")</f>
        <v>-1.8518518518518517E-2</v>
      </c>
      <c r="O109" s="18">
        <f>IF(ISNUMBER(M109), $B118 * N109, "")</f>
        <v>-2777.7777777777778</v>
      </c>
      <c r="Q109" s="271"/>
      <c r="R109" s="272"/>
      <c r="S109" s="273"/>
    </row>
    <row r="110" spans="1:19" ht="17.25" thickBot="1">
      <c r="A110" s="125" t="s">
        <v>130</v>
      </c>
      <c r="B110" s="126">
        <v>123</v>
      </c>
      <c r="C110" s="77">
        <v>4.23728814E-2</v>
      </c>
      <c r="D110" s="15">
        <v>117</v>
      </c>
      <c r="E110" s="32">
        <f t="shared" si="54"/>
        <v>-4.878048780487805E-2</v>
      </c>
      <c r="F110" s="18">
        <f>IF(ISNUMBER(D110), $B118 * E110, "")</f>
        <v>-7317.0731707317073</v>
      </c>
      <c r="G110" s="31">
        <v>118</v>
      </c>
      <c r="H110" s="32">
        <f t="shared" si="55"/>
        <v>-4.065040650406504E-2</v>
      </c>
      <c r="I110" s="101">
        <f>IF(ISNUMBER(G110), $B118 * H110, "")</f>
        <v>-6097.5609756097556</v>
      </c>
      <c r="J110" s="15">
        <v>118</v>
      </c>
      <c r="K110" s="32">
        <f t="shared" si="56"/>
        <v>-4.065040650406504E-2</v>
      </c>
      <c r="L110" s="18">
        <f>IF(ISNUMBER(J110), $B118 * K110, "")</f>
        <v>-6097.5609756097556</v>
      </c>
      <c r="M110" s="31">
        <v>118</v>
      </c>
      <c r="N110" s="32">
        <f t="shared" si="57"/>
        <v>-4.065040650406504E-2</v>
      </c>
      <c r="O110" s="18">
        <f>IF(ISNUMBER(M110), $B118 * N110, "")</f>
        <v>-6097.5609756097556</v>
      </c>
      <c r="Q110" s="264"/>
      <c r="R110" s="264"/>
      <c r="S110" s="264"/>
    </row>
    <row r="111" spans="1:19" ht="17.25" thickBot="1">
      <c r="A111" s="125" t="s">
        <v>226</v>
      </c>
      <c r="B111" s="126">
        <v>939</v>
      </c>
      <c r="C111" s="77">
        <v>4.2175360699999997E-2</v>
      </c>
      <c r="D111" s="15">
        <v>914</v>
      </c>
      <c r="E111" s="32">
        <f t="shared" si="54"/>
        <v>-2.6624068157614485E-2</v>
      </c>
      <c r="F111" s="18">
        <f>IF(ISNUMBER(D111), $B118 * E111, "")</f>
        <v>-3993.6102236421725</v>
      </c>
      <c r="G111" s="31">
        <v>908</v>
      </c>
      <c r="H111" s="32">
        <f t="shared" si="55"/>
        <v>-3.301384451544196E-2</v>
      </c>
      <c r="I111" s="101">
        <f>IF(ISNUMBER(G111), $B118 * H111, "")</f>
        <v>-4952.0766773162941</v>
      </c>
      <c r="J111" s="15">
        <v>910</v>
      </c>
      <c r="K111" s="32">
        <f t="shared" si="56"/>
        <v>-3.0883919062832801E-2</v>
      </c>
      <c r="L111" s="18">
        <f>IF(ISNUMBER(J111), $B118 * K111, "")</f>
        <v>-4632.5878594249198</v>
      </c>
      <c r="M111" s="31">
        <v>899</v>
      </c>
      <c r="N111" s="32">
        <f t="shared" si="57"/>
        <v>-4.2598509052183174E-2</v>
      </c>
      <c r="O111" s="18">
        <f>IF(ISNUMBER(M111), $B118 * N111, "")</f>
        <v>-6389.7763578274762</v>
      </c>
      <c r="Q111" s="274"/>
      <c r="R111" s="274"/>
      <c r="S111" s="274"/>
    </row>
    <row r="112" spans="1:19" ht="17.25" thickBot="1">
      <c r="A112" s="127" t="s">
        <v>104</v>
      </c>
      <c r="B112" s="128">
        <v>1240</v>
      </c>
      <c r="C112" s="78">
        <v>3.7656903800000002E-2</v>
      </c>
      <c r="D112" s="20">
        <v>1195</v>
      </c>
      <c r="E112" s="21">
        <f t="shared" si="54"/>
        <v>-3.6290322580645164E-2</v>
      </c>
      <c r="F112" s="22">
        <f>IF(ISNUMBER(D112), $B118 * E112, "")</f>
        <v>-5443.5483870967746</v>
      </c>
      <c r="G112" s="30">
        <v>1170</v>
      </c>
      <c r="H112" s="21">
        <f t="shared" si="55"/>
        <v>-5.6451612903225805E-2</v>
      </c>
      <c r="I112" s="105">
        <f>IF(ISNUMBER(G112), $B118 * H112, "")</f>
        <v>-8467.7419354838712</v>
      </c>
      <c r="J112" s="20">
        <v>1175</v>
      </c>
      <c r="K112" s="21">
        <f t="shared" si="56"/>
        <v>-5.2419354838709679E-2</v>
      </c>
      <c r="L112" s="22">
        <f>IF(ISNUMBER(J112), $B118 * K112, "")</f>
        <v>-7862.9032258064517</v>
      </c>
      <c r="M112" s="30">
        <v>1160</v>
      </c>
      <c r="N112" s="21">
        <f t="shared" si="57"/>
        <v>-6.4516129032258063E-2</v>
      </c>
      <c r="O112" s="22">
        <f>IF(ISNUMBER(M112), $B118 * N112, "")</f>
        <v>-9677.4193548387102</v>
      </c>
      <c r="Q112" s="274"/>
      <c r="R112" s="274"/>
      <c r="S112" s="274"/>
    </row>
    <row r="113" spans="1:19" ht="17.25" thickBot="1">
      <c r="A113" s="125" t="s">
        <v>156</v>
      </c>
      <c r="B113" s="129">
        <v>33380</v>
      </c>
      <c r="C113" s="80">
        <v>3.69680025E-2</v>
      </c>
      <c r="D113" s="106">
        <v>31930</v>
      </c>
      <c r="E113" s="107">
        <f>IF(ISNUMBER(D113), (D113 - $B113) / $B113, "")</f>
        <v>-4.3439185140802875E-2</v>
      </c>
      <c r="F113" s="108">
        <f>IF(ISNUMBER(D113), $B118 * E113, "")</f>
        <v>-6515.8777711204311</v>
      </c>
      <c r="G113" s="109">
        <v>31710</v>
      </c>
      <c r="H113" s="107">
        <f>IF(ISNUMBER(G113), (G113 - $B113) / $B113, "")</f>
        <v>-5.0029958058717794E-2</v>
      </c>
      <c r="I113" s="110">
        <f>IF(ISNUMBER(G113), $B118 * H113, "")</f>
        <v>-7504.4937088076695</v>
      </c>
      <c r="J113" s="106">
        <v>31720</v>
      </c>
      <c r="K113" s="107">
        <f>IF(ISNUMBER(J113), (J113 - $B113) / $B113, "")</f>
        <v>-4.9730377471539841E-2</v>
      </c>
      <c r="L113" s="108">
        <f>IF(ISNUMBER(J113), $B118 * K113, "")</f>
        <v>-7459.5566207309757</v>
      </c>
      <c r="M113" s="109">
        <v>31650</v>
      </c>
      <c r="N113" s="107">
        <f>IF(ISNUMBER(M113), (M113 - $B113) / $B113, "")</f>
        <v>-5.1827441581785504E-2</v>
      </c>
      <c r="O113" s="108">
        <f>IF(ISNUMBER(M113), $B118 * N113, "")</f>
        <v>-7774.1162372678255</v>
      </c>
      <c r="Q113" s="264"/>
      <c r="R113" s="264"/>
      <c r="S113" s="264"/>
    </row>
    <row r="114" spans="1:19" ht="17.25" thickBot="1">
      <c r="A114" s="125" t="s">
        <v>224</v>
      </c>
      <c r="B114" s="126">
        <v>1825</v>
      </c>
      <c r="C114" s="77">
        <v>3.6931818200000001E-2</v>
      </c>
      <c r="D114" s="15">
        <v>1765</v>
      </c>
      <c r="E114" s="32">
        <f t="shared" ref="E114:E117" si="58">IF(ISNUMBER(D114), (D114 - $B114) / $B114, "")</f>
        <v>-3.287671232876712E-2</v>
      </c>
      <c r="F114" s="18">
        <f>IF(ISNUMBER(D114), $B118 * E114, "")</f>
        <v>-4931.5068493150684</v>
      </c>
      <c r="G114" s="31">
        <v>1755</v>
      </c>
      <c r="H114" s="32">
        <f t="shared" ref="H114:H117" si="59">IF(ISNUMBER(G114), (G114 - $B114) / $B114, "")</f>
        <v>-3.8356164383561646E-2</v>
      </c>
      <c r="I114" s="101">
        <f>IF(ISNUMBER(G114), $B118 * H114, "")</f>
        <v>-5753.4246575342468</v>
      </c>
      <c r="J114" s="15">
        <v>1755</v>
      </c>
      <c r="K114" s="32">
        <f t="shared" ref="K114:K117" si="60">IF(ISNUMBER(J114), (J114 - $B114) / $B114, "")</f>
        <v>-3.8356164383561646E-2</v>
      </c>
      <c r="L114" s="18">
        <f>IF(ISNUMBER(J114), $B118 * K114, "")</f>
        <v>-5753.4246575342468</v>
      </c>
      <c r="M114" s="31">
        <v>1740</v>
      </c>
      <c r="N114" s="32">
        <f t="shared" ref="N114:N117" si="61">IF(ISNUMBER(M114), (M114 - $B114) / $B114, "")</f>
        <v>-4.6575342465753428E-2</v>
      </c>
      <c r="O114" s="18">
        <f>IF(ISNUMBER(M114), $B118 * N114, "")</f>
        <v>-6986.3013698630139</v>
      </c>
      <c r="Q114" s="264"/>
      <c r="R114" s="264"/>
      <c r="S114" s="264"/>
    </row>
    <row r="115" spans="1:19" ht="17.25" thickBot="1">
      <c r="A115" s="125" t="s">
        <v>186</v>
      </c>
      <c r="B115" s="126">
        <v>13.3</v>
      </c>
      <c r="C115" s="77">
        <v>3.1007751900000002E-2</v>
      </c>
      <c r="D115" s="15">
        <v>13.1</v>
      </c>
      <c r="E115" s="32">
        <f t="shared" si="58"/>
        <v>-1.5037593984962485E-2</v>
      </c>
      <c r="F115" s="18">
        <f>IF(ISNUMBER(D115), $B118 * E115, "")</f>
        <v>-2255.6390977443725</v>
      </c>
      <c r="G115" s="31">
        <v>13</v>
      </c>
      <c r="H115" s="32">
        <f t="shared" si="59"/>
        <v>-2.255639097744366E-2</v>
      </c>
      <c r="I115" s="101">
        <f>IF(ISNUMBER(G115), $B118 * H115, "")</f>
        <v>-3383.4586466165488</v>
      </c>
      <c r="J115" s="15">
        <v>13</v>
      </c>
      <c r="K115" s="32">
        <f t="shared" si="60"/>
        <v>-2.255639097744366E-2</v>
      </c>
      <c r="L115" s="18">
        <f>IF(ISNUMBER(J115), $B118 * K115, "")</f>
        <v>-3383.4586466165488</v>
      </c>
      <c r="M115" s="31">
        <v>12.9</v>
      </c>
      <c r="N115" s="32">
        <f t="shared" si="61"/>
        <v>-3.0075187969924838E-2</v>
      </c>
      <c r="O115" s="18">
        <f>IF(ISNUMBER(M115), $B118 * N115, "")</f>
        <v>-4511.2781954887259</v>
      </c>
      <c r="Q115" s="264"/>
      <c r="R115" s="264"/>
      <c r="S115" s="264"/>
    </row>
    <row r="116" spans="1:19">
      <c r="A116" s="125" t="s">
        <v>142</v>
      </c>
      <c r="B116" s="126">
        <v>106</v>
      </c>
      <c r="C116" s="77">
        <v>2.9126213599999999E-2</v>
      </c>
      <c r="D116" s="15">
        <v>102</v>
      </c>
      <c r="E116" s="32">
        <f t="shared" si="58"/>
        <v>-3.7735849056603772E-2</v>
      </c>
      <c r="F116" s="18">
        <f>IF(ISNUMBER(D116), $B118 * E116, "")</f>
        <v>-5660.3773584905657</v>
      </c>
      <c r="G116" s="31">
        <v>100</v>
      </c>
      <c r="H116" s="32">
        <f t="shared" si="59"/>
        <v>-5.6603773584905662E-2</v>
      </c>
      <c r="I116" s="101">
        <f>IF(ISNUMBER(G116), $B118 * H116, "")</f>
        <v>-8490.566037735849</v>
      </c>
      <c r="J116" s="15">
        <v>101</v>
      </c>
      <c r="K116" s="32">
        <f t="shared" si="60"/>
        <v>-4.716981132075472E-2</v>
      </c>
      <c r="L116" s="18">
        <f>IF(ISNUMBER(J116), $B118 * K116, "")</f>
        <v>-7075.4716981132078</v>
      </c>
      <c r="M116" s="31">
        <v>101</v>
      </c>
      <c r="N116" s="32">
        <f t="shared" si="61"/>
        <v>-4.716981132075472E-2</v>
      </c>
      <c r="O116" s="18">
        <f>IF(ISNUMBER(M116), $B118 * N116, "")</f>
        <v>-7075.4716981132078</v>
      </c>
      <c r="Q116" s="253"/>
      <c r="R116" s="254"/>
      <c r="S116" s="255"/>
    </row>
    <row r="117" spans="1:19" ht="17.25" thickBot="1">
      <c r="A117" s="130" t="s">
        <v>116</v>
      </c>
      <c r="B117" s="131">
        <v>218</v>
      </c>
      <c r="C117" s="79">
        <v>2.8301886799999999E-2</v>
      </c>
      <c r="D117" s="24">
        <v>214</v>
      </c>
      <c r="E117" s="25">
        <f t="shared" si="58"/>
        <v>-1.834862385321101E-2</v>
      </c>
      <c r="F117" s="104">
        <f>IF(ISNUMBER(D117), $B118 * E117, "")</f>
        <v>-2752.2935779816517</v>
      </c>
      <c r="G117" s="102">
        <v>214</v>
      </c>
      <c r="H117" s="25">
        <f t="shared" si="59"/>
        <v>-1.834862385321101E-2</v>
      </c>
      <c r="I117" s="103">
        <f>IF(ISNUMBER(G117), $B118 * H117, "")</f>
        <v>-2752.2935779816517</v>
      </c>
      <c r="J117" s="24">
        <v>214</v>
      </c>
      <c r="K117" s="25">
        <f t="shared" si="60"/>
        <v>-1.834862385321101E-2</v>
      </c>
      <c r="L117" s="104">
        <f>IF(ISNUMBER(J117), $B118 * K117, "")</f>
        <v>-2752.2935779816517</v>
      </c>
      <c r="M117" s="102">
        <v>213</v>
      </c>
      <c r="N117" s="25">
        <f t="shared" si="61"/>
        <v>-2.2935779816513763E-2</v>
      </c>
      <c r="O117" s="104">
        <f>IF(ISNUMBER(M117), $B118 * N117, "")</f>
        <v>-3440.3669724770643</v>
      </c>
      <c r="Q117" s="256"/>
      <c r="R117" s="257"/>
      <c r="S117" s="258"/>
    </row>
    <row r="118" spans="1:19" ht="17.25" thickBot="1">
      <c r="A118" s="132" t="s">
        <v>268</v>
      </c>
      <c r="B118" s="317">
        <f>$B$37</f>
        <v>150000</v>
      </c>
      <c r="C118" s="318"/>
      <c r="D118" s="26" t="s">
        <v>269</v>
      </c>
      <c r="E118" s="27">
        <f>IF(COUNT(E98:E117), SUM(E98:E117) / COUNT(E98:E117), 0)</f>
        <v>-1.8360851483208009E-2</v>
      </c>
      <c r="F118" s="28">
        <f>SUM(F98:F117)</f>
        <v>-55082.554449624047</v>
      </c>
      <c r="G118" s="26" t="s">
        <v>269</v>
      </c>
      <c r="H118" s="27">
        <f>IF(COUNT(H98:H117), SUM(H98:H117) / COUNT(H98:H117), 0)</f>
        <v>-1.7116916564961678E-2</v>
      </c>
      <c r="I118" s="28">
        <f>SUM(I98:I117)</f>
        <v>-51350.749694885038</v>
      </c>
      <c r="J118" s="26" t="s">
        <v>269</v>
      </c>
      <c r="K118" s="27">
        <f>IF(COUNT(K98:K117), SUM(K98:K117) / COUNT(K98:K117), 0)</f>
        <v>-1.3696378052643149E-2</v>
      </c>
      <c r="L118" s="28">
        <f>SUM(L98:L117)</f>
        <v>-41089.134157929446</v>
      </c>
      <c r="M118" s="26" t="s">
        <v>269</v>
      </c>
      <c r="N118" s="27">
        <f>IF(COUNT(N98:N117), SUM(N98:N117) / COUNT(N98:N117), 0)</f>
        <v>-2.8133507872728357E-2</v>
      </c>
      <c r="O118" s="28">
        <f>SUM(O98:O117)</f>
        <v>-84400.523618185092</v>
      </c>
      <c r="Q118" s="259"/>
      <c r="R118" s="260"/>
      <c r="S118" s="261"/>
    </row>
    <row r="120" spans="1:19" ht="17.25" thickBot="1"/>
    <row r="121" spans="1:19" ht="17.25" thickBot="1">
      <c r="A121" s="275" t="s">
        <v>256</v>
      </c>
      <c r="B121" s="276"/>
      <c r="C121" s="276"/>
      <c r="D121" s="276"/>
      <c r="E121" s="276"/>
      <c r="F121" s="276"/>
      <c r="G121" s="276"/>
      <c r="H121" s="276"/>
      <c r="I121" s="276"/>
      <c r="J121" s="276"/>
      <c r="K121" s="276"/>
      <c r="L121" s="276"/>
      <c r="M121" s="276"/>
      <c r="N121" s="276"/>
      <c r="O121" s="277"/>
      <c r="Q121" s="274"/>
      <c r="R121" s="274"/>
      <c r="S121" s="274"/>
    </row>
    <row r="122" spans="1:19" ht="17.25" thickBot="1">
      <c r="A122" s="169" t="s">
        <v>265</v>
      </c>
      <c r="B122" s="275" t="s">
        <v>49</v>
      </c>
      <c r="C122" s="277"/>
      <c r="D122" s="275" t="s">
        <v>58</v>
      </c>
      <c r="E122" s="276"/>
      <c r="F122" s="277"/>
      <c r="G122" s="278">
        <f>_xlfn.IFNA(VLOOKUP(B122, 현재가테이블!$B$2:$D$200, 2, FALSE), "-")</f>
        <v>74050000</v>
      </c>
      <c r="H122" s="279"/>
      <c r="I122" s="280"/>
      <c r="J122" s="275" t="s">
        <v>59</v>
      </c>
      <c r="K122" s="276"/>
      <c r="L122" s="277"/>
      <c r="M122" s="281">
        <f>_xlfn.IFNA(VLOOKUP(B122, 현재가테이블!$B$2:$D$200, 3, FALSE), "-")</f>
        <v>-1.04236269E-2</v>
      </c>
      <c r="N122" s="282"/>
      <c r="O122" s="283"/>
      <c r="Q122" s="274"/>
      <c r="R122" s="274"/>
      <c r="S122" s="274"/>
    </row>
    <row r="123" spans="1:19" ht="17.25" thickBot="1">
      <c r="A123" s="319" t="s">
        <v>55</v>
      </c>
      <c r="B123" s="315" t="str">
        <f>TEXT($G$1, "[$-ko-KR]yyyy-mm-dd(ddd) ") &amp; "오전 00:00"</f>
        <v>2021-10-04(월) 오전 00:00</v>
      </c>
      <c r="C123" s="316"/>
      <c r="D123" s="288" t="str">
        <f>TEXT($G$1, "[$-ko-KR]yyyy-mm-dd(ddd) ") &amp; "오후 14:00"</f>
        <v>2021-10-04(월) 오후 14:00</v>
      </c>
      <c r="E123" s="289"/>
      <c r="F123" s="290"/>
      <c r="G123" s="288" t="str">
        <f>TEXT($G$1, "[$-ko-KR]yyyy-mm-dd(ddd) ") &amp; "오후 19:00"</f>
        <v>2021-10-04(월) 오후 19:00</v>
      </c>
      <c r="H123" s="289"/>
      <c r="I123" s="290"/>
      <c r="J123" s="288" t="str">
        <f>TEXT($G$1, "[$-ko-KR]yyyy-mm-dd(ddd) ") &amp; "오후 21:00"</f>
        <v>2021-10-04(월) 오후 21:00</v>
      </c>
      <c r="K123" s="289"/>
      <c r="L123" s="290"/>
      <c r="M123" s="288" t="str">
        <f>TEXT($G$1+1, "[$-ko-KR]yyyy-mm-dd(ddd) ") &amp; "오전 00:00"</f>
        <v>2021-10-05(화) 오전 00:00</v>
      </c>
      <c r="N123" s="289"/>
      <c r="O123" s="290"/>
      <c r="Q123" s="274"/>
      <c r="R123" s="274"/>
      <c r="S123" s="274"/>
    </row>
    <row r="124" spans="1:19" ht="17.25" thickBot="1">
      <c r="A124" s="320"/>
      <c r="B124" s="121" t="s">
        <v>58</v>
      </c>
      <c r="C124" s="122" t="s">
        <v>59</v>
      </c>
      <c r="D124" s="2" t="s">
        <v>58</v>
      </c>
      <c r="E124" s="10" t="s">
        <v>266</v>
      </c>
      <c r="F124" s="11" t="s">
        <v>267</v>
      </c>
      <c r="G124" s="170" t="s">
        <v>58</v>
      </c>
      <c r="H124" s="171" t="s">
        <v>266</v>
      </c>
      <c r="I124" s="172" t="s">
        <v>267</v>
      </c>
      <c r="J124" s="10" t="s">
        <v>58</v>
      </c>
      <c r="K124" s="10" t="s">
        <v>266</v>
      </c>
      <c r="L124" s="115" t="s">
        <v>267</v>
      </c>
      <c r="M124" s="2" t="s">
        <v>58</v>
      </c>
      <c r="N124" s="10" t="s">
        <v>266</v>
      </c>
      <c r="O124" s="66" t="s">
        <v>267</v>
      </c>
      <c r="Q124" s="264"/>
      <c r="R124" s="264"/>
      <c r="S124" s="264"/>
    </row>
    <row r="125" spans="1:19" ht="17.25" thickBot="1">
      <c r="A125" s="123" t="s">
        <v>186</v>
      </c>
      <c r="B125" s="124">
        <v>13.3</v>
      </c>
      <c r="C125" s="76">
        <v>3.1007751900000002E-2</v>
      </c>
      <c r="D125" s="13">
        <v>13.1</v>
      </c>
      <c r="E125" s="14">
        <f>IF(ISNUMBER(D125), (D125 - $B125) / $B125, "")</f>
        <v>-1.5037593984962485E-2</v>
      </c>
      <c r="F125" s="16">
        <f>IF(ISNUMBER(D125), $B145 * E125, "")</f>
        <v>-2255.6390977443725</v>
      </c>
      <c r="G125" s="29">
        <v>13</v>
      </c>
      <c r="H125" s="14">
        <f>IF(ISNUMBER(G125), (G125 - $B125) / $B125, "")</f>
        <v>-2.255639097744366E-2</v>
      </c>
      <c r="I125" s="100">
        <f>IF(ISNUMBER(G125), $B145 * H125, "")</f>
        <v>-3383.4586466165488</v>
      </c>
      <c r="J125" s="13">
        <v>13</v>
      </c>
      <c r="K125" s="14">
        <f>IF(ISNUMBER(J125), (J125 - $B125) / $B125, "")</f>
        <v>-2.255639097744366E-2</v>
      </c>
      <c r="L125" s="16">
        <f>IF(ISNUMBER(J125), $B145 * K125, "")</f>
        <v>-3383.4586466165488</v>
      </c>
      <c r="M125" s="29">
        <v>12.9</v>
      </c>
      <c r="N125" s="14">
        <f>IF(ISNUMBER(M125), (M125 - $B125) / $B125, "")</f>
        <v>-3.0075187969924838E-2</v>
      </c>
      <c r="O125" s="16">
        <f>IF(ISNUMBER(M125), $B145 * N125, "")</f>
        <v>-4511.2781954887259</v>
      </c>
      <c r="Q125" s="274"/>
      <c r="R125" s="274"/>
      <c r="S125" s="274"/>
    </row>
    <row r="126" spans="1:19" ht="17.25" thickBot="1">
      <c r="A126" s="125" t="s">
        <v>214</v>
      </c>
      <c r="B126" s="126">
        <v>11</v>
      </c>
      <c r="C126" s="77">
        <v>1.8518518500000001E-2</v>
      </c>
      <c r="D126" s="15">
        <v>11.1</v>
      </c>
      <c r="E126" s="32">
        <f t="shared" ref="E126:E129" si="62">IF(ISNUMBER(D126), (D126 - $B126) / $B126, "")</f>
        <v>9.0909090909090592E-3</v>
      </c>
      <c r="F126" s="18">
        <f>IF(ISNUMBER(D126), $B145 * E126, "")</f>
        <v>1363.636363636359</v>
      </c>
      <c r="G126" s="31">
        <v>10.6</v>
      </c>
      <c r="H126" s="32">
        <f t="shared" ref="H126:H129" si="63">IF(ISNUMBER(G126), (G126 - $B126) / $B126, "")</f>
        <v>-3.6363636363636397E-2</v>
      </c>
      <c r="I126" s="101">
        <f>IF(ISNUMBER(G126), $B145 * H126, "")</f>
        <v>-5454.5454545454595</v>
      </c>
      <c r="J126" s="15">
        <v>10.6</v>
      </c>
      <c r="K126" s="32">
        <f t="shared" ref="K126:K129" si="64">IF(ISNUMBER(J126), (J126 - $B126) / $B126, "")</f>
        <v>-3.6363636363636397E-2</v>
      </c>
      <c r="L126" s="18">
        <f>IF(ISNUMBER(J126), $B145 * K126, "")</f>
        <v>-5454.5454545454595</v>
      </c>
      <c r="M126" s="31">
        <v>10.5</v>
      </c>
      <c r="N126" s="32">
        <f t="shared" ref="N126:N129" si="65">IF(ISNUMBER(M126), (M126 - $B126) / $B126, "")</f>
        <v>-4.5454545454545456E-2</v>
      </c>
      <c r="O126" s="18">
        <f>IF(ISNUMBER(M126), $B145 * N126, "")</f>
        <v>-6818.181818181818</v>
      </c>
      <c r="Q126" s="274"/>
      <c r="R126" s="274"/>
      <c r="S126" s="274"/>
    </row>
    <row r="127" spans="1:19" ht="17.25" thickBot="1">
      <c r="A127" s="125" t="s">
        <v>248</v>
      </c>
      <c r="B127" s="126">
        <v>85.1</v>
      </c>
      <c r="C127" s="77">
        <v>1.4302741399999999E-2</v>
      </c>
      <c r="D127" s="15">
        <v>82.8</v>
      </c>
      <c r="E127" s="32">
        <f t="shared" si="62"/>
        <v>-2.7027027027026994E-2</v>
      </c>
      <c r="F127" s="18">
        <f>IF(ISNUMBER(D127), $B145 * E127, "")</f>
        <v>-4054.0540540540492</v>
      </c>
      <c r="G127" s="31">
        <v>82.8</v>
      </c>
      <c r="H127" s="32">
        <f t="shared" si="63"/>
        <v>-2.7027027027026994E-2</v>
      </c>
      <c r="I127" s="101">
        <f>IF(ISNUMBER(G127), $B145 * H127, "")</f>
        <v>-4054.0540540540492</v>
      </c>
      <c r="J127" s="15">
        <v>82.5</v>
      </c>
      <c r="K127" s="32">
        <f t="shared" si="64"/>
        <v>-3.0552291421856573E-2</v>
      </c>
      <c r="L127" s="18">
        <f>IF(ISNUMBER(J127), $B145 * K127, "")</f>
        <v>-4582.8437132784857</v>
      </c>
      <c r="M127" s="31">
        <v>81.900000000000006</v>
      </c>
      <c r="N127" s="32">
        <f t="shared" si="65"/>
        <v>-3.7602820211515731E-2</v>
      </c>
      <c r="O127" s="18">
        <f>IF(ISNUMBER(M127), $B145 * N127, "")</f>
        <v>-5640.4230317273596</v>
      </c>
      <c r="Q127" s="264"/>
      <c r="R127" s="264"/>
      <c r="S127" s="264"/>
    </row>
    <row r="128" spans="1:19" ht="17.25" thickBot="1">
      <c r="A128" s="125" t="s">
        <v>146</v>
      </c>
      <c r="B128" s="126">
        <v>19.899999999999999</v>
      </c>
      <c r="C128" s="77">
        <v>1.01522843E-2</v>
      </c>
      <c r="D128" s="15">
        <v>19.399999999999999</v>
      </c>
      <c r="E128" s="32">
        <f t="shared" si="62"/>
        <v>-2.5125628140703519E-2</v>
      </c>
      <c r="F128" s="18">
        <f>IF(ISNUMBER(D128), $B145 * E128, "")</f>
        <v>-3768.844221105528</v>
      </c>
      <c r="G128" s="31">
        <v>19.3</v>
      </c>
      <c r="H128" s="32">
        <f t="shared" si="63"/>
        <v>-3.0150753768844116E-2</v>
      </c>
      <c r="I128" s="101">
        <f>IF(ISNUMBER(G128), $B145 * H128, "")</f>
        <v>-4522.6130653266173</v>
      </c>
      <c r="J128" s="15">
        <v>19.3</v>
      </c>
      <c r="K128" s="32">
        <f t="shared" si="64"/>
        <v>-3.0150753768844116E-2</v>
      </c>
      <c r="L128" s="18">
        <f>IF(ISNUMBER(J128), $B145 * K128, "")</f>
        <v>-4522.6130653266173</v>
      </c>
      <c r="M128" s="31">
        <v>19.2</v>
      </c>
      <c r="N128" s="32">
        <f t="shared" si="65"/>
        <v>-3.517587939698489E-2</v>
      </c>
      <c r="O128" s="18">
        <f>IF(ISNUMBER(M128), $B145 * N128, "")</f>
        <v>-5276.3819095477338</v>
      </c>
      <c r="Q128" s="264"/>
      <c r="R128" s="264"/>
      <c r="S128" s="264"/>
    </row>
    <row r="129" spans="1:19" ht="17.25" thickBot="1">
      <c r="A129" s="127" t="s">
        <v>98</v>
      </c>
      <c r="B129" s="128">
        <v>4.22</v>
      </c>
      <c r="C129" s="78">
        <v>9.5693779999999999E-3</v>
      </c>
      <c r="D129" s="20">
        <v>4.17</v>
      </c>
      <c r="E129" s="21">
        <f t="shared" si="62"/>
        <v>-1.1848341232227447E-2</v>
      </c>
      <c r="F129" s="22">
        <f>IF(ISNUMBER(D129), $B145 * E129, "")</f>
        <v>-1777.2511848341171</v>
      </c>
      <c r="G129" s="30">
        <v>4.13</v>
      </c>
      <c r="H129" s="21">
        <f t="shared" si="63"/>
        <v>-2.1327014218009446E-2</v>
      </c>
      <c r="I129" s="105">
        <f>IF(ISNUMBER(G129), $B145 * H129, "")</f>
        <v>-3199.0521327014167</v>
      </c>
      <c r="J129" s="20">
        <v>4.12</v>
      </c>
      <c r="K129" s="21">
        <f t="shared" si="64"/>
        <v>-2.3696682464454895E-2</v>
      </c>
      <c r="L129" s="22">
        <f>IF(ISNUMBER(J129), $B145 * K129, "")</f>
        <v>-3554.5023696682342</v>
      </c>
      <c r="M129" s="30">
        <v>4.13</v>
      </c>
      <c r="N129" s="21">
        <f t="shared" si="65"/>
        <v>-2.1327014218009446E-2</v>
      </c>
      <c r="O129" s="22">
        <f>IF(ISNUMBER(M129), $B145 * N129, "")</f>
        <v>-3199.0521327014167</v>
      </c>
      <c r="Q129" s="264"/>
      <c r="R129" s="264"/>
      <c r="S129" s="264"/>
    </row>
    <row r="130" spans="1:19" ht="17.25" thickBot="1">
      <c r="A130" s="125" t="s">
        <v>208</v>
      </c>
      <c r="B130" s="129">
        <v>13.5</v>
      </c>
      <c r="C130" s="80">
        <v>0</v>
      </c>
      <c r="D130" s="106">
        <v>13.1</v>
      </c>
      <c r="E130" s="107">
        <f>IF(ISNUMBER(D130), (D130 - $B130) / $B130, "")</f>
        <v>-2.9629629629629655E-2</v>
      </c>
      <c r="F130" s="108">
        <f>IF(ISNUMBER(D130), $B145 * E130, "")</f>
        <v>-4444.444444444448</v>
      </c>
      <c r="G130" s="109">
        <v>12.9</v>
      </c>
      <c r="H130" s="107">
        <f>IF(ISNUMBER(G130), (G130 - $B130) / $B130, "")</f>
        <v>-4.4444444444444418E-2</v>
      </c>
      <c r="I130" s="110">
        <f>IF(ISNUMBER(G130), $B145 * H130, "")</f>
        <v>-6666.6666666666624</v>
      </c>
      <c r="J130" s="106">
        <v>12.8</v>
      </c>
      <c r="K130" s="107">
        <f>IF(ISNUMBER(J130), (J130 - $B130) / $B130, "")</f>
        <v>-5.1851851851851802E-2</v>
      </c>
      <c r="L130" s="108">
        <f>IF(ISNUMBER(J130), $B145 * K130, "")</f>
        <v>-7777.7777777777701</v>
      </c>
      <c r="M130" s="109">
        <v>13.2</v>
      </c>
      <c r="N130" s="107">
        <f>IF(ISNUMBER(M130), (M130 - $B130) / $B130, "")</f>
        <v>-2.2222222222222275E-2</v>
      </c>
      <c r="O130" s="108">
        <f>IF(ISNUMBER(M130), $B145 * N130, "")</f>
        <v>-3333.3333333333412</v>
      </c>
      <c r="Q130" s="264"/>
      <c r="R130" s="264"/>
      <c r="S130" s="264"/>
    </row>
    <row r="131" spans="1:19" ht="17.25" thickBot="1">
      <c r="A131" s="125" t="s">
        <v>206</v>
      </c>
      <c r="B131" s="126">
        <v>13</v>
      </c>
      <c r="C131" s="77">
        <v>-7.6335878000000001E-3</v>
      </c>
      <c r="D131" s="15">
        <v>12.6</v>
      </c>
      <c r="E131" s="32">
        <f t="shared" ref="E131:E134" si="66">IF(ISNUMBER(D131), (D131 - $B131) / $B131, "")</f>
        <v>-3.0769230769230795E-2</v>
      </c>
      <c r="F131" s="18">
        <f>IF(ISNUMBER(D131), $B145 * E131, "")</f>
        <v>-4615.3846153846189</v>
      </c>
      <c r="G131" s="31">
        <v>12.6</v>
      </c>
      <c r="H131" s="32">
        <f t="shared" ref="H131:H134" si="67">IF(ISNUMBER(G131), (G131 - $B131) / $B131, "")</f>
        <v>-3.0769230769230795E-2</v>
      </c>
      <c r="I131" s="101">
        <f>IF(ISNUMBER(G131), $B145 * H131, "")</f>
        <v>-4615.3846153846189</v>
      </c>
      <c r="J131" s="15">
        <v>12.6</v>
      </c>
      <c r="K131" s="32">
        <f t="shared" ref="K131:K134" si="68">IF(ISNUMBER(J131), (J131 - $B131) / $B131, "")</f>
        <v>-3.0769230769230795E-2</v>
      </c>
      <c r="L131" s="18">
        <f>IF(ISNUMBER(J131), $B145 * K131, "")</f>
        <v>-4615.3846153846189</v>
      </c>
      <c r="M131" s="31">
        <v>12.5</v>
      </c>
      <c r="N131" s="32">
        <f t="shared" ref="N131:N134" si="69">IF(ISNUMBER(M131), (M131 - $B131) / $B131, "")</f>
        <v>-3.8461538461538464E-2</v>
      </c>
      <c r="O131" s="18">
        <f>IF(ISNUMBER(M131), $B145 * N131, "")</f>
        <v>-5769.2307692307695</v>
      </c>
      <c r="Q131" s="264"/>
      <c r="R131" s="264"/>
      <c r="S131" s="264"/>
    </row>
    <row r="132" spans="1:19" ht="17.25" thickBot="1">
      <c r="A132" s="125" t="s">
        <v>72</v>
      </c>
      <c r="B132" s="126">
        <v>23.7</v>
      </c>
      <c r="C132" s="77">
        <v>-8.3682007999999995E-3</v>
      </c>
      <c r="D132" s="15">
        <v>24.7</v>
      </c>
      <c r="E132" s="32">
        <f t="shared" si="66"/>
        <v>4.2194092827004218E-2</v>
      </c>
      <c r="F132" s="18">
        <f>IF(ISNUMBER(D132), $B145 * E132, "")</f>
        <v>6329.1139240506327</v>
      </c>
      <c r="G132" s="31">
        <v>24.7</v>
      </c>
      <c r="H132" s="32">
        <f t="shared" si="67"/>
        <v>4.2194092827004218E-2</v>
      </c>
      <c r="I132" s="101">
        <f>IF(ISNUMBER(G132), $B145 * H132, "")</f>
        <v>6329.1139240506327</v>
      </c>
      <c r="J132" s="15">
        <v>24.7</v>
      </c>
      <c r="K132" s="32">
        <f t="shared" si="68"/>
        <v>4.2194092827004218E-2</v>
      </c>
      <c r="L132" s="18">
        <f>IF(ISNUMBER(J132), $B145 * K132, "")</f>
        <v>6329.1139240506327</v>
      </c>
      <c r="M132" s="31">
        <v>24.4</v>
      </c>
      <c r="N132" s="32">
        <f t="shared" si="69"/>
        <v>2.9535864978902926E-2</v>
      </c>
      <c r="O132" s="18">
        <f>IF(ISNUMBER(M132), $B145 * N132, "")</f>
        <v>4430.3797468354387</v>
      </c>
      <c r="Q132" s="264"/>
      <c r="R132" s="264"/>
      <c r="S132" s="264"/>
    </row>
    <row r="133" spans="1:19" ht="17.25" thickBot="1">
      <c r="A133" s="125" t="s">
        <v>120</v>
      </c>
      <c r="B133" s="126">
        <v>37.1</v>
      </c>
      <c r="C133" s="77">
        <v>-1.0666666700000001E-2</v>
      </c>
      <c r="D133" s="15">
        <v>35.700000000000003</v>
      </c>
      <c r="E133" s="32">
        <f t="shared" si="66"/>
        <v>-3.7735849056603731E-2</v>
      </c>
      <c r="F133" s="18">
        <f>IF(ISNUMBER(D133), $B145 * E133, "")</f>
        <v>-5660.3773584905593</v>
      </c>
      <c r="G133" s="31">
        <v>35.5</v>
      </c>
      <c r="H133" s="32">
        <f t="shared" si="67"/>
        <v>-4.3126684636118635E-2</v>
      </c>
      <c r="I133" s="101">
        <f>IF(ISNUMBER(G133), $B145 * H133, "")</f>
        <v>-6469.0026954177956</v>
      </c>
      <c r="J133" s="15">
        <v>35.5</v>
      </c>
      <c r="K133" s="32">
        <f t="shared" si="68"/>
        <v>-4.3126684636118635E-2</v>
      </c>
      <c r="L133" s="18">
        <f>IF(ISNUMBER(J133), $B145 * K133, "")</f>
        <v>-6469.0026954177956</v>
      </c>
      <c r="M133" s="31">
        <v>35.1</v>
      </c>
      <c r="N133" s="32">
        <f t="shared" si="69"/>
        <v>-5.3908355795148244E-2</v>
      </c>
      <c r="O133" s="18">
        <f>IF(ISNUMBER(M133), $B145 * N133, "")</f>
        <v>-8086.2533692722363</v>
      </c>
      <c r="Q133" s="33"/>
      <c r="R133" s="33"/>
    </row>
    <row r="134" spans="1:19" ht="17.25" thickBot="1">
      <c r="A134" s="130" t="s">
        <v>176</v>
      </c>
      <c r="B134" s="131">
        <v>17</v>
      </c>
      <c r="C134" s="79">
        <v>-1.1627907E-2</v>
      </c>
      <c r="D134" s="24">
        <v>16.600000000000001</v>
      </c>
      <c r="E134" s="25">
        <f t="shared" si="66"/>
        <v>-2.3529411764705799E-2</v>
      </c>
      <c r="F134" s="104">
        <f>IF(ISNUMBER(D134), $B145 * E134, "")</f>
        <v>-3529.4117647058697</v>
      </c>
      <c r="G134" s="102">
        <v>16.5</v>
      </c>
      <c r="H134" s="25">
        <f t="shared" si="67"/>
        <v>-2.9411764705882353E-2</v>
      </c>
      <c r="I134" s="103">
        <f>IF(ISNUMBER(G134), $B145 * H134, "")</f>
        <v>-4411.7647058823532</v>
      </c>
      <c r="J134" s="24">
        <v>16.5</v>
      </c>
      <c r="K134" s="25">
        <f t="shared" si="68"/>
        <v>-2.9411764705882353E-2</v>
      </c>
      <c r="L134" s="104">
        <f>IF(ISNUMBER(J134), $B145 * K134, "")</f>
        <v>-4411.7647058823532</v>
      </c>
      <c r="M134" s="102">
        <v>16.399999999999999</v>
      </c>
      <c r="N134" s="25">
        <f t="shared" si="69"/>
        <v>-3.5294117647058906E-2</v>
      </c>
      <c r="O134" s="104">
        <f>IF(ISNUMBER(M134), $B145 * N134, "")</f>
        <v>-5294.1176470588362</v>
      </c>
      <c r="Q134" s="265"/>
      <c r="R134" s="266"/>
      <c r="S134" s="267"/>
    </row>
    <row r="135" spans="1:19">
      <c r="A135" s="123" t="s">
        <v>200</v>
      </c>
      <c r="B135" s="124">
        <v>77.900000000000006</v>
      </c>
      <c r="C135" s="76">
        <v>-1.39240506E-2</v>
      </c>
      <c r="D135" s="13">
        <v>75.400000000000006</v>
      </c>
      <c r="E135" s="14">
        <f>IF(ISNUMBER(D135), (D135 - $B135) / $B135, "")</f>
        <v>-3.2092426187419767E-2</v>
      </c>
      <c r="F135" s="16">
        <f>IF(ISNUMBER(D135), $B145 * E135, "")</f>
        <v>-4813.8639281129654</v>
      </c>
      <c r="G135" s="29">
        <v>74.900000000000006</v>
      </c>
      <c r="H135" s="14">
        <f>IF(ISNUMBER(G135), (G135 - $B135) / $B135, "")</f>
        <v>-3.8510911424903718E-2</v>
      </c>
      <c r="I135" s="100">
        <f>IF(ISNUMBER(G135), $B145 * H135, "")</f>
        <v>-5776.6367137355574</v>
      </c>
      <c r="J135" s="13">
        <v>74.900000000000006</v>
      </c>
      <c r="K135" s="14">
        <f>IF(ISNUMBER(J135), (J135 - $B135) / $B135, "")</f>
        <v>-3.8510911424903718E-2</v>
      </c>
      <c r="L135" s="16">
        <f>IF(ISNUMBER(J135), $B145 * K135, "")</f>
        <v>-5776.6367137355574</v>
      </c>
      <c r="M135" s="29">
        <v>74.8</v>
      </c>
      <c r="N135" s="14">
        <f>IF(ISNUMBER(M135), (M135 - $B135) / $B135, "")</f>
        <v>-3.9794608472400621E-2</v>
      </c>
      <c r="O135" s="16">
        <f>IF(ISNUMBER(M135), $B145 * N135, "")</f>
        <v>-5969.191270860093</v>
      </c>
      <c r="Q135" s="268"/>
      <c r="R135" s="269"/>
      <c r="S135" s="270"/>
    </row>
    <row r="136" spans="1:19" ht="17.25" thickBot="1">
      <c r="A136" s="125" t="s">
        <v>232</v>
      </c>
      <c r="B136" s="126">
        <v>76.5</v>
      </c>
      <c r="C136" s="77">
        <v>-1.54440154E-2</v>
      </c>
      <c r="D136" s="15">
        <v>74.5</v>
      </c>
      <c r="E136" s="32">
        <f t="shared" ref="E136:E139" si="70">IF(ISNUMBER(D136), (D136 - $B136) / $B136, "")</f>
        <v>-2.6143790849673203E-2</v>
      </c>
      <c r="F136" s="18">
        <f>IF(ISNUMBER(D136), $B145 * E136, "")</f>
        <v>-3921.5686274509803</v>
      </c>
      <c r="G136" s="31">
        <v>73.8</v>
      </c>
      <c r="H136" s="32">
        <f t="shared" ref="H136:H139" si="71">IF(ISNUMBER(G136), (G136 - $B136) / $B136, "")</f>
        <v>-3.5294117647058858E-2</v>
      </c>
      <c r="I136" s="101">
        <f>IF(ISNUMBER(G136), $B145 * H136, "")</f>
        <v>-5294.1176470588289</v>
      </c>
      <c r="J136" s="15">
        <v>73.5</v>
      </c>
      <c r="K136" s="32">
        <f t="shared" ref="K136:K139" si="72">IF(ISNUMBER(J136), (J136 - $B136) / $B136, "")</f>
        <v>-3.9215686274509803E-2</v>
      </c>
      <c r="L136" s="18">
        <f>IF(ISNUMBER(J136), $B145 * K136, "")</f>
        <v>-5882.3529411764703</v>
      </c>
      <c r="M136" s="31">
        <v>73.5</v>
      </c>
      <c r="N136" s="32">
        <f t="shared" ref="N136:N139" si="73">IF(ISNUMBER(M136), (M136 - $B136) / $B136, "")</f>
        <v>-3.9215686274509803E-2</v>
      </c>
      <c r="O136" s="18">
        <f>IF(ISNUMBER(M136), $B145 * N136, "")</f>
        <v>-5882.3529411764703</v>
      </c>
      <c r="Q136" s="271"/>
      <c r="R136" s="272"/>
      <c r="S136" s="273"/>
    </row>
    <row r="137" spans="1:19" ht="17.25" thickBot="1">
      <c r="A137" s="125" t="s">
        <v>148</v>
      </c>
      <c r="B137" s="126">
        <v>11.6</v>
      </c>
      <c r="C137" s="77">
        <v>-1.6949152499999998E-2</v>
      </c>
      <c r="D137" s="15">
        <v>11.3</v>
      </c>
      <c r="E137" s="32">
        <f t="shared" si="70"/>
        <v>-2.5862068965517151E-2</v>
      </c>
      <c r="F137" s="18">
        <f>IF(ISNUMBER(D137), $B145 * E137, "")</f>
        <v>-3879.3103448275724</v>
      </c>
      <c r="G137" s="31">
        <v>11.3</v>
      </c>
      <c r="H137" s="32">
        <f t="shared" si="71"/>
        <v>-2.5862068965517151E-2</v>
      </c>
      <c r="I137" s="101">
        <f>IF(ISNUMBER(G137), $B145 * H137, "")</f>
        <v>-3879.3103448275724</v>
      </c>
      <c r="J137" s="15">
        <v>11.2</v>
      </c>
      <c r="K137" s="32">
        <f t="shared" si="72"/>
        <v>-3.4482758620689689E-2</v>
      </c>
      <c r="L137" s="18">
        <f>IF(ISNUMBER(J137), $B145 * K137, "")</f>
        <v>-5172.4137931034538</v>
      </c>
      <c r="M137" s="31">
        <v>11.2</v>
      </c>
      <c r="N137" s="32">
        <f t="shared" si="73"/>
        <v>-3.4482758620689689E-2</v>
      </c>
      <c r="O137" s="18">
        <f>IF(ISNUMBER(M137), $B145 * N137, "")</f>
        <v>-5172.4137931034538</v>
      </c>
      <c r="Q137" s="264"/>
      <c r="R137" s="264"/>
      <c r="S137" s="264"/>
    </row>
    <row r="138" spans="1:19" ht="17.25" thickBot="1">
      <c r="A138" s="125" t="s">
        <v>202</v>
      </c>
      <c r="B138" s="126">
        <v>14.8</v>
      </c>
      <c r="C138" s="77">
        <v>-1.9867549700000001E-2</v>
      </c>
      <c r="D138" s="15">
        <v>14.5</v>
      </c>
      <c r="E138" s="32">
        <f t="shared" si="70"/>
        <v>-2.0270270270270316E-2</v>
      </c>
      <c r="F138" s="18">
        <f>IF(ISNUMBER(D138), $B145 * E138, "")</f>
        <v>-3040.5405405405477</v>
      </c>
      <c r="G138" s="31">
        <v>14.5</v>
      </c>
      <c r="H138" s="32">
        <f t="shared" si="71"/>
        <v>-2.0270270270270316E-2</v>
      </c>
      <c r="I138" s="101">
        <f>IF(ISNUMBER(G138), $B145 * H138, "")</f>
        <v>-3040.5405405405477</v>
      </c>
      <c r="J138" s="15">
        <v>14.3</v>
      </c>
      <c r="K138" s="32">
        <f t="shared" si="72"/>
        <v>-3.3783783783783779E-2</v>
      </c>
      <c r="L138" s="18">
        <f>IF(ISNUMBER(J138), $B145 * K138, "")</f>
        <v>-5067.5675675675666</v>
      </c>
      <c r="M138" s="31">
        <v>14.3</v>
      </c>
      <c r="N138" s="32">
        <f t="shared" si="73"/>
        <v>-3.3783783783783779E-2</v>
      </c>
      <c r="O138" s="18">
        <f>IF(ISNUMBER(M138), $B145 * N138, "")</f>
        <v>-5067.5675675675666</v>
      </c>
      <c r="Q138" s="274"/>
      <c r="R138" s="274"/>
      <c r="S138" s="274"/>
    </row>
    <row r="139" spans="1:19" ht="17.25" thickBot="1">
      <c r="A139" s="127" t="s">
        <v>65</v>
      </c>
      <c r="B139" s="128">
        <v>67.2</v>
      </c>
      <c r="C139" s="78">
        <v>-2.18340611E-2</v>
      </c>
      <c r="D139" s="20">
        <v>64.7</v>
      </c>
      <c r="E139" s="21">
        <f t="shared" si="70"/>
        <v>-3.7202380952380952E-2</v>
      </c>
      <c r="F139" s="22">
        <f>IF(ISNUMBER(D139), $B145 * E139, "")</f>
        <v>-5580.3571428571431</v>
      </c>
      <c r="G139" s="30">
        <v>64.3</v>
      </c>
      <c r="H139" s="21">
        <f t="shared" si="71"/>
        <v>-4.3154761904761987E-2</v>
      </c>
      <c r="I139" s="105">
        <f>IF(ISNUMBER(G139), $B145 * H139, "")</f>
        <v>-6473.2142857142981</v>
      </c>
      <c r="J139" s="20">
        <v>64.3</v>
      </c>
      <c r="K139" s="21">
        <f t="shared" si="72"/>
        <v>-4.3154761904761987E-2</v>
      </c>
      <c r="L139" s="22">
        <f>IF(ISNUMBER(J139), $B145 * K139, "")</f>
        <v>-6473.2142857142981</v>
      </c>
      <c r="M139" s="30">
        <v>64.099999999999994</v>
      </c>
      <c r="N139" s="21">
        <f t="shared" si="73"/>
        <v>-4.6130952380952508E-2</v>
      </c>
      <c r="O139" s="22">
        <f>IF(ISNUMBER(M139), $B145 * N139, "")</f>
        <v>-6919.642857142876</v>
      </c>
      <c r="Q139" s="274"/>
      <c r="R139" s="274"/>
      <c r="S139" s="274"/>
    </row>
    <row r="140" spans="1:19" ht="17.25" thickBot="1">
      <c r="A140" s="125" t="s">
        <v>188</v>
      </c>
      <c r="B140" s="129">
        <v>16.5</v>
      </c>
      <c r="C140" s="80">
        <v>-2.36686391E-2</v>
      </c>
      <c r="D140" s="106">
        <v>17</v>
      </c>
      <c r="E140" s="107">
        <f>IF(ISNUMBER(D140), (D140 - $B140) / $B140, "")</f>
        <v>3.0303030303030304E-2</v>
      </c>
      <c r="F140" s="108">
        <f>IF(ISNUMBER(D140), $B145 * E140, "")</f>
        <v>4545.454545454546</v>
      </c>
      <c r="G140" s="109">
        <v>17.399999999999999</v>
      </c>
      <c r="H140" s="107">
        <f>IF(ISNUMBER(G140), (G140 - $B140) / $B140, "")</f>
        <v>5.454545454545446E-2</v>
      </c>
      <c r="I140" s="110">
        <f>IF(ISNUMBER(G140), $B145 * H140, "")</f>
        <v>8181.8181818181693</v>
      </c>
      <c r="J140" s="106">
        <v>17.100000000000001</v>
      </c>
      <c r="K140" s="107">
        <f>IF(ISNUMBER(J140), (J140 - $B140) / $B140, "")</f>
        <v>3.6363636363636452E-2</v>
      </c>
      <c r="L140" s="108">
        <f>IF(ISNUMBER(J140), $B145 * K140, "")</f>
        <v>5454.5454545454677</v>
      </c>
      <c r="M140" s="109">
        <v>16.7</v>
      </c>
      <c r="N140" s="107">
        <f>IF(ISNUMBER(M140), (M140 - $B140) / $B140, "")</f>
        <v>1.2121212121212078E-2</v>
      </c>
      <c r="O140" s="108">
        <f>IF(ISNUMBER(M140), $B145 * N140, "")</f>
        <v>1818.1818181818116</v>
      </c>
      <c r="Q140" s="264"/>
      <c r="R140" s="264"/>
      <c r="S140" s="264"/>
    </row>
    <row r="141" spans="1:19" ht="17.25" thickBot="1">
      <c r="A141" s="125" t="s">
        <v>238</v>
      </c>
      <c r="B141" s="126">
        <v>70.400000000000006</v>
      </c>
      <c r="C141" s="77">
        <v>-2.6279391400000001E-2</v>
      </c>
      <c r="D141" s="15">
        <v>68</v>
      </c>
      <c r="E141" s="32">
        <f t="shared" ref="E141:E144" si="74">IF(ISNUMBER(D141), (D141 - $B141) / $B141, "")</f>
        <v>-3.4090909090909172E-2</v>
      </c>
      <c r="F141" s="18">
        <f>IF(ISNUMBER(D141), $B145 * E141, "")</f>
        <v>-5113.6363636363758</v>
      </c>
      <c r="G141" s="31">
        <v>67.7</v>
      </c>
      <c r="H141" s="32">
        <f t="shared" ref="H141:H144" si="75">IF(ISNUMBER(G141), (G141 - $B141) / $B141, "")</f>
        <v>-3.8352272727272763E-2</v>
      </c>
      <c r="I141" s="101">
        <f>IF(ISNUMBER(G141), $B145 * H141, "")</f>
        <v>-5752.8409090909145</v>
      </c>
      <c r="J141" s="15">
        <v>67.599999999999994</v>
      </c>
      <c r="K141" s="32">
        <f t="shared" ref="K141:K144" si="76">IF(ISNUMBER(J141), (J141 - $B141) / $B141, "")</f>
        <v>-3.9772727272727432E-2</v>
      </c>
      <c r="L141" s="18">
        <f>IF(ISNUMBER(J141), $B145 * K141, "")</f>
        <v>-5965.9090909091146</v>
      </c>
      <c r="M141" s="31">
        <v>67.2</v>
      </c>
      <c r="N141" s="32">
        <f t="shared" ref="N141:N144" si="77">IF(ISNUMBER(M141), (M141 - $B141) / $B141, "")</f>
        <v>-4.5454545454545491E-2</v>
      </c>
      <c r="O141" s="18">
        <f>IF(ISNUMBER(M141), $B145 * N141, "")</f>
        <v>-6818.1818181818235</v>
      </c>
      <c r="Q141" s="264"/>
      <c r="R141" s="264"/>
      <c r="S141" s="264"/>
    </row>
    <row r="142" spans="1:19" ht="17.25" thickBot="1">
      <c r="A142" s="125" t="s">
        <v>328</v>
      </c>
      <c r="B142" s="126">
        <v>0.29599999999999999</v>
      </c>
      <c r="C142" s="77">
        <v>-2.9508196699999999E-2</v>
      </c>
      <c r="D142" s="15">
        <v>0.28199999999999997</v>
      </c>
      <c r="E142" s="32">
        <f t="shared" si="74"/>
        <v>-4.7297297297297342E-2</v>
      </c>
      <c r="F142" s="18">
        <f>IF(ISNUMBER(D142), $B145 * E142, "")</f>
        <v>-7094.5945945946014</v>
      </c>
      <c r="G142" s="31">
        <v>0.28000000000000003</v>
      </c>
      <c r="H142" s="32">
        <f t="shared" si="75"/>
        <v>-5.4054054054053918E-2</v>
      </c>
      <c r="I142" s="101">
        <f>IF(ISNUMBER(G142), $B145 * H142, "")</f>
        <v>-8108.1081081080874</v>
      </c>
      <c r="J142" s="15">
        <v>0.27800000000000002</v>
      </c>
      <c r="K142" s="32">
        <f t="shared" si="76"/>
        <v>-6.0810810810810682E-2</v>
      </c>
      <c r="L142" s="18">
        <f>IF(ISNUMBER(J142), $B145 * K142, "")</f>
        <v>-9121.6216216216017</v>
      </c>
      <c r="M142" s="31">
        <v>0.28000000000000003</v>
      </c>
      <c r="N142" s="32">
        <f t="shared" si="77"/>
        <v>-5.4054054054053918E-2</v>
      </c>
      <c r="O142" s="18">
        <f>IF(ISNUMBER(M142), $B145 * N142, "")</f>
        <v>-8108.1081081080874</v>
      </c>
      <c r="Q142" s="264"/>
      <c r="R142" s="264"/>
      <c r="S142" s="264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53"/>
      <c r="R143" s="254"/>
      <c r="S143" s="255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56"/>
      <c r="R144" s="257"/>
      <c r="S144" s="258"/>
    </row>
    <row r="145" spans="1:19" ht="17.25" thickBot="1">
      <c r="A145" s="132" t="s">
        <v>268</v>
      </c>
      <c r="B145" s="317">
        <f>$B$37</f>
        <v>150000</v>
      </c>
      <c r="C145" s="318"/>
      <c r="D145" s="26" t="s">
        <v>269</v>
      </c>
      <c r="E145" s="27">
        <f>IF(COUNT(E125:E144), SUM(E125:E144) / COUNT(E125:E144), 0)</f>
        <v>-1.9004101277645267E-2</v>
      </c>
      <c r="F145" s="28">
        <f>SUM(F125:F144)</f>
        <v>-51311.073449642216</v>
      </c>
      <c r="G145" s="26" t="s">
        <v>269</v>
      </c>
      <c r="H145" s="27">
        <f>IF(COUNT(H125:H144), SUM(H125:H144) / COUNT(H125:H144), 0)</f>
        <v>-2.4663103140667601E-2</v>
      </c>
      <c r="I145" s="28">
        <f>SUM(I125:I144)</f>
        <v>-66590.378479802515</v>
      </c>
      <c r="J145" s="26" t="s">
        <v>269</v>
      </c>
      <c r="K145" s="27">
        <f>IF(COUNT(K125:K144), SUM(K125:K144) / COUNT(K125:K144), 0)</f>
        <v>-2.8314055436714749E-2</v>
      </c>
      <c r="L145" s="28">
        <f>SUM(L125:L144)</f>
        <v>-76447.949679129844</v>
      </c>
      <c r="M145" s="26" t="s">
        <v>269</v>
      </c>
      <c r="N145" s="27">
        <f>IF(COUNT(N125:N144), SUM(N125:N144) / COUNT(N125:N144), 0)</f>
        <v>-3.1710055184320504E-2</v>
      </c>
      <c r="O145" s="28">
        <f>SUM(O125:O144)</f>
        <v>-85617.148997665354</v>
      </c>
      <c r="Q145" s="259"/>
      <c r="R145" s="260"/>
      <c r="S145" s="261"/>
    </row>
    <row r="147" spans="1:19" ht="17.25" thickBot="1"/>
    <row r="148" spans="1:19" ht="17.25" thickBot="1">
      <c r="A148" s="275" t="s">
        <v>257</v>
      </c>
      <c r="B148" s="276"/>
      <c r="C148" s="276"/>
      <c r="D148" s="276"/>
      <c r="E148" s="276"/>
      <c r="F148" s="276"/>
      <c r="G148" s="276"/>
      <c r="H148" s="276"/>
      <c r="I148" s="276"/>
      <c r="J148" s="276"/>
      <c r="K148" s="276"/>
      <c r="L148" s="276"/>
      <c r="M148" s="276"/>
      <c r="N148" s="276"/>
      <c r="O148" s="277"/>
      <c r="Q148" s="274"/>
      <c r="R148" s="274"/>
      <c r="S148" s="274"/>
    </row>
    <row r="149" spans="1:19" ht="17.25" thickBot="1">
      <c r="A149" s="169" t="s">
        <v>265</v>
      </c>
      <c r="B149" s="275" t="s">
        <v>49</v>
      </c>
      <c r="C149" s="277"/>
      <c r="D149" s="275" t="s">
        <v>58</v>
      </c>
      <c r="E149" s="276"/>
      <c r="F149" s="277"/>
      <c r="G149" s="278">
        <f>_xlfn.IFNA(VLOOKUP(B149, 현재가테이블!$B$2:$D$200, 2, FALSE), "-")</f>
        <v>74050000</v>
      </c>
      <c r="H149" s="279"/>
      <c r="I149" s="280"/>
      <c r="J149" s="275" t="s">
        <v>59</v>
      </c>
      <c r="K149" s="276"/>
      <c r="L149" s="277"/>
      <c r="M149" s="281">
        <f>_xlfn.IFNA(VLOOKUP(B149, 현재가테이블!$B$2:$D$200, 3, FALSE), "-")</f>
        <v>-1.04236269E-2</v>
      </c>
      <c r="N149" s="282"/>
      <c r="O149" s="283"/>
      <c r="Q149" s="274"/>
      <c r="R149" s="274"/>
      <c r="S149" s="274"/>
    </row>
    <row r="150" spans="1:19" ht="17.25" thickBot="1">
      <c r="A150" s="319" t="s">
        <v>55</v>
      </c>
      <c r="B150" s="315" t="str">
        <f>TEXT($G$1, "[$-ko-KR]yyyy-mm-dd(ddd) ") &amp; "오전 00:00"</f>
        <v>2021-10-04(월) 오전 00:00</v>
      </c>
      <c r="C150" s="316"/>
      <c r="D150" s="288" t="str">
        <f>TEXT($G$1, "[$-ko-KR]yyyy-mm-dd(ddd) ") &amp; "오후 14:00"</f>
        <v>2021-10-04(월) 오후 14:00</v>
      </c>
      <c r="E150" s="289"/>
      <c r="F150" s="290"/>
      <c r="G150" s="288" t="str">
        <f>TEXT($G$1, "[$-ko-KR]yyyy-mm-dd(ddd) ") &amp; "오후 19:00"</f>
        <v>2021-10-04(월) 오후 19:00</v>
      </c>
      <c r="H150" s="289"/>
      <c r="I150" s="290"/>
      <c r="J150" s="288" t="str">
        <f>TEXT($G$1, "[$-ko-KR]yyyy-mm-dd(ddd) ") &amp; "오후 21:00"</f>
        <v>2021-10-04(월) 오후 21:00</v>
      </c>
      <c r="K150" s="289"/>
      <c r="L150" s="290"/>
      <c r="M150" s="288" t="str">
        <f>TEXT($G$1+1, "[$-ko-KR]yyyy-mm-dd(ddd) ") &amp; "오전 00:00"</f>
        <v>2021-10-05(화) 오전 00:00</v>
      </c>
      <c r="N150" s="289"/>
      <c r="O150" s="290"/>
      <c r="Q150" s="274"/>
      <c r="R150" s="274"/>
      <c r="S150" s="274"/>
    </row>
    <row r="151" spans="1:19" ht="17.25" thickBot="1">
      <c r="A151" s="320"/>
      <c r="B151" s="121" t="s">
        <v>58</v>
      </c>
      <c r="C151" s="122" t="s">
        <v>59</v>
      </c>
      <c r="D151" s="2" t="s">
        <v>58</v>
      </c>
      <c r="E151" s="10" t="s">
        <v>266</v>
      </c>
      <c r="F151" s="11" t="s">
        <v>267</v>
      </c>
      <c r="G151" s="170" t="s">
        <v>58</v>
      </c>
      <c r="H151" s="171" t="s">
        <v>266</v>
      </c>
      <c r="I151" s="172" t="s">
        <v>267</v>
      </c>
      <c r="J151" s="10" t="s">
        <v>58</v>
      </c>
      <c r="K151" s="10" t="s">
        <v>266</v>
      </c>
      <c r="L151" s="115" t="s">
        <v>267</v>
      </c>
      <c r="M151" s="2" t="s">
        <v>58</v>
      </c>
      <c r="N151" s="10" t="s">
        <v>266</v>
      </c>
      <c r="O151" s="66" t="s">
        <v>267</v>
      </c>
      <c r="Q151" s="264"/>
      <c r="R151" s="264"/>
      <c r="S151" s="264"/>
    </row>
    <row r="152" spans="1:19" ht="17.25" thickBot="1">
      <c r="A152" s="123" t="s">
        <v>264</v>
      </c>
      <c r="B152" s="124">
        <v>270</v>
      </c>
      <c r="C152" s="76">
        <v>7.4626865999999998E-3</v>
      </c>
      <c r="D152" s="13">
        <v>263</v>
      </c>
      <c r="E152" s="14">
        <f>IF(ISNUMBER(D152), (D152 - $B152) / $B152, "")</f>
        <v>-2.5925925925925925E-2</v>
      </c>
      <c r="F152" s="16">
        <f>IF(ISNUMBER(D152), $B172 * E152, "")</f>
        <v>-3888.8888888888887</v>
      </c>
      <c r="G152" s="29">
        <v>261</v>
      </c>
      <c r="H152" s="14">
        <f>IF(ISNUMBER(G152), (G152 - $B152) / $B152, "")</f>
        <v>-3.3333333333333333E-2</v>
      </c>
      <c r="I152" s="100">
        <f>IF(ISNUMBER(G152), $B172 * H152, "")</f>
        <v>-5000</v>
      </c>
      <c r="J152" s="13">
        <v>262</v>
      </c>
      <c r="K152" s="14">
        <f>IF(ISNUMBER(J152), (J152 - $B152) / $B152, "")</f>
        <v>-2.9629629629629631E-2</v>
      </c>
      <c r="L152" s="16">
        <f>IF(ISNUMBER(J152), $B172 * K152, "")</f>
        <v>-4444.4444444444443</v>
      </c>
      <c r="M152" s="29">
        <v>269</v>
      </c>
      <c r="N152" s="14">
        <f>IF(ISNUMBER(M152), (M152 - $B152) / $B152, "")</f>
        <v>-3.7037037037037038E-3</v>
      </c>
      <c r="O152" s="16">
        <f>IF(ISNUMBER(M152), $B172 * N152, "")</f>
        <v>-555.55555555555554</v>
      </c>
      <c r="Q152" s="274"/>
      <c r="R152" s="274"/>
      <c r="S152" s="274"/>
    </row>
    <row r="153" spans="1:19" ht="17.25" thickBot="1">
      <c r="A153" s="125" t="s">
        <v>216</v>
      </c>
      <c r="B153" s="126">
        <v>141</v>
      </c>
      <c r="C153" s="77">
        <v>7.1428571000000003E-3</v>
      </c>
      <c r="D153" s="15">
        <v>135</v>
      </c>
      <c r="E153" s="32">
        <f t="shared" ref="E153:E156" si="78">IF(ISNUMBER(D153), (D153 - $B153) / $B153, "")</f>
        <v>-4.2553191489361701E-2</v>
      </c>
      <c r="F153" s="18">
        <f>IF(ISNUMBER(D153), $B172 * E153, "")</f>
        <v>-6382.9787234042551</v>
      </c>
      <c r="G153" s="31">
        <v>135</v>
      </c>
      <c r="H153" s="32">
        <f t="shared" ref="H153:H156" si="79">IF(ISNUMBER(G153), (G153 - $B153) / $B153, "")</f>
        <v>-4.2553191489361701E-2</v>
      </c>
      <c r="I153" s="101">
        <f>IF(ISNUMBER(G153), $B172 * H153, "")</f>
        <v>-6382.9787234042551</v>
      </c>
      <c r="J153" s="15">
        <v>133</v>
      </c>
      <c r="K153" s="32">
        <f t="shared" ref="K153:K156" si="80">IF(ISNUMBER(J153), (J153 - $B153) / $B153, "")</f>
        <v>-5.6737588652482268E-2</v>
      </c>
      <c r="L153" s="18">
        <f>IF(ISNUMBER(J153), $B172 * K153, "")</f>
        <v>-8510.6382978723395</v>
      </c>
      <c r="M153" s="31">
        <v>133</v>
      </c>
      <c r="N153" s="32">
        <f t="shared" ref="N153:N156" si="81">IF(ISNUMBER(M153), (M153 - $B153) / $B153, "")</f>
        <v>-5.6737588652482268E-2</v>
      </c>
      <c r="O153" s="18">
        <f>IF(ISNUMBER(M153), $B172 * N153, "")</f>
        <v>-8510.6382978723395</v>
      </c>
      <c r="Q153" s="274"/>
      <c r="R153" s="274"/>
      <c r="S153" s="274"/>
    </row>
    <row r="154" spans="1:19" ht="17.25" thickBot="1">
      <c r="A154" s="125" t="s">
        <v>61</v>
      </c>
      <c r="B154" s="126">
        <v>924</v>
      </c>
      <c r="C154" s="77">
        <v>5.4406964000000002E-3</v>
      </c>
      <c r="D154" s="15">
        <v>907</v>
      </c>
      <c r="E154" s="32">
        <f t="shared" si="78"/>
        <v>-1.83982683982684E-2</v>
      </c>
      <c r="F154" s="18">
        <f>IF(ISNUMBER(D154), $B172 * E154, "")</f>
        <v>-2759.7402597402602</v>
      </c>
      <c r="G154" s="31">
        <v>956</v>
      </c>
      <c r="H154" s="32">
        <f t="shared" si="79"/>
        <v>3.4632034632034632E-2</v>
      </c>
      <c r="I154" s="101">
        <f>IF(ISNUMBER(G154), $B172 * H154, "")</f>
        <v>5194.8051948051952</v>
      </c>
      <c r="J154" s="15">
        <v>969</v>
      </c>
      <c r="K154" s="32">
        <f t="shared" si="80"/>
        <v>4.8701298701298704E-2</v>
      </c>
      <c r="L154" s="18">
        <f>IF(ISNUMBER(J154), $B172 * K154, "")</f>
        <v>7305.1948051948057</v>
      </c>
      <c r="M154" s="31">
        <v>943</v>
      </c>
      <c r="N154" s="32">
        <f t="shared" si="81"/>
        <v>2.0562770562770564E-2</v>
      </c>
      <c r="O154" s="18">
        <f>IF(ISNUMBER(M154), $B172 * N154, "")</f>
        <v>3084.4155844155844</v>
      </c>
      <c r="Q154" s="264"/>
      <c r="R154" s="264"/>
      <c r="S154" s="264"/>
    </row>
    <row r="155" spans="1:19" ht="17.25" thickBot="1">
      <c r="A155" s="125" t="s">
        <v>160</v>
      </c>
      <c r="B155" s="126">
        <v>101</v>
      </c>
      <c r="C155" s="77">
        <v>0</v>
      </c>
      <c r="D155" s="15">
        <v>99.1</v>
      </c>
      <c r="E155" s="32">
        <f t="shared" si="78"/>
        <v>-1.8811881188118867E-2</v>
      </c>
      <c r="F155" s="18">
        <f>IF(ISNUMBER(D155), $B172 * E155, "")</f>
        <v>-2821.7821782178298</v>
      </c>
      <c r="G155" s="31">
        <v>99.2</v>
      </c>
      <c r="H155" s="32">
        <f t="shared" si="79"/>
        <v>-1.7821782178217793E-2</v>
      </c>
      <c r="I155" s="101">
        <f>IF(ISNUMBER(G155), $B172 * H155, "")</f>
        <v>-2673.2673267326691</v>
      </c>
      <c r="J155" s="15">
        <v>98.8</v>
      </c>
      <c r="K155" s="32">
        <f t="shared" si="80"/>
        <v>-2.1782178217821812E-2</v>
      </c>
      <c r="L155" s="18">
        <f>IF(ISNUMBER(J155), $B172 * K155, "")</f>
        <v>-3267.3267326732716</v>
      </c>
      <c r="M155" s="31">
        <v>99.5</v>
      </c>
      <c r="N155" s="32">
        <f t="shared" si="81"/>
        <v>-1.4851485148514851E-2</v>
      </c>
      <c r="O155" s="18">
        <f>IF(ISNUMBER(M155), $B172 * N155, "")</f>
        <v>-2227.7227722772277</v>
      </c>
      <c r="Q155" s="264"/>
      <c r="R155" s="264"/>
      <c r="S155" s="264"/>
    </row>
    <row r="156" spans="1:19" ht="17.25" thickBot="1">
      <c r="A156" s="127" t="s">
        <v>51</v>
      </c>
      <c r="B156" s="128">
        <v>386</v>
      </c>
      <c r="C156" s="78">
        <v>0</v>
      </c>
      <c r="D156" s="20">
        <v>368</v>
      </c>
      <c r="E156" s="21">
        <f t="shared" si="78"/>
        <v>-4.6632124352331605E-2</v>
      </c>
      <c r="F156" s="22">
        <f>IF(ISNUMBER(D156), $B172 * E156, "")</f>
        <v>-6994.8186528497408</v>
      </c>
      <c r="G156" s="30">
        <v>366</v>
      </c>
      <c r="H156" s="21">
        <f t="shared" si="79"/>
        <v>-5.181347150259067E-2</v>
      </c>
      <c r="I156" s="105">
        <f>IF(ISNUMBER(G156), $B172 * H156, "")</f>
        <v>-7772.0207253886001</v>
      </c>
      <c r="J156" s="20">
        <v>366</v>
      </c>
      <c r="K156" s="21">
        <f t="shared" si="80"/>
        <v>-5.181347150259067E-2</v>
      </c>
      <c r="L156" s="22">
        <f>IF(ISNUMBER(J156), $B172 * K156, "")</f>
        <v>-7772.0207253886001</v>
      </c>
      <c r="M156" s="30">
        <v>366</v>
      </c>
      <c r="N156" s="21">
        <f t="shared" si="81"/>
        <v>-5.181347150259067E-2</v>
      </c>
      <c r="O156" s="22">
        <f>IF(ISNUMBER(M156), $B172 * N156, "")</f>
        <v>-7772.0207253886001</v>
      </c>
      <c r="Q156" s="264"/>
      <c r="R156" s="264"/>
      <c r="S156" s="264"/>
    </row>
    <row r="157" spans="1:19" ht="17.25" thickBot="1">
      <c r="A157" s="125" t="s">
        <v>236</v>
      </c>
      <c r="B157" s="129">
        <v>122</v>
      </c>
      <c r="C157" s="80">
        <v>0</v>
      </c>
      <c r="D157" s="106">
        <v>118</v>
      </c>
      <c r="E157" s="107">
        <f>IF(ISNUMBER(D157), (D157 - $B157) / $B157, "")</f>
        <v>-3.2786885245901641E-2</v>
      </c>
      <c r="F157" s="108">
        <f>IF(ISNUMBER(D157), $B172 * E157, "")</f>
        <v>-4918.0327868852464</v>
      </c>
      <c r="G157" s="109">
        <v>116</v>
      </c>
      <c r="H157" s="107">
        <f>IF(ISNUMBER(G157), (G157 - $B157) / $B157, "")</f>
        <v>-4.9180327868852458E-2</v>
      </c>
      <c r="I157" s="110">
        <f>IF(ISNUMBER(G157), $B172 * H157, "")</f>
        <v>-7377.0491803278683</v>
      </c>
      <c r="J157" s="106">
        <v>115</v>
      </c>
      <c r="K157" s="107">
        <f>IF(ISNUMBER(J157), (J157 - $B157) / $B157, "")</f>
        <v>-5.737704918032787E-2</v>
      </c>
      <c r="L157" s="108">
        <f>IF(ISNUMBER(J157), $B172 * K157, "")</f>
        <v>-8606.557377049181</v>
      </c>
      <c r="M157" s="109">
        <v>115</v>
      </c>
      <c r="N157" s="107">
        <f>IF(ISNUMBER(M157), (M157 - $B157) / $B157, "")</f>
        <v>-5.737704918032787E-2</v>
      </c>
      <c r="O157" s="108">
        <f>IF(ISNUMBER(M157), $B172 * N157, "")</f>
        <v>-8606.557377049181</v>
      </c>
      <c r="Q157" s="264"/>
      <c r="R157" s="264"/>
      <c r="S157" s="264"/>
    </row>
    <row r="158" spans="1:19" ht="17.25" thickBot="1">
      <c r="A158" s="125" t="s">
        <v>126</v>
      </c>
      <c r="B158" s="126">
        <v>136</v>
      </c>
      <c r="C158" s="77">
        <v>0</v>
      </c>
      <c r="D158" s="15">
        <v>129</v>
      </c>
      <c r="E158" s="32">
        <f t="shared" ref="E158:E161" si="82">IF(ISNUMBER(D158), (D158 - $B158) / $B158, "")</f>
        <v>-5.1470588235294115E-2</v>
      </c>
      <c r="F158" s="18">
        <f>IF(ISNUMBER(D158), $B172 * E158, "")</f>
        <v>-7720.5882352941171</v>
      </c>
      <c r="G158" s="31">
        <v>130</v>
      </c>
      <c r="H158" s="32">
        <f t="shared" ref="H158:H161" si="83">IF(ISNUMBER(G158), (G158 - $B158) / $B158, "")</f>
        <v>-4.4117647058823532E-2</v>
      </c>
      <c r="I158" s="101">
        <f>IF(ISNUMBER(G158), $B172 * H158, "")</f>
        <v>-6617.6470588235297</v>
      </c>
      <c r="J158" s="15">
        <v>131</v>
      </c>
      <c r="K158" s="32">
        <f t="shared" ref="K158:K161" si="84">IF(ISNUMBER(J158), (J158 - $B158) / $B158, "")</f>
        <v>-3.6764705882352942E-2</v>
      </c>
      <c r="L158" s="18">
        <f>IF(ISNUMBER(J158), $B172 * K158, "")</f>
        <v>-5514.7058823529414</v>
      </c>
      <c r="M158" s="31">
        <v>131</v>
      </c>
      <c r="N158" s="32">
        <f t="shared" ref="N158:N161" si="85">IF(ISNUMBER(M158), (M158 - $B158) / $B158, "")</f>
        <v>-3.6764705882352942E-2</v>
      </c>
      <c r="O158" s="18">
        <f>IF(ISNUMBER(M158), $B172 * N158, "")</f>
        <v>-5514.7058823529414</v>
      </c>
      <c r="Q158" s="264"/>
      <c r="R158" s="264"/>
      <c r="S158" s="264"/>
    </row>
    <row r="159" spans="1:19" ht="17.25" thickBot="1">
      <c r="A159" s="125" t="s">
        <v>198</v>
      </c>
      <c r="B159" s="126">
        <v>189</v>
      </c>
      <c r="C159" s="77">
        <v>0</v>
      </c>
      <c r="D159" s="15">
        <v>187</v>
      </c>
      <c r="E159" s="32">
        <f t="shared" si="82"/>
        <v>-1.0582010582010581E-2</v>
      </c>
      <c r="F159" s="18">
        <f>IF(ISNUMBER(D159), $B172 * E159, "")</f>
        <v>-1587.3015873015872</v>
      </c>
      <c r="G159" s="31">
        <v>185</v>
      </c>
      <c r="H159" s="32">
        <f t="shared" si="83"/>
        <v>-2.1164021164021163E-2</v>
      </c>
      <c r="I159" s="101">
        <f>IF(ISNUMBER(G159), $B172 * H159, "")</f>
        <v>-3174.6031746031745</v>
      </c>
      <c r="J159" s="15">
        <v>185</v>
      </c>
      <c r="K159" s="32">
        <f t="shared" si="84"/>
        <v>-2.1164021164021163E-2</v>
      </c>
      <c r="L159" s="18">
        <f>IF(ISNUMBER(J159), $B172 * K159, "")</f>
        <v>-3174.6031746031745</v>
      </c>
      <c r="M159" s="31">
        <v>184</v>
      </c>
      <c r="N159" s="32">
        <f t="shared" si="85"/>
        <v>-2.6455026455026454E-2</v>
      </c>
      <c r="O159" s="18">
        <f>IF(ISNUMBER(M159), $B172 * N159, "")</f>
        <v>-3968.2539682539682</v>
      </c>
      <c r="Q159" s="264"/>
      <c r="R159" s="264"/>
      <c r="S159" s="264"/>
    </row>
    <row r="160" spans="1:19" ht="17.25" thickBot="1">
      <c r="A160" s="125" t="s">
        <v>190</v>
      </c>
      <c r="B160" s="126">
        <v>373</v>
      </c>
      <c r="C160" s="77">
        <v>-2.6737967999999998E-3</v>
      </c>
      <c r="D160" s="15">
        <v>394</v>
      </c>
      <c r="E160" s="32">
        <f t="shared" si="82"/>
        <v>5.6300268096514748E-2</v>
      </c>
      <c r="F160" s="18">
        <f>IF(ISNUMBER(D160), $B172 * E160, "")</f>
        <v>8445.0402144772124</v>
      </c>
      <c r="G160" s="31">
        <v>398</v>
      </c>
      <c r="H160" s="32">
        <f t="shared" si="83"/>
        <v>6.7024128686327081E-2</v>
      </c>
      <c r="I160" s="101">
        <f>IF(ISNUMBER(G160), $B172 * H160, "")</f>
        <v>10053.619302949062</v>
      </c>
      <c r="J160" s="15">
        <v>398</v>
      </c>
      <c r="K160" s="32">
        <f t="shared" si="84"/>
        <v>6.7024128686327081E-2</v>
      </c>
      <c r="L160" s="18">
        <f>IF(ISNUMBER(J160), $B172 * K160, "")</f>
        <v>10053.619302949062</v>
      </c>
      <c r="M160" s="31">
        <v>392</v>
      </c>
      <c r="N160" s="32">
        <f t="shared" si="85"/>
        <v>5.0938337801608578E-2</v>
      </c>
      <c r="O160" s="18">
        <f>IF(ISNUMBER(M160), $B172 * N160, "")</f>
        <v>7640.7506702412866</v>
      </c>
      <c r="Q160" s="33"/>
      <c r="R160" s="33"/>
    </row>
    <row r="161" spans="1:19" ht="17.25" thickBot="1">
      <c r="A161" s="130" t="s">
        <v>220</v>
      </c>
      <c r="B161" s="131">
        <v>167</v>
      </c>
      <c r="C161" s="79">
        <v>-5.9523809999999996E-3</v>
      </c>
      <c r="D161" s="24">
        <v>162</v>
      </c>
      <c r="E161" s="25">
        <f t="shared" si="82"/>
        <v>-2.9940119760479042E-2</v>
      </c>
      <c r="F161" s="104">
        <f>IF(ISNUMBER(D161), $B172 * E161, "")</f>
        <v>-4491.0179640718561</v>
      </c>
      <c r="G161" s="102">
        <v>161</v>
      </c>
      <c r="H161" s="25">
        <f t="shared" si="83"/>
        <v>-3.5928143712574849E-2</v>
      </c>
      <c r="I161" s="103">
        <f>IF(ISNUMBER(G161), $B172 * H161, "")</f>
        <v>-5389.2215568862275</v>
      </c>
      <c r="J161" s="24">
        <v>160</v>
      </c>
      <c r="K161" s="25">
        <f t="shared" si="84"/>
        <v>-4.1916167664670656E-2</v>
      </c>
      <c r="L161" s="104">
        <f>IF(ISNUMBER(J161), $B172 * K161, "")</f>
        <v>-6287.425149700598</v>
      </c>
      <c r="M161" s="102">
        <v>161</v>
      </c>
      <c r="N161" s="25">
        <f t="shared" si="85"/>
        <v>-3.5928143712574849E-2</v>
      </c>
      <c r="O161" s="104">
        <f>IF(ISNUMBER(M161), $B172 * N161, "")</f>
        <v>-5389.2215568862275</v>
      </c>
      <c r="Q161" s="265"/>
      <c r="R161" s="266"/>
      <c r="S161" s="267"/>
    </row>
    <row r="162" spans="1:19">
      <c r="A162" s="123" t="s">
        <v>240</v>
      </c>
      <c r="B162" s="124">
        <v>631</v>
      </c>
      <c r="C162" s="76">
        <v>-6.2992126000000004E-3</v>
      </c>
      <c r="D162" s="13">
        <v>632</v>
      </c>
      <c r="E162" s="14">
        <f>IF(ISNUMBER(D162), (D162 - $B162) / $B162, "")</f>
        <v>1.5847860538827259E-3</v>
      </c>
      <c r="F162" s="16">
        <f>IF(ISNUMBER(D162), $B172 * E162, "")</f>
        <v>237.71790808240888</v>
      </c>
      <c r="G162" s="29">
        <v>620</v>
      </c>
      <c r="H162" s="14">
        <f>IF(ISNUMBER(G162), (G162 - $B162) / $B162, "")</f>
        <v>-1.7432646592709985E-2</v>
      </c>
      <c r="I162" s="100">
        <f>IF(ISNUMBER(G162), $B172 * H162, "")</f>
        <v>-2614.8969889064979</v>
      </c>
      <c r="J162" s="13">
        <v>615</v>
      </c>
      <c r="K162" s="14">
        <f>IF(ISNUMBER(J162), (J162 - $B162) / $B162, "")</f>
        <v>-2.5356576862123614E-2</v>
      </c>
      <c r="L162" s="16">
        <f>IF(ISNUMBER(J162), $B172 * K162, "")</f>
        <v>-3803.4865293185421</v>
      </c>
      <c r="M162" s="29">
        <v>617</v>
      </c>
      <c r="N162" s="14">
        <f>IF(ISNUMBER(M162), (M162 - $B162) / $B162, "")</f>
        <v>-2.2187004754358162E-2</v>
      </c>
      <c r="O162" s="16">
        <f>IF(ISNUMBER(M162), $B172 * N162, "")</f>
        <v>-3328.0507131537242</v>
      </c>
      <c r="Q162" s="268"/>
      <c r="R162" s="269"/>
      <c r="S162" s="270"/>
    </row>
    <row r="163" spans="1:19" ht="17.25" thickBot="1">
      <c r="A163" s="125" t="s">
        <v>108</v>
      </c>
      <c r="B163" s="126">
        <v>164</v>
      </c>
      <c r="C163" s="77">
        <v>-1.20481928E-2</v>
      </c>
      <c r="D163" s="15">
        <v>160</v>
      </c>
      <c r="E163" s="32">
        <f t="shared" ref="E163:E166" si="86">IF(ISNUMBER(D163), (D163 - $B163) / $B163, "")</f>
        <v>-2.4390243902439025E-2</v>
      </c>
      <c r="F163" s="18">
        <f>IF(ISNUMBER(D163), $B172 * E163, "")</f>
        <v>-3658.5365853658536</v>
      </c>
      <c r="G163" s="31">
        <v>158</v>
      </c>
      <c r="H163" s="32">
        <f t="shared" ref="H163:H166" si="87">IF(ISNUMBER(G163), (G163 - $B163) / $B163, "")</f>
        <v>-3.6585365853658534E-2</v>
      </c>
      <c r="I163" s="101">
        <f>IF(ISNUMBER(G163), $B172 * H163, "")</f>
        <v>-5487.8048780487798</v>
      </c>
      <c r="J163" s="15">
        <v>157</v>
      </c>
      <c r="K163" s="32">
        <f t="shared" ref="K163:K166" si="88">IF(ISNUMBER(J163), (J163 - $B163) / $B163, "")</f>
        <v>-4.2682926829268296E-2</v>
      </c>
      <c r="L163" s="18">
        <f>IF(ISNUMBER(J163), $B172 * K163, "")</f>
        <v>-6402.4390243902444</v>
      </c>
      <c r="M163" s="31">
        <v>157</v>
      </c>
      <c r="N163" s="32">
        <f t="shared" ref="N163:N166" si="89">IF(ISNUMBER(M163), (M163 - $B163) / $B163, "")</f>
        <v>-4.2682926829268296E-2</v>
      </c>
      <c r="O163" s="18">
        <f>IF(ISNUMBER(M163), $B172 * N163, "")</f>
        <v>-6402.4390243902444</v>
      </c>
      <c r="Q163" s="271"/>
      <c r="R163" s="272"/>
      <c r="S163" s="273"/>
    </row>
    <row r="164" spans="1:19" ht="17.25" thickBot="1">
      <c r="A164" s="125" t="s">
        <v>112</v>
      </c>
      <c r="B164" s="126">
        <v>949</v>
      </c>
      <c r="C164" s="77">
        <v>-1.3513513499999999E-2</v>
      </c>
      <c r="D164" s="15">
        <v>994</v>
      </c>
      <c r="E164" s="32">
        <f t="shared" si="86"/>
        <v>4.7418335089567963E-2</v>
      </c>
      <c r="F164" s="18">
        <f>IF(ISNUMBER(D164), $B172 * E164, "")</f>
        <v>7112.750263435194</v>
      </c>
      <c r="G164" s="31">
        <v>1025</v>
      </c>
      <c r="H164" s="32">
        <f t="shared" si="87"/>
        <v>8.0084299262381448E-2</v>
      </c>
      <c r="I164" s="101">
        <f>IF(ISNUMBER(G164), $B172 * H164, "")</f>
        <v>12012.644889357218</v>
      </c>
      <c r="J164" s="15">
        <v>1010</v>
      </c>
      <c r="K164" s="32">
        <f t="shared" si="88"/>
        <v>6.4278187565858805E-2</v>
      </c>
      <c r="L164" s="18">
        <f>IF(ISNUMBER(J164), $B172 * K164, "")</f>
        <v>9641.7281348788201</v>
      </c>
      <c r="M164" s="31">
        <v>992</v>
      </c>
      <c r="N164" s="32">
        <f t="shared" si="89"/>
        <v>4.5310853530031614E-2</v>
      </c>
      <c r="O164" s="18">
        <f>IF(ISNUMBER(M164), $B172 * N164, "")</f>
        <v>6796.6280295047418</v>
      </c>
      <c r="Q164" s="264"/>
      <c r="R164" s="264"/>
      <c r="S164" s="264"/>
    </row>
    <row r="165" spans="1:19" ht="17.25" thickBot="1">
      <c r="A165" s="125" t="s">
        <v>128</v>
      </c>
      <c r="B165" s="126">
        <v>135</v>
      </c>
      <c r="C165" s="77">
        <v>-1.45985401E-2</v>
      </c>
      <c r="D165" s="15">
        <v>132</v>
      </c>
      <c r="E165" s="32">
        <f t="shared" si="86"/>
        <v>-2.2222222222222223E-2</v>
      </c>
      <c r="F165" s="18">
        <f>IF(ISNUMBER(D165), $B172 * E165, "")</f>
        <v>-3333.3333333333335</v>
      </c>
      <c r="G165" s="31">
        <v>131</v>
      </c>
      <c r="H165" s="32">
        <f t="shared" si="87"/>
        <v>-2.9629629629629631E-2</v>
      </c>
      <c r="I165" s="101">
        <f>IF(ISNUMBER(G165), $B172 * H165, "")</f>
        <v>-4444.4444444444443</v>
      </c>
      <c r="J165" s="15">
        <v>131</v>
      </c>
      <c r="K165" s="32">
        <f t="shared" si="88"/>
        <v>-2.9629629629629631E-2</v>
      </c>
      <c r="L165" s="18">
        <f>IF(ISNUMBER(J165), $B172 * K165, "")</f>
        <v>-4444.4444444444443</v>
      </c>
      <c r="M165" s="31">
        <v>132</v>
      </c>
      <c r="N165" s="32">
        <f t="shared" si="89"/>
        <v>-2.2222222222222223E-2</v>
      </c>
      <c r="O165" s="18">
        <f>IF(ISNUMBER(M165), $B172 * N165, "")</f>
        <v>-3333.3333333333335</v>
      </c>
      <c r="Q165" s="274"/>
      <c r="R165" s="274"/>
      <c r="S165" s="274"/>
    </row>
    <row r="166" spans="1:19" ht="17.25" thickBot="1">
      <c r="A166" s="127" t="s">
        <v>162</v>
      </c>
      <c r="B166" s="128">
        <v>806</v>
      </c>
      <c r="C166" s="78">
        <v>-1.46699267E-2</v>
      </c>
      <c r="D166" s="20">
        <v>817</v>
      </c>
      <c r="E166" s="21">
        <f t="shared" si="86"/>
        <v>1.3647642679900745E-2</v>
      </c>
      <c r="F166" s="22">
        <f>IF(ISNUMBER(D166), $B172 * E166, "")</f>
        <v>2047.1464019851117</v>
      </c>
      <c r="G166" s="30">
        <v>814</v>
      </c>
      <c r="H166" s="21">
        <f t="shared" si="87"/>
        <v>9.9255583126550868E-3</v>
      </c>
      <c r="I166" s="105">
        <f>IF(ISNUMBER(G166), $B172 * H166, "")</f>
        <v>1488.8337468982629</v>
      </c>
      <c r="J166" s="20">
        <v>816</v>
      </c>
      <c r="K166" s="21">
        <f t="shared" si="88"/>
        <v>1.2406947890818859E-2</v>
      </c>
      <c r="L166" s="22">
        <f>IF(ISNUMBER(J166), $B172 * K166, "")</f>
        <v>1861.0421836228288</v>
      </c>
      <c r="M166" s="30">
        <v>811</v>
      </c>
      <c r="N166" s="21">
        <f t="shared" si="89"/>
        <v>6.2034739454094297E-3</v>
      </c>
      <c r="O166" s="22">
        <f>IF(ISNUMBER(M166), $B172 * N166, "")</f>
        <v>930.52109181141441</v>
      </c>
      <c r="Q166" s="274"/>
      <c r="R166" s="274"/>
      <c r="S166" s="274"/>
    </row>
    <row r="167" spans="1:19" ht="17.25" thickBot="1">
      <c r="A167" s="125" t="s">
        <v>218</v>
      </c>
      <c r="B167" s="129">
        <v>236</v>
      </c>
      <c r="C167" s="80">
        <v>-1.6666666699999999E-2</v>
      </c>
      <c r="D167" s="106">
        <v>228</v>
      </c>
      <c r="E167" s="107">
        <f>IF(ISNUMBER(D167), (D167 - $B167) / $B167, "")</f>
        <v>-3.3898305084745763E-2</v>
      </c>
      <c r="F167" s="108">
        <f>IF(ISNUMBER(D167), $B172 * E167, "")</f>
        <v>-5084.7457627118647</v>
      </c>
      <c r="G167" s="109">
        <v>227</v>
      </c>
      <c r="H167" s="107">
        <f>IF(ISNUMBER(G167), (G167 - $B167) / $B167, "")</f>
        <v>-3.8135593220338986E-2</v>
      </c>
      <c r="I167" s="110">
        <f>IF(ISNUMBER(G167), $B172 * H167, "")</f>
        <v>-5720.3389830508477</v>
      </c>
      <c r="J167" s="106">
        <v>227</v>
      </c>
      <c r="K167" s="107">
        <f>IF(ISNUMBER(J167), (J167 - $B167) / $B167, "")</f>
        <v>-3.8135593220338986E-2</v>
      </c>
      <c r="L167" s="108">
        <f>IF(ISNUMBER(J167), $B172 * K167, "")</f>
        <v>-5720.3389830508477</v>
      </c>
      <c r="M167" s="109">
        <v>226</v>
      </c>
      <c r="N167" s="107">
        <f>IF(ISNUMBER(M167), (M167 - $B167) / $B167, "")</f>
        <v>-4.2372881355932202E-2</v>
      </c>
      <c r="O167" s="108">
        <f>IF(ISNUMBER(M167), $B172 * N167, "")</f>
        <v>-6355.9322033898306</v>
      </c>
      <c r="Q167" s="264"/>
      <c r="R167" s="264"/>
      <c r="S167" s="264"/>
    </row>
    <row r="168" spans="1:19" ht="17.25" thickBot="1">
      <c r="A168" s="125" t="s">
        <v>192</v>
      </c>
      <c r="B168" s="126">
        <v>114</v>
      </c>
      <c r="C168" s="77">
        <v>-1.7241379300000002E-2</v>
      </c>
      <c r="D168" s="15">
        <v>112</v>
      </c>
      <c r="E168" s="32">
        <f t="shared" ref="E168:E171" si="90">IF(ISNUMBER(D168), (D168 - $B168) / $B168, "")</f>
        <v>-1.7543859649122806E-2</v>
      </c>
      <c r="F168" s="18">
        <f>IF(ISNUMBER(D168), $B172 * E168, "")</f>
        <v>-2631.5789473684208</v>
      </c>
      <c r="G168" s="31">
        <v>111</v>
      </c>
      <c r="H168" s="32">
        <f t="shared" ref="H168:H171" si="91">IF(ISNUMBER(G168), (G168 - $B168) / $B168, "")</f>
        <v>-2.6315789473684209E-2</v>
      </c>
      <c r="I168" s="101">
        <f>IF(ISNUMBER(G168), $B172 * H168, "")</f>
        <v>-3947.3684210526312</v>
      </c>
      <c r="J168" s="15">
        <v>111</v>
      </c>
      <c r="K168" s="32">
        <f t="shared" ref="K168:K171" si="92">IF(ISNUMBER(J168), (J168 - $B168) / $B168, "")</f>
        <v>-2.6315789473684209E-2</v>
      </c>
      <c r="L168" s="18">
        <f>IF(ISNUMBER(J168), $B172 * K168, "")</f>
        <v>-3947.3684210526312</v>
      </c>
      <c r="M168" s="31">
        <v>111</v>
      </c>
      <c r="N168" s="32">
        <f t="shared" ref="N168:N171" si="93">IF(ISNUMBER(M168), (M168 - $B168) / $B168, "")</f>
        <v>-2.6315789473684209E-2</v>
      </c>
      <c r="O168" s="18">
        <f>IF(ISNUMBER(M168), $B172 * N168, "")</f>
        <v>-3947.3684210526312</v>
      </c>
      <c r="Q168" s="264"/>
      <c r="R168" s="264"/>
      <c r="S168" s="264"/>
    </row>
    <row r="169" spans="1:19" ht="17.25" thickBot="1">
      <c r="A169" s="125" t="s">
        <v>164</v>
      </c>
      <c r="B169" s="126">
        <v>222</v>
      </c>
      <c r="C169" s="77">
        <v>-2.2026431700000002E-2</v>
      </c>
      <c r="D169" s="15">
        <v>215</v>
      </c>
      <c r="E169" s="32">
        <f t="shared" si="90"/>
        <v>-3.1531531531531529E-2</v>
      </c>
      <c r="F169" s="18">
        <f>IF(ISNUMBER(D169), $B172 * E169, "")</f>
        <v>-4729.7297297297291</v>
      </c>
      <c r="G169" s="31">
        <v>213</v>
      </c>
      <c r="H169" s="32">
        <f t="shared" si="91"/>
        <v>-4.0540540540540543E-2</v>
      </c>
      <c r="I169" s="101">
        <f>IF(ISNUMBER(G169), $B172 * H169, "")</f>
        <v>-6081.0810810810817</v>
      </c>
      <c r="J169" s="15">
        <v>214</v>
      </c>
      <c r="K169" s="32">
        <f t="shared" si="92"/>
        <v>-3.6036036036036036E-2</v>
      </c>
      <c r="L169" s="18">
        <f>IF(ISNUMBER(J169), $B172 * K169, "")</f>
        <v>-5405.405405405405</v>
      </c>
      <c r="M169" s="31">
        <v>214</v>
      </c>
      <c r="N169" s="32">
        <f t="shared" si="93"/>
        <v>-3.6036036036036036E-2</v>
      </c>
      <c r="O169" s="18">
        <f>IF(ISNUMBER(M169), $B172 * N169, "")</f>
        <v>-5405.405405405405</v>
      </c>
      <c r="Q169" s="264"/>
      <c r="R169" s="264"/>
      <c r="S169" s="264"/>
    </row>
    <row r="170" spans="1:19">
      <c r="A170" s="125" t="s">
        <v>212</v>
      </c>
      <c r="B170" s="126">
        <v>985</v>
      </c>
      <c r="C170" s="77">
        <v>-2.4752475199999999E-2</v>
      </c>
      <c r="D170" s="15">
        <v>1000</v>
      </c>
      <c r="E170" s="32">
        <f t="shared" si="90"/>
        <v>1.5228426395939087E-2</v>
      </c>
      <c r="F170" s="18">
        <f>IF(ISNUMBER(D170), $B172 * E170, "")</f>
        <v>2284.263959390863</v>
      </c>
      <c r="G170" s="31">
        <v>1015</v>
      </c>
      <c r="H170" s="32">
        <f t="shared" si="91"/>
        <v>3.0456852791878174E-2</v>
      </c>
      <c r="I170" s="101">
        <f>IF(ISNUMBER(G170), $B172 * H170, "")</f>
        <v>4568.5279187817259</v>
      </c>
      <c r="J170" s="15">
        <v>1005</v>
      </c>
      <c r="K170" s="32">
        <f t="shared" si="92"/>
        <v>2.030456852791878E-2</v>
      </c>
      <c r="L170" s="18">
        <f>IF(ISNUMBER(J170), $B172 * K170, "")</f>
        <v>3045.6852791878168</v>
      </c>
      <c r="M170" s="31">
        <v>1010</v>
      </c>
      <c r="N170" s="32">
        <f t="shared" si="93"/>
        <v>2.5380710659898477E-2</v>
      </c>
      <c r="O170" s="18">
        <f>IF(ISNUMBER(M170), $B172 * N170, "")</f>
        <v>3807.1065989847716</v>
      </c>
      <c r="Q170" s="253"/>
      <c r="R170" s="254"/>
      <c r="S170" s="255"/>
    </row>
    <row r="171" spans="1:19" ht="17.25" thickBot="1">
      <c r="A171" s="130" t="s">
        <v>136</v>
      </c>
      <c r="B171" s="131">
        <v>356</v>
      </c>
      <c r="C171" s="79">
        <v>-2.9972751999999998E-2</v>
      </c>
      <c r="D171" s="24">
        <v>346</v>
      </c>
      <c r="E171" s="25">
        <f t="shared" si="90"/>
        <v>-2.8089887640449437E-2</v>
      </c>
      <c r="F171" s="104">
        <f>IF(ISNUMBER(D171), $B172 * E171, "")</f>
        <v>-4213.4831460674159</v>
      </c>
      <c r="G171" s="102">
        <v>342</v>
      </c>
      <c r="H171" s="25">
        <f t="shared" si="91"/>
        <v>-3.9325842696629212E-2</v>
      </c>
      <c r="I171" s="103">
        <f>IF(ISNUMBER(G171), $B172 * H171, "")</f>
        <v>-5898.8764044943819</v>
      </c>
      <c r="J171" s="24">
        <v>341</v>
      </c>
      <c r="K171" s="25">
        <f t="shared" si="92"/>
        <v>-4.2134831460674156E-2</v>
      </c>
      <c r="L171" s="104">
        <f>IF(ISNUMBER(J171), $B172 * K171, "")</f>
        <v>-6320.2247191011238</v>
      </c>
      <c r="M171" s="102">
        <v>342</v>
      </c>
      <c r="N171" s="25">
        <f t="shared" si="93"/>
        <v>-3.9325842696629212E-2</v>
      </c>
      <c r="O171" s="104">
        <f>IF(ISNUMBER(M171), $B172 * N171, "")</f>
        <v>-5898.8764044943819</v>
      </c>
      <c r="Q171" s="256"/>
      <c r="R171" s="257"/>
      <c r="S171" s="258"/>
    </row>
    <row r="172" spans="1:19" ht="17.25" thickBot="1">
      <c r="A172" s="132" t="s">
        <v>268</v>
      </c>
      <c r="B172" s="317">
        <f>$B$37</f>
        <v>150000</v>
      </c>
      <c r="C172" s="318"/>
      <c r="D172" s="26" t="s">
        <v>269</v>
      </c>
      <c r="E172" s="27">
        <f>IF(COUNT(E152:E171), SUM(E152:E171) / COUNT(E152:E171), 0)</f>
        <v>-1.5029879344619874E-2</v>
      </c>
      <c r="F172" s="28">
        <f>SUM(F152:F171)</f>
        <v>-45089.638033859614</v>
      </c>
      <c r="G172" s="26" t="s">
        <v>269</v>
      </c>
      <c r="H172" s="27">
        <f>IF(COUNT(H152:H171), SUM(H152:H171) / COUNT(H152:H171), 0)</f>
        <v>-1.5087722631484507E-2</v>
      </c>
      <c r="I172" s="28">
        <f>SUM(I152:I171)</f>
        <v>-45263.167894453516</v>
      </c>
      <c r="J172" s="26" t="s">
        <v>269</v>
      </c>
      <c r="K172" s="27">
        <f>IF(COUNT(K152:K171), SUM(K152:K171) / COUNT(K152:K171), 0)</f>
        <v>-1.7238053201671485E-2</v>
      </c>
      <c r="L172" s="28">
        <f>SUM(L152:L171)</f>
        <v>-51714.159605014458</v>
      </c>
      <c r="M172" s="26" t="s">
        <v>269</v>
      </c>
      <c r="N172" s="27">
        <f>IF(COUNT(N152:N171), SUM(N152:N171) / COUNT(N152:N171), 0)</f>
        <v>-1.8318886555299264E-2</v>
      </c>
      <c r="O172" s="28">
        <f>SUM(O152:O171)</f>
        <v>-54956.659665897801</v>
      </c>
      <c r="Q172" s="259"/>
      <c r="R172" s="260"/>
      <c r="S172" s="261"/>
    </row>
    <row r="174" spans="1:19" ht="17.25" thickBot="1"/>
    <row r="175" spans="1:19" ht="17.25" thickBot="1">
      <c r="A175" s="275" t="s">
        <v>253</v>
      </c>
      <c r="B175" s="276"/>
      <c r="C175" s="276"/>
      <c r="D175" s="276"/>
      <c r="E175" s="276"/>
      <c r="F175" s="276"/>
      <c r="G175" s="276"/>
      <c r="H175" s="276"/>
      <c r="I175" s="276"/>
      <c r="J175" s="276"/>
      <c r="K175" s="276"/>
      <c r="L175" s="276"/>
      <c r="M175" s="276"/>
      <c r="N175" s="276"/>
      <c r="O175" s="277"/>
      <c r="Q175" s="274"/>
      <c r="R175" s="274"/>
      <c r="S175" s="274"/>
    </row>
    <row r="176" spans="1:19" ht="17.25" thickBot="1">
      <c r="A176" s="169" t="s">
        <v>265</v>
      </c>
      <c r="B176" s="275" t="s">
        <v>49</v>
      </c>
      <c r="C176" s="277"/>
      <c r="D176" s="275" t="s">
        <v>58</v>
      </c>
      <c r="E176" s="276"/>
      <c r="F176" s="277"/>
      <c r="G176" s="278">
        <f>_xlfn.IFNA(VLOOKUP(B176, 현재가테이블!$B$2:$D$200, 2, FALSE), "-")</f>
        <v>74050000</v>
      </c>
      <c r="H176" s="279"/>
      <c r="I176" s="280"/>
      <c r="J176" s="275" t="s">
        <v>59</v>
      </c>
      <c r="K176" s="276"/>
      <c r="L176" s="277"/>
      <c r="M176" s="281">
        <f>_xlfn.IFNA(VLOOKUP(B176, 현재가테이블!$B$2:$D$200, 3, FALSE), "-")</f>
        <v>-1.04236269E-2</v>
      </c>
      <c r="N176" s="282"/>
      <c r="O176" s="283"/>
      <c r="Q176" s="274"/>
      <c r="R176" s="274"/>
      <c r="S176" s="274"/>
    </row>
    <row r="177" spans="1:19" ht="17.25" thickBot="1">
      <c r="A177" s="319" t="s">
        <v>55</v>
      </c>
      <c r="B177" s="315" t="str">
        <f>TEXT($G$1, "[$-ko-KR]yyyy-mm-dd(ddd) ") &amp; "오전 00:00"</f>
        <v>2021-10-04(월) 오전 00:00</v>
      </c>
      <c r="C177" s="316"/>
      <c r="D177" s="288" t="str">
        <f>TEXT($G$1, "[$-ko-KR]yyyy-mm-dd(ddd) ") &amp; "오후 14:00"</f>
        <v>2021-10-04(월) 오후 14:00</v>
      </c>
      <c r="E177" s="289"/>
      <c r="F177" s="290"/>
      <c r="G177" s="288" t="str">
        <f>TEXT($G$1, "[$-ko-KR]yyyy-mm-dd(ddd) ") &amp; "오후 19:00"</f>
        <v>2021-10-04(월) 오후 19:00</v>
      </c>
      <c r="H177" s="289"/>
      <c r="I177" s="290"/>
      <c r="J177" s="288" t="str">
        <f>TEXT($G$1, "[$-ko-KR]yyyy-mm-dd(ddd) ") &amp; "오후 21:00"</f>
        <v>2021-10-04(월) 오후 21:00</v>
      </c>
      <c r="K177" s="289"/>
      <c r="L177" s="290"/>
      <c r="M177" s="288" t="str">
        <f>TEXT($G$1+1, "[$-ko-KR]yyyy-mm-dd(ddd) ") &amp; "오전 00:00"</f>
        <v>2021-10-05(화) 오전 00:00</v>
      </c>
      <c r="N177" s="289"/>
      <c r="O177" s="290"/>
      <c r="Q177" s="274"/>
      <c r="R177" s="274"/>
      <c r="S177" s="274"/>
    </row>
    <row r="178" spans="1:19" ht="17.25" thickBot="1">
      <c r="A178" s="320"/>
      <c r="B178" s="121" t="s">
        <v>58</v>
      </c>
      <c r="C178" s="122" t="s">
        <v>59</v>
      </c>
      <c r="D178" s="2" t="s">
        <v>58</v>
      </c>
      <c r="E178" s="10" t="s">
        <v>266</v>
      </c>
      <c r="F178" s="11" t="s">
        <v>267</v>
      </c>
      <c r="G178" s="170" t="s">
        <v>58</v>
      </c>
      <c r="H178" s="171" t="s">
        <v>266</v>
      </c>
      <c r="I178" s="172" t="s">
        <v>267</v>
      </c>
      <c r="J178" s="10" t="s">
        <v>58</v>
      </c>
      <c r="K178" s="10" t="s">
        <v>266</v>
      </c>
      <c r="L178" s="115" t="s">
        <v>267</v>
      </c>
      <c r="M178" s="2" t="s">
        <v>58</v>
      </c>
      <c r="N178" s="10" t="s">
        <v>266</v>
      </c>
      <c r="O178" s="66" t="s">
        <v>267</v>
      </c>
      <c r="Q178" s="264"/>
      <c r="R178" s="264"/>
      <c r="S178" s="264"/>
    </row>
    <row r="179" spans="1:19" ht="17.25" thickBot="1">
      <c r="A179" s="123" t="s">
        <v>128</v>
      </c>
      <c r="B179" s="124">
        <v>135</v>
      </c>
      <c r="C179" s="76">
        <v>-1.45985401E-2</v>
      </c>
      <c r="D179" s="13">
        <v>132</v>
      </c>
      <c r="E179" s="14">
        <f>IF(ISNUMBER(D179), (D179 - $B179) / $B179, "")</f>
        <v>-2.2222222222222223E-2</v>
      </c>
      <c r="F179" s="16">
        <f>IF(ISNUMBER(D179), $B199 * E179, "")</f>
        <v>-3333.3333333333335</v>
      </c>
      <c r="G179" s="29">
        <v>131</v>
      </c>
      <c r="H179" s="14">
        <f>IF(ISNUMBER(G179), (G179 - $B179) / $B179, "")</f>
        <v>-2.9629629629629631E-2</v>
      </c>
      <c r="I179" s="100">
        <f>IF(ISNUMBER(G179), $B199 * H179, "")</f>
        <v>-4444.4444444444443</v>
      </c>
      <c r="J179" s="13">
        <v>131</v>
      </c>
      <c r="K179" s="14">
        <f>IF(ISNUMBER(J179), (J179 - $B179) / $B179, "")</f>
        <v>-2.9629629629629631E-2</v>
      </c>
      <c r="L179" s="16">
        <f>IF(ISNUMBER(J179), $B199 * K179, "")</f>
        <v>-4444.4444444444443</v>
      </c>
      <c r="M179" s="29">
        <v>132</v>
      </c>
      <c r="N179" s="14">
        <f>IF(ISNUMBER(M179), (M179 - $B179) / $B179, "")</f>
        <v>-2.2222222222222223E-2</v>
      </c>
      <c r="O179" s="16">
        <f>IF(ISNUMBER(M179), $B199 * N179, "")</f>
        <v>-3333.3333333333335</v>
      </c>
      <c r="Q179" s="274"/>
      <c r="R179" s="274"/>
      <c r="S179" s="274"/>
    </row>
    <row r="180" spans="1:19" ht="17.25" thickBot="1">
      <c r="A180" s="125" t="s">
        <v>162</v>
      </c>
      <c r="B180" s="126">
        <v>806</v>
      </c>
      <c r="C180" s="77">
        <v>-1.46699267E-2</v>
      </c>
      <c r="D180" s="15">
        <v>817</v>
      </c>
      <c r="E180" s="32">
        <f t="shared" ref="E180:E183" si="94">IF(ISNUMBER(D180), (D180 - $B180) / $B180, "")</f>
        <v>1.3647642679900745E-2</v>
      </c>
      <c r="F180" s="18">
        <f>IF(ISNUMBER(D180), $B199 * E180, "")</f>
        <v>2047.1464019851117</v>
      </c>
      <c r="G180" s="31">
        <v>814</v>
      </c>
      <c r="H180" s="32">
        <f t="shared" ref="H180:H183" si="95">IF(ISNUMBER(G180), (G180 - $B180) / $B180, "")</f>
        <v>9.9255583126550868E-3</v>
      </c>
      <c r="I180" s="101">
        <f>IF(ISNUMBER(G180), $B199 * H180, "")</f>
        <v>1488.8337468982629</v>
      </c>
      <c r="J180" s="15">
        <v>816</v>
      </c>
      <c r="K180" s="32">
        <f t="shared" ref="K180:K183" si="96">IF(ISNUMBER(J180), (J180 - $B180) / $B180, "")</f>
        <v>1.2406947890818859E-2</v>
      </c>
      <c r="L180" s="18">
        <f>IF(ISNUMBER(J180), $B199 * K180, "")</f>
        <v>1861.0421836228288</v>
      </c>
      <c r="M180" s="31">
        <v>811</v>
      </c>
      <c r="N180" s="32">
        <f t="shared" ref="N180:N183" si="97">IF(ISNUMBER(M180), (M180 - $B180) / $B180, "")</f>
        <v>6.2034739454094297E-3</v>
      </c>
      <c r="O180" s="18">
        <f>IF(ISNUMBER(M180), $B199 * N180, "")</f>
        <v>930.52109181141441</v>
      </c>
      <c r="Q180" s="274"/>
      <c r="R180" s="274"/>
      <c r="S180" s="274"/>
    </row>
    <row r="181" spans="1:19" ht="17.25" thickBot="1">
      <c r="A181" s="125" t="s">
        <v>196</v>
      </c>
      <c r="B181" s="126">
        <v>22580</v>
      </c>
      <c r="C181" s="77">
        <v>-1.5263846500000001E-2</v>
      </c>
      <c r="D181" s="15">
        <v>22380</v>
      </c>
      <c r="E181" s="32">
        <f t="shared" si="94"/>
        <v>-8.8573959255978749E-3</v>
      </c>
      <c r="F181" s="18">
        <f>IF(ISNUMBER(D181), $B199 * E181, "")</f>
        <v>-1328.6093888396813</v>
      </c>
      <c r="G181" s="31">
        <v>24310</v>
      </c>
      <c r="H181" s="32">
        <f t="shared" si="95"/>
        <v>7.661647475642161E-2</v>
      </c>
      <c r="I181" s="101">
        <f>IF(ISNUMBER(G181), $B199 * H181, "")</f>
        <v>11492.471213463241</v>
      </c>
      <c r="J181" s="15">
        <v>24930</v>
      </c>
      <c r="K181" s="32">
        <f t="shared" si="96"/>
        <v>0.10407440212577503</v>
      </c>
      <c r="L181" s="18">
        <f>IF(ISNUMBER(J181), $B199 * K181, "")</f>
        <v>15611.160318866254</v>
      </c>
      <c r="M181" s="31">
        <v>24430</v>
      </c>
      <c r="N181" s="32">
        <f t="shared" si="97"/>
        <v>8.1930912311780332E-2</v>
      </c>
      <c r="O181" s="18">
        <f>IF(ISNUMBER(M181), $B199 * N181, "")</f>
        <v>12289.636846767049</v>
      </c>
      <c r="Q181" s="264"/>
      <c r="R181" s="264"/>
      <c r="S181" s="264"/>
    </row>
    <row r="182" spans="1:19" ht="17.25" thickBot="1">
      <c r="A182" s="125" t="s">
        <v>232</v>
      </c>
      <c r="B182" s="126">
        <v>76.5</v>
      </c>
      <c r="C182" s="77">
        <v>-1.54440154E-2</v>
      </c>
      <c r="D182" s="15">
        <v>74.5</v>
      </c>
      <c r="E182" s="32">
        <f t="shared" si="94"/>
        <v>-2.6143790849673203E-2</v>
      </c>
      <c r="F182" s="18">
        <f>IF(ISNUMBER(D182), $B199 * E182, "")</f>
        <v>-3921.5686274509803</v>
      </c>
      <c r="G182" s="31">
        <v>73.8</v>
      </c>
      <c r="H182" s="32">
        <f t="shared" si="95"/>
        <v>-3.5294117647058858E-2</v>
      </c>
      <c r="I182" s="101">
        <f>IF(ISNUMBER(G182), $B199 * H182, "")</f>
        <v>-5294.1176470588289</v>
      </c>
      <c r="J182" s="15">
        <v>73.5</v>
      </c>
      <c r="K182" s="32">
        <f t="shared" si="96"/>
        <v>-3.9215686274509803E-2</v>
      </c>
      <c r="L182" s="18">
        <f>IF(ISNUMBER(J182), $B199 * K182, "")</f>
        <v>-5882.3529411764703</v>
      </c>
      <c r="M182" s="31">
        <v>73.5</v>
      </c>
      <c r="N182" s="32">
        <f t="shared" si="97"/>
        <v>-3.9215686274509803E-2</v>
      </c>
      <c r="O182" s="18">
        <f>IF(ISNUMBER(M182), $B199 * N182, "")</f>
        <v>-5882.3529411764703</v>
      </c>
      <c r="Q182" s="264"/>
      <c r="R182" s="264"/>
      <c r="S182" s="264"/>
    </row>
    <row r="183" spans="1:19" ht="17.25" thickBot="1">
      <c r="A183" s="127" t="s">
        <v>168</v>
      </c>
      <c r="B183" s="128">
        <v>28670</v>
      </c>
      <c r="C183" s="78">
        <v>-1.6466552299999999E-2</v>
      </c>
      <c r="D183" s="20">
        <v>28410</v>
      </c>
      <c r="E183" s="21">
        <f t="shared" si="94"/>
        <v>-9.068712940355772E-3</v>
      </c>
      <c r="F183" s="22">
        <f>IF(ISNUMBER(D183), $B199 * E183, "")</f>
        <v>-1360.3069410533658</v>
      </c>
      <c r="G183" s="30">
        <v>28800</v>
      </c>
      <c r="H183" s="21">
        <f t="shared" si="95"/>
        <v>4.534356470177886E-3</v>
      </c>
      <c r="I183" s="105">
        <f>IF(ISNUMBER(G183), $B199 * H183, "")</f>
        <v>680.1534705266829</v>
      </c>
      <c r="J183" s="20">
        <v>29230</v>
      </c>
      <c r="K183" s="21">
        <f t="shared" si="96"/>
        <v>1.9532612486920127E-2</v>
      </c>
      <c r="L183" s="22">
        <f>IF(ISNUMBER(J183), $B199 * K183, "")</f>
        <v>2929.8918730380192</v>
      </c>
      <c r="M183" s="30">
        <v>28710</v>
      </c>
      <c r="N183" s="21">
        <f t="shared" si="97"/>
        <v>1.3951866062085804E-3</v>
      </c>
      <c r="O183" s="22">
        <f>IF(ISNUMBER(M183), $B199 * N183, "")</f>
        <v>209.27799093128706</v>
      </c>
      <c r="Q183" s="264"/>
      <c r="R183" s="264"/>
      <c r="S183" s="264"/>
    </row>
    <row r="184" spans="1:19" ht="17.25" thickBot="1">
      <c r="A184" s="125" t="s">
        <v>218</v>
      </c>
      <c r="B184" s="129">
        <v>236</v>
      </c>
      <c r="C184" s="80">
        <v>-1.6666666699999999E-2</v>
      </c>
      <c r="D184" s="106">
        <v>228</v>
      </c>
      <c r="E184" s="107">
        <f>IF(ISNUMBER(D184), (D184 - $B184) / $B184, "")</f>
        <v>-3.3898305084745763E-2</v>
      </c>
      <c r="F184" s="108">
        <f>IF(ISNUMBER(D184), $B199 * E184, "")</f>
        <v>-5084.7457627118647</v>
      </c>
      <c r="G184" s="109">
        <v>227</v>
      </c>
      <c r="H184" s="107">
        <f>IF(ISNUMBER(G184), (G184 - $B184) / $B184, "")</f>
        <v>-3.8135593220338986E-2</v>
      </c>
      <c r="I184" s="110">
        <f>IF(ISNUMBER(G184), $B199 * H184, "")</f>
        <v>-5720.3389830508477</v>
      </c>
      <c r="J184" s="106">
        <v>227</v>
      </c>
      <c r="K184" s="107">
        <f>IF(ISNUMBER(J184), (J184 - $B184) / $B184, "")</f>
        <v>-3.8135593220338986E-2</v>
      </c>
      <c r="L184" s="108">
        <f>IF(ISNUMBER(J184), $B199 * K184, "")</f>
        <v>-5720.3389830508477</v>
      </c>
      <c r="M184" s="109">
        <v>226</v>
      </c>
      <c r="N184" s="107">
        <f>IF(ISNUMBER(M184), (M184 - $B184) / $B184, "")</f>
        <v>-4.2372881355932202E-2</v>
      </c>
      <c r="O184" s="108">
        <f>IF(ISNUMBER(M184), $B199 * N184, "")</f>
        <v>-6355.9322033898306</v>
      </c>
      <c r="Q184" s="264"/>
      <c r="R184" s="264"/>
      <c r="S184" s="264"/>
    </row>
    <row r="185" spans="1:19" ht="17.25" thickBot="1">
      <c r="A185" s="125" t="s">
        <v>148</v>
      </c>
      <c r="B185" s="126">
        <v>11.6</v>
      </c>
      <c r="C185" s="77">
        <v>-1.6949152499999998E-2</v>
      </c>
      <c r="D185" s="15">
        <v>11.3</v>
      </c>
      <c r="E185" s="32">
        <f t="shared" ref="E185:E188" si="98">IF(ISNUMBER(D185), (D185 - $B185) / $B185, "")</f>
        <v>-2.5862068965517151E-2</v>
      </c>
      <c r="F185" s="18">
        <f>IF(ISNUMBER(D185), $B199 * E185, "")</f>
        <v>-3879.3103448275724</v>
      </c>
      <c r="G185" s="31">
        <v>11.3</v>
      </c>
      <c r="H185" s="32">
        <f t="shared" ref="H185:H188" si="99">IF(ISNUMBER(G185), (G185 - $B185) / $B185, "")</f>
        <v>-2.5862068965517151E-2</v>
      </c>
      <c r="I185" s="101">
        <f>IF(ISNUMBER(G185), $B199 * H185, "")</f>
        <v>-3879.3103448275724</v>
      </c>
      <c r="J185" s="15">
        <v>11.2</v>
      </c>
      <c r="K185" s="32">
        <f t="shared" ref="K185:K188" si="100">IF(ISNUMBER(J185), (J185 - $B185) / $B185, "")</f>
        <v>-3.4482758620689689E-2</v>
      </c>
      <c r="L185" s="18">
        <f>IF(ISNUMBER(J185), $B199 * K185, "")</f>
        <v>-5172.4137931034538</v>
      </c>
      <c r="M185" s="31">
        <v>11.2</v>
      </c>
      <c r="N185" s="32">
        <f t="shared" ref="N185:N188" si="101">IF(ISNUMBER(M185), (M185 - $B185) / $B185, "")</f>
        <v>-3.4482758620689689E-2</v>
      </c>
      <c r="O185" s="18">
        <f>IF(ISNUMBER(M185), $B199 * N185, "")</f>
        <v>-5172.4137931034538</v>
      </c>
      <c r="Q185" s="264"/>
      <c r="R185" s="264"/>
      <c r="S185" s="264"/>
    </row>
    <row r="186" spans="1:19" ht="17.25" thickBot="1">
      <c r="A186" s="125" t="s">
        <v>192</v>
      </c>
      <c r="B186" s="126">
        <v>114</v>
      </c>
      <c r="C186" s="77">
        <v>-1.7241379300000002E-2</v>
      </c>
      <c r="D186" s="15">
        <v>112</v>
      </c>
      <c r="E186" s="32">
        <f t="shared" si="98"/>
        <v>-1.7543859649122806E-2</v>
      </c>
      <c r="F186" s="18">
        <f>IF(ISNUMBER(D186), $B199 * E186, "")</f>
        <v>-2631.5789473684208</v>
      </c>
      <c r="G186" s="31">
        <v>111</v>
      </c>
      <c r="H186" s="32">
        <f t="shared" si="99"/>
        <v>-2.6315789473684209E-2</v>
      </c>
      <c r="I186" s="101">
        <f>IF(ISNUMBER(G186), $B199 * H186, "")</f>
        <v>-3947.3684210526312</v>
      </c>
      <c r="J186" s="15">
        <v>111</v>
      </c>
      <c r="K186" s="32">
        <f t="shared" si="100"/>
        <v>-2.6315789473684209E-2</v>
      </c>
      <c r="L186" s="18">
        <f>IF(ISNUMBER(J186), $B199 * K186, "")</f>
        <v>-3947.3684210526312</v>
      </c>
      <c r="M186" s="31">
        <v>111</v>
      </c>
      <c r="N186" s="32">
        <f t="shared" si="101"/>
        <v>-2.6315789473684209E-2</v>
      </c>
      <c r="O186" s="18">
        <f>IF(ISNUMBER(M186), $B199 * N186, "")</f>
        <v>-3947.3684210526312</v>
      </c>
      <c r="Q186" s="264"/>
      <c r="R186" s="264"/>
      <c r="S186" s="264"/>
    </row>
    <row r="187" spans="1:19" ht="17.25" thickBot="1">
      <c r="A187" s="125" t="s">
        <v>202</v>
      </c>
      <c r="B187" s="126">
        <v>14.8</v>
      </c>
      <c r="C187" s="77">
        <v>-1.9867549700000001E-2</v>
      </c>
      <c r="D187" s="15">
        <v>14.5</v>
      </c>
      <c r="E187" s="32">
        <f t="shared" si="98"/>
        <v>-2.0270270270270316E-2</v>
      </c>
      <c r="F187" s="18">
        <f>IF(ISNUMBER(D187), $B199 * E187, "")</f>
        <v>-3040.5405405405477</v>
      </c>
      <c r="G187" s="31">
        <v>14.5</v>
      </c>
      <c r="H187" s="32">
        <f t="shared" si="99"/>
        <v>-2.0270270270270316E-2</v>
      </c>
      <c r="I187" s="101">
        <f>IF(ISNUMBER(G187), $B199 * H187, "")</f>
        <v>-3040.5405405405477</v>
      </c>
      <c r="J187" s="15">
        <v>14.3</v>
      </c>
      <c r="K187" s="32">
        <f t="shared" si="100"/>
        <v>-3.3783783783783779E-2</v>
      </c>
      <c r="L187" s="18">
        <f>IF(ISNUMBER(J187), $B199 * K187, "")</f>
        <v>-5067.5675675675666</v>
      </c>
      <c r="M187" s="31">
        <v>14.3</v>
      </c>
      <c r="N187" s="32">
        <f t="shared" si="101"/>
        <v>-3.3783783783783779E-2</v>
      </c>
      <c r="O187" s="18">
        <f>IF(ISNUMBER(M187), $B199 * N187, "")</f>
        <v>-5067.5675675675666</v>
      </c>
      <c r="Q187" s="33"/>
      <c r="R187" s="33"/>
    </row>
    <row r="188" spans="1:19" ht="17.25" thickBot="1">
      <c r="A188" s="130" t="s">
        <v>242</v>
      </c>
      <c r="B188" s="131">
        <v>1915</v>
      </c>
      <c r="C188" s="79">
        <v>-2.0460358099999999E-2</v>
      </c>
      <c r="D188" s="24">
        <v>1850</v>
      </c>
      <c r="E188" s="25">
        <f t="shared" si="98"/>
        <v>-3.3942558746736295E-2</v>
      </c>
      <c r="F188" s="104">
        <f>IF(ISNUMBER(D188), $B199 * E188, "")</f>
        <v>-5091.3838120104447</v>
      </c>
      <c r="G188" s="102">
        <v>1850</v>
      </c>
      <c r="H188" s="25">
        <f t="shared" si="99"/>
        <v>-3.3942558746736295E-2</v>
      </c>
      <c r="I188" s="103">
        <f>IF(ISNUMBER(G188), $B199 * H188, "")</f>
        <v>-5091.3838120104447</v>
      </c>
      <c r="J188" s="24">
        <v>1850</v>
      </c>
      <c r="K188" s="25">
        <f t="shared" si="100"/>
        <v>-3.3942558746736295E-2</v>
      </c>
      <c r="L188" s="104">
        <f>IF(ISNUMBER(J188), $B199 * K188, "")</f>
        <v>-5091.3838120104447</v>
      </c>
      <c r="M188" s="102">
        <v>1835</v>
      </c>
      <c r="N188" s="25">
        <f t="shared" si="101"/>
        <v>-4.1775456919060053E-2</v>
      </c>
      <c r="O188" s="104">
        <f>IF(ISNUMBER(M188), $B199 * N188, "")</f>
        <v>-6266.3185378590078</v>
      </c>
      <c r="Q188" s="265"/>
      <c r="R188" s="266"/>
      <c r="S188" s="267"/>
    </row>
    <row r="189" spans="1:19">
      <c r="A189" s="123" t="s">
        <v>118</v>
      </c>
      <c r="B189" s="124">
        <v>4035</v>
      </c>
      <c r="C189" s="76">
        <v>-2.0631067999999999E-2</v>
      </c>
      <c r="D189" s="13">
        <v>3915</v>
      </c>
      <c r="E189" s="14">
        <f>IF(ISNUMBER(D189), (D189 - $B189) / $B189, "")</f>
        <v>-2.9739776951672861E-2</v>
      </c>
      <c r="F189" s="16">
        <f>IF(ISNUMBER(D189), $B199 * E189, "")</f>
        <v>-4460.966542750929</v>
      </c>
      <c r="G189" s="29">
        <v>3915</v>
      </c>
      <c r="H189" s="14">
        <f>IF(ISNUMBER(G189), (G189 - $B189) / $B189, "")</f>
        <v>-2.9739776951672861E-2</v>
      </c>
      <c r="I189" s="100">
        <f>IF(ISNUMBER(G189), $B199 * H189, "")</f>
        <v>-4460.966542750929</v>
      </c>
      <c r="J189" s="13">
        <v>3910</v>
      </c>
      <c r="K189" s="14">
        <f>IF(ISNUMBER(J189), (J189 - $B189) / $B189, "")</f>
        <v>-3.0978934324659233E-2</v>
      </c>
      <c r="L189" s="16">
        <f>IF(ISNUMBER(J189), $B199 * K189, "")</f>
        <v>-4646.8401486988851</v>
      </c>
      <c r="M189" s="29">
        <v>3885</v>
      </c>
      <c r="N189" s="14">
        <f>IF(ISNUMBER(M189), (M189 - $B189) / $B189, "")</f>
        <v>-3.717472118959108E-2</v>
      </c>
      <c r="O189" s="16">
        <f>IF(ISNUMBER(M189), $B199 * N189, "")</f>
        <v>-5576.2081784386619</v>
      </c>
      <c r="Q189" s="268"/>
      <c r="R189" s="269"/>
      <c r="S189" s="270"/>
    </row>
    <row r="190" spans="1:19" ht="17.25" thickBot="1">
      <c r="A190" s="125" t="s">
        <v>65</v>
      </c>
      <c r="B190" s="126">
        <v>67.2</v>
      </c>
      <c r="C190" s="77">
        <v>-2.18340611E-2</v>
      </c>
      <c r="D190" s="15">
        <v>64.7</v>
      </c>
      <c r="E190" s="32">
        <f t="shared" ref="E190:E193" si="102">IF(ISNUMBER(D190), (D190 - $B190) / $B190, "")</f>
        <v>-3.7202380952380952E-2</v>
      </c>
      <c r="F190" s="18">
        <f>IF(ISNUMBER(D190), $B199 * E190, "")</f>
        <v>-5580.3571428571431</v>
      </c>
      <c r="G190" s="31">
        <v>64.3</v>
      </c>
      <c r="H190" s="32">
        <f t="shared" ref="H190:H193" si="103">IF(ISNUMBER(G190), (G190 - $B190) / $B190, "")</f>
        <v>-4.3154761904761987E-2</v>
      </c>
      <c r="I190" s="101">
        <f>IF(ISNUMBER(G190), $B199 * H190, "")</f>
        <v>-6473.2142857142981</v>
      </c>
      <c r="J190" s="15">
        <v>64.3</v>
      </c>
      <c r="K190" s="32">
        <f t="shared" ref="K190:K193" si="104">IF(ISNUMBER(J190), (J190 - $B190) / $B190, "")</f>
        <v>-4.3154761904761987E-2</v>
      </c>
      <c r="L190" s="18">
        <f>IF(ISNUMBER(J190), $B199 * K190, "")</f>
        <v>-6473.2142857142981</v>
      </c>
      <c r="M190" s="31">
        <v>64.099999999999994</v>
      </c>
      <c r="N190" s="32">
        <f t="shared" ref="N190:N193" si="105">IF(ISNUMBER(M190), (M190 - $B190) / $B190, "")</f>
        <v>-4.6130952380952508E-2</v>
      </c>
      <c r="O190" s="18">
        <f>IF(ISNUMBER(M190), $B199 * N190, "")</f>
        <v>-6919.642857142876</v>
      </c>
      <c r="Q190" s="271"/>
      <c r="R190" s="272"/>
      <c r="S190" s="273"/>
    </row>
    <row r="191" spans="1:19" ht="17.25" thickBot="1">
      <c r="A191" s="125" t="s">
        <v>178</v>
      </c>
      <c r="B191" s="126">
        <v>16490</v>
      </c>
      <c r="C191" s="77">
        <v>-2.1945433E-2</v>
      </c>
      <c r="D191" s="15">
        <v>16200</v>
      </c>
      <c r="E191" s="32">
        <f t="shared" si="102"/>
        <v>-1.758641600970285E-2</v>
      </c>
      <c r="F191" s="18">
        <f>IF(ISNUMBER(D191), $B199 * E191, "")</f>
        <v>-2637.9624014554274</v>
      </c>
      <c r="G191" s="31">
        <v>16630</v>
      </c>
      <c r="H191" s="32">
        <f t="shared" si="103"/>
        <v>8.4899939357186167E-3</v>
      </c>
      <c r="I191" s="101">
        <f>IF(ISNUMBER(G191), $B199 * H191, "")</f>
        <v>1273.4990903577925</v>
      </c>
      <c r="J191" s="15">
        <v>16710</v>
      </c>
      <c r="K191" s="32">
        <f t="shared" si="104"/>
        <v>1.3341419041843541E-2</v>
      </c>
      <c r="L191" s="18">
        <f>IF(ISNUMBER(J191), $B199 * K191, "")</f>
        <v>2001.2128562765311</v>
      </c>
      <c r="M191" s="31">
        <v>16240</v>
      </c>
      <c r="N191" s="32">
        <f t="shared" si="105"/>
        <v>-1.5160703456640388E-2</v>
      </c>
      <c r="O191" s="18">
        <f>IF(ISNUMBER(M191), $B199 * N191, "")</f>
        <v>-2274.1055184960583</v>
      </c>
      <c r="Q191" s="264"/>
      <c r="R191" s="264"/>
      <c r="S191" s="264"/>
    </row>
    <row r="192" spans="1:19" ht="17.25" thickBot="1">
      <c r="A192" s="125" t="s">
        <v>164</v>
      </c>
      <c r="B192" s="126">
        <v>222</v>
      </c>
      <c r="C192" s="77">
        <v>-2.2026431700000002E-2</v>
      </c>
      <c r="D192" s="15">
        <v>215</v>
      </c>
      <c r="E192" s="32">
        <f t="shared" si="102"/>
        <v>-3.1531531531531529E-2</v>
      </c>
      <c r="F192" s="18">
        <f>IF(ISNUMBER(D192), $B199 * E192, "")</f>
        <v>-4729.7297297297291</v>
      </c>
      <c r="G192" s="31">
        <v>213</v>
      </c>
      <c r="H192" s="32">
        <f t="shared" si="103"/>
        <v>-4.0540540540540543E-2</v>
      </c>
      <c r="I192" s="101">
        <f>IF(ISNUMBER(G192), $B199 * H192, "")</f>
        <v>-6081.0810810810817</v>
      </c>
      <c r="J192" s="15">
        <v>214</v>
      </c>
      <c r="K192" s="32">
        <f t="shared" si="104"/>
        <v>-3.6036036036036036E-2</v>
      </c>
      <c r="L192" s="18">
        <f>IF(ISNUMBER(J192), $B199 * K192, "")</f>
        <v>-5405.405405405405</v>
      </c>
      <c r="M192" s="31">
        <v>214</v>
      </c>
      <c r="N192" s="32">
        <f t="shared" si="105"/>
        <v>-3.6036036036036036E-2</v>
      </c>
      <c r="O192" s="18">
        <f>IF(ISNUMBER(M192), $B199 * N192, "")</f>
        <v>-5405.405405405405</v>
      </c>
      <c r="Q192" s="274"/>
      <c r="R192" s="274"/>
      <c r="S192" s="274"/>
    </row>
    <row r="193" spans="1:19" ht="17.25" thickBot="1">
      <c r="A193" s="127" t="s">
        <v>188</v>
      </c>
      <c r="B193" s="128">
        <v>16.5</v>
      </c>
      <c r="C193" s="78">
        <v>-2.36686391E-2</v>
      </c>
      <c r="D193" s="20">
        <v>17</v>
      </c>
      <c r="E193" s="21">
        <f t="shared" si="102"/>
        <v>3.0303030303030304E-2</v>
      </c>
      <c r="F193" s="22">
        <f>IF(ISNUMBER(D193), $B199 * E193, "")</f>
        <v>4545.454545454546</v>
      </c>
      <c r="G193" s="30">
        <v>17.399999999999999</v>
      </c>
      <c r="H193" s="21">
        <f t="shared" si="103"/>
        <v>5.454545454545446E-2</v>
      </c>
      <c r="I193" s="105">
        <f>IF(ISNUMBER(G193), $B199 * H193, "")</f>
        <v>8181.8181818181693</v>
      </c>
      <c r="J193" s="20">
        <v>17.100000000000001</v>
      </c>
      <c r="K193" s="21">
        <f t="shared" si="104"/>
        <v>3.6363636363636452E-2</v>
      </c>
      <c r="L193" s="22">
        <f>IF(ISNUMBER(J193), $B199 * K193, "")</f>
        <v>5454.5454545454677</v>
      </c>
      <c r="M193" s="30">
        <v>16.7</v>
      </c>
      <c r="N193" s="21">
        <f t="shared" si="105"/>
        <v>1.2121212121212078E-2</v>
      </c>
      <c r="O193" s="22">
        <f>IF(ISNUMBER(M193), $B199 * N193, "")</f>
        <v>1818.1818181818116</v>
      </c>
      <c r="Q193" s="274"/>
      <c r="R193" s="274"/>
      <c r="S193" s="274"/>
    </row>
    <row r="194" spans="1:19" ht="17.25" thickBot="1">
      <c r="A194" s="125" t="s">
        <v>212</v>
      </c>
      <c r="B194" s="129">
        <v>985</v>
      </c>
      <c r="C194" s="80">
        <v>-2.4752475199999999E-2</v>
      </c>
      <c r="D194" s="106">
        <v>1000</v>
      </c>
      <c r="E194" s="107">
        <f>IF(ISNUMBER(D194), (D194 - $B194) / $B194, "")</f>
        <v>1.5228426395939087E-2</v>
      </c>
      <c r="F194" s="108">
        <f>IF(ISNUMBER(D194), $B199 * E194, "")</f>
        <v>2284.263959390863</v>
      </c>
      <c r="G194" s="109">
        <v>1015</v>
      </c>
      <c r="H194" s="107">
        <f>IF(ISNUMBER(G194), (G194 - $B194) / $B194, "")</f>
        <v>3.0456852791878174E-2</v>
      </c>
      <c r="I194" s="110">
        <f>IF(ISNUMBER(G194), $B199 * H194, "")</f>
        <v>4568.5279187817259</v>
      </c>
      <c r="J194" s="106">
        <v>1005</v>
      </c>
      <c r="K194" s="107">
        <f>IF(ISNUMBER(J194), (J194 - $B194) / $B194, "")</f>
        <v>2.030456852791878E-2</v>
      </c>
      <c r="L194" s="108">
        <f>IF(ISNUMBER(J194), $B199 * K194, "")</f>
        <v>3045.6852791878168</v>
      </c>
      <c r="M194" s="109">
        <v>1010</v>
      </c>
      <c r="N194" s="107">
        <f>IF(ISNUMBER(M194), (M194 - $B194) / $B194, "")</f>
        <v>2.5380710659898477E-2</v>
      </c>
      <c r="O194" s="108">
        <f>IF(ISNUMBER(M194), $B199 * N194, "")</f>
        <v>3807.1065989847716</v>
      </c>
      <c r="Q194" s="264"/>
      <c r="R194" s="264"/>
      <c r="S194" s="264"/>
    </row>
    <row r="195" spans="1:19" ht="17.25" thickBot="1">
      <c r="A195" s="125" t="s">
        <v>238</v>
      </c>
      <c r="B195" s="126">
        <v>70.400000000000006</v>
      </c>
      <c r="C195" s="77">
        <v>-2.6279391400000001E-2</v>
      </c>
      <c r="D195" s="15">
        <v>68</v>
      </c>
      <c r="E195" s="32">
        <f t="shared" ref="E195:E198" si="106">IF(ISNUMBER(D195), (D195 - $B195) / $B195, "")</f>
        <v>-3.4090909090909172E-2</v>
      </c>
      <c r="F195" s="18">
        <f>IF(ISNUMBER(D195), $B199 * E195, "")</f>
        <v>-5113.6363636363758</v>
      </c>
      <c r="G195" s="31">
        <v>67.7</v>
      </c>
      <c r="H195" s="32">
        <f t="shared" ref="H195:H198" si="107">IF(ISNUMBER(G195), (G195 - $B195) / $B195, "")</f>
        <v>-3.8352272727272763E-2</v>
      </c>
      <c r="I195" s="101">
        <f>IF(ISNUMBER(G195), $B199 * H195, "")</f>
        <v>-5752.8409090909145</v>
      </c>
      <c r="J195" s="15">
        <v>67.599999999999994</v>
      </c>
      <c r="K195" s="32">
        <f t="shared" ref="K195:K198" si="108">IF(ISNUMBER(J195), (J195 - $B195) / $B195, "")</f>
        <v>-3.9772727272727432E-2</v>
      </c>
      <c r="L195" s="18">
        <f>IF(ISNUMBER(J195), $B199 * K195, "")</f>
        <v>-5965.9090909091146</v>
      </c>
      <c r="M195" s="31">
        <v>67.2</v>
      </c>
      <c r="N195" s="32">
        <f t="shared" ref="N195:N198" si="109">IF(ISNUMBER(M195), (M195 - $B195) / $B195, "")</f>
        <v>-4.5454545454545491E-2</v>
      </c>
      <c r="O195" s="18">
        <f>IF(ISNUMBER(M195), $B199 * N195, "")</f>
        <v>-6818.1818181818235</v>
      </c>
      <c r="Q195" s="264"/>
      <c r="R195" s="264"/>
      <c r="S195" s="264"/>
    </row>
    <row r="196" spans="1:19" ht="17.25" thickBot="1">
      <c r="A196" s="125" t="s">
        <v>328</v>
      </c>
      <c r="B196" s="126">
        <v>0.29599999999999999</v>
      </c>
      <c r="C196" s="77">
        <v>-2.9508196699999999E-2</v>
      </c>
      <c r="D196" s="15">
        <v>0.28199999999999997</v>
      </c>
      <c r="E196" s="32">
        <f t="shared" si="106"/>
        <v>-4.7297297297297342E-2</v>
      </c>
      <c r="F196" s="18">
        <f>IF(ISNUMBER(D196), $B199 * E196, "")</f>
        <v>-7094.5945945946014</v>
      </c>
      <c r="G196" s="31">
        <v>0.28000000000000003</v>
      </c>
      <c r="H196" s="32">
        <f t="shared" si="107"/>
        <v>-5.4054054054053918E-2</v>
      </c>
      <c r="I196" s="101">
        <f>IF(ISNUMBER(G196), $B199 * H196, "")</f>
        <v>-8108.1081081080874</v>
      </c>
      <c r="J196" s="15">
        <v>0.27800000000000002</v>
      </c>
      <c r="K196" s="32">
        <f t="shared" si="108"/>
        <v>-6.0810810810810682E-2</v>
      </c>
      <c r="L196" s="18">
        <f>IF(ISNUMBER(J196), $B199 * K196, "")</f>
        <v>-9121.6216216216017</v>
      </c>
      <c r="M196" s="31">
        <v>0.28000000000000003</v>
      </c>
      <c r="N196" s="32">
        <f t="shared" si="109"/>
        <v>-5.4054054054053918E-2</v>
      </c>
      <c r="O196" s="18">
        <f>IF(ISNUMBER(M196), $B199 * N196, "")</f>
        <v>-8108.1081081080874</v>
      </c>
      <c r="Q196" s="264"/>
      <c r="R196" s="264"/>
      <c r="S196" s="264"/>
    </row>
    <row r="197" spans="1:19">
      <c r="A197" s="125" t="s">
        <v>180</v>
      </c>
      <c r="B197" s="126">
        <v>68400</v>
      </c>
      <c r="C197" s="77">
        <v>-2.9787233999999999E-2</v>
      </c>
      <c r="D197" s="15">
        <v>66810</v>
      </c>
      <c r="E197" s="32">
        <f t="shared" si="106"/>
        <v>-2.3245614035087719E-2</v>
      </c>
      <c r="F197" s="18">
        <f>IF(ISNUMBER(D197), $B199 * E197, "")</f>
        <v>-3486.8421052631579</v>
      </c>
      <c r="G197" s="31">
        <v>66460</v>
      </c>
      <c r="H197" s="32">
        <f t="shared" si="107"/>
        <v>-2.8362573099415204E-2</v>
      </c>
      <c r="I197" s="101">
        <f>IF(ISNUMBER(G197), $B199 * H197, "")</f>
        <v>-4254.3859649122805</v>
      </c>
      <c r="J197" s="15">
        <v>66200</v>
      </c>
      <c r="K197" s="32">
        <f t="shared" si="108"/>
        <v>-3.2163742690058478E-2</v>
      </c>
      <c r="L197" s="18">
        <f>IF(ISNUMBER(J197), $B199 * K197, "")</f>
        <v>-4824.5614035087719</v>
      </c>
      <c r="M197" s="31">
        <v>66300</v>
      </c>
      <c r="N197" s="32">
        <f t="shared" si="109"/>
        <v>-3.0701754385964911E-2</v>
      </c>
      <c r="O197" s="18">
        <f>IF(ISNUMBER(M197), $B199 * N197, "")</f>
        <v>-4605.2631578947367</v>
      </c>
      <c r="Q197" s="253"/>
      <c r="R197" s="254"/>
      <c r="S197" s="255"/>
    </row>
    <row r="198" spans="1:19" ht="17.25" thickBot="1">
      <c r="A198" s="130" t="s">
        <v>136</v>
      </c>
      <c r="B198" s="131">
        <v>356</v>
      </c>
      <c r="C198" s="79">
        <v>-2.9972751999999998E-2</v>
      </c>
      <c r="D198" s="24">
        <v>346</v>
      </c>
      <c r="E198" s="25">
        <f t="shared" si="106"/>
        <v>-2.8089887640449437E-2</v>
      </c>
      <c r="F198" s="104">
        <f>IF(ISNUMBER(D198), $B199 * E198, "")</f>
        <v>-4213.4831460674159</v>
      </c>
      <c r="G198" s="102">
        <v>342</v>
      </c>
      <c r="H198" s="25">
        <f t="shared" si="107"/>
        <v>-3.9325842696629212E-2</v>
      </c>
      <c r="I198" s="103">
        <f>IF(ISNUMBER(G198), $B199 * H198, "")</f>
        <v>-5898.8764044943819</v>
      </c>
      <c r="J198" s="24">
        <v>341</v>
      </c>
      <c r="K198" s="25">
        <f t="shared" si="108"/>
        <v>-4.2134831460674156E-2</v>
      </c>
      <c r="L198" s="104">
        <f>IF(ISNUMBER(J198), $B199 * K198, "")</f>
        <v>-6320.2247191011238</v>
      </c>
      <c r="M198" s="102">
        <v>342</v>
      </c>
      <c r="N198" s="25">
        <f t="shared" si="109"/>
        <v>-3.9325842696629212E-2</v>
      </c>
      <c r="O198" s="104">
        <f>IF(ISNUMBER(M198), $B199 * N198, "")</f>
        <v>-5898.8764044943819</v>
      </c>
      <c r="Q198" s="256"/>
      <c r="R198" s="257"/>
      <c r="S198" s="258"/>
    </row>
    <row r="199" spans="1:19" ht="17.25" thickBot="1">
      <c r="A199" s="132" t="s">
        <v>268</v>
      </c>
      <c r="B199" s="317">
        <f>$B$37</f>
        <v>150000</v>
      </c>
      <c r="C199" s="318"/>
      <c r="D199" s="26" t="s">
        <v>269</v>
      </c>
      <c r="E199" s="27">
        <f>IF(COUNT(E179:E198), SUM(E179:E198) / COUNT(E179:E198), 0)</f>
        <v>-1.9370694939220154E-2</v>
      </c>
      <c r="F199" s="28">
        <f>SUM(F179:F198)</f>
        <v>-58112.08481766047</v>
      </c>
      <c r="G199" s="26" t="s">
        <v>269</v>
      </c>
      <c r="H199" s="27">
        <f>IF(COUNT(H179:H198), SUM(H179:H198) / COUNT(H179:H198), 0)</f>
        <v>-1.4920557955763806E-2</v>
      </c>
      <c r="I199" s="28">
        <f>SUM(I179:I198)</f>
        <v>-44761.673867291414</v>
      </c>
      <c r="J199" s="26" t="s">
        <v>269</v>
      </c>
      <c r="K199" s="27">
        <f>IF(COUNT(K179:K198), SUM(K179:K198) / COUNT(K179:K198), 0)</f>
        <v>-1.572670289060938E-2</v>
      </c>
      <c r="L199" s="28">
        <f>SUM(L179:L198)</f>
        <v>-47180.108671828144</v>
      </c>
      <c r="M199" s="26" t="s">
        <v>269</v>
      </c>
      <c r="N199" s="27">
        <f>IF(COUNT(N179:N198), SUM(N179:N198) / COUNT(N179:N198), 0)</f>
        <v>-2.0858784632989329E-2</v>
      </c>
      <c r="O199" s="28">
        <f>SUM(O179:O198)</f>
        <v>-62576.353898967995</v>
      </c>
      <c r="Q199" s="259"/>
      <c r="R199" s="260"/>
      <c r="S199" s="261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373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73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73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73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73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73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73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73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72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72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727" priority="157">
      <formula>AND($N17 &gt; 0, ISNUMBER($N17))</formula>
    </cfRule>
    <cfRule type="expression" dxfId="3726" priority="158">
      <formula>AND($N17 = 0 * ISNUMBER($N17))</formula>
    </cfRule>
    <cfRule type="expression" dxfId="3725" priority="159">
      <formula>AND($N17 &lt; 0, ISNUMBER($N17))</formula>
    </cfRule>
  </conditionalFormatting>
  <conditionalFormatting sqref="A17:F36">
    <cfRule type="expression" dxfId="3724" priority="166">
      <formula>AND($E17 &gt; 0, ISNUMBER($E17))</formula>
    </cfRule>
    <cfRule type="expression" dxfId="3723" priority="167">
      <formula>AND($E17 = 0 * ISNUMBER($E17))</formula>
    </cfRule>
    <cfRule type="expression" dxfId="3722" priority="168">
      <formula>AND($E17 &lt; 0, ISNUMBER($E17))</formula>
    </cfRule>
  </conditionalFormatting>
  <conditionalFormatting sqref="A17:C36 G17:I36">
    <cfRule type="expression" dxfId="3721" priority="163">
      <formula>AND($H17 &gt; 0, ISNUMBER($H17))</formula>
    </cfRule>
    <cfRule type="expression" dxfId="3720" priority="164">
      <formula>AND($H17 = 0 * ISNUMBER($H17))</formula>
    </cfRule>
    <cfRule type="expression" dxfId="3719" priority="165">
      <formula>AND($H17 &lt; 0, ISNUMBER($H17))</formula>
    </cfRule>
  </conditionalFormatting>
  <conditionalFormatting sqref="A17:C36 J17:L36">
    <cfRule type="expression" dxfId="3718" priority="160">
      <formula>AND($K17 &gt; 0, ISNUMBER($K17))</formula>
    </cfRule>
    <cfRule type="expression" dxfId="3717" priority="161">
      <formula>AND($K17 = 0 * ISNUMBER($K17))</formula>
    </cfRule>
    <cfRule type="expression" dxfId="3716" priority="162">
      <formula>AND($K17 &lt; 0, ISNUMBER($K17))</formula>
    </cfRule>
  </conditionalFormatting>
  <conditionalFormatting sqref="D15:F16 E37:F37">
    <cfRule type="expression" dxfId="3715" priority="154">
      <formula>$E$37 &gt; 0</formula>
    </cfRule>
    <cfRule type="expression" dxfId="3714" priority="155">
      <formula>$E$37 = 0</formula>
    </cfRule>
    <cfRule type="expression" dxfId="3713" priority="156">
      <formula>$E$37 &lt; 0</formula>
    </cfRule>
  </conditionalFormatting>
  <conditionalFormatting sqref="G15:I16 H37:I37">
    <cfRule type="expression" dxfId="3712" priority="151">
      <formula>$H$37 &gt; 0</formula>
    </cfRule>
    <cfRule type="expression" dxfId="3711" priority="152">
      <formula>$H$37 = 0</formula>
    </cfRule>
    <cfRule type="expression" dxfId="3710" priority="153">
      <formula>$H$37 &lt; 0</formula>
    </cfRule>
  </conditionalFormatting>
  <conditionalFormatting sqref="J15:L16 K37:L37">
    <cfRule type="expression" dxfId="3709" priority="148">
      <formula>$K$37 &gt; 0</formula>
    </cfRule>
    <cfRule type="expression" dxfId="3708" priority="149">
      <formula>$K$37 = 0</formula>
    </cfRule>
    <cfRule type="expression" dxfId="3707" priority="150">
      <formula>$K$37 &lt; 0</formula>
    </cfRule>
  </conditionalFormatting>
  <conditionalFormatting sqref="M15:O16 N37:O37">
    <cfRule type="expression" dxfId="3706" priority="145">
      <formula>$N$37 &gt; 0</formula>
    </cfRule>
    <cfRule type="expression" dxfId="3705" priority="146">
      <formula>$N$37 = 0</formula>
    </cfRule>
    <cfRule type="expression" dxfId="3704" priority="147">
      <formula>$N$37 &lt; 0</formula>
    </cfRule>
  </conditionalFormatting>
  <conditionalFormatting sqref="A44:C63 M44:O63">
    <cfRule type="expression" dxfId="3703" priority="133">
      <formula>AND($N44 &gt; 0, ISNUMBER($N44))</formula>
    </cfRule>
    <cfRule type="expression" dxfId="3702" priority="134">
      <formula>AND($N44 = 0 * ISNUMBER($N44))</formula>
    </cfRule>
    <cfRule type="expression" dxfId="3701" priority="135">
      <formula>AND($N44 &lt; 0, ISNUMBER($N44))</formula>
    </cfRule>
  </conditionalFormatting>
  <conditionalFormatting sqref="A44:F63">
    <cfRule type="expression" dxfId="3700" priority="142">
      <formula>AND($E44 &gt; 0, ISNUMBER($E44))</formula>
    </cfRule>
    <cfRule type="expression" dxfId="3699" priority="143">
      <formula>AND($E44 = 0 * ISNUMBER($E44))</formula>
    </cfRule>
    <cfRule type="expression" dxfId="3698" priority="144">
      <formula>AND($E44 &lt; 0, ISNUMBER($E44))</formula>
    </cfRule>
  </conditionalFormatting>
  <conditionalFormatting sqref="A44:C63 G44:I63">
    <cfRule type="expression" dxfId="3697" priority="139">
      <formula>AND($H44 &gt; 0, ISNUMBER($H44))</formula>
    </cfRule>
    <cfRule type="expression" dxfId="3696" priority="140">
      <formula>AND($H44 = 0 * ISNUMBER($H44))</formula>
    </cfRule>
    <cfRule type="expression" dxfId="3695" priority="141">
      <formula>AND($H44 &lt; 0, ISNUMBER($H44))</formula>
    </cfRule>
  </conditionalFormatting>
  <conditionalFormatting sqref="A44:C63 J44:L63">
    <cfRule type="expression" dxfId="3694" priority="136">
      <formula>AND($K44 &gt; 0, ISNUMBER($K44))</formula>
    </cfRule>
    <cfRule type="expression" dxfId="3693" priority="137">
      <formula>AND($K44 = 0 * ISNUMBER($K44))</formula>
    </cfRule>
    <cfRule type="expression" dxfId="3692" priority="138">
      <formula>AND($K44 &lt; 0, ISNUMBER($K44))</formula>
    </cfRule>
  </conditionalFormatting>
  <conditionalFormatting sqref="D42:F43 E64:F64">
    <cfRule type="expression" dxfId="3691" priority="130">
      <formula>$E$64 &gt; 0</formula>
    </cfRule>
    <cfRule type="expression" dxfId="3690" priority="131">
      <formula>$E$64 = 0</formula>
    </cfRule>
    <cfRule type="expression" dxfId="3689" priority="132">
      <formula>$E$64 &lt; 0</formula>
    </cfRule>
  </conditionalFormatting>
  <conditionalFormatting sqref="G42:I43 H64:I64">
    <cfRule type="expression" dxfId="3688" priority="127">
      <formula>$H$64 &gt; 0</formula>
    </cfRule>
    <cfRule type="expression" dxfId="3687" priority="128">
      <formula>$H$64 = 0</formula>
    </cfRule>
    <cfRule type="expression" dxfId="3686" priority="129">
      <formula>$H$64 &lt; 0</formula>
    </cfRule>
  </conditionalFormatting>
  <conditionalFormatting sqref="J42:L43 K64:L64">
    <cfRule type="expression" dxfId="3685" priority="124">
      <formula>$K$64 &gt; 0</formula>
    </cfRule>
    <cfRule type="expression" dxfId="3684" priority="125">
      <formula>$K$64 = 0</formula>
    </cfRule>
    <cfRule type="expression" dxfId="3683" priority="126">
      <formula>$K$64 &lt; 0</formula>
    </cfRule>
  </conditionalFormatting>
  <conditionalFormatting sqref="M42:O43 N64:O64">
    <cfRule type="expression" dxfId="3682" priority="121">
      <formula>$N$64 &gt; 0</formula>
    </cfRule>
    <cfRule type="expression" dxfId="3681" priority="122">
      <formula>$N$64 = 0</formula>
    </cfRule>
    <cfRule type="expression" dxfId="3680" priority="123">
      <formula>$N$64 &lt; 0</formula>
    </cfRule>
  </conditionalFormatting>
  <conditionalFormatting sqref="A71:C90 M71:O90">
    <cfRule type="expression" dxfId="3679" priority="109">
      <formula>AND($N71 &gt; 0, ISNUMBER($N71))</formula>
    </cfRule>
    <cfRule type="expression" dxfId="3678" priority="110">
      <formula>AND($N71 = 0 * ISNUMBER($N71))</formula>
    </cfRule>
    <cfRule type="expression" dxfId="3677" priority="111">
      <formula>AND($N71 &lt; 0, ISNUMBER($N71))</formula>
    </cfRule>
  </conditionalFormatting>
  <conditionalFormatting sqref="A71:F90">
    <cfRule type="expression" dxfId="3676" priority="118">
      <formula>AND($E71 &gt; 0, ISNUMBER($E71))</formula>
    </cfRule>
    <cfRule type="expression" dxfId="3675" priority="119">
      <formula>AND($E71 = 0 * ISNUMBER($E71))</formula>
    </cfRule>
    <cfRule type="expression" dxfId="3674" priority="120">
      <formula>AND($E71 &lt; 0, ISNUMBER($E71))</formula>
    </cfRule>
  </conditionalFormatting>
  <conditionalFormatting sqref="A71:C90 G71:I90">
    <cfRule type="expression" dxfId="3673" priority="115">
      <formula>AND($H71 &gt; 0, ISNUMBER($H71))</formula>
    </cfRule>
    <cfRule type="expression" dxfId="3672" priority="116">
      <formula>AND($H71 = 0 * ISNUMBER($H71))</formula>
    </cfRule>
    <cfRule type="expression" dxfId="3671" priority="117">
      <formula>AND($H71 &lt; 0, ISNUMBER($H71))</formula>
    </cfRule>
  </conditionalFormatting>
  <conditionalFormatting sqref="A71:C90 J71:L90">
    <cfRule type="expression" dxfId="3670" priority="112">
      <formula>AND($K71 &gt; 0, ISNUMBER($K71))</formula>
    </cfRule>
    <cfRule type="expression" dxfId="3669" priority="113">
      <formula>AND($K71 = 0 * ISNUMBER($K71))</formula>
    </cfRule>
    <cfRule type="expression" dxfId="3668" priority="114">
      <formula>AND($K71 &lt; 0, ISNUMBER($K71))</formula>
    </cfRule>
  </conditionalFormatting>
  <conditionalFormatting sqref="D69:F70 E91:F91">
    <cfRule type="expression" dxfId="3667" priority="106">
      <formula>$E$91 &gt; 0</formula>
    </cfRule>
    <cfRule type="expression" dxfId="3666" priority="107">
      <formula>$E$91 = 0</formula>
    </cfRule>
    <cfRule type="expression" dxfId="3665" priority="108">
      <formula>$E$91 &lt; 0</formula>
    </cfRule>
  </conditionalFormatting>
  <conditionalFormatting sqref="G69:I70 H91:I91">
    <cfRule type="expression" dxfId="3664" priority="103">
      <formula>$H$91 &gt; 0</formula>
    </cfRule>
    <cfRule type="expression" dxfId="3663" priority="104">
      <formula>$H$91 = 0</formula>
    </cfRule>
    <cfRule type="expression" dxfId="3662" priority="105">
      <formula>$H$91 &lt; 0</formula>
    </cfRule>
  </conditionalFormatting>
  <conditionalFormatting sqref="J69:L70 K91:L91">
    <cfRule type="expression" dxfId="3661" priority="100">
      <formula>$K$91 &gt; 0</formula>
    </cfRule>
    <cfRule type="expression" dxfId="3660" priority="101">
      <formula>$K$91 = 0</formula>
    </cfRule>
    <cfRule type="expression" dxfId="3659" priority="102">
      <formula>$K$91 &lt; 0</formula>
    </cfRule>
  </conditionalFormatting>
  <conditionalFormatting sqref="M69:O70 N91:O91">
    <cfRule type="expression" dxfId="3658" priority="97">
      <formula>$N$91 &gt; 0</formula>
    </cfRule>
    <cfRule type="expression" dxfId="3657" priority="98">
      <formula>$N$91 = 0</formula>
    </cfRule>
    <cfRule type="expression" dxfId="3656" priority="99">
      <formula>$N$91 &lt; 0</formula>
    </cfRule>
  </conditionalFormatting>
  <conditionalFormatting sqref="A98:C117 M98:O117">
    <cfRule type="expression" dxfId="3655" priority="85">
      <formula>AND($N98 &gt; 0, ISNUMBER($N98))</formula>
    </cfRule>
    <cfRule type="expression" dxfId="3654" priority="86">
      <formula>AND($N98 = 0 * ISNUMBER($N98))</formula>
    </cfRule>
    <cfRule type="expression" dxfId="3653" priority="87">
      <formula>AND($N98 &lt; 0, ISNUMBER($N98))</formula>
    </cfRule>
  </conditionalFormatting>
  <conditionalFormatting sqref="A98:F117">
    <cfRule type="expression" dxfId="3652" priority="94">
      <formula>AND($E98 &gt; 0, ISNUMBER($E98))</formula>
    </cfRule>
    <cfRule type="expression" dxfId="3651" priority="95">
      <formula>AND($E98 = 0 * ISNUMBER($E98))</formula>
    </cfRule>
    <cfRule type="expression" dxfId="3650" priority="96">
      <formula>AND($E98 &lt; 0, ISNUMBER($E98))</formula>
    </cfRule>
  </conditionalFormatting>
  <conditionalFormatting sqref="A98:C117 G98:I117">
    <cfRule type="expression" dxfId="3649" priority="91">
      <formula>AND($H98 &gt; 0, ISNUMBER($H98))</formula>
    </cfRule>
    <cfRule type="expression" dxfId="3648" priority="92">
      <formula>AND($H98 = 0 * ISNUMBER($H98))</formula>
    </cfRule>
    <cfRule type="expression" dxfId="3647" priority="93">
      <formula>AND($H98 &lt; 0, ISNUMBER($H98))</formula>
    </cfRule>
  </conditionalFormatting>
  <conditionalFormatting sqref="A98:C117 J98:L117">
    <cfRule type="expression" dxfId="3646" priority="88">
      <formula>AND($K98 &gt; 0, ISNUMBER($K98))</formula>
    </cfRule>
    <cfRule type="expression" dxfId="3645" priority="89">
      <formula>AND($K98 = 0 * ISNUMBER($K98))</formula>
    </cfRule>
    <cfRule type="expression" dxfId="3644" priority="90">
      <formula>AND($K98 &lt; 0, ISNUMBER($K98))</formula>
    </cfRule>
  </conditionalFormatting>
  <conditionalFormatting sqref="D96:F97 E118:F118">
    <cfRule type="expression" dxfId="3643" priority="82">
      <formula>$E$118 &gt; 0</formula>
    </cfRule>
    <cfRule type="expression" dxfId="3642" priority="83">
      <formula>$E$118 = 0</formula>
    </cfRule>
    <cfRule type="expression" dxfId="3641" priority="84">
      <formula>$E$118 &lt; 0</formula>
    </cfRule>
  </conditionalFormatting>
  <conditionalFormatting sqref="G96:I97 H118:I118">
    <cfRule type="expression" dxfId="3640" priority="79">
      <formula>$H$118 &gt; 0</formula>
    </cfRule>
    <cfRule type="expression" dxfId="3639" priority="80">
      <formula>$H$118 = 0</formula>
    </cfRule>
    <cfRule type="expression" dxfId="3638" priority="81">
      <formula>$H$118 &lt; 0</formula>
    </cfRule>
  </conditionalFormatting>
  <conditionalFormatting sqref="J96:L97 K118:L118">
    <cfRule type="expression" dxfId="3637" priority="76">
      <formula>$K$118 &gt; 0</formula>
    </cfRule>
    <cfRule type="expression" dxfId="3636" priority="77">
      <formula>$K$118 = 0</formula>
    </cfRule>
    <cfRule type="expression" dxfId="3635" priority="78">
      <formula>$K$118 &lt; 0</formula>
    </cfRule>
  </conditionalFormatting>
  <conditionalFormatting sqref="M96:O97 N118:O118">
    <cfRule type="expression" dxfId="3634" priority="73">
      <formula>$N$118 &gt; 0</formula>
    </cfRule>
    <cfRule type="expression" dxfId="3633" priority="74">
      <formula>$N$118 = 0</formula>
    </cfRule>
    <cfRule type="expression" dxfId="3632" priority="75">
      <formula>$N$118 &lt; 0</formula>
    </cfRule>
  </conditionalFormatting>
  <conditionalFormatting sqref="A125:C144 M125:O144">
    <cfRule type="expression" dxfId="3631" priority="61">
      <formula>AND($N125 &gt; 0, ISNUMBER($N125))</formula>
    </cfRule>
    <cfRule type="expression" dxfId="3630" priority="62">
      <formula>AND($N125 = 0 * ISNUMBER($N125))</formula>
    </cfRule>
    <cfRule type="expression" dxfId="3629" priority="63">
      <formula>AND($N125 &lt; 0, ISNUMBER($N125))</formula>
    </cfRule>
  </conditionalFormatting>
  <conditionalFormatting sqref="A125:F144">
    <cfRule type="expression" dxfId="3628" priority="70">
      <formula>AND($E125 &gt; 0, ISNUMBER($E125))</formula>
    </cfRule>
    <cfRule type="expression" dxfId="3627" priority="71">
      <formula>AND($E125 = 0 * ISNUMBER($E125))</formula>
    </cfRule>
    <cfRule type="expression" dxfId="3626" priority="72">
      <formula>AND($E125 &lt; 0, ISNUMBER($E125))</formula>
    </cfRule>
  </conditionalFormatting>
  <conditionalFormatting sqref="A125:C144 G125:I144">
    <cfRule type="expression" dxfId="3625" priority="67">
      <formula>AND($H125 &gt; 0, ISNUMBER($H125))</formula>
    </cfRule>
    <cfRule type="expression" dxfId="3624" priority="68">
      <formula>AND($H125 = 0 * ISNUMBER($H125))</formula>
    </cfRule>
    <cfRule type="expression" dxfId="3623" priority="69">
      <formula>AND($H125 &lt; 0, ISNUMBER($H125))</formula>
    </cfRule>
  </conditionalFormatting>
  <conditionalFormatting sqref="A125:C144 J125:L144">
    <cfRule type="expression" dxfId="3622" priority="64">
      <formula>AND($K125 &gt; 0, ISNUMBER($K125))</formula>
    </cfRule>
    <cfRule type="expression" dxfId="3621" priority="65">
      <formula>AND($K125 = 0 * ISNUMBER($K125))</formula>
    </cfRule>
    <cfRule type="expression" dxfId="3620" priority="66">
      <formula>AND($K125 &lt; 0, ISNUMBER($K125))</formula>
    </cfRule>
  </conditionalFormatting>
  <conditionalFormatting sqref="D123:F124 E145:F145">
    <cfRule type="expression" dxfId="3619" priority="58">
      <formula>$E$145 &gt; 0</formula>
    </cfRule>
    <cfRule type="expression" dxfId="3618" priority="59">
      <formula>$E$145 = 0</formula>
    </cfRule>
    <cfRule type="expression" dxfId="3617" priority="60">
      <formula>$E$145 &lt; 0</formula>
    </cfRule>
  </conditionalFormatting>
  <conditionalFormatting sqref="G123:I124 H145:I145">
    <cfRule type="expression" dxfId="3616" priority="55">
      <formula>$H$145 &gt; 0</formula>
    </cfRule>
    <cfRule type="expression" dxfId="3615" priority="56">
      <formula>$H$145 = 0</formula>
    </cfRule>
    <cfRule type="expression" dxfId="3614" priority="57">
      <formula>$H$145 &lt; 0</formula>
    </cfRule>
  </conditionalFormatting>
  <conditionalFormatting sqref="J123:L124 K145:L145">
    <cfRule type="expression" dxfId="3613" priority="52">
      <formula>$K$145 &gt; 0</formula>
    </cfRule>
    <cfRule type="expression" dxfId="3612" priority="53">
      <formula>$K$145 = 0</formula>
    </cfRule>
    <cfRule type="expression" dxfId="3611" priority="54">
      <formula>$K$145 &lt; 0</formula>
    </cfRule>
  </conditionalFormatting>
  <conditionalFormatting sqref="M123:O124 N145:O145">
    <cfRule type="expression" dxfId="3610" priority="49">
      <formula>$N$145 &gt; 0</formula>
    </cfRule>
    <cfRule type="expression" dxfId="3609" priority="50">
      <formula>$N$145 = 0</formula>
    </cfRule>
    <cfRule type="expression" dxfId="3608" priority="51">
      <formula>$N$145 &lt; 0</formula>
    </cfRule>
  </conditionalFormatting>
  <conditionalFormatting sqref="A152:C171 M152:O171">
    <cfRule type="expression" dxfId="3607" priority="37">
      <formula>AND($N152 &gt; 0, ISNUMBER($N152))</formula>
    </cfRule>
    <cfRule type="expression" dxfId="3606" priority="38">
      <formula>AND($N152 = 0 * ISNUMBER($N152))</formula>
    </cfRule>
    <cfRule type="expression" dxfId="3605" priority="39">
      <formula>AND($N152 &lt; 0, ISNUMBER($N152))</formula>
    </cfRule>
  </conditionalFormatting>
  <conditionalFormatting sqref="A152:F171">
    <cfRule type="expression" dxfId="3604" priority="46">
      <formula>AND($E152 &gt; 0, ISNUMBER($E152))</formula>
    </cfRule>
    <cfRule type="expression" dxfId="3603" priority="47">
      <formula>AND($E152 = 0 * ISNUMBER($E152))</formula>
    </cfRule>
    <cfRule type="expression" dxfId="3602" priority="48">
      <formula>AND($E152 &lt; 0, ISNUMBER($E152))</formula>
    </cfRule>
  </conditionalFormatting>
  <conditionalFormatting sqref="A152:C171 G152:I171">
    <cfRule type="expression" dxfId="3601" priority="43">
      <formula>AND($H152 &gt; 0, ISNUMBER($H152))</formula>
    </cfRule>
    <cfRule type="expression" dxfId="3600" priority="44">
      <formula>AND($H152 = 0 * ISNUMBER($H152))</formula>
    </cfRule>
    <cfRule type="expression" dxfId="3599" priority="45">
      <formula>AND($H152 &lt; 0, ISNUMBER($H152))</formula>
    </cfRule>
  </conditionalFormatting>
  <conditionalFormatting sqref="A152:C171 J152:L171">
    <cfRule type="expression" dxfId="3598" priority="40">
      <formula>AND($K152 &gt; 0, ISNUMBER($K152))</formula>
    </cfRule>
    <cfRule type="expression" dxfId="3597" priority="41">
      <formula>AND($K152 = 0 * ISNUMBER($K152))</formula>
    </cfRule>
    <cfRule type="expression" dxfId="3596" priority="42">
      <formula>AND($K152 &lt; 0, ISNUMBER($K152))</formula>
    </cfRule>
  </conditionalFormatting>
  <conditionalFormatting sqref="D150:F151 E172:F172">
    <cfRule type="expression" dxfId="3595" priority="34">
      <formula>$E$172 &gt; 0</formula>
    </cfRule>
    <cfRule type="expression" dxfId="3594" priority="35">
      <formula>$E$172 = 0</formula>
    </cfRule>
    <cfRule type="expression" dxfId="3593" priority="36">
      <formula>$E$172 &lt; 0</formula>
    </cfRule>
  </conditionalFormatting>
  <conditionalFormatting sqref="G150:I151 H172:I172">
    <cfRule type="expression" dxfId="3592" priority="31">
      <formula>$H$172 &gt; 0</formula>
    </cfRule>
    <cfRule type="expression" dxfId="3591" priority="32">
      <formula>$H$172 = 0</formula>
    </cfRule>
    <cfRule type="expression" dxfId="3590" priority="33">
      <formula>$H$172 &lt; 0</formula>
    </cfRule>
  </conditionalFormatting>
  <conditionalFormatting sqref="J150:L151 K172:L172">
    <cfRule type="expression" dxfId="3589" priority="28">
      <formula>$K$172 &gt; 0</formula>
    </cfRule>
    <cfRule type="expression" dxfId="3588" priority="29">
      <formula>$K$172 = 0</formula>
    </cfRule>
    <cfRule type="expression" dxfId="3587" priority="30">
      <formula>$K$172 &lt; 0</formula>
    </cfRule>
  </conditionalFormatting>
  <conditionalFormatting sqref="M150:O151 N172:O172">
    <cfRule type="expression" dxfId="3586" priority="25">
      <formula>$N$172 &gt; 0</formula>
    </cfRule>
    <cfRule type="expression" dxfId="3585" priority="26">
      <formula>$N$172 = 0</formula>
    </cfRule>
    <cfRule type="expression" dxfId="3584" priority="27">
      <formula>$N$172 &lt; 0</formula>
    </cfRule>
  </conditionalFormatting>
  <conditionalFormatting sqref="A179:C198 M179:O198">
    <cfRule type="expression" dxfId="3583" priority="13">
      <formula>AND($N179 &gt; 0, ISNUMBER($N179))</formula>
    </cfRule>
    <cfRule type="expression" dxfId="3582" priority="14">
      <formula>AND($N179 = 0 * ISNUMBER($N179))</formula>
    </cfRule>
    <cfRule type="expression" dxfId="3581" priority="15">
      <formula>AND($N179 &lt; 0, ISNUMBER($N179))</formula>
    </cfRule>
  </conditionalFormatting>
  <conditionalFormatting sqref="A179:F198">
    <cfRule type="expression" dxfId="3580" priority="22">
      <formula>AND($E179 &gt; 0, ISNUMBER($E179))</formula>
    </cfRule>
    <cfRule type="expression" dxfId="3579" priority="23">
      <formula>AND($E179 = 0 * ISNUMBER($E179))</formula>
    </cfRule>
    <cfRule type="expression" dxfId="3578" priority="24">
      <formula>AND($E179 &lt; 0, ISNUMBER($E179))</formula>
    </cfRule>
  </conditionalFormatting>
  <conditionalFormatting sqref="A179:C198 G179:I198">
    <cfRule type="expression" dxfId="3577" priority="19">
      <formula>AND($H179 &gt; 0, ISNUMBER($H179))</formula>
    </cfRule>
    <cfRule type="expression" dxfId="3576" priority="20">
      <formula>AND($H179 = 0 * ISNUMBER($H179))</formula>
    </cfRule>
    <cfRule type="expression" dxfId="3575" priority="21">
      <formula>AND($H179 &lt; 0, ISNUMBER($H179))</formula>
    </cfRule>
  </conditionalFormatting>
  <conditionalFormatting sqref="A179:C198 J179:L198">
    <cfRule type="expression" dxfId="3574" priority="16">
      <formula>AND($K179 &gt; 0, ISNUMBER($K179))</formula>
    </cfRule>
    <cfRule type="expression" dxfId="3573" priority="17">
      <formula>AND($K179 = 0 * ISNUMBER($K179))</formula>
    </cfRule>
    <cfRule type="expression" dxfId="3572" priority="18">
      <formula>AND($K179 &lt; 0, ISNUMBER($K179))</formula>
    </cfRule>
  </conditionalFormatting>
  <conditionalFormatting sqref="D177:F178 E199:F199">
    <cfRule type="expression" dxfId="3571" priority="10">
      <formula>$E$199 &gt; 0</formula>
    </cfRule>
    <cfRule type="expression" dxfId="3570" priority="11">
      <formula>$E$199 = 0</formula>
    </cfRule>
    <cfRule type="expression" dxfId="3569" priority="12">
      <formula>$E$199 &lt; 0</formula>
    </cfRule>
  </conditionalFormatting>
  <conditionalFormatting sqref="G177:I178 H199:I199">
    <cfRule type="expression" dxfId="3568" priority="7">
      <formula>$H$199 &gt; 0</formula>
    </cfRule>
    <cfRule type="expression" dxfId="3567" priority="8">
      <formula>$H$199 = 0</formula>
    </cfRule>
    <cfRule type="expression" dxfId="3566" priority="9">
      <formula>$H$199 &lt; 0</formula>
    </cfRule>
  </conditionalFormatting>
  <conditionalFormatting sqref="J177:L178 K199:L199">
    <cfRule type="expression" dxfId="3565" priority="4">
      <formula>$K$199 &gt; 0</formula>
    </cfRule>
    <cfRule type="expression" dxfId="3564" priority="5">
      <formula>$K$199 = 0</formula>
    </cfRule>
    <cfRule type="expression" dxfId="3563" priority="6">
      <formula>$K$199 &lt; 0</formula>
    </cfRule>
  </conditionalFormatting>
  <conditionalFormatting sqref="M177:O178 N199:O199">
    <cfRule type="expression" dxfId="3562" priority="1">
      <formula>$N$199 &gt; 0</formula>
    </cfRule>
    <cfRule type="expression" dxfId="3561" priority="2">
      <formula>$N$199 = 0</formula>
    </cfRule>
    <cfRule type="expression" dxfId="356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3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FBBAE3-BC81-43B8-B6C6-35243F595BF9}">
  <sheetPr codeName="Sheet11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75" t="s">
        <v>0</v>
      </c>
      <c r="B1" s="276"/>
      <c r="C1" s="276"/>
      <c r="D1" s="276"/>
      <c r="E1" s="276"/>
      <c r="F1" s="277"/>
      <c r="G1" s="306">
        <v>44474</v>
      </c>
      <c r="H1" s="307"/>
      <c r="I1" s="308"/>
      <c r="J1" s="275" t="s">
        <v>1</v>
      </c>
      <c r="K1" s="276"/>
      <c r="L1" s="276"/>
      <c r="M1" s="276"/>
      <c r="N1" s="276"/>
      <c r="O1" s="277"/>
      <c r="Q1" s="275" t="s">
        <v>2</v>
      </c>
      <c r="R1" s="277"/>
    </row>
    <row r="2" spans="1:19" ht="17.25" customHeight="1">
      <c r="A2" s="117" t="s">
        <v>3</v>
      </c>
      <c r="B2" s="309" t="s">
        <v>8</v>
      </c>
      <c r="C2" s="310"/>
      <c r="D2" s="310"/>
      <c r="E2" s="310"/>
      <c r="F2" s="311"/>
      <c r="G2" s="303" t="s">
        <v>46</v>
      </c>
      <c r="H2" s="304"/>
      <c r="I2" s="305"/>
      <c r="J2" s="1" t="s">
        <v>3</v>
      </c>
      <c r="K2" s="309" t="s">
        <v>318</v>
      </c>
      <c r="L2" s="310"/>
      <c r="M2" s="310"/>
      <c r="N2" s="310"/>
      <c r="O2" s="311"/>
      <c r="Q2" s="2" t="s">
        <v>6</v>
      </c>
      <c r="R2" s="3">
        <v>0.375</v>
      </c>
    </row>
    <row r="3" spans="1:19" ht="17.25" customHeight="1" thickBot="1">
      <c r="A3" s="118" t="s">
        <v>7</v>
      </c>
      <c r="B3" s="300" t="s">
        <v>326</v>
      </c>
      <c r="C3" s="301"/>
      <c r="D3" s="301"/>
      <c r="E3" s="301"/>
      <c r="F3" s="302"/>
      <c r="G3" s="29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20,032 KRW (0.67%)</v>
      </c>
      <c r="H3" s="297"/>
      <c r="I3" s="298"/>
      <c r="J3" s="4" t="s">
        <v>7</v>
      </c>
      <c r="K3" s="300" t="s">
        <v>319</v>
      </c>
      <c r="L3" s="301"/>
      <c r="M3" s="301"/>
      <c r="N3" s="301"/>
      <c r="O3" s="302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300" t="s">
        <v>16</v>
      </c>
      <c r="C4" s="301"/>
      <c r="D4" s="301"/>
      <c r="E4" s="301"/>
      <c r="F4" s="302"/>
      <c r="G4" s="303" t="s">
        <v>44</v>
      </c>
      <c r="H4" s="304"/>
      <c r="I4" s="305"/>
      <c r="J4" s="4" t="s">
        <v>11</v>
      </c>
      <c r="K4" s="300" t="s">
        <v>320</v>
      </c>
      <c r="L4" s="301"/>
      <c r="M4" s="301"/>
      <c r="N4" s="301"/>
      <c r="O4" s="302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300" t="s">
        <v>317</v>
      </c>
      <c r="C5" s="301"/>
      <c r="D5" s="301"/>
      <c r="E5" s="301"/>
      <c r="F5" s="302"/>
      <c r="G5" s="29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484,996 KRW (17.02%)</v>
      </c>
      <c r="H5" s="297"/>
      <c r="I5" s="298"/>
      <c r="J5" s="4" t="s">
        <v>15</v>
      </c>
      <c r="K5" s="300" t="s">
        <v>321</v>
      </c>
      <c r="L5" s="301"/>
      <c r="M5" s="301"/>
      <c r="N5" s="301"/>
      <c r="O5" s="302"/>
    </row>
    <row r="6" spans="1:19">
      <c r="A6" s="118" t="s">
        <v>18</v>
      </c>
      <c r="B6" s="300"/>
      <c r="C6" s="301"/>
      <c r="D6" s="301"/>
      <c r="E6" s="301"/>
      <c r="F6" s="302"/>
      <c r="G6" s="303" t="s">
        <v>45</v>
      </c>
      <c r="H6" s="304"/>
      <c r="I6" s="305"/>
      <c r="J6" s="4" t="s">
        <v>18</v>
      </c>
      <c r="K6" s="300" t="s">
        <v>322</v>
      </c>
      <c r="L6" s="301"/>
      <c r="M6" s="301"/>
      <c r="N6" s="301"/>
      <c r="O6" s="302"/>
    </row>
    <row r="7" spans="1:19" ht="17.25" thickBot="1">
      <c r="A7" s="118" t="s">
        <v>21</v>
      </c>
      <c r="B7" s="300"/>
      <c r="C7" s="301"/>
      <c r="D7" s="301"/>
      <c r="E7" s="301"/>
      <c r="F7" s="302"/>
      <c r="G7" s="29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84,363 KRW (2.81%)</v>
      </c>
      <c r="H7" s="297"/>
      <c r="I7" s="298"/>
      <c r="J7" s="4" t="s">
        <v>21</v>
      </c>
      <c r="K7" s="300" t="s">
        <v>323</v>
      </c>
      <c r="L7" s="301"/>
      <c r="M7" s="301"/>
      <c r="N7" s="301"/>
      <c r="O7" s="302"/>
    </row>
    <row r="8" spans="1:19" ht="17.25" thickBot="1">
      <c r="A8" s="118" t="s">
        <v>24</v>
      </c>
      <c r="B8" s="300"/>
      <c r="C8" s="301"/>
      <c r="D8" s="301"/>
      <c r="E8" s="301"/>
      <c r="F8" s="302"/>
      <c r="G8" s="303" t="s">
        <v>253</v>
      </c>
      <c r="H8" s="304"/>
      <c r="I8" s="305"/>
      <c r="J8" s="4" t="s">
        <v>24</v>
      </c>
      <c r="K8" s="300"/>
      <c r="L8" s="301"/>
      <c r="M8" s="301"/>
      <c r="N8" s="301"/>
      <c r="O8" s="302"/>
      <c r="Q8" s="275" t="s">
        <v>27</v>
      </c>
      <c r="R8" s="277"/>
    </row>
    <row r="9" spans="1:19" ht="17.25" thickBot="1">
      <c r="A9" s="118" t="s">
        <v>28</v>
      </c>
      <c r="B9" s="300"/>
      <c r="C9" s="301"/>
      <c r="D9" s="301"/>
      <c r="E9" s="301"/>
      <c r="F9" s="302"/>
      <c r="G9" s="29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124,159 KRW (4.14%)</v>
      </c>
      <c r="H9" s="297"/>
      <c r="I9" s="298"/>
      <c r="J9" s="4" t="s">
        <v>28</v>
      </c>
      <c r="K9" s="300"/>
      <c r="L9" s="301"/>
      <c r="M9" s="301"/>
      <c r="N9" s="301"/>
      <c r="O9" s="302"/>
      <c r="Q9" s="2" t="s">
        <v>29</v>
      </c>
      <c r="R9" s="6">
        <v>10</v>
      </c>
    </row>
    <row r="10" spans="1:19">
      <c r="A10" s="118" t="s">
        <v>30</v>
      </c>
      <c r="B10" s="300"/>
      <c r="C10" s="301"/>
      <c r="D10" s="301"/>
      <c r="E10" s="301"/>
      <c r="F10" s="302"/>
      <c r="G10" s="303" t="s">
        <v>47</v>
      </c>
      <c r="H10" s="304"/>
      <c r="I10" s="305"/>
      <c r="J10" s="4" t="s">
        <v>30</v>
      </c>
      <c r="K10" s="300" t="s">
        <v>324</v>
      </c>
      <c r="L10" s="301"/>
      <c r="M10" s="301"/>
      <c r="N10" s="301"/>
      <c r="O10" s="302"/>
      <c r="Q10" s="2" t="s">
        <v>31</v>
      </c>
      <c r="R10" s="6">
        <v>100</v>
      </c>
    </row>
    <row r="11" spans="1:19" ht="17.25" thickBot="1">
      <c r="A11" s="119" t="s">
        <v>32</v>
      </c>
      <c r="B11" s="293" t="s">
        <v>325</v>
      </c>
      <c r="C11" s="294"/>
      <c r="D11" s="294"/>
      <c r="E11" s="294"/>
      <c r="F11" s="295"/>
      <c r="G11" s="29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97"/>
      <c r="I11" s="298"/>
      <c r="J11" s="7" t="s">
        <v>32</v>
      </c>
      <c r="K11" s="293" t="s">
        <v>316</v>
      </c>
      <c r="L11" s="294"/>
      <c r="M11" s="294"/>
      <c r="N11" s="294"/>
      <c r="O11" s="295"/>
      <c r="Q11" s="65" t="s">
        <v>33</v>
      </c>
      <c r="R11" s="8">
        <v>1000</v>
      </c>
    </row>
    <row r="12" spans="1:19" ht="17.25" thickBot="1"/>
    <row r="13" spans="1:19" ht="17.25" customHeight="1" thickBot="1">
      <c r="A13" s="275" t="s">
        <v>34</v>
      </c>
      <c r="B13" s="276"/>
      <c r="C13" s="276"/>
      <c r="D13" s="276"/>
      <c r="E13" s="276"/>
      <c r="F13" s="276"/>
      <c r="G13" s="276"/>
      <c r="H13" s="276"/>
      <c r="I13" s="276"/>
      <c r="J13" s="276"/>
      <c r="K13" s="276"/>
      <c r="L13" s="276"/>
      <c r="M13" s="276"/>
      <c r="N13" s="276"/>
      <c r="O13" s="277"/>
      <c r="Q13" s="274"/>
      <c r="R13" s="274"/>
      <c r="S13" s="274"/>
    </row>
    <row r="14" spans="1:19" ht="17.25" customHeight="1" thickBot="1">
      <c r="A14" s="173" t="s">
        <v>35</v>
      </c>
      <c r="B14" s="275" t="s">
        <v>36</v>
      </c>
      <c r="C14" s="277"/>
      <c r="D14" s="275" t="s">
        <v>37</v>
      </c>
      <c r="E14" s="276"/>
      <c r="F14" s="277"/>
      <c r="G14" s="278">
        <f>_xlfn.IFNA(VLOOKUP(B14, 현재가테이블!$B$2:$D$200, 2, FALSE), "-")</f>
        <v>74050000</v>
      </c>
      <c r="H14" s="279"/>
      <c r="I14" s="280"/>
      <c r="J14" s="275" t="s">
        <v>38</v>
      </c>
      <c r="K14" s="276"/>
      <c r="L14" s="277"/>
      <c r="M14" s="281">
        <f>_xlfn.IFNA(VLOOKUP(B14, 현재가테이블!$B$2:$D$200, 3, FALSE), "-")</f>
        <v>-1.04236269E-2</v>
      </c>
      <c r="N14" s="282"/>
      <c r="O14" s="283"/>
      <c r="Q14" s="274"/>
      <c r="R14" s="274"/>
      <c r="S14" s="274"/>
    </row>
    <row r="15" spans="1:19" ht="17.25" customHeight="1" thickBot="1">
      <c r="A15" s="312" t="s">
        <v>39</v>
      </c>
      <c r="B15" s="313" t="str">
        <f>TEXT($G$1, "[$-ko-KR]yyyy-mm-dd(ddd) ") &amp; "오전 00:00"</f>
        <v>2021-10-05(화) 오전 00:00</v>
      </c>
      <c r="C15" s="314"/>
      <c r="D15" s="288" t="str">
        <f>TEXT($G$1, "[$-ko-KR]yyyy-mm-dd(ddd) ") &amp; "오후 14:00"</f>
        <v>2021-10-05(화) 오후 14:00</v>
      </c>
      <c r="E15" s="289"/>
      <c r="F15" s="290"/>
      <c r="G15" s="288" t="str">
        <f>TEXT($G$1, "[$-ko-KR]yyyy-mm-dd(ddd) ") &amp; "오후 19:00"</f>
        <v>2021-10-05(화) 오후 19:00</v>
      </c>
      <c r="H15" s="289"/>
      <c r="I15" s="290"/>
      <c r="J15" s="288" t="str">
        <f>TEXT($G$1, "[$-ko-KR]yyyy-mm-dd(ddd) ") &amp; "오후 21:00"</f>
        <v>2021-10-05(화) 오후 21:00</v>
      </c>
      <c r="K15" s="289"/>
      <c r="L15" s="290"/>
      <c r="M15" s="288" t="str">
        <f>TEXT($G$1+1, "[$-ko-KR]yyyy-mm-dd(ddd) ") &amp; "오전 00:00"</f>
        <v>2021-10-06(수) 오전 00:00</v>
      </c>
      <c r="N15" s="289"/>
      <c r="O15" s="290"/>
      <c r="Q15" s="274"/>
      <c r="R15" s="274"/>
      <c r="S15" s="274"/>
    </row>
    <row r="16" spans="1:19" ht="17.25" customHeight="1" thickBot="1">
      <c r="A16" s="312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4" t="s">
        <v>37</v>
      </c>
      <c r="H16" s="175" t="s">
        <v>40</v>
      </c>
      <c r="I16" s="176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64"/>
      <c r="R16" s="264"/>
      <c r="S16" s="264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74"/>
      <c r="R17" s="274"/>
      <c r="S17" s="274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74"/>
      <c r="R18" s="274"/>
      <c r="S18" s="274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64"/>
      <c r="R19" s="264"/>
      <c r="S19" s="264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64"/>
      <c r="R20" s="264"/>
      <c r="S20" s="264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64"/>
      <c r="R21" s="264"/>
      <c r="S21" s="264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64"/>
      <c r="R22" s="264"/>
      <c r="S22" s="264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64"/>
      <c r="R23" s="264"/>
      <c r="S23" s="264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64"/>
      <c r="R24" s="264"/>
      <c r="S24" s="264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65"/>
      <c r="R26" s="266"/>
      <c r="S26" s="267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68"/>
      <c r="R27" s="269"/>
      <c r="S27" s="270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1"/>
      <c r="R28" s="272"/>
      <c r="S28" s="273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64"/>
      <c r="R29" s="264"/>
      <c r="S29" s="264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74"/>
      <c r="R30" s="274"/>
      <c r="S30" s="274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74"/>
      <c r="R31" s="274"/>
      <c r="S31" s="274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64"/>
      <c r="R32" s="264"/>
      <c r="S32" s="264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64"/>
      <c r="R33" s="264"/>
      <c r="S33" s="264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64"/>
      <c r="R34" s="264"/>
      <c r="S34" s="264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53"/>
      <c r="R35" s="254"/>
      <c r="S35" s="255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56"/>
      <c r="R36" s="257"/>
      <c r="S36" s="258"/>
    </row>
    <row r="37" spans="1:19" ht="17.25" customHeight="1" thickBot="1">
      <c r="A37" s="132" t="s">
        <v>42</v>
      </c>
      <c r="B37" s="317">
        <v>150000</v>
      </c>
      <c r="C37" s="318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59"/>
      <c r="R37" s="260"/>
      <c r="S37" s="261"/>
    </row>
    <row r="38" spans="1:19" ht="17.25" customHeight="1"/>
    <row r="39" spans="1:19" ht="17.25" customHeight="1" thickBot="1"/>
    <row r="40" spans="1:19" ht="17.25" customHeight="1" thickBot="1">
      <c r="A40" s="275" t="s">
        <v>44</v>
      </c>
      <c r="B40" s="276"/>
      <c r="C40" s="276"/>
      <c r="D40" s="276"/>
      <c r="E40" s="276"/>
      <c r="F40" s="276"/>
      <c r="G40" s="276"/>
      <c r="H40" s="276"/>
      <c r="I40" s="276"/>
      <c r="J40" s="276"/>
      <c r="K40" s="276"/>
      <c r="L40" s="276"/>
      <c r="M40" s="276"/>
      <c r="N40" s="276"/>
      <c r="O40" s="277"/>
      <c r="Q40" s="274"/>
      <c r="R40" s="274"/>
      <c r="S40" s="274"/>
    </row>
    <row r="41" spans="1:19" ht="17.25" customHeight="1" thickBot="1">
      <c r="A41" s="173" t="s">
        <v>265</v>
      </c>
      <c r="B41" s="275" t="s">
        <v>49</v>
      </c>
      <c r="C41" s="277"/>
      <c r="D41" s="275" t="s">
        <v>58</v>
      </c>
      <c r="E41" s="276"/>
      <c r="F41" s="277"/>
      <c r="G41" s="278">
        <f>_xlfn.IFNA(VLOOKUP(B41, 현재가테이블!$B$2:$D$200, 2, FALSE), "-")</f>
        <v>74050000</v>
      </c>
      <c r="H41" s="279"/>
      <c r="I41" s="280"/>
      <c r="J41" s="275" t="s">
        <v>59</v>
      </c>
      <c r="K41" s="276"/>
      <c r="L41" s="277"/>
      <c r="M41" s="281">
        <f>_xlfn.IFNA(VLOOKUP(B41, 현재가테이블!$B$2:$D$200, 3, FALSE), "-")</f>
        <v>-1.04236269E-2</v>
      </c>
      <c r="N41" s="282"/>
      <c r="O41" s="283"/>
      <c r="Q41" s="274"/>
      <c r="R41" s="274"/>
      <c r="S41" s="274"/>
    </row>
    <row r="42" spans="1:19" ht="17.25" customHeight="1" thickBot="1">
      <c r="A42" s="319" t="s">
        <v>55</v>
      </c>
      <c r="B42" s="315" t="str">
        <f>TEXT($G$1, "[$-ko-KR]yyyy-mm-dd(ddd) ") &amp; "오전 00:00"</f>
        <v>2021-10-05(화) 오전 00:00</v>
      </c>
      <c r="C42" s="316"/>
      <c r="D42" s="288" t="str">
        <f>TEXT($G$1, "[$-ko-KR]yyyy-mm-dd(ddd) ") &amp; "오후 14:00"</f>
        <v>2021-10-05(화) 오후 14:00</v>
      </c>
      <c r="E42" s="289"/>
      <c r="F42" s="290"/>
      <c r="G42" s="288" t="str">
        <f>TEXT($G$1, "[$-ko-KR]yyyy-mm-dd(ddd) ") &amp; "오후 19:00"</f>
        <v>2021-10-05(화) 오후 19:00</v>
      </c>
      <c r="H42" s="289"/>
      <c r="I42" s="290"/>
      <c r="J42" s="288" t="str">
        <f>TEXT($G$1, "[$-ko-KR]yyyy-mm-dd(ddd) ") &amp; "오후 21:00"</f>
        <v>2021-10-05(화) 오후 21:00</v>
      </c>
      <c r="K42" s="289"/>
      <c r="L42" s="290"/>
      <c r="M42" s="288" t="str">
        <f>TEXT($G$1+1, "[$-ko-KR]yyyy-mm-dd(ddd) ") &amp; "오전 00:00"</f>
        <v>2021-10-06(수) 오전 00:00</v>
      </c>
      <c r="N42" s="289"/>
      <c r="O42" s="290"/>
      <c r="Q42" s="274"/>
      <c r="R42" s="274"/>
      <c r="S42" s="274"/>
    </row>
    <row r="43" spans="1:19" ht="17.25" customHeight="1" thickBot="1">
      <c r="A43" s="320"/>
      <c r="B43" s="121" t="s">
        <v>58</v>
      </c>
      <c r="C43" s="122" t="s">
        <v>59</v>
      </c>
      <c r="D43" s="2" t="s">
        <v>58</v>
      </c>
      <c r="E43" s="10" t="s">
        <v>266</v>
      </c>
      <c r="F43" s="11" t="s">
        <v>267</v>
      </c>
      <c r="G43" s="174" t="s">
        <v>58</v>
      </c>
      <c r="H43" s="175" t="s">
        <v>266</v>
      </c>
      <c r="I43" s="176" t="s">
        <v>267</v>
      </c>
      <c r="J43" s="10" t="s">
        <v>58</v>
      </c>
      <c r="K43" s="10" t="s">
        <v>266</v>
      </c>
      <c r="L43" s="115" t="s">
        <v>267</v>
      </c>
      <c r="M43" s="2" t="s">
        <v>58</v>
      </c>
      <c r="N43" s="10" t="s">
        <v>266</v>
      </c>
      <c r="O43" s="66" t="s">
        <v>267</v>
      </c>
      <c r="Q43" s="264"/>
      <c r="R43" s="264"/>
      <c r="S43" s="264"/>
    </row>
    <row r="44" spans="1:19" ht="17.25" customHeight="1" thickBot="1">
      <c r="A44" s="123" t="s">
        <v>72</v>
      </c>
      <c r="B44" s="124">
        <v>24.4</v>
      </c>
      <c r="C44" s="76">
        <v>2.9535865000000001E-2</v>
      </c>
      <c r="D44" s="13">
        <v>24.5</v>
      </c>
      <c r="E44" s="14">
        <f>IF(ISNUMBER(D44), (D44 - $B44) / $B44, "")</f>
        <v>4.0983606557377632E-3</v>
      </c>
      <c r="F44" s="16">
        <f>IF(ISNUMBER(D44), $B64 * E44, "")</f>
        <v>614.75409836066444</v>
      </c>
      <c r="G44" s="29">
        <v>25.4</v>
      </c>
      <c r="H44" s="14">
        <f>IF(ISNUMBER(G44), (G44 - $B44) / $B44, "")</f>
        <v>4.0983606557377053E-2</v>
      </c>
      <c r="I44" s="100">
        <f>IF(ISNUMBER(G44), $B64 * H44, "")</f>
        <v>6147.5409836065583</v>
      </c>
      <c r="J44" s="13">
        <v>26.6</v>
      </c>
      <c r="K44" s="14">
        <f>IF(ISNUMBER(J44), (J44 - $B44) / $B44, "")</f>
        <v>9.0163934426229636E-2</v>
      </c>
      <c r="L44" s="16">
        <f>IF(ISNUMBER(J44), $B64 * K44, "")</f>
        <v>13524.590163934445</v>
      </c>
      <c r="M44" s="29">
        <v>25.5</v>
      </c>
      <c r="N44" s="14">
        <f>IF(ISNUMBER(M44), (M44 - $B44) / $B44, "")</f>
        <v>4.5081967213114818E-2</v>
      </c>
      <c r="O44" s="16">
        <f>IF(ISNUMBER(M44), $B64 * N44, "")</f>
        <v>6762.2950819672224</v>
      </c>
      <c r="Q44" s="274"/>
      <c r="R44" s="274"/>
      <c r="S44" s="274"/>
    </row>
    <row r="45" spans="1:19" ht="17.25" customHeight="1" thickBot="1">
      <c r="A45" s="125" t="s">
        <v>188</v>
      </c>
      <c r="B45" s="126">
        <v>16.7</v>
      </c>
      <c r="C45" s="77">
        <v>1.2121212100000001E-2</v>
      </c>
      <c r="D45" s="15">
        <v>16.8</v>
      </c>
      <c r="E45" s="32">
        <f t="shared" ref="E45:E48" si="14">IF(ISNUMBER(D45), (D45 - $B45) / $B45, "")</f>
        <v>5.9880239520958937E-3</v>
      </c>
      <c r="F45" s="18">
        <f>IF(ISNUMBER(D45), $B64 * E45, "")</f>
        <v>898.20359281438402</v>
      </c>
      <c r="G45" s="31">
        <v>17.5</v>
      </c>
      <c r="H45" s="32">
        <f t="shared" ref="H45:H48" si="15">IF(ISNUMBER(G45), (G45 - $B45) / $B45, "")</f>
        <v>4.7904191616766512E-2</v>
      </c>
      <c r="I45" s="101">
        <f>IF(ISNUMBER(G45), $B64 * H45, "")</f>
        <v>7185.6287425149767</v>
      </c>
      <c r="J45" s="15">
        <v>18.3</v>
      </c>
      <c r="K45" s="32">
        <f t="shared" ref="K45:K48" si="16">IF(ISNUMBER(J45), (J45 - $B45) / $B45, "")</f>
        <v>9.5808383233533023E-2</v>
      </c>
      <c r="L45" s="18">
        <f>IF(ISNUMBER(J45), $B64 * K45, "")</f>
        <v>14371.257485029953</v>
      </c>
      <c r="M45" s="31">
        <v>17.5</v>
      </c>
      <c r="N45" s="32">
        <f t="shared" ref="N45:N48" si="17">IF(ISNUMBER(M45), (M45 - $B45) / $B45, "")</f>
        <v>4.7904191616766512E-2</v>
      </c>
      <c r="O45" s="18">
        <f>IF(ISNUMBER(M45), $B64 * N45, "")</f>
        <v>7185.6287425149767</v>
      </c>
      <c r="Q45" s="274"/>
      <c r="R45" s="274"/>
      <c r="S45" s="274"/>
    </row>
    <row r="46" spans="1:19" ht="17.25" customHeight="1" thickBot="1">
      <c r="A46" s="125" t="s">
        <v>160</v>
      </c>
      <c r="B46" s="126">
        <v>99.5</v>
      </c>
      <c r="C46" s="77">
        <v>-1.4851485100000001E-2</v>
      </c>
      <c r="D46" s="15">
        <v>101</v>
      </c>
      <c r="E46" s="32">
        <f t="shared" si="14"/>
        <v>1.507537688442211E-2</v>
      </c>
      <c r="F46" s="18">
        <f>IF(ISNUMBER(D46), $B64 * E46, "")</f>
        <v>2261.3065326633164</v>
      </c>
      <c r="G46" s="31">
        <v>102</v>
      </c>
      <c r="H46" s="32">
        <f t="shared" si="15"/>
        <v>2.5125628140703519E-2</v>
      </c>
      <c r="I46" s="101">
        <f>IF(ISNUMBER(G46), $B64 * H46, "")</f>
        <v>3768.844221105528</v>
      </c>
      <c r="J46" s="15">
        <v>106</v>
      </c>
      <c r="K46" s="32">
        <f t="shared" si="16"/>
        <v>6.5326633165829151E-2</v>
      </c>
      <c r="L46" s="18">
        <f>IF(ISNUMBER(J46), $B64 * K46, "")</f>
        <v>9798.9949748743729</v>
      </c>
      <c r="M46" s="31">
        <v>104</v>
      </c>
      <c r="N46" s="32">
        <f t="shared" si="17"/>
        <v>4.5226130653266333E-2</v>
      </c>
      <c r="O46" s="18">
        <f>IF(ISNUMBER(M46), $B64 * N46, "")</f>
        <v>6783.9195979899496</v>
      </c>
      <c r="Q46" s="264"/>
      <c r="R46" s="264"/>
      <c r="S46" s="264"/>
    </row>
    <row r="47" spans="1:19" ht="17.25" customHeight="1" thickBot="1">
      <c r="A47" s="125" t="s">
        <v>208</v>
      </c>
      <c r="B47" s="126">
        <v>13.2</v>
      </c>
      <c r="C47" s="77">
        <v>-2.2222222199999999E-2</v>
      </c>
      <c r="D47" s="15">
        <v>14</v>
      </c>
      <c r="E47" s="32">
        <f t="shared" si="14"/>
        <v>6.0606060606060663E-2</v>
      </c>
      <c r="F47" s="18">
        <f>IF(ISNUMBER(D47), $B64 * E47, "")</f>
        <v>9090.9090909090992</v>
      </c>
      <c r="G47" s="31">
        <v>15.4</v>
      </c>
      <c r="H47" s="32">
        <f t="shared" si="15"/>
        <v>0.16666666666666677</v>
      </c>
      <c r="I47" s="101">
        <f>IF(ISNUMBER(G47), $B64 * H47, "")</f>
        <v>25000.000000000015</v>
      </c>
      <c r="J47" s="15">
        <v>17</v>
      </c>
      <c r="K47" s="32">
        <f t="shared" si="16"/>
        <v>0.28787878787878796</v>
      </c>
      <c r="L47" s="18">
        <f>IF(ISNUMBER(J47), $B64 * K47, "")</f>
        <v>43181.818181818191</v>
      </c>
      <c r="M47" s="31">
        <v>15.7</v>
      </c>
      <c r="N47" s="32">
        <f t="shared" si="17"/>
        <v>0.18939393939393939</v>
      </c>
      <c r="O47" s="18">
        <f>IF(ISNUMBER(M47), $B64 * N47, "")</f>
        <v>28409.090909090908</v>
      </c>
      <c r="Q47" s="264"/>
      <c r="R47" s="264"/>
      <c r="S47" s="264"/>
    </row>
    <row r="48" spans="1:19" ht="17.25" customHeight="1" thickBot="1">
      <c r="A48" s="127" t="s">
        <v>206</v>
      </c>
      <c r="B48" s="128">
        <v>12.5</v>
      </c>
      <c r="C48" s="78">
        <v>-3.8461538500000003E-2</v>
      </c>
      <c r="D48" s="20">
        <v>12.7</v>
      </c>
      <c r="E48" s="21">
        <f t="shared" si="14"/>
        <v>1.5999999999999945E-2</v>
      </c>
      <c r="F48" s="22">
        <f>IF(ISNUMBER(D48), $B64 * E48, "")</f>
        <v>2399.9999999999918</v>
      </c>
      <c r="G48" s="30">
        <v>13.3</v>
      </c>
      <c r="H48" s="21">
        <f t="shared" si="15"/>
        <v>6.4000000000000057E-2</v>
      </c>
      <c r="I48" s="105">
        <f>IF(ISNUMBER(G48), $B64 * H48, "")</f>
        <v>9600.0000000000091</v>
      </c>
      <c r="J48" s="20">
        <v>13.9</v>
      </c>
      <c r="K48" s="21">
        <f t="shared" si="16"/>
        <v>0.11200000000000003</v>
      </c>
      <c r="L48" s="22">
        <f>IF(ISNUMBER(J48), $B64 * K48, "")</f>
        <v>16800.000000000004</v>
      </c>
      <c r="M48" s="30">
        <v>13.4</v>
      </c>
      <c r="N48" s="21">
        <f t="shared" si="17"/>
        <v>7.2000000000000022E-2</v>
      </c>
      <c r="O48" s="22">
        <f>IF(ISNUMBER(M48), $B64 * N48, "")</f>
        <v>10800.000000000004</v>
      </c>
      <c r="Q48" s="264"/>
      <c r="R48" s="264"/>
      <c r="S48" s="264"/>
    </row>
    <row r="49" spans="1:19" ht="17.25" customHeight="1" thickBot="1">
      <c r="A49" s="125" t="s">
        <v>176</v>
      </c>
      <c r="B49" s="129">
        <v>16.399999999999999</v>
      </c>
      <c r="C49" s="80">
        <v>-4.0935672499999999E-2</v>
      </c>
      <c r="D49" s="106">
        <v>16.7</v>
      </c>
      <c r="E49" s="107">
        <f>IF(ISNUMBER(D49), (D49 - $B49) / $B49, "")</f>
        <v>1.8292682926829312E-2</v>
      </c>
      <c r="F49" s="108">
        <f>IF(ISNUMBER(D49), $B64 * E49, "")</f>
        <v>2743.9024390243967</v>
      </c>
      <c r="G49" s="109">
        <v>17.600000000000001</v>
      </c>
      <c r="H49" s="107">
        <f>IF(ISNUMBER(G49), (G49 - $B49) / $B49, "")</f>
        <v>7.3170731707317249E-2</v>
      </c>
      <c r="I49" s="110">
        <f>IF(ISNUMBER(G49), $B64 * H49, "")</f>
        <v>10975.609756097587</v>
      </c>
      <c r="J49" s="106">
        <v>18.3</v>
      </c>
      <c r="K49" s="107">
        <f>IF(ISNUMBER(J49), (J49 - $B49) / $B49, "")</f>
        <v>0.11585365853658551</v>
      </c>
      <c r="L49" s="108">
        <f>IF(ISNUMBER(J49), $B64 * K49, "")</f>
        <v>17378.048780487825</v>
      </c>
      <c r="M49" s="109">
        <v>17.399999999999999</v>
      </c>
      <c r="N49" s="107">
        <f>IF(ISNUMBER(M49), (M49 - $B49) / $B49, "")</f>
        <v>6.0975609756097567E-2</v>
      </c>
      <c r="O49" s="108">
        <f>IF(ISNUMBER(M49), $B64 * N49, "")</f>
        <v>9146.3414634146357</v>
      </c>
      <c r="Q49" s="264"/>
      <c r="R49" s="264"/>
      <c r="S49" s="264"/>
    </row>
    <row r="50" spans="1:19" ht="17.25" customHeight="1" thickBot="1">
      <c r="A50" s="125" t="s">
        <v>98</v>
      </c>
      <c r="B50" s="126">
        <v>4.13</v>
      </c>
      <c r="C50" s="77">
        <v>-4.1763341099999997E-2</v>
      </c>
      <c r="D50" s="15">
        <v>4.21</v>
      </c>
      <c r="E50" s="32">
        <f t="shared" ref="E50:E53" si="18">IF(ISNUMBER(D50), (D50 - $B50) / $B50, "")</f>
        <v>1.9370460048426168E-2</v>
      </c>
      <c r="F50" s="18">
        <f>IF(ISNUMBER(D50), $B64 * E50, "")</f>
        <v>2905.5690072639254</v>
      </c>
      <c r="G50" s="31">
        <v>4.3499999999999996</v>
      </c>
      <c r="H50" s="32">
        <f t="shared" ref="H50:H53" si="19">IF(ISNUMBER(G50), (G50 - $B50) / $B50, "")</f>
        <v>5.3268765133171851E-2</v>
      </c>
      <c r="I50" s="101">
        <f>IF(ISNUMBER(G50), $B64 * H50, "")</f>
        <v>7990.3147699757774</v>
      </c>
      <c r="J50" s="15">
        <v>4.29</v>
      </c>
      <c r="K50" s="32">
        <f t="shared" ref="K50:K53" si="20">IF(ISNUMBER(J50), (J50 - $B50) / $B50, "")</f>
        <v>3.8740920096852337E-2</v>
      </c>
      <c r="L50" s="18">
        <f>IF(ISNUMBER(J50), $B64 * K50, "")</f>
        <v>5811.1380145278508</v>
      </c>
      <c r="M50" s="31">
        <v>4.3</v>
      </c>
      <c r="N50" s="32">
        <f t="shared" ref="N50:N53" si="21">IF(ISNUMBER(M50), (M50 - $B50) / $B50, "")</f>
        <v>4.1162227602905554E-2</v>
      </c>
      <c r="O50" s="18">
        <f>IF(ISNUMBER(M50), $B64 * N50, "")</f>
        <v>6174.3341404358334</v>
      </c>
      <c r="Q50" s="264"/>
      <c r="R50" s="264"/>
      <c r="S50" s="264"/>
    </row>
    <row r="51" spans="1:19" ht="17.25" customHeight="1" thickBot="1">
      <c r="A51" s="125" t="s">
        <v>148</v>
      </c>
      <c r="B51" s="126">
        <v>11.2</v>
      </c>
      <c r="C51" s="77">
        <v>-4.2735042700000003E-2</v>
      </c>
      <c r="D51" s="15">
        <v>11.6</v>
      </c>
      <c r="E51" s="32">
        <f t="shared" si="18"/>
        <v>3.5714285714285747E-2</v>
      </c>
      <c r="F51" s="18">
        <f>IF(ISNUMBER(D51), $B64 * E51, "")</f>
        <v>5357.1428571428623</v>
      </c>
      <c r="G51" s="31">
        <v>11.9</v>
      </c>
      <c r="H51" s="32">
        <f t="shared" si="19"/>
        <v>6.2500000000000097E-2</v>
      </c>
      <c r="I51" s="101">
        <f>IF(ISNUMBER(G51), $B64 * H51, "")</f>
        <v>9375.0000000000146</v>
      </c>
      <c r="J51" s="15">
        <v>13.2</v>
      </c>
      <c r="K51" s="32">
        <f t="shared" si="20"/>
        <v>0.17857142857142858</v>
      </c>
      <c r="L51" s="18">
        <f>IF(ISNUMBER(J51), $B64 * K51, "")</f>
        <v>26785.714285714286</v>
      </c>
      <c r="M51" s="31">
        <v>12</v>
      </c>
      <c r="N51" s="32">
        <f t="shared" si="21"/>
        <v>7.1428571428571494E-2</v>
      </c>
      <c r="O51" s="18">
        <f>IF(ISNUMBER(M51), $B64 * N51, "")</f>
        <v>10714.285714285725</v>
      </c>
      <c r="Q51" s="264"/>
      <c r="R51" s="264"/>
      <c r="S51" s="264"/>
    </row>
    <row r="52" spans="1:19" ht="17.25" customHeight="1" thickBot="1">
      <c r="A52" s="125" t="s">
        <v>146</v>
      </c>
      <c r="B52" s="126">
        <v>19.2</v>
      </c>
      <c r="C52" s="77">
        <v>-4.4776119400000002E-2</v>
      </c>
      <c r="D52" s="15">
        <v>19.600000000000001</v>
      </c>
      <c r="E52" s="32">
        <f t="shared" si="18"/>
        <v>2.0833333333333447E-2</v>
      </c>
      <c r="F52" s="18">
        <f>IF(ISNUMBER(D52), $B64 * E52, "")</f>
        <v>3125.0000000000168</v>
      </c>
      <c r="G52" s="31">
        <v>20.2</v>
      </c>
      <c r="H52" s="32">
        <f t="shared" si="19"/>
        <v>5.2083333333333336E-2</v>
      </c>
      <c r="I52" s="101">
        <f>IF(ISNUMBER(G52), $B64 * H52, "")</f>
        <v>7812.5</v>
      </c>
      <c r="J52" s="15">
        <v>20.7</v>
      </c>
      <c r="K52" s="32">
        <f t="shared" si="20"/>
        <v>7.8125E-2</v>
      </c>
      <c r="L52" s="18">
        <f>IF(ISNUMBER(J52), $B64 * K52, "")</f>
        <v>11718.75</v>
      </c>
      <c r="M52" s="31">
        <v>21.1</v>
      </c>
      <c r="N52" s="32">
        <f t="shared" si="21"/>
        <v>9.8958333333333454E-2</v>
      </c>
      <c r="O52" s="18">
        <f>IF(ISNUMBER(M52), $B64 * N52, "")</f>
        <v>14843.750000000018</v>
      </c>
      <c r="Q52" s="33"/>
      <c r="R52" s="33"/>
    </row>
    <row r="53" spans="1:19" ht="17.25" customHeight="1" thickBot="1">
      <c r="A53" s="130" t="s">
        <v>238</v>
      </c>
      <c r="B53" s="131">
        <v>67.2</v>
      </c>
      <c r="C53" s="79">
        <v>-4.6808510599999999E-2</v>
      </c>
      <c r="D53" s="24">
        <v>71.7</v>
      </c>
      <c r="E53" s="25">
        <f t="shared" si="18"/>
        <v>6.6964285714285712E-2</v>
      </c>
      <c r="F53" s="104">
        <f>IF(ISNUMBER(D53), $B64 * E53, "")</f>
        <v>10044.642857142857</v>
      </c>
      <c r="G53" s="102">
        <v>99.4</v>
      </c>
      <c r="H53" s="25">
        <f t="shared" si="19"/>
        <v>0.47916666666666669</v>
      </c>
      <c r="I53" s="103">
        <f>IF(ISNUMBER(G53), $B64 * H53, "")</f>
        <v>71875</v>
      </c>
      <c r="J53" s="24">
        <v>195</v>
      </c>
      <c r="K53" s="25">
        <f t="shared" si="20"/>
        <v>1.9017857142857142</v>
      </c>
      <c r="L53" s="104">
        <f>IF(ISNUMBER(J53), $B64 * K53, "")</f>
        <v>285267.8571428571</v>
      </c>
      <c r="M53" s="102">
        <v>183</v>
      </c>
      <c r="N53" s="25">
        <f t="shared" si="21"/>
        <v>1.7232142857142856</v>
      </c>
      <c r="O53" s="104">
        <f>IF(ISNUMBER(M53), $B64 * N53, "")</f>
        <v>258482.14285714284</v>
      </c>
      <c r="Q53" s="265"/>
      <c r="R53" s="266"/>
      <c r="S53" s="267"/>
    </row>
    <row r="54" spans="1:19" ht="17.25" customHeight="1">
      <c r="A54" s="123" t="s">
        <v>65</v>
      </c>
      <c r="B54" s="124">
        <v>64.099999999999994</v>
      </c>
      <c r="C54" s="76">
        <v>-4.7548291200000002E-2</v>
      </c>
      <c r="D54" s="13">
        <v>64.400000000000006</v>
      </c>
      <c r="E54" s="14">
        <f>IF(ISNUMBER(D54), (D54 - $B54) / $B54, "")</f>
        <v>4.6801872074884775E-3</v>
      </c>
      <c r="F54" s="16">
        <f>IF(ISNUMBER(D54), $B64 * E54, "")</f>
        <v>702.02808112327159</v>
      </c>
      <c r="G54" s="29">
        <v>67.3</v>
      </c>
      <c r="H54" s="14">
        <f>IF(ISNUMBER(G54), (G54 - $B54) / $B54, "")</f>
        <v>4.9921996879875245E-2</v>
      </c>
      <c r="I54" s="100">
        <f>IF(ISNUMBER(G54), $B64 * H54, "")</f>
        <v>7488.2995319812871</v>
      </c>
      <c r="J54" s="13">
        <v>67</v>
      </c>
      <c r="K54" s="14">
        <f>IF(ISNUMBER(J54), (J54 - $B54) / $B54, "")</f>
        <v>4.5241809672386987E-2</v>
      </c>
      <c r="L54" s="16">
        <f>IF(ISNUMBER(J54), $B64 * K54, "")</f>
        <v>6786.2714508580484</v>
      </c>
      <c r="M54" s="29">
        <v>65.5</v>
      </c>
      <c r="N54" s="14">
        <f>IF(ISNUMBER(M54), (M54 - $B54) / $B54, "")</f>
        <v>2.1840873634945489E-2</v>
      </c>
      <c r="O54" s="16">
        <f>IF(ISNUMBER(M54), $B64 * N54, "")</f>
        <v>3276.1310452418234</v>
      </c>
      <c r="Q54" s="268"/>
      <c r="R54" s="269"/>
      <c r="S54" s="270"/>
    </row>
    <row r="55" spans="1:19" ht="17.25" customHeight="1" thickBot="1">
      <c r="A55" s="125" t="s">
        <v>232</v>
      </c>
      <c r="B55" s="126">
        <v>73.5</v>
      </c>
      <c r="C55" s="77">
        <v>-4.7927461099999999E-2</v>
      </c>
      <c r="D55" s="15">
        <v>76.400000000000006</v>
      </c>
      <c r="E55" s="32">
        <f t="shared" ref="E55:E58" si="22">IF(ISNUMBER(D55), (D55 - $B55) / $B55, "")</f>
        <v>3.945578231292525E-2</v>
      </c>
      <c r="F55" s="18">
        <f>IF(ISNUMBER(D55), $B64 * E55, "")</f>
        <v>5918.3673469387877</v>
      </c>
      <c r="G55" s="31">
        <v>80.099999999999994</v>
      </c>
      <c r="H55" s="32">
        <f t="shared" ref="H55:H58" si="23">IF(ISNUMBER(G55), (G55 - $B55) / $B55, "")</f>
        <v>8.9795918367346864E-2</v>
      </c>
      <c r="I55" s="101">
        <f>IF(ISNUMBER(G55), $B64 * H55, "")</f>
        <v>13469.387755102029</v>
      </c>
      <c r="J55" s="15">
        <v>85.7</v>
      </c>
      <c r="K55" s="32">
        <f t="shared" ref="K55:K58" si="24">IF(ISNUMBER(J55), (J55 - $B55) / $B55, "")</f>
        <v>0.16598639455782316</v>
      </c>
      <c r="L55" s="18">
        <f>IF(ISNUMBER(J55), $B64 * K55, "")</f>
        <v>24897.959183673473</v>
      </c>
      <c r="M55" s="31">
        <v>78.400000000000006</v>
      </c>
      <c r="N55" s="32">
        <f t="shared" ref="N55:N58" si="25">IF(ISNUMBER(M55), (M55 - $B55) / $B55, "")</f>
        <v>6.6666666666666749E-2</v>
      </c>
      <c r="O55" s="18">
        <f>IF(ISNUMBER(M55), $B64 * N55, "")</f>
        <v>10000.000000000013</v>
      </c>
      <c r="Q55" s="271"/>
      <c r="R55" s="272"/>
      <c r="S55" s="273"/>
    </row>
    <row r="56" spans="1:19" ht="17.25" customHeight="1" thickBot="1">
      <c r="A56" s="125" t="s">
        <v>200</v>
      </c>
      <c r="B56" s="126">
        <v>74.8</v>
      </c>
      <c r="C56" s="77">
        <v>-4.8346055999999998E-2</v>
      </c>
      <c r="D56" s="15">
        <v>77.599999999999994</v>
      </c>
      <c r="E56" s="32">
        <f t="shared" si="22"/>
        <v>3.7433155080213866E-2</v>
      </c>
      <c r="F56" s="18">
        <f>IF(ISNUMBER(D56), $B64 * E56, "")</f>
        <v>5614.9732620320801</v>
      </c>
      <c r="G56" s="31">
        <v>80.2</v>
      </c>
      <c r="H56" s="32">
        <f t="shared" si="23"/>
        <v>7.2192513368984038E-2</v>
      </c>
      <c r="I56" s="101">
        <f>IF(ISNUMBER(G56), $B64 * H56, "")</f>
        <v>10828.877005347606</v>
      </c>
      <c r="J56" s="15">
        <v>92.2</v>
      </c>
      <c r="K56" s="32">
        <f t="shared" si="24"/>
        <v>0.23262032085561507</v>
      </c>
      <c r="L56" s="18">
        <f>IF(ISNUMBER(J56), $B64 * K56, "")</f>
        <v>34893.048128342263</v>
      </c>
      <c r="M56" s="31">
        <v>82</v>
      </c>
      <c r="N56" s="32">
        <f t="shared" si="25"/>
        <v>9.6256684491978647E-2</v>
      </c>
      <c r="O56" s="18">
        <f>IF(ISNUMBER(M56), $B64 * N56, "")</f>
        <v>14438.502673796796</v>
      </c>
      <c r="Q56" s="264"/>
      <c r="R56" s="264"/>
      <c r="S56" s="264"/>
    </row>
    <row r="57" spans="1:19" ht="17.25" customHeight="1" thickBot="1">
      <c r="A57" s="125" t="s">
        <v>248</v>
      </c>
      <c r="B57" s="126">
        <v>81.900000000000006</v>
      </c>
      <c r="C57" s="77">
        <v>-4.8780487800000001E-2</v>
      </c>
      <c r="D57" s="15">
        <v>83.2</v>
      </c>
      <c r="E57" s="32">
        <f t="shared" si="22"/>
        <v>1.5873015873015837E-2</v>
      </c>
      <c r="F57" s="18">
        <f>IF(ISNUMBER(D57), $B64 * E57, "")</f>
        <v>2380.9523809523757</v>
      </c>
      <c r="G57" s="31">
        <v>89</v>
      </c>
      <c r="H57" s="32">
        <f t="shared" si="23"/>
        <v>8.6691086691086619E-2</v>
      </c>
      <c r="I57" s="101">
        <f>IF(ISNUMBER(G57), $B64 * H57, "")</f>
        <v>13003.663003662992</v>
      </c>
      <c r="J57" s="15">
        <v>89.4</v>
      </c>
      <c r="K57" s="32">
        <f t="shared" si="24"/>
        <v>9.1575091575091569E-2</v>
      </c>
      <c r="L57" s="18">
        <f>IF(ISNUMBER(J57), $B64 * K57, "")</f>
        <v>13736.263736263736</v>
      </c>
      <c r="M57" s="31">
        <v>87.6</v>
      </c>
      <c r="N57" s="32">
        <f t="shared" si="25"/>
        <v>6.9597069597069447E-2</v>
      </c>
      <c r="O57" s="18">
        <f>IF(ISNUMBER(M57), $B64 * N57, "")</f>
        <v>10439.560439560417</v>
      </c>
      <c r="Q57" s="274"/>
      <c r="R57" s="274"/>
      <c r="S57" s="274"/>
    </row>
    <row r="58" spans="1:19" ht="17.25" customHeight="1" thickBot="1">
      <c r="A58" s="127" t="s">
        <v>328</v>
      </c>
      <c r="B58" s="128">
        <v>0.28000000000000003</v>
      </c>
      <c r="C58" s="78">
        <v>-5.08474576E-2</v>
      </c>
      <c r="D58" s="20">
        <v>0.27800000000000002</v>
      </c>
      <c r="E58" s="21">
        <f t="shared" si="22"/>
        <v>-7.1428571428571487E-3</v>
      </c>
      <c r="F58" s="22">
        <f>IF(ISNUMBER(D58), $B64 * E58, "")</f>
        <v>-1071.4285714285722</v>
      </c>
      <c r="G58" s="30">
        <v>0.28199999999999997</v>
      </c>
      <c r="H58" s="21">
        <f t="shared" si="23"/>
        <v>7.1428571428569501E-3</v>
      </c>
      <c r="I58" s="105">
        <f>IF(ISNUMBER(G58), $B64 * H58, "")</f>
        <v>1071.4285714285425</v>
      </c>
      <c r="J58" s="20">
        <v>0.27800000000000002</v>
      </c>
      <c r="K58" s="21">
        <f t="shared" si="24"/>
        <v>-7.1428571428571487E-3</v>
      </c>
      <c r="L58" s="22">
        <f>IF(ISNUMBER(J58), $B64 * K58, "")</f>
        <v>-1071.4285714285722</v>
      </c>
      <c r="M58" s="30">
        <v>0.27600000000000002</v>
      </c>
      <c r="N58" s="21">
        <f t="shared" si="25"/>
        <v>-1.4285714285714297E-2</v>
      </c>
      <c r="O58" s="22">
        <f>IF(ISNUMBER(M58), $B64 * N58, "")</f>
        <v>-2142.8571428571445</v>
      </c>
      <c r="Q58" s="274"/>
      <c r="R58" s="274"/>
      <c r="S58" s="274"/>
    </row>
    <row r="59" spans="1:19" ht="17.25" customHeight="1" thickBot="1">
      <c r="A59" s="125" t="s">
        <v>186</v>
      </c>
      <c r="B59" s="129">
        <v>12.9</v>
      </c>
      <c r="C59" s="80">
        <v>-5.14705882E-2</v>
      </c>
      <c r="D59" s="106">
        <v>13.3</v>
      </c>
      <c r="E59" s="107">
        <f>IF(ISNUMBER(D59), (D59 - $B59) / $B59, "")</f>
        <v>3.1007751937984523E-2</v>
      </c>
      <c r="F59" s="108">
        <f>IF(ISNUMBER(D59), $B64 * E59, "")</f>
        <v>4651.1627906976782</v>
      </c>
      <c r="G59" s="109">
        <v>15.2</v>
      </c>
      <c r="H59" s="107">
        <f>IF(ISNUMBER(G59), (G59 - $B59) / $B59, "")</f>
        <v>0.17829457364341075</v>
      </c>
      <c r="I59" s="110">
        <f>IF(ISNUMBER(G59), $B64 * H59, "")</f>
        <v>26744.186046511611</v>
      </c>
      <c r="J59" s="106">
        <v>22.1</v>
      </c>
      <c r="K59" s="107">
        <f>IF(ISNUMBER(J59), (J59 - $B59) / $B59, "")</f>
        <v>0.71317829457364346</v>
      </c>
      <c r="L59" s="108">
        <f>IF(ISNUMBER(J59), $B64 * K59, "")</f>
        <v>106976.74418604652</v>
      </c>
      <c r="M59" s="109">
        <v>17.600000000000001</v>
      </c>
      <c r="N59" s="107">
        <f>IF(ISNUMBER(M59), (M59 - $B59) / $B59, "")</f>
        <v>0.36434108527131792</v>
      </c>
      <c r="O59" s="108">
        <f>IF(ISNUMBER(M59), $B64 * N59, "")</f>
        <v>54651.162790697686</v>
      </c>
      <c r="Q59" s="264"/>
      <c r="R59" s="264"/>
      <c r="S59" s="264"/>
    </row>
    <row r="60" spans="1:19" ht="17.25" customHeight="1" thickBot="1">
      <c r="A60" s="125" t="s">
        <v>202</v>
      </c>
      <c r="B60" s="126">
        <v>14.3</v>
      </c>
      <c r="C60" s="77">
        <v>-5.2980132499999999E-2</v>
      </c>
      <c r="D60" s="15">
        <v>14.5</v>
      </c>
      <c r="E60" s="32">
        <f t="shared" ref="E60:E63" si="26">IF(ISNUMBER(D60), (D60 - $B60) / $B60, "")</f>
        <v>1.3986013986013936E-2</v>
      </c>
      <c r="F60" s="18">
        <f>IF(ISNUMBER(D60), $B64 * E60, "")</f>
        <v>2097.9020979020902</v>
      </c>
      <c r="G60" s="31">
        <v>15.3</v>
      </c>
      <c r="H60" s="32">
        <f t="shared" ref="H60:H63" si="27">IF(ISNUMBER(G60), (G60 - $B60) / $B60, "")</f>
        <v>6.9930069930069921E-2</v>
      </c>
      <c r="I60" s="101">
        <f>IF(ISNUMBER(G60), $B64 * H60, "")</f>
        <v>10489.510489510489</v>
      </c>
      <c r="J60" s="15">
        <v>16.899999999999999</v>
      </c>
      <c r="K60" s="32">
        <f t="shared" ref="K60:K63" si="28">IF(ISNUMBER(J60), (J60 - $B60) / $B60, "")</f>
        <v>0.18181818181818166</v>
      </c>
      <c r="L60" s="18">
        <f>IF(ISNUMBER(J60), $B64 * K60, "")</f>
        <v>27272.72727272725</v>
      </c>
      <c r="M60" s="31">
        <v>15.3</v>
      </c>
      <c r="N60" s="32">
        <f t="shared" ref="N60:N63" si="29">IF(ISNUMBER(M60), (M60 - $B60) / $B60, "")</f>
        <v>6.9930069930069921E-2</v>
      </c>
      <c r="O60" s="18">
        <f>IF(ISNUMBER(M60), $B64 * N60, "")</f>
        <v>10489.510489510489</v>
      </c>
      <c r="Q60" s="264"/>
      <c r="R60" s="264"/>
      <c r="S60" s="264"/>
    </row>
    <row r="61" spans="1:19" ht="17.25" customHeight="1" thickBot="1">
      <c r="A61" s="125" t="s">
        <v>214</v>
      </c>
      <c r="B61" s="126">
        <v>10.5</v>
      </c>
      <c r="C61" s="77">
        <v>-5.4054054099999999E-2</v>
      </c>
      <c r="D61" s="15">
        <v>10.8</v>
      </c>
      <c r="E61" s="32">
        <f t="shared" si="26"/>
        <v>2.857142857142864E-2</v>
      </c>
      <c r="F61" s="18">
        <f>IF(ISNUMBER(D61), $B64 * E61, "")</f>
        <v>4285.7142857142962</v>
      </c>
      <c r="G61" s="31">
        <v>10.9</v>
      </c>
      <c r="H61" s="32">
        <f t="shared" si="27"/>
        <v>3.8095238095238126E-2</v>
      </c>
      <c r="I61" s="101">
        <f>IF(ISNUMBER(G61), $B64 * H61, "")</f>
        <v>5714.2857142857192</v>
      </c>
      <c r="J61" s="15">
        <v>11.9</v>
      </c>
      <c r="K61" s="32">
        <f t="shared" si="28"/>
        <v>0.13333333333333336</v>
      </c>
      <c r="L61" s="18">
        <f>IF(ISNUMBER(J61), $B64 * K61, "")</f>
        <v>20000.000000000004</v>
      </c>
      <c r="M61" s="31">
        <v>11.5</v>
      </c>
      <c r="N61" s="32">
        <f t="shared" si="29"/>
        <v>9.5238095238095233E-2</v>
      </c>
      <c r="O61" s="18">
        <f>IF(ISNUMBER(M61), $B64 * N61, "")</f>
        <v>14285.714285714284</v>
      </c>
      <c r="Q61" s="264"/>
      <c r="R61" s="264"/>
      <c r="S61" s="264"/>
    </row>
    <row r="62" spans="1:19" ht="17.25" customHeight="1">
      <c r="A62" s="125" t="s">
        <v>120</v>
      </c>
      <c r="B62" s="126">
        <v>35.1</v>
      </c>
      <c r="C62" s="77">
        <v>-5.6451612900000003E-2</v>
      </c>
      <c r="D62" s="15">
        <v>35.799999999999997</v>
      </c>
      <c r="E62" s="32">
        <f t="shared" si="26"/>
        <v>1.9943019943019821E-2</v>
      </c>
      <c r="F62" s="18">
        <f>IF(ISNUMBER(D62), $B64 * E62, "")</f>
        <v>2991.452991452973</v>
      </c>
      <c r="G62" s="31">
        <v>37.4</v>
      </c>
      <c r="H62" s="32">
        <f t="shared" si="27"/>
        <v>6.5527065527065442E-2</v>
      </c>
      <c r="I62" s="101">
        <f>IF(ISNUMBER(G62), $B64 * H62, "")</f>
        <v>9829.0598290598155</v>
      </c>
      <c r="J62" s="15">
        <v>39.6</v>
      </c>
      <c r="K62" s="32">
        <f t="shared" si="28"/>
        <v>0.12820512820512819</v>
      </c>
      <c r="L62" s="18">
        <f>IF(ISNUMBER(J62), $B64 * K62, "")</f>
        <v>19230.76923076923</v>
      </c>
      <c r="M62" s="31">
        <v>37.5</v>
      </c>
      <c r="N62" s="32">
        <f t="shared" si="29"/>
        <v>6.8376068376068327E-2</v>
      </c>
      <c r="O62" s="18">
        <f>IF(ISNUMBER(M62), $B64 * N62, "")</f>
        <v>10256.410256410249</v>
      </c>
      <c r="Q62" s="253"/>
      <c r="R62" s="254"/>
      <c r="S62" s="255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56"/>
      <c r="R63" s="257"/>
      <c r="S63" s="258"/>
    </row>
    <row r="64" spans="1:19" ht="17.25" customHeight="1" thickBot="1">
      <c r="A64" s="132" t="s">
        <v>268</v>
      </c>
      <c r="B64" s="317">
        <f>$B$37</f>
        <v>150000</v>
      </c>
      <c r="C64" s="318"/>
      <c r="D64" s="26" t="s">
        <v>269</v>
      </c>
      <c r="E64" s="27">
        <f>IF(COUNT(E44:E63), SUM(E44:E63) / COUNT(E44:E63), 0)</f>
        <v>2.3513177242353155E-2</v>
      </c>
      <c r="F64" s="28">
        <f>SUM(F44:F63)</f>
        <v>67012.555140706507</v>
      </c>
      <c r="G64" s="26" t="s">
        <v>269</v>
      </c>
      <c r="H64" s="27">
        <f>IF(COUNT(H44:H63), SUM(H44:H63) / COUNT(H44:H63), 0)</f>
        <v>9.0655837340417739E-2</v>
      </c>
      <c r="I64" s="28">
        <f>SUM(I44:I63)</f>
        <v>258369.13642019057</v>
      </c>
      <c r="J64" s="26" t="s">
        <v>269</v>
      </c>
      <c r="K64" s="27">
        <f>IF(COUNT(K44:K63), SUM(K44:K63) / COUNT(K44:K63), 0)</f>
        <v>0.24468790303385832</v>
      </c>
      <c r="L64" s="28">
        <f>SUM(L44:L63)</f>
        <v>697360.523646496</v>
      </c>
      <c r="M64" s="26" t="s">
        <v>269</v>
      </c>
      <c r="N64" s="27">
        <f>IF(COUNT(N44:N63), SUM(N44:N63) / COUNT(N44:N63), 0)</f>
        <v>0.17017400819119885</v>
      </c>
      <c r="O64" s="28">
        <f>SUM(O44:O63)</f>
        <v>484995.92334491666</v>
      </c>
      <c r="Q64" s="259"/>
      <c r="R64" s="260"/>
      <c r="S64" s="261"/>
    </row>
    <row r="65" spans="1:19" ht="17.25" customHeight="1"/>
    <row r="66" spans="1:19" ht="17.25" customHeight="1" thickBot="1"/>
    <row r="67" spans="1:19" ht="17.25" thickBot="1">
      <c r="A67" s="275" t="s">
        <v>45</v>
      </c>
      <c r="B67" s="276"/>
      <c r="C67" s="276"/>
      <c r="D67" s="276"/>
      <c r="E67" s="276"/>
      <c r="F67" s="276"/>
      <c r="G67" s="276"/>
      <c r="H67" s="276"/>
      <c r="I67" s="276"/>
      <c r="J67" s="276"/>
      <c r="K67" s="276"/>
      <c r="L67" s="276"/>
      <c r="M67" s="276"/>
      <c r="N67" s="276"/>
      <c r="O67" s="277"/>
      <c r="Q67" s="274"/>
      <c r="R67" s="274"/>
      <c r="S67" s="274"/>
    </row>
    <row r="68" spans="1:19" ht="17.25" thickBot="1">
      <c r="A68" s="173" t="s">
        <v>265</v>
      </c>
      <c r="B68" s="275" t="s">
        <v>49</v>
      </c>
      <c r="C68" s="277"/>
      <c r="D68" s="275" t="s">
        <v>58</v>
      </c>
      <c r="E68" s="276"/>
      <c r="F68" s="277"/>
      <c r="G68" s="278">
        <f>_xlfn.IFNA(VLOOKUP(B68, 현재가테이블!$B$2:$D$200, 2, FALSE), "-")</f>
        <v>74050000</v>
      </c>
      <c r="H68" s="279"/>
      <c r="I68" s="280"/>
      <c r="J68" s="275" t="s">
        <v>59</v>
      </c>
      <c r="K68" s="276"/>
      <c r="L68" s="277"/>
      <c r="M68" s="281">
        <f>_xlfn.IFNA(VLOOKUP(B68, 현재가테이블!$B$2:$D$200, 3, FALSE), "-")</f>
        <v>-1.04236269E-2</v>
      </c>
      <c r="N68" s="282"/>
      <c r="O68" s="283"/>
      <c r="Q68" s="274"/>
      <c r="R68" s="274"/>
      <c r="S68" s="274"/>
    </row>
    <row r="69" spans="1:19" ht="17.25" thickBot="1">
      <c r="A69" s="319" t="s">
        <v>55</v>
      </c>
      <c r="B69" s="315" t="str">
        <f>TEXT($G$1, "[$-ko-KR]yyyy-mm-dd(ddd) ") &amp; "오전 00:00"</f>
        <v>2021-10-05(화) 오전 00:00</v>
      </c>
      <c r="C69" s="316"/>
      <c r="D69" s="288" t="str">
        <f>TEXT($G$1, "[$-ko-KR]yyyy-mm-dd(ddd) ") &amp; "오후 14:00"</f>
        <v>2021-10-05(화) 오후 14:00</v>
      </c>
      <c r="E69" s="289"/>
      <c r="F69" s="290"/>
      <c r="G69" s="288" t="str">
        <f>TEXT($G$1, "[$-ko-KR]yyyy-mm-dd(ddd) ") &amp; "오후 19:00"</f>
        <v>2021-10-05(화) 오후 19:00</v>
      </c>
      <c r="H69" s="289"/>
      <c r="I69" s="290"/>
      <c r="J69" s="288" t="str">
        <f>TEXT($G$1, "[$-ko-KR]yyyy-mm-dd(ddd) ") &amp; "오후 21:00"</f>
        <v>2021-10-05(화) 오후 21:00</v>
      </c>
      <c r="K69" s="289"/>
      <c r="L69" s="290"/>
      <c r="M69" s="288" t="str">
        <f>TEXT($G$1+1, "[$-ko-KR]yyyy-mm-dd(ddd) ") &amp; "오전 00:00"</f>
        <v>2021-10-06(수) 오전 00:00</v>
      </c>
      <c r="N69" s="289"/>
      <c r="O69" s="290"/>
      <c r="Q69" s="274"/>
      <c r="R69" s="274"/>
      <c r="S69" s="274"/>
    </row>
    <row r="70" spans="1:19" ht="17.25" thickBot="1">
      <c r="A70" s="320"/>
      <c r="B70" s="121" t="s">
        <v>58</v>
      </c>
      <c r="C70" s="122" t="s">
        <v>59</v>
      </c>
      <c r="D70" s="2" t="s">
        <v>58</v>
      </c>
      <c r="E70" s="10" t="s">
        <v>266</v>
      </c>
      <c r="F70" s="11" t="s">
        <v>267</v>
      </c>
      <c r="G70" s="174" t="s">
        <v>58</v>
      </c>
      <c r="H70" s="175" t="s">
        <v>266</v>
      </c>
      <c r="I70" s="176" t="s">
        <v>267</v>
      </c>
      <c r="J70" s="10" t="s">
        <v>58</v>
      </c>
      <c r="K70" s="10" t="s">
        <v>266</v>
      </c>
      <c r="L70" s="115" t="s">
        <v>267</v>
      </c>
      <c r="M70" s="2" t="s">
        <v>58</v>
      </c>
      <c r="N70" s="10" t="s">
        <v>266</v>
      </c>
      <c r="O70" s="66" t="s">
        <v>267</v>
      </c>
      <c r="Q70" s="264"/>
      <c r="R70" s="264"/>
      <c r="S70" s="264"/>
    </row>
    <row r="71" spans="1:19" ht="17.25" thickBot="1">
      <c r="A71" s="123" t="s">
        <v>228</v>
      </c>
      <c r="B71" s="124">
        <v>363</v>
      </c>
      <c r="C71" s="76">
        <v>1.6806722699999999E-2</v>
      </c>
      <c r="D71" s="13">
        <v>360</v>
      </c>
      <c r="E71" s="14">
        <f>IF(ISNUMBER(D71), (D71 - $B71) / $B71, "")</f>
        <v>-8.2644628099173556E-3</v>
      </c>
      <c r="F71" s="16">
        <f>IF(ISNUMBER(D71), $B91 * E71, "")</f>
        <v>-1239.6694214876034</v>
      </c>
      <c r="G71" s="29">
        <v>367</v>
      </c>
      <c r="H71" s="14">
        <f>IF(ISNUMBER(G71), (G71 - $B71) / $B71, "")</f>
        <v>1.1019283746556474E-2</v>
      </c>
      <c r="I71" s="100">
        <f>IF(ISNUMBER(G71), $B91 * H71, "")</f>
        <v>1652.8925619834711</v>
      </c>
      <c r="J71" s="13">
        <v>362</v>
      </c>
      <c r="K71" s="14">
        <f>IF(ISNUMBER(J71), (J71 - $B71) / $B71, "")</f>
        <v>-2.7548209366391185E-3</v>
      </c>
      <c r="L71" s="16">
        <f>IF(ISNUMBER(J71), $B91 * K71, "")</f>
        <v>-413.22314049586777</v>
      </c>
      <c r="M71" s="29">
        <v>358</v>
      </c>
      <c r="N71" s="14">
        <f>IF(ISNUMBER(M71), (M71 - $B71) / $B71, "")</f>
        <v>-1.3774104683195593E-2</v>
      </c>
      <c r="O71" s="16">
        <f>IF(ISNUMBER(M71), $B91 * N71, "")</f>
        <v>-2066.1157024793388</v>
      </c>
      <c r="Q71" s="274"/>
      <c r="R71" s="274"/>
      <c r="S71" s="274"/>
    </row>
    <row r="72" spans="1:19" ht="17.25" thickBot="1">
      <c r="A72" s="125" t="s">
        <v>61</v>
      </c>
      <c r="B72" s="126">
        <v>943</v>
      </c>
      <c r="C72" s="77">
        <v>1.0718113600000001E-2</v>
      </c>
      <c r="D72" s="15">
        <v>916</v>
      </c>
      <c r="E72" s="32">
        <f t="shared" ref="E72:E75" si="30">IF(ISNUMBER(D72), (D72 - $B72) / $B72, "")</f>
        <v>-2.863202545068929E-2</v>
      </c>
      <c r="F72" s="18">
        <f>IF(ISNUMBER(D72), $B91 * E72, "")</f>
        <v>-4294.8038176033933</v>
      </c>
      <c r="G72" s="31">
        <v>935</v>
      </c>
      <c r="H72" s="32">
        <f t="shared" ref="H72:H75" si="31">IF(ISNUMBER(G72), (G72 - $B72) / $B72, "")</f>
        <v>-8.483563096500531E-3</v>
      </c>
      <c r="I72" s="101">
        <f>IF(ISNUMBER(G72), $B91 * H72, "")</f>
        <v>-1272.5344644750796</v>
      </c>
      <c r="J72" s="15">
        <v>920</v>
      </c>
      <c r="K72" s="32">
        <f t="shared" ref="K72:K75" si="32">IF(ISNUMBER(J72), (J72 - $B72) / $B72, "")</f>
        <v>-2.4390243902439025E-2</v>
      </c>
      <c r="L72" s="18">
        <f>IF(ISNUMBER(J72), $B91 * K72, "")</f>
        <v>-3658.5365853658536</v>
      </c>
      <c r="M72" s="31">
        <v>919</v>
      </c>
      <c r="N72" s="32">
        <f t="shared" ref="N72:N75" si="33">IF(ISNUMBER(M72), (M72 - $B72) / $B72, "")</f>
        <v>-2.5450689289501591E-2</v>
      </c>
      <c r="O72" s="18">
        <f>IF(ISNUMBER(M72), $B91 * N72, "")</f>
        <v>-3817.6033934252387</v>
      </c>
      <c r="Q72" s="274"/>
      <c r="R72" s="274"/>
      <c r="S72" s="274"/>
    </row>
    <row r="73" spans="1:19" ht="17.25" thickBot="1">
      <c r="A73" s="125" t="s">
        <v>190</v>
      </c>
      <c r="B73" s="126">
        <v>392</v>
      </c>
      <c r="C73" s="77">
        <v>2.5575448E-3</v>
      </c>
      <c r="D73" s="15">
        <v>412</v>
      </c>
      <c r="E73" s="32">
        <f t="shared" si="30"/>
        <v>5.1020408163265307E-2</v>
      </c>
      <c r="F73" s="18">
        <f>IF(ISNUMBER(D73), $B91 * E73, "")</f>
        <v>7653.0612244897957</v>
      </c>
      <c r="G73" s="31">
        <v>422</v>
      </c>
      <c r="H73" s="32">
        <f t="shared" si="31"/>
        <v>7.6530612244897961E-2</v>
      </c>
      <c r="I73" s="101">
        <f>IF(ISNUMBER(G73), $B91 * H73, "")</f>
        <v>11479.591836734695</v>
      </c>
      <c r="J73" s="15">
        <v>418</v>
      </c>
      <c r="K73" s="32">
        <f t="shared" si="32"/>
        <v>6.6326530612244902E-2</v>
      </c>
      <c r="L73" s="18">
        <f>IF(ISNUMBER(J73), $B91 * K73, "")</f>
        <v>9948.9795918367345</v>
      </c>
      <c r="M73" s="31">
        <v>423</v>
      </c>
      <c r="N73" s="32">
        <f t="shared" si="33"/>
        <v>7.9081632653061229E-2</v>
      </c>
      <c r="O73" s="18">
        <f>IF(ISNUMBER(M73), $B91 * N73, "")</f>
        <v>11862.244897959185</v>
      </c>
      <c r="Q73" s="264"/>
      <c r="R73" s="264"/>
      <c r="S73" s="264"/>
    </row>
    <row r="74" spans="1:19" ht="17.25" thickBot="1">
      <c r="A74" s="125" t="s">
        <v>264</v>
      </c>
      <c r="B74" s="126">
        <v>269</v>
      </c>
      <c r="C74" s="77">
        <v>-3.7037036999999998E-3</v>
      </c>
      <c r="D74" s="15">
        <v>290</v>
      </c>
      <c r="E74" s="32">
        <f t="shared" si="30"/>
        <v>7.8066914498141265E-2</v>
      </c>
      <c r="F74" s="18">
        <f>IF(ISNUMBER(D74), $B91 * E74, "")</f>
        <v>11710.03717472119</v>
      </c>
      <c r="G74" s="31">
        <v>288</v>
      </c>
      <c r="H74" s="32">
        <f t="shared" si="31"/>
        <v>7.0631970260223054E-2</v>
      </c>
      <c r="I74" s="101">
        <f>IF(ISNUMBER(G74), $B91 * H74, "")</f>
        <v>10594.795539033457</v>
      </c>
      <c r="J74" s="15">
        <v>286</v>
      </c>
      <c r="K74" s="32">
        <f t="shared" si="32"/>
        <v>6.3197026022304828E-2</v>
      </c>
      <c r="L74" s="18">
        <f>IF(ISNUMBER(J74), $B91 * K74, "")</f>
        <v>9479.5539033457244</v>
      </c>
      <c r="M74" s="31">
        <v>299</v>
      </c>
      <c r="N74" s="32">
        <f t="shared" si="33"/>
        <v>0.11152416356877323</v>
      </c>
      <c r="O74" s="18">
        <f>IF(ISNUMBER(M74), $B91 * N74, "")</f>
        <v>16728.624535315987</v>
      </c>
      <c r="Q74" s="264"/>
      <c r="R74" s="264"/>
      <c r="S74" s="264"/>
    </row>
    <row r="75" spans="1:19" ht="17.25" thickBot="1">
      <c r="A75" s="127" t="s">
        <v>162</v>
      </c>
      <c r="B75" s="128">
        <v>811</v>
      </c>
      <c r="C75" s="78">
        <v>-6.1274509999999999E-3</v>
      </c>
      <c r="D75" s="20">
        <v>812</v>
      </c>
      <c r="E75" s="21">
        <f t="shared" si="30"/>
        <v>1.2330456226880395E-3</v>
      </c>
      <c r="F75" s="22">
        <f>IF(ISNUMBER(D75), $B91 * E75, "")</f>
        <v>184.95684340320591</v>
      </c>
      <c r="G75" s="30">
        <v>821</v>
      </c>
      <c r="H75" s="21">
        <f t="shared" si="31"/>
        <v>1.2330456226880395E-2</v>
      </c>
      <c r="I75" s="105">
        <f>IF(ISNUMBER(G75), $B91 * H75, "")</f>
        <v>1849.5684340320593</v>
      </c>
      <c r="J75" s="20">
        <v>815</v>
      </c>
      <c r="K75" s="21">
        <f t="shared" si="32"/>
        <v>4.9321824907521579E-3</v>
      </c>
      <c r="L75" s="22">
        <f>IF(ISNUMBER(J75), $B91 * K75, "")</f>
        <v>739.82737361282364</v>
      </c>
      <c r="M75" s="30">
        <v>811</v>
      </c>
      <c r="N75" s="21">
        <f t="shared" si="33"/>
        <v>0</v>
      </c>
      <c r="O75" s="22">
        <f>IF(ISNUMBER(M75), $B91 * N75, "")</f>
        <v>0</v>
      </c>
      <c r="Q75" s="264"/>
      <c r="R75" s="264"/>
      <c r="S75" s="264"/>
    </row>
    <row r="76" spans="1:19" ht="17.25" thickBot="1">
      <c r="A76" s="125" t="s">
        <v>234</v>
      </c>
      <c r="B76" s="129">
        <v>652</v>
      </c>
      <c r="C76" s="80">
        <v>-1.2121212100000001E-2</v>
      </c>
      <c r="D76" s="106">
        <v>656</v>
      </c>
      <c r="E76" s="107">
        <f>IF(ISNUMBER(D76), (D76 - $B76) / $B76, "")</f>
        <v>6.1349693251533744E-3</v>
      </c>
      <c r="F76" s="108">
        <f>IF(ISNUMBER(D76), $B91 * E76, "")</f>
        <v>920.24539877300617</v>
      </c>
      <c r="G76" s="109">
        <v>671</v>
      </c>
      <c r="H76" s="107">
        <f>IF(ISNUMBER(G76), (G76 - $B76) / $B76, "")</f>
        <v>2.9141104294478526E-2</v>
      </c>
      <c r="I76" s="110">
        <f>IF(ISNUMBER(G76), $B91 * H76, "")</f>
        <v>4371.1656441717787</v>
      </c>
      <c r="J76" s="106">
        <v>672</v>
      </c>
      <c r="K76" s="107">
        <f>IF(ISNUMBER(J76), (J76 - $B76) / $B76, "")</f>
        <v>3.0674846625766871E-2</v>
      </c>
      <c r="L76" s="108">
        <f>IF(ISNUMBER(J76), $B91 * K76, "")</f>
        <v>4601.2269938650306</v>
      </c>
      <c r="M76" s="109">
        <v>682</v>
      </c>
      <c r="N76" s="107">
        <f>IF(ISNUMBER(M76), (M76 - $B76) / $B76, "")</f>
        <v>4.6012269938650305E-2</v>
      </c>
      <c r="O76" s="108">
        <f>IF(ISNUMBER(M76), $B91 * N76, "")</f>
        <v>6901.8404907975455</v>
      </c>
      <c r="Q76" s="264"/>
      <c r="R76" s="264"/>
      <c r="S76" s="264"/>
    </row>
    <row r="77" spans="1:19" ht="17.25" thickBot="1">
      <c r="A77" s="125" t="s">
        <v>172</v>
      </c>
      <c r="B77" s="126">
        <v>424</v>
      </c>
      <c r="C77" s="77">
        <v>-1.6241299300000001E-2</v>
      </c>
      <c r="D77" s="15">
        <v>423</v>
      </c>
      <c r="E77" s="32">
        <f t="shared" ref="E77:E80" si="34">IF(ISNUMBER(D77), (D77 - $B77) / $B77, "")</f>
        <v>-2.3584905660377358E-3</v>
      </c>
      <c r="F77" s="18">
        <f>IF(ISNUMBER(D77), $B91 * E77, "")</f>
        <v>-353.77358490566036</v>
      </c>
      <c r="G77" s="31">
        <v>432</v>
      </c>
      <c r="H77" s="32">
        <f t="shared" ref="H77:H80" si="35">IF(ISNUMBER(G77), (G77 - $B77) / $B77, "")</f>
        <v>1.8867924528301886E-2</v>
      </c>
      <c r="I77" s="101">
        <f>IF(ISNUMBER(G77), $B91 * H77, "")</f>
        <v>2830.1886792452829</v>
      </c>
      <c r="J77" s="15">
        <v>431</v>
      </c>
      <c r="K77" s="32">
        <f t="shared" ref="K77:K80" si="36">IF(ISNUMBER(J77), (J77 - $B77) / $B77, "")</f>
        <v>1.6509433962264151E-2</v>
      </c>
      <c r="L77" s="18">
        <f>IF(ISNUMBER(J77), $B91 * K77, "")</f>
        <v>2476.4150943396226</v>
      </c>
      <c r="M77" s="31">
        <v>430</v>
      </c>
      <c r="N77" s="32">
        <f t="shared" ref="N77:N80" si="37">IF(ISNUMBER(M77), (M77 - $B77) / $B77, "")</f>
        <v>1.4150943396226415E-2</v>
      </c>
      <c r="O77" s="18">
        <f>IF(ISNUMBER(M77), $B91 * N77, "")</f>
        <v>2122.6415094339623</v>
      </c>
      <c r="Q77" s="264"/>
      <c r="R77" s="264"/>
      <c r="S77" s="264"/>
    </row>
    <row r="78" spans="1:19" ht="17.25" thickBot="1">
      <c r="A78" s="125" t="s">
        <v>230</v>
      </c>
      <c r="B78" s="126">
        <v>814</v>
      </c>
      <c r="C78" s="77">
        <v>-1.92771084E-2</v>
      </c>
      <c r="D78" s="15">
        <v>809</v>
      </c>
      <c r="E78" s="32">
        <f t="shared" si="34"/>
        <v>-6.1425061425061421E-3</v>
      </c>
      <c r="F78" s="18">
        <f>IF(ISNUMBER(D78), $B91 * E78, "")</f>
        <v>-921.37592137592128</v>
      </c>
      <c r="G78" s="31">
        <v>823</v>
      </c>
      <c r="H78" s="32">
        <f t="shared" si="35"/>
        <v>1.1056511056511056E-2</v>
      </c>
      <c r="I78" s="101">
        <f>IF(ISNUMBER(G78), $B91 * H78, "")</f>
        <v>1658.4766584766585</v>
      </c>
      <c r="J78" s="15">
        <v>816</v>
      </c>
      <c r="K78" s="32">
        <f t="shared" si="36"/>
        <v>2.4570024570024569E-3</v>
      </c>
      <c r="L78" s="18">
        <f>IF(ISNUMBER(J78), $B91 * K78, "")</f>
        <v>368.55036855036855</v>
      </c>
      <c r="M78" s="31">
        <v>814</v>
      </c>
      <c r="N78" s="32">
        <f t="shared" si="37"/>
        <v>0</v>
      </c>
      <c r="O78" s="18">
        <f>IF(ISNUMBER(M78), $B91 * N78, "")</f>
        <v>0</v>
      </c>
      <c r="Q78" s="264"/>
      <c r="R78" s="264"/>
      <c r="S78" s="264"/>
    </row>
    <row r="79" spans="1:19" ht="17.25" thickBot="1">
      <c r="A79" s="125" t="s">
        <v>126</v>
      </c>
      <c r="B79" s="126">
        <v>131</v>
      </c>
      <c r="C79" s="77">
        <v>-2.2388059700000001E-2</v>
      </c>
      <c r="D79" s="15">
        <v>135</v>
      </c>
      <c r="E79" s="32">
        <f t="shared" si="34"/>
        <v>3.0534351145038167E-2</v>
      </c>
      <c r="F79" s="18">
        <f>IF(ISNUMBER(D79), $B91 * E79, "")</f>
        <v>4580.1526717557254</v>
      </c>
      <c r="G79" s="31">
        <v>138</v>
      </c>
      <c r="H79" s="32">
        <f t="shared" si="35"/>
        <v>5.3435114503816793E-2</v>
      </c>
      <c r="I79" s="101">
        <f>IF(ISNUMBER(G79), $B91 * H79, "")</f>
        <v>8015.2671755725187</v>
      </c>
      <c r="J79" s="15">
        <v>136</v>
      </c>
      <c r="K79" s="32">
        <f t="shared" si="36"/>
        <v>3.8167938931297711E-2</v>
      </c>
      <c r="L79" s="18">
        <f>IF(ISNUMBER(J79), $B91 * K79, "")</f>
        <v>5725.1908396946565</v>
      </c>
      <c r="M79" s="31">
        <v>134</v>
      </c>
      <c r="N79" s="32">
        <f t="shared" si="37"/>
        <v>2.2900763358778626E-2</v>
      </c>
      <c r="O79" s="18">
        <f>IF(ISNUMBER(M79), $B91 * N79, "")</f>
        <v>3435.1145038167938</v>
      </c>
      <c r="Q79" s="33"/>
      <c r="R79" s="33"/>
    </row>
    <row r="80" spans="1:19" ht="17.25" thickBot="1">
      <c r="A80" s="130" t="s">
        <v>54</v>
      </c>
      <c r="B80" s="131">
        <v>473</v>
      </c>
      <c r="C80" s="79">
        <v>-2.4742268000000001E-2</v>
      </c>
      <c r="D80" s="24">
        <v>495</v>
      </c>
      <c r="E80" s="25">
        <f t="shared" si="34"/>
        <v>4.6511627906976744E-2</v>
      </c>
      <c r="F80" s="104">
        <f>IF(ISNUMBER(D80), $B91 * E80, "")</f>
        <v>6976.7441860465115</v>
      </c>
      <c r="G80" s="102">
        <v>505</v>
      </c>
      <c r="H80" s="25">
        <f t="shared" si="35"/>
        <v>6.765327695560254E-2</v>
      </c>
      <c r="I80" s="103">
        <f>IF(ISNUMBER(G80), $B91 * H80, "")</f>
        <v>10147.99154334038</v>
      </c>
      <c r="J80" s="24">
        <v>488</v>
      </c>
      <c r="K80" s="25">
        <f t="shared" si="36"/>
        <v>3.1712473572938688E-2</v>
      </c>
      <c r="L80" s="104">
        <f>IF(ISNUMBER(J80), $B91 * K80, "")</f>
        <v>4756.8710359408033</v>
      </c>
      <c r="M80" s="102">
        <v>477</v>
      </c>
      <c r="N80" s="25">
        <f t="shared" si="37"/>
        <v>8.4566596194503175E-3</v>
      </c>
      <c r="O80" s="104">
        <f>IF(ISNUMBER(M80), $B91 * N80, "")</f>
        <v>1268.4989429175475</v>
      </c>
      <c r="Q80" s="265"/>
      <c r="R80" s="266"/>
      <c r="S80" s="267"/>
    </row>
    <row r="81" spans="1:19">
      <c r="A81" s="123" t="s">
        <v>130</v>
      </c>
      <c r="B81" s="124">
        <v>118</v>
      </c>
      <c r="C81" s="76">
        <v>-2.4793388400000001E-2</v>
      </c>
      <c r="D81" s="13">
        <v>121</v>
      </c>
      <c r="E81" s="14">
        <f>IF(ISNUMBER(D81), (D81 - $B81) / $B81, "")</f>
        <v>2.5423728813559324E-2</v>
      </c>
      <c r="F81" s="16">
        <f>IF(ISNUMBER(D81), $B91 * E81, "")</f>
        <v>3813.5593220338988</v>
      </c>
      <c r="G81" s="29">
        <v>126</v>
      </c>
      <c r="H81" s="14">
        <f>IF(ISNUMBER(G81), (G81 - $B81) / $B81, "")</f>
        <v>6.7796610169491525E-2</v>
      </c>
      <c r="I81" s="100">
        <f>IF(ISNUMBER(G81), $B91 * H81, "")</f>
        <v>10169.491525423729</v>
      </c>
      <c r="J81" s="13">
        <v>123</v>
      </c>
      <c r="K81" s="14">
        <f>IF(ISNUMBER(J81), (J81 - $B81) / $B81, "")</f>
        <v>4.2372881355932202E-2</v>
      </c>
      <c r="L81" s="16">
        <f>IF(ISNUMBER(J81), $B91 * K81, "")</f>
        <v>6355.9322033898306</v>
      </c>
      <c r="M81" s="29">
        <v>123</v>
      </c>
      <c r="N81" s="14">
        <f>IF(ISNUMBER(M81), (M81 - $B81) / $B81, "")</f>
        <v>4.2372881355932202E-2</v>
      </c>
      <c r="O81" s="16">
        <f>IF(ISNUMBER(M81), $B91 * N81, "")</f>
        <v>6355.9322033898306</v>
      </c>
      <c r="Q81" s="268"/>
      <c r="R81" s="269"/>
      <c r="S81" s="270"/>
    </row>
    <row r="82" spans="1:19" ht="17.25" thickBot="1">
      <c r="A82" s="125" t="s">
        <v>150</v>
      </c>
      <c r="B82" s="126">
        <v>112</v>
      </c>
      <c r="C82" s="77">
        <v>-2.6086956500000001E-2</v>
      </c>
      <c r="D82" s="15">
        <v>115</v>
      </c>
      <c r="E82" s="32">
        <f t="shared" ref="E82:E85" si="38">IF(ISNUMBER(D82), (D82 - $B82) / $B82, "")</f>
        <v>2.6785714285714284E-2</v>
      </c>
      <c r="F82" s="18">
        <f>IF(ISNUMBER(D82), $B91 * E82, "")</f>
        <v>4017.8571428571427</v>
      </c>
      <c r="G82" s="31">
        <v>116</v>
      </c>
      <c r="H82" s="32">
        <f t="shared" ref="H82:H85" si="39">IF(ISNUMBER(G82), (G82 - $B82) / $B82, "")</f>
        <v>3.5714285714285712E-2</v>
      </c>
      <c r="I82" s="101">
        <f>IF(ISNUMBER(G82), $B91 * H82, "")</f>
        <v>5357.1428571428569</v>
      </c>
      <c r="J82" s="15">
        <v>115</v>
      </c>
      <c r="K82" s="32">
        <f t="shared" ref="K82:K85" si="40">IF(ISNUMBER(J82), (J82 - $B82) / $B82, "")</f>
        <v>2.6785714285714284E-2</v>
      </c>
      <c r="L82" s="18">
        <f>IF(ISNUMBER(J82), $B91 * K82, "")</f>
        <v>4017.8571428571427</v>
      </c>
      <c r="M82" s="31">
        <v>115</v>
      </c>
      <c r="N82" s="32">
        <f t="shared" ref="N82:N85" si="41">IF(ISNUMBER(M82), (M82 - $B82) / $B82, "")</f>
        <v>2.6785714285714284E-2</v>
      </c>
      <c r="O82" s="18">
        <f>IF(ISNUMBER(M82), $B91 * N82, "")</f>
        <v>4017.8571428571427</v>
      </c>
      <c r="Q82" s="271"/>
      <c r="R82" s="272"/>
      <c r="S82" s="273"/>
    </row>
    <row r="83" spans="1:19" ht="17.25" thickBot="1">
      <c r="A83" s="125" t="s">
        <v>86</v>
      </c>
      <c r="B83" s="126">
        <v>339</v>
      </c>
      <c r="C83" s="77">
        <v>-2.86532951E-2</v>
      </c>
      <c r="D83" s="15">
        <v>344</v>
      </c>
      <c r="E83" s="32">
        <f t="shared" si="38"/>
        <v>1.4749262536873156E-2</v>
      </c>
      <c r="F83" s="18">
        <f>IF(ISNUMBER(D83), $B91 * E83, "")</f>
        <v>2212.3893805309735</v>
      </c>
      <c r="G83" s="31">
        <v>351</v>
      </c>
      <c r="H83" s="32">
        <f t="shared" si="39"/>
        <v>3.5398230088495575E-2</v>
      </c>
      <c r="I83" s="101">
        <f>IF(ISNUMBER(G83), $B91 * H83, "")</f>
        <v>5309.7345132743358</v>
      </c>
      <c r="J83" s="15">
        <v>354</v>
      </c>
      <c r="K83" s="32">
        <f t="shared" si="40"/>
        <v>4.4247787610619468E-2</v>
      </c>
      <c r="L83" s="18">
        <f>IF(ISNUMBER(J83), $B91 * K83, "")</f>
        <v>6637.1681415929206</v>
      </c>
      <c r="M83" s="31">
        <v>350</v>
      </c>
      <c r="N83" s="32">
        <f t="shared" si="41"/>
        <v>3.2448377581120944E-2</v>
      </c>
      <c r="O83" s="18">
        <f>IF(ISNUMBER(M83), $B91 * N83, "")</f>
        <v>4867.2566371681414</v>
      </c>
      <c r="Q83" s="264"/>
      <c r="R83" s="264"/>
      <c r="S83" s="264"/>
    </row>
    <row r="84" spans="1:19" ht="17.25" thickBot="1">
      <c r="A84" s="125" t="s">
        <v>122</v>
      </c>
      <c r="B84" s="126">
        <v>610</v>
      </c>
      <c r="C84" s="77">
        <v>-3.0206677299999998E-2</v>
      </c>
      <c r="D84" s="15">
        <v>606</v>
      </c>
      <c r="E84" s="32">
        <f t="shared" si="38"/>
        <v>-6.5573770491803279E-3</v>
      </c>
      <c r="F84" s="18">
        <f>IF(ISNUMBER(D84), $B91 * E84, "")</f>
        <v>-983.60655737704917</v>
      </c>
      <c r="G84" s="31">
        <v>614</v>
      </c>
      <c r="H84" s="32">
        <f t="shared" si="39"/>
        <v>6.5573770491803279E-3</v>
      </c>
      <c r="I84" s="101">
        <f>IF(ISNUMBER(G84), $B91 * H84, "")</f>
        <v>983.60655737704917</v>
      </c>
      <c r="J84" s="15">
        <v>606</v>
      </c>
      <c r="K84" s="32">
        <f t="shared" si="40"/>
        <v>-6.5573770491803279E-3</v>
      </c>
      <c r="L84" s="18">
        <f>IF(ISNUMBER(J84), $B91 * K84, "")</f>
        <v>-983.60655737704917</v>
      </c>
      <c r="M84" s="31">
        <v>607</v>
      </c>
      <c r="N84" s="32">
        <f t="shared" si="41"/>
        <v>-4.9180327868852463E-3</v>
      </c>
      <c r="O84" s="18">
        <f>IF(ISNUMBER(M84), $B91 * N84, "")</f>
        <v>-737.70491803278696</v>
      </c>
      <c r="Q84" s="274"/>
      <c r="R84" s="274"/>
      <c r="S84" s="274"/>
    </row>
    <row r="85" spans="1:19" ht="17.25" thickBot="1">
      <c r="A85" s="127" t="s">
        <v>198</v>
      </c>
      <c r="B85" s="128">
        <v>184</v>
      </c>
      <c r="C85" s="78">
        <v>-3.1578947400000001E-2</v>
      </c>
      <c r="D85" s="20">
        <v>187</v>
      </c>
      <c r="E85" s="21">
        <f t="shared" si="38"/>
        <v>1.6304347826086956E-2</v>
      </c>
      <c r="F85" s="22">
        <f>IF(ISNUMBER(D85), $B91 * E85, "")</f>
        <v>2445.6521739130435</v>
      </c>
      <c r="G85" s="30">
        <v>194</v>
      </c>
      <c r="H85" s="21">
        <f t="shared" si="39"/>
        <v>5.434782608695652E-2</v>
      </c>
      <c r="I85" s="105">
        <f>IF(ISNUMBER(G85), $B91 * H85, "")</f>
        <v>8152.173913043478</v>
      </c>
      <c r="J85" s="20">
        <v>210</v>
      </c>
      <c r="K85" s="21">
        <f t="shared" si="40"/>
        <v>0.14130434782608695</v>
      </c>
      <c r="L85" s="22">
        <f>IF(ISNUMBER(J85), $B91 * K85, "")</f>
        <v>21195.65217391304</v>
      </c>
      <c r="M85" s="30">
        <v>193</v>
      </c>
      <c r="N85" s="21">
        <f t="shared" si="41"/>
        <v>4.8913043478260872E-2</v>
      </c>
      <c r="O85" s="22">
        <f>IF(ISNUMBER(M85), $B91 * N85, "")</f>
        <v>7336.9565217391309</v>
      </c>
      <c r="Q85" s="274"/>
      <c r="R85" s="274"/>
      <c r="S85" s="274"/>
    </row>
    <row r="86" spans="1:19" ht="17.25" thickBot="1">
      <c r="A86" s="125" t="s">
        <v>240</v>
      </c>
      <c r="B86" s="129">
        <v>617</v>
      </c>
      <c r="C86" s="80">
        <v>-3.2915360499999997E-2</v>
      </c>
      <c r="D86" s="106">
        <v>627</v>
      </c>
      <c r="E86" s="107">
        <f>IF(ISNUMBER(D86), (D86 - $B86) / $B86, "")</f>
        <v>1.6207455429497569E-2</v>
      </c>
      <c r="F86" s="108">
        <f>IF(ISNUMBER(D86), $B91 * E86, "")</f>
        <v>2431.1183144246352</v>
      </c>
      <c r="G86" s="109">
        <v>637</v>
      </c>
      <c r="H86" s="107">
        <f>IF(ISNUMBER(G86), (G86 - $B86) / $B86, "")</f>
        <v>3.2414910858995137E-2</v>
      </c>
      <c r="I86" s="110">
        <f>IF(ISNUMBER(G86), $B91 * H86, "")</f>
        <v>4862.2366288492703</v>
      </c>
      <c r="J86" s="106">
        <v>635</v>
      </c>
      <c r="K86" s="107">
        <f>IF(ISNUMBER(J86), (J86 - $B86) / $B86, "")</f>
        <v>2.9173419773095625E-2</v>
      </c>
      <c r="L86" s="108">
        <f>IF(ISNUMBER(J86), $B91 * K86, "")</f>
        <v>4376.0129659643435</v>
      </c>
      <c r="M86" s="109">
        <v>640</v>
      </c>
      <c r="N86" s="107">
        <f>IF(ISNUMBER(M86), (M86 - $B86) / $B86, "")</f>
        <v>3.7277147487844407E-2</v>
      </c>
      <c r="O86" s="108">
        <f>IF(ISNUMBER(M86), $B91 * N86, "")</f>
        <v>5591.5721231766611</v>
      </c>
      <c r="Q86" s="264"/>
      <c r="R86" s="264"/>
      <c r="S86" s="264"/>
    </row>
    <row r="87" spans="1:19" ht="17.25" thickBot="1">
      <c r="A87" s="125" t="s">
        <v>116</v>
      </c>
      <c r="B87" s="126">
        <v>213</v>
      </c>
      <c r="C87" s="77">
        <v>-3.6199095000000001E-2</v>
      </c>
      <c r="D87" s="15">
        <v>218</v>
      </c>
      <c r="E87" s="32">
        <f t="shared" ref="E87:E90" si="42">IF(ISNUMBER(D87), (D87 - $B87) / $B87, "")</f>
        <v>2.3474178403755867E-2</v>
      </c>
      <c r="F87" s="18">
        <f>IF(ISNUMBER(D87), $B91 * E87, "")</f>
        <v>3521.1267605633802</v>
      </c>
      <c r="G87" s="31">
        <v>220</v>
      </c>
      <c r="H87" s="32">
        <f t="shared" ref="H87:H90" si="43">IF(ISNUMBER(G87), (G87 - $B87) / $B87, "")</f>
        <v>3.2863849765258218E-2</v>
      </c>
      <c r="I87" s="101">
        <f>IF(ISNUMBER(G87), $B91 * H87, "")</f>
        <v>4929.5774647887329</v>
      </c>
      <c r="J87" s="15">
        <v>218</v>
      </c>
      <c r="K87" s="32">
        <f t="shared" ref="K87:K90" si="44">IF(ISNUMBER(J87), (J87 - $B87) / $B87, "")</f>
        <v>2.3474178403755867E-2</v>
      </c>
      <c r="L87" s="18">
        <f>IF(ISNUMBER(J87), $B91 * K87, "")</f>
        <v>3521.1267605633802</v>
      </c>
      <c r="M87" s="31">
        <v>217</v>
      </c>
      <c r="N87" s="32">
        <f t="shared" ref="N87:N90" si="45">IF(ISNUMBER(M87), (M87 - $B87) / $B87, "")</f>
        <v>1.8779342723004695E-2</v>
      </c>
      <c r="O87" s="18">
        <f>IF(ISNUMBER(M87), $B91 * N87, "")</f>
        <v>2816.9014084507044</v>
      </c>
      <c r="Q87" s="264"/>
      <c r="R87" s="264"/>
      <c r="S87" s="264"/>
    </row>
    <row r="88" spans="1:19" ht="17.25" thickBot="1">
      <c r="A88" s="125" t="s">
        <v>128</v>
      </c>
      <c r="B88" s="126">
        <v>132</v>
      </c>
      <c r="C88" s="77">
        <v>-3.6496350400000002E-2</v>
      </c>
      <c r="D88" s="15">
        <v>135</v>
      </c>
      <c r="E88" s="32">
        <f t="shared" si="42"/>
        <v>2.2727272727272728E-2</v>
      </c>
      <c r="F88" s="18">
        <f>IF(ISNUMBER(D88), $B91 * E88, "")</f>
        <v>3409.090909090909</v>
      </c>
      <c r="G88" s="31">
        <v>137</v>
      </c>
      <c r="H88" s="32">
        <f t="shared" si="43"/>
        <v>3.787878787878788E-2</v>
      </c>
      <c r="I88" s="101">
        <f>IF(ISNUMBER(G88), $B91 * H88, "")</f>
        <v>5681.818181818182</v>
      </c>
      <c r="J88" s="15">
        <v>142</v>
      </c>
      <c r="K88" s="32">
        <f t="shared" si="44"/>
        <v>7.575757575757576E-2</v>
      </c>
      <c r="L88" s="18">
        <f>IF(ISNUMBER(J88), $B91 * K88, "")</f>
        <v>11363.636363636364</v>
      </c>
      <c r="M88" s="31">
        <v>140</v>
      </c>
      <c r="N88" s="32">
        <f t="shared" si="45"/>
        <v>6.0606060606060608E-2</v>
      </c>
      <c r="O88" s="18">
        <f>IF(ISNUMBER(M88), $B91 * N88, "")</f>
        <v>9090.9090909090919</v>
      </c>
      <c r="Q88" s="264"/>
      <c r="R88" s="264"/>
      <c r="S88" s="264"/>
    </row>
    <row r="89" spans="1:19">
      <c r="A89" s="125" t="s">
        <v>142</v>
      </c>
      <c r="B89" s="126">
        <v>101</v>
      </c>
      <c r="C89" s="77">
        <v>-3.8095238099999998E-2</v>
      </c>
      <c r="D89" s="15">
        <v>100</v>
      </c>
      <c r="E89" s="32">
        <f t="shared" si="42"/>
        <v>-9.9009900990099011E-3</v>
      </c>
      <c r="F89" s="18">
        <f>IF(ISNUMBER(D89), $B91 * E89, "")</f>
        <v>-1485.1485148514851</v>
      </c>
      <c r="G89" s="31">
        <v>103</v>
      </c>
      <c r="H89" s="32">
        <f t="shared" si="43"/>
        <v>1.9801980198019802E-2</v>
      </c>
      <c r="I89" s="101">
        <f>IF(ISNUMBER(G89), $B91 * H89, "")</f>
        <v>2970.2970297029701</v>
      </c>
      <c r="J89" s="15">
        <v>105</v>
      </c>
      <c r="K89" s="32">
        <f t="shared" si="44"/>
        <v>3.9603960396039604E-2</v>
      </c>
      <c r="L89" s="18">
        <f>IF(ISNUMBER(J89), $B91 * K89, "")</f>
        <v>5940.5940594059402</v>
      </c>
      <c r="M89" s="31">
        <v>105</v>
      </c>
      <c r="N89" s="32">
        <f t="shared" si="45"/>
        <v>3.9603960396039604E-2</v>
      </c>
      <c r="O89" s="18">
        <f>IF(ISNUMBER(M89), $B91 * N89, "")</f>
        <v>5940.5940594059402</v>
      </c>
      <c r="Q89" s="253"/>
      <c r="R89" s="254"/>
      <c r="S89" s="255"/>
    </row>
    <row r="90" spans="1:19" ht="17.25" thickBot="1">
      <c r="A90" s="130" t="s">
        <v>80</v>
      </c>
      <c r="B90" s="131">
        <v>850</v>
      </c>
      <c r="C90" s="79">
        <v>-3.8461538500000003E-2</v>
      </c>
      <c r="D90" s="24">
        <v>855</v>
      </c>
      <c r="E90" s="25">
        <f t="shared" si="42"/>
        <v>5.8823529411764705E-3</v>
      </c>
      <c r="F90" s="104">
        <f>IF(ISNUMBER(D90), $B91 * E90, "")</f>
        <v>882.35294117647061</v>
      </c>
      <c r="G90" s="102">
        <v>872</v>
      </c>
      <c r="H90" s="25">
        <f t="shared" si="43"/>
        <v>2.5882352941176471E-2</v>
      </c>
      <c r="I90" s="103">
        <f>IF(ISNUMBER(G90), $B91 * H90, "")</f>
        <v>3882.3529411764707</v>
      </c>
      <c r="J90" s="24">
        <v>864</v>
      </c>
      <c r="K90" s="25">
        <f t="shared" si="44"/>
        <v>1.6470588235294119E-2</v>
      </c>
      <c r="L90" s="104">
        <f>IF(ISNUMBER(J90), $B91 * K90, "")</f>
        <v>2470.588235294118</v>
      </c>
      <c r="M90" s="102">
        <v>865</v>
      </c>
      <c r="N90" s="25">
        <f t="shared" si="45"/>
        <v>1.7647058823529412E-2</v>
      </c>
      <c r="O90" s="104">
        <f>IF(ISNUMBER(M90), $B91 * N90, "")</f>
        <v>2647.0588235294117</v>
      </c>
      <c r="Q90" s="256"/>
      <c r="R90" s="257"/>
      <c r="S90" s="258"/>
    </row>
    <row r="91" spans="1:19" ht="17.25" thickBot="1">
      <c r="A91" s="132" t="s">
        <v>268</v>
      </c>
      <c r="B91" s="317">
        <f>$B$37</f>
        <v>150000</v>
      </c>
      <c r="C91" s="318"/>
      <c r="D91" s="26" t="s">
        <v>269</v>
      </c>
      <c r="E91" s="27">
        <f>IF(COUNT(E71:E90), SUM(E71:E90) / COUNT(E71:E90), 0)</f>
        <v>1.5159988875392924E-2</v>
      </c>
      <c r="F91" s="28">
        <f>SUM(F71:F90)</f>
        <v>45479.966626178764</v>
      </c>
      <c r="G91" s="26" t="s">
        <v>269</v>
      </c>
      <c r="H91" s="27">
        <f>IF(COUNT(H71:H90), SUM(H71:H90) / COUNT(H71:H90), 0)</f>
        <v>3.4541945073570765E-2</v>
      </c>
      <c r="I91" s="28">
        <f>SUM(I71:I90)</f>
        <v>103625.83522071227</v>
      </c>
      <c r="J91" s="26" t="s">
        <v>269</v>
      </c>
      <c r="K91" s="27">
        <f>IF(COUNT(K71:K90), SUM(K71:K90) / COUNT(K71:K90), 0)</f>
        <v>3.2973272321521363E-2</v>
      </c>
      <c r="L91" s="28">
        <f>SUM(L71:L90)</f>
        <v>98919.816964564074</v>
      </c>
      <c r="M91" s="26" t="s">
        <v>269</v>
      </c>
      <c r="N91" s="27">
        <f>IF(COUNT(N71:N90), SUM(N71:N90) / COUNT(N71:N90), 0)</f>
        <v>2.812085962564324E-2</v>
      </c>
      <c r="O91" s="28">
        <f>SUM(O71:O90)</f>
        <v>84362.578876929692</v>
      </c>
      <c r="Q91" s="259"/>
      <c r="R91" s="260"/>
      <c r="S91" s="261"/>
    </row>
    <row r="93" spans="1:19" ht="17.25" thickBot="1"/>
    <row r="94" spans="1:19" ht="17.25" thickBot="1">
      <c r="A94" s="275" t="s">
        <v>46</v>
      </c>
      <c r="B94" s="276"/>
      <c r="C94" s="276"/>
      <c r="D94" s="276"/>
      <c r="E94" s="276"/>
      <c r="F94" s="276"/>
      <c r="G94" s="276"/>
      <c r="H94" s="276"/>
      <c r="I94" s="276"/>
      <c r="J94" s="276"/>
      <c r="K94" s="276"/>
      <c r="L94" s="276"/>
      <c r="M94" s="276"/>
      <c r="N94" s="276"/>
      <c r="O94" s="277"/>
      <c r="Q94" s="274"/>
      <c r="R94" s="274"/>
      <c r="S94" s="274"/>
    </row>
    <row r="95" spans="1:19" ht="17.25" thickBot="1">
      <c r="A95" s="173" t="s">
        <v>265</v>
      </c>
      <c r="B95" s="275" t="s">
        <v>49</v>
      </c>
      <c r="C95" s="277"/>
      <c r="D95" s="275" t="s">
        <v>58</v>
      </c>
      <c r="E95" s="276"/>
      <c r="F95" s="277"/>
      <c r="G95" s="278">
        <f>_xlfn.IFNA(VLOOKUP(B95, 현재가테이블!$B$2:$D$200, 2, FALSE), "-")</f>
        <v>74050000</v>
      </c>
      <c r="H95" s="279"/>
      <c r="I95" s="280"/>
      <c r="J95" s="275" t="s">
        <v>59</v>
      </c>
      <c r="K95" s="276"/>
      <c r="L95" s="277"/>
      <c r="M95" s="281">
        <f>_xlfn.IFNA(VLOOKUP(B95, 현재가테이블!$B$2:$D$200, 3, FALSE), "-")</f>
        <v>-1.04236269E-2</v>
      </c>
      <c r="N95" s="282"/>
      <c r="O95" s="283"/>
      <c r="Q95" s="274"/>
      <c r="R95" s="274"/>
      <c r="S95" s="274"/>
    </row>
    <row r="96" spans="1:19" ht="17.25" thickBot="1">
      <c r="A96" s="319" t="s">
        <v>55</v>
      </c>
      <c r="B96" s="315" t="str">
        <f>TEXT($G$1, "[$-ko-KR]yyyy-mm-dd(ddd) ") &amp; "오전 00:00"</f>
        <v>2021-10-05(화) 오전 00:00</v>
      </c>
      <c r="C96" s="316"/>
      <c r="D96" s="288" t="str">
        <f>TEXT($G$1, "[$-ko-KR]yyyy-mm-dd(ddd) ") &amp; "오후 14:00"</f>
        <v>2021-10-05(화) 오후 14:00</v>
      </c>
      <c r="E96" s="289"/>
      <c r="F96" s="290"/>
      <c r="G96" s="288" t="str">
        <f>TEXT($G$1, "[$-ko-KR]yyyy-mm-dd(ddd) ") &amp; "오후 19:00"</f>
        <v>2021-10-05(화) 오후 19:00</v>
      </c>
      <c r="H96" s="289"/>
      <c r="I96" s="290"/>
      <c r="J96" s="288" t="str">
        <f>TEXT($G$1, "[$-ko-KR]yyyy-mm-dd(ddd) ") &amp; "오후 21:00"</f>
        <v>2021-10-05(화) 오후 21:00</v>
      </c>
      <c r="K96" s="289"/>
      <c r="L96" s="290"/>
      <c r="M96" s="288" t="str">
        <f>TEXT($G$1+1, "[$-ko-KR]yyyy-mm-dd(ddd) ") &amp; "오전 00:00"</f>
        <v>2021-10-06(수) 오전 00:00</v>
      </c>
      <c r="N96" s="289"/>
      <c r="O96" s="290"/>
      <c r="Q96" s="274"/>
      <c r="R96" s="274"/>
      <c r="S96" s="274"/>
    </row>
    <row r="97" spans="1:19" ht="17.25" thickBot="1">
      <c r="A97" s="320"/>
      <c r="B97" s="121" t="s">
        <v>58</v>
      </c>
      <c r="C97" s="122" t="s">
        <v>59</v>
      </c>
      <c r="D97" s="2" t="s">
        <v>58</v>
      </c>
      <c r="E97" s="10" t="s">
        <v>266</v>
      </c>
      <c r="F97" s="11" t="s">
        <v>267</v>
      </c>
      <c r="G97" s="174" t="s">
        <v>58</v>
      </c>
      <c r="H97" s="175" t="s">
        <v>266</v>
      </c>
      <c r="I97" s="176" t="s">
        <v>267</v>
      </c>
      <c r="J97" s="10" t="s">
        <v>58</v>
      </c>
      <c r="K97" s="10" t="s">
        <v>266</v>
      </c>
      <c r="L97" s="115" t="s">
        <v>267</v>
      </c>
      <c r="M97" s="2" t="s">
        <v>58</v>
      </c>
      <c r="N97" s="10" t="s">
        <v>266</v>
      </c>
      <c r="O97" s="66" t="s">
        <v>267</v>
      </c>
      <c r="Q97" s="264"/>
      <c r="R97" s="264"/>
      <c r="S97" s="264"/>
    </row>
    <row r="98" spans="1:19" ht="17.25" thickBot="1">
      <c r="A98" s="123" t="s">
        <v>204</v>
      </c>
      <c r="B98" s="124">
        <v>1125</v>
      </c>
      <c r="C98" s="76">
        <v>0.10837438420000001</v>
      </c>
      <c r="D98" s="13">
        <v>1060</v>
      </c>
      <c r="E98" s="14">
        <f>IF(ISNUMBER(D98), (D98 - $B98) / $B98, "")</f>
        <v>-5.7777777777777775E-2</v>
      </c>
      <c r="F98" s="16">
        <f>IF(ISNUMBER(D98), $B118 * E98, "")</f>
        <v>-8666.6666666666661</v>
      </c>
      <c r="G98" s="29">
        <v>1095</v>
      </c>
      <c r="H98" s="14">
        <f>IF(ISNUMBER(G98), (G98 - $B98) / $B98, "")</f>
        <v>-2.6666666666666668E-2</v>
      </c>
      <c r="I98" s="100">
        <f>IF(ISNUMBER(G98), $B118 * H98, "")</f>
        <v>-4000.0000000000005</v>
      </c>
      <c r="J98" s="13">
        <v>1035</v>
      </c>
      <c r="K98" s="14">
        <f>IF(ISNUMBER(J98), (J98 - $B98) / $B98, "")</f>
        <v>-0.08</v>
      </c>
      <c r="L98" s="16">
        <f>IF(ISNUMBER(J98), $B118 * K98, "")</f>
        <v>-12000</v>
      </c>
      <c r="M98" s="29">
        <v>1025</v>
      </c>
      <c r="N98" s="14">
        <f>IF(ISNUMBER(M98), (M98 - $B98) / $B98, "")</f>
        <v>-8.8888888888888892E-2</v>
      </c>
      <c r="O98" s="16">
        <f>IF(ISNUMBER(M98), $B118 * N98, "")</f>
        <v>-13333.333333333334</v>
      </c>
      <c r="Q98" s="274"/>
      <c r="R98" s="274"/>
      <c r="S98" s="274"/>
    </row>
    <row r="99" spans="1:19" ht="17.25" thickBot="1">
      <c r="A99" s="125" t="s">
        <v>222</v>
      </c>
      <c r="B99" s="126">
        <v>4660</v>
      </c>
      <c r="C99" s="77">
        <v>5.9090909099999998E-2</v>
      </c>
      <c r="D99" s="15">
        <v>4520</v>
      </c>
      <c r="E99" s="32">
        <f t="shared" ref="E99:E102" si="46">IF(ISNUMBER(D99), (D99 - $B99) / $B99, "")</f>
        <v>-3.0042918454935622E-2</v>
      </c>
      <c r="F99" s="18">
        <f>IF(ISNUMBER(D99), $B118 * E99, "")</f>
        <v>-4506.4377682403438</v>
      </c>
      <c r="G99" s="31">
        <v>4565</v>
      </c>
      <c r="H99" s="32">
        <f t="shared" ref="H99:H102" si="47">IF(ISNUMBER(G99), (G99 - $B99) / $B99, "")</f>
        <v>-2.03862660944206E-2</v>
      </c>
      <c r="I99" s="101">
        <f>IF(ISNUMBER(G99), $B118 * H99, "")</f>
        <v>-3057.9399141630902</v>
      </c>
      <c r="J99" s="15">
        <v>4785</v>
      </c>
      <c r="K99" s="32">
        <f t="shared" ref="K99:K102" si="48">IF(ISNUMBER(J99), (J99 - $B99) / $B99, "")</f>
        <v>2.6824034334763949E-2</v>
      </c>
      <c r="L99" s="18">
        <f>IF(ISNUMBER(J99), $B118 * K99, "")</f>
        <v>4023.6051502145924</v>
      </c>
      <c r="M99" s="31">
        <v>4500</v>
      </c>
      <c r="N99" s="32">
        <f t="shared" ref="N99:N102" si="49">IF(ISNUMBER(M99), (M99 - $B99) / $B99, "")</f>
        <v>-3.4334763948497854E-2</v>
      </c>
      <c r="O99" s="18">
        <f>IF(ISNUMBER(M99), $B118 * N99, "")</f>
        <v>-5150.2145922746777</v>
      </c>
      <c r="Q99" s="274"/>
      <c r="R99" s="274"/>
      <c r="S99" s="274"/>
    </row>
    <row r="100" spans="1:19" ht="17.25" thickBot="1">
      <c r="A100" s="125" t="s">
        <v>152</v>
      </c>
      <c r="B100" s="126">
        <v>174300</v>
      </c>
      <c r="C100" s="77">
        <v>4.2152466399999998E-2</v>
      </c>
      <c r="D100" s="15">
        <v>166150</v>
      </c>
      <c r="E100" s="32">
        <f t="shared" si="46"/>
        <v>-4.675846242111302E-2</v>
      </c>
      <c r="F100" s="18">
        <f>IF(ISNUMBER(D100), $B118 * E100, "")</f>
        <v>-7013.7693631669526</v>
      </c>
      <c r="G100" s="31">
        <v>167350</v>
      </c>
      <c r="H100" s="32">
        <f t="shared" si="47"/>
        <v>-3.9873780837636257E-2</v>
      </c>
      <c r="I100" s="101">
        <f>IF(ISNUMBER(G100), $B118 * H100, "")</f>
        <v>-5981.0671256454389</v>
      </c>
      <c r="J100" s="15">
        <v>163250</v>
      </c>
      <c r="K100" s="32">
        <f t="shared" si="48"/>
        <v>-6.3396442914515197E-2</v>
      </c>
      <c r="L100" s="18">
        <f>IF(ISNUMBER(J100), $B118 * K100, "")</f>
        <v>-9509.4664371772797</v>
      </c>
      <c r="M100" s="31">
        <v>156700</v>
      </c>
      <c r="N100" s="32">
        <f t="shared" si="49"/>
        <v>-0.10097532989099255</v>
      </c>
      <c r="O100" s="18">
        <f>IF(ISNUMBER(M100), $B118 * N100, "")</f>
        <v>-15146.299483648882</v>
      </c>
      <c r="Q100" s="264"/>
      <c r="R100" s="264"/>
      <c r="S100" s="264"/>
    </row>
    <row r="101" spans="1:19" ht="17.25" thickBot="1">
      <c r="A101" s="125" t="s">
        <v>196</v>
      </c>
      <c r="B101" s="126">
        <v>24430</v>
      </c>
      <c r="C101" s="77">
        <v>4.1791044800000003E-2</v>
      </c>
      <c r="D101" s="15">
        <v>24750</v>
      </c>
      <c r="E101" s="32">
        <f t="shared" si="46"/>
        <v>1.3098649201801064E-2</v>
      </c>
      <c r="F101" s="18">
        <f>IF(ISNUMBER(D101), $B118 * E101, "")</f>
        <v>1964.7973802701597</v>
      </c>
      <c r="G101" s="31">
        <v>25740</v>
      </c>
      <c r="H101" s="32">
        <f t="shared" si="47"/>
        <v>5.3622595169873104E-2</v>
      </c>
      <c r="I101" s="101">
        <f>IF(ISNUMBER(G101), $B118 * H101, "")</f>
        <v>8043.3892754809658</v>
      </c>
      <c r="J101" s="15">
        <v>24510</v>
      </c>
      <c r="K101" s="32">
        <f t="shared" si="48"/>
        <v>3.274662300450266E-3</v>
      </c>
      <c r="L101" s="18">
        <f>IF(ISNUMBER(J101), $B118 * K101, "")</f>
        <v>491.19934506753992</v>
      </c>
      <c r="M101" s="31">
        <v>24200</v>
      </c>
      <c r="N101" s="32">
        <f t="shared" si="49"/>
        <v>-9.4146541137945152E-3</v>
      </c>
      <c r="O101" s="18">
        <f>IF(ISNUMBER(M101), $B118 * N101, "")</f>
        <v>-1412.1981170691772</v>
      </c>
      <c r="Q101" s="264"/>
      <c r="R101" s="264"/>
      <c r="S101" s="264"/>
    </row>
    <row r="102" spans="1:19" ht="17.25" thickBot="1">
      <c r="A102" s="127" t="s">
        <v>72</v>
      </c>
      <c r="B102" s="128">
        <v>24.4</v>
      </c>
      <c r="C102" s="78">
        <v>2.9535865000000001E-2</v>
      </c>
      <c r="D102" s="20">
        <v>24.5</v>
      </c>
      <c r="E102" s="21">
        <f t="shared" si="46"/>
        <v>4.0983606557377632E-3</v>
      </c>
      <c r="F102" s="22">
        <f>IF(ISNUMBER(D102), $B118 * E102, "")</f>
        <v>614.75409836066444</v>
      </c>
      <c r="G102" s="30">
        <v>25.4</v>
      </c>
      <c r="H102" s="21">
        <f t="shared" si="47"/>
        <v>4.0983606557377053E-2</v>
      </c>
      <c r="I102" s="105">
        <f>IF(ISNUMBER(G102), $B118 * H102, "")</f>
        <v>6147.5409836065583</v>
      </c>
      <c r="J102" s="20">
        <v>26.6</v>
      </c>
      <c r="K102" s="21">
        <f t="shared" si="48"/>
        <v>9.0163934426229636E-2</v>
      </c>
      <c r="L102" s="22">
        <f>IF(ISNUMBER(J102), $B118 * K102, "")</f>
        <v>13524.590163934445</v>
      </c>
      <c r="M102" s="30">
        <v>25.5</v>
      </c>
      <c r="N102" s="21">
        <f t="shared" si="49"/>
        <v>4.5081967213114818E-2</v>
      </c>
      <c r="O102" s="22">
        <f>IF(ISNUMBER(M102), $B118 * N102, "")</f>
        <v>6762.2950819672224</v>
      </c>
      <c r="Q102" s="264"/>
      <c r="R102" s="264"/>
      <c r="S102" s="264"/>
    </row>
    <row r="103" spans="1:19" ht="17.25" thickBot="1">
      <c r="A103" s="125" t="s">
        <v>138</v>
      </c>
      <c r="B103" s="129">
        <v>20580</v>
      </c>
      <c r="C103" s="80">
        <v>2.0327218599999999E-2</v>
      </c>
      <c r="D103" s="106">
        <v>19790</v>
      </c>
      <c r="E103" s="107">
        <f>IF(ISNUMBER(D103), (D103 - $B103) / $B103, "")</f>
        <v>-3.8386783284742466E-2</v>
      </c>
      <c r="F103" s="108">
        <f>IF(ISNUMBER(D103), $B118 * E103, "")</f>
        <v>-5758.0174927113703</v>
      </c>
      <c r="G103" s="109">
        <v>19960</v>
      </c>
      <c r="H103" s="107">
        <f>IF(ISNUMBER(G103), (G103 - $B103) / $B103, "")</f>
        <v>-3.0126336248785229E-2</v>
      </c>
      <c r="I103" s="110">
        <f>IF(ISNUMBER(G103), $B118 * H103, "")</f>
        <v>-4518.9504373177842</v>
      </c>
      <c r="J103" s="106">
        <v>19090</v>
      </c>
      <c r="K103" s="107">
        <f>IF(ISNUMBER(J103), (J103 - $B103) / $B103, "")</f>
        <v>-7.240038872691934E-2</v>
      </c>
      <c r="L103" s="108">
        <f>IF(ISNUMBER(J103), $B118 * K103, "")</f>
        <v>-10860.0583090379</v>
      </c>
      <c r="M103" s="109">
        <v>19020</v>
      </c>
      <c r="N103" s="107">
        <f>IF(ISNUMBER(M103), (M103 - $B103) / $B103, "")</f>
        <v>-7.5801749271137031E-2</v>
      </c>
      <c r="O103" s="108">
        <f>IF(ISNUMBER(M103), $B118 * N103, "")</f>
        <v>-11370.262390670554</v>
      </c>
      <c r="Q103" s="264"/>
      <c r="R103" s="264"/>
      <c r="S103" s="264"/>
    </row>
    <row r="104" spans="1:19" ht="17.25" thickBot="1">
      <c r="A104" s="125" t="s">
        <v>166</v>
      </c>
      <c r="B104" s="126">
        <v>1665</v>
      </c>
      <c r="C104" s="77">
        <v>1.83486239E-2</v>
      </c>
      <c r="D104" s="15">
        <v>1675</v>
      </c>
      <c r="E104" s="32">
        <f t="shared" ref="E104:E107" si="50">IF(ISNUMBER(D104), (D104 - $B104) / $B104, "")</f>
        <v>6.006006006006006E-3</v>
      </c>
      <c r="F104" s="18">
        <f>IF(ISNUMBER(D104), $B118 * E104, "")</f>
        <v>900.90090090090087</v>
      </c>
      <c r="G104" s="31">
        <v>1750</v>
      </c>
      <c r="H104" s="32">
        <f t="shared" ref="H104:H107" si="51">IF(ISNUMBER(G104), (G104 - $B104) / $B104, "")</f>
        <v>5.1051051051051052E-2</v>
      </c>
      <c r="I104" s="101">
        <f>IF(ISNUMBER(G104), $B118 * H104, "")</f>
        <v>7657.6576576576581</v>
      </c>
      <c r="J104" s="15">
        <v>1695</v>
      </c>
      <c r="K104" s="32">
        <f t="shared" ref="K104:K107" si="52">IF(ISNUMBER(J104), (J104 - $B104) / $B104, "")</f>
        <v>1.8018018018018018E-2</v>
      </c>
      <c r="L104" s="18">
        <f>IF(ISNUMBER(J104), $B118 * K104, "")</f>
        <v>2702.7027027027025</v>
      </c>
      <c r="M104" s="31">
        <v>1665</v>
      </c>
      <c r="N104" s="32">
        <f t="shared" ref="N104:N107" si="53">IF(ISNUMBER(M104), (M104 - $B104) / $B104, "")</f>
        <v>0</v>
      </c>
      <c r="O104" s="18">
        <f>IF(ISNUMBER(M104), $B118 * N104, "")</f>
        <v>0</v>
      </c>
      <c r="Q104" s="264"/>
      <c r="R104" s="264"/>
      <c r="S104" s="264"/>
    </row>
    <row r="105" spans="1:19" ht="17.25" thickBot="1">
      <c r="A105" s="125" t="s">
        <v>228</v>
      </c>
      <c r="B105" s="126">
        <v>363</v>
      </c>
      <c r="C105" s="77">
        <v>1.6806722699999999E-2</v>
      </c>
      <c r="D105" s="15">
        <v>360</v>
      </c>
      <c r="E105" s="32">
        <f t="shared" si="50"/>
        <v>-8.2644628099173556E-3</v>
      </c>
      <c r="F105" s="18">
        <f>IF(ISNUMBER(D105), $B118 * E105, "")</f>
        <v>-1239.6694214876034</v>
      </c>
      <c r="G105" s="31">
        <v>367</v>
      </c>
      <c r="H105" s="32">
        <f t="shared" si="51"/>
        <v>1.1019283746556474E-2</v>
      </c>
      <c r="I105" s="101">
        <f>IF(ISNUMBER(G105), $B118 * H105, "")</f>
        <v>1652.8925619834711</v>
      </c>
      <c r="J105" s="15">
        <v>362</v>
      </c>
      <c r="K105" s="32">
        <f t="shared" si="52"/>
        <v>-2.7548209366391185E-3</v>
      </c>
      <c r="L105" s="18">
        <f>IF(ISNUMBER(J105), $B118 * K105, "")</f>
        <v>-413.22314049586777</v>
      </c>
      <c r="M105" s="31">
        <v>358</v>
      </c>
      <c r="N105" s="32">
        <f t="shared" si="53"/>
        <v>-1.3774104683195593E-2</v>
      </c>
      <c r="O105" s="18">
        <f>IF(ISNUMBER(M105), $B118 * N105, "")</f>
        <v>-2066.1157024793388</v>
      </c>
      <c r="Q105" s="264"/>
      <c r="R105" s="264"/>
      <c r="S105" s="264"/>
    </row>
    <row r="106" spans="1:19" ht="17.25" thickBot="1">
      <c r="A106" s="125" t="s">
        <v>154</v>
      </c>
      <c r="B106" s="126">
        <v>1920</v>
      </c>
      <c r="C106" s="77">
        <v>1.5873015899999999E-2</v>
      </c>
      <c r="D106" s="15">
        <v>1895</v>
      </c>
      <c r="E106" s="32">
        <f t="shared" si="50"/>
        <v>-1.3020833333333334E-2</v>
      </c>
      <c r="F106" s="18">
        <f>IF(ISNUMBER(D106), $B118 * E106, "")</f>
        <v>-1953.125</v>
      </c>
      <c r="G106" s="31">
        <v>1930</v>
      </c>
      <c r="H106" s="32">
        <f t="shared" si="51"/>
        <v>5.208333333333333E-3</v>
      </c>
      <c r="I106" s="101">
        <f>IF(ISNUMBER(G106), $B118 * H106, "")</f>
        <v>781.25</v>
      </c>
      <c r="J106" s="15">
        <v>1920</v>
      </c>
      <c r="K106" s="32">
        <f t="shared" si="52"/>
        <v>0</v>
      </c>
      <c r="L106" s="18">
        <f>IF(ISNUMBER(J106), $B118 * K106, "")</f>
        <v>0</v>
      </c>
      <c r="M106" s="31">
        <v>1910</v>
      </c>
      <c r="N106" s="32">
        <f t="shared" si="53"/>
        <v>-5.208333333333333E-3</v>
      </c>
      <c r="O106" s="18">
        <f>IF(ISNUMBER(M106), $B118 * N106, "")</f>
        <v>-781.25</v>
      </c>
      <c r="Q106" s="33"/>
      <c r="R106" s="33"/>
    </row>
    <row r="107" spans="1:19" ht="17.25" thickBot="1">
      <c r="A107" s="130" t="s">
        <v>188</v>
      </c>
      <c r="B107" s="131">
        <v>16.7</v>
      </c>
      <c r="C107" s="79">
        <v>1.2121212100000001E-2</v>
      </c>
      <c r="D107" s="24">
        <v>16.8</v>
      </c>
      <c r="E107" s="25">
        <f t="shared" si="50"/>
        <v>5.9880239520958937E-3</v>
      </c>
      <c r="F107" s="104">
        <f>IF(ISNUMBER(D107), $B118 * E107, "")</f>
        <v>898.20359281438402</v>
      </c>
      <c r="G107" s="102">
        <v>17.5</v>
      </c>
      <c r="H107" s="25">
        <f t="shared" si="51"/>
        <v>4.7904191616766512E-2</v>
      </c>
      <c r="I107" s="103">
        <f>IF(ISNUMBER(G107), $B118 * H107, "")</f>
        <v>7185.6287425149767</v>
      </c>
      <c r="J107" s="24">
        <v>18.3</v>
      </c>
      <c r="K107" s="25">
        <f t="shared" si="52"/>
        <v>9.5808383233533023E-2</v>
      </c>
      <c r="L107" s="104">
        <f>IF(ISNUMBER(J107), $B118 * K107, "")</f>
        <v>14371.257485029953</v>
      </c>
      <c r="M107" s="102">
        <v>17.5</v>
      </c>
      <c r="N107" s="25">
        <f t="shared" si="53"/>
        <v>4.7904191616766512E-2</v>
      </c>
      <c r="O107" s="104">
        <f>IF(ISNUMBER(M107), $B118 * N107, "")</f>
        <v>7185.6287425149767</v>
      </c>
      <c r="Q107" s="265"/>
      <c r="R107" s="266"/>
      <c r="S107" s="267"/>
    </row>
    <row r="108" spans="1:19">
      <c r="A108" s="123" t="s">
        <v>61</v>
      </c>
      <c r="B108" s="124">
        <v>943</v>
      </c>
      <c r="C108" s="76">
        <v>1.0718113600000001E-2</v>
      </c>
      <c r="D108" s="13">
        <v>916</v>
      </c>
      <c r="E108" s="14">
        <f>IF(ISNUMBER(D108), (D108 - $B108) / $B108, "")</f>
        <v>-2.863202545068929E-2</v>
      </c>
      <c r="F108" s="16">
        <f>IF(ISNUMBER(D108), $B118 * E108, "")</f>
        <v>-4294.8038176033933</v>
      </c>
      <c r="G108" s="29">
        <v>935</v>
      </c>
      <c r="H108" s="14">
        <f>IF(ISNUMBER(G108), (G108 - $B108) / $B108, "")</f>
        <v>-8.483563096500531E-3</v>
      </c>
      <c r="I108" s="100">
        <f>IF(ISNUMBER(G108), $B118 * H108, "")</f>
        <v>-1272.5344644750796</v>
      </c>
      <c r="J108" s="13">
        <v>920</v>
      </c>
      <c r="K108" s="14">
        <f>IF(ISNUMBER(J108), (J108 - $B108) / $B108, "")</f>
        <v>-2.4390243902439025E-2</v>
      </c>
      <c r="L108" s="16">
        <f>IF(ISNUMBER(J108), $B118 * K108, "")</f>
        <v>-3658.5365853658536</v>
      </c>
      <c r="M108" s="29">
        <v>919</v>
      </c>
      <c r="N108" s="14">
        <f>IF(ISNUMBER(M108), (M108 - $B108) / $B108, "")</f>
        <v>-2.5450689289501591E-2</v>
      </c>
      <c r="O108" s="16">
        <f>IF(ISNUMBER(M108), $B118 * N108, "")</f>
        <v>-3817.6033934252387</v>
      </c>
      <c r="Q108" s="268"/>
      <c r="R108" s="269"/>
      <c r="S108" s="270"/>
    </row>
    <row r="109" spans="1:19" ht="17.25" thickBot="1">
      <c r="A109" s="125" t="s">
        <v>190</v>
      </c>
      <c r="B109" s="126">
        <v>392</v>
      </c>
      <c r="C109" s="77">
        <v>2.5575448E-3</v>
      </c>
      <c r="D109" s="15">
        <v>412</v>
      </c>
      <c r="E109" s="32">
        <f t="shared" ref="E109:E112" si="54">IF(ISNUMBER(D109), (D109 - $B109) / $B109, "")</f>
        <v>5.1020408163265307E-2</v>
      </c>
      <c r="F109" s="18">
        <f>IF(ISNUMBER(D109), $B118 * E109, "")</f>
        <v>7653.0612244897957</v>
      </c>
      <c r="G109" s="31">
        <v>422</v>
      </c>
      <c r="H109" s="32">
        <f t="shared" ref="H109:H112" si="55">IF(ISNUMBER(G109), (G109 - $B109) / $B109, "")</f>
        <v>7.6530612244897961E-2</v>
      </c>
      <c r="I109" s="101">
        <f>IF(ISNUMBER(G109), $B118 * H109, "")</f>
        <v>11479.591836734695</v>
      </c>
      <c r="J109" s="15">
        <v>418</v>
      </c>
      <c r="K109" s="32">
        <f t="shared" ref="K109:K112" si="56">IF(ISNUMBER(J109), (J109 - $B109) / $B109, "")</f>
        <v>6.6326530612244902E-2</v>
      </c>
      <c r="L109" s="18">
        <f>IF(ISNUMBER(J109), $B118 * K109, "")</f>
        <v>9948.9795918367345</v>
      </c>
      <c r="M109" s="31">
        <v>423</v>
      </c>
      <c r="N109" s="32">
        <f t="shared" ref="N109:N112" si="57">IF(ISNUMBER(M109), (M109 - $B109) / $B109, "")</f>
        <v>7.9081632653061229E-2</v>
      </c>
      <c r="O109" s="18">
        <f>IF(ISNUMBER(M109), $B118 * N109, "")</f>
        <v>11862.244897959185</v>
      </c>
      <c r="Q109" s="271"/>
      <c r="R109" s="272"/>
      <c r="S109" s="273"/>
    </row>
    <row r="110" spans="1:19" ht="17.25" thickBot="1">
      <c r="A110" s="125" t="s">
        <v>170</v>
      </c>
      <c r="B110" s="126">
        <v>4000</v>
      </c>
      <c r="C110" s="77">
        <v>2.5062656999999999E-3</v>
      </c>
      <c r="D110" s="15">
        <v>4060</v>
      </c>
      <c r="E110" s="32">
        <f t="shared" si="54"/>
        <v>1.4999999999999999E-2</v>
      </c>
      <c r="F110" s="18">
        <f>IF(ISNUMBER(D110), $B118 * E110, "")</f>
        <v>2250</v>
      </c>
      <c r="G110" s="31">
        <v>4175</v>
      </c>
      <c r="H110" s="32">
        <f t="shared" si="55"/>
        <v>4.3749999999999997E-2</v>
      </c>
      <c r="I110" s="101">
        <f>IF(ISNUMBER(G110), $B118 * H110, "")</f>
        <v>6562.5</v>
      </c>
      <c r="J110" s="15">
        <v>4155</v>
      </c>
      <c r="K110" s="32">
        <f t="shared" si="56"/>
        <v>3.875E-2</v>
      </c>
      <c r="L110" s="18">
        <f>IF(ISNUMBER(J110), $B118 * K110, "")</f>
        <v>5812.5</v>
      </c>
      <c r="M110" s="31">
        <v>4070</v>
      </c>
      <c r="N110" s="32">
        <f t="shared" si="57"/>
        <v>1.7500000000000002E-2</v>
      </c>
      <c r="O110" s="18">
        <f>IF(ISNUMBER(M110), $B118 * N110, "")</f>
        <v>2625.0000000000005</v>
      </c>
      <c r="Q110" s="264"/>
      <c r="R110" s="264"/>
      <c r="S110" s="264"/>
    </row>
    <row r="111" spans="1:19" ht="17.25" thickBot="1">
      <c r="A111" s="125" t="s">
        <v>194</v>
      </c>
      <c r="B111" s="126">
        <v>3610</v>
      </c>
      <c r="C111" s="77">
        <v>0</v>
      </c>
      <c r="D111" s="15">
        <v>3675</v>
      </c>
      <c r="E111" s="32">
        <f t="shared" si="54"/>
        <v>1.8005540166204988E-2</v>
      </c>
      <c r="F111" s="18">
        <f>IF(ISNUMBER(D111), $B118 * E111, "")</f>
        <v>2700.8310249307483</v>
      </c>
      <c r="G111" s="31">
        <v>3845</v>
      </c>
      <c r="H111" s="32">
        <f t="shared" si="55"/>
        <v>6.5096952908587261E-2</v>
      </c>
      <c r="I111" s="101">
        <f>IF(ISNUMBER(G111), $B118 * H111, "")</f>
        <v>9764.5429362880895</v>
      </c>
      <c r="J111" s="15">
        <v>3765</v>
      </c>
      <c r="K111" s="32">
        <f t="shared" si="56"/>
        <v>4.2936288088642659E-2</v>
      </c>
      <c r="L111" s="18">
        <f>IF(ISNUMBER(J111), $B118 * K111, "")</f>
        <v>6440.4432132963984</v>
      </c>
      <c r="M111" s="31">
        <v>3725</v>
      </c>
      <c r="N111" s="32">
        <f t="shared" si="57"/>
        <v>3.1855955678670361E-2</v>
      </c>
      <c r="O111" s="18">
        <f>IF(ISNUMBER(M111), $B118 * N111, "")</f>
        <v>4778.3933518005542</v>
      </c>
      <c r="Q111" s="274"/>
      <c r="R111" s="274"/>
      <c r="S111" s="274"/>
    </row>
    <row r="112" spans="1:19" ht="17.25" thickBot="1">
      <c r="A112" s="127" t="s">
        <v>264</v>
      </c>
      <c r="B112" s="128">
        <v>269</v>
      </c>
      <c r="C112" s="78">
        <v>-3.7037036999999998E-3</v>
      </c>
      <c r="D112" s="20">
        <v>290</v>
      </c>
      <c r="E112" s="21">
        <f t="shared" si="54"/>
        <v>7.8066914498141265E-2</v>
      </c>
      <c r="F112" s="22">
        <f>IF(ISNUMBER(D112), $B118 * E112, "")</f>
        <v>11710.03717472119</v>
      </c>
      <c r="G112" s="30">
        <v>288</v>
      </c>
      <c r="H112" s="21">
        <f t="shared" si="55"/>
        <v>7.0631970260223054E-2</v>
      </c>
      <c r="I112" s="105">
        <f>IF(ISNUMBER(G112), $B118 * H112, "")</f>
        <v>10594.795539033457</v>
      </c>
      <c r="J112" s="20">
        <v>286</v>
      </c>
      <c r="K112" s="21">
        <f t="shared" si="56"/>
        <v>6.3197026022304828E-2</v>
      </c>
      <c r="L112" s="22">
        <f>IF(ISNUMBER(J112), $B118 * K112, "")</f>
        <v>9479.5539033457244</v>
      </c>
      <c r="M112" s="30">
        <v>299</v>
      </c>
      <c r="N112" s="21">
        <f t="shared" si="57"/>
        <v>0.11152416356877323</v>
      </c>
      <c r="O112" s="22">
        <f>IF(ISNUMBER(M112), $B118 * N112, "")</f>
        <v>16728.624535315987</v>
      </c>
      <c r="Q112" s="274"/>
      <c r="R112" s="274"/>
      <c r="S112" s="274"/>
    </row>
    <row r="113" spans="1:19" ht="17.25" thickBot="1">
      <c r="A113" s="125" t="s">
        <v>162</v>
      </c>
      <c r="B113" s="129">
        <v>811</v>
      </c>
      <c r="C113" s="80">
        <v>-6.1274509999999999E-3</v>
      </c>
      <c r="D113" s="106">
        <v>812</v>
      </c>
      <c r="E113" s="107">
        <f>IF(ISNUMBER(D113), (D113 - $B113) / $B113, "")</f>
        <v>1.2330456226880395E-3</v>
      </c>
      <c r="F113" s="108">
        <f>IF(ISNUMBER(D113), $B118 * E113, "")</f>
        <v>184.95684340320591</v>
      </c>
      <c r="G113" s="109">
        <v>821</v>
      </c>
      <c r="H113" s="107">
        <f>IF(ISNUMBER(G113), (G113 - $B113) / $B113, "")</f>
        <v>1.2330456226880395E-2</v>
      </c>
      <c r="I113" s="110">
        <f>IF(ISNUMBER(G113), $B118 * H113, "")</f>
        <v>1849.5684340320593</v>
      </c>
      <c r="J113" s="106">
        <v>815</v>
      </c>
      <c r="K113" s="107">
        <f>IF(ISNUMBER(J113), (J113 - $B113) / $B113, "")</f>
        <v>4.9321824907521579E-3</v>
      </c>
      <c r="L113" s="108">
        <f>IF(ISNUMBER(J113), $B118 * K113, "")</f>
        <v>739.82737361282364</v>
      </c>
      <c r="M113" s="109">
        <v>811</v>
      </c>
      <c r="N113" s="107">
        <f>IF(ISNUMBER(M113), (M113 - $B113) / $B113, "")</f>
        <v>0</v>
      </c>
      <c r="O113" s="108">
        <f>IF(ISNUMBER(M113), $B118 * N113, "")</f>
        <v>0</v>
      </c>
      <c r="Q113" s="264"/>
      <c r="R113" s="264"/>
      <c r="S113" s="264"/>
    </row>
    <row r="114" spans="1:19" ht="17.25" thickBot="1">
      <c r="A114" s="125" t="s">
        <v>158</v>
      </c>
      <c r="B114" s="126">
        <v>1465</v>
      </c>
      <c r="C114" s="77">
        <v>-6.7796610000000002E-3</v>
      </c>
      <c r="D114" s="15">
        <v>1485</v>
      </c>
      <c r="E114" s="32">
        <f t="shared" ref="E114:E117" si="58">IF(ISNUMBER(D114), (D114 - $B114) / $B114, "")</f>
        <v>1.3651877133105802E-2</v>
      </c>
      <c r="F114" s="18">
        <f>IF(ISNUMBER(D114), $B118 * E114, "")</f>
        <v>2047.7815699658704</v>
      </c>
      <c r="G114" s="31">
        <v>1520</v>
      </c>
      <c r="H114" s="32">
        <f t="shared" ref="H114:H117" si="59">IF(ISNUMBER(G114), (G114 - $B114) / $B114, "")</f>
        <v>3.7542662116040959E-2</v>
      </c>
      <c r="I114" s="101">
        <f>IF(ISNUMBER(G114), $B118 * H114, "")</f>
        <v>5631.3993174061443</v>
      </c>
      <c r="J114" s="15">
        <v>1535</v>
      </c>
      <c r="K114" s="32">
        <f t="shared" ref="K114:K117" si="60">IF(ISNUMBER(J114), (J114 - $B114) / $B114, "")</f>
        <v>4.778156996587031E-2</v>
      </c>
      <c r="L114" s="18">
        <f>IF(ISNUMBER(J114), $B118 * K114, "")</f>
        <v>7167.2354948805469</v>
      </c>
      <c r="M114" s="31">
        <v>1525</v>
      </c>
      <c r="N114" s="32">
        <f t="shared" ref="N114:N117" si="61">IF(ISNUMBER(M114), (M114 - $B114) / $B114, "")</f>
        <v>4.0955631399317405E-2</v>
      </c>
      <c r="O114" s="18">
        <f>IF(ISNUMBER(M114), $B118 * N114, "")</f>
        <v>6143.3447098976103</v>
      </c>
      <c r="Q114" s="264"/>
      <c r="R114" s="264"/>
      <c r="S114" s="264"/>
    </row>
    <row r="115" spans="1:19" ht="17.25" thickBot="1">
      <c r="A115" s="125" t="s">
        <v>168</v>
      </c>
      <c r="B115" s="126">
        <v>28710</v>
      </c>
      <c r="C115" s="77">
        <v>-7.2614107999999997E-3</v>
      </c>
      <c r="D115" s="15">
        <v>28800</v>
      </c>
      <c r="E115" s="32">
        <f t="shared" si="58"/>
        <v>3.134796238244514E-3</v>
      </c>
      <c r="F115" s="18">
        <f>IF(ISNUMBER(D115), $B118 * E115, "")</f>
        <v>470.2194357366771</v>
      </c>
      <c r="G115" s="31">
        <v>29140</v>
      </c>
      <c r="H115" s="32">
        <f t="shared" si="59"/>
        <v>1.4977359804946012E-2</v>
      </c>
      <c r="I115" s="101">
        <f>IF(ISNUMBER(G115), $B118 * H115, "")</f>
        <v>2246.6039707419018</v>
      </c>
      <c r="J115" s="15">
        <v>29660</v>
      </c>
      <c r="K115" s="32">
        <f t="shared" si="60"/>
        <v>3.308951584813654E-2</v>
      </c>
      <c r="L115" s="18">
        <f>IF(ISNUMBER(J115), $B118 * K115, "")</f>
        <v>4963.4273772204806</v>
      </c>
      <c r="M115" s="31">
        <v>29400</v>
      </c>
      <c r="N115" s="32">
        <f t="shared" si="61"/>
        <v>2.4033437826541274E-2</v>
      </c>
      <c r="O115" s="18">
        <f>IF(ISNUMBER(M115), $B118 * N115, "")</f>
        <v>3605.015673981191</v>
      </c>
      <c r="Q115" s="264"/>
      <c r="R115" s="264"/>
      <c r="S115" s="264"/>
    </row>
    <row r="116" spans="1:19">
      <c r="A116" s="125" t="s">
        <v>49</v>
      </c>
      <c r="B116" s="126">
        <v>57958000</v>
      </c>
      <c r="C116" s="77">
        <v>-1.03983472E-2</v>
      </c>
      <c r="D116" s="15">
        <v>59858000</v>
      </c>
      <c r="E116" s="32">
        <f t="shared" si="58"/>
        <v>3.278235963973912E-2</v>
      </c>
      <c r="F116" s="18">
        <f>IF(ISNUMBER(D116), $B118 * E116, "")</f>
        <v>4917.3539459608683</v>
      </c>
      <c r="G116" s="31">
        <v>60719000</v>
      </c>
      <c r="H116" s="32">
        <f t="shared" si="59"/>
        <v>4.7637944718589322E-2</v>
      </c>
      <c r="I116" s="101">
        <f>IF(ISNUMBER(G116), $B118 * H116, "")</f>
        <v>7145.6917077883982</v>
      </c>
      <c r="J116" s="15">
        <v>60042000</v>
      </c>
      <c r="K116" s="32">
        <f t="shared" si="60"/>
        <v>3.5957072362745437E-2</v>
      </c>
      <c r="L116" s="18">
        <f>IF(ISNUMBER(J116), $B118 * K116, "")</f>
        <v>5393.5608544118159</v>
      </c>
      <c r="M116" s="31">
        <v>60476000</v>
      </c>
      <c r="N116" s="32">
        <f t="shared" si="61"/>
        <v>4.3445253459401638E-2</v>
      </c>
      <c r="O116" s="18">
        <f>IF(ISNUMBER(M116), $B118 * N116, "")</f>
        <v>6516.7880189102461</v>
      </c>
      <c r="Q116" s="253"/>
      <c r="R116" s="254"/>
      <c r="S116" s="255"/>
    </row>
    <row r="117" spans="1:19" ht="17.25" thickBot="1">
      <c r="A117" s="130" t="s">
        <v>234</v>
      </c>
      <c r="B117" s="131">
        <v>652</v>
      </c>
      <c r="C117" s="79">
        <v>-1.2121212100000001E-2</v>
      </c>
      <c r="D117" s="24">
        <v>656</v>
      </c>
      <c r="E117" s="25">
        <f t="shared" si="58"/>
        <v>6.1349693251533744E-3</v>
      </c>
      <c r="F117" s="104">
        <f>IF(ISNUMBER(D117), $B118 * E117, "")</f>
        <v>920.24539877300617</v>
      </c>
      <c r="G117" s="102">
        <v>671</v>
      </c>
      <c r="H117" s="25">
        <f t="shared" si="59"/>
        <v>2.9141104294478526E-2</v>
      </c>
      <c r="I117" s="103">
        <f>IF(ISNUMBER(G117), $B118 * H117, "")</f>
        <v>4371.1656441717787</v>
      </c>
      <c r="J117" s="24">
        <v>672</v>
      </c>
      <c r="K117" s="25">
        <f t="shared" si="60"/>
        <v>3.0674846625766871E-2</v>
      </c>
      <c r="L117" s="104">
        <f>IF(ISNUMBER(J117), $B118 * K117, "")</f>
        <v>4601.2269938650306</v>
      </c>
      <c r="M117" s="102">
        <v>682</v>
      </c>
      <c r="N117" s="25">
        <f t="shared" si="61"/>
        <v>4.6012269938650305E-2</v>
      </c>
      <c r="O117" s="104">
        <f>IF(ISNUMBER(M117), $B118 * N117, "")</f>
        <v>6901.8404907975455</v>
      </c>
      <c r="Q117" s="256"/>
      <c r="R117" s="257"/>
      <c r="S117" s="258"/>
    </row>
    <row r="118" spans="1:19" ht="17.25" thickBot="1">
      <c r="A118" s="132" t="s">
        <v>268</v>
      </c>
      <c r="B118" s="317">
        <f>$B$37</f>
        <v>150000</v>
      </c>
      <c r="C118" s="318"/>
      <c r="D118" s="26" t="s">
        <v>269</v>
      </c>
      <c r="E118" s="27">
        <f>IF(COUNT(E98:E117), SUM(E98:E117) / COUNT(E98:E117), 0)</f>
        <v>1.2668843534837119E-3</v>
      </c>
      <c r="F118" s="28">
        <f>SUM(F98:F117)</f>
        <v>3800.6530604511427</v>
      </c>
      <c r="G118" s="26" t="s">
        <v>269</v>
      </c>
      <c r="H118" s="27">
        <f>IF(COUNT(H98:H117), SUM(H98:H117) / COUNT(H98:H117), 0)</f>
        <v>2.4094575555279586E-2</v>
      </c>
      <c r="I118" s="28">
        <f>SUM(I98:I117)</f>
        <v>72283.726665838753</v>
      </c>
      <c r="J118" s="26" t="s">
        <v>269</v>
      </c>
      <c r="K118" s="27">
        <f>IF(COUNT(K98:K117), SUM(K98:K117) / COUNT(K98:K117), 0)</f>
        <v>1.7739608392447294E-2</v>
      </c>
      <c r="L118" s="28">
        <f>SUM(L98:L117)</f>
        <v>53218.825177341889</v>
      </c>
      <c r="M118" s="26" t="s">
        <v>269</v>
      </c>
      <c r="N118" s="27">
        <f>IF(COUNT(N98:N117), SUM(N98:N117) / COUNT(N98:N117), 0)</f>
        <v>6.6772994967477708E-3</v>
      </c>
      <c r="O118" s="28">
        <f>SUM(O98:O117)</f>
        <v>20031.898490243319</v>
      </c>
      <c r="Q118" s="259"/>
      <c r="R118" s="260"/>
      <c r="S118" s="261"/>
    </row>
    <row r="120" spans="1:19" ht="17.25" thickBot="1"/>
    <row r="121" spans="1:19" ht="17.25" thickBot="1">
      <c r="A121" s="275" t="s">
        <v>256</v>
      </c>
      <c r="B121" s="276"/>
      <c r="C121" s="276"/>
      <c r="D121" s="276"/>
      <c r="E121" s="276"/>
      <c r="F121" s="276"/>
      <c r="G121" s="276"/>
      <c r="H121" s="276"/>
      <c r="I121" s="276"/>
      <c r="J121" s="276"/>
      <c r="K121" s="276"/>
      <c r="L121" s="276"/>
      <c r="M121" s="276"/>
      <c r="N121" s="276"/>
      <c r="O121" s="277"/>
      <c r="Q121" s="274"/>
      <c r="R121" s="274"/>
      <c r="S121" s="274"/>
    </row>
    <row r="122" spans="1:19" ht="17.25" thickBot="1">
      <c r="A122" s="173" t="s">
        <v>265</v>
      </c>
      <c r="B122" s="275" t="s">
        <v>49</v>
      </c>
      <c r="C122" s="277"/>
      <c r="D122" s="275" t="s">
        <v>58</v>
      </c>
      <c r="E122" s="276"/>
      <c r="F122" s="277"/>
      <c r="G122" s="278">
        <f>_xlfn.IFNA(VLOOKUP(B122, 현재가테이블!$B$2:$D$200, 2, FALSE), "-")</f>
        <v>74050000</v>
      </c>
      <c r="H122" s="279"/>
      <c r="I122" s="280"/>
      <c r="J122" s="275" t="s">
        <v>59</v>
      </c>
      <c r="K122" s="276"/>
      <c r="L122" s="277"/>
      <c r="M122" s="281">
        <f>_xlfn.IFNA(VLOOKUP(B122, 현재가테이블!$B$2:$D$200, 3, FALSE), "-")</f>
        <v>-1.04236269E-2</v>
      </c>
      <c r="N122" s="282"/>
      <c r="O122" s="283"/>
      <c r="Q122" s="274"/>
      <c r="R122" s="274"/>
      <c r="S122" s="274"/>
    </row>
    <row r="123" spans="1:19" ht="17.25" thickBot="1">
      <c r="A123" s="319" t="s">
        <v>55</v>
      </c>
      <c r="B123" s="315" t="str">
        <f>TEXT($G$1, "[$-ko-KR]yyyy-mm-dd(ddd) ") &amp; "오전 00:00"</f>
        <v>2021-10-05(화) 오전 00:00</v>
      </c>
      <c r="C123" s="316"/>
      <c r="D123" s="288" t="str">
        <f>TEXT($G$1, "[$-ko-KR]yyyy-mm-dd(ddd) ") &amp; "오후 14:00"</f>
        <v>2021-10-05(화) 오후 14:00</v>
      </c>
      <c r="E123" s="289"/>
      <c r="F123" s="290"/>
      <c r="G123" s="288" t="str">
        <f>TEXT($G$1, "[$-ko-KR]yyyy-mm-dd(ddd) ") &amp; "오후 19:00"</f>
        <v>2021-10-05(화) 오후 19:00</v>
      </c>
      <c r="H123" s="289"/>
      <c r="I123" s="290"/>
      <c r="J123" s="288" t="str">
        <f>TEXT($G$1, "[$-ko-KR]yyyy-mm-dd(ddd) ") &amp; "오후 21:00"</f>
        <v>2021-10-05(화) 오후 21:00</v>
      </c>
      <c r="K123" s="289"/>
      <c r="L123" s="290"/>
      <c r="M123" s="288" t="str">
        <f>TEXT($G$1+1, "[$-ko-KR]yyyy-mm-dd(ddd) ") &amp; "오전 00:00"</f>
        <v>2021-10-06(수) 오전 00:00</v>
      </c>
      <c r="N123" s="289"/>
      <c r="O123" s="290"/>
      <c r="Q123" s="274"/>
      <c r="R123" s="274"/>
      <c r="S123" s="274"/>
    </row>
    <row r="124" spans="1:19" ht="17.25" thickBot="1">
      <c r="A124" s="320"/>
      <c r="B124" s="121" t="s">
        <v>58</v>
      </c>
      <c r="C124" s="122" t="s">
        <v>59</v>
      </c>
      <c r="D124" s="2" t="s">
        <v>58</v>
      </c>
      <c r="E124" s="10" t="s">
        <v>266</v>
      </c>
      <c r="F124" s="11" t="s">
        <v>267</v>
      </c>
      <c r="G124" s="174" t="s">
        <v>58</v>
      </c>
      <c r="H124" s="175" t="s">
        <v>266</v>
      </c>
      <c r="I124" s="176" t="s">
        <v>267</v>
      </c>
      <c r="J124" s="10" t="s">
        <v>58</v>
      </c>
      <c r="K124" s="10" t="s">
        <v>266</v>
      </c>
      <c r="L124" s="115" t="s">
        <v>267</v>
      </c>
      <c r="M124" s="2" t="s">
        <v>58</v>
      </c>
      <c r="N124" s="10" t="s">
        <v>266</v>
      </c>
      <c r="O124" s="66" t="s">
        <v>267</v>
      </c>
      <c r="Q124" s="264"/>
      <c r="R124" s="264"/>
      <c r="S124" s="264"/>
    </row>
    <row r="125" spans="1:19" ht="17.25" thickBot="1">
      <c r="A125" s="123" t="s">
        <v>72</v>
      </c>
      <c r="B125" s="124">
        <v>24.4</v>
      </c>
      <c r="C125" s="76">
        <v>2.9535865000000001E-2</v>
      </c>
      <c r="D125" s="13">
        <v>24.5</v>
      </c>
      <c r="E125" s="14">
        <f>IF(ISNUMBER(D125), (D125 - $B125) / $B125, "")</f>
        <v>4.0983606557377632E-3</v>
      </c>
      <c r="F125" s="16">
        <f>IF(ISNUMBER(D125), $B145 * E125, "")</f>
        <v>614.75409836066444</v>
      </c>
      <c r="G125" s="29">
        <v>25.4</v>
      </c>
      <c r="H125" s="14">
        <f>IF(ISNUMBER(G125), (G125 - $B125) / $B125, "")</f>
        <v>4.0983606557377053E-2</v>
      </c>
      <c r="I125" s="100">
        <f>IF(ISNUMBER(G125), $B145 * H125, "")</f>
        <v>6147.5409836065583</v>
      </c>
      <c r="J125" s="13">
        <v>26.6</v>
      </c>
      <c r="K125" s="14">
        <f>IF(ISNUMBER(J125), (J125 - $B125) / $B125, "")</f>
        <v>9.0163934426229636E-2</v>
      </c>
      <c r="L125" s="16">
        <f>IF(ISNUMBER(J125), $B145 * K125, "")</f>
        <v>13524.590163934445</v>
      </c>
      <c r="M125" s="29">
        <v>25.5</v>
      </c>
      <c r="N125" s="14">
        <f>IF(ISNUMBER(M125), (M125 - $B125) / $B125, "")</f>
        <v>4.5081967213114818E-2</v>
      </c>
      <c r="O125" s="16">
        <f>IF(ISNUMBER(M125), $B145 * N125, "")</f>
        <v>6762.2950819672224</v>
      </c>
      <c r="Q125" s="274"/>
      <c r="R125" s="274"/>
      <c r="S125" s="274"/>
    </row>
    <row r="126" spans="1:19" ht="17.25" thickBot="1">
      <c r="A126" s="125" t="s">
        <v>188</v>
      </c>
      <c r="B126" s="126">
        <v>16.7</v>
      </c>
      <c r="C126" s="77">
        <v>1.2121212100000001E-2</v>
      </c>
      <c r="D126" s="15">
        <v>16.8</v>
      </c>
      <c r="E126" s="32">
        <f t="shared" ref="E126:E129" si="62">IF(ISNUMBER(D126), (D126 - $B126) / $B126, "")</f>
        <v>5.9880239520958937E-3</v>
      </c>
      <c r="F126" s="18">
        <f>IF(ISNUMBER(D126), $B145 * E126, "")</f>
        <v>898.20359281438402</v>
      </c>
      <c r="G126" s="31">
        <v>17.5</v>
      </c>
      <c r="H126" s="32">
        <f t="shared" ref="H126:H129" si="63">IF(ISNUMBER(G126), (G126 - $B126) / $B126, "")</f>
        <v>4.7904191616766512E-2</v>
      </c>
      <c r="I126" s="101">
        <f>IF(ISNUMBER(G126), $B145 * H126, "")</f>
        <v>7185.6287425149767</v>
      </c>
      <c r="J126" s="15">
        <v>18.3</v>
      </c>
      <c r="K126" s="32">
        <f t="shared" ref="K126:K129" si="64">IF(ISNUMBER(J126), (J126 - $B126) / $B126, "")</f>
        <v>9.5808383233533023E-2</v>
      </c>
      <c r="L126" s="18">
        <f>IF(ISNUMBER(J126), $B145 * K126, "")</f>
        <v>14371.257485029953</v>
      </c>
      <c r="M126" s="31">
        <v>17.5</v>
      </c>
      <c r="N126" s="32">
        <f t="shared" ref="N126:N129" si="65">IF(ISNUMBER(M126), (M126 - $B126) / $B126, "")</f>
        <v>4.7904191616766512E-2</v>
      </c>
      <c r="O126" s="18">
        <f>IF(ISNUMBER(M126), $B145 * N126, "")</f>
        <v>7185.6287425149767</v>
      </c>
      <c r="Q126" s="274"/>
      <c r="R126" s="274"/>
      <c r="S126" s="274"/>
    </row>
    <row r="127" spans="1:19" ht="17.25" thickBot="1">
      <c r="A127" s="125" t="s">
        <v>160</v>
      </c>
      <c r="B127" s="126">
        <v>99.5</v>
      </c>
      <c r="C127" s="77">
        <v>-1.4851485100000001E-2</v>
      </c>
      <c r="D127" s="15">
        <v>101</v>
      </c>
      <c r="E127" s="32">
        <f t="shared" si="62"/>
        <v>1.507537688442211E-2</v>
      </c>
      <c r="F127" s="18">
        <f>IF(ISNUMBER(D127), $B145 * E127, "")</f>
        <v>2261.3065326633164</v>
      </c>
      <c r="G127" s="31">
        <v>102</v>
      </c>
      <c r="H127" s="32">
        <f t="shared" si="63"/>
        <v>2.5125628140703519E-2</v>
      </c>
      <c r="I127" s="101">
        <f>IF(ISNUMBER(G127), $B145 * H127, "")</f>
        <v>3768.844221105528</v>
      </c>
      <c r="J127" s="15">
        <v>106</v>
      </c>
      <c r="K127" s="32">
        <f t="shared" si="64"/>
        <v>6.5326633165829151E-2</v>
      </c>
      <c r="L127" s="18">
        <f>IF(ISNUMBER(J127), $B145 * K127, "")</f>
        <v>9798.9949748743729</v>
      </c>
      <c r="M127" s="31">
        <v>104</v>
      </c>
      <c r="N127" s="32">
        <f t="shared" si="65"/>
        <v>4.5226130653266333E-2</v>
      </c>
      <c r="O127" s="18">
        <f>IF(ISNUMBER(M127), $B145 * N127, "")</f>
        <v>6783.9195979899496</v>
      </c>
      <c r="Q127" s="264"/>
      <c r="R127" s="264"/>
      <c r="S127" s="264"/>
    </row>
    <row r="128" spans="1:19" ht="17.25" thickBot="1">
      <c r="A128" s="125" t="s">
        <v>208</v>
      </c>
      <c r="B128" s="126">
        <v>13.2</v>
      </c>
      <c r="C128" s="77">
        <v>-2.2222222199999999E-2</v>
      </c>
      <c r="D128" s="15">
        <v>14</v>
      </c>
      <c r="E128" s="32">
        <f t="shared" si="62"/>
        <v>6.0606060606060663E-2</v>
      </c>
      <c r="F128" s="18">
        <f>IF(ISNUMBER(D128), $B145 * E128, "")</f>
        <v>9090.9090909090992</v>
      </c>
      <c r="G128" s="31">
        <v>15.4</v>
      </c>
      <c r="H128" s="32">
        <f t="shared" si="63"/>
        <v>0.16666666666666677</v>
      </c>
      <c r="I128" s="101">
        <f>IF(ISNUMBER(G128), $B145 * H128, "")</f>
        <v>25000.000000000015</v>
      </c>
      <c r="J128" s="15">
        <v>17</v>
      </c>
      <c r="K128" s="32">
        <f t="shared" si="64"/>
        <v>0.28787878787878796</v>
      </c>
      <c r="L128" s="18">
        <f>IF(ISNUMBER(J128), $B145 * K128, "")</f>
        <v>43181.818181818191</v>
      </c>
      <c r="M128" s="31">
        <v>15.7</v>
      </c>
      <c r="N128" s="32">
        <f t="shared" si="65"/>
        <v>0.18939393939393939</v>
      </c>
      <c r="O128" s="18">
        <f>IF(ISNUMBER(M128), $B145 * N128, "")</f>
        <v>28409.090909090908</v>
      </c>
      <c r="Q128" s="264"/>
      <c r="R128" s="264"/>
      <c r="S128" s="264"/>
    </row>
    <row r="129" spans="1:19" ht="17.25" thickBot="1">
      <c r="A129" s="127" t="s">
        <v>206</v>
      </c>
      <c r="B129" s="128">
        <v>12.5</v>
      </c>
      <c r="C129" s="78">
        <v>-3.8461538500000003E-2</v>
      </c>
      <c r="D129" s="20">
        <v>12.7</v>
      </c>
      <c r="E129" s="21">
        <f t="shared" si="62"/>
        <v>1.5999999999999945E-2</v>
      </c>
      <c r="F129" s="22">
        <f>IF(ISNUMBER(D129), $B145 * E129, "")</f>
        <v>2399.9999999999918</v>
      </c>
      <c r="G129" s="30">
        <v>13.3</v>
      </c>
      <c r="H129" s="21">
        <f t="shared" si="63"/>
        <v>6.4000000000000057E-2</v>
      </c>
      <c r="I129" s="105">
        <f>IF(ISNUMBER(G129), $B145 * H129, "")</f>
        <v>9600.0000000000091</v>
      </c>
      <c r="J129" s="20">
        <v>13.9</v>
      </c>
      <c r="K129" s="21">
        <f t="shared" si="64"/>
        <v>0.11200000000000003</v>
      </c>
      <c r="L129" s="22">
        <f>IF(ISNUMBER(J129), $B145 * K129, "")</f>
        <v>16800.000000000004</v>
      </c>
      <c r="M129" s="30">
        <v>13.4</v>
      </c>
      <c r="N129" s="21">
        <f t="shared" si="65"/>
        <v>7.2000000000000022E-2</v>
      </c>
      <c r="O129" s="22">
        <f>IF(ISNUMBER(M129), $B145 * N129, "")</f>
        <v>10800.000000000004</v>
      </c>
      <c r="Q129" s="264"/>
      <c r="R129" s="264"/>
      <c r="S129" s="264"/>
    </row>
    <row r="130" spans="1:19" ht="17.25" thickBot="1">
      <c r="A130" s="125" t="s">
        <v>176</v>
      </c>
      <c r="B130" s="129">
        <v>16.399999999999999</v>
      </c>
      <c r="C130" s="80">
        <v>-4.0935672499999999E-2</v>
      </c>
      <c r="D130" s="106">
        <v>16.7</v>
      </c>
      <c r="E130" s="107">
        <f>IF(ISNUMBER(D130), (D130 - $B130) / $B130, "")</f>
        <v>1.8292682926829312E-2</v>
      </c>
      <c r="F130" s="108">
        <f>IF(ISNUMBER(D130), $B145 * E130, "")</f>
        <v>2743.9024390243967</v>
      </c>
      <c r="G130" s="109">
        <v>17.600000000000001</v>
      </c>
      <c r="H130" s="107">
        <f>IF(ISNUMBER(G130), (G130 - $B130) / $B130, "")</f>
        <v>7.3170731707317249E-2</v>
      </c>
      <c r="I130" s="110">
        <f>IF(ISNUMBER(G130), $B145 * H130, "")</f>
        <v>10975.609756097587</v>
      </c>
      <c r="J130" s="106">
        <v>18.3</v>
      </c>
      <c r="K130" s="107">
        <f>IF(ISNUMBER(J130), (J130 - $B130) / $B130, "")</f>
        <v>0.11585365853658551</v>
      </c>
      <c r="L130" s="108">
        <f>IF(ISNUMBER(J130), $B145 * K130, "")</f>
        <v>17378.048780487825</v>
      </c>
      <c r="M130" s="109">
        <v>17.399999999999999</v>
      </c>
      <c r="N130" s="107">
        <f>IF(ISNUMBER(M130), (M130 - $B130) / $B130, "")</f>
        <v>6.0975609756097567E-2</v>
      </c>
      <c r="O130" s="108">
        <f>IF(ISNUMBER(M130), $B145 * N130, "")</f>
        <v>9146.3414634146357</v>
      </c>
      <c r="Q130" s="264"/>
      <c r="R130" s="264"/>
      <c r="S130" s="264"/>
    </row>
    <row r="131" spans="1:19" ht="17.25" thickBot="1">
      <c r="A131" s="125" t="s">
        <v>98</v>
      </c>
      <c r="B131" s="126">
        <v>4.13</v>
      </c>
      <c r="C131" s="77">
        <v>-4.1763341099999997E-2</v>
      </c>
      <c r="D131" s="15">
        <v>4.21</v>
      </c>
      <c r="E131" s="32">
        <f t="shared" ref="E131:E134" si="66">IF(ISNUMBER(D131), (D131 - $B131) / $B131, "")</f>
        <v>1.9370460048426168E-2</v>
      </c>
      <c r="F131" s="18">
        <f>IF(ISNUMBER(D131), $B145 * E131, "")</f>
        <v>2905.5690072639254</v>
      </c>
      <c r="G131" s="31">
        <v>4.3499999999999996</v>
      </c>
      <c r="H131" s="32">
        <f t="shared" ref="H131:H134" si="67">IF(ISNUMBER(G131), (G131 - $B131) / $B131, "")</f>
        <v>5.3268765133171851E-2</v>
      </c>
      <c r="I131" s="101">
        <f>IF(ISNUMBER(G131), $B145 * H131, "")</f>
        <v>7990.3147699757774</v>
      </c>
      <c r="J131" s="15">
        <v>4.29</v>
      </c>
      <c r="K131" s="32">
        <f t="shared" ref="K131:K134" si="68">IF(ISNUMBER(J131), (J131 - $B131) / $B131, "")</f>
        <v>3.8740920096852337E-2</v>
      </c>
      <c r="L131" s="18">
        <f>IF(ISNUMBER(J131), $B145 * K131, "")</f>
        <v>5811.1380145278508</v>
      </c>
      <c r="M131" s="31">
        <v>4.3</v>
      </c>
      <c r="N131" s="32">
        <f t="shared" ref="N131:N134" si="69">IF(ISNUMBER(M131), (M131 - $B131) / $B131, "")</f>
        <v>4.1162227602905554E-2</v>
      </c>
      <c r="O131" s="18">
        <f>IF(ISNUMBER(M131), $B145 * N131, "")</f>
        <v>6174.3341404358334</v>
      </c>
      <c r="Q131" s="264"/>
      <c r="R131" s="264"/>
      <c r="S131" s="264"/>
    </row>
    <row r="132" spans="1:19" ht="17.25" thickBot="1">
      <c r="A132" s="125" t="s">
        <v>148</v>
      </c>
      <c r="B132" s="126">
        <v>11.2</v>
      </c>
      <c r="C132" s="77">
        <v>-4.2735042700000003E-2</v>
      </c>
      <c r="D132" s="15">
        <v>11.6</v>
      </c>
      <c r="E132" s="32">
        <f t="shared" si="66"/>
        <v>3.5714285714285747E-2</v>
      </c>
      <c r="F132" s="18">
        <f>IF(ISNUMBER(D132), $B145 * E132, "")</f>
        <v>5357.1428571428623</v>
      </c>
      <c r="G132" s="31">
        <v>11.9</v>
      </c>
      <c r="H132" s="32">
        <f t="shared" si="67"/>
        <v>6.2500000000000097E-2</v>
      </c>
      <c r="I132" s="101">
        <f>IF(ISNUMBER(G132), $B145 * H132, "")</f>
        <v>9375.0000000000146</v>
      </c>
      <c r="J132" s="15">
        <v>13.2</v>
      </c>
      <c r="K132" s="32">
        <f t="shared" si="68"/>
        <v>0.17857142857142858</v>
      </c>
      <c r="L132" s="18">
        <f>IF(ISNUMBER(J132), $B145 * K132, "")</f>
        <v>26785.714285714286</v>
      </c>
      <c r="M132" s="31">
        <v>12</v>
      </c>
      <c r="N132" s="32">
        <f t="shared" si="69"/>
        <v>7.1428571428571494E-2</v>
      </c>
      <c r="O132" s="18">
        <f>IF(ISNUMBER(M132), $B145 * N132, "")</f>
        <v>10714.285714285725</v>
      </c>
      <c r="Q132" s="264"/>
      <c r="R132" s="264"/>
      <c r="S132" s="264"/>
    </row>
    <row r="133" spans="1:19" ht="17.25" thickBot="1">
      <c r="A133" s="125" t="s">
        <v>146</v>
      </c>
      <c r="B133" s="126">
        <v>19.2</v>
      </c>
      <c r="C133" s="77">
        <v>-4.4776119400000002E-2</v>
      </c>
      <c r="D133" s="15">
        <v>19.600000000000001</v>
      </c>
      <c r="E133" s="32">
        <f t="shared" si="66"/>
        <v>2.0833333333333447E-2</v>
      </c>
      <c r="F133" s="18">
        <f>IF(ISNUMBER(D133), $B145 * E133, "")</f>
        <v>3125.0000000000168</v>
      </c>
      <c r="G133" s="31">
        <v>20.2</v>
      </c>
      <c r="H133" s="32">
        <f t="shared" si="67"/>
        <v>5.2083333333333336E-2</v>
      </c>
      <c r="I133" s="101">
        <f>IF(ISNUMBER(G133), $B145 * H133, "")</f>
        <v>7812.5</v>
      </c>
      <c r="J133" s="15">
        <v>20.7</v>
      </c>
      <c r="K133" s="32">
        <f t="shared" si="68"/>
        <v>7.8125E-2</v>
      </c>
      <c r="L133" s="18">
        <f>IF(ISNUMBER(J133), $B145 * K133, "")</f>
        <v>11718.75</v>
      </c>
      <c r="M133" s="31">
        <v>21.1</v>
      </c>
      <c r="N133" s="32">
        <f t="shared" si="69"/>
        <v>9.8958333333333454E-2</v>
      </c>
      <c r="O133" s="18">
        <f>IF(ISNUMBER(M133), $B145 * N133, "")</f>
        <v>14843.750000000018</v>
      </c>
      <c r="Q133" s="33"/>
      <c r="R133" s="33"/>
    </row>
    <row r="134" spans="1:19" ht="17.25" thickBot="1">
      <c r="A134" s="130" t="s">
        <v>238</v>
      </c>
      <c r="B134" s="131">
        <v>67.2</v>
      </c>
      <c r="C134" s="79">
        <v>-4.6808510599999999E-2</v>
      </c>
      <c r="D134" s="24">
        <v>71.7</v>
      </c>
      <c r="E134" s="25">
        <f t="shared" si="66"/>
        <v>6.6964285714285712E-2</v>
      </c>
      <c r="F134" s="104">
        <f>IF(ISNUMBER(D134), $B145 * E134, "")</f>
        <v>10044.642857142857</v>
      </c>
      <c r="G134" s="102">
        <v>99.4</v>
      </c>
      <c r="H134" s="25">
        <f t="shared" si="67"/>
        <v>0.47916666666666669</v>
      </c>
      <c r="I134" s="103">
        <f>IF(ISNUMBER(G134), $B145 * H134, "")</f>
        <v>71875</v>
      </c>
      <c r="J134" s="24">
        <v>195</v>
      </c>
      <c r="K134" s="25">
        <f t="shared" si="68"/>
        <v>1.9017857142857142</v>
      </c>
      <c r="L134" s="104">
        <f>IF(ISNUMBER(J134), $B145 * K134, "")</f>
        <v>285267.8571428571</v>
      </c>
      <c r="M134" s="102">
        <v>183</v>
      </c>
      <c r="N134" s="25">
        <f t="shared" si="69"/>
        <v>1.7232142857142856</v>
      </c>
      <c r="O134" s="104">
        <f>IF(ISNUMBER(M134), $B145 * N134, "")</f>
        <v>258482.14285714284</v>
      </c>
      <c r="Q134" s="265"/>
      <c r="R134" s="266"/>
      <c r="S134" s="267"/>
    </row>
    <row r="135" spans="1:19">
      <c r="A135" s="123" t="s">
        <v>65</v>
      </c>
      <c r="B135" s="124">
        <v>64.099999999999994</v>
      </c>
      <c r="C135" s="76">
        <v>-4.7548291200000002E-2</v>
      </c>
      <c r="D135" s="13">
        <v>64.400000000000006</v>
      </c>
      <c r="E135" s="14">
        <f>IF(ISNUMBER(D135), (D135 - $B135) / $B135, "")</f>
        <v>4.6801872074884775E-3</v>
      </c>
      <c r="F135" s="16">
        <f>IF(ISNUMBER(D135), $B145 * E135, "")</f>
        <v>702.02808112327159</v>
      </c>
      <c r="G135" s="29">
        <v>67.3</v>
      </c>
      <c r="H135" s="14">
        <f>IF(ISNUMBER(G135), (G135 - $B135) / $B135, "")</f>
        <v>4.9921996879875245E-2</v>
      </c>
      <c r="I135" s="100">
        <f>IF(ISNUMBER(G135), $B145 * H135, "")</f>
        <v>7488.2995319812871</v>
      </c>
      <c r="J135" s="13">
        <v>67</v>
      </c>
      <c r="K135" s="14">
        <f>IF(ISNUMBER(J135), (J135 - $B135) / $B135, "")</f>
        <v>4.5241809672386987E-2</v>
      </c>
      <c r="L135" s="16">
        <f>IF(ISNUMBER(J135), $B145 * K135, "")</f>
        <v>6786.2714508580484</v>
      </c>
      <c r="M135" s="29">
        <v>65.5</v>
      </c>
      <c r="N135" s="14">
        <f>IF(ISNUMBER(M135), (M135 - $B135) / $B135, "")</f>
        <v>2.1840873634945489E-2</v>
      </c>
      <c r="O135" s="16">
        <f>IF(ISNUMBER(M135), $B145 * N135, "")</f>
        <v>3276.1310452418234</v>
      </c>
      <c r="Q135" s="268"/>
      <c r="R135" s="269"/>
      <c r="S135" s="270"/>
    </row>
    <row r="136" spans="1:19" ht="17.25" thickBot="1">
      <c r="A136" s="125" t="s">
        <v>232</v>
      </c>
      <c r="B136" s="126">
        <v>73.5</v>
      </c>
      <c r="C136" s="77">
        <v>-4.7927461099999999E-2</v>
      </c>
      <c r="D136" s="15">
        <v>76.400000000000006</v>
      </c>
      <c r="E136" s="32">
        <f t="shared" ref="E136:E139" si="70">IF(ISNUMBER(D136), (D136 - $B136) / $B136, "")</f>
        <v>3.945578231292525E-2</v>
      </c>
      <c r="F136" s="18">
        <f>IF(ISNUMBER(D136), $B145 * E136, "")</f>
        <v>5918.3673469387877</v>
      </c>
      <c r="G136" s="31">
        <v>80.099999999999994</v>
      </c>
      <c r="H136" s="32">
        <f t="shared" ref="H136:H139" si="71">IF(ISNUMBER(G136), (G136 - $B136) / $B136, "")</f>
        <v>8.9795918367346864E-2</v>
      </c>
      <c r="I136" s="101">
        <f>IF(ISNUMBER(G136), $B145 * H136, "")</f>
        <v>13469.387755102029</v>
      </c>
      <c r="J136" s="15">
        <v>85.7</v>
      </c>
      <c r="K136" s="32">
        <f t="shared" ref="K136:K139" si="72">IF(ISNUMBER(J136), (J136 - $B136) / $B136, "")</f>
        <v>0.16598639455782316</v>
      </c>
      <c r="L136" s="18">
        <f>IF(ISNUMBER(J136), $B145 * K136, "")</f>
        <v>24897.959183673473</v>
      </c>
      <c r="M136" s="31">
        <v>78.400000000000006</v>
      </c>
      <c r="N136" s="32">
        <f t="shared" ref="N136:N139" si="73">IF(ISNUMBER(M136), (M136 - $B136) / $B136, "")</f>
        <v>6.6666666666666749E-2</v>
      </c>
      <c r="O136" s="18">
        <f>IF(ISNUMBER(M136), $B145 * N136, "")</f>
        <v>10000.000000000013</v>
      </c>
      <c r="Q136" s="271"/>
      <c r="R136" s="272"/>
      <c r="S136" s="273"/>
    </row>
    <row r="137" spans="1:19" ht="17.25" thickBot="1">
      <c r="A137" s="125" t="s">
        <v>200</v>
      </c>
      <c r="B137" s="126">
        <v>74.8</v>
      </c>
      <c r="C137" s="77">
        <v>-4.8346055999999998E-2</v>
      </c>
      <c r="D137" s="15">
        <v>77.599999999999994</v>
      </c>
      <c r="E137" s="32">
        <f t="shared" si="70"/>
        <v>3.7433155080213866E-2</v>
      </c>
      <c r="F137" s="18">
        <f>IF(ISNUMBER(D137), $B145 * E137, "")</f>
        <v>5614.9732620320801</v>
      </c>
      <c r="G137" s="31">
        <v>80.2</v>
      </c>
      <c r="H137" s="32">
        <f t="shared" si="71"/>
        <v>7.2192513368984038E-2</v>
      </c>
      <c r="I137" s="101">
        <f>IF(ISNUMBER(G137), $B145 * H137, "")</f>
        <v>10828.877005347606</v>
      </c>
      <c r="J137" s="15">
        <v>92.2</v>
      </c>
      <c r="K137" s="32">
        <f t="shared" si="72"/>
        <v>0.23262032085561507</v>
      </c>
      <c r="L137" s="18">
        <f>IF(ISNUMBER(J137), $B145 * K137, "")</f>
        <v>34893.048128342263</v>
      </c>
      <c r="M137" s="31">
        <v>82</v>
      </c>
      <c r="N137" s="32">
        <f t="shared" si="73"/>
        <v>9.6256684491978647E-2</v>
      </c>
      <c r="O137" s="18">
        <f>IF(ISNUMBER(M137), $B145 * N137, "")</f>
        <v>14438.502673796796</v>
      </c>
      <c r="Q137" s="264"/>
      <c r="R137" s="264"/>
      <c r="S137" s="264"/>
    </row>
    <row r="138" spans="1:19" ht="17.25" thickBot="1">
      <c r="A138" s="125" t="s">
        <v>248</v>
      </c>
      <c r="B138" s="126">
        <v>81.900000000000006</v>
      </c>
      <c r="C138" s="77">
        <v>-4.8780487800000001E-2</v>
      </c>
      <c r="D138" s="15">
        <v>83.2</v>
      </c>
      <c r="E138" s="32">
        <f t="shared" si="70"/>
        <v>1.5873015873015837E-2</v>
      </c>
      <c r="F138" s="18">
        <f>IF(ISNUMBER(D138), $B145 * E138, "")</f>
        <v>2380.9523809523757</v>
      </c>
      <c r="G138" s="31">
        <v>89</v>
      </c>
      <c r="H138" s="32">
        <f t="shared" si="71"/>
        <v>8.6691086691086619E-2</v>
      </c>
      <c r="I138" s="101">
        <f>IF(ISNUMBER(G138), $B145 * H138, "")</f>
        <v>13003.663003662992</v>
      </c>
      <c r="J138" s="15">
        <v>89.4</v>
      </c>
      <c r="K138" s="32">
        <f t="shared" si="72"/>
        <v>9.1575091575091569E-2</v>
      </c>
      <c r="L138" s="18">
        <f>IF(ISNUMBER(J138), $B145 * K138, "")</f>
        <v>13736.263736263736</v>
      </c>
      <c r="M138" s="31">
        <v>87.6</v>
      </c>
      <c r="N138" s="32">
        <f t="shared" si="73"/>
        <v>6.9597069597069447E-2</v>
      </c>
      <c r="O138" s="18">
        <f>IF(ISNUMBER(M138), $B145 * N138, "")</f>
        <v>10439.560439560417</v>
      </c>
      <c r="Q138" s="274"/>
      <c r="R138" s="274"/>
      <c r="S138" s="274"/>
    </row>
    <row r="139" spans="1:19" ht="17.25" thickBot="1">
      <c r="A139" s="127" t="s">
        <v>328</v>
      </c>
      <c r="B139" s="128">
        <v>0.28000000000000003</v>
      </c>
      <c r="C139" s="78">
        <v>-5.08474576E-2</v>
      </c>
      <c r="D139" s="20">
        <v>0.27800000000000002</v>
      </c>
      <c r="E139" s="21">
        <f t="shared" si="70"/>
        <v>-7.1428571428571487E-3</v>
      </c>
      <c r="F139" s="22">
        <f>IF(ISNUMBER(D139), $B145 * E139, "")</f>
        <v>-1071.4285714285722</v>
      </c>
      <c r="G139" s="30">
        <v>0.28199999999999997</v>
      </c>
      <c r="H139" s="21">
        <f t="shared" si="71"/>
        <v>7.1428571428569501E-3</v>
      </c>
      <c r="I139" s="105">
        <f>IF(ISNUMBER(G139), $B145 * H139, "")</f>
        <v>1071.4285714285425</v>
      </c>
      <c r="J139" s="20">
        <v>0.27800000000000002</v>
      </c>
      <c r="K139" s="21">
        <f t="shared" si="72"/>
        <v>-7.1428571428571487E-3</v>
      </c>
      <c r="L139" s="22">
        <f>IF(ISNUMBER(J139), $B145 * K139, "")</f>
        <v>-1071.4285714285722</v>
      </c>
      <c r="M139" s="30">
        <v>0.27600000000000002</v>
      </c>
      <c r="N139" s="21">
        <f t="shared" si="73"/>
        <v>-1.4285714285714297E-2</v>
      </c>
      <c r="O139" s="22">
        <f>IF(ISNUMBER(M139), $B145 * N139, "")</f>
        <v>-2142.8571428571445</v>
      </c>
      <c r="Q139" s="274"/>
      <c r="R139" s="274"/>
      <c r="S139" s="274"/>
    </row>
    <row r="140" spans="1:19" ht="17.25" thickBot="1">
      <c r="A140" s="125" t="s">
        <v>186</v>
      </c>
      <c r="B140" s="129">
        <v>12.9</v>
      </c>
      <c r="C140" s="80">
        <v>-5.14705882E-2</v>
      </c>
      <c r="D140" s="106">
        <v>13.3</v>
      </c>
      <c r="E140" s="107">
        <f>IF(ISNUMBER(D140), (D140 - $B140) / $B140, "")</f>
        <v>3.1007751937984523E-2</v>
      </c>
      <c r="F140" s="108">
        <f>IF(ISNUMBER(D140), $B145 * E140, "")</f>
        <v>4651.1627906976782</v>
      </c>
      <c r="G140" s="109">
        <v>15.2</v>
      </c>
      <c r="H140" s="107">
        <f>IF(ISNUMBER(G140), (G140 - $B140) / $B140, "")</f>
        <v>0.17829457364341075</v>
      </c>
      <c r="I140" s="110">
        <f>IF(ISNUMBER(G140), $B145 * H140, "")</f>
        <v>26744.186046511611</v>
      </c>
      <c r="J140" s="106">
        <v>22.1</v>
      </c>
      <c r="K140" s="107">
        <f>IF(ISNUMBER(J140), (J140 - $B140) / $B140, "")</f>
        <v>0.71317829457364346</v>
      </c>
      <c r="L140" s="108">
        <f>IF(ISNUMBER(J140), $B145 * K140, "")</f>
        <v>106976.74418604652</v>
      </c>
      <c r="M140" s="109">
        <v>17.600000000000001</v>
      </c>
      <c r="N140" s="107">
        <f>IF(ISNUMBER(M140), (M140 - $B140) / $B140, "")</f>
        <v>0.36434108527131792</v>
      </c>
      <c r="O140" s="108">
        <f>IF(ISNUMBER(M140), $B145 * N140, "")</f>
        <v>54651.162790697686</v>
      </c>
      <c r="Q140" s="264"/>
      <c r="R140" s="264"/>
      <c r="S140" s="264"/>
    </row>
    <row r="141" spans="1:19" ht="17.25" thickBot="1">
      <c r="A141" s="125" t="s">
        <v>202</v>
      </c>
      <c r="B141" s="126">
        <v>14.3</v>
      </c>
      <c r="C141" s="77">
        <v>-5.2980132499999999E-2</v>
      </c>
      <c r="D141" s="15">
        <v>14.5</v>
      </c>
      <c r="E141" s="32">
        <f t="shared" ref="E141:E144" si="74">IF(ISNUMBER(D141), (D141 - $B141) / $B141, "")</f>
        <v>1.3986013986013936E-2</v>
      </c>
      <c r="F141" s="18">
        <f>IF(ISNUMBER(D141), $B145 * E141, "")</f>
        <v>2097.9020979020902</v>
      </c>
      <c r="G141" s="31">
        <v>15.3</v>
      </c>
      <c r="H141" s="32">
        <f t="shared" ref="H141:H144" si="75">IF(ISNUMBER(G141), (G141 - $B141) / $B141, "")</f>
        <v>6.9930069930069921E-2</v>
      </c>
      <c r="I141" s="101">
        <f>IF(ISNUMBER(G141), $B145 * H141, "")</f>
        <v>10489.510489510489</v>
      </c>
      <c r="J141" s="15">
        <v>16.899999999999999</v>
      </c>
      <c r="K141" s="32">
        <f t="shared" ref="K141:K144" si="76">IF(ISNUMBER(J141), (J141 - $B141) / $B141, "")</f>
        <v>0.18181818181818166</v>
      </c>
      <c r="L141" s="18">
        <f>IF(ISNUMBER(J141), $B145 * K141, "")</f>
        <v>27272.72727272725</v>
      </c>
      <c r="M141" s="31">
        <v>15.3</v>
      </c>
      <c r="N141" s="32">
        <f t="shared" ref="N141:N144" si="77">IF(ISNUMBER(M141), (M141 - $B141) / $B141, "")</f>
        <v>6.9930069930069921E-2</v>
      </c>
      <c r="O141" s="18">
        <f>IF(ISNUMBER(M141), $B145 * N141, "")</f>
        <v>10489.510489510489</v>
      </c>
      <c r="Q141" s="264"/>
      <c r="R141" s="264"/>
      <c r="S141" s="264"/>
    </row>
    <row r="142" spans="1:19" ht="17.25" thickBot="1">
      <c r="A142" s="125" t="s">
        <v>214</v>
      </c>
      <c r="B142" s="126">
        <v>10.5</v>
      </c>
      <c r="C142" s="77">
        <v>-5.4054054099999999E-2</v>
      </c>
      <c r="D142" s="15">
        <v>10.8</v>
      </c>
      <c r="E142" s="32">
        <f t="shared" si="74"/>
        <v>2.857142857142864E-2</v>
      </c>
      <c r="F142" s="18">
        <f>IF(ISNUMBER(D142), $B145 * E142, "")</f>
        <v>4285.7142857142962</v>
      </c>
      <c r="G142" s="31">
        <v>10.9</v>
      </c>
      <c r="H142" s="32">
        <f t="shared" si="75"/>
        <v>3.8095238095238126E-2</v>
      </c>
      <c r="I142" s="101">
        <f>IF(ISNUMBER(G142), $B145 * H142, "")</f>
        <v>5714.2857142857192</v>
      </c>
      <c r="J142" s="15">
        <v>11.9</v>
      </c>
      <c r="K142" s="32">
        <f t="shared" si="76"/>
        <v>0.13333333333333336</v>
      </c>
      <c r="L142" s="18">
        <f>IF(ISNUMBER(J142), $B145 * K142, "")</f>
        <v>20000.000000000004</v>
      </c>
      <c r="M142" s="31">
        <v>11.5</v>
      </c>
      <c r="N142" s="32">
        <f t="shared" si="77"/>
        <v>9.5238095238095233E-2</v>
      </c>
      <c r="O142" s="18">
        <f>IF(ISNUMBER(M142), $B145 * N142, "")</f>
        <v>14285.714285714284</v>
      </c>
      <c r="Q142" s="264"/>
      <c r="R142" s="264"/>
      <c r="S142" s="264"/>
    </row>
    <row r="143" spans="1:19">
      <c r="A143" s="125" t="s">
        <v>120</v>
      </c>
      <c r="B143" s="126">
        <v>35.1</v>
      </c>
      <c r="C143" s="77">
        <v>-5.6451612900000003E-2</v>
      </c>
      <c r="D143" s="15">
        <v>35.799999999999997</v>
      </c>
      <c r="E143" s="32">
        <f t="shared" si="74"/>
        <v>1.9943019943019821E-2</v>
      </c>
      <c r="F143" s="18">
        <f>IF(ISNUMBER(D143), $B145 * E143, "")</f>
        <v>2991.452991452973</v>
      </c>
      <c r="G143" s="31">
        <v>37.4</v>
      </c>
      <c r="H143" s="32">
        <f t="shared" si="75"/>
        <v>6.5527065527065442E-2</v>
      </c>
      <c r="I143" s="101">
        <f>IF(ISNUMBER(G143), $B145 * H143, "")</f>
        <v>9829.0598290598155</v>
      </c>
      <c r="J143" s="15">
        <v>39.6</v>
      </c>
      <c r="K143" s="32">
        <f t="shared" si="76"/>
        <v>0.12820512820512819</v>
      </c>
      <c r="L143" s="18">
        <f>IF(ISNUMBER(J143), $B145 * K143, "")</f>
        <v>19230.76923076923</v>
      </c>
      <c r="M143" s="31">
        <v>37.5</v>
      </c>
      <c r="N143" s="32">
        <f t="shared" si="77"/>
        <v>6.8376068376068327E-2</v>
      </c>
      <c r="O143" s="18">
        <f>IF(ISNUMBER(M143), $B145 * N143, "")</f>
        <v>10256.410256410249</v>
      </c>
      <c r="Q143" s="253"/>
      <c r="R143" s="254"/>
      <c r="S143" s="255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56"/>
      <c r="R144" s="257"/>
      <c r="S144" s="258"/>
    </row>
    <row r="145" spans="1:19" ht="17.25" thickBot="1">
      <c r="A145" s="132" t="s">
        <v>268</v>
      </c>
      <c r="B145" s="317">
        <f>$B$37</f>
        <v>150000</v>
      </c>
      <c r="C145" s="318"/>
      <c r="D145" s="26" t="s">
        <v>269</v>
      </c>
      <c r="E145" s="27">
        <f>IF(COUNT(E125:E144), SUM(E125:E144) / COUNT(E125:E144), 0)</f>
        <v>2.3513177242353155E-2</v>
      </c>
      <c r="F145" s="28">
        <f>SUM(F125:F144)</f>
        <v>67012.555140706507</v>
      </c>
      <c r="G145" s="26" t="s">
        <v>269</v>
      </c>
      <c r="H145" s="27">
        <f>IF(COUNT(H125:H144), SUM(H125:H144) / COUNT(H125:H144), 0)</f>
        <v>9.0655837340417739E-2</v>
      </c>
      <c r="I145" s="28">
        <f>SUM(I125:I144)</f>
        <v>258369.13642019057</v>
      </c>
      <c r="J145" s="26" t="s">
        <v>269</v>
      </c>
      <c r="K145" s="27">
        <f>IF(COUNT(K125:K144), SUM(K125:K144) / COUNT(K125:K144), 0)</f>
        <v>0.24468790303385832</v>
      </c>
      <c r="L145" s="28">
        <f>SUM(L125:L144)</f>
        <v>697360.523646496</v>
      </c>
      <c r="M145" s="26" t="s">
        <v>269</v>
      </c>
      <c r="N145" s="27">
        <f>IF(COUNT(N125:N144), SUM(N125:N144) / COUNT(N125:N144), 0)</f>
        <v>0.17017400819119885</v>
      </c>
      <c r="O145" s="28">
        <f>SUM(O125:O144)</f>
        <v>484995.92334491666</v>
      </c>
      <c r="Q145" s="259"/>
      <c r="R145" s="260"/>
      <c r="S145" s="261"/>
    </row>
    <row r="147" spans="1:19" ht="17.25" thickBot="1"/>
    <row r="148" spans="1:19" ht="17.25" thickBot="1">
      <c r="A148" s="275" t="s">
        <v>257</v>
      </c>
      <c r="B148" s="276"/>
      <c r="C148" s="276"/>
      <c r="D148" s="276"/>
      <c r="E148" s="276"/>
      <c r="F148" s="276"/>
      <c r="G148" s="276"/>
      <c r="H148" s="276"/>
      <c r="I148" s="276"/>
      <c r="J148" s="276"/>
      <c r="K148" s="276"/>
      <c r="L148" s="276"/>
      <c r="M148" s="276"/>
      <c r="N148" s="276"/>
      <c r="O148" s="277"/>
      <c r="Q148" s="274"/>
      <c r="R148" s="274"/>
      <c r="S148" s="274"/>
    </row>
    <row r="149" spans="1:19" ht="17.25" thickBot="1">
      <c r="A149" s="173" t="s">
        <v>265</v>
      </c>
      <c r="B149" s="275" t="s">
        <v>49</v>
      </c>
      <c r="C149" s="277"/>
      <c r="D149" s="275" t="s">
        <v>58</v>
      </c>
      <c r="E149" s="276"/>
      <c r="F149" s="277"/>
      <c r="G149" s="278">
        <f>_xlfn.IFNA(VLOOKUP(B149, 현재가테이블!$B$2:$D$200, 2, FALSE), "-")</f>
        <v>74050000</v>
      </c>
      <c r="H149" s="279"/>
      <c r="I149" s="280"/>
      <c r="J149" s="275" t="s">
        <v>59</v>
      </c>
      <c r="K149" s="276"/>
      <c r="L149" s="277"/>
      <c r="M149" s="281">
        <f>_xlfn.IFNA(VLOOKUP(B149, 현재가테이블!$B$2:$D$200, 3, FALSE), "-")</f>
        <v>-1.04236269E-2</v>
      </c>
      <c r="N149" s="282"/>
      <c r="O149" s="283"/>
      <c r="Q149" s="274"/>
      <c r="R149" s="274"/>
      <c r="S149" s="274"/>
    </row>
    <row r="150" spans="1:19" ht="17.25" thickBot="1">
      <c r="A150" s="319" t="s">
        <v>55</v>
      </c>
      <c r="B150" s="315" t="str">
        <f>TEXT($G$1, "[$-ko-KR]yyyy-mm-dd(ddd) ") &amp; "오전 00:00"</f>
        <v>2021-10-05(화) 오전 00:00</v>
      </c>
      <c r="C150" s="316"/>
      <c r="D150" s="288" t="str">
        <f>TEXT($G$1, "[$-ko-KR]yyyy-mm-dd(ddd) ") &amp; "오후 14:00"</f>
        <v>2021-10-05(화) 오후 14:00</v>
      </c>
      <c r="E150" s="289"/>
      <c r="F150" s="290"/>
      <c r="G150" s="288" t="str">
        <f>TEXT($G$1, "[$-ko-KR]yyyy-mm-dd(ddd) ") &amp; "오후 19:00"</f>
        <v>2021-10-05(화) 오후 19:00</v>
      </c>
      <c r="H150" s="289"/>
      <c r="I150" s="290"/>
      <c r="J150" s="288" t="str">
        <f>TEXT($G$1, "[$-ko-KR]yyyy-mm-dd(ddd) ") &amp; "오후 21:00"</f>
        <v>2021-10-05(화) 오후 21:00</v>
      </c>
      <c r="K150" s="289"/>
      <c r="L150" s="290"/>
      <c r="M150" s="288" t="str">
        <f>TEXT($G$1+1, "[$-ko-KR]yyyy-mm-dd(ddd) ") &amp; "오전 00:00"</f>
        <v>2021-10-06(수) 오전 00:00</v>
      </c>
      <c r="N150" s="289"/>
      <c r="O150" s="290"/>
      <c r="Q150" s="274"/>
      <c r="R150" s="274"/>
      <c r="S150" s="274"/>
    </row>
    <row r="151" spans="1:19" ht="17.25" thickBot="1">
      <c r="A151" s="320"/>
      <c r="B151" s="121" t="s">
        <v>58</v>
      </c>
      <c r="C151" s="122" t="s">
        <v>59</v>
      </c>
      <c r="D151" s="2" t="s">
        <v>58</v>
      </c>
      <c r="E151" s="10" t="s">
        <v>266</v>
      </c>
      <c r="F151" s="11" t="s">
        <v>267</v>
      </c>
      <c r="G151" s="174" t="s">
        <v>58</v>
      </c>
      <c r="H151" s="175" t="s">
        <v>266</v>
      </c>
      <c r="I151" s="176" t="s">
        <v>267</v>
      </c>
      <c r="J151" s="10" t="s">
        <v>58</v>
      </c>
      <c r="K151" s="10" t="s">
        <v>266</v>
      </c>
      <c r="L151" s="115" t="s">
        <v>267</v>
      </c>
      <c r="M151" s="2" t="s">
        <v>58</v>
      </c>
      <c r="N151" s="10" t="s">
        <v>266</v>
      </c>
      <c r="O151" s="66" t="s">
        <v>267</v>
      </c>
      <c r="Q151" s="264"/>
      <c r="R151" s="264"/>
      <c r="S151" s="264"/>
    </row>
    <row r="152" spans="1:19" ht="17.25" thickBot="1">
      <c r="A152" s="123" t="s">
        <v>198</v>
      </c>
      <c r="B152" s="124">
        <v>184</v>
      </c>
      <c r="C152" s="76">
        <v>-3.1578947400000001E-2</v>
      </c>
      <c r="D152" s="13">
        <v>187</v>
      </c>
      <c r="E152" s="14">
        <f>IF(ISNUMBER(D152), (D152 - $B152) / $B152, "")</f>
        <v>1.6304347826086956E-2</v>
      </c>
      <c r="F152" s="16">
        <f>IF(ISNUMBER(D152), $B172 * E152, "")</f>
        <v>2445.6521739130435</v>
      </c>
      <c r="G152" s="29">
        <v>194</v>
      </c>
      <c r="H152" s="14">
        <f>IF(ISNUMBER(G152), (G152 - $B152) / $B152, "")</f>
        <v>5.434782608695652E-2</v>
      </c>
      <c r="I152" s="100">
        <f>IF(ISNUMBER(G152), $B172 * H152, "")</f>
        <v>8152.173913043478</v>
      </c>
      <c r="J152" s="13">
        <v>210</v>
      </c>
      <c r="K152" s="14">
        <f>IF(ISNUMBER(J152), (J152 - $B152) / $B152, "")</f>
        <v>0.14130434782608695</v>
      </c>
      <c r="L152" s="16">
        <f>IF(ISNUMBER(J152), $B172 * K152, "")</f>
        <v>21195.65217391304</v>
      </c>
      <c r="M152" s="29">
        <v>193</v>
      </c>
      <c r="N152" s="14">
        <f>IF(ISNUMBER(M152), (M152 - $B152) / $B152, "")</f>
        <v>4.8913043478260872E-2</v>
      </c>
      <c r="O152" s="16">
        <f>IF(ISNUMBER(M152), $B172 * N152, "")</f>
        <v>7336.9565217391309</v>
      </c>
      <c r="Q152" s="274"/>
      <c r="R152" s="274"/>
      <c r="S152" s="274"/>
    </row>
    <row r="153" spans="1:19" ht="17.25" thickBot="1">
      <c r="A153" s="125" t="s">
        <v>240</v>
      </c>
      <c r="B153" s="126">
        <v>617</v>
      </c>
      <c r="C153" s="77">
        <v>-3.2915360499999997E-2</v>
      </c>
      <c r="D153" s="15">
        <v>627</v>
      </c>
      <c r="E153" s="32">
        <f t="shared" ref="E153:E156" si="78">IF(ISNUMBER(D153), (D153 - $B153) / $B153, "")</f>
        <v>1.6207455429497569E-2</v>
      </c>
      <c r="F153" s="18">
        <f>IF(ISNUMBER(D153), $B172 * E153, "")</f>
        <v>2431.1183144246352</v>
      </c>
      <c r="G153" s="31">
        <v>637</v>
      </c>
      <c r="H153" s="32">
        <f t="shared" ref="H153:H156" si="79">IF(ISNUMBER(G153), (G153 - $B153) / $B153, "")</f>
        <v>3.2414910858995137E-2</v>
      </c>
      <c r="I153" s="101">
        <f>IF(ISNUMBER(G153), $B172 * H153, "")</f>
        <v>4862.2366288492703</v>
      </c>
      <c r="J153" s="15">
        <v>635</v>
      </c>
      <c r="K153" s="32">
        <f t="shared" ref="K153:K156" si="80">IF(ISNUMBER(J153), (J153 - $B153) / $B153, "")</f>
        <v>2.9173419773095625E-2</v>
      </c>
      <c r="L153" s="18">
        <f>IF(ISNUMBER(J153), $B172 * K153, "")</f>
        <v>4376.0129659643435</v>
      </c>
      <c r="M153" s="31">
        <v>640</v>
      </c>
      <c r="N153" s="32">
        <f t="shared" ref="N153:N156" si="81">IF(ISNUMBER(M153), (M153 - $B153) / $B153, "")</f>
        <v>3.7277147487844407E-2</v>
      </c>
      <c r="O153" s="18">
        <f>IF(ISNUMBER(M153), $B172 * N153, "")</f>
        <v>5591.5721231766611</v>
      </c>
      <c r="Q153" s="274"/>
      <c r="R153" s="274"/>
      <c r="S153" s="274"/>
    </row>
    <row r="154" spans="1:19" ht="17.25" thickBot="1">
      <c r="A154" s="125" t="s">
        <v>116</v>
      </c>
      <c r="B154" s="126">
        <v>213</v>
      </c>
      <c r="C154" s="77">
        <v>-3.6199095000000001E-2</v>
      </c>
      <c r="D154" s="15">
        <v>218</v>
      </c>
      <c r="E154" s="32">
        <f t="shared" si="78"/>
        <v>2.3474178403755867E-2</v>
      </c>
      <c r="F154" s="18">
        <f>IF(ISNUMBER(D154), $B172 * E154, "")</f>
        <v>3521.1267605633802</v>
      </c>
      <c r="G154" s="31">
        <v>220</v>
      </c>
      <c r="H154" s="32">
        <f t="shared" si="79"/>
        <v>3.2863849765258218E-2</v>
      </c>
      <c r="I154" s="101">
        <f>IF(ISNUMBER(G154), $B172 * H154, "")</f>
        <v>4929.5774647887329</v>
      </c>
      <c r="J154" s="15">
        <v>218</v>
      </c>
      <c r="K154" s="32">
        <f t="shared" si="80"/>
        <v>2.3474178403755867E-2</v>
      </c>
      <c r="L154" s="18">
        <f>IF(ISNUMBER(J154), $B172 * K154, "")</f>
        <v>3521.1267605633802</v>
      </c>
      <c r="M154" s="31">
        <v>217</v>
      </c>
      <c r="N154" s="32">
        <f t="shared" si="81"/>
        <v>1.8779342723004695E-2</v>
      </c>
      <c r="O154" s="18">
        <f>IF(ISNUMBER(M154), $B172 * N154, "")</f>
        <v>2816.9014084507044</v>
      </c>
      <c r="Q154" s="264"/>
      <c r="R154" s="264"/>
      <c r="S154" s="264"/>
    </row>
    <row r="155" spans="1:19" ht="17.25" thickBot="1">
      <c r="A155" s="125" t="s">
        <v>128</v>
      </c>
      <c r="B155" s="126">
        <v>132</v>
      </c>
      <c r="C155" s="77">
        <v>-3.6496350400000002E-2</v>
      </c>
      <c r="D155" s="15">
        <v>135</v>
      </c>
      <c r="E155" s="32">
        <f t="shared" si="78"/>
        <v>2.2727272727272728E-2</v>
      </c>
      <c r="F155" s="18">
        <f>IF(ISNUMBER(D155), $B172 * E155, "")</f>
        <v>3409.090909090909</v>
      </c>
      <c r="G155" s="31">
        <v>137</v>
      </c>
      <c r="H155" s="32">
        <f t="shared" si="79"/>
        <v>3.787878787878788E-2</v>
      </c>
      <c r="I155" s="101">
        <f>IF(ISNUMBER(G155), $B172 * H155, "")</f>
        <v>5681.818181818182</v>
      </c>
      <c r="J155" s="15">
        <v>142</v>
      </c>
      <c r="K155" s="32">
        <f t="shared" si="80"/>
        <v>7.575757575757576E-2</v>
      </c>
      <c r="L155" s="18">
        <f>IF(ISNUMBER(J155), $B172 * K155, "")</f>
        <v>11363.636363636364</v>
      </c>
      <c r="M155" s="31">
        <v>140</v>
      </c>
      <c r="N155" s="32">
        <f t="shared" si="81"/>
        <v>6.0606060606060608E-2</v>
      </c>
      <c r="O155" s="18">
        <f>IF(ISNUMBER(M155), $B172 * N155, "")</f>
        <v>9090.9090909090919</v>
      </c>
      <c r="Q155" s="264"/>
      <c r="R155" s="264"/>
      <c r="S155" s="264"/>
    </row>
    <row r="156" spans="1:19" ht="17.25" thickBot="1">
      <c r="A156" s="127" t="s">
        <v>142</v>
      </c>
      <c r="B156" s="128">
        <v>101</v>
      </c>
      <c r="C156" s="78">
        <v>-3.8095238099999998E-2</v>
      </c>
      <c r="D156" s="20">
        <v>100</v>
      </c>
      <c r="E156" s="21">
        <f t="shared" si="78"/>
        <v>-9.9009900990099011E-3</v>
      </c>
      <c r="F156" s="22">
        <f>IF(ISNUMBER(D156), $B172 * E156, "")</f>
        <v>-1485.1485148514851</v>
      </c>
      <c r="G156" s="30">
        <v>103</v>
      </c>
      <c r="H156" s="21">
        <f t="shared" si="79"/>
        <v>1.9801980198019802E-2</v>
      </c>
      <c r="I156" s="105">
        <f>IF(ISNUMBER(G156), $B172 * H156, "")</f>
        <v>2970.2970297029701</v>
      </c>
      <c r="J156" s="20">
        <v>105</v>
      </c>
      <c r="K156" s="21">
        <f t="shared" si="80"/>
        <v>3.9603960396039604E-2</v>
      </c>
      <c r="L156" s="22">
        <f>IF(ISNUMBER(J156), $B172 * K156, "")</f>
        <v>5940.5940594059402</v>
      </c>
      <c r="M156" s="30">
        <v>105</v>
      </c>
      <c r="N156" s="21">
        <f t="shared" si="81"/>
        <v>3.9603960396039604E-2</v>
      </c>
      <c r="O156" s="22">
        <f>IF(ISNUMBER(M156), $B172 * N156, "")</f>
        <v>5940.5940594059402</v>
      </c>
      <c r="Q156" s="264"/>
      <c r="R156" s="264"/>
      <c r="S156" s="264"/>
    </row>
    <row r="157" spans="1:19" ht="17.25" thickBot="1">
      <c r="A157" s="125" t="s">
        <v>80</v>
      </c>
      <c r="B157" s="129">
        <v>850</v>
      </c>
      <c r="C157" s="80">
        <v>-3.8461538500000003E-2</v>
      </c>
      <c r="D157" s="106">
        <v>855</v>
      </c>
      <c r="E157" s="107">
        <f>IF(ISNUMBER(D157), (D157 - $B157) / $B157, "")</f>
        <v>5.8823529411764705E-3</v>
      </c>
      <c r="F157" s="108">
        <f>IF(ISNUMBER(D157), $B172 * E157, "")</f>
        <v>882.35294117647061</v>
      </c>
      <c r="G157" s="109">
        <v>872</v>
      </c>
      <c r="H157" s="107">
        <f>IF(ISNUMBER(G157), (G157 - $B157) / $B157, "")</f>
        <v>2.5882352941176471E-2</v>
      </c>
      <c r="I157" s="110">
        <f>IF(ISNUMBER(G157), $B172 * H157, "")</f>
        <v>3882.3529411764707</v>
      </c>
      <c r="J157" s="106">
        <v>864</v>
      </c>
      <c r="K157" s="107">
        <f>IF(ISNUMBER(J157), (J157 - $B157) / $B157, "")</f>
        <v>1.6470588235294119E-2</v>
      </c>
      <c r="L157" s="108">
        <f>IF(ISNUMBER(J157), $B172 * K157, "")</f>
        <v>2470.588235294118</v>
      </c>
      <c r="M157" s="109">
        <v>865</v>
      </c>
      <c r="N157" s="107">
        <f>IF(ISNUMBER(M157), (M157 - $B157) / $B157, "")</f>
        <v>1.7647058823529412E-2</v>
      </c>
      <c r="O157" s="108">
        <f>IF(ISNUMBER(M157), $B172 * N157, "")</f>
        <v>2647.0588235294117</v>
      </c>
      <c r="Q157" s="264"/>
      <c r="R157" s="264"/>
      <c r="S157" s="264"/>
    </row>
    <row r="158" spans="1:19" ht="17.25" thickBot="1">
      <c r="A158" s="125" t="s">
        <v>57</v>
      </c>
      <c r="B158" s="126">
        <v>189</v>
      </c>
      <c r="C158" s="77">
        <v>-4.0609137099999998E-2</v>
      </c>
      <c r="D158" s="15">
        <v>191</v>
      </c>
      <c r="E158" s="32">
        <f t="shared" ref="E158:E161" si="82">IF(ISNUMBER(D158), (D158 - $B158) / $B158, "")</f>
        <v>1.0582010582010581E-2</v>
      </c>
      <c r="F158" s="18">
        <f>IF(ISNUMBER(D158), $B172 * E158, "")</f>
        <v>1587.3015873015872</v>
      </c>
      <c r="G158" s="31">
        <v>195</v>
      </c>
      <c r="H158" s="32">
        <f t="shared" ref="H158:H161" si="83">IF(ISNUMBER(G158), (G158 - $B158) / $B158, "")</f>
        <v>3.1746031746031744E-2</v>
      </c>
      <c r="I158" s="101">
        <f>IF(ISNUMBER(G158), $B172 * H158, "")</f>
        <v>4761.9047619047615</v>
      </c>
      <c r="J158" s="15">
        <v>196</v>
      </c>
      <c r="K158" s="32">
        <f t="shared" ref="K158:K161" si="84">IF(ISNUMBER(J158), (J158 - $B158) / $B158, "")</f>
        <v>3.7037037037037035E-2</v>
      </c>
      <c r="L158" s="18">
        <f>IF(ISNUMBER(J158), $B172 * K158, "")</f>
        <v>5555.5555555555557</v>
      </c>
      <c r="M158" s="31">
        <v>201</v>
      </c>
      <c r="N158" s="32">
        <f t="shared" ref="N158:N161" si="85">IF(ISNUMBER(M158), (M158 - $B158) / $B158, "")</f>
        <v>6.3492063492063489E-2</v>
      </c>
      <c r="O158" s="18">
        <f>IF(ISNUMBER(M158), $B172 * N158, "")</f>
        <v>9523.8095238095229</v>
      </c>
      <c r="Q158" s="264"/>
      <c r="R158" s="264"/>
      <c r="S158" s="264"/>
    </row>
    <row r="159" spans="1:19" ht="17.25" thickBot="1">
      <c r="A159" s="125" t="s">
        <v>51</v>
      </c>
      <c r="B159" s="126">
        <v>366</v>
      </c>
      <c r="C159" s="77">
        <v>-4.1884816800000002E-2</v>
      </c>
      <c r="D159" s="15">
        <v>382</v>
      </c>
      <c r="E159" s="32">
        <f t="shared" si="82"/>
        <v>4.3715846994535519E-2</v>
      </c>
      <c r="F159" s="18">
        <f>IF(ISNUMBER(D159), $B172 * E159, "")</f>
        <v>6557.377049180328</v>
      </c>
      <c r="G159" s="31">
        <v>385</v>
      </c>
      <c r="H159" s="32">
        <f t="shared" si="83"/>
        <v>5.1912568306010931E-2</v>
      </c>
      <c r="I159" s="101">
        <f>IF(ISNUMBER(G159), $B172 * H159, "")</f>
        <v>7786.8852459016398</v>
      </c>
      <c r="J159" s="15">
        <v>380</v>
      </c>
      <c r="K159" s="32">
        <f t="shared" si="84"/>
        <v>3.825136612021858E-2</v>
      </c>
      <c r="L159" s="18">
        <f>IF(ISNUMBER(J159), $B172 * K159, "")</f>
        <v>5737.7049180327867</v>
      </c>
      <c r="M159" s="31">
        <v>376</v>
      </c>
      <c r="N159" s="32">
        <f t="shared" si="85"/>
        <v>2.7322404371584699E-2</v>
      </c>
      <c r="O159" s="18">
        <f>IF(ISNUMBER(M159), $B172 * N159, "")</f>
        <v>4098.3606557377052</v>
      </c>
      <c r="Q159" s="264"/>
      <c r="R159" s="264"/>
      <c r="S159" s="264"/>
    </row>
    <row r="160" spans="1:19" ht="17.25" thickBot="1">
      <c r="A160" s="125" t="s">
        <v>192</v>
      </c>
      <c r="B160" s="126">
        <v>111</v>
      </c>
      <c r="C160" s="77">
        <v>-4.31034483E-2</v>
      </c>
      <c r="D160" s="15">
        <v>112</v>
      </c>
      <c r="E160" s="32">
        <f t="shared" si="82"/>
        <v>9.0090090090090089E-3</v>
      </c>
      <c r="F160" s="18">
        <f>IF(ISNUMBER(D160), $B172 * E160, "")</f>
        <v>1351.3513513513512</v>
      </c>
      <c r="G160" s="31">
        <v>118</v>
      </c>
      <c r="H160" s="32">
        <f t="shared" si="83"/>
        <v>6.3063063063063057E-2</v>
      </c>
      <c r="I160" s="101">
        <f>IF(ISNUMBER(G160), $B172 * H160, "")</f>
        <v>9459.4594594594582</v>
      </c>
      <c r="J160" s="15">
        <v>123</v>
      </c>
      <c r="K160" s="32">
        <f t="shared" si="84"/>
        <v>0.10810810810810811</v>
      </c>
      <c r="L160" s="18">
        <f>IF(ISNUMBER(J160), $B172 * K160, "")</f>
        <v>16216.216216216217</v>
      </c>
      <c r="M160" s="31">
        <v>119</v>
      </c>
      <c r="N160" s="32">
        <f t="shared" si="85"/>
        <v>7.2072072072072071E-2</v>
      </c>
      <c r="O160" s="18">
        <f>IF(ISNUMBER(M160), $B172 * N160, "")</f>
        <v>10810.81081081081</v>
      </c>
      <c r="Q160" s="33"/>
      <c r="R160" s="33"/>
    </row>
    <row r="161" spans="1:19" ht="17.25" thickBot="1">
      <c r="A161" s="130" t="s">
        <v>250</v>
      </c>
      <c r="B161" s="131">
        <v>995</v>
      </c>
      <c r="C161" s="79">
        <v>-4.3269230800000003E-2</v>
      </c>
      <c r="D161" s="24">
        <v>1015</v>
      </c>
      <c r="E161" s="25">
        <f t="shared" si="82"/>
        <v>2.0100502512562814E-2</v>
      </c>
      <c r="F161" s="104">
        <f>IF(ISNUMBER(D161), $B172 * E161, "")</f>
        <v>3015.075376884422</v>
      </c>
      <c r="G161" s="102">
        <v>1040</v>
      </c>
      <c r="H161" s="25">
        <f t="shared" si="83"/>
        <v>4.5226130653266333E-2</v>
      </c>
      <c r="I161" s="103">
        <f>IF(ISNUMBER(G161), $B172 * H161, "")</f>
        <v>6783.9195979899496</v>
      </c>
      <c r="J161" s="24">
        <v>1080</v>
      </c>
      <c r="K161" s="25">
        <f t="shared" si="84"/>
        <v>8.5427135678391955E-2</v>
      </c>
      <c r="L161" s="104">
        <f>IF(ISNUMBER(J161), $B172 * K161, "")</f>
        <v>12814.070351758794</v>
      </c>
      <c r="M161" s="102">
        <v>1050</v>
      </c>
      <c r="N161" s="25">
        <f t="shared" si="85"/>
        <v>5.5276381909547742E-2</v>
      </c>
      <c r="O161" s="104">
        <f>IF(ISNUMBER(M161), $B172 * N161, "")</f>
        <v>8291.4572864321617</v>
      </c>
      <c r="Q161" s="265"/>
      <c r="R161" s="266"/>
      <c r="S161" s="267"/>
    </row>
    <row r="162" spans="1:19">
      <c r="A162" s="123" t="s">
        <v>226</v>
      </c>
      <c r="B162" s="124">
        <v>899</v>
      </c>
      <c r="C162" s="76">
        <v>-4.6659596999999997E-2</v>
      </c>
      <c r="D162" s="13">
        <v>903</v>
      </c>
      <c r="E162" s="14">
        <f>IF(ISNUMBER(D162), (D162 - $B162) / $B162, "")</f>
        <v>4.4493882091212458E-3</v>
      </c>
      <c r="F162" s="16">
        <f>IF(ISNUMBER(D162), $B172 * E162, "")</f>
        <v>667.40823136818688</v>
      </c>
      <c r="G162" s="29">
        <v>916</v>
      </c>
      <c r="H162" s="14">
        <f>IF(ISNUMBER(G162), (G162 - $B162) / $B162, "")</f>
        <v>1.8909899888765295E-2</v>
      </c>
      <c r="I162" s="100">
        <f>IF(ISNUMBER(G162), $B172 * H162, "")</f>
        <v>2836.4849833147941</v>
      </c>
      <c r="J162" s="13">
        <v>931</v>
      </c>
      <c r="K162" s="14">
        <f>IF(ISNUMBER(J162), (J162 - $B162) / $B162, "")</f>
        <v>3.5595105672969966E-2</v>
      </c>
      <c r="L162" s="16">
        <f>IF(ISNUMBER(J162), $B172 * K162, "")</f>
        <v>5339.265850945495</v>
      </c>
      <c r="M162" s="29">
        <v>921</v>
      </c>
      <c r="N162" s="14">
        <f>IF(ISNUMBER(M162), (M162 - $B162) / $B162, "")</f>
        <v>2.4471635150166853E-2</v>
      </c>
      <c r="O162" s="16">
        <f>IF(ISNUMBER(M162), $B172 * N162, "")</f>
        <v>3670.7452725250278</v>
      </c>
      <c r="Q162" s="268"/>
      <c r="R162" s="269"/>
      <c r="S162" s="270"/>
    </row>
    <row r="163" spans="1:19" ht="17.25" thickBot="1">
      <c r="A163" s="125" t="s">
        <v>220</v>
      </c>
      <c r="B163" s="126">
        <v>161</v>
      </c>
      <c r="C163" s="77">
        <v>-4.7337278099999998E-2</v>
      </c>
      <c r="D163" s="15">
        <v>163</v>
      </c>
      <c r="E163" s="32">
        <f t="shared" ref="E163:E166" si="86">IF(ISNUMBER(D163), (D163 - $B163) / $B163, "")</f>
        <v>1.2422360248447204E-2</v>
      </c>
      <c r="F163" s="18">
        <f>IF(ISNUMBER(D163), $B172 * E163, "")</f>
        <v>1863.3540372670807</v>
      </c>
      <c r="G163" s="31">
        <v>172</v>
      </c>
      <c r="H163" s="32">
        <f t="shared" ref="H163:H166" si="87">IF(ISNUMBER(G163), (G163 - $B163) / $B163, "")</f>
        <v>6.8322981366459631E-2</v>
      </c>
      <c r="I163" s="101">
        <f>IF(ISNUMBER(G163), $B172 * H163, "")</f>
        <v>10248.447204968945</v>
      </c>
      <c r="J163" s="15">
        <v>198</v>
      </c>
      <c r="K163" s="32">
        <f t="shared" ref="K163:K166" si="88">IF(ISNUMBER(J163), (J163 - $B163) / $B163, "")</f>
        <v>0.22981366459627328</v>
      </c>
      <c r="L163" s="18">
        <f>IF(ISNUMBER(J163), $B172 * K163, "")</f>
        <v>34472.049689440995</v>
      </c>
      <c r="M163" s="31">
        <v>176</v>
      </c>
      <c r="N163" s="32">
        <f t="shared" ref="N163:N166" si="89">IF(ISNUMBER(M163), (M163 - $B163) / $B163, "")</f>
        <v>9.3167701863354033E-2</v>
      </c>
      <c r="O163" s="18">
        <f>IF(ISNUMBER(M163), $B172 * N163, "")</f>
        <v>13975.155279503106</v>
      </c>
      <c r="Q163" s="271"/>
      <c r="R163" s="272"/>
      <c r="S163" s="273"/>
    </row>
    <row r="164" spans="1:19" ht="17.25" thickBot="1">
      <c r="A164" s="125" t="s">
        <v>136</v>
      </c>
      <c r="B164" s="126">
        <v>342</v>
      </c>
      <c r="C164" s="77">
        <v>-4.73537604E-2</v>
      </c>
      <c r="D164" s="15">
        <v>353</v>
      </c>
      <c r="E164" s="32">
        <f t="shared" si="86"/>
        <v>3.2163742690058478E-2</v>
      </c>
      <c r="F164" s="18">
        <f>IF(ISNUMBER(D164), $B172 * E164, "")</f>
        <v>4824.5614035087719</v>
      </c>
      <c r="G164" s="31">
        <v>359</v>
      </c>
      <c r="H164" s="32">
        <f t="shared" si="87"/>
        <v>4.9707602339181284E-2</v>
      </c>
      <c r="I164" s="101">
        <f>IF(ISNUMBER(G164), $B172 * H164, "")</f>
        <v>7456.1403508771928</v>
      </c>
      <c r="J164" s="15">
        <v>354</v>
      </c>
      <c r="K164" s="32">
        <f t="shared" si="88"/>
        <v>3.5087719298245612E-2</v>
      </c>
      <c r="L164" s="18">
        <f>IF(ISNUMBER(J164), $B172 * K164, "")</f>
        <v>5263.1578947368416</v>
      </c>
      <c r="M164" s="31">
        <v>359</v>
      </c>
      <c r="N164" s="32">
        <f t="shared" si="89"/>
        <v>4.9707602339181284E-2</v>
      </c>
      <c r="O164" s="18">
        <f>IF(ISNUMBER(M164), $B172 * N164, "")</f>
        <v>7456.1403508771928</v>
      </c>
      <c r="Q164" s="264"/>
      <c r="R164" s="264"/>
      <c r="S164" s="264"/>
    </row>
    <row r="165" spans="1:19" ht="17.25" thickBot="1">
      <c r="A165" s="125" t="s">
        <v>108</v>
      </c>
      <c r="B165" s="126">
        <v>157</v>
      </c>
      <c r="C165" s="77">
        <v>-4.8484848499999997E-2</v>
      </c>
      <c r="D165" s="15">
        <v>159</v>
      </c>
      <c r="E165" s="32">
        <f t="shared" si="86"/>
        <v>1.2738853503184714E-2</v>
      </c>
      <c r="F165" s="18">
        <f>IF(ISNUMBER(D165), $B172 * E165, "")</f>
        <v>1910.8280254777071</v>
      </c>
      <c r="G165" s="31">
        <v>164</v>
      </c>
      <c r="H165" s="32">
        <f t="shared" si="87"/>
        <v>4.4585987261146494E-2</v>
      </c>
      <c r="I165" s="101">
        <f>IF(ISNUMBER(G165), $B172 * H165, "")</f>
        <v>6687.8980891719739</v>
      </c>
      <c r="J165" s="15">
        <v>176</v>
      </c>
      <c r="K165" s="32">
        <f t="shared" si="88"/>
        <v>0.12101910828025478</v>
      </c>
      <c r="L165" s="18">
        <f>IF(ISNUMBER(J165), $B172 * K165, "")</f>
        <v>18152.866242038217</v>
      </c>
      <c r="M165" s="31">
        <v>168</v>
      </c>
      <c r="N165" s="32">
        <f t="shared" si="89"/>
        <v>7.0063694267515922E-2</v>
      </c>
      <c r="O165" s="18">
        <f>IF(ISNUMBER(M165), $B172 * N165, "")</f>
        <v>10509.554140127388</v>
      </c>
      <c r="Q165" s="274"/>
      <c r="R165" s="274"/>
      <c r="S165" s="274"/>
    </row>
    <row r="166" spans="1:19" ht="17.25" thickBot="1">
      <c r="A166" s="127" t="s">
        <v>164</v>
      </c>
      <c r="B166" s="128">
        <v>214</v>
      </c>
      <c r="C166" s="78">
        <v>-5.3097345099999999E-2</v>
      </c>
      <c r="D166" s="20">
        <v>219</v>
      </c>
      <c r="E166" s="21">
        <f t="shared" si="86"/>
        <v>2.336448598130841E-2</v>
      </c>
      <c r="F166" s="22">
        <f>IF(ISNUMBER(D166), $B172 * E166, "")</f>
        <v>3504.6728971962616</v>
      </c>
      <c r="G166" s="30">
        <v>220</v>
      </c>
      <c r="H166" s="21">
        <f t="shared" si="87"/>
        <v>2.8037383177570093E-2</v>
      </c>
      <c r="I166" s="105">
        <f>IF(ISNUMBER(G166), $B172 * H166, "")</f>
        <v>4205.6074766355141</v>
      </c>
      <c r="J166" s="20">
        <v>229</v>
      </c>
      <c r="K166" s="21">
        <f t="shared" si="88"/>
        <v>7.0093457943925228E-2</v>
      </c>
      <c r="L166" s="22">
        <f>IF(ISNUMBER(J166), $B172 * K166, "")</f>
        <v>10514.018691588784</v>
      </c>
      <c r="M166" s="30">
        <v>221</v>
      </c>
      <c r="N166" s="21">
        <f t="shared" si="89"/>
        <v>3.2710280373831772E-2</v>
      </c>
      <c r="O166" s="22">
        <f>IF(ISNUMBER(M166), $B172 * N166, "")</f>
        <v>4906.5420560747662</v>
      </c>
      <c r="Q166" s="274"/>
      <c r="R166" s="274"/>
      <c r="S166" s="274"/>
    </row>
    <row r="167" spans="1:19" ht="17.25" thickBot="1">
      <c r="A167" s="125" t="s">
        <v>252</v>
      </c>
      <c r="B167" s="129">
        <v>382</v>
      </c>
      <c r="C167" s="80">
        <v>-5.4455445499999998E-2</v>
      </c>
      <c r="D167" s="106">
        <v>380</v>
      </c>
      <c r="E167" s="107">
        <f>IF(ISNUMBER(D167), (D167 - $B167) / $B167, "")</f>
        <v>-5.235602094240838E-3</v>
      </c>
      <c r="F167" s="108">
        <f>IF(ISNUMBER(D167), $B172 * E167, "")</f>
        <v>-785.3403141361257</v>
      </c>
      <c r="G167" s="109">
        <v>391</v>
      </c>
      <c r="H167" s="107">
        <f>IF(ISNUMBER(G167), (G167 - $B167) / $B167, "")</f>
        <v>2.356020942408377E-2</v>
      </c>
      <c r="I167" s="110">
        <f>IF(ISNUMBER(G167), $B172 * H167, "")</f>
        <v>3534.0314136125653</v>
      </c>
      <c r="J167" s="106">
        <v>401</v>
      </c>
      <c r="K167" s="107">
        <f>IF(ISNUMBER(J167), (J167 - $B167) / $B167, "")</f>
        <v>4.9738219895287955E-2</v>
      </c>
      <c r="L167" s="108">
        <f>IF(ISNUMBER(J167), $B172 * K167, "")</f>
        <v>7460.7329842931931</v>
      </c>
      <c r="M167" s="109">
        <v>395</v>
      </c>
      <c r="N167" s="107">
        <f>IF(ISNUMBER(M167), (M167 - $B167) / $B167, "")</f>
        <v>3.4031413612565446E-2</v>
      </c>
      <c r="O167" s="108">
        <f>IF(ISNUMBER(M167), $B172 * N167, "")</f>
        <v>5104.7120418848172</v>
      </c>
      <c r="Q167" s="264"/>
      <c r="R167" s="264"/>
      <c r="S167" s="264"/>
    </row>
    <row r="168" spans="1:19" ht="17.25" thickBot="1">
      <c r="A168" s="125" t="s">
        <v>216</v>
      </c>
      <c r="B168" s="126">
        <v>133</v>
      </c>
      <c r="C168" s="77">
        <v>-5.6737588700000001E-2</v>
      </c>
      <c r="D168" s="15">
        <v>136</v>
      </c>
      <c r="E168" s="32">
        <f t="shared" ref="E168:E171" si="90">IF(ISNUMBER(D168), (D168 - $B168) / $B168, "")</f>
        <v>2.2556390977443608E-2</v>
      </c>
      <c r="F168" s="18">
        <f>IF(ISNUMBER(D168), $B172 * E168, "")</f>
        <v>3383.458646616541</v>
      </c>
      <c r="G168" s="31">
        <v>139</v>
      </c>
      <c r="H168" s="32">
        <f t="shared" ref="H168:H171" si="91">IF(ISNUMBER(G168), (G168 - $B168) / $B168, "")</f>
        <v>4.5112781954887216E-2</v>
      </c>
      <c r="I168" s="101">
        <f>IF(ISNUMBER(G168), $B172 * H168, "")</f>
        <v>6766.9172932330821</v>
      </c>
      <c r="J168" s="15">
        <v>149</v>
      </c>
      <c r="K168" s="32">
        <f t="shared" ref="K168:K171" si="92">IF(ISNUMBER(J168), (J168 - $B168) / $B168, "")</f>
        <v>0.12030075187969924</v>
      </c>
      <c r="L168" s="18">
        <f>IF(ISNUMBER(J168), $B172 * K168, "")</f>
        <v>18045.112781954886</v>
      </c>
      <c r="M168" s="31">
        <v>140</v>
      </c>
      <c r="N168" s="32">
        <f t="shared" ref="N168:N171" si="93">IF(ISNUMBER(M168), (M168 - $B168) / $B168, "")</f>
        <v>5.2631578947368418E-2</v>
      </c>
      <c r="O168" s="18">
        <f>IF(ISNUMBER(M168), $B172 * N168, "")</f>
        <v>7894.7368421052624</v>
      </c>
      <c r="Q168" s="264"/>
      <c r="R168" s="264"/>
      <c r="S168" s="264"/>
    </row>
    <row r="169" spans="1:19" ht="17.25" thickBot="1">
      <c r="A169" s="125" t="s">
        <v>236</v>
      </c>
      <c r="B169" s="126">
        <v>115</v>
      </c>
      <c r="C169" s="77">
        <v>-5.7377049200000002E-2</v>
      </c>
      <c r="D169" s="15">
        <v>119</v>
      </c>
      <c r="E169" s="32">
        <f t="shared" si="90"/>
        <v>3.4782608695652174E-2</v>
      </c>
      <c r="F169" s="18">
        <f>IF(ISNUMBER(D169), $B172 * E169, "")</f>
        <v>5217.391304347826</v>
      </c>
      <c r="G169" s="31">
        <v>123</v>
      </c>
      <c r="H169" s="32">
        <f t="shared" si="91"/>
        <v>6.9565217391304349E-2</v>
      </c>
      <c r="I169" s="101">
        <f>IF(ISNUMBER(G169), $B172 * H169, "")</f>
        <v>10434.782608695652</v>
      </c>
      <c r="J169" s="15">
        <v>128</v>
      </c>
      <c r="K169" s="32">
        <f t="shared" si="92"/>
        <v>0.11304347826086956</v>
      </c>
      <c r="L169" s="18">
        <f>IF(ISNUMBER(J169), $B172 * K169, "")</f>
        <v>16956.521739130436</v>
      </c>
      <c r="M169" s="31">
        <v>121</v>
      </c>
      <c r="N169" s="32">
        <f t="shared" si="93"/>
        <v>5.2173913043478258E-2</v>
      </c>
      <c r="O169" s="18">
        <f>IF(ISNUMBER(M169), $B172 * N169, "")</f>
        <v>7826.086956521739</v>
      </c>
      <c r="Q169" s="264"/>
      <c r="R169" s="264"/>
      <c r="S169" s="264"/>
    </row>
    <row r="170" spans="1:19">
      <c r="A170" s="125" t="s">
        <v>218</v>
      </c>
      <c r="B170" s="126">
        <v>226</v>
      </c>
      <c r="C170" s="77">
        <v>-5.8333333299999998E-2</v>
      </c>
      <c r="D170" s="15">
        <v>230</v>
      </c>
      <c r="E170" s="32">
        <f t="shared" si="90"/>
        <v>1.7699115044247787E-2</v>
      </c>
      <c r="F170" s="18">
        <f>IF(ISNUMBER(D170), $B172 * E170, "")</f>
        <v>2654.8672566371679</v>
      </c>
      <c r="G170" s="31">
        <v>236</v>
      </c>
      <c r="H170" s="32">
        <f t="shared" si="91"/>
        <v>4.4247787610619468E-2</v>
      </c>
      <c r="I170" s="101">
        <f>IF(ISNUMBER(G170), $B172 * H170, "")</f>
        <v>6637.1681415929206</v>
      </c>
      <c r="J170" s="15">
        <v>252</v>
      </c>
      <c r="K170" s="32">
        <f t="shared" si="92"/>
        <v>0.11504424778761062</v>
      </c>
      <c r="L170" s="18">
        <f>IF(ISNUMBER(J170), $B172 * K170, "")</f>
        <v>17256.637168141591</v>
      </c>
      <c r="M170" s="31">
        <v>241</v>
      </c>
      <c r="N170" s="32">
        <f t="shared" si="93"/>
        <v>6.637168141592921E-2</v>
      </c>
      <c r="O170" s="18">
        <f>IF(ISNUMBER(M170), $B172 * N170, "")</f>
        <v>9955.7522123893814</v>
      </c>
      <c r="Q170" s="253"/>
      <c r="R170" s="254"/>
      <c r="S170" s="255"/>
    </row>
    <row r="171" spans="1:19" ht="17.25" thickBot="1">
      <c r="A171" s="130" t="s">
        <v>112</v>
      </c>
      <c r="B171" s="131">
        <v>992</v>
      </c>
      <c r="C171" s="79">
        <v>-6.4150943399999993E-2</v>
      </c>
      <c r="D171" s="24">
        <v>976</v>
      </c>
      <c r="E171" s="25">
        <f t="shared" si="90"/>
        <v>-1.6129032258064516E-2</v>
      </c>
      <c r="F171" s="104">
        <f>IF(ISNUMBER(D171), $B172 * E171, "")</f>
        <v>-2419.3548387096776</v>
      </c>
      <c r="G171" s="102">
        <v>987</v>
      </c>
      <c r="H171" s="25">
        <f t="shared" si="91"/>
        <v>-5.0403225806451612E-3</v>
      </c>
      <c r="I171" s="103">
        <f>IF(ISNUMBER(G171), $B172 * H171, "")</f>
        <v>-756.04838709677415</v>
      </c>
      <c r="J171" s="24">
        <v>970</v>
      </c>
      <c r="K171" s="25">
        <f t="shared" si="92"/>
        <v>-2.2177419354838711E-2</v>
      </c>
      <c r="L171" s="104">
        <f>IF(ISNUMBER(J171), $B172 * K171, "")</f>
        <v>-3326.6129032258068</v>
      </c>
      <c r="M171" s="102">
        <v>955</v>
      </c>
      <c r="N171" s="25">
        <f t="shared" si="93"/>
        <v>-3.7298387096774195E-2</v>
      </c>
      <c r="O171" s="104">
        <f>IF(ISNUMBER(M171), $B172 * N171, "")</f>
        <v>-5594.7580645161297</v>
      </c>
      <c r="Q171" s="256"/>
      <c r="R171" s="257"/>
      <c r="S171" s="258"/>
    </row>
    <row r="172" spans="1:19" ht="17.25" thickBot="1">
      <c r="A172" s="132" t="s">
        <v>268</v>
      </c>
      <c r="B172" s="317">
        <f>$B$37</f>
        <v>150000</v>
      </c>
      <c r="C172" s="318"/>
      <c r="D172" s="26" t="s">
        <v>269</v>
      </c>
      <c r="E172" s="27">
        <f>IF(COUNT(E152:E171), SUM(E152:E171) / COUNT(E152:E171), 0)</f>
        <v>1.4845714866202796E-2</v>
      </c>
      <c r="F172" s="28">
        <f>SUM(F152:F171)</f>
        <v>44537.144598608371</v>
      </c>
      <c r="G172" s="26" t="s">
        <v>269</v>
      </c>
      <c r="H172" s="27">
        <f>IF(COUNT(H152:H171), SUM(H152:H171) / COUNT(H152:H171), 0)</f>
        <v>3.9107351466546932E-2</v>
      </c>
      <c r="I172" s="28">
        <f>SUM(I152:I171)</f>
        <v>117322.05439964079</v>
      </c>
      <c r="J172" s="26" t="s">
        <v>269</v>
      </c>
      <c r="K172" s="27">
        <f>IF(COUNT(K152:K171), SUM(K152:K171) / COUNT(K152:K171), 0)</f>
        <v>7.3108302579795059E-2</v>
      </c>
      <c r="L172" s="28">
        <f>SUM(L152:L171)</f>
        <v>219324.90773938515</v>
      </c>
      <c r="M172" s="26" t="s">
        <v>269</v>
      </c>
      <c r="N172" s="27">
        <f>IF(COUNT(N152:N171), SUM(N152:N171) / COUNT(N152:N171), 0)</f>
        <v>4.3951032463831224E-2</v>
      </c>
      <c r="O172" s="28">
        <f>SUM(O152:O171)</f>
        <v>131853.09739149373</v>
      </c>
      <c r="Q172" s="259"/>
      <c r="R172" s="260"/>
      <c r="S172" s="261"/>
    </row>
    <row r="174" spans="1:19" ht="17.25" thickBot="1"/>
    <row r="175" spans="1:19" ht="17.25" thickBot="1">
      <c r="A175" s="275" t="s">
        <v>253</v>
      </c>
      <c r="B175" s="276"/>
      <c r="C175" s="276"/>
      <c r="D175" s="276"/>
      <c r="E175" s="276"/>
      <c r="F175" s="276"/>
      <c r="G175" s="276"/>
      <c r="H175" s="276"/>
      <c r="I175" s="276"/>
      <c r="J175" s="276"/>
      <c r="K175" s="276"/>
      <c r="L175" s="276"/>
      <c r="M175" s="276"/>
      <c r="N175" s="276"/>
      <c r="O175" s="277"/>
      <c r="Q175" s="274"/>
      <c r="R175" s="274"/>
      <c r="S175" s="274"/>
    </row>
    <row r="176" spans="1:19" ht="17.25" thickBot="1">
      <c r="A176" s="173" t="s">
        <v>265</v>
      </c>
      <c r="B176" s="275" t="s">
        <v>49</v>
      </c>
      <c r="C176" s="277"/>
      <c r="D176" s="275" t="s">
        <v>58</v>
      </c>
      <c r="E176" s="276"/>
      <c r="F176" s="277"/>
      <c r="G176" s="278">
        <f>_xlfn.IFNA(VLOOKUP(B176, 현재가테이블!$B$2:$D$200, 2, FALSE), "-")</f>
        <v>74050000</v>
      </c>
      <c r="H176" s="279"/>
      <c r="I176" s="280"/>
      <c r="J176" s="275" t="s">
        <v>59</v>
      </c>
      <c r="K176" s="276"/>
      <c r="L176" s="277"/>
      <c r="M176" s="281">
        <f>_xlfn.IFNA(VLOOKUP(B176, 현재가테이블!$B$2:$D$200, 3, FALSE), "-")</f>
        <v>-1.04236269E-2</v>
      </c>
      <c r="N176" s="282"/>
      <c r="O176" s="283"/>
      <c r="Q176" s="274"/>
      <c r="R176" s="274"/>
      <c r="S176" s="274"/>
    </row>
    <row r="177" spans="1:19" ht="17.25" thickBot="1">
      <c r="A177" s="319" t="s">
        <v>55</v>
      </c>
      <c r="B177" s="315" t="str">
        <f>TEXT($G$1, "[$-ko-KR]yyyy-mm-dd(ddd) ") &amp; "오전 00:00"</f>
        <v>2021-10-05(화) 오전 00:00</v>
      </c>
      <c r="C177" s="316"/>
      <c r="D177" s="288" t="str">
        <f>TEXT($G$1, "[$-ko-KR]yyyy-mm-dd(ddd) ") &amp; "오후 14:00"</f>
        <v>2021-10-05(화) 오후 14:00</v>
      </c>
      <c r="E177" s="289"/>
      <c r="F177" s="290"/>
      <c r="G177" s="288" t="str">
        <f>TEXT($G$1, "[$-ko-KR]yyyy-mm-dd(ddd) ") &amp; "오후 19:00"</f>
        <v>2021-10-05(화) 오후 19:00</v>
      </c>
      <c r="H177" s="289"/>
      <c r="I177" s="290"/>
      <c r="J177" s="288" t="str">
        <f>TEXT($G$1, "[$-ko-KR]yyyy-mm-dd(ddd) ") &amp; "오후 21:00"</f>
        <v>2021-10-05(화) 오후 21:00</v>
      </c>
      <c r="K177" s="289"/>
      <c r="L177" s="290"/>
      <c r="M177" s="288" t="str">
        <f>TEXT($G$1+1, "[$-ko-KR]yyyy-mm-dd(ddd) ") &amp; "오전 00:00"</f>
        <v>2021-10-06(수) 오전 00:00</v>
      </c>
      <c r="N177" s="289"/>
      <c r="O177" s="290"/>
      <c r="Q177" s="274"/>
      <c r="R177" s="274"/>
      <c r="S177" s="274"/>
    </row>
    <row r="178" spans="1:19" ht="17.25" thickBot="1">
      <c r="A178" s="320"/>
      <c r="B178" s="121" t="s">
        <v>58</v>
      </c>
      <c r="C178" s="122" t="s">
        <v>59</v>
      </c>
      <c r="D178" s="2" t="s">
        <v>58</v>
      </c>
      <c r="E178" s="10" t="s">
        <v>266</v>
      </c>
      <c r="F178" s="11" t="s">
        <v>267</v>
      </c>
      <c r="G178" s="174" t="s">
        <v>58</v>
      </c>
      <c r="H178" s="175" t="s">
        <v>266</v>
      </c>
      <c r="I178" s="176" t="s">
        <v>267</v>
      </c>
      <c r="J178" s="10" t="s">
        <v>58</v>
      </c>
      <c r="K178" s="10" t="s">
        <v>266</v>
      </c>
      <c r="L178" s="115" t="s">
        <v>267</v>
      </c>
      <c r="M178" s="2" t="s">
        <v>58</v>
      </c>
      <c r="N178" s="10" t="s">
        <v>266</v>
      </c>
      <c r="O178" s="66" t="s">
        <v>267</v>
      </c>
      <c r="Q178" s="264"/>
      <c r="R178" s="264"/>
      <c r="S178" s="264"/>
    </row>
    <row r="179" spans="1:19" ht="17.25" thickBot="1">
      <c r="A179" s="123" t="s">
        <v>210</v>
      </c>
      <c r="B179" s="124">
        <v>1190</v>
      </c>
      <c r="C179" s="76">
        <v>-5.1792828700000001E-2</v>
      </c>
      <c r="D179" s="13">
        <v>1215</v>
      </c>
      <c r="E179" s="14">
        <f>IF(ISNUMBER(D179), (D179 - $B179) / $B179, "")</f>
        <v>2.100840336134454E-2</v>
      </c>
      <c r="F179" s="16">
        <f>IF(ISNUMBER(D179), $B199 * E179, "")</f>
        <v>3151.2605042016808</v>
      </c>
      <c r="G179" s="29">
        <v>1250</v>
      </c>
      <c r="H179" s="14">
        <f>IF(ISNUMBER(G179), (G179 - $B179) / $B179, "")</f>
        <v>5.0420168067226892E-2</v>
      </c>
      <c r="I179" s="100">
        <f>IF(ISNUMBER(G179), $B199 * H179, "")</f>
        <v>7563.0252100840335</v>
      </c>
      <c r="J179" s="13">
        <v>1305</v>
      </c>
      <c r="K179" s="14">
        <f>IF(ISNUMBER(J179), (J179 - $B179) / $B179, "")</f>
        <v>9.6638655462184878E-2</v>
      </c>
      <c r="L179" s="16">
        <f>IF(ISNUMBER(J179), $B199 * K179, "")</f>
        <v>14495.798319327732</v>
      </c>
      <c r="M179" s="29">
        <v>1255</v>
      </c>
      <c r="N179" s="14">
        <f>IF(ISNUMBER(M179), (M179 - $B179) / $B179, "")</f>
        <v>5.4621848739495799E-2</v>
      </c>
      <c r="O179" s="16">
        <f>IF(ISNUMBER(M179), $B199 * N179, "")</f>
        <v>8193.2773109243699</v>
      </c>
      <c r="Q179" s="274"/>
      <c r="R179" s="274"/>
      <c r="S179" s="274"/>
    </row>
    <row r="180" spans="1:19" ht="17.25" thickBot="1">
      <c r="A180" s="125" t="s">
        <v>76</v>
      </c>
      <c r="B180" s="126">
        <v>31760</v>
      </c>
      <c r="C180" s="77">
        <v>-5.1940298500000003E-2</v>
      </c>
      <c r="D180" s="15">
        <v>32010</v>
      </c>
      <c r="E180" s="32">
        <f t="shared" ref="E180:E183" si="94">IF(ISNUMBER(D180), (D180 - $B180) / $B180, "")</f>
        <v>7.8715365239294711E-3</v>
      </c>
      <c r="F180" s="18">
        <f>IF(ISNUMBER(D180), $B199 * E180, "")</f>
        <v>1180.7304785894207</v>
      </c>
      <c r="G180" s="31">
        <v>32720</v>
      </c>
      <c r="H180" s="32">
        <f t="shared" ref="H180:H183" si="95">IF(ISNUMBER(G180), (G180 - $B180) / $B180, "")</f>
        <v>3.0226700251889168E-2</v>
      </c>
      <c r="I180" s="101">
        <f>IF(ISNUMBER(G180), $B199 * H180, "")</f>
        <v>4534.005037783375</v>
      </c>
      <c r="J180" s="15">
        <v>32240</v>
      </c>
      <c r="K180" s="32">
        <f t="shared" ref="K180:K183" si="96">IF(ISNUMBER(J180), (J180 - $B180) / $B180, "")</f>
        <v>1.5113350125944584E-2</v>
      </c>
      <c r="L180" s="18">
        <f>IF(ISNUMBER(J180), $B199 * K180, "")</f>
        <v>2267.0025188916875</v>
      </c>
      <c r="M180" s="31">
        <v>32340</v>
      </c>
      <c r="N180" s="32">
        <f t="shared" ref="N180:N183" si="97">IF(ISNUMBER(M180), (M180 - $B180) / $B180, "")</f>
        <v>1.8261964735516372E-2</v>
      </c>
      <c r="O180" s="18">
        <f>IF(ISNUMBER(M180), $B199 * N180, "")</f>
        <v>2739.294710327456</v>
      </c>
      <c r="Q180" s="274"/>
      <c r="R180" s="274"/>
      <c r="S180" s="274"/>
    </row>
    <row r="181" spans="1:19" ht="17.25" thickBot="1">
      <c r="A181" s="125" t="s">
        <v>184</v>
      </c>
      <c r="B181" s="126">
        <v>8780</v>
      </c>
      <c r="C181" s="77">
        <v>-5.2347544500000003E-2</v>
      </c>
      <c r="D181" s="15">
        <v>10180</v>
      </c>
      <c r="E181" s="32">
        <f t="shared" si="94"/>
        <v>0.15945330296127563</v>
      </c>
      <c r="F181" s="18">
        <f>IF(ISNUMBER(D181), $B199 * E181, "")</f>
        <v>23917.995444191343</v>
      </c>
      <c r="G181" s="31">
        <v>9840</v>
      </c>
      <c r="H181" s="32">
        <f t="shared" si="95"/>
        <v>0.12072892938496584</v>
      </c>
      <c r="I181" s="101">
        <f>IF(ISNUMBER(G181), $B199 * H181, "")</f>
        <v>18109.339407744876</v>
      </c>
      <c r="J181" s="15">
        <v>10280</v>
      </c>
      <c r="K181" s="32">
        <f t="shared" si="96"/>
        <v>0.17084282460136674</v>
      </c>
      <c r="L181" s="18">
        <f>IF(ISNUMBER(J181), $B199 * K181, "")</f>
        <v>25626.423690205011</v>
      </c>
      <c r="M181" s="31">
        <v>9575</v>
      </c>
      <c r="N181" s="32">
        <f t="shared" si="97"/>
        <v>9.054669703872438E-2</v>
      </c>
      <c r="O181" s="18">
        <f>IF(ISNUMBER(M181), $B199 * N181, "")</f>
        <v>13582.004555808657</v>
      </c>
      <c r="Q181" s="264"/>
      <c r="R181" s="264"/>
      <c r="S181" s="264"/>
    </row>
    <row r="182" spans="1:19" ht="17.25" thickBot="1">
      <c r="A182" s="125" t="s">
        <v>202</v>
      </c>
      <c r="B182" s="126">
        <v>14.3</v>
      </c>
      <c r="C182" s="77">
        <v>-5.2980132499999999E-2</v>
      </c>
      <c r="D182" s="15">
        <v>14.5</v>
      </c>
      <c r="E182" s="32">
        <f t="shared" si="94"/>
        <v>1.3986013986013936E-2</v>
      </c>
      <c r="F182" s="18">
        <f>IF(ISNUMBER(D182), $B199 * E182, "")</f>
        <v>2097.9020979020902</v>
      </c>
      <c r="G182" s="31">
        <v>15.3</v>
      </c>
      <c r="H182" s="32">
        <f t="shared" si="95"/>
        <v>6.9930069930069921E-2</v>
      </c>
      <c r="I182" s="101">
        <f>IF(ISNUMBER(G182), $B199 * H182, "")</f>
        <v>10489.510489510489</v>
      </c>
      <c r="J182" s="15">
        <v>16.899999999999999</v>
      </c>
      <c r="K182" s="32">
        <f t="shared" si="96"/>
        <v>0.18181818181818166</v>
      </c>
      <c r="L182" s="18">
        <f>IF(ISNUMBER(J182), $B199 * K182, "")</f>
        <v>27272.72727272725</v>
      </c>
      <c r="M182" s="31">
        <v>15.3</v>
      </c>
      <c r="N182" s="32">
        <f t="shared" si="97"/>
        <v>6.9930069930069921E-2</v>
      </c>
      <c r="O182" s="18">
        <f>IF(ISNUMBER(M182), $B199 * N182, "")</f>
        <v>10489.510489510489</v>
      </c>
      <c r="Q182" s="264"/>
      <c r="R182" s="264"/>
      <c r="S182" s="264"/>
    </row>
    <row r="183" spans="1:19" ht="17.25" thickBot="1">
      <c r="A183" s="127" t="s">
        <v>104</v>
      </c>
      <c r="B183" s="128">
        <v>1160</v>
      </c>
      <c r="C183" s="78">
        <v>-5.3061224499999997E-2</v>
      </c>
      <c r="D183" s="20">
        <v>1175</v>
      </c>
      <c r="E183" s="21">
        <f t="shared" si="94"/>
        <v>1.2931034482758621E-2</v>
      </c>
      <c r="F183" s="22">
        <f>IF(ISNUMBER(D183), $B199 * E183, "")</f>
        <v>1939.655172413793</v>
      </c>
      <c r="G183" s="30">
        <v>1200</v>
      </c>
      <c r="H183" s="21">
        <f t="shared" si="95"/>
        <v>3.4482758620689655E-2</v>
      </c>
      <c r="I183" s="105">
        <f>IF(ISNUMBER(G183), $B199 * H183, "")</f>
        <v>5172.4137931034484</v>
      </c>
      <c r="J183" s="20">
        <v>1195</v>
      </c>
      <c r="K183" s="21">
        <f t="shared" si="96"/>
        <v>3.017241379310345E-2</v>
      </c>
      <c r="L183" s="22">
        <f>IF(ISNUMBER(J183), $B199 * K183, "")</f>
        <v>4525.8620689655172</v>
      </c>
      <c r="M183" s="30">
        <v>1195</v>
      </c>
      <c r="N183" s="21">
        <f t="shared" si="97"/>
        <v>3.017241379310345E-2</v>
      </c>
      <c r="O183" s="22">
        <f>IF(ISNUMBER(M183), $B199 * N183, "")</f>
        <v>4525.8620689655172</v>
      </c>
      <c r="Q183" s="264"/>
      <c r="R183" s="264"/>
      <c r="S183" s="264"/>
    </row>
    <row r="184" spans="1:19" ht="17.25" thickBot="1">
      <c r="A184" s="125" t="s">
        <v>164</v>
      </c>
      <c r="B184" s="129">
        <v>214</v>
      </c>
      <c r="C184" s="80">
        <v>-5.3097345099999999E-2</v>
      </c>
      <c r="D184" s="106">
        <v>219</v>
      </c>
      <c r="E184" s="107">
        <f>IF(ISNUMBER(D184), (D184 - $B184) / $B184, "")</f>
        <v>2.336448598130841E-2</v>
      </c>
      <c r="F184" s="108">
        <f>IF(ISNUMBER(D184), $B199 * E184, "")</f>
        <v>3504.6728971962616</v>
      </c>
      <c r="G184" s="109">
        <v>220</v>
      </c>
      <c r="H184" s="107">
        <f>IF(ISNUMBER(G184), (G184 - $B184) / $B184, "")</f>
        <v>2.8037383177570093E-2</v>
      </c>
      <c r="I184" s="110">
        <f>IF(ISNUMBER(G184), $B199 * H184, "")</f>
        <v>4205.6074766355141</v>
      </c>
      <c r="J184" s="106">
        <v>229</v>
      </c>
      <c r="K184" s="107">
        <f>IF(ISNUMBER(J184), (J184 - $B184) / $B184, "")</f>
        <v>7.0093457943925228E-2</v>
      </c>
      <c r="L184" s="108">
        <f>IF(ISNUMBER(J184), $B199 * K184, "")</f>
        <v>10514.018691588784</v>
      </c>
      <c r="M184" s="109">
        <v>221</v>
      </c>
      <c r="N184" s="107">
        <f>IF(ISNUMBER(M184), (M184 - $B184) / $B184, "")</f>
        <v>3.2710280373831772E-2</v>
      </c>
      <c r="O184" s="108">
        <f>IF(ISNUMBER(M184), $B199 * N184, "")</f>
        <v>4906.5420560747662</v>
      </c>
      <c r="Q184" s="264"/>
      <c r="R184" s="264"/>
      <c r="S184" s="264"/>
    </row>
    <row r="185" spans="1:19" ht="17.25" thickBot="1">
      <c r="A185" s="125" t="s">
        <v>67</v>
      </c>
      <c r="B185" s="126">
        <v>3895</v>
      </c>
      <c r="C185" s="77">
        <v>-5.34629405E-2</v>
      </c>
      <c r="D185" s="15">
        <v>4130</v>
      </c>
      <c r="E185" s="32">
        <f t="shared" ref="E185:E188" si="98">IF(ISNUMBER(D185), (D185 - $B185) / $B185, "")</f>
        <v>6.0333761232349167E-2</v>
      </c>
      <c r="F185" s="18">
        <f>IF(ISNUMBER(D185), $B199 * E185, "")</f>
        <v>9050.0641848523755</v>
      </c>
      <c r="G185" s="31">
        <v>4170</v>
      </c>
      <c r="H185" s="32">
        <f t="shared" ref="H185:H188" si="99">IF(ISNUMBER(G185), (G185 - $B185) / $B185, "")</f>
        <v>7.0603337612323486E-2</v>
      </c>
      <c r="I185" s="101">
        <f>IF(ISNUMBER(G185), $B199 * H185, "")</f>
        <v>10590.500641848523</v>
      </c>
      <c r="J185" s="15">
        <v>4385</v>
      </c>
      <c r="K185" s="32">
        <f t="shared" ref="K185:K188" si="100">IF(ISNUMBER(J185), (J185 - $B185) / $B185, "")</f>
        <v>0.1258023106546855</v>
      </c>
      <c r="L185" s="18">
        <f>IF(ISNUMBER(J185), $B199 * K185, "")</f>
        <v>18870.346598202825</v>
      </c>
      <c r="M185" s="31">
        <v>4140</v>
      </c>
      <c r="N185" s="32">
        <f t="shared" ref="N185:N188" si="101">IF(ISNUMBER(M185), (M185 - $B185) / $B185, "")</f>
        <v>6.290115532734275E-2</v>
      </c>
      <c r="O185" s="18">
        <f>IF(ISNUMBER(M185), $B199 * N185, "")</f>
        <v>9435.1732991014123</v>
      </c>
      <c r="Q185" s="264"/>
      <c r="R185" s="264"/>
      <c r="S185" s="264"/>
    </row>
    <row r="186" spans="1:19" ht="17.25" thickBot="1">
      <c r="A186" s="125" t="s">
        <v>214</v>
      </c>
      <c r="B186" s="126">
        <v>10.5</v>
      </c>
      <c r="C186" s="77">
        <v>-5.4054054099999999E-2</v>
      </c>
      <c r="D186" s="15">
        <v>10.8</v>
      </c>
      <c r="E186" s="32">
        <f t="shared" si="98"/>
        <v>2.857142857142864E-2</v>
      </c>
      <c r="F186" s="18">
        <f>IF(ISNUMBER(D186), $B199 * E186, "")</f>
        <v>4285.7142857142962</v>
      </c>
      <c r="G186" s="31">
        <v>10.9</v>
      </c>
      <c r="H186" s="32">
        <f t="shared" si="99"/>
        <v>3.8095238095238126E-2</v>
      </c>
      <c r="I186" s="101">
        <f>IF(ISNUMBER(G186), $B199 * H186, "")</f>
        <v>5714.2857142857192</v>
      </c>
      <c r="J186" s="15">
        <v>11.9</v>
      </c>
      <c r="K186" s="32">
        <f t="shared" si="100"/>
        <v>0.13333333333333336</v>
      </c>
      <c r="L186" s="18">
        <f>IF(ISNUMBER(J186), $B199 * K186, "")</f>
        <v>20000.000000000004</v>
      </c>
      <c r="M186" s="31">
        <v>11.5</v>
      </c>
      <c r="N186" s="32">
        <f t="shared" si="101"/>
        <v>9.5238095238095233E-2</v>
      </c>
      <c r="O186" s="18">
        <f>IF(ISNUMBER(M186), $B199 * N186, "")</f>
        <v>14285.714285714284</v>
      </c>
      <c r="Q186" s="264"/>
      <c r="R186" s="264"/>
      <c r="S186" s="264"/>
    </row>
    <row r="187" spans="1:19" ht="17.25" thickBot="1">
      <c r="A187" s="125" t="s">
        <v>242</v>
      </c>
      <c r="B187" s="126">
        <v>1835</v>
      </c>
      <c r="C187" s="77">
        <v>-5.4123711300000002E-2</v>
      </c>
      <c r="D187" s="15">
        <v>1855</v>
      </c>
      <c r="E187" s="32">
        <f t="shared" si="98"/>
        <v>1.0899182561307902E-2</v>
      </c>
      <c r="F187" s="18">
        <f>IF(ISNUMBER(D187), $B199 * E187, "")</f>
        <v>1634.8773841961852</v>
      </c>
      <c r="G187" s="31">
        <v>1885</v>
      </c>
      <c r="H187" s="32">
        <f t="shared" si="99"/>
        <v>2.7247956403269755E-2</v>
      </c>
      <c r="I187" s="101">
        <f>IF(ISNUMBER(G187), $B199 * H187, "")</f>
        <v>4087.1934604904632</v>
      </c>
      <c r="J187" s="15">
        <v>1920</v>
      </c>
      <c r="K187" s="32">
        <f t="shared" si="100"/>
        <v>4.632152588555858E-2</v>
      </c>
      <c r="L187" s="18">
        <f>IF(ISNUMBER(J187), $B199 * K187, "")</f>
        <v>6948.2288828337869</v>
      </c>
      <c r="M187" s="31">
        <v>1880</v>
      </c>
      <c r="N187" s="32">
        <f t="shared" si="101"/>
        <v>2.4523160762942781E-2</v>
      </c>
      <c r="O187" s="18">
        <f>IF(ISNUMBER(M187), $B199 * N187, "")</f>
        <v>3678.474114441417</v>
      </c>
      <c r="Q187" s="33"/>
      <c r="R187" s="33"/>
    </row>
    <row r="188" spans="1:19" ht="17.25" thickBot="1">
      <c r="A188" s="130" t="s">
        <v>224</v>
      </c>
      <c r="B188" s="131">
        <v>1740</v>
      </c>
      <c r="C188" s="79">
        <v>-5.4347826100000003E-2</v>
      </c>
      <c r="D188" s="24">
        <v>1745</v>
      </c>
      <c r="E188" s="25">
        <f t="shared" si="98"/>
        <v>2.8735632183908046E-3</v>
      </c>
      <c r="F188" s="104">
        <f>IF(ISNUMBER(D188), $B199 * E188, "")</f>
        <v>431.0344827586207</v>
      </c>
      <c r="G188" s="102">
        <v>1825</v>
      </c>
      <c r="H188" s="25">
        <f t="shared" si="99"/>
        <v>4.8850574712643681E-2</v>
      </c>
      <c r="I188" s="103">
        <f>IF(ISNUMBER(G188), $B199 * H188, "")</f>
        <v>7327.5862068965525</v>
      </c>
      <c r="J188" s="24">
        <v>1855</v>
      </c>
      <c r="K188" s="25">
        <f t="shared" si="100"/>
        <v>6.6091954022988508E-2</v>
      </c>
      <c r="L188" s="104">
        <f>IF(ISNUMBER(J188), $B199 * K188, "")</f>
        <v>9913.7931034482754</v>
      </c>
      <c r="M188" s="102">
        <v>1825</v>
      </c>
      <c r="N188" s="25">
        <f t="shared" si="101"/>
        <v>4.8850574712643681E-2</v>
      </c>
      <c r="O188" s="104">
        <f>IF(ISNUMBER(M188), $B199 * N188, "")</f>
        <v>7327.5862068965525</v>
      </c>
      <c r="Q188" s="265"/>
      <c r="R188" s="266"/>
      <c r="S188" s="267"/>
    </row>
    <row r="189" spans="1:19">
      <c r="A189" s="123" t="s">
        <v>252</v>
      </c>
      <c r="B189" s="124">
        <v>382</v>
      </c>
      <c r="C189" s="76">
        <v>-5.4455445499999998E-2</v>
      </c>
      <c r="D189" s="13">
        <v>380</v>
      </c>
      <c r="E189" s="14">
        <f>IF(ISNUMBER(D189), (D189 - $B189) / $B189, "")</f>
        <v>-5.235602094240838E-3</v>
      </c>
      <c r="F189" s="16">
        <f>IF(ISNUMBER(D189), $B199 * E189, "")</f>
        <v>-785.3403141361257</v>
      </c>
      <c r="G189" s="29">
        <v>391</v>
      </c>
      <c r="H189" s="14">
        <f>IF(ISNUMBER(G189), (G189 - $B189) / $B189, "")</f>
        <v>2.356020942408377E-2</v>
      </c>
      <c r="I189" s="100">
        <f>IF(ISNUMBER(G189), $B199 * H189, "")</f>
        <v>3534.0314136125653</v>
      </c>
      <c r="J189" s="13">
        <v>401</v>
      </c>
      <c r="K189" s="14">
        <f>IF(ISNUMBER(J189), (J189 - $B189) / $B189, "")</f>
        <v>4.9738219895287955E-2</v>
      </c>
      <c r="L189" s="16">
        <f>IF(ISNUMBER(J189), $B199 * K189, "")</f>
        <v>7460.7329842931931</v>
      </c>
      <c r="M189" s="29">
        <v>395</v>
      </c>
      <c r="N189" s="14">
        <f>IF(ISNUMBER(M189), (M189 - $B189) / $B189, "")</f>
        <v>3.4031413612565446E-2</v>
      </c>
      <c r="O189" s="16">
        <f>IF(ISNUMBER(M189), $B199 * N189, "")</f>
        <v>5104.7120418848172</v>
      </c>
      <c r="Q189" s="268"/>
      <c r="R189" s="269"/>
      <c r="S189" s="270"/>
    </row>
    <row r="190" spans="1:19" ht="17.25" thickBot="1">
      <c r="A190" s="125" t="s">
        <v>120</v>
      </c>
      <c r="B190" s="126">
        <v>35.1</v>
      </c>
      <c r="C190" s="77">
        <v>-5.6451612900000003E-2</v>
      </c>
      <c r="D190" s="15">
        <v>35.799999999999997</v>
      </c>
      <c r="E190" s="32">
        <f t="shared" ref="E190:E193" si="102">IF(ISNUMBER(D190), (D190 - $B190) / $B190, "")</f>
        <v>1.9943019943019821E-2</v>
      </c>
      <c r="F190" s="18">
        <f>IF(ISNUMBER(D190), $B199 * E190, "")</f>
        <v>2991.452991452973</v>
      </c>
      <c r="G190" s="31">
        <v>37.4</v>
      </c>
      <c r="H190" s="32">
        <f t="shared" ref="H190:H193" si="103">IF(ISNUMBER(G190), (G190 - $B190) / $B190, "")</f>
        <v>6.5527065527065442E-2</v>
      </c>
      <c r="I190" s="101">
        <f>IF(ISNUMBER(G190), $B199 * H190, "")</f>
        <v>9829.0598290598155</v>
      </c>
      <c r="J190" s="15">
        <v>39.6</v>
      </c>
      <c r="K190" s="32">
        <f t="shared" ref="K190:K193" si="104">IF(ISNUMBER(J190), (J190 - $B190) / $B190, "")</f>
        <v>0.12820512820512819</v>
      </c>
      <c r="L190" s="18">
        <f>IF(ISNUMBER(J190), $B199 * K190, "")</f>
        <v>19230.76923076923</v>
      </c>
      <c r="M190" s="31">
        <v>37.5</v>
      </c>
      <c r="N190" s="32">
        <f t="shared" ref="N190:N193" si="105">IF(ISNUMBER(M190), (M190 - $B190) / $B190, "")</f>
        <v>6.8376068376068327E-2</v>
      </c>
      <c r="O190" s="18">
        <f>IF(ISNUMBER(M190), $B199 * N190, "")</f>
        <v>10256.410256410249</v>
      </c>
      <c r="Q190" s="271"/>
      <c r="R190" s="272"/>
      <c r="S190" s="273"/>
    </row>
    <row r="191" spans="1:19" ht="17.25" thickBot="1">
      <c r="A191" s="125" t="s">
        <v>216</v>
      </c>
      <c r="B191" s="126">
        <v>133</v>
      </c>
      <c r="C191" s="77">
        <v>-5.6737588700000001E-2</v>
      </c>
      <c r="D191" s="15">
        <v>136</v>
      </c>
      <c r="E191" s="32">
        <f t="shared" si="102"/>
        <v>2.2556390977443608E-2</v>
      </c>
      <c r="F191" s="18">
        <f>IF(ISNUMBER(D191), $B199 * E191, "")</f>
        <v>3383.458646616541</v>
      </c>
      <c r="G191" s="31">
        <v>139</v>
      </c>
      <c r="H191" s="32">
        <f t="shared" si="103"/>
        <v>4.5112781954887216E-2</v>
      </c>
      <c r="I191" s="101">
        <f>IF(ISNUMBER(G191), $B199 * H191, "")</f>
        <v>6766.9172932330821</v>
      </c>
      <c r="J191" s="15">
        <v>149</v>
      </c>
      <c r="K191" s="32">
        <f t="shared" si="104"/>
        <v>0.12030075187969924</v>
      </c>
      <c r="L191" s="18">
        <f>IF(ISNUMBER(J191), $B199 * K191, "")</f>
        <v>18045.112781954886</v>
      </c>
      <c r="M191" s="31">
        <v>140</v>
      </c>
      <c r="N191" s="32">
        <f t="shared" si="105"/>
        <v>5.2631578947368418E-2</v>
      </c>
      <c r="O191" s="18">
        <f>IF(ISNUMBER(M191), $B199 * N191, "")</f>
        <v>7894.7368421052624</v>
      </c>
      <c r="Q191" s="264"/>
      <c r="R191" s="264"/>
      <c r="S191" s="264"/>
    </row>
    <row r="192" spans="1:19" ht="17.25" thickBot="1">
      <c r="A192" s="125" t="s">
        <v>236</v>
      </c>
      <c r="B192" s="126">
        <v>115</v>
      </c>
      <c r="C192" s="77">
        <v>-5.7377049200000002E-2</v>
      </c>
      <c r="D192" s="15">
        <v>119</v>
      </c>
      <c r="E192" s="32">
        <f t="shared" si="102"/>
        <v>3.4782608695652174E-2</v>
      </c>
      <c r="F192" s="18">
        <f>IF(ISNUMBER(D192), $B199 * E192, "")</f>
        <v>5217.391304347826</v>
      </c>
      <c r="G192" s="31">
        <v>123</v>
      </c>
      <c r="H192" s="32">
        <f t="shared" si="103"/>
        <v>6.9565217391304349E-2</v>
      </c>
      <c r="I192" s="101">
        <f>IF(ISNUMBER(G192), $B199 * H192, "")</f>
        <v>10434.782608695652</v>
      </c>
      <c r="J192" s="15">
        <v>128</v>
      </c>
      <c r="K192" s="32">
        <f t="shared" si="104"/>
        <v>0.11304347826086956</v>
      </c>
      <c r="L192" s="18">
        <f>IF(ISNUMBER(J192), $B199 * K192, "")</f>
        <v>16956.521739130436</v>
      </c>
      <c r="M192" s="31">
        <v>121</v>
      </c>
      <c r="N192" s="32">
        <f t="shared" si="105"/>
        <v>5.2173913043478258E-2</v>
      </c>
      <c r="O192" s="18">
        <f>IF(ISNUMBER(M192), $B199 * N192, "")</f>
        <v>7826.086956521739</v>
      </c>
      <c r="Q192" s="274"/>
      <c r="R192" s="274"/>
      <c r="S192" s="274"/>
    </row>
    <row r="193" spans="1:19" ht="17.25" thickBot="1">
      <c r="A193" s="127" t="s">
        <v>218</v>
      </c>
      <c r="B193" s="128">
        <v>226</v>
      </c>
      <c r="C193" s="78">
        <v>-5.8333333299999998E-2</v>
      </c>
      <c r="D193" s="20">
        <v>230</v>
      </c>
      <c r="E193" s="21">
        <f t="shared" si="102"/>
        <v>1.7699115044247787E-2</v>
      </c>
      <c r="F193" s="22">
        <f>IF(ISNUMBER(D193), $B199 * E193, "")</f>
        <v>2654.8672566371679</v>
      </c>
      <c r="G193" s="30">
        <v>236</v>
      </c>
      <c r="H193" s="21">
        <f t="shared" si="103"/>
        <v>4.4247787610619468E-2</v>
      </c>
      <c r="I193" s="105">
        <f>IF(ISNUMBER(G193), $B199 * H193, "")</f>
        <v>6637.1681415929206</v>
      </c>
      <c r="J193" s="20">
        <v>252</v>
      </c>
      <c r="K193" s="21">
        <f t="shared" si="104"/>
        <v>0.11504424778761062</v>
      </c>
      <c r="L193" s="22">
        <f>IF(ISNUMBER(J193), $B199 * K193, "")</f>
        <v>17256.637168141591</v>
      </c>
      <c r="M193" s="30">
        <v>241</v>
      </c>
      <c r="N193" s="21">
        <f t="shared" si="105"/>
        <v>6.637168141592921E-2</v>
      </c>
      <c r="O193" s="22">
        <f>IF(ISNUMBER(M193), $B199 * N193, "")</f>
        <v>9955.7522123893814</v>
      </c>
      <c r="Q193" s="274"/>
      <c r="R193" s="274"/>
      <c r="S193" s="274"/>
    </row>
    <row r="194" spans="1:19" ht="17.25" thickBot="1">
      <c r="A194" s="125" t="s">
        <v>69</v>
      </c>
      <c r="B194" s="129">
        <v>10280</v>
      </c>
      <c r="C194" s="80">
        <v>-5.8608058599999999E-2</v>
      </c>
      <c r="D194" s="106">
        <v>10290</v>
      </c>
      <c r="E194" s="107">
        <f>IF(ISNUMBER(D194), (D194 - $B194) / $B194, "")</f>
        <v>9.727626459143969E-4</v>
      </c>
      <c r="F194" s="108">
        <f>IF(ISNUMBER(D194), $B199 * E194, "")</f>
        <v>145.91439688715954</v>
      </c>
      <c r="G194" s="109">
        <v>10460</v>
      </c>
      <c r="H194" s="107">
        <f>IF(ISNUMBER(G194), (G194 - $B194) / $B194, "")</f>
        <v>1.7509727626459144E-2</v>
      </c>
      <c r="I194" s="110">
        <f>IF(ISNUMBER(G194), $B199 * H194, "")</f>
        <v>2626.4591439688716</v>
      </c>
      <c r="J194" s="106">
        <v>10130</v>
      </c>
      <c r="K194" s="107">
        <f>IF(ISNUMBER(J194), (J194 - $B194) / $B194, "")</f>
        <v>-1.4591439688715954E-2</v>
      </c>
      <c r="L194" s="108">
        <f>IF(ISNUMBER(J194), $B199 * K194, "")</f>
        <v>-2188.7159533073932</v>
      </c>
      <c r="M194" s="109">
        <v>10040</v>
      </c>
      <c r="N194" s="107">
        <f>IF(ISNUMBER(M194), (M194 - $B194) / $B194, "")</f>
        <v>-2.3346303501945526E-2</v>
      </c>
      <c r="O194" s="108">
        <f>IF(ISNUMBER(M194), $B199 * N194, "")</f>
        <v>-3501.9455252918287</v>
      </c>
      <c r="Q194" s="264"/>
      <c r="R194" s="264"/>
      <c r="S194" s="264"/>
    </row>
    <row r="195" spans="1:19" ht="17.25" thickBot="1">
      <c r="A195" s="125" t="s">
        <v>102</v>
      </c>
      <c r="B195" s="126">
        <v>1035</v>
      </c>
      <c r="C195" s="77">
        <v>-5.9090909099999998E-2</v>
      </c>
      <c r="D195" s="15">
        <v>1050</v>
      </c>
      <c r="E195" s="32">
        <f t="shared" ref="E195:E198" si="106">IF(ISNUMBER(D195), (D195 - $B195) / $B195, "")</f>
        <v>1.4492753623188406E-2</v>
      </c>
      <c r="F195" s="18">
        <f>IF(ISNUMBER(D195), $B199 * E195, "")</f>
        <v>2173.913043478261</v>
      </c>
      <c r="G195" s="31">
        <v>1090</v>
      </c>
      <c r="H195" s="32">
        <f t="shared" ref="H195:H198" si="107">IF(ISNUMBER(G195), (G195 - $B195) / $B195, "")</f>
        <v>5.3140096618357488E-2</v>
      </c>
      <c r="I195" s="101">
        <f>IF(ISNUMBER(G195), $B199 * H195, "")</f>
        <v>7971.014492753623</v>
      </c>
      <c r="J195" s="15">
        <v>1065</v>
      </c>
      <c r="K195" s="32">
        <f t="shared" ref="K195:K198" si="108">IF(ISNUMBER(J195), (J195 - $B195) / $B195, "")</f>
        <v>2.8985507246376812E-2</v>
      </c>
      <c r="L195" s="18">
        <f>IF(ISNUMBER(J195), $B199 * K195, "")</f>
        <v>4347.826086956522</v>
      </c>
      <c r="M195" s="31">
        <v>1065</v>
      </c>
      <c r="N195" s="32">
        <f t="shared" ref="N195:N198" si="109">IF(ISNUMBER(M195), (M195 - $B195) / $B195, "")</f>
        <v>2.8985507246376812E-2</v>
      </c>
      <c r="O195" s="18">
        <f>IF(ISNUMBER(M195), $B199 * N195, "")</f>
        <v>4347.826086956522</v>
      </c>
      <c r="Q195" s="264"/>
      <c r="R195" s="264"/>
      <c r="S195" s="264"/>
    </row>
    <row r="196" spans="1:19" ht="17.25" thickBot="1">
      <c r="A196" s="125" t="s">
        <v>182</v>
      </c>
      <c r="B196" s="126">
        <v>1480</v>
      </c>
      <c r="C196" s="77">
        <v>-6.03174603E-2</v>
      </c>
      <c r="D196" s="15">
        <v>1555</v>
      </c>
      <c r="E196" s="32">
        <f t="shared" si="106"/>
        <v>5.0675675675675678E-2</v>
      </c>
      <c r="F196" s="18">
        <f>IF(ISNUMBER(D196), $B199 * E196, "")</f>
        <v>7601.3513513513517</v>
      </c>
      <c r="G196" s="31">
        <v>1555</v>
      </c>
      <c r="H196" s="32">
        <f t="shared" si="107"/>
        <v>5.0675675675675678E-2</v>
      </c>
      <c r="I196" s="101">
        <f>IF(ISNUMBER(G196), $B199 * H196, "")</f>
        <v>7601.3513513513517</v>
      </c>
      <c r="J196" s="15">
        <v>1575</v>
      </c>
      <c r="K196" s="32">
        <f t="shared" si="108"/>
        <v>6.4189189189189186E-2</v>
      </c>
      <c r="L196" s="18">
        <f>IF(ISNUMBER(J196), $B199 * K196, "")</f>
        <v>9628.3783783783783</v>
      </c>
      <c r="M196" s="31">
        <v>1555</v>
      </c>
      <c r="N196" s="32">
        <f t="shared" si="109"/>
        <v>5.0675675675675678E-2</v>
      </c>
      <c r="O196" s="18">
        <f>IF(ISNUMBER(M196), $B199 * N196, "")</f>
        <v>7601.3513513513517</v>
      </c>
      <c r="Q196" s="264"/>
      <c r="R196" s="264"/>
      <c r="S196" s="264"/>
    </row>
    <row r="197" spans="1:19">
      <c r="A197" s="125" t="s">
        <v>114</v>
      </c>
      <c r="B197" s="126">
        <v>7465</v>
      </c>
      <c r="C197" s="77">
        <v>-6.0415355599999998E-2</v>
      </c>
      <c r="D197" s="15">
        <v>7515</v>
      </c>
      <c r="E197" s="32">
        <f t="shared" si="106"/>
        <v>6.6979236436704621E-3</v>
      </c>
      <c r="F197" s="18">
        <f>IF(ISNUMBER(D197), $B199 * E197, "")</f>
        <v>1004.6885465505693</v>
      </c>
      <c r="G197" s="31">
        <v>7680</v>
      </c>
      <c r="H197" s="32">
        <f t="shared" si="107"/>
        <v>2.8801071667782986E-2</v>
      </c>
      <c r="I197" s="101">
        <f>IF(ISNUMBER(G197), $B199 * H197, "")</f>
        <v>4320.160750167448</v>
      </c>
      <c r="J197" s="15">
        <v>7530</v>
      </c>
      <c r="K197" s="32">
        <f t="shared" si="108"/>
        <v>8.7073007367716015E-3</v>
      </c>
      <c r="L197" s="18">
        <f>IF(ISNUMBER(J197), $B199 * K197, "")</f>
        <v>1306.0951105157403</v>
      </c>
      <c r="M197" s="31">
        <v>7520</v>
      </c>
      <c r="N197" s="32">
        <f t="shared" si="109"/>
        <v>7.367716008037508E-3</v>
      </c>
      <c r="O197" s="18">
        <f>IF(ISNUMBER(M197), $B199 * N197, "")</f>
        <v>1105.1574012056262</v>
      </c>
      <c r="Q197" s="253"/>
      <c r="R197" s="254"/>
      <c r="S197" s="255"/>
    </row>
    <row r="198" spans="1:19" ht="17.25" thickBot="1">
      <c r="A198" s="130" t="s">
        <v>112</v>
      </c>
      <c r="B198" s="131">
        <v>992</v>
      </c>
      <c r="C198" s="79">
        <v>-6.4150943399999993E-2</v>
      </c>
      <c r="D198" s="24">
        <v>976</v>
      </c>
      <c r="E198" s="25">
        <f t="shared" si="106"/>
        <v>-1.6129032258064516E-2</v>
      </c>
      <c r="F198" s="104">
        <f>IF(ISNUMBER(D198), $B199 * E198, "")</f>
        <v>-2419.3548387096776</v>
      </c>
      <c r="G198" s="102">
        <v>987</v>
      </c>
      <c r="H198" s="25">
        <f t="shared" si="107"/>
        <v>-5.0403225806451612E-3</v>
      </c>
      <c r="I198" s="103">
        <f>IF(ISNUMBER(G198), $B199 * H198, "")</f>
        <v>-756.04838709677415</v>
      </c>
      <c r="J198" s="24">
        <v>970</v>
      </c>
      <c r="K198" s="25">
        <f t="shared" si="108"/>
        <v>-2.2177419354838711E-2</v>
      </c>
      <c r="L198" s="104">
        <f>IF(ISNUMBER(J198), $B199 * K198, "")</f>
        <v>-3326.6129032258068</v>
      </c>
      <c r="M198" s="102">
        <v>955</v>
      </c>
      <c r="N198" s="25">
        <f t="shared" si="109"/>
        <v>-3.7298387096774195E-2</v>
      </c>
      <c r="O198" s="104">
        <f>IF(ISNUMBER(M198), $B199 * N198, "")</f>
        <v>-5594.7580645161297</v>
      </c>
      <c r="Q198" s="256"/>
      <c r="R198" s="257"/>
      <c r="S198" s="258"/>
    </row>
    <row r="199" spans="1:19" ht="17.25" thickBot="1">
      <c r="A199" s="132" t="s">
        <v>268</v>
      </c>
      <c r="B199" s="317">
        <f>$B$37</f>
        <v>150000</v>
      </c>
      <c r="C199" s="318"/>
      <c r="D199" s="26" t="s">
        <v>269</v>
      </c>
      <c r="E199" s="27">
        <f>IF(COUNT(E179:E198), SUM(E179:E198) / COUNT(E179:E198), 0)</f>
        <v>2.4387416438830706E-2</v>
      </c>
      <c r="F199" s="28">
        <f>SUM(F179:F198)</f>
        <v>73162.249316492103</v>
      </c>
      <c r="G199" s="26" t="s">
        <v>269</v>
      </c>
      <c r="H199" s="27">
        <f>IF(COUNT(H179:H198), SUM(H179:H198) / COUNT(H179:H198), 0)</f>
        <v>4.5586121358573858E-2</v>
      </c>
      <c r="I199" s="28">
        <f>SUM(I179:I198)</f>
        <v>136758.36407572153</v>
      </c>
      <c r="J199" s="26" t="s">
        <v>269</v>
      </c>
      <c r="K199" s="27">
        <f>IF(COUNT(K179:K198), SUM(K179:K198) / COUNT(K179:K198), 0)</f>
        <v>7.6383648589932546E-2</v>
      </c>
      <c r="L199" s="28">
        <f>SUM(L179:L198)</f>
        <v>229150.94576979763</v>
      </c>
      <c r="M199" s="26" t="s">
        <v>269</v>
      </c>
      <c r="N199" s="27">
        <f>IF(COUNT(N179:N198), SUM(N179:N198) / COUNT(N179:N198), 0)</f>
        <v>4.1386256218927296E-2</v>
      </c>
      <c r="O199" s="28">
        <f>SUM(O179:O198)</f>
        <v>124158.76865678192</v>
      </c>
      <c r="Q199" s="259"/>
      <c r="R199" s="260"/>
      <c r="S199" s="261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355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55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55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55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55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55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55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55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55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55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549" priority="157">
      <formula>AND($N17 &gt; 0, ISNUMBER($N17))</formula>
    </cfRule>
    <cfRule type="expression" dxfId="3548" priority="158">
      <formula>AND($N17 = 0 * ISNUMBER($N17))</formula>
    </cfRule>
    <cfRule type="expression" dxfId="3547" priority="159">
      <formula>AND($N17 &lt; 0, ISNUMBER($N17))</formula>
    </cfRule>
  </conditionalFormatting>
  <conditionalFormatting sqref="A17:F36">
    <cfRule type="expression" dxfId="3546" priority="166">
      <formula>AND($E17 &gt; 0, ISNUMBER($E17))</formula>
    </cfRule>
    <cfRule type="expression" dxfId="3545" priority="167">
      <formula>AND($E17 = 0 * ISNUMBER($E17))</formula>
    </cfRule>
    <cfRule type="expression" dxfId="3544" priority="168">
      <formula>AND($E17 &lt; 0, ISNUMBER($E17))</formula>
    </cfRule>
  </conditionalFormatting>
  <conditionalFormatting sqref="A17:C36 G17:I36">
    <cfRule type="expression" dxfId="3543" priority="163">
      <formula>AND($H17 &gt; 0, ISNUMBER($H17))</formula>
    </cfRule>
    <cfRule type="expression" dxfId="3542" priority="164">
      <formula>AND($H17 = 0 * ISNUMBER($H17))</formula>
    </cfRule>
    <cfRule type="expression" dxfId="3541" priority="165">
      <formula>AND($H17 &lt; 0, ISNUMBER($H17))</formula>
    </cfRule>
  </conditionalFormatting>
  <conditionalFormatting sqref="A17:C36 J17:L36">
    <cfRule type="expression" dxfId="3540" priority="160">
      <formula>AND($K17 &gt; 0, ISNUMBER($K17))</formula>
    </cfRule>
    <cfRule type="expression" dxfId="3539" priority="161">
      <formula>AND($K17 = 0 * ISNUMBER($K17))</formula>
    </cfRule>
    <cfRule type="expression" dxfId="3538" priority="162">
      <formula>AND($K17 &lt; 0, ISNUMBER($K17))</formula>
    </cfRule>
  </conditionalFormatting>
  <conditionalFormatting sqref="D15:F16 E37:F37">
    <cfRule type="expression" dxfId="3537" priority="154">
      <formula>$E$37 &gt; 0</formula>
    </cfRule>
    <cfRule type="expression" dxfId="3536" priority="155">
      <formula>$E$37 = 0</formula>
    </cfRule>
    <cfRule type="expression" dxfId="3535" priority="156">
      <formula>$E$37 &lt; 0</formula>
    </cfRule>
  </conditionalFormatting>
  <conditionalFormatting sqref="G15:I16 H37:I37">
    <cfRule type="expression" dxfId="3534" priority="151">
      <formula>$H$37 &gt; 0</formula>
    </cfRule>
    <cfRule type="expression" dxfId="3533" priority="152">
      <formula>$H$37 = 0</formula>
    </cfRule>
    <cfRule type="expression" dxfId="3532" priority="153">
      <formula>$H$37 &lt; 0</formula>
    </cfRule>
  </conditionalFormatting>
  <conditionalFormatting sqref="J15:L16 K37:L37">
    <cfRule type="expression" dxfId="3531" priority="148">
      <formula>$K$37 &gt; 0</formula>
    </cfRule>
    <cfRule type="expression" dxfId="3530" priority="149">
      <formula>$K$37 = 0</formula>
    </cfRule>
    <cfRule type="expression" dxfId="3529" priority="150">
      <formula>$K$37 &lt; 0</formula>
    </cfRule>
  </conditionalFormatting>
  <conditionalFormatting sqref="M15:O16 N37:O37">
    <cfRule type="expression" dxfId="3528" priority="145">
      <formula>$N$37 &gt; 0</formula>
    </cfRule>
    <cfRule type="expression" dxfId="3527" priority="146">
      <formula>$N$37 = 0</formula>
    </cfRule>
    <cfRule type="expression" dxfId="3526" priority="147">
      <formula>$N$37 &lt; 0</formula>
    </cfRule>
  </conditionalFormatting>
  <conditionalFormatting sqref="A44:C63 M44:O63">
    <cfRule type="expression" dxfId="3525" priority="133">
      <formula>AND($N44 &gt; 0, ISNUMBER($N44))</formula>
    </cfRule>
    <cfRule type="expression" dxfId="3524" priority="134">
      <formula>AND($N44 = 0 * ISNUMBER($N44))</formula>
    </cfRule>
    <cfRule type="expression" dxfId="3523" priority="135">
      <formula>AND($N44 &lt; 0, ISNUMBER($N44))</formula>
    </cfRule>
  </conditionalFormatting>
  <conditionalFormatting sqref="A44:F63">
    <cfRule type="expression" dxfId="3522" priority="142">
      <formula>AND($E44 &gt; 0, ISNUMBER($E44))</formula>
    </cfRule>
    <cfRule type="expression" dxfId="3521" priority="143">
      <formula>AND($E44 = 0 * ISNUMBER($E44))</formula>
    </cfRule>
    <cfRule type="expression" dxfId="3520" priority="144">
      <formula>AND($E44 &lt; 0, ISNUMBER($E44))</formula>
    </cfRule>
  </conditionalFormatting>
  <conditionalFormatting sqref="A44:C63 G44:I63">
    <cfRule type="expression" dxfId="3519" priority="139">
      <formula>AND($H44 &gt; 0, ISNUMBER($H44))</formula>
    </cfRule>
    <cfRule type="expression" dxfId="3518" priority="140">
      <formula>AND($H44 = 0 * ISNUMBER($H44))</formula>
    </cfRule>
    <cfRule type="expression" dxfId="3517" priority="141">
      <formula>AND($H44 &lt; 0, ISNUMBER($H44))</formula>
    </cfRule>
  </conditionalFormatting>
  <conditionalFormatting sqref="A44:C63 J44:L63">
    <cfRule type="expression" dxfId="3516" priority="136">
      <formula>AND($K44 &gt; 0, ISNUMBER($K44))</formula>
    </cfRule>
    <cfRule type="expression" dxfId="3515" priority="137">
      <formula>AND($K44 = 0 * ISNUMBER($K44))</formula>
    </cfRule>
    <cfRule type="expression" dxfId="3514" priority="138">
      <formula>AND($K44 &lt; 0, ISNUMBER($K44))</formula>
    </cfRule>
  </conditionalFormatting>
  <conditionalFormatting sqref="D42:F43 E64:F64">
    <cfRule type="expression" dxfId="3513" priority="130">
      <formula>$E$64 &gt; 0</formula>
    </cfRule>
    <cfRule type="expression" dxfId="3512" priority="131">
      <formula>$E$64 = 0</formula>
    </cfRule>
    <cfRule type="expression" dxfId="3511" priority="132">
      <formula>$E$64 &lt; 0</formula>
    </cfRule>
  </conditionalFormatting>
  <conditionalFormatting sqref="G42:I43 H64:I64">
    <cfRule type="expression" dxfId="3510" priority="127">
      <formula>$H$64 &gt; 0</formula>
    </cfRule>
    <cfRule type="expression" dxfId="3509" priority="128">
      <formula>$H$64 = 0</formula>
    </cfRule>
    <cfRule type="expression" dxfId="3508" priority="129">
      <formula>$H$64 &lt; 0</formula>
    </cfRule>
  </conditionalFormatting>
  <conditionalFormatting sqref="J42:L43 K64:L64">
    <cfRule type="expression" dxfId="3507" priority="124">
      <formula>$K$64 &gt; 0</formula>
    </cfRule>
    <cfRule type="expression" dxfId="3506" priority="125">
      <formula>$K$64 = 0</formula>
    </cfRule>
    <cfRule type="expression" dxfId="3505" priority="126">
      <formula>$K$64 &lt; 0</formula>
    </cfRule>
  </conditionalFormatting>
  <conditionalFormatting sqref="M42:O43 N64:O64">
    <cfRule type="expression" dxfId="3504" priority="121">
      <formula>$N$64 &gt; 0</formula>
    </cfRule>
    <cfRule type="expression" dxfId="3503" priority="122">
      <formula>$N$64 = 0</formula>
    </cfRule>
    <cfRule type="expression" dxfId="3502" priority="123">
      <formula>$N$64 &lt; 0</formula>
    </cfRule>
  </conditionalFormatting>
  <conditionalFormatting sqref="A71:C90 M71:O90">
    <cfRule type="expression" dxfId="3501" priority="109">
      <formula>AND($N71 &gt; 0, ISNUMBER($N71))</formula>
    </cfRule>
    <cfRule type="expression" dxfId="3500" priority="110">
      <formula>AND($N71 = 0 * ISNUMBER($N71))</formula>
    </cfRule>
    <cfRule type="expression" dxfId="3499" priority="111">
      <formula>AND($N71 &lt; 0, ISNUMBER($N71))</formula>
    </cfRule>
  </conditionalFormatting>
  <conditionalFormatting sqref="A71:F90">
    <cfRule type="expression" dxfId="3498" priority="118">
      <formula>AND($E71 &gt; 0, ISNUMBER($E71))</formula>
    </cfRule>
    <cfRule type="expression" dxfId="3497" priority="119">
      <formula>AND($E71 = 0 * ISNUMBER($E71))</formula>
    </cfRule>
    <cfRule type="expression" dxfId="3496" priority="120">
      <formula>AND($E71 &lt; 0, ISNUMBER($E71))</formula>
    </cfRule>
  </conditionalFormatting>
  <conditionalFormatting sqref="A71:C90 G71:I90">
    <cfRule type="expression" dxfId="3495" priority="115">
      <formula>AND($H71 &gt; 0, ISNUMBER($H71))</formula>
    </cfRule>
    <cfRule type="expression" dxfId="3494" priority="116">
      <formula>AND($H71 = 0 * ISNUMBER($H71))</formula>
    </cfRule>
    <cfRule type="expression" dxfId="3493" priority="117">
      <formula>AND($H71 &lt; 0, ISNUMBER($H71))</formula>
    </cfRule>
  </conditionalFormatting>
  <conditionalFormatting sqref="A71:C90 J71:L90">
    <cfRule type="expression" dxfId="3492" priority="112">
      <formula>AND($K71 &gt; 0, ISNUMBER($K71))</formula>
    </cfRule>
    <cfRule type="expression" dxfId="3491" priority="113">
      <formula>AND($K71 = 0 * ISNUMBER($K71))</formula>
    </cfRule>
    <cfRule type="expression" dxfId="3490" priority="114">
      <formula>AND($K71 &lt; 0, ISNUMBER($K71))</formula>
    </cfRule>
  </conditionalFormatting>
  <conditionalFormatting sqref="D69:F70 E91:F91">
    <cfRule type="expression" dxfId="3489" priority="106">
      <formula>$E$91 &gt; 0</formula>
    </cfRule>
    <cfRule type="expression" dxfId="3488" priority="107">
      <formula>$E$91 = 0</formula>
    </cfRule>
    <cfRule type="expression" dxfId="3487" priority="108">
      <formula>$E$91 &lt; 0</formula>
    </cfRule>
  </conditionalFormatting>
  <conditionalFormatting sqref="G69:I70 H91:I91">
    <cfRule type="expression" dxfId="3486" priority="103">
      <formula>$H$91 &gt; 0</formula>
    </cfRule>
    <cfRule type="expression" dxfId="3485" priority="104">
      <formula>$H$91 = 0</formula>
    </cfRule>
    <cfRule type="expression" dxfId="3484" priority="105">
      <formula>$H$91 &lt; 0</formula>
    </cfRule>
  </conditionalFormatting>
  <conditionalFormatting sqref="J69:L70 K91:L91">
    <cfRule type="expression" dxfId="3483" priority="100">
      <formula>$K$91 &gt; 0</formula>
    </cfRule>
    <cfRule type="expression" dxfId="3482" priority="101">
      <formula>$K$91 = 0</formula>
    </cfRule>
    <cfRule type="expression" dxfId="3481" priority="102">
      <formula>$K$91 &lt; 0</formula>
    </cfRule>
  </conditionalFormatting>
  <conditionalFormatting sqref="M69:O70 N91:O91">
    <cfRule type="expression" dxfId="3480" priority="97">
      <formula>$N$91 &gt; 0</formula>
    </cfRule>
    <cfRule type="expression" dxfId="3479" priority="98">
      <formula>$N$91 = 0</formula>
    </cfRule>
    <cfRule type="expression" dxfId="3478" priority="99">
      <formula>$N$91 &lt; 0</formula>
    </cfRule>
  </conditionalFormatting>
  <conditionalFormatting sqref="A98:C117 M98:O117">
    <cfRule type="expression" dxfId="3477" priority="85">
      <formula>AND($N98 &gt; 0, ISNUMBER($N98))</formula>
    </cfRule>
    <cfRule type="expression" dxfId="3476" priority="86">
      <formula>AND($N98 = 0 * ISNUMBER($N98))</formula>
    </cfRule>
    <cfRule type="expression" dxfId="3475" priority="87">
      <formula>AND($N98 &lt; 0, ISNUMBER($N98))</formula>
    </cfRule>
  </conditionalFormatting>
  <conditionalFormatting sqref="A98:F117">
    <cfRule type="expression" dxfId="3474" priority="94">
      <formula>AND($E98 &gt; 0, ISNUMBER($E98))</formula>
    </cfRule>
    <cfRule type="expression" dxfId="3473" priority="95">
      <formula>AND($E98 = 0 * ISNUMBER($E98))</formula>
    </cfRule>
    <cfRule type="expression" dxfId="3472" priority="96">
      <formula>AND($E98 &lt; 0, ISNUMBER($E98))</formula>
    </cfRule>
  </conditionalFormatting>
  <conditionalFormatting sqref="A98:C117 G98:I117">
    <cfRule type="expression" dxfId="3471" priority="91">
      <formula>AND($H98 &gt; 0, ISNUMBER($H98))</formula>
    </cfRule>
    <cfRule type="expression" dxfId="3470" priority="92">
      <formula>AND($H98 = 0 * ISNUMBER($H98))</formula>
    </cfRule>
    <cfRule type="expression" dxfId="3469" priority="93">
      <formula>AND($H98 &lt; 0, ISNUMBER($H98))</formula>
    </cfRule>
  </conditionalFormatting>
  <conditionalFormatting sqref="A98:C117 J98:L117">
    <cfRule type="expression" dxfId="3468" priority="88">
      <formula>AND($K98 &gt; 0, ISNUMBER($K98))</formula>
    </cfRule>
    <cfRule type="expression" dxfId="3467" priority="89">
      <formula>AND($K98 = 0 * ISNUMBER($K98))</formula>
    </cfRule>
    <cfRule type="expression" dxfId="3466" priority="90">
      <formula>AND($K98 &lt; 0, ISNUMBER($K98))</formula>
    </cfRule>
  </conditionalFormatting>
  <conditionalFormatting sqref="D96:F97 E118:F118">
    <cfRule type="expression" dxfId="3465" priority="82">
      <formula>$E$118 &gt; 0</formula>
    </cfRule>
    <cfRule type="expression" dxfId="3464" priority="83">
      <formula>$E$118 = 0</formula>
    </cfRule>
    <cfRule type="expression" dxfId="3463" priority="84">
      <formula>$E$118 &lt; 0</formula>
    </cfRule>
  </conditionalFormatting>
  <conditionalFormatting sqref="G96:I97 H118:I118">
    <cfRule type="expression" dxfId="3462" priority="79">
      <formula>$H$118 &gt; 0</formula>
    </cfRule>
    <cfRule type="expression" dxfId="3461" priority="80">
      <formula>$H$118 = 0</formula>
    </cfRule>
    <cfRule type="expression" dxfId="3460" priority="81">
      <formula>$H$118 &lt; 0</formula>
    </cfRule>
  </conditionalFormatting>
  <conditionalFormatting sqref="J96:L97 K118:L118">
    <cfRule type="expression" dxfId="3459" priority="76">
      <formula>$K$118 &gt; 0</formula>
    </cfRule>
    <cfRule type="expression" dxfId="3458" priority="77">
      <formula>$K$118 = 0</formula>
    </cfRule>
    <cfRule type="expression" dxfId="3457" priority="78">
      <formula>$K$118 &lt; 0</formula>
    </cfRule>
  </conditionalFormatting>
  <conditionalFormatting sqref="M96:O97 N118:O118">
    <cfRule type="expression" dxfId="3456" priority="73">
      <formula>$N$118 &gt; 0</formula>
    </cfRule>
    <cfRule type="expression" dxfId="3455" priority="74">
      <formula>$N$118 = 0</formula>
    </cfRule>
    <cfRule type="expression" dxfId="3454" priority="75">
      <formula>$N$118 &lt; 0</formula>
    </cfRule>
  </conditionalFormatting>
  <conditionalFormatting sqref="A125:C144 M125:O144">
    <cfRule type="expression" dxfId="3453" priority="61">
      <formula>AND($N125 &gt; 0, ISNUMBER($N125))</formula>
    </cfRule>
    <cfRule type="expression" dxfId="3452" priority="62">
      <formula>AND($N125 = 0 * ISNUMBER($N125))</formula>
    </cfRule>
    <cfRule type="expression" dxfId="3451" priority="63">
      <formula>AND($N125 &lt; 0, ISNUMBER($N125))</formula>
    </cfRule>
  </conditionalFormatting>
  <conditionalFormatting sqref="A125:F144">
    <cfRule type="expression" dxfId="3450" priority="70">
      <formula>AND($E125 &gt; 0, ISNUMBER($E125))</formula>
    </cfRule>
    <cfRule type="expression" dxfId="3449" priority="71">
      <formula>AND($E125 = 0 * ISNUMBER($E125))</formula>
    </cfRule>
    <cfRule type="expression" dxfId="3448" priority="72">
      <formula>AND($E125 &lt; 0, ISNUMBER($E125))</formula>
    </cfRule>
  </conditionalFormatting>
  <conditionalFormatting sqref="A125:C144 G125:I144">
    <cfRule type="expression" dxfId="3447" priority="67">
      <formula>AND($H125 &gt; 0, ISNUMBER($H125))</formula>
    </cfRule>
    <cfRule type="expression" dxfId="3446" priority="68">
      <formula>AND($H125 = 0 * ISNUMBER($H125))</formula>
    </cfRule>
    <cfRule type="expression" dxfId="3445" priority="69">
      <formula>AND($H125 &lt; 0, ISNUMBER($H125))</formula>
    </cfRule>
  </conditionalFormatting>
  <conditionalFormatting sqref="A125:C144 J125:L144">
    <cfRule type="expression" dxfId="3444" priority="64">
      <formula>AND($K125 &gt; 0, ISNUMBER($K125))</formula>
    </cfRule>
    <cfRule type="expression" dxfId="3443" priority="65">
      <formula>AND($K125 = 0 * ISNUMBER($K125))</formula>
    </cfRule>
    <cfRule type="expression" dxfId="3442" priority="66">
      <formula>AND($K125 &lt; 0, ISNUMBER($K125))</formula>
    </cfRule>
  </conditionalFormatting>
  <conditionalFormatting sqref="D123:F124 E145:F145">
    <cfRule type="expression" dxfId="3441" priority="58">
      <formula>$E$145 &gt; 0</formula>
    </cfRule>
    <cfRule type="expression" dxfId="3440" priority="59">
      <formula>$E$145 = 0</formula>
    </cfRule>
    <cfRule type="expression" dxfId="3439" priority="60">
      <formula>$E$145 &lt; 0</formula>
    </cfRule>
  </conditionalFormatting>
  <conditionalFormatting sqref="G123:I124 H145:I145">
    <cfRule type="expression" dxfId="3438" priority="55">
      <formula>$H$145 &gt; 0</formula>
    </cfRule>
    <cfRule type="expression" dxfId="3437" priority="56">
      <formula>$H$145 = 0</formula>
    </cfRule>
    <cfRule type="expression" dxfId="3436" priority="57">
      <formula>$H$145 &lt; 0</formula>
    </cfRule>
  </conditionalFormatting>
  <conditionalFormatting sqref="J123:L124 K145:L145">
    <cfRule type="expression" dxfId="3435" priority="52">
      <formula>$K$145 &gt; 0</formula>
    </cfRule>
    <cfRule type="expression" dxfId="3434" priority="53">
      <formula>$K$145 = 0</formula>
    </cfRule>
    <cfRule type="expression" dxfId="3433" priority="54">
      <formula>$K$145 &lt; 0</formula>
    </cfRule>
  </conditionalFormatting>
  <conditionalFormatting sqref="M123:O124 N145:O145">
    <cfRule type="expression" dxfId="3432" priority="49">
      <formula>$N$145 &gt; 0</formula>
    </cfRule>
    <cfRule type="expression" dxfId="3431" priority="50">
      <formula>$N$145 = 0</formula>
    </cfRule>
    <cfRule type="expression" dxfId="3430" priority="51">
      <formula>$N$145 &lt; 0</formula>
    </cfRule>
  </conditionalFormatting>
  <conditionalFormatting sqref="A152:C171 M152:O171">
    <cfRule type="expression" dxfId="3429" priority="37">
      <formula>AND($N152 &gt; 0, ISNUMBER($N152))</formula>
    </cfRule>
    <cfRule type="expression" dxfId="3428" priority="38">
      <formula>AND($N152 = 0 * ISNUMBER($N152))</formula>
    </cfRule>
    <cfRule type="expression" dxfId="3427" priority="39">
      <formula>AND($N152 &lt; 0, ISNUMBER($N152))</formula>
    </cfRule>
  </conditionalFormatting>
  <conditionalFormatting sqref="A152:F171">
    <cfRule type="expression" dxfId="3426" priority="46">
      <formula>AND($E152 &gt; 0, ISNUMBER($E152))</formula>
    </cfRule>
    <cfRule type="expression" dxfId="3425" priority="47">
      <formula>AND($E152 = 0 * ISNUMBER($E152))</formula>
    </cfRule>
    <cfRule type="expression" dxfId="3424" priority="48">
      <formula>AND($E152 &lt; 0, ISNUMBER($E152))</formula>
    </cfRule>
  </conditionalFormatting>
  <conditionalFormatting sqref="A152:C171 G152:I171">
    <cfRule type="expression" dxfId="3423" priority="43">
      <formula>AND($H152 &gt; 0, ISNUMBER($H152))</formula>
    </cfRule>
    <cfRule type="expression" dxfId="3422" priority="44">
      <formula>AND($H152 = 0 * ISNUMBER($H152))</formula>
    </cfRule>
    <cfRule type="expression" dxfId="3421" priority="45">
      <formula>AND($H152 &lt; 0, ISNUMBER($H152))</formula>
    </cfRule>
  </conditionalFormatting>
  <conditionalFormatting sqref="A152:C171 J152:L171">
    <cfRule type="expression" dxfId="3420" priority="40">
      <formula>AND($K152 &gt; 0, ISNUMBER($K152))</formula>
    </cfRule>
    <cfRule type="expression" dxfId="3419" priority="41">
      <formula>AND($K152 = 0 * ISNUMBER($K152))</formula>
    </cfRule>
    <cfRule type="expression" dxfId="3418" priority="42">
      <formula>AND($K152 &lt; 0, ISNUMBER($K152))</formula>
    </cfRule>
  </conditionalFormatting>
  <conditionalFormatting sqref="D150:F151 E172:F172">
    <cfRule type="expression" dxfId="3417" priority="34">
      <formula>$E$172 &gt; 0</formula>
    </cfRule>
    <cfRule type="expression" dxfId="3416" priority="35">
      <formula>$E$172 = 0</formula>
    </cfRule>
    <cfRule type="expression" dxfId="3415" priority="36">
      <formula>$E$172 &lt; 0</formula>
    </cfRule>
  </conditionalFormatting>
  <conditionalFormatting sqref="G150:I151 H172:I172">
    <cfRule type="expression" dxfId="3414" priority="31">
      <formula>$H$172 &gt; 0</formula>
    </cfRule>
    <cfRule type="expression" dxfId="3413" priority="32">
      <formula>$H$172 = 0</formula>
    </cfRule>
    <cfRule type="expression" dxfId="3412" priority="33">
      <formula>$H$172 &lt; 0</formula>
    </cfRule>
  </conditionalFormatting>
  <conditionalFormatting sqref="J150:L151 K172:L172">
    <cfRule type="expression" dxfId="3411" priority="28">
      <formula>$K$172 &gt; 0</formula>
    </cfRule>
    <cfRule type="expression" dxfId="3410" priority="29">
      <formula>$K$172 = 0</formula>
    </cfRule>
    <cfRule type="expression" dxfId="3409" priority="30">
      <formula>$K$172 &lt; 0</formula>
    </cfRule>
  </conditionalFormatting>
  <conditionalFormatting sqref="M150:O151 N172:O172">
    <cfRule type="expression" dxfId="3408" priority="25">
      <formula>$N$172 &gt; 0</formula>
    </cfRule>
    <cfRule type="expression" dxfId="3407" priority="26">
      <formula>$N$172 = 0</formula>
    </cfRule>
    <cfRule type="expression" dxfId="3406" priority="27">
      <formula>$N$172 &lt; 0</formula>
    </cfRule>
  </conditionalFormatting>
  <conditionalFormatting sqref="A179:C198 M179:O198">
    <cfRule type="expression" dxfId="3405" priority="13">
      <formula>AND($N179 &gt; 0, ISNUMBER($N179))</formula>
    </cfRule>
    <cfRule type="expression" dxfId="3404" priority="14">
      <formula>AND($N179 = 0 * ISNUMBER($N179))</formula>
    </cfRule>
    <cfRule type="expression" dxfId="3403" priority="15">
      <formula>AND($N179 &lt; 0, ISNUMBER($N179))</formula>
    </cfRule>
  </conditionalFormatting>
  <conditionalFormatting sqref="A179:F198">
    <cfRule type="expression" dxfId="3402" priority="22">
      <formula>AND($E179 &gt; 0, ISNUMBER($E179))</formula>
    </cfRule>
    <cfRule type="expression" dxfId="3401" priority="23">
      <formula>AND($E179 = 0 * ISNUMBER($E179))</formula>
    </cfRule>
    <cfRule type="expression" dxfId="3400" priority="24">
      <formula>AND($E179 &lt; 0, ISNUMBER($E179))</formula>
    </cfRule>
  </conditionalFormatting>
  <conditionalFormatting sqref="A179:C198 G179:I198">
    <cfRule type="expression" dxfId="3399" priority="19">
      <formula>AND($H179 &gt; 0, ISNUMBER($H179))</formula>
    </cfRule>
    <cfRule type="expression" dxfId="3398" priority="20">
      <formula>AND($H179 = 0 * ISNUMBER($H179))</formula>
    </cfRule>
    <cfRule type="expression" dxfId="3397" priority="21">
      <formula>AND($H179 &lt; 0, ISNUMBER($H179))</formula>
    </cfRule>
  </conditionalFormatting>
  <conditionalFormatting sqref="A179:C198 J179:L198">
    <cfRule type="expression" dxfId="3396" priority="16">
      <formula>AND($K179 &gt; 0, ISNUMBER($K179))</formula>
    </cfRule>
    <cfRule type="expression" dxfId="3395" priority="17">
      <formula>AND($K179 = 0 * ISNUMBER($K179))</formula>
    </cfRule>
    <cfRule type="expression" dxfId="3394" priority="18">
      <formula>AND($K179 &lt; 0, ISNUMBER($K179))</formula>
    </cfRule>
  </conditionalFormatting>
  <conditionalFormatting sqref="D177:F178 E199:F199">
    <cfRule type="expression" dxfId="3393" priority="10">
      <formula>$E$199 &gt; 0</formula>
    </cfRule>
    <cfRule type="expression" dxfId="3392" priority="11">
      <formula>$E$199 = 0</formula>
    </cfRule>
    <cfRule type="expression" dxfId="3391" priority="12">
      <formula>$E$199 &lt; 0</formula>
    </cfRule>
  </conditionalFormatting>
  <conditionalFormatting sqref="G177:I178 H199:I199">
    <cfRule type="expression" dxfId="3390" priority="7">
      <formula>$H$199 &gt; 0</formula>
    </cfRule>
    <cfRule type="expression" dxfId="3389" priority="8">
      <formula>$H$199 = 0</formula>
    </cfRule>
    <cfRule type="expression" dxfId="3388" priority="9">
      <formula>$H$199 &lt; 0</formula>
    </cfRule>
  </conditionalFormatting>
  <conditionalFormatting sqref="J177:L178 K199:L199">
    <cfRule type="expression" dxfId="3387" priority="4">
      <formula>$K$199 &gt; 0</formula>
    </cfRule>
    <cfRule type="expression" dxfId="3386" priority="5">
      <formula>$K$199 = 0</formula>
    </cfRule>
    <cfRule type="expression" dxfId="3385" priority="6">
      <formula>$K$199 &lt; 0</formula>
    </cfRule>
  </conditionalFormatting>
  <conditionalFormatting sqref="M177:O178 N199:O199">
    <cfRule type="expression" dxfId="3384" priority="1">
      <formula>$N$199 &gt; 0</formula>
    </cfRule>
    <cfRule type="expression" dxfId="3383" priority="2">
      <formula>$N$199 = 0</formula>
    </cfRule>
    <cfRule type="expression" dxfId="338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9F3589-0F46-4C26-88E9-5F5CB921F7BD}">
  <sheetPr codeName="Sheet12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75" t="s">
        <v>0</v>
      </c>
      <c r="B1" s="276"/>
      <c r="C1" s="276"/>
      <c r="D1" s="276"/>
      <c r="E1" s="276"/>
      <c r="F1" s="277"/>
      <c r="G1" s="306">
        <v>44475</v>
      </c>
      <c r="H1" s="307"/>
      <c r="I1" s="308"/>
      <c r="J1" s="275" t="s">
        <v>1</v>
      </c>
      <c r="K1" s="276"/>
      <c r="L1" s="276"/>
      <c r="M1" s="276"/>
      <c r="N1" s="276"/>
      <c r="O1" s="277"/>
      <c r="Q1" s="275" t="s">
        <v>2</v>
      </c>
      <c r="R1" s="277"/>
    </row>
    <row r="2" spans="1:19" ht="17.25" customHeight="1">
      <c r="A2" s="117" t="s">
        <v>3</v>
      </c>
      <c r="B2" s="309" t="s">
        <v>8</v>
      </c>
      <c r="C2" s="310"/>
      <c r="D2" s="310"/>
      <c r="E2" s="310"/>
      <c r="F2" s="311"/>
      <c r="G2" s="303" t="s">
        <v>46</v>
      </c>
      <c r="H2" s="304"/>
      <c r="I2" s="305"/>
      <c r="J2" s="1" t="s">
        <v>3</v>
      </c>
      <c r="K2" s="309" t="s">
        <v>318</v>
      </c>
      <c r="L2" s="310"/>
      <c r="M2" s="310"/>
      <c r="N2" s="310"/>
      <c r="O2" s="311"/>
      <c r="Q2" s="2" t="s">
        <v>6</v>
      </c>
      <c r="R2" s="3">
        <v>0.375</v>
      </c>
    </row>
    <row r="3" spans="1:19" ht="17.25" customHeight="1" thickBot="1">
      <c r="A3" s="118" t="s">
        <v>7</v>
      </c>
      <c r="B3" s="300" t="s">
        <v>326</v>
      </c>
      <c r="C3" s="301"/>
      <c r="D3" s="301"/>
      <c r="E3" s="301"/>
      <c r="F3" s="302"/>
      <c r="G3" s="29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182,237 KRW (6.07%)</v>
      </c>
      <c r="H3" s="297"/>
      <c r="I3" s="298"/>
      <c r="J3" s="4" t="s">
        <v>7</v>
      </c>
      <c r="K3" s="300" t="s">
        <v>319</v>
      </c>
      <c r="L3" s="301"/>
      <c r="M3" s="301"/>
      <c r="N3" s="301"/>
      <c r="O3" s="302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300" t="s">
        <v>16</v>
      </c>
      <c r="C4" s="301"/>
      <c r="D4" s="301"/>
      <c r="E4" s="301"/>
      <c r="F4" s="302"/>
      <c r="G4" s="303" t="s">
        <v>44</v>
      </c>
      <c r="H4" s="304"/>
      <c r="I4" s="305"/>
      <c r="J4" s="4" t="s">
        <v>11</v>
      </c>
      <c r="K4" s="300" t="s">
        <v>320</v>
      </c>
      <c r="L4" s="301"/>
      <c r="M4" s="301"/>
      <c r="N4" s="301"/>
      <c r="O4" s="302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300" t="s">
        <v>317</v>
      </c>
      <c r="C5" s="301"/>
      <c r="D5" s="301"/>
      <c r="E5" s="301"/>
      <c r="F5" s="302"/>
      <c r="G5" s="29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106,864 KRW (4.19%)</v>
      </c>
      <c r="H5" s="297"/>
      <c r="I5" s="298"/>
      <c r="J5" s="4" t="s">
        <v>15</v>
      </c>
      <c r="K5" s="300" t="s">
        <v>321</v>
      </c>
      <c r="L5" s="301"/>
      <c r="M5" s="301"/>
      <c r="N5" s="301"/>
      <c r="O5" s="302"/>
    </row>
    <row r="6" spans="1:19">
      <c r="A6" s="118" t="s">
        <v>18</v>
      </c>
      <c r="B6" s="300"/>
      <c r="C6" s="301"/>
      <c r="D6" s="301"/>
      <c r="E6" s="301"/>
      <c r="F6" s="302"/>
      <c r="G6" s="303" t="s">
        <v>45</v>
      </c>
      <c r="H6" s="304"/>
      <c r="I6" s="305"/>
      <c r="J6" s="4" t="s">
        <v>18</v>
      </c>
      <c r="K6" s="300" t="s">
        <v>322</v>
      </c>
      <c r="L6" s="301"/>
      <c r="M6" s="301"/>
      <c r="N6" s="301"/>
      <c r="O6" s="302"/>
    </row>
    <row r="7" spans="1:19" ht="17.25" thickBot="1">
      <c r="A7" s="118" t="s">
        <v>21</v>
      </c>
      <c r="B7" s="300"/>
      <c r="C7" s="301"/>
      <c r="D7" s="301"/>
      <c r="E7" s="301"/>
      <c r="F7" s="302"/>
      <c r="G7" s="29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236,764 KRW (7.89%)</v>
      </c>
      <c r="H7" s="297"/>
      <c r="I7" s="298"/>
      <c r="J7" s="4" t="s">
        <v>21</v>
      </c>
      <c r="K7" s="300" t="s">
        <v>323</v>
      </c>
      <c r="L7" s="301"/>
      <c r="M7" s="301"/>
      <c r="N7" s="301"/>
      <c r="O7" s="302"/>
    </row>
    <row r="8" spans="1:19" ht="17.25" thickBot="1">
      <c r="A8" s="118" t="s">
        <v>24</v>
      </c>
      <c r="B8" s="300"/>
      <c r="C8" s="301"/>
      <c r="D8" s="301"/>
      <c r="E8" s="301"/>
      <c r="F8" s="302"/>
      <c r="G8" s="303" t="s">
        <v>253</v>
      </c>
      <c r="H8" s="304"/>
      <c r="I8" s="305"/>
      <c r="J8" s="4" t="s">
        <v>24</v>
      </c>
      <c r="K8" s="300"/>
      <c r="L8" s="301"/>
      <c r="M8" s="301"/>
      <c r="N8" s="301"/>
      <c r="O8" s="302"/>
      <c r="Q8" s="275" t="s">
        <v>27</v>
      </c>
      <c r="R8" s="277"/>
    </row>
    <row r="9" spans="1:19" ht="17.25" thickBot="1">
      <c r="A9" s="118" t="s">
        <v>28</v>
      </c>
      <c r="B9" s="300"/>
      <c r="C9" s="301"/>
      <c r="D9" s="301"/>
      <c r="E9" s="301"/>
      <c r="F9" s="302"/>
      <c r="G9" s="29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140,305 KRW (4.68%)</v>
      </c>
      <c r="H9" s="297"/>
      <c r="I9" s="298"/>
      <c r="J9" s="4" t="s">
        <v>28</v>
      </c>
      <c r="K9" s="300"/>
      <c r="L9" s="301"/>
      <c r="M9" s="301"/>
      <c r="N9" s="301"/>
      <c r="O9" s="302"/>
      <c r="Q9" s="2" t="s">
        <v>29</v>
      </c>
      <c r="R9" s="6">
        <v>10</v>
      </c>
    </row>
    <row r="10" spans="1:19">
      <c r="A10" s="118" t="s">
        <v>30</v>
      </c>
      <c r="B10" s="300"/>
      <c r="C10" s="301"/>
      <c r="D10" s="301"/>
      <c r="E10" s="301"/>
      <c r="F10" s="302"/>
      <c r="G10" s="303" t="s">
        <v>47</v>
      </c>
      <c r="H10" s="304"/>
      <c r="I10" s="305"/>
      <c r="J10" s="4" t="s">
        <v>30</v>
      </c>
      <c r="K10" s="300" t="s">
        <v>324</v>
      </c>
      <c r="L10" s="301"/>
      <c r="M10" s="301"/>
      <c r="N10" s="301"/>
      <c r="O10" s="302"/>
      <c r="Q10" s="2" t="s">
        <v>31</v>
      </c>
      <c r="R10" s="6">
        <v>100</v>
      </c>
    </row>
    <row r="11" spans="1:19" ht="17.25" thickBot="1">
      <c r="A11" s="119" t="s">
        <v>32</v>
      </c>
      <c r="B11" s="293" t="s">
        <v>325</v>
      </c>
      <c r="C11" s="294"/>
      <c r="D11" s="294"/>
      <c r="E11" s="294"/>
      <c r="F11" s="295"/>
      <c r="G11" s="29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97"/>
      <c r="I11" s="298"/>
      <c r="J11" s="7" t="s">
        <v>32</v>
      </c>
      <c r="K11" s="293" t="s">
        <v>316</v>
      </c>
      <c r="L11" s="294"/>
      <c r="M11" s="294"/>
      <c r="N11" s="294"/>
      <c r="O11" s="295"/>
      <c r="Q11" s="65" t="s">
        <v>33</v>
      </c>
      <c r="R11" s="8">
        <v>1000</v>
      </c>
    </row>
    <row r="12" spans="1:19" ht="17.25" thickBot="1"/>
    <row r="13" spans="1:19" ht="17.25" customHeight="1" thickBot="1">
      <c r="A13" s="275" t="s">
        <v>34</v>
      </c>
      <c r="B13" s="276"/>
      <c r="C13" s="276"/>
      <c r="D13" s="276"/>
      <c r="E13" s="276"/>
      <c r="F13" s="276"/>
      <c r="G13" s="276"/>
      <c r="H13" s="276"/>
      <c r="I13" s="276"/>
      <c r="J13" s="276"/>
      <c r="K13" s="276"/>
      <c r="L13" s="276"/>
      <c r="M13" s="276"/>
      <c r="N13" s="276"/>
      <c r="O13" s="277"/>
      <c r="Q13" s="274"/>
      <c r="R13" s="274"/>
      <c r="S13" s="274"/>
    </row>
    <row r="14" spans="1:19" ht="17.25" customHeight="1" thickBot="1">
      <c r="A14" s="177" t="s">
        <v>35</v>
      </c>
      <c r="B14" s="275" t="s">
        <v>36</v>
      </c>
      <c r="C14" s="277"/>
      <c r="D14" s="275" t="s">
        <v>37</v>
      </c>
      <c r="E14" s="276"/>
      <c r="F14" s="277"/>
      <c r="G14" s="278">
        <f>_xlfn.IFNA(VLOOKUP(B14, 현재가테이블!$B$2:$D$200, 2, FALSE), "-")</f>
        <v>74050000</v>
      </c>
      <c r="H14" s="279"/>
      <c r="I14" s="280"/>
      <c r="J14" s="275" t="s">
        <v>38</v>
      </c>
      <c r="K14" s="276"/>
      <c r="L14" s="277"/>
      <c r="M14" s="281">
        <f>_xlfn.IFNA(VLOOKUP(B14, 현재가테이블!$B$2:$D$200, 3, FALSE), "-")</f>
        <v>-1.04236269E-2</v>
      </c>
      <c r="N14" s="282"/>
      <c r="O14" s="283"/>
      <c r="Q14" s="274"/>
      <c r="R14" s="274"/>
      <c r="S14" s="274"/>
    </row>
    <row r="15" spans="1:19" ht="17.25" customHeight="1" thickBot="1">
      <c r="A15" s="312" t="s">
        <v>39</v>
      </c>
      <c r="B15" s="313" t="str">
        <f>TEXT($G$1, "[$-ko-KR]yyyy-mm-dd(ddd) ") &amp; "오전 00:00"</f>
        <v>2021-10-06(수) 오전 00:00</v>
      </c>
      <c r="C15" s="314"/>
      <c r="D15" s="288" t="str">
        <f>TEXT($G$1, "[$-ko-KR]yyyy-mm-dd(ddd) ") &amp; "오후 14:00"</f>
        <v>2021-10-06(수) 오후 14:00</v>
      </c>
      <c r="E15" s="289"/>
      <c r="F15" s="290"/>
      <c r="G15" s="288" t="str">
        <f>TEXT($G$1, "[$-ko-KR]yyyy-mm-dd(ddd) ") &amp; "오후 19:00"</f>
        <v>2021-10-06(수) 오후 19:00</v>
      </c>
      <c r="H15" s="289"/>
      <c r="I15" s="290"/>
      <c r="J15" s="288" t="str">
        <f>TEXT($G$1, "[$-ko-KR]yyyy-mm-dd(ddd) ") &amp; "오후 21:00"</f>
        <v>2021-10-06(수) 오후 21:00</v>
      </c>
      <c r="K15" s="289"/>
      <c r="L15" s="290"/>
      <c r="M15" s="288" t="str">
        <f>TEXT($G$1+1, "[$-ko-KR]yyyy-mm-dd(ddd) ") &amp; "오전 00:00"</f>
        <v>2021-10-07(목) 오전 00:00</v>
      </c>
      <c r="N15" s="289"/>
      <c r="O15" s="290"/>
      <c r="Q15" s="274"/>
      <c r="R15" s="274"/>
      <c r="S15" s="274"/>
    </row>
    <row r="16" spans="1:19" ht="17.25" customHeight="1" thickBot="1">
      <c r="A16" s="312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8" t="s">
        <v>37</v>
      </c>
      <c r="H16" s="179" t="s">
        <v>40</v>
      </c>
      <c r="I16" s="18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64"/>
      <c r="R16" s="264"/>
      <c r="S16" s="264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74"/>
      <c r="R17" s="274"/>
      <c r="S17" s="274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74"/>
      <c r="R18" s="274"/>
      <c r="S18" s="274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64"/>
      <c r="R19" s="264"/>
      <c r="S19" s="264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64"/>
      <c r="R20" s="264"/>
      <c r="S20" s="264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64"/>
      <c r="R21" s="264"/>
      <c r="S21" s="264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64"/>
      <c r="R22" s="264"/>
      <c r="S22" s="264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64"/>
      <c r="R23" s="264"/>
      <c r="S23" s="264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64"/>
      <c r="R24" s="264"/>
      <c r="S24" s="264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65"/>
      <c r="R26" s="266"/>
      <c r="S26" s="267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68"/>
      <c r="R27" s="269"/>
      <c r="S27" s="270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1"/>
      <c r="R28" s="272"/>
      <c r="S28" s="273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64"/>
      <c r="R29" s="264"/>
      <c r="S29" s="264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74"/>
      <c r="R30" s="274"/>
      <c r="S30" s="274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74"/>
      <c r="R31" s="274"/>
      <c r="S31" s="274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64"/>
      <c r="R32" s="264"/>
      <c r="S32" s="264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64"/>
      <c r="R33" s="264"/>
      <c r="S33" s="264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64"/>
      <c r="R34" s="264"/>
      <c r="S34" s="264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53"/>
      <c r="R35" s="254"/>
      <c r="S35" s="255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56"/>
      <c r="R36" s="257"/>
      <c r="S36" s="258"/>
    </row>
    <row r="37" spans="1:19" ht="17.25" customHeight="1" thickBot="1">
      <c r="A37" s="132" t="s">
        <v>42</v>
      </c>
      <c r="B37" s="317">
        <v>150000</v>
      </c>
      <c r="C37" s="318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59"/>
      <c r="R37" s="260"/>
      <c r="S37" s="261"/>
    </row>
    <row r="38" spans="1:19" ht="17.25" customHeight="1"/>
    <row r="39" spans="1:19" ht="17.25" customHeight="1" thickBot="1"/>
    <row r="40" spans="1:19" ht="17.25" customHeight="1" thickBot="1">
      <c r="A40" s="275" t="s">
        <v>44</v>
      </c>
      <c r="B40" s="276"/>
      <c r="C40" s="276"/>
      <c r="D40" s="276"/>
      <c r="E40" s="276"/>
      <c r="F40" s="276"/>
      <c r="G40" s="276"/>
      <c r="H40" s="276"/>
      <c r="I40" s="276"/>
      <c r="J40" s="276"/>
      <c r="K40" s="276"/>
      <c r="L40" s="276"/>
      <c r="M40" s="276"/>
      <c r="N40" s="276"/>
      <c r="O40" s="277"/>
      <c r="Q40" s="274"/>
      <c r="R40" s="274"/>
      <c r="S40" s="274"/>
    </row>
    <row r="41" spans="1:19" ht="17.25" customHeight="1" thickBot="1">
      <c r="A41" s="177" t="s">
        <v>265</v>
      </c>
      <c r="B41" s="275" t="s">
        <v>49</v>
      </c>
      <c r="C41" s="277"/>
      <c r="D41" s="275" t="s">
        <v>58</v>
      </c>
      <c r="E41" s="276"/>
      <c r="F41" s="277"/>
      <c r="G41" s="278">
        <f>_xlfn.IFNA(VLOOKUP(B41, 현재가테이블!$B$2:$D$200, 2, FALSE), "-")</f>
        <v>74050000</v>
      </c>
      <c r="H41" s="279"/>
      <c r="I41" s="280"/>
      <c r="J41" s="275" t="s">
        <v>59</v>
      </c>
      <c r="K41" s="276"/>
      <c r="L41" s="277"/>
      <c r="M41" s="281">
        <f>_xlfn.IFNA(VLOOKUP(B41, 현재가테이블!$B$2:$D$200, 3, FALSE), "-")</f>
        <v>-1.04236269E-2</v>
      </c>
      <c r="N41" s="282"/>
      <c r="O41" s="283"/>
      <c r="Q41" s="274"/>
      <c r="R41" s="274"/>
      <c r="S41" s="274"/>
    </row>
    <row r="42" spans="1:19" ht="17.25" customHeight="1" thickBot="1">
      <c r="A42" s="319" t="s">
        <v>55</v>
      </c>
      <c r="B42" s="315" t="str">
        <f>TEXT($G$1, "[$-ko-KR]yyyy-mm-dd(ddd) ") &amp; "오전 00:00"</f>
        <v>2021-10-06(수) 오전 00:00</v>
      </c>
      <c r="C42" s="316"/>
      <c r="D42" s="288" t="str">
        <f>TEXT($G$1, "[$-ko-KR]yyyy-mm-dd(ddd) ") &amp; "오후 14:00"</f>
        <v>2021-10-06(수) 오후 14:00</v>
      </c>
      <c r="E42" s="289"/>
      <c r="F42" s="290"/>
      <c r="G42" s="288" t="str">
        <f>TEXT($G$1, "[$-ko-KR]yyyy-mm-dd(ddd) ") &amp; "오후 19:00"</f>
        <v>2021-10-06(수) 오후 19:00</v>
      </c>
      <c r="H42" s="289"/>
      <c r="I42" s="290"/>
      <c r="J42" s="288" t="str">
        <f>TEXT($G$1, "[$-ko-KR]yyyy-mm-dd(ddd) ") &amp; "오후 21:00"</f>
        <v>2021-10-06(수) 오후 21:00</v>
      </c>
      <c r="K42" s="289"/>
      <c r="L42" s="290"/>
      <c r="M42" s="288" t="str">
        <f>TEXT($G$1+1, "[$-ko-KR]yyyy-mm-dd(ddd) ") &amp; "오전 00:00"</f>
        <v>2021-10-07(목) 오전 00:00</v>
      </c>
      <c r="N42" s="289"/>
      <c r="O42" s="290"/>
      <c r="Q42" s="274"/>
      <c r="R42" s="274"/>
      <c r="S42" s="274"/>
    </row>
    <row r="43" spans="1:19" ht="17.25" customHeight="1" thickBot="1">
      <c r="A43" s="320"/>
      <c r="B43" s="121" t="s">
        <v>58</v>
      </c>
      <c r="C43" s="122" t="s">
        <v>59</v>
      </c>
      <c r="D43" s="2" t="s">
        <v>58</v>
      </c>
      <c r="E43" s="10" t="s">
        <v>266</v>
      </c>
      <c r="F43" s="11" t="s">
        <v>267</v>
      </c>
      <c r="G43" s="178" t="s">
        <v>58</v>
      </c>
      <c r="H43" s="179" t="s">
        <v>266</v>
      </c>
      <c r="I43" s="180" t="s">
        <v>267</v>
      </c>
      <c r="J43" s="10" t="s">
        <v>58</v>
      </c>
      <c r="K43" s="10" t="s">
        <v>266</v>
      </c>
      <c r="L43" s="115" t="s">
        <v>267</v>
      </c>
      <c r="M43" s="2" t="s">
        <v>58</v>
      </c>
      <c r="N43" s="10" t="s">
        <v>266</v>
      </c>
      <c r="O43" s="66" t="s">
        <v>267</v>
      </c>
      <c r="Q43" s="264"/>
      <c r="R43" s="264"/>
      <c r="S43" s="264"/>
    </row>
    <row r="44" spans="1:19" ht="17.25" customHeight="1" thickBot="1">
      <c r="A44" s="123" t="s">
        <v>186</v>
      </c>
      <c r="B44" s="124">
        <v>17.600000000000001</v>
      </c>
      <c r="C44" s="76">
        <v>0.34351145039999997</v>
      </c>
      <c r="D44" s="13">
        <v>15.5</v>
      </c>
      <c r="E44" s="14">
        <f>IF(ISNUMBER(D44), (D44 - $B44) / $B44, "")</f>
        <v>-0.11931818181818189</v>
      </c>
      <c r="F44" s="16">
        <f>IF(ISNUMBER(D44), $B64 * E44, "")</f>
        <v>-17897.727272727283</v>
      </c>
      <c r="G44" s="29">
        <v>18.100000000000001</v>
      </c>
      <c r="H44" s="14">
        <f>IF(ISNUMBER(G44), (G44 - $B44) / $B44, "")</f>
        <v>2.8409090909090908E-2</v>
      </c>
      <c r="I44" s="100">
        <f>IF(ISNUMBER(G44), $B64 * H44, "")</f>
        <v>4261.363636363636</v>
      </c>
      <c r="J44" s="13">
        <v>18.2</v>
      </c>
      <c r="K44" s="14">
        <f>IF(ISNUMBER(J44), (J44 - $B44) / $B44, "")</f>
        <v>3.409090909090897E-2</v>
      </c>
      <c r="L44" s="16">
        <f>IF(ISNUMBER(J44), $B64 * K44, "")</f>
        <v>5113.6363636363458</v>
      </c>
      <c r="M44" s="29">
        <v>17.7</v>
      </c>
      <c r="N44" s="14">
        <f>IF(ISNUMBER(M44), (M44 - $B44) / $B44, "")</f>
        <v>5.6818181818180605E-3</v>
      </c>
      <c r="O44" s="16">
        <f>IF(ISNUMBER(M44), $B64 * N44, "")</f>
        <v>852.27272727270906</v>
      </c>
      <c r="Q44" s="274"/>
      <c r="R44" s="274"/>
      <c r="S44" s="274"/>
    </row>
    <row r="45" spans="1:19" ht="17.25" customHeight="1" thickBot="1">
      <c r="A45" s="125" t="s">
        <v>208</v>
      </c>
      <c r="B45" s="126">
        <v>15.7</v>
      </c>
      <c r="C45" s="77">
        <v>0.17164179099999999</v>
      </c>
      <c r="D45" s="15">
        <v>14.1</v>
      </c>
      <c r="E45" s="32">
        <f t="shared" ref="E45:E48" si="14">IF(ISNUMBER(D45), (D45 - $B45) / $B45, "")</f>
        <v>-0.10191082802547768</v>
      </c>
      <c r="F45" s="18">
        <f>IF(ISNUMBER(D45), $B64 * E45, "")</f>
        <v>-15286.624203821653</v>
      </c>
      <c r="G45" s="31">
        <v>14.8</v>
      </c>
      <c r="H45" s="32">
        <f t="shared" ref="H45:H48" si="15">IF(ISNUMBER(G45), (G45 - $B45) / $B45, "")</f>
        <v>-5.7324840764331121E-2</v>
      </c>
      <c r="I45" s="101">
        <f>IF(ISNUMBER(G45), $B64 * H45, "")</f>
        <v>-8598.7261146496676</v>
      </c>
      <c r="J45" s="15">
        <v>14.9</v>
      </c>
      <c r="K45" s="32">
        <f t="shared" ref="K45:K48" si="16">IF(ISNUMBER(J45), (J45 - $B45) / $B45, "")</f>
        <v>-5.0955414012738787E-2</v>
      </c>
      <c r="L45" s="18">
        <f>IF(ISNUMBER(J45), $B64 * K45, "")</f>
        <v>-7643.3121019108185</v>
      </c>
      <c r="M45" s="31">
        <v>15.1</v>
      </c>
      <c r="N45" s="32">
        <f t="shared" ref="N45:N48" si="17">IF(ISNUMBER(M45), (M45 - $B45) / $B45, "")</f>
        <v>-3.8216560509554118E-2</v>
      </c>
      <c r="O45" s="18">
        <f>IF(ISNUMBER(M45), $B64 * N45, "")</f>
        <v>-5732.4840764331175</v>
      </c>
      <c r="Q45" s="274"/>
      <c r="R45" s="274"/>
      <c r="S45" s="274"/>
    </row>
    <row r="46" spans="1:19" ht="17.25" customHeight="1" thickBot="1">
      <c r="A46" s="125" t="s">
        <v>200</v>
      </c>
      <c r="B46" s="126">
        <v>82</v>
      </c>
      <c r="C46" s="77">
        <v>6.6319896000000003E-2</v>
      </c>
      <c r="D46" s="15">
        <v>82</v>
      </c>
      <c r="E46" s="32">
        <f t="shared" si="14"/>
        <v>0</v>
      </c>
      <c r="F46" s="18">
        <f>IF(ISNUMBER(D46), $B64 * E46, "")</f>
        <v>0</v>
      </c>
      <c r="G46" s="31">
        <v>83.8</v>
      </c>
      <c r="H46" s="32">
        <f t="shared" si="15"/>
        <v>2.1951219512195086E-2</v>
      </c>
      <c r="I46" s="101">
        <f>IF(ISNUMBER(G46), $B64 * H46, "")</f>
        <v>3292.6829268292627</v>
      </c>
      <c r="J46" s="15">
        <v>84.9</v>
      </c>
      <c r="K46" s="32">
        <f t="shared" si="16"/>
        <v>3.5365853658536651E-2</v>
      </c>
      <c r="L46" s="18">
        <f>IF(ISNUMBER(J46), $B64 * K46, "")</f>
        <v>5304.8780487804979</v>
      </c>
      <c r="M46" s="31">
        <v>85.3</v>
      </c>
      <c r="N46" s="32">
        <f t="shared" si="17"/>
        <v>4.0243902439024357E-2</v>
      </c>
      <c r="O46" s="18">
        <f>IF(ISNUMBER(M46), $B64 * N46, "")</f>
        <v>6036.5853658536535</v>
      </c>
      <c r="Q46" s="264"/>
      <c r="R46" s="264"/>
      <c r="S46" s="264"/>
    </row>
    <row r="47" spans="1:19" ht="17.25" customHeight="1" thickBot="1">
      <c r="A47" s="125" t="s">
        <v>146</v>
      </c>
      <c r="B47" s="126">
        <v>21.1</v>
      </c>
      <c r="C47" s="77">
        <v>6.5656565700000002E-2</v>
      </c>
      <c r="D47" s="15">
        <v>23.4</v>
      </c>
      <c r="E47" s="32">
        <f t="shared" si="14"/>
        <v>0.10900473933649275</v>
      </c>
      <c r="F47" s="18">
        <f>IF(ISNUMBER(D47), $B64 * E47, "")</f>
        <v>16350.710900473912</v>
      </c>
      <c r="G47" s="31">
        <v>23.1</v>
      </c>
      <c r="H47" s="32">
        <f t="shared" si="15"/>
        <v>9.4786729857819899E-2</v>
      </c>
      <c r="I47" s="101">
        <f>IF(ISNUMBER(G47), $B64 * H47, "")</f>
        <v>14218.009478672984</v>
      </c>
      <c r="J47" s="15">
        <v>22.6</v>
      </c>
      <c r="K47" s="32">
        <f t="shared" si="16"/>
        <v>7.1090047393364927E-2</v>
      </c>
      <c r="L47" s="18">
        <f>IF(ISNUMBER(J47), $B64 * K47, "")</f>
        <v>10663.507109004739</v>
      </c>
      <c r="M47" s="31">
        <v>23.2</v>
      </c>
      <c r="N47" s="32">
        <f t="shared" si="17"/>
        <v>9.952606635071079E-2</v>
      </c>
      <c r="O47" s="18">
        <f>IF(ISNUMBER(M47), $B64 * N47, "")</f>
        <v>14928.909952606618</v>
      </c>
      <c r="Q47" s="264"/>
      <c r="R47" s="264"/>
      <c r="S47" s="264"/>
    </row>
    <row r="48" spans="1:19" ht="17.25" customHeight="1" thickBot="1">
      <c r="A48" s="127" t="s">
        <v>214</v>
      </c>
      <c r="B48" s="128">
        <v>11.5</v>
      </c>
      <c r="C48" s="78">
        <v>6.4814814799999995E-2</v>
      </c>
      <c r="D48" s="20">
        <v>11.8</v>
      </c>
      <c r="E48" s="21">
        <f t="shared" si="14"/>
        <v>2.6086956521739191E-2</v>
      </c>
      <c r="F48" s="22">
        <f>IF(ISNUMBER(D48), $B64 * E48, "")</f>
        <v>3913.0434782608786</v>
      </c>
      <c r="G48" s="30">
        <v>11.8</v>
      </c>
      <c r="H48" s="21">
        <f t="shared" si="15"/>
        <v>2.6086956521739191E-2</v>
      </c>
      <c r="I48" s="105">
        <f>IF(ISNUMBER(G48), $B64 * H48, "")</f>
        <v>3913.0434782608786</v>
      </c>
      <c r="J48" s="20">
        <v>11.9</v>
      </c>
      <c r="K48" s="21">
        <f t="shared" si="16"/>
        <v>3.4782608695652202E-2</v>
      </c>
      <c r="L48" s="22">
        <f>IF(ISNUMBER(J48), $B64 * K48, "")</f>
        <v>5217.3913043478306</v>
      </c>
      <c r="M48" s="30">
        <v>11.9</v>
      </c>
      <c r="N48" s="21">
        <f t="shared" si="17"/>
        <v>3.4782608695652202E-2</v>
      </c>
      <c r="O48" s="22">
        <f>IF(ISNUMBER(M48), $B64 * N48, "")</f>
        <v>5217.3913043478306</v>
      </c>
      <c r="Q48" s="264"/>
      <c r="R48" s="264"/>
      <c r="S48" s="264"/>
    </row>
    <row r="49" spans="1:19" ht="17.25" customHeight="1" thickBot="1">
      <c r="A49" s="125" t="s">
        <v>148</v>
      </c>
      <c r="B49" s="129">
        <v>12</v>
      </c>
      <c r="C49" s="80">
        <v>5.2631578900000003E-2</v>
      </c>
      <c r="D49" s="106">
        <v>12.8</v>
      </c>
      <c r="E49" s="107">
        <f>IF(ISNUMBER(D49), (D49 - $B49) / $B49, "")</f>
        <v>6.6666666666666721E-2</v>
      </c>
      <c r="F49" s="108">
        <f>IF(ISNUMBER(D49), $B64 * E49, "")</f>
        <v>10000.000000000009</v>
      </c>
      <c r="G49" s="109">
        <v>12.7</v>
      </c>
      <c r="H49" s="107">
        <f>IF(ISNUMBER(G49), (G49 - $B49) / $B49, "")</f>
        <v>5.8333333333333272E-2</v>
      </c>
      <c r="I49" s="110">
        <f>IF(ISNUMBER(G49), $B64 * H49, "")</f>
        <v>8749.9999999999909</v>
      </c>
      <c r="J49" s="106">
        <v>12.9</v>
      </c>
      <c r="K49" s="107">
        <f>IF(ISNUMBER(J49), (J49 - $B49) / $B49, "")</f>
        <v>7.5000000000000025E-2</v>
      </c>
      <c r="L49" s="108">
        <f>IF(ISNUMBER(J49), $B64 * K49, "")</f>
        <v>11250.000000000004</v>
      </c>
      <c r="M49" s="109">
        <v>12.7</v>
      </c>
      <c r="N49" s="107">
        <f>IF(ISNUMBER(M49), (M49 - $B49) / $B49, "")</f>
        <v>5.8333333333333272E-2</v>
      </c>
      <c r="O49" s="108">
        <f>IF(ISNUMBER(M49), $B64 * N49, "")</f>
        <v>8749.9999999999909</v>
      </c>
      <c r="Q49" s="264"/>
      <c r="R49" s="264"/>
      <c r="S49" s="264"/>
    </row>
    <row r="50" spans="1:19" ht="17.25" customHeight="1" thickBot="1">
      <c r="A50" s="125" t="s">
        <v>206</v>
      </c>
      <c r="B50" s="126">
        <v>13.4</v>
      </c>
      <c r="C50" s="77">
        <v>4.6875E-2</v>
      </c>
      <c r="D50" s="15">
        <v>14.2</v>
      </c>
      <c r="E50" s="32">
        <f t="shared" ref="E50:E53" si="18">IF(ISNUMBER(D50), (D50 - $B50) / $B50, "")</f>
        <v>5.9701492537313348E-2</v>
      </c>
      <c r="F50" s="18">
        <f>IF(ISNUMBER(D50), $B64 * E50, "")</f>
        <v>8955.2238805970028</v>
      </c>
      <c r="G50" s="31">
        <v>13.8</v>
      </c>
      <c r="H50" s="32">
        <f t="shared" ref="H50:H53" si="19">IF(ISNUMBER(G50), (G50 - $B50) / $B50, "")</f>
        <v>2.9850746268656744E-2</v>
      </c>
      <c r="I50" s="101">
        <f>IF(ISNUMBER(G50), $B64 * H50, "")</f>
        <v>4477.6119402985114</v>
      </c>
      <c r="J50" s="15">
        <v>13.8</v>
      </c>
      <c r="K50" s="32">
        <f t="shared" ref="K50:K53" si="20">IF(ISNUMBER(J50), (J50 - $B50) / $B50, "")</f>
        <v>2.9850746268656744E-2</v>
      </c>
      <c r="L50" s="18">
        <f>IF(ISNUMBER(J50), $B64 * K50, "")</f>
        <v>4477.6119402985114</v>
      </c>
      <c r="M50" s="31">
        <v>14</v>
      </c>
      <c r="N50" s="32">
        <f t="shared" ref="N50:N53" si="21">IF(ISNUMBER(M50), (M50 - $B50) / $B50, "")</f>
        <v>4.4776119402985044E-2</v>
      </c>
      <c r="O50" s="18">
        <f>IF(ISNUMBER(M50), $B64 * N50, "")</f>
        <v>6716.4179104477571</v>
      </c>
      <c r="Q50" s="264"/>
      <c r="R50" s="264"/>
      <c r="S50" s="264"/>
    </row>
    <row r="51" spans="1:19" ht="17.25" customHeight="1" thickBot="1">
      <c r="A51" s="125" t="s">
        <v>232</v>
      </c>
      <c r="B51" s="126">
        <v>78.400000000000006</v>
      </c>
      <c r="C51" s="77">
        <v>4.2553191499999997E-2</v>
      </c>
      <c r="D51" s="15">
        <v>80.5</v>
      </c>
      <c r="E51" s="32">
        <f t="shared" si="18"/>
        <v>2.6785714285714211E-2</v>
      </c>
      <c r="F51" s="18">
        <f>IF(ISNUMBER(D51), $B64 * E51, "")</f>
        <v>4017.8571428571317</v>
      </c>
      <c r="G51" s="31">
        <v>80.8</v>
      </c>
      <c r="H51" s="32">
        <f t="shared" si="19"/>
        <v>3.0612244897959072E-2</v>
      </c>
      <c r="I51" s="101">
        <f>IF(ISNUMBER(G51), $B64 * H51, "")</f>
        <v>4591.8367346938612</v>
      </c>
      <c r="J51" s="15">
        <v>81.7</v>
      </c>
      <c r="K51" s="32">
        <f t="shared" si="20"/>
        <v>4.2091836734693841E-2</v>
      </c>
      <c r="L51" s="18">
        <f>IF(ISNUMBER(J51), $B64 * K51, "")</f>
        <v>6313.7755102040765</v>
      </c>
      <c r="M51" s="31">
        <v>81.8</v>
      </c>
      <c r="N51" s="32">
        <f t="shared" si="21"/>
        <v>4.3367346938775399E-2</v>
      </c>
      <c r="O51" s="18">
        <f>IF(ISNUMBER(M51), $B64 * N51, "")</f>
        <v>6505.1020408163095</v>
      </c>
      <c r="Q51" s="264"/>
      <c r="R51" s="264"/>
      <c r="S51" s="264"/>
    </row>
    <row r="52" spans="1:19" ht="17.25" customHeight="1" thickBot="1">
      <c r="A52" s="125" t="s">
        <v>248</v>
      </c>
      <c r="B52" s="126">
        <v>87.6</v>
      </c>
      <c r="C52" s="77">
        <v>3.7914691899999999E-2</v>
      </c>
      <c r="D52" s="15">
        <v>89.6</v>
      </c>
      <c r="E52" s="32">
        <f t="shared" si="18"/>
        <v>2.2831050228310504E-2</v>
      </c>
      <c r="F52" s="18">
        <f>IF(ISNUMBER(D52), $B64 * E52, "")</f>
        <v>3424.6575342465758</v>
      </c>
      <c r="G52" s="31">
        <v>87.1</v>
      </c>
      <c r="H52" s="32">
        <f t="shared" si="19"/>
        <v>-5.7077625570776261E-3</v>
      </c>
      <c r="I52" s="101">
        <f>IF(ISNUMBER(G52), $B64 * H52, "")</f>
        <v>-856.16438356164394</v>
      </c>
      <c r="J52" s="15">
        <v>87.9</v>
      </c>
      <c r="K52" s="32">
        <f t="shared" si="20"/>
        <v>3.4246575342467053E-3</v>
      </c>
      <c r="L52" s="18">
        <f>IF(ISNUMBER(J52), $B64 * K52, "")</f>
        <v>513.69863013700581</v>
      </c>
      <c r="M52" s="31">
        <v>89.8</v>
      </c>
      <c r="N52" s="32">
        <f t="shared" si="21"/>
        <v>2.5114155251141586E-2</v>
      </c>
      <c r="O52" s="18">
        <f>IF(ISNUMBER(M52), $B64 * N52, "")</f>
        <v>3767.1232876712379</v>
      </c>
      <c r="Q52" s="33"/>
      <c r="R52" s="33"/>
    </row>
    <row r="53" spans="1:19" ht="17.25" customHeight="1" thickBot="1">
      <c r="A53" s="130" t="s">
        <v>176</v>
      </c>
      <c r="B53" s="131">
        <v>17.399999999999999</v>
      </c>
      <c r="C53" s="79">
        <v>3.5714285700000001E-2</v>
      </c>
      <c r="D53" s="24">
        <v>18.7</v>
      </c>
      <c r="E53" s="25">
        <f t="shared" si="18"/>
        <v>7.4712643678160967E-2</v>
      </c>
      <c r="F53" s="104">
        <f>IF(ISNUMBER(D53), $B64 * E53, "")</f>
        <v>11206.896551724145</v>
      </c>
      <c r="G53" s="102">
        <v>19.100000000000001</v>
      </c>
      <c r="H53" s="25">
        <f t="shared" si="19"/>
        <v>9.7701149425287528E-2</v>
      </c>
      <c r="I53" s="103">
        <f>IF(ISNUMBER(G53), $B64 * H53, "")</f>
        <v>14655.172413793129</v>
      </c>
      <c r="J53" s="24">
        <v>19</v>
      </c>
      <c r="K53" s="25">
        <f t="shared" si="20"/>
        <v>9.1954022988505843E-2</v>
      </c>
      <c r="L53" s="104">
        <f>IF(ISNUMBER(J53), $B64 * K53, "")</f>
        <v>13793.103448275877</v>
      </c>
      <c r="M53" s="102">
        <v>18.8</v>
      </c>
      <c r="N53" s="25">
        <f t="shared" si="21"/>
        <v>8.0459770114942653E-2</v>
      </c>
      <c r="O53" s="104">
        <f>IF(ISNUMBER(M53), $B64 * N53, "")</f>
        <v>12068.965517241399</v>
      </c>
      <c r="Q53" s="265"/>
      <c r="R53" s="266"/>
      <c r="S53" s="267"/>
    </row>
    <row r="54" spans="1:19" ht="17.25" customHeight="1">
      <c r="A54" s="123" t="s">
        <v>202</v>
      </c>
      <c r="B54" s="124">
        <v>15.3</v>
      </c>
      <c r="C54" s="76">
        <v>3.3783783800000002E-2</v>
      </c>
      <c r="D54" s="13">
        <v>16.7</v>
      </c>
      <c r="E54" s="14">
        <f>IF(ISNUMBER(D54), (D54 - $B54) / $B54, "")</f>
        <v>9.1503267973856106E-2</v>
      </c>
      <c r="F54" s="16">
        <f>IF(ISNUMBER(D54), $B64 * E54, "")</f>
        <v>13725.490196078415</v>
      </c>
      <c r="G54" s="29">
        <v>16.2</v>
      </c>
      <c r="H54" s="14">
        <f>IF(ISNUMBER(G54), (G54 - $B54) / $B54, "")</f>
        <v>5.8823529411764608E-2</v>
      </c>
      <c r="I54" s="100">
        <f>IF(ISNUMBER(G54), $B64 * H54, "")</f>
        <v>8823.5294117646918</v>
      </c>
      <c r="J54" s="13">
        <v>16.399999999999999</v>
      </c>
      <c r="K54" s="14">
        <f>IF(ISNUMBER(J54), (J54 - $B54) / $B54, "")</f>
        <v>7.1895424836601163E-2</v>
      </c>
      <c r="L54" s="16">
        <f>IF(ISNUMBER(J54), $B64 * K54, "")</f>
        <v>10784.313725490174</v>
      </c>
      <c r="M54" s="29">
        <v>16.3</v>
      </c>
      <c r="N54" s="14">
        <f>IF(ISNUMBER(M54), (M54 - $B54) / $B54, "")</f>
        <v>6.535947712418301E-2</v>
      </c>
      <c r="O54" s="16">
        <f>IF(ISNUMBER(M54), $B64 * N54, "")</f>
        <v>9803.9215686274511</v>
      </c>
      <c r="Q54" s="268"/>
      <c r="R54" s="269"/>
      <c r="S54" s="270"/>
    </row>
    <row r="55" spans="1:19" ht="17.25" customHeight="1" thickBot="1">
      <c r="A55" s="125" t="s">
        <v>120</v>
      </c>
      <c r="B55" s="126">
        <v>37.5</v>
      </c>
      <c r="C55" s="77">
        <v>3.0219780200000001E-2</v>
      </c>
      <c r="D55" s="15">
        <v>39.4</v>
      </c>
      <c r="E55" s="32">
        <f t="shared" ref="E55:E58" si="22">IF(ISNUMBER(D55), (D55 - $B55) / $B55, "")</f>
        <v>5.0666666666666631E-2</v>
      </c>
      <c r="F55" s="18">
        <f>IF(ISNUMBER(D55), $B64 * E55, "")</f>
        <v>7599.9999999999945</v>
      </c>
      <c r="G55" s="31">
        <v>40</v>
      </c>
      <c r="H55" s="32">
        <f t="shared" ref="H55:H58" si="23">IF(ISNUMBER(G55), (G55 - $B55) / $B55, "")</f>
        <v>6.6666666666666666E-2</v>
      </c>
      <c r="I55" s="101">
        <f>IF(ISNUMBER(G55), $B64 * H55, "")</f>
        <v>10000</v>
      </c>
      <c r="J55" s="15">
        <v>41</v>
      </c>
      <c r="K55" s="32">
        <f t="shared" ref="K55:K58" si="24">IF(ISNUMBER(J55), (J55 - $B55) / $B55, "")</f>
        <v>9.3333333333333338E-2</v>
      </c>
      <c r="L55" s="18">
        <f>IF(ISNUMBER(J55), $B64 * K55, "")</f>
        <v>14000</v>
      </c>
      <c r="M55" s="31">
        <v>40.5</v>
      </c>
      <c r="N55" s="32">
        <f t="shared" ref="N55:N58" si="25">IF(ISNUMBER(M55), (M55 - $B55) / $B55, "")</f>
        <v>0.08</v>
      </c>
      <c r="O55" s="18">
        <f>IF(ISNUMBER(M55), $B64 * N55, "")</f>
        <v>12000</v>
      </c>
      <c r="Q55" s="271"/>
      <c r="R55" s="272"/>
      <c r="S55" s="273"/>
    </row>
    <row r="56" spans="1:19" ht="17.25" customHeight="1" thickBot="1">
      <c r="A56" s="125" t="s">
        <v>98</v>
      </c>
      <c r="B56" s="126">
        <v>4.3</v>
      </c>
      <c r="C56" s="77">
        <v>1.8957346E-2</v>
      </c>
      <c r="D56" s="15">
        <v>4.38</v>
      </c>
      <c r="E56" s="32">
        <f t="shared" si="22"/>
        <v>1.8604651162790715E-2</v>
      </c>
      <c r="F56" s="18">
        <f>IF(ISNUMBER(D56), $B64 * E56, "")</f>
        <v>2790.6976744186072</v>
      </c>
      <c r="G56" s="31">
        <v>4.2699999999999996</v>
      </c>
      <c r="H56" s="32">
        <f t="shared" si="23"/>
        <v>-6.9767441860465696E-3</v>
      </c>
      <c r="I56" s="101">
        <f>IF(ISNUMBER(G56), $B64 * H56, "")</f>
        <v>-1046.5116279069855</v>
      </c>
      <c r="J56" s="15">
        <v>4.32</v>
      </c>
      <c r="K56" s="32">
        <f t="shared" si="24"/>
        <v>4.6511627906977819E-3</v>
      </c>
      <c r="L56" s="18">
        <f>IF(ISNUMBER(J56), $B64 * K56, "")</f>
        <v>697.67441860466727</v>
      </c>
      <c r="M56" s="31">
        <v>4.4800000000000004</v>
      </c>
      <c r="N56" s="32">
        <f t="shared" si="25"/>
        <v>4.1860465116279215E-2</v>
      </c>
      <c r="O56" s="18">
        <f>IF(ISNUMBER(M56), $B64 * N56, "")</f>
        <v>6279.0697674418825</v>
      </c>
      <c r="Q56" s="264"/>
      <c r="R56" s="264"/>
      <c r="S56" s="264"/>
    </row>
    <row r="57" spans="1:19" ht="17.25" customHeight="1" thickBot="1">
      <c r="A57" s="125" t="s">
        <v>188</v>
      </c>
      <c r="B57" s="126">
        <v>17.5</v>
      </c>
      <c r="C57" s="77">
        <v>1.74418605E-2</v>
      </c>
      <c r="D57" s="15">
        <v>18.7</v>
      </c>
      <c r="E57" s="32">
        <f t="shared" si="22"/>
        <v>6.8571428571428533E-2</v>
      </c>
      <c r="F57" s="18">
        <f>IF(ISNUMBER(D57), $B64 * E57, "")</f>
        <v>10285.714285714281</v>
      </c>
      <c r="G57" s="31">
        <v>18.7</v>
      </c>
      <c r="H57" s="32">
        <f t="shared" si="23"/>
        <v>6.8571428571428533E-2</v>
      </c>
      <c r="I57" s="101">
        <f>IF(ISNUMBER(G57), $B64 * H57, "")</f>
        <v>10285.714285714281</v>
      </c>
      <c r="J57" s="15">
        <v>18.7</v>
      </c>
      <c r="K57" s="32">
        <f t="shared" si="24"/>
        <v>6.8571428571428533E-2</v>
      </c>
      <c r="L57" s="18">
        <f>IF(ISNUMBER(J57), $B64 * K57, "")</f>
        <v>10285.714285714281</v>
      </c>
      <c r="M57" s="31">
        <v>18.600000000000001</v>
      </c>
      <c r="N57" s="32">
        <f t="shared" si="25"/>
        <v>6.2857142857142945E-2</v>
      </c>
      <c r="O57" s="18">
        <f>IF(ISNUMBER(M57), $B64 * N57, "")</f>
        <v>9428.5714285714421</v>
      </c>
      <c r="Q57" s="274"/>
      <c r="R57" s="274"/>
      <c r="S57" s="274"/>
    </row>
    <row r="58" spans="1:19" ht="17.25" customHeight="1" thickBot="1">
      <c r="A58" s="127" t="s">
        <v>72</v>
      </c>
      <c r="B58" s="128">
        <v>25.5</v>
      </c>
      <c r="C58" s="78">
        <v>7.9051382999999996E-3</v>
      </c>
      <c r="D58" s="20">
        <v>27.4</v>
      </c>
      <c r="E58" s="21">
        <f t="shared" si="22"/>
        <v>7.4509803921568571E-2</v>
      </c>
      <c r="F58" s="22">
        <f>IF(ISNUMBER(D58), $B64 * E58, "")</f>
        <v>11176.470588235286</v>
      </c>
      <c r="G58" s="30">
        <v>26.5</v>
      </c>
      <c r="H58" s="21">
        <f t="shared" si="23"/>
        <v>3.9215686274509803E-2</v>
      </c>
      <c r="I58" s="105">
        <f>IF(ISNUMBER(G58), $B64 * H58, "")</f>
        <v>5882.3529411764703</v>
      </c>
      <c r="J58" s="20">
        <v>27.5</v>
      </c>
      <c r="K58" s="21">
        <f t="shared" si="24"/>
        <v>7.8431372549019607E-2</v>
      </c>
      <c r="L58" s="22">
        <f>IF(ISNUMBER(J58), $B64 * K58, "")</f>
        <v>11764.705882352941</v>
      </c>
      <c r="M58" s="30">
        <v>27.1</v>
      </c>
      <c r="N58" s="21">
        <f t="shared" si="25"/>
        <v>6.2745098039215741E-2</v>
      </c>
      <c r="O58" s="22">
        <f>IF(ISNUMBER(M58), $B64 * N58, "")</f>
        <v>9411.7647058823604</v>
      </c>
      <c r="Q58" s="274"/>
      <c r="R58" s="274"/>
      <c r="S58" s="274"/>
    </row>
    <row r="59" spans="1:19" ht="17.25" customHeight="1" thickBot="1">
      <c r="A59" s="125" t="s">
        <v>65</v>
      </c>
      <c r="B59" s="129">
        <v>65.5</v>
      </c>
      <c r="C59" s="80">
        <v>3.0627871E-3</v>
      </c>
      <c r="D59" s="106">
        <v>65.7</v>
      </c>
      <c r="E59" s="107">
        <f>IF(ISNUMBER(D59), (D59 - $B59) / $B59, "")</f>
        <v>3.0534351145038601E-3</v>
      </c>
      <c r="F59" s="108">
        <f>IF(ISNUMBER(D59), $B64 * E59, "")</f>
        <v>458.01526717557903</v>
      </c>
      <c r="G59" s="109">
        <v>64.3</v>
      </c>
      <c r="H59" s="107">
        <f>IF(ISNUMBER(G59), (G59 - $B59) / $B59, "")</f>
        <v>-1.8320610687022943E-2</v>
      </c>
      <c r="I59" s="110">
        <f>IF(ISNUMBER(G59), $B64 * H59, "")</f>
        <v>-2748.0916030534413</v>
      </c>
      <c r="J59" s="106">
        <v>64.099999999999994</v>
      </c>
      <c r="K59" s="107">
        <f>IF(ISNUMBER(J59), (J59 - $B59) / $B59, "")</f>
        <v>-2.1374045801526805E-2</v>
      </c>
      <c r="L59" s="108">
        <f>IF(ISNUMBER(J59), $B64 * K59, "")</f>
        <v>-3206.1068702290208</v>
      </c>
      <c r="M59" s="109">
        <v>66.099999999999994</v>
      </c>
      <c r="N59" s="107">
        <f>IF(ISNUMBER(M59), (M59 - $B59) / $B59, "")</f>
        <v>9.160305343511364E-3</v>
      </c>
      <c r="O59" s="108">
        <f>IF(ISNUMBER(M59), $B64 * N59, "")</f>
        <v>1374.0458015267045</v>
      </c>
      <c r="Q59" s="264"/>
      <c r="R59" s="264"/>
      <c r="S59" s="264"/>
    </row>
    <row r="60" spans="1:19" ht="17.25" customHeight="1" thickBot="1">
      <c r="A60" s="125" t="s">
        <v>328</v>
      </c>
      <c r="B60" s="126">
        <v>0.27600000000000002</v>
      </c>
      <c r="C60" s="77">
        <v>-3.4965034999999998E-2</v>
      </c>
      <c r="D60" s="15">
        <v>0.27</v>
      </c>
      <c r="E60" s="32">
        <f t="shared" ref="E60:E63" si="26">IF(ISNUMBER(D60), (D60 - $B60) / $B60, "")</f>
        <v>-2.1739130434782625E-2</v>
      </c>
      <c r="F60" s="18">
        <f>IF(ISNUMBER(D60), $B64 * E60, "")</f>
        <v>-3260.8695652173938</v>
      </c>
      <c r="G60" s="31">
        <v>0.26500000000000001</v>
      </c>
      <c r="H60" s="32">
        <f t="shared" ref="H60:H63" si="27">IF(ISNUMBER(G60), (G60 - $B60) / $B60, "")</f>
        <v>-3.9855072463768147E-2</v>
      </c>
      <c r="I60" s="101">
        <f>IF(ISNUMBER(G60), $B64 * H60, "")</f>
        <v>-5978.2608695652225</v>
      </c>
      <c r="J60" s="15">
        <v>0.26400000000000001</v>
      </c>
      <c r="K60" s="32">
        <f t="shared" ref="K60:K63" si="28">IF(ISNUMBER(J60), (J60 - $B60) / $B60, "")</f>
        <v>-4.3478260869565251E-2</v>
      </c>
      <c r="L60" s="18">
        <f>IF(ISNUMBER(J60), $B64 * K60, "")</f>
        <v>-6521.7391304347875</v>
      </c>
      <c r="M60" s="31">
        <v>0.27500000000000002</v>
      </c>
      <c r="N60" s="32">
        <f t="shared" ref="N60:N63" si="29">IF(ISNUMBER(M60), (M60 - $B60) / $B60, "")</f>
        <v>-3.6231884057971045E-3</v>
      </c>
      <c r="O60" s="18">
        <f>IF(ISNUMBER(M60), $B64 * N60, "")</f>
        <v>-543.4782608695657</v>
      </c>
      <c r="Q60" s="264"/>
      <c r="R60" s="264"/>
      <c r="S60" s="264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64"/>
      <c r="R61" s="264"/>
      <c r="S61" s="264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53"/>
      <c r="R62" s="254"/>
      <c r="S62" s="255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56"/>
      <c r="R63" s="257"/>
      <c r="S63" s="258"/>
    </row>
    <row r="64" spans="1:19" ht="17.25" customHeight="1" thickBot="1">
      <c r="A64" s="132" t="s">
        <v>268</v>
      </c>
      <c r="B64" s="317">
        <f>$B$37</f>
        <v>150000</v>
      </c>
      <c r="C64" s="318"/>
      <c r="D64" s="26" t="s">
        <v>269</v>
      </c>
      <c r="E64" s="27">
        <f>IF(COUNT(E44:E63), SUM(E44:E63) / COUNT(E44:E63), 0)</f>
        <v>2.6454728022751169E-2</v>
      </c>
      <c r="F64" s="28">
        <f>SUM(F44:F63)</f>
        <v>67459.55645801549</v>
      </c>
      <c r="G64" s="26" t="s">
        <v>269</v>
      </c>
      <c r="H64" s="27">
        <f>IF(COUNT(H44:H63), SUM(H44:H63) / COUNT(H44:H63), 0)</f>
        <v>2.8989632411306171E-2</v>
      </c>
      <c r="I64" s="28">
        <f>SUM(I44:I63)</f>
        <v>73923.562648830746</v>
      </c>
      <c r="J64" s="26" t="s">
        <v>269</v>
      </c>
      <c r="K64" s="27">
        <f>IF(COUNT(K44:K63), SUM(K44:K63) / COUNT(K44:K63), 0)</f>
        <v>3.6395628456577379E-2</v>
      </c>
      <c r="L64" s="28">
        <f>SUM(L44:L63)</f>
        <v>92808.852564272311</v>
      </c>
      <c r="M64" s="26" t="s">
        <v>269</v>
      </c>
      <c r="N64" s="27">
        <f>IF(COUNT(N44:N63), SUM(N44:N63) / COUNT(N44:N63), 0)</f>
        <v>4.1907521192550846E-2</v>
      </c>
      <c r="O64" s="28">
        <f>SUM(O44:O63)</f>
        <v>106864.17904100465</v>
      </c>
      <c r="Q64" s="259"/>
      <c r="R64" s="260"/>
      <c r="S64" s="261"/>
    </row>
    <row r="65" spans="1:19" ht="17.25" customHeight="1"/>
    <row r="66" spans="1:19" ht="17.25" customHeight="1" thickBot="1"/>
    <row r="67" spans="1:19" ht="17.25" thickBot="1">
      <c r="A67" s="275" t="s">
        <v>45</v>
      </c>
      <c r="B67" s="276"/>
      <c r="C67" s="276"/>
      <c r="D67" s="276"/>
      <c r="E67" s="276"/>
      <c r="F67" s="276"/>
      <c r="G67" s="276"/>
      <c r="H67" s="276"/>
      <c r="I67" s="276"/>
      <c r="J67" s="276"/>
      <c r="K67" s="276"/>
      <c r="L67" s="276"/>
      <c r="M67" s="276"/>
      <c r="N67" s="276"/>
      <c r="O67" s="277"/>
      <c r="Q67" s="274"/>
      <c r="R67" s="274"/>
      <c r="S67" s="274"/>
    </row>
    <row r="68" spans="1:19" ht="17.25" thickBot="1">
      <c r="A68" s="177" t="s">
        <v>265</v>
      </c>
      <c r="B68" s="275" t="s">
        <v>49</v>
      </c>
      <c r="C68" s="277"/>
      <c r="D68" s="275" t="s">
        <v>58</v>
      </c>
      <c r="E68" s="276"/>
      <c r="F68" s="277"/>
      <c r="G68" s="278">
        <f>_xlfn.IFNA(VLOOKUP(B68, 현재가테이블!$B$2:$D$200, 2, FALSE), "-")</f>
        <v>74050000</v>
      </c>
      <c r="H68" s="279"/>
      <c r="I68" s="280"/>
      <c r="J68" s="275" t="s">
        <v>59</v>
      </c>
      <c r="K68" s="276"/>
      <c r="L68" s="277"/>
      <c r="M68" s="281">
        <f>_xlfn.IFNA(VLOOKUP(B68, 현재가테이블!$B$2:$D$200, 3, FALSE), "-")</f>
        <v>-1.04236269E-2</v>
      </c>
      <c r="N68" s="282"/>
      <c r="O68" s="283"/>
      <c r="Q68" s="274"/>
      <c r="R68" s="274"/>
      <c r="S68" s="274"/>
    </row>
    <row r="69" spans="1:19" ht="17.25" thickBot="1">
      <c r="A69" s="319" t="s">
        <v>55</v>
      </c>
      <c r="B69" s="315" t="str">
        <f>TEXT($G$1, "[$-ko-KR]yyyy-mm-dd(ddd) ") &amp; "오전 00:00"</f>
        <v>2021-10-06(수) 오전 00:00</v>
      </c>
      <c r="C69" s="316"/>
      <c r="D69" s="288" t="str">
        <f>TEXT($G$1, "[$-ko-KR]yyyy-mm-dd(ddd) ") &amp; "오후 14:00"</f>
        <v>2021-10-06(수) 오후 14:00</v>
      </c>
      <c r="E69" s="289"/>
      <c r="F69" s="290"/>
      <c r="G69" s="288" t="str">
        <f>TEXT($G$1, "[$-ko-KR]yyyy-mm-dd(ddd) ") &amp; "오후 19:00"</f>
        <v>2021-10-06(수) 오후 19:00</v>
      </c>
      <c r="H69" s="289"/>
      <c r="I69" s="290"/>
      <c r="J69" s="288" t="str">
        <f>TEXT($G$1, "[$-ko-KR]yyyy-mm-dd(ddd) ") &amp; "오후 21:00"</f>
        <v>2021-10-06(수) 오후 21:00</v>
      </c>
      <c r="K69" s="289"/>
      <c r="L69" s="290"/>
      <c r="M69" s="288" t="str">
        <f>TEXT($G$1+1, "[$-ko-KR]yyyy-mm-dd(ddd) ") &amp; "오전 00:00"</f>
        <v>2021-10-07(목) 오전 00:00</v>
      </c>
      <c r="N69" s="289"/>
      <c r="O69" s="290"/>
      <c r="Q69" s="274"/>
      <c r="R69" s="274"/>
      <c r="S69" s="274"/>
    </row>
    <row r="70" spans="1:19" ht="17.25" thickBot="1">
      <c r="A70" s="320"/>
      <c r="B70" s="121" t="s">
        <v>58</v>
      </c>
      <c r="C70" s="122" t="s">
        <v>59</v>
      </c>
      <c r="D70" s="2" t="s">
        <v>58</v>
      </c>
      <c r="E70" s="10" t="s">
        <v>266</v>
      </c>
      <c r="F70" s="11" t="s">
        <v>267</v>
      </c>
      <c r="G70" s="178" t="s">
        <v>58</v>
      </c>
      <c r="H70" s="179" t="s">
        <v>266</v>
      </c>
      <c r="I70" s="180" t="s">
        <v>267</v>
      </c>
      <c r="J70" s="10" t="s">
        <v>58</v>
      </c>
      <c r="K70" s="10" t="s">
        <v>266</v>
      </c>
      <c r="L70" s="115" t="s">
        <v>267</v>
      </c>
      <c r="M70" s="2" t="s">
        <v>58</v>
      </c>
      <c r="N70" s="10" t="s">
        <v>266</v>
      </c>
      <c r="O70" s="66" t="s">
        <v>267</v>
      </c>
      <c r="Q70" s="264"/>
      <c r="R70" s="264"/>
      <c r="S70" s="264"/>
    </row>
    <row r="71" spans="1:19" ht="17.25" thickBot="1">
      <c r="A71" s="123" t="s">
        <v>238</v>
      </c>
      <c r="B71" s="124">
        <v>183</v>
      </c>
      <c r="C71" s="76">
        <v>1.6754385965</v>
      </c>
      <c r="D71" s="13">
        <v>142</v>
      </c>
      <c r="E71" s="14">
        <f>IF(ISNUMBER(D71), (D71 - $B71) / $B71, "")</f>
        <v>-0.22404371584699453</v>
      </c>
      <c r="F71" s="16">
        <f>IF(ISNUMBER(D71), $B91 * E71, "")</f>
        <v>-33606.557377049183</v>
      </c>
      <c r="G71" s="29">
        <v>249</v>
      </c>
      <c r="H71" s="14">
        <f>IF(ISNUMBER(G71), (G71 - $B71) / $B71, "")</f>
        <v>0.36065573770491804</v>
      </c>
      <c r="I71" s="100">
        <f>IF(ISNUMBER(G71), $B91 * H71, "")</f>
        <v>54098.360655737706</v>
      </c>
      <c r="J71" s="13">
        <v>274</v>
      </c>
      <c r="K71" s="14">
        <f>IF(ISNUMBER(J71), (J71 - $B71) / $B71, "")</f>
        <v>0.49726775956284153</v>
      </c>
      <c r="L71" s="16">
        <f>IF(ISNUMBER(J71), $B91 * K71, "")</f>
        <v>74590.163934426222</v>
      </c>
      <c r="M71" s="29">
        <v>238</v>
      </c>
      <c r="N71" s="14">
        <f>IF(ISNUMBER(M71), (M71 - $B71) / $B71, "")</f>
        <v>0.30054644808743169</v>
      </c>
      <c r="O71" s="16">
        <f>IF(ISNUMBER(M71), $B91 * N71, "")</f>
        <v>45081.967213114753</v>
      </c>
      <c r="Q71" s="274"/>
      <c r="R71" s="274"/>
      <c r="S71" s="274"/>
    </row>
    <row r="72" spans="1:19" ht="17.25" thickBot="1">
      <c r="A72" s="125" t="s">
        <v>220</v>
      </c>
      <c r="B72" s="126">
        <v>176</v>
      </c>
      <c r="C72" s="77">
        <v>6.02409639E-2</v>
      </c>
      <c r="D72" s="15">
        <v>184</v>
      </c>
      <c r="E72" s="32">
        <f t="shared" ref="E72:E75" si="30">IF(ISNUMBER(D72), (D72 - $B72) / $B72, "")</f>
        <v>4.5454545454545456E-2</v>
      </c>
      <c r="F72" s="18">
        <f>IF(ISNUMBER(D72), $B91 * E72, "")</f>
        <v>6818.181818181818</v>
      </c>
      <c r="G72" s="31">
        <v>185</v>
      </c>
      <c r="H72" s="32">
        <f t="shared" ref="H72:H75" si="31">IF(ISNUMBER(G72), (G72 - $B72) / $B72, "")</f>
        <v>5.113636363636364E-2</v>
      </c>
      <c r="I72" s="101">
        <f>IF(ISNUMBER(G72), $B91 * H72, "")</f>
        <v>7670.454545454546</v>
      </c>
      <c r="J72" s="15">
        <v>191</v>
      </c>
      <c r="K72" s="32">
        <f t="shared" ref="K72:K75" si="32">IF(ISNUMBER(J72), (J72 - $B72) / $B72, "")</f>
        <v>8.5227272727272721E-2</v>
      </c>
      <c r="L72" s="18">
        <f>IF(ISNUMBER(J72), $B91 * K72, "")</f>
        <v>12784.090909090908</v>
      </c>
      <c r="M72" s="31">
        <v>197</v>
      </c>
      <c r="N72" s="32">
        <f t="shared" ref="N72:N75" si="33">IF(ISNUMBER(M72), (M72 - $B72) / $B72, "")</f>
        <v>0.11931818181818182</v>
      </c>
      <c r="O72" s="18">
        <f>IF(ISNUMBER(M72), $B91 * N72, "")</f>
        <v>17897.727272727272</v>
      </c>
      <c r="Q72" s="274"/>
      <c r="R72" s="274"/>
      <c r="S72" s="274"/>
    </row>
    <row r="73" spans="1:19" ht="17.25" thickBot="1">
      <c r="A73" s="125" t="s">
        <v>192</v>
      </c>
      <c r="B73" s="126">
        <v>119</v>
      </c>
      <c r="C73" s="77">
        <v>4.3859649100000002E-2</v>
      </c>
      <c r="D73" s="15">
        <v>126</v>
      </c>
      <c r="E73" s="32">
        <f t="shared" si="30"/>
        <v>5.8823529411764705E-2</v>
      </c>
      <c r="F73" s="18">
        <f>IF(ISNUMBER(D73), $B91 * E73, "")</f>
        <v>8823.5294117647063</v>
      </c>
      <c r="G73" s="31">
        <v>125</v>
      </c>
      <c r="H73" s="32">
        <f t="shared" si="31"/>
        <v>5.0420168067226892E-2</v>
      </c>
      <c r="I73" s="101">
        <f>IF(ISNUMBER(G73), $B91 * H73, "")</f>
        <v>7563.0252100840335</v>
      </c>
      <c r="J73" s="15">
        <v>128</v>
      </c>
      <c r="K73" s="32">
        <f t="shared" si="32"/>
        <v>7.5630252100840331E-2</v>
      </c>
      <c r="L73" s="18">
        <f>IF(ISNUMBER(J73), $B91 * K73, "")</f>
        <v>11344.53781512605</v>
      </c>
      <c r="M73" s="31">
        <v>126</v>
      </c>
      <c r="N73" s="32">
        <f t="shared" si="33"/>
        <v>5.8823529411764705E-2</v>
      </c>
      <c r="O73" s="18">
        <f>IF(ISNUMBER(M73), $B91 * N73, "")</f>
        <v>8823.5294117647063</v>
      </c>
      <c r="Q73" s="264"/>
      <c r="R73" s="264"/>
      <c r="S73" s="264"/>
    </row>
    <row r="74" spans="1:19" ht="17.25" thickBot="1">
      <c r="A74" s="125" t="s">
        <v>108</v>
      </c>
      <c r="B74" s="126">
        <v>168</v>
      </c>
      <c r="C74" s="77">
        <v>4.3478260900000003E-2</v>
      </c>
      <c r="D74" s="15">
        <v>181</v>
      </c>
      <c r="E74" s="32">
        <f t="shared" si="30"/>
        <v>7.7380952380952384E-2</v>
      </c>
      <c r="F74" s="18">
        <f>IF(ISNUMBER(D74), $B91 * E74, "")</f>
        <v>11607.142857142857</v>
      </c>
      <c r="G74" s="31">
        <v>175</v>
      </c>
      <c r="H74" s="32">
        <f t="shared" si="31"/>
        <v>4.1666666666666664E-2</v>
      </c>
      <c r="I74" s="101">
        <f>IF(ISNUMBER(G74), $B91 * H74, "")</f>
        <v>6250</v>
      </c>
      <c r="J74" s="15">
        <v>179</v>
      </c>
      <c r="K74" s="32">
        <f t="shared" si="32"/>
        <v>6.5476190476190479E-2</v>
      </c>
      <c r="L74" s="18">
        <f>IF(ISNUMBER(J74), $B91 * K74, "")</f>
        <v>9821.4285714285725</v>
      </c>
      <c r="M74" s="31">
        <v>180</v>
      </c>
      <c r="N74" s="32">
        <f t="shared" si="33"/>
        <v>7.1428571428571425E-2</v>
      </c>
      <c r="O74" s="18">
        <f>IF(ISNUMBER(M74), $B91 * N74, "")</f>
        <v>10714.285714285714</v>
      </c>
      <c r="Q74" s="264"/>
      <c r="R74" s="264"/>
      <c r="S74" s="264"/>
    </row>
    <row r="75" spans="1:19" ht="17.25" thickBot="1">
      <c r="A75" s="127" t="s">
        <v>57</v>
      </c>
      <c r="B75" s="128">
        <v>201</v>
      </c>
      <c r="C75" s="78">
        <v>3.6082474199999999E-2</v>
      </c>
      <c r="D75" s="20">
        <v>203</v>
      </c>
      <c r="E75" s="21">
        <f t="shared" si="30"/>
        <v>9.9502487562189053E-3</v>
      </c>
      <c r="F75" s="22">
        <f>IF(ISNUMBER(D75), $B91 * E75, "")</f>
        <v>1492.5373134328358</v>
      </c>
      <c r="G75" s="30">
        <v>199</v>
      </c>
      <c r="H75" s="21">
        <f t="shared" si="31"/>
        <v>-9.9502487562189053E-3</v>
      </c>
      <c r="I75" s="105">
        <f>IF(ISNUMBER(G75), $B91 * H75, "")</f>
        <v>-1492.5373134328358</v>
      </c>
      <c r="J75" s="20">
        <v>202</v>
      </c>
      <c r="K75" s="21">
        <f t="shared" si="32"/>
        <v>4.9751243781094526E-3</v>
      </c>
      <c r="L75" s="22">
        <f>IF(ISNUMBER(J75), $B91 * K75, "")</f>
        <v>746.26865671641792</v>
      </c>
      <c r="M75" s="30">
        <v>209</v>
      </c>
      <c r="N75" s="21">
        <f t="shared" si="33"/>
        <v>3.9800995024875621E-2</v>
      </c>
      <c r="O75" s="22">
        <f>IF(ISNUMBER(M75), $B91 * N75, "")</f>
        <v>5970.1492537313434</v>
      </c>
      <c r="Q75" s="264"/>
      <c r="R75" s="264"/>
      <c r="S75" s="264"/>
    </row>
    <row r="76" spans="1:19" ht="17.25" thickBot="1">
      <c r="A76" s="125" t="s">
        <v>130</v>
      </c>
      <c r="B76" s="129">
        <v>123</v>
      </c>
      <c r="C76" s="80">
        <v>3.3613445399999997E-2</v>
      </c>
      <c r="D76" s="106">
        <v>120</v>
      </c>
      <c r="E76" s="107">
        <f>IF(ISNUMBER(D76), (D76 - $B76) / $B76, "")</f>
        <v>-2.4390243902439025E-2</v>
      </c>
      <c r="F76" s="108">
        <f>IF(ISNUMBER(D76), $B91 * E76, "")</f>
        <v>-3658.5365853658536</v>
      </c>
      <c r="G76" s="109">
        <v>116</v>
      </c>
      <c r="H76" s="107">
        <f>IF(ISNUMBER(G76), (G76 - $B76) / $B76, "")</f>
        <v>-5.6910569105691054E-2</v>
      </c>
      <c r="I76" s="110">
        <f>IF(ISNUMBER(G76), $B91 * H76, "")</f>
        <v>-8536.585365853658</v>
      </c>
      <c r="J76" s="106">
        <v>117</v>
      </c>
      <c r="K76" s="107">
        <f>IF(ISNUMBER(J76), (J76 - $B76) / $B76, "")</f>
        <v>-4.878048780487805E-2</v>
      </c>
      <c r="L76" s="108">
        <f>IF(ISNUMBER(J76), $B91 * K76, "")</f>
        <v>-7317.0731707317073</v>
      </c>
      <c r="M76" s="109">
        <v>121</v>
      </c>
      <c r="N76" s="107">
        <f>IF(ISNUMBER(M76), (M76 - $B76) / $B76, "")</f>
        <v>-1.6260162601626018E-2</v>
      </c>
      <c r="O76" s="108">
        <f>IF(ISNUMBER(M76), $B91 * N76, "")</f>
        <v>-2439.0243902439029</v>
      </c>
      <c r="Q76" s="264"/>
      <c r="R76" s="264"/>
      <c r="S76" s="264"/>
    </row>
    <row r="77" spans="1:19" ht="17.25" thickBot="1">
      <c r="A77" s="125" t="s">
        <v>160</v>
      </c>
      <c r="B77" s="126">
        <v>104</v>
      </c>
      <c r="C77" s="77">
        <v>2.9702970299999999E-2</v>
      </c>
      <c r="D77" s="15">
        <v>106</v>
      </c>
      <c r="E77" s="32">
        <f t="shared" ref="E77:E80" si="34">IF(ISNUMBER(D77), (D77 - $B77) / $B77, "")</f>
        <v>1.9230769230769232E-2</v>
      </c>
      <c r="F77" s="18">
        <f>IF(ISNUMBER(D77), $B91 * E77, "")</f>
        <v>2884.6153846153848</v>
      </c>
      <c r="G77" s="31">
        <v>104</v>
      </c>
      <c r="H77" s="32">
        <f t="shared" ref="H77:H80" si="35">IF(ISNUMBER(G77), (G77 - $B77) / $B77, "")</f>
        <v>0</v>
      </c>
      <c r="I77" s="101">
        <f>IF(ISNUMBER(G77), $B91 * H77, "")</f>
        <v>0</v>
      </c>
      <c r="J77" s="15">
        <v>104</v>
      </c>
      <c r="K77" s="32">
        <f t="shared" ref="K77:K80" si="36">IF(ISNUMBER(J77), (J77 - $B77) / $B77, "")</f>
        <v>0</v>
      </c>
      <c r="L77" s="18">
        <f>IF(ISNUMBER(J77), $B91 * K77, "")</f>
        <v>0</v>
      </c>
      <c r="M77" s="31">
        <v>108</v>
      </c>
      <c r="N77" s="32">
        <f t="shared" ref="N77:N80" si="37">IF(ISNUMBER(M77), (M77 - $B77) / $B77, "")</f>
        <v>3.8461538461538464E-2</v>
      </c>
      <c r="O77" s="18">
        <f>IF(ISNUMBER(M77), $B91 * N77, "")</f>
        <v>5769.2307692307695</v>
      </c>
      <c r="Q77" s="264"/>
      <c r="R77" s="264"/>
      <c r="S77" s="264"/>
    </row>
    <row r="78" spans="1:19" ht="17.25" thickBot="1">
      <c r="A78" s="125" t="s">
        <v>142</v>
      </c>
      <c r="B78" s="126">
        <v>105</v>
      </c>
      <c r="C78" s="77">
        <v>2.9411764699999999E-2</v>
      </c>
      <c r="D78" s="15">
        <v>109</v>
      </c>
      <c r="E78" s="32">
        <f t="shared" si="34"/>
        <v>3.8095238095238099E-2</v>
      </c>
      <c r="F78" s="18">
        <f>IF(ISNUMBER(D78), $B91 * E78, "")</f>
        <v>5714.2857142857147</v>
      </c>
      <c r="G78" s="31">
        <v>105</v>
      </c>
      <c r="H78" s="32">
        <f t="shared" si="35"/>
        <v>0</v>
      </c>
      <c r="I78" s="101">
        <f>IF(ISNUMBER(G78), $B91 * H78, "")</f>
        <v>0</v>
      </c>
      <c r="J78" s="15">
        <v>105</v>
      </c>
      <c r="K78" s="32">
        <f t="shared" si="36"/>
        <v>0</v>
      </c>
      <c r="L78" s="18">
        <f>IF(ISNUMBER(J78), $B91 * K78, "")</f>
        <v>0</v>
      </c>
      <c r="M78" s="31">
        <v>109</v>
      </c>
      <c r="N78" s="32">
        <f t="shared" si="37"/>
        <v>3.8095238095238099E-2</v>
      </c>
      <c r="O78" s="18">
        <f>IF(ISNUMBER(M78), $B91 * N78, "")</f>
        <v>5714.2857142857147</v>
      </c>
      <c r="Q78" s="264"/>
      <c r="R78" s="264"/>
      <c r="S78" s="264"/>
    </row>
    <row r="79" spans="1:19" ht="17.25" thickBot="1">
      <c r="A79" s="125" t="s">
        <v>128</v>
      </c>
      <c r="B79" s="126">
        <v>140</v>
      </c>
      <c r="C79" s="77">
        <v>2.9411764699999999E-2</v>
      </c>
      <c r="D79" s="15">
        <v>148</v>
      </c>
      <c r="E79" s="32">
        <f t="shared" si="34"/>
        <v>5.7142857142857141E-2</v>
      </c>
      <c r="F79" s="18">
        <f>IF(ISNUMBER(D79), $B91 * E79, "")</f>
        <v>8571.4285714285706</v>
      </c>
      <c r="G79" s="31">
        <v>144</v>
      </c>
      <c r="H79" s="32">
        <f t="shared" si="35"/>
        <v>2.8571428571428571E-2</v>
      </c>
      <c r="I79" s="101">
        <f>IF(ISNUMBER(G79), $B91 * H79, "")</f>
        <v>4285.7142857142853</v>
      </c>
      <c r="J79" s="15">
        <v>146</v>
      </c>
      <c r="K79" s="32">
        <f t="shared" si="36"/>
        <v>4.2857142857142858E-2</v>
      </c>
      <c r="L79" s="18">
        <f>IF(ISNUMBER(J79), $B91 * K79, "")</f>
        <v>6428.5714285714284</v>
      </c>
      <c r="M79" s="31">
        <v>146</v>
      </c>
      <c r="N79" s="32">
        <f t="shared" si="37"/>
        <v>4.2857142857142858E-2</v>
      </c>
      <c r="O79" s="18">
        <f>IF(ISNUMBER(M79), $B91 * N79, "")</f>
        <v>6428.5714285714284</v>
      </c>
      <c r="Q79" s="33"/>
      <c r="R79" s="33"/>
    </row>
    <row r="80" spans="1:19" ht="17.25" thickBot="1">
      <c r="A80" s="130" t="s">
        <v>218</v>
      </c>
      <c r="B80" s="131">
        <v>241</v>
      </c>
      <c r="C80" s="79">
        <v>2.5531914900000001E-2</v>
      </c>
      <c r="D80" s="24">
        <v>267</v>
      </c>
      <c r="E80" s="25">
        <f t="shared" si="34"/>
        <v>0.1078838174273859</v>
      </c>
      <c r="F80" s="104">
        <f>IF(ISNUMBER(D80), $B91 * E80, "")</f>
        <v>16182.572614107885</v>
      </c>
      <c r="G80" s="102">
        <v>259</v>
      </c>
      <c r="H80" s="25">
        <f t="shared" si="35"/>
        <v>7.4688796680497924E-2</v>
      </c>
      <c r="I80" s="103">
        <f>IF(ISNUMBER(G80), $B91 * H80, "")</f>
        <v>11203.319502074688</v>
      </c>
      <c r="J80" s="24">
        <v>266</v>
      </c>
      <c r="K80" s="25">
        <f t="shared" si="36"/>
        <v>0.1037344398340249</v>
      </c>
      <c r="L80" s="104">
        <f>IF(ISNUMBER(J80), $B91 * K80, "")</f>
        <v>15560.165975103735</v>
      </c>
      <c r="M80" s="102">
        <v>265</v>
      </c>
      <c r="N80" s="25">
        <f t="shared" si="37"/>
        <v>9.9585062240663894E-2</v>
      </c>
      <c r="O80" s="104">
        <f>IF(ISNUMBER(M80), $B91 * N80, "")</f>
        <v>14937.759336099583</v>
      </c>
      <c r="Q80" s="265"/>
      <c r="R80" s="266"/>
      <c r="S80" s="267"/>
    </row>
    <row r="81" spans="1:19">
      <c r="A81" s="123" t="s">
        <v>216</v>
      </c>
      <c r="B81" s="124">
        <v>140</v>
      </c>
      <c r="C81" s="76">
        <v>2.1897810199999999E-2</v>
      </c>
      <c r="D81" s="13">
        <v>150</v>
      </c>
      <c r="E81" s="14">
        <f>IF(ISNUMBER(D81), (D81 - $B81) / $B81, "")</f>
        <v>7.1428571428571425E-2</v>
      </c>
      <c r="F81" s="16">
        <f>IF(ISNUMBER(D81), $B91 * E81, "")</f>
        <v>10714.285714285714</v>
      </c>
      <c r="G81" s="29">
        <v>158</v>
      </c>
      <c r="H81" s="14">
        <f>IF(ISNUMBER(G81), (G81 - $B81) / $B81, "")</f>
        <v>0.12857142857142856</v>
      </c>
      <c r="I81" s="100">
        <f>IF(ISNUMBER(G81), $B91 * H81, "")</f>
        <v>19285.714285714283</v>
      </c>
      <c r="J81" s="13">
        <v>160</v>
      </c>
      <c r="K81" s="14">
        <f>IF(ISNUMBER(J81), (J81 - $B81) / $B81, "")</f>
        <v>0.14285714285714285</v>
      </c>
      <c r="L81" s="16">
        <f>IF(ISNUMBER(J81), $B91 * K81, "")</f>
        <v>21428.571428571428</v>
      </c>
      <c r="M81" s="29">
        <v>156</v>
      </c>
      <c r="N81" s="14">
        <f>IF(ISNUMBER(M81), (M81 - $B81) / $B81, "")</f>
        <v>0.11428571428571428</v>
      </c>
      <c r="O81" s="16">
        <f>IF(ISNUMBER(M81), $B91 * N81, "")</f>
        <v>17142.857142857141</v>
      </c>
      <c r="Q81" s="268"/>
      <c r="R81" s="269"/>
      <c r="S81" s="270"/>
    </row>
    <row r="82" spans="1:19" ht="17.25" thickBot="1">
      <c r="A82" s="125" t="s">
        <v>198</v>
      </c>
      <c r="B82" s="126">
        <v>193</v>
      </c>
      <c r="C82" s="77">
        <v>2.1164021200000001E-2</v>
      </c>
      <c r="D82" s="15">
        <v>222</v>
      </c>
      <c r="E82" s="32">
        <f t="shared" ref="E82:E85" si="38">IF(ISNUMBER(D82), (D82 - $B82) / $B82, "")</f>
        <v>0.15025906735751296</v>
      </c>
      <c r="F82" s="18">
        <f>IF(ISNUMBER(D82), $B91 * E82, "")</f>
        <v>22538.860103626943</v>
      </c>
      <c r="G82" s="31">
        <v>215</v>
      </c>
      <c r="H82" s="32">
        <f t="shared" ref="H82:H85" si="39">IF(ISNUMBER(G82), (G82 - $B82) / $B82, "")</f>
        <v>0.11398963730569948</v>
      </c>
      <c r="I82" s="101">
        <f>IF(ISNUMBER(G82), $B91 * H82, "")</f>
        <v>17098.445595854922</v>
      </c>
      <c r="J82" s="15">
        <v>224</v>
      </c>
      <c r="K82" s="32">
        <f t="shared" ref="K82:K85" si="40">IF(ISNUMBER(J82), (J82 - $B82) / $B82, "")</f>
        <v>0.16062176165803108</v>
      </c>
      <c r="L82" s="18">
        <f>IF(ISNUMBER(J82), $B91 * K82, "")</f>
        <v>24093.264248704661</v>
      </c>
      <c r="M82" s="31">
        <v>219</v>
      </c>
      <c r="N82" s="32">
        <f t="shared" ref="N82:N85" si="41">IF(ISNUMBER(M82), (M82 - $B82) / $B82, "")</f>
        <v>0.13471502590673576</v>
      </c>
      <c r="O82" s="18">
        <f>IF(ISNUMBER(M82), $B91 * N82, "")</f>
        <v>20207.253886010363</v>
      </c>
      <c r="Q82" s="271"/>
      <c r="R82" s="272"/>
      <c r="S82" s="273"/>
    </row>
    <row r="83" spans="1:19" ht="17.25" thickBot="1">
      <c r="A83" s="125" t="s">
        <v>236</v>
      </c>
      <c r="B83" s="126">
        <v>121</v>
      </c>
      <c r="C83" s="77">
        <v>1.6806722699999999E-2</v>
      </c>
      <c r="D83" s="15">
        <v>136</v>
      </c>
      <c r="E83" s="32">
        <f t="shared" si="38"/>
        <v>0.12396694214876033</v>
      </c>
      <c r="F83" s="18">
        <f>IF(ISNUMBER(D83), $B91 * E83, "")</f>
        <v>18595.041322314049</v>
      </c>
      <c r="G83" s="31">
        <v>132</v>
      </c>
      <c r="H83" s="32">
        <f t="shared" si="39"/>
        <v>9.0909090909090912E-2</v>
      </c>
      <c r="I83" s="101">
        <f>IF(ISNUMBER(G83), $B91 * H83, "")</f>
        <v>13636.363636363636</v>
      </c>
      <c r="J83" s="15">
        <v>133</v>
      </c>
      <c r="K83" s="32">
        <f t="shared" si="40"/>
        <v>9.9173553719008267E-2</v>
      </c>
      <c r="L83" s="18">
        <f>IF(ISNUMBER(J83), $B91 * K83, "")</f>
        <v>14876.03305785124</v>
      </c>
      <c r="M83" s="31">
        <v>136</v>
      </c>
      <c r="N83" s="32">
        <f t="shared" si="41"/>
        <v>0.12396694214876033</v>
      </c>
      <c r="O83" s="18">
        <f>IF(ISNUMBER(M83), $B91 * N83, "")</f>
        <v>18595.041322314049</v>
      </c>
      <c r="Q83" s="264"/>
      <c r="R83" s="264"/>
      <c r="S83" s="264"/>
    </row>
    <row r="84" spans="1:19" ht="17.25" thickBot="1">
      <c r="A84" s="125" t="s">
        <v>164</v>
      </c>
      <c r="B84" s="126">
        <v>221</v>
      </c>
      <c r="C84" s="77">
        <v>1.3761467899999999E-2</v>
      </c>
      <c r="D84" s="15">
        <v>244</v>
      </c>
      <c r="E84" s="32">
        <f t="shared" si="38"/>
        <v>0.10407239819004525</v>
      </c>
      <c r="F84" s="18">
        <f>IF(ISNUMBER(D84), $B91 * E84, "")</f>
        <v>15610.859728506788</v>
      </c>
      <c r="G84" s="31">
        <v>238</v>
      </c>
      <c r="H84" s="32">
        <f t="shared" si="39"/>
        <v>7.6923076923076927E-2</v>
      </c>
      <c r="I84" s="101">
        <f>IF(ISNUMBER(G84), $B91 * H84, "")</f>
        <v>11538.461538461539</v>
      </c>
      <c r="J84" s="15">
        <v>241</v>
      </c>
      <c r="K84" s="32">
        <f t="shared" si="40"/>
        <v>9.0497737556561084E-2</v>
      </c>
      <c r="L84" s="18">
        <f>IF(ISNUMBER(J84), $B91 * K84, "")</f>
        <v>13574.660633484162</v>
      </c>
      <c r="M84" s="31">
        <v>242</v>
      </c>
      <c r="N84" s="32">
        <f t="shared" si="41"/>
        <v>9.5022624434389136E-2</v>
      </c>
      <c r="O84" s="18">
        <f>IF(ISNUMBER(M84), $B91 * N84, "")</f>
        <v>14253.39366515837</v>
      </c>
      <c r="Q84" s="274"/>
      <c r="R84" s="274"/>
      <c r="S84" s="274"/>
    </row>
    <row r="85" spans="1:19" ht="17.25" thickBot="1">
      <c r="A85" s="127" t="s">
        <v>264</v>
      </c>
      <c r="B85" s="128">
        <v>299</v>
      </c>
      <c r="C85" s="78">
        <v>1.3559322E-2</v>
      </c>
      <c r="D85" s="20">
        <v>308</v>
      </c>
      <c r="E85" s="21">
        <f t="shared" si="38"/>
        <v>3.0100334448160536E-2</v>
      </c>
      <c r="F85" s="22">
        <f>IF(ISNUMBER(D85), $B91 * E85, "")</f>
        <v>4515.0501672240807</v>
      </c>
      <c r="G85" s="30">
        <v>300</v>
      </c>
      <c r="H85" s="21">
        <f t="shared" si="39"/>
        <v>3.3444816053511705E-3</v>
      </c>
      <c r="I85" s="105">
        <f>IF(ISNUMBER(G85), $B91 * H85, "")</f>
        <v>501.67224080267556</v>
      </c>
      <c r="J85" s="20">
        <v>301</v>
      </c>
      <c r="K85" s="21">
        <f t="shared" si="40"/>
        <v>6.688963210702341E-3</v>
      </c>
      <c r="L85" s="22">
        <f>IF(ISNUMBER(J85), $B91 * K85, "")</f>
        <v>1003.3444816053511</v>
      </c>
      <c r="M85" s="30">
        <v>314</v>
      </c>
      <c r="N85" s="21">
        <f t="shared" si="41"/>
        <v>5.016722408026756E-2</v>
      </c>
      <c r="O85" s="22">
        <f>IF(ISNUMBER(M85), $B91 * N85, "")</f>
        <v>7525.0836120401336</v>
      </c>
      <c r="Q85" s="274"/>
      <c r="R85" s="274"/>
      <c r="S85" s="274"/>
    </row>
    <row r="86" spans="1:19" ht="17.25" thickBot="1">
      <c r="A86" s="125" t="s">
        <v>86</v>
      </c>
      <c r="B86" s="129">
        <v>350</v>
      </c>
      <c r="C86" s="80">
        <v>1.15606936E-2</v>
      </c>
      <c r="D86" s="106">
        <v>365</v>
      </c>
      <c r="E86" s="107">
        <f>IF(ISNUMBER(D86), (D86 - $B86) / $B86, "")</f>
        <v>4.2857142857142858E-2</v>
      </c>
      <c r="F86" s="108">
        <f>IF(ISNUMBER(D86), $B91 * E86, "")</f>
        <v>6428.5714285714284</v>
      </c>
      <c r="G86" s="109">
        <v>349</v>
      </c>
      <c r="H86" s="107">
        <f>IF(ISNUMBER(G86), (G86 - $B86) / $B86, "")</f>
        <v>-2.8571428571428571E-3</v>
      </c>
      <c r="I86" s="110">
        <f>IF(ISNUMBER(G86), $B91 * H86, "")</f>
        <v>-428.57142857142856</v>
      </c>
      <c r="J86" s="106">
        <v>353</v>
      </c>
      <c r="K86" s="107">
        <f>IF(ISNUMBER(J86), (J86 - $B86) / $B86, "")</f>
        <v>8.5714285714285719E-3</v>
      </c>
      <c r="L86" s="108">
        <f>IF(ISNUMBER(J86), $B91 * K86, "")</f>
        <v>1285.7142857142858</v>
      </c>
      <c r="M86" s="109">
        <v>369</v>
      </c>
      <c r="N86" s="107">
        <f>IF(ISNUMBER(M86), (M86 - $B86) / $B86, "")</f>
        <v>5.4285714285714284E-2</v>
      </c>
      <c r="O86" s="108">
        <f>IF(ISNUMBER(M86), $B91 * N86, "")</f>
        <v>8142.8571428571422</v>
      </c>
      <c r="Q86" s="264"/>
      <c r="R86" s="264"/>
      <c r="S86" s="264"/>
    </row>
    <row r="87" spans="1:19" ht="17.25" thickBot="1">
      <c r="A87" s="125" t="s">
        <v>234</v>
      </c>
      <c r="B87" s="126">
        <v>682</v>
      </c>
      <c r="C87" s="77">
        <v>8.8757395999999999E-3</v>
      </c>
      <c r="D87" s="15">
        <v>757</v>
      </c>
      <c r="E87" s="32">
        <f t="shared" ref="E87:E90" si="42">IF(ISNUMBER(D87), (D87 - $B87) / $B87, "")</f>
        <v>0.10997067448680352</v>
      </c>
      <c r="F87" s="18">
        <f>IF(ISNUMBER(D87), $B91 * E87, "")</f>
        <v>16495.601173020528</v>
      </c>
      <c r="G87" s="31">
        <v>728</v>
      </c>
      <c r="H87" s="32">
        <f t="shared" ref="H87:H90" si="43">IF(ISNUMBER(G87), (G87 - $B87) / $B87, "")</f>
        <v>6.7448680351906154E-2</v>
      </c>
      <c r="I87" s="101">
        <f>IF(ISNUMBER(G87), $B91 * H87, "")</f>
        <v>10117.302052785923</v>
      </c>
      <c r="J87" s="15">
        <v>898</v>
      </c>
      <c r="K87" s="32">
        <f t="shared" ref="K87:K90" si="44">IF(ISNUMBER(J87), (J87 - $B87) / $B87, "")</f>
        <v>0.31671554252199413</v>
      </c>
      <c r="L87" s="18">
        <f>IF(ISNUMBER(J87), $B91 * K87, "")</f>
        <v>47507.331378299117</v>
      </c>
      <c r="M87" s="31">
        <v>785</v>
      </c>
      <c r="N87" s="32">
        <f t="shared" ref="N87:N90" si="45">IF(ISNUMBER(M87), (M87 - $B87) / $B87, "")</f>
        <v>0.15102639296187684</v>
      </c>
      <c r="O87" s="18">
        <f>IF(ISNUMBER(M87), $B91 * N87, "")</f>
        <v>22653.958944281527</v>
      </c>
      <c r="Q87" s="264"/>
      <c r="R87" s="264"/>
      <c r="S87" s="264"/>
    </row>
    <row r="88" spans="1:19" ht="17.25" thickBot="1">
      <c r="A88" s="125" t="s">
        <v>150</v>
      </c>
      <c r="B88" s="126">
        <v>115</v>
      </c>
      <c r="C88" s="77">
        <v>8.7719297999999998E-3</v>
      </c>
      <c r="D88" s="15">
        <v>115</v>
      </c>
      <c r="E88" s="32">
        <f t="shared" si="42"/>
        <v>0</v>
      </c>
      <c r="F88" s="18">
        <f>IF(ISNUMBER(D88), $B91 * E88, "")</f>
        <v>0</v>
      </c>
      <c r="G88" s="31">
        <v>112</v>
      </c>
      <c r="H88" s="32">
        <f t="shared" si="43"/>
        <v>-2.6086956521739129E-2</v>
      </c>
      <c r="I88" s="101">
        <f>IF(ISNUMBER(G88), $B91 * H88, "")</f>
        <v>-3913.0434782608695</v>
      </c>
      <c r="J88" s="15">
        <v>113</v>
      </c>
      <c r="K88" s="32">
        <f t="shared" si="44"/>
        <v>-1.7391304347826087E-2</v>
      </c>
      <c r="L88" s="18">
        <f>IF(ISNUMBER(J88), $B91 * K88, "")</f>
        <v>-2608.695652173913</v>
      </c>
      <c r="M88" s="31">
        <v>116</v>
      </c>
      <c r="N88" s="32">
        <f t="shared" si="45"/>
        <v>8.6956521739130436E-3</v>
      </c>
      <c r="O88" s="18">
        <f>IF(ISNUMBER(M88), $B91 * N88, "")</f>
        <v>1304.3478260869565</v>
      </c>
      <c r="Q88" s="264"/>
      <c r="R88" s="264"/>
      <c r="S88" s="264"/>
    </row>
    <row r="89" spans="1:19">
      <c r="A89" s="125" t="s">
        <v>80</v>
      </c>
      <c r="B89" s="126">
        <v>865</v>
      </c>
      <c r="C89" s="77">
        <v>1.1574074E-3</v>
      </c>
      <c r="D89" s="15">
        <v>879</v>
      </c>
      <c r="E89" s="32">
        <f t="shared" si="42"/>
        <v>1.6184971098265895E-2</v>
      </c>
      <c r="F89" s="18">
        <f>IF(ISNUMBER(D89), $B91 * E89, "")</f>
        <v>2427.7456647398844</v>
      </c>
      <c r="G89" s="31">
        <v>854</v>
      </c>
      <c r="H89" s="32">
        <f t="shared" si="43"/>
        <v>-1.2716763005780347E-2</v>
      </c>
      <c r="I89" s="101">
        <f>IF(ISNUMBER(G89), $B91 * H89, "")</f>
        <v>-1907.5144508670521</v>
      </c>
      <c r="J89" s="15">
        <v>858</v>
      </c>
      <c r="K89" s="32">
        <f t="shared" si="44"/>
        <v>-8.0924855491329474E-3</v>
      </c>
      <c r="L89" s="18">
        <f>IF(ISNUMBER(J89), $B91 * K89, "")</f>
        <v>-1213.8728323699422</v>
      </c>
      <c r="M89" s="31">
        <v>892</v>
      </c>
      <c r="N89" s="32">
        <f t="shared" si="45"/>
        <v>3.121387283236994E-2</v>
      </c>
      <c r="O89" s="18">
        <f>IF(ISNUMBER(M89), $B91 * N89, "")</f>
        <v>4682.0809248554915</v>
      </c>
      <c r="Q89" s="253"/>
      <c r="R89" s="254"/>
      <c r="S89" s="255"/>
    </row>
    <row r="90" spans="1:19" ht="17.25" thickBot="1">
      <c r="A90" s="130" t="s">
        <v>126</v>
      </c>
      <c r="B90" s="131">
        <v>134</v>
      </c>
      <c r="C90" s="79">
        <v>0</v>
      </c>
      <c r="D90" s="24">
        <v>133</v>
      </c>
      <c r="E90" s="25">
        <f t="shared" si="42"/>
        <v>-7.462686567164179E-3</v>
      </c>
      <c r="F90" s="104">
        <f>IF(ISNUMBER(D90), $B91 * E90, "")</f>
        <v>-1119.4029850746269</v>
      </c>
      <c r="G90" s="102">
        <v>129</v>
      </c>
      <c r="H90" s="25">
        <f t="shared" si="43"/>
        <v>-3.7313432835820892E-2</v>
      </c>
      <c r="I90" s="103">
        <f>IF(ISNUMBER(G90), $B91 * H90, "")</f>
        <v>-5597.0149253731342</v>
      </c>
      <c r="J90" s="24">
        <v>130</v>
      </c>
      <c r="K90" s="25">
        <f t="shared" si="44"/>
        <v>-2.9850746268656716E-2</v>
      </c>
      <c r="L90" s="104">
        <f>IF(ISNUMBER(J90), $B91 * K90, "")</f>
        <v>-4477.6119402985078</v>
      </c>
      <c r="M90" s="102">
        <v>137</v>
      </c>
      <c r="N90" s="25">
        <f t="shared" si="45"/>
        <v>2.2388059701492536E-2</v>
      </c>
      <c r="O90" s="104">
        <f>IF(ISNUMBER(M90), $B91 * N90, "")</f>
        <v>3358.2089552238804</v>
      </c>
      <c r="Q90" s="256"/>
      <c r="R90" s="257"/>
      <c r="S90" s="258"/>
    </row>
    <row r="91" spans="1:19" ht="17.25" thickBot="1">
      <c r="A91" s="132" t="s">
        <v>268</v>
      </c>
      <c r="B91" s="317">
        <f>$B$37</f>
        <v>150000</v>
      </c>
      <c r="C91" s="318"/>
      <c r="D91" s="26" t="s">
        <v>269</v>
      </c>
      <c r="E91" s="27">
        <f>IF(COUNT(E71:E90), SUM(E71:E90) / COUNT(E71:E90), 0)</f>
        <v>4.0345270679919838E-2</v>
      </c>
      <c r="F91" s="28">
        <f>SUM(F71:F90)</f>
        <v>121035.81203975953</v>
      </c>
      <c r="G91" s="26" t="s">
        <v>269</v>
      </c>
      <c r="H91" s="27">
        <f>IF(COUNT(H71:H90), SUM(H71:H90) / COUNT(H71:H90), 0)</f>
        <v>4.7124522195563082E-2</v>
      </c>
      <c r="I91" s="28">
        <f>SUM(I71:I90)</f>
        <v>141373.56658668927</v>
      </c>
      <c r="J91" s="26" t="s">
        <v>269</v>
      </c>
      <c r="K91" s="27">
        <f>IF(COUNT(K71:K90), SUM(K71:K90) / COUNT(K71:K90), 0)</f>
        <v>7.9808964403039834E-2</v>
      </c>
      <c r="L91" s="28">
        <f>SUM(L71:L90)</f>
        <v>239426.89320911953</v>
      </c>
      <c r="M91" s="26" t="s">
        <v>269</v>
      </c>
      <c r="N91" s="27">
        <f>IF(COUNT(N71:N90), SUM(N71:N90) / COUNT(N71:N90), 0)</f>
        <v>7.8921188381750801E-2</v>
      </c>
      <c r="O91" s="28">
        <f>SUM(O71:O90)</f>
        <v>236763.56514525236</v>
      </c>
      <c r="Q91" s="259"/>
      <c r="R91" s="260"/>
      <c r="S91" s="261"/>
    </row>
    <row r="93" spans="1:19" ht="17.25" thickBot="1"/>
    <row r="94" spans="1:19" ht="17.25" thickBot="1">
      <c r="A94" s="275" t="s">
        <v>46</v>
      </c>
      <c r="B94" s="276"/>
      <c r="C94" s="276"/>
      <c r="D94" s="276"/>
      <c r="E94" s="276"/>
      <c r="F94" s="276"/>
      <c r="G94" s="276"/>
      <c r="H94" s="276"/>
      <c r="I94" s="276"/>
      <c r="J94" s="276"/>
      <c r="K94" s="276"/>
      <c r="L94" s="276"/>
      <c r="M94" s="276"/>
      <c r="N94" s="276"/>
      <c r="O94" s="277"/>
      <c r="Q94" s="274"/>
      <c r="R94" s="274"/>
      <c r="S94" s="274"/>
    </row>
    <row r="95" spans="1:19" ht="17.25" thickBot="1">
      <c r="A95" s="177" t="s">
        <v>265</v>
      </c>
      <c r="B95" s="275" t="s">
        <v>49</v>
      </c>
      <c r="C95" s="277"/>
      <c r="D95" s="275" t="s">
        <v>58</v>
      </c>
      <c r="E95" s="276"/>
      <c r="F95" s="277"/>
      <c r="G95" s="278">
        <f>_xlfn.IFNA(VLOOKUP(B95, 현재가테이블!$B$2:$D$200, 2, FALSE), "-")</f>
        <v>74050000</v>
      </c>
      <c r="H95" s="279"/>
      <c r="I95" s="280"/>
      <c r="J95" s="275" t="s">
        <v>59</v>
      </c>
      <c r="K95" s="276"/>
      <c r="L95" s="277"/>
      <c r="M95" s="281">
        <f>_xlfn.IFNA(VLOOKUP(B95, 현재가테이블!$B$2:$D$200, 3, FALSE), "-")</f>
        <v>-1.04236269E-2</v>
      </c>
      <c r="N95" s="282"/>
      <c r="O95" s="283"/>
      <c r="Q95" s="274"/>
      <c r="R95" s="274"/>
      <c r="S95" s="274"/>
    </row>
    <row r="96" spans="1:19" ht="17.25" thickBot="1">
      <c r="A96" s="319" t="s">
        <v>55</v>
      </c>
      <c r="B96" s="315" t="str">
        <f>TEXT($G$1, "[$-ko-KR]yyyy-mm-dd(ddd) ") &amp; "오전 00:00"</f>
        <v>2021-10-06(수) 오전 00:00</v>
      </c>
      <c r="C96" s="316"/>
      <c r="D96" s="288" t="str">
        <f>TEXT($G$1, "[$-ko-KR]yyyy-mm-dd(ddd) ") &amp; "오후 14:00"</f>
        <v>2021-10-06(수) 오후 14:00</v>
      </c>
      <c r="E96" s="289"/>
      <c r="F96" s="290"/>
      <c r="G96" s="288" t="str">
        <f>TEXT($G$1, "[$-ko-KR]yyyy-mm-dd(ddd) ") &amp; "오후 19:00"</f>
        <v>2021-10-06(수) 오후 19:00</v>
      </c>
      <c r="H96" s="289"/>
      <c r="I96" s="290"/>
      <c r="J96" s="288" t="str">
        <f>TEXT($G$1, "[$-ko-KR]yyyy-mm-dd(ddd) ") &amp; "오후 21:00"</f>
        <v>2021-10-06(수) 오후 21:00</v>
      </c>
      <c r="K96" s="289"/>
      <c r="L96" s="290"/>
      <c r="M96" s="288" t="str">
        <f>TEXT($G$1+1, "[$-ko-KR]yyyy-mm-dd(ddd) ") &amp; "오전 00:00"</f>
        <v>2021-10-07(목) 오전 00:00</v>
      </c>
      <c r="N96" s="289"/>
      <c r="O96" s="290"/>
      <c r="Q96" s="274"/>
      <c r="R96" s="274"/>
      <c r="S96" s="274"/>
    </row>
    <row r="97" spans="1:19" ht="17.25" thickBot="1">
      <c r="A97" s="320"/>
      <c r="B97" s="121" t="s">
        <v>58</v>
      </c>
      <c r="C97" s="122" t="s">
        <v>59</v>
      </c>
      <c r="D97" s="2" t="s">
        <v>58</v>
      </c>
      <c r="E97" s="10" t="s">
        <v>266</v>
      </c>
      <c r="F97" s="11" t="s">
        <v>267</v>
      </c>
      <c r="G97" s="178" t="s">
        <v>58</v>
      </c>
      <c r="H97" s="179" t="s">
        <v>266</v>
      </c>
      <c r="I97" s="180" t="s">
        <v>267</v>
      </c>
      <c r="J97" s="10" t="s">
        <v>58</v>
      </c>
      <c r="K97" s="10" t="s">
        <v>266</v>
      </c>
      <c r="L97" s="115" t="s">
        <v>267</v>
      </c>
      <c r="M97" s="2" t="s">
        <v>58</v>
      </c>
      <c r="N97" s="10" t="s">
        <v>266</v>
      </c>
      <c r="O97" s="66" t="s">
        <v>267</v>
      </c>
      <c r="Q97" s="264"/>
      <c r="R97" s="264"/>
      <c r="S97" s="264"/>
    </row>
    <row r="98" spans="1:19" ht="17.25" thickBot="1">
      <c r="A98" s="123" t="s">
        <v>238</v>
      </c>
      <c r="B98" s="124">
        <v>183</v>
      </c>
      <c r="C98" s="76">
        <v>1.6754385965</v>
      </c>
      <c r="D98" s="13">
        <v>142</v>
      </c>
      <c r="E98" s="14">
        <f>IF(ISNUMBER(D98), (D98 - $B98) / $B98, "")</f>
        <v>-0.22404371584699453</v>
      </c>
      <c r="F98" s="16">
        <f>IF(ISNUMBER(D98), $B118 * E98, "")</f>
        <v>-33606.557377049183</v>
      </c>
      <c r="G98" s="29">
        <v>249</v>
      </c>
      <c r="H98" s="14">
        <f>IF(ISNUMBER(G98), (G98 - $B98) / $B98, "")</f>
        <v>0.36065573770491804</v>
      </c>
      <c r="I98" s="100">
        <f>IF(ISNUMBER(G98), $B118 * H98, "")</f>
        <v>54098.360655737706</v>
      </c>
      <c r="J98" s="13">
        <v>274</v>
      </c>
      <c r="K98" s="14">
        <f>IF(ISNUMBER(J98), (J98 - $B98) / $B98, "")</f>
        <v>0.49726775956284153</v>
      </c>
      <c r="L98" s="16">
        <f>IF(ISNUMBER(J98), $B118 * K98, "")</f>
        <v>74590.163934426222</v>
      </c>
      <c r="M98" s="29">
        <v>238</v>
      </c>
      <c r="N98" s="14">
        <f>IF(ISNUMBER(M98), (M98 - $B98) / $B98, "")</f>
        <v>0.30054644808743169</v>
      </c>
      <c r="O98" s="16">
        <f>IF(ISNUMBER(M98), $B118 * N98, "")</f>
        <v>45081.967213114753</v>
      </c>
      <c r="Q98" s="274"/>
      <c r="R98" s="274"/>
      <c r="S98" s="274"/>
    </row>
    <row r="99" spans="1:19" ht="17.25" thickBot="1">
      <c r="A99" s="125" t="s">
        <v>186</v>
      </c>
      <c r="B99" s="126">
        <v>17.600000000000001</v>
      </c>
      <c r="C99" s="77">
        <v>0.34351145039999997</v>
      </c>
      <c r="D99" s="15">
        <v>15.5</v>
      </c>
      <c r="E99" s="32">
        <f t="shared" ref="E99:E102" si="46">IF(ISNUMBER(D99), (D99 - $B99) / $B99, "")</f>
        <v>-0.11931818181818189</v>
      </c>
      <c r="F99" s="18">
        <f>IF(ISNUMBER(D99), $B118 * E99, "")</f>
        <v>-17897.727272727283</v>
      </c>
      <c r="G99" s="31">
        <v>18.100000000000001</v>
      </c>
      <c r="H99" s="32">
        <f t="shared" ref="H99:H102" si="47">IF(ISNUMBER(G99), (G99 - $B99) / $B99, "")</f>
        <v>2.8409090909090908E-2</v>
      </c>
      <c r="I99" s="101">
        <f>IF(ISNUMBER(G99), $B118 * H99, "")</f>
        <v>4261.363636363636</v>
      </c>
      <c r="J99" s="15">
        <v>18.2</v>
      </c>
      <c r="K99" s="32">
        <f t="shared" ref="K99:K102" si="48">IF(ISNUMBER(J99), (J99 - $B99) / $B99, "")</f>
        <v>3.409090909090897E-2</v>
      </c>
      <c r="L99" s="18">
        <f>IF(ISNUMBER(J99), $B118 * K99, "")</f>
        <v>5113.6363636363458</v>
      </c>
      <c r="M99" s="31">
        <v>17.7</v>
      </c>
      <c r="N99" s="32">
        <f t="shared" ref="N99:N102" si="49">IF(ISNUMBER(M99), (M99 - $B99) / $B99, "")</f>
        <v>5.6818181818180605E-3</v>
      </c>
      <c r="O99" s="18">
        <f>IF(ISNUMBER(M99), $B118 * N99, "")</f>
        <v>852.27272727270906</v>
      </c>
      <c r="Q99" s="274"/>
      <c r="R99" s="274"/>
      <c r="S99" s="274"/>
    </row>
    <row r="100" spans="1:19" ht="17.25" thickBot="1">
      <c r="A100" s="125" t="s">
        <v>208</v>
      </c>
      <c r="B100" s="126">
        <v>15.7</v>
      </c>
      <c r="C100" s="77">
        <v>0.17164179099999999</v>
      </c>
      <c r="D100" s="15">
        <v>14.1</v>
      </c>
      <c r="E100" s="32">
        <f t="shared" si="46"/>
        <v>-0.10191082802547768</v>
      </c>
      <c r="F100" s="18">
        <f>IF(ISNUMBER(D100), $B118 * E100, "")</f>
        <v>-15286.624203821653</v>
      </c>
      <c r="G100" s="31">
        <v>14.8</v>
      </c>
      <c r="H100" s="32">
        <f t="shared" si="47"/>
        <v>-5.7324840764331121E-2</v>
      </c>
      <c r="I100" s="101">
        <f>IF(ISNUMBER(G100), $B118 * H100, "")</f>
        <v>-8598.7261146496676</v>
      </c>
      <c r="J100" s="15">
        <v>14.9</v>
      </c>
      <c r="K100" s="32">
        <f t="shared" si="48"/>
        <v>-5.0955414012738787E-2</v>
      </c>
      <c r="L100" s="18">
        <f>IF(ISNUMBER(J100), $B118 * K100, "")</f>
        <v>-7643.3121019108185</v>
      </c>
      <c r="M100" s="31">
        <v>15.1</v>
      </c>
      <c r="N100" s="32">
        <f t="shared" si="49"/>
        <v>-3.8216560509554118E-2</v>
      </c>
      <c r="O100" s="18">
        <f>IF(ISNUMBER(M100), $B118 * N100, "")</f>
        <v>-5732.4840764331175</v>
      </c>
      <c r="Q100" s="264"/>
      <c r="R100" s="264"/>
      <c r="S100" s="264"/>
    </row>
    <row r="101" spans="1:19" ht="17.25" thickBot="1">
      <c r="A101" s="125" t="s">
        <v>200</v>
      </c>
      <c r="B101" s="126">
        <v>82</v>
      </c>
      <c r="C101" s="77">
        <v>6.6319896000000003E-2</v>
      </c>
      <c r="D101" s="15">
        <v>82</v>
      </c>
      <c r="E101" s="32">
        <f t="shared" si="46"/>
        <v>0</v>
      </c>
      <c r="F101" s="18">
        <f>IF(ISNUMBER(D101), $B118 * E101, "")</f>
        <v>0</v>
      </c>
      <c r="G101" s="31">
        <v>83.8</v>
      </c>
      <c r="H101" s="32">
        <f t="shared" si="47"/>
        <v>2.1951219512195086E-2</v>
      </c>
      <c r="I101" s="101">
        <f>IF(ISNUMBER(G101), $B118 * H101, "")</f>
        <v>3292.6829268292627</v>
      </c>
      <c r="J101" s="15">
        <v>84.9</v>
      </c>
      <c r="K101" s="32">
        <f t="shared" si="48"/>
        <v>3.5365853658536651E-2</v>
      </c>
      <c r="L101" s="18">
        <f>IF(ISNUMBER(J101), $B118 * K101, "")</f>
        <v>5304.8780487804979</v>
      </c>
      <c r="M101" s="31">
        <v>85.3</v>
      </c>
      <c r="N101" s="32">
        <f t="shared" si="49"/>
        <v>4.0243902439024357E-2</v>
      </c>
      <c r="O101" s="18">
        <f>IF(ISNUMBER(M101), $B118 * N101, "")</f>
        <v>6036.5853658536535</v>
      </c>
      <c r="Q101" s="264"/>
      <c r="R101" s="264"/>
      <c r="S101" s="264"/>
    </row>
    <row r="102" spans="1:19" ht="17.25" thickBot="1">
      <c r="A102" s="127" t="s">
        <v>146</v>
      </c>
      <c r="B102" s="128">
        <v>21.1</v>
      </c>
      <c r="C102" s="78">
        <v>6.5656565700000002E-2</v>
      </c>
      <c r="D102" s="20">
        <v>23.4</v>
      </c>
      <c r="E102" s="21">
        <f t="shared" si="46"/>
        <v>0.10900473933649275</v>
      </c>
      <c r="F102" s="22">
        <f>IF(ISNUMBER(D102), $B118 * E102, "")</f>
        <v>16350.710900473912</v>
      </c>
      <c r="G102" s="30">
        <v>23.1</v>
      </c>
      <c r="H102" s="21">
        <f t="shared" si="47"/>
        <v>9.4786729857819899E-2</v>
      </c>
      <c r="I102" s="105">
        <f>IF(ISNUMBER(G102), $B118 * H102, "")</f>
        <v>14218.009478672984</v>
      </c>
      <c r="J102" s="20">
        <v>22.6</v>
      </c>
      <c r="K102" s="21">
        <f t="shared" si="48"/>
        <v>7.1090047393364927E-2</v>
      </c>
      <c r="L102" s="22">
        <f>IF(ISNUMBER(J102), $B118 * K102, "")</f>
        <v>10663.507109004739</v>
      </c>
      <c r="M102" s="30">
        <v>23.2</v>
      </c>
      <c r="N102" s="21">
        <f t="shared" si="49"/>
        <v>9.952606635071079E-2</v>
      </c>
      <c r="O102" s="22">
        <f>IF(ISNUMBER(M102), $B118 * N102, "")</f>
        <v>14928.909952606618</v>
      </c>
      <c r="Q102" s="264"/>
      <c r="R102" s="264"/>
      <c r="S102" s="264"/>
    </row>
    <row r="103" spans="1:19" ht="17.25" thickBot="1">
      <c r="A103" s="125" t="s">
        <v>214</v>
      </c>
      <c r="B103" s="129">
        <v>11.5</v>
      </c>
      <c r="C103" s="80">
        <v>6.4814814799999995E-2</v>
      </c>
      <c r="D103" s="106">
        <v>11.8</v>
      </c>
      <c r="E103" s="107">
        <f>IF(ISNUMBER(D103), (D103 - $B103) / $B103, "")</f>
        <v>2.6086956521739191E-2</v>
      </c>
      <c r="F103" s="108">
        <f>IF(ISNUMBER(D103), $B118 * E103, "")</f>
        <v>3913.0434782608786</v>
      </c>
      <c r="G103" s="109">
        <v>11.8</v>
      </c>
      <c r="H103" s="107">
        <f>IF(ISNUMBER(G103), (G103 - $B103) / $B103, "")</f>
        <v>2.6086956521739191E-2</v>
      </c>
      <c r="I103" s="110">
        <f>IF(ISNUMBER(G103), $B118 * H103, "")</f>
        <v>3913.0434782608786</v>
      </c>
      <c r="J103" s="106">
        <v>11.9</v>
      </c>
      <c r="K103" s="107">
        <f>IF(ISNUMBER(J103), (J103 - $B103) / $B103, "")</f>
        <v>3.4782608695652202E-2</v>
      </c>
      <c r="L103" s="108">
        <f>IF(ISNUMBER(J103), $B118 * K103, "")</f>
        <v>5217.3913043478306</v>
      </c>
      <c r="M103" s="109">
        <v>11.9</v>
      </c>
      <c r="N103" s="107">
        <f>IF(ISNUMBER(M103), (M103 - $B103) / $B103, "")</f>
        <v>3.4782608695652202E-2</v>
      </c>
      <c r="O103" s="108">
        <f>IF(ISNUMBER(M103), $B118 * N103, "")</f>
        <v>5217.3913043478306</v>
      </c>
      <c r="Q103" s="264"/>
      <c r="R103" s="264"/>
      <c r="S103" s="264"/>
    </row>
    <row r="104" spans="1:19" ht="17.25" thickBot="1">
      <c r="A104" s="125" t="s">
        <v>220</v>
      </c>
      <c r="B104" s="126">
        <v>176</v>
      </c>
      <c r="C104" s="77">
        <v>6.02409639E-2</v>
      </c>
      <c r="D104" s="15">
        <v>184</v>
      </c>
      <c r="E104" s="32">
        <f t="shared" ref="E104:E107" si="50">IF(ISNUMBER(D104), (D104 - $B104) / $B104, "")</f>
        <v>4.5454545454545456E-2</v>
      </c>
      <c r="F104" s="18">
        <f>IF(ISNUMBER(D104), $B118 * E104, "")</f>
        <v>6818.181818181818</v>
      </c>
      <c r="G104" s="31">
        <v>185</v>
      </c>
      <c r="H104" s="32">
        <f t="shared" ref="H104:H107" si="51">IF(ISNUMBER(G104), (G104 - $B104) / $B104, "")</f>
        <v>5.113636363636364E-2</v>
      </c>
      <c r="I104" s="101">
        <f>IF(ISNUMBER(G104), $B118 * H104, "")</f>
        <v>7670.454545454546</v>
      </c>
      <c r="J104" s="15">
        <v>191</v>
      </c>
      <c r="K104" s="32">
        <f t="shared" ref="K104:K107" si="52">IF(ISNUMBER(J104), (J104 - $B104) / $B104, "")</f>
        <v>8.5227272727272721E-2</v>
      </c>
      <c r="L104" s="18">
        <f>IF(ISNUMBER(J104), $B118 * K104, "")</f>
        <v>12784.090909090908</v>
      </c>
      <c r="M104" s="31">
        <v>197</v>
      </c>
      <c r="N104" s="32">
        <f t="shared" ref="N104:N107" si="53">IF(ISNUMBER(M104), (M104 - $B104) / $B104, "")</f>
        <v>0.11931818181818182</v>
      </c>
      <c r="O104" s="18">
        <f>IF(ISNUMBER(M104), $B118 * N104, "")</f>
        <v>17897.727272727272</v>
      </c>
      <c r="Q104" s="264"/>
      <c r="R104" s="264"/>
      <c r="S104" s="264"/>
    </row>
    <row r="105" spans="1:19" ht="17.25" thickBot="1">
      <c r="A105" s="125" t="s">
        <v>184</v>
      </c>
      <c r="B105" s="126">
        <v>9575</v>
      </c>
      <c r="C105" s="77">
        <v>5.97675706E-2</v>
      </c>
      <c r="D105" s="15">
        <v>9715</v>
      </c>
      <c r="E105" s="32">
        <f t="shared" si="50"/>
        <v>1.4621409921671017E-2</v>
      </c>
      <c r="F105" s="18">
        <f>IF(ISNUMBER(D105), $B118 * E105, "")</f>
        <v>2193.2114882506526</v>
      </c>
      <c r="G105" s="31">
        <v>10450</v>
      </c>
      <c r="H105" s="32">
        <f t="shared" si="51"/>
        <v>9.1383812010443863E-2</v>
      </c>
      <c r="I105" s="101">
        <f>IF(ISNUMBER(G105), $B118 * H105, "")</f>
        <v>13707.571801566579</v>
      </c>
      <c r="J105" s="15">
        <v>10570</v>
      </c>
      <c r="K105" s="32">
        <f t="shared" si="52"/>
        <v>0.10391644908616188</v>
      </c>
      <c r="L105" s="18">
        <f>IF(ISNUMBER(J105), $B118 * K105, "")</f>
        <v>15587.467362924282</v>
      </c>
      <c r="M105" s="31">
        <v>10440</v>
      </c>
      <c r="N105" s="32">
        <f t="shared" si="53"/>
        <v>9.0339425587467367E-2</v>
      </c>
      <c r="O105" s="18">
        <f>IF(ISNUMBER(M105), $B118 * N105, "")</f>
        <v>13550.913838120105</v>
      </c>
      <c r="Q105" s="264"/>
      <c r="R105" s="264"/>
      <c r="S105" s="264"/>
    </row>
    <row r="106" spans="1:19" ht="17.25" thickBot="1">
      <c r="A106" s="125" t="s">
        <v>118</v>
      </c>
      <c r="B106" s="126">
        <v>4225</v>
      </c>
      <c r="C106" s="77">
        <v>5.3615960099999999E-2</v>
      </c>
      <c r="D106" s="15">
        <v>4285</v>
      </c>
      <c r="E106" s="32">
        <f t="shared" si="50"/>
        <v>1.4201183431952662E-2</v>
      </c>
      <c r="F106" s="18">
        <f>IF(ISNUMBER(D106), $B118 * E106, "")</f>
        <v>2130.1775147928993</v>
      </c>
      <c r="G106" s="31">
        <v>4300</v>
      </c>
      <c r="H106" s="32">
        <f t="shared" si="51"/>
        <v>1.7751479289940829E-2</v>
      </c>
      <c r="I106" s="101">
        <f>IF(ISNUMBER(G106), $B118 * H106, "")</f>
        <v>2662.7218934911243</v>
      </c>
      <c r="J106" s="15">
        <v>4380</v>
      </c>
      <c r="K106" s="32">
        <f t="shared" si="52"/>
        <v>3.6686390532544376E-2</v>
      </c>
      <c r="L106" s="18">
        <f>IF(ISNUMBER(J106), $B118 * K106, "")</f>
        <v>5502.9585798816561</v>
      </c>
      <c r="M106" s="31">
        <v>4380</v>
      </c>
      <c r="N106" s="32">
        <f t="shared" si="53"/>
        <v>3.6686390532544376E-2</v>
      </c>
      <c r="O106" s="18">
        <f>IF(ISNUMBER(M106), $B118 * N106, "")</f>
        <v>5502.9585798816561</v>
      </c>
      <c r="Q106" s="33"/>
      <c r="R106" s="33"/>
    </row>
    <row r="107" spans="1:19" ht="17.25" thickBot="1">
      <c r="A107" s="130" t="s">
        <v>148</v>
      </c>
      <c r="B107" s="131">
        <v>12</v>
      </c>
      <c r="C107" s="79">
        <v>5.2631578900000003E-2</v>
      </c>
      <c r="D107" s="24">
        <v>12.8</v>
      </c>
      <c r="E107" s="25">
        <f t="shared" si="50"/>
        <v>6.6666666666666721E-2</v>
      </c>
      <c r="F107" s="104">
        <f>IF(ISNUMBER(D107), $B118 * E107, "")</f>
        <v>10000.000000000009</v>
      </c>
      <c r="G107" s="102">
        <v>12.7</v>
      </c>
      <c r="H107" s="25">
        <f t="shared" si="51"/>
        <v>5.8333333333333272E-2</v>
      </c>
      <c r="I107" s="103">
        <f>IF(ISNUMBER(G107), $B118 * H107, "")</f>
        <v>8749.9999999999909</v>
      </c>
      <c r="J107" s="24">
        <v>12.9</v>
      </c>
      <c r="K107" s="25">
        <f t="shared" si="52"/>
        <v>7.5000000000000025E-2</v>
      </c>
      <c r="L107" s="104">
        <f>IF(ISNUMBER(J107), $B118 * K107, "")</f>
        <v>11250.000000000004</v>
      </c>
      <c r="M107" s="102">
        <v>12.7</v>
      </c>
      <c r="N107" s="25">
        <f t="shared" si="53"/>
        <v>5.8333333333333272E-2</v>
      </c>
      <c r="O107" s="104">
        <f>IF(ISNUMBER(M107), $B118 * N107, "")</f>
        <v>8749.9999999999909</v>
      </c>
      <c r="Q107" s="265"/>
      <c r="R107" s="266"/>
      <c r="S107" s="267"/>
    </row>
    <row r="108" spans="1:19">
      <c r="A108" s="123" t="s">
        <v>206</v>
      </c>
      <c r="B108" s="124">
        <v>13.4</v>
      </c>
      <c r="C108" s="76">
        <v>4.6875E-2</v>
      </c>
      <c r="D108" s="13">
        <v>14.2</v>
      </c>
      <c r="E108" s="14">
        <f>IF(ISNUMBER(D108), (D108 - $B108) / $B108, "")</f>
        <v>5.9701492537313348E-2</v>
      </c>
      <c r="F108" s="16">
        <f>IF(ISNUMBER(D108), $B118 * E108, "")</f>
        <v>8955.2238805970028</v>
      </c>
      <c r="G108" s="29">
        <v>13.8</v>
      </c>
      <c r="H108" s="14">
        <f>IF(ISNUMBER(G108), (G108 - $B108) / $B108, "")</f>
        <v>2.9850746268656744E-2</v>
      </c>
      <c r="I108" s="100">
        <f>IF(ISNUMBER(G108), $B118 * H108, "")</f>
        <v>4477.6119402985114</v>
      </c>
      <c r="J108" s="13">
        <v>13.8</v>
      </c>
      <c r="K108" s="14">
        <f>IF(ISNUMBER(J108), (J108 - $B108) / $B108, "")</f>
        <v>2.9850746268656744E-2</v>
      </c>
      <c r="L108" s="16">
        <f>IF(ISNUMBER(J108), $B118 * K108, "")</f>
        <v>4477.6119402985114</v>
      </c>
      <c r="M108" s="29">
        <v>14</v>
      </c>
      <c r="N108" s="14">
        <f>IF(ISNUMBER(M108), (M108 - $B108) / $B108, "")</f>
        <v>4.4776119402985044E-2</v>
      </c>
      <c r="O108" s="16">
        <f>IF(ISNUMBER(M108), $B118 * N108, "")</f>
        <v>6716.4179104477571</v>
      </c>
      <c r="Q108" s="268"/>
      <c r="R108" s="269"/>
      <c r="S108" s="270"/>
    </row>
    <row r="109" spans="1:19" ht="17.25" thickBot="1">
      <c r="A109" s="125" t="s">
        <v>192</v>
      </c>
      <c r="B109" s="126">
        <v>119</v>
      </c>
      <c r="C109" s="77">
        <v>4.3859649100000002E-2</v>
      </c>
      <c r="D109" s="15">
        <v>126</v>
      </c>
      <c r="E109" s="32">
        <f t="shared" ref="E109:E112" si="54">IF(ISNUMBER(D109), (D109 - $B109) / $B109, "")</f>
        <v>5.8823529411764705E-2</v>
      </c>
      <c r="F109" s="18">
        <f>IF(ISNUMBER(D109), $B118 * E109, "")</f>
        <v>8823.5294117647063</v>
      </c>
      <c r="G109" s="31">
        <v>125</v>
      </c>
      <c r="H109" s="32">
        <f t="shared" ref="H109:H112" si="55">IF(ISNUMBER(G109), (G109 - $B109) / $B109, "")</f>
        <v>5.0420168067226892E-2</v>
      </c>
      <c r="I109" s="101">
        <f>IF(ISNUMBER(G109), $B118 * H109, "")</f>
        <v>7563.0252100840335</v>
      </c>
      <c r="J109" s="15">
        <v>128</v>
      </c>
      <c r="K109" s="32">
        <f t="shared" ref="K109:K112" si="56">IF(ISNUMBER(J109), (J109 - $B109) / $B109, "")</f>
        <v>7.5630252100840331E-2</v>
      </c>
      <c r="L109" s="18">
        <f>IF(ISNUMBER(J109), $B118 * K109, "")</f>
        <v>11344.53781512605</v>
      </c>
      <c r="M109" s="31">
        <v>126</v>
      </c>
      <c r="N109" s="32">
        <f t="shared" ref="N109:N112" si="57">IF(ISNUMBER(M109), (M109 - $B109) / $B109, "")</f>
        <v>5.8823529411764705E-2</v>
      </c>
      <c r="O109" s="18">
        <f>IF(ISNUMBER(M109), $B118 * N109, "")</f>
        <v>8823.5294117647063</v>
      </c>
      <c r="Q109" s="271"/>
      <c r="R109" s="272"/>
      <c r="S109" s="273"/>
    </row>
    <row r="110" spans="1:19" ht="17.25" thickBot="1">
      <c r="A110" s="125" t="s">
        <v>108</v>
      </c>
      <c r="B110" s="126">
        <v>168</v>
      </c>
      <c r="C110" s="77">
        <v>4.3478260900000003E-2</v>
      </c>
      <c r="D110" s="15">
        <v>181</v>
      </c>
      <c r="E110" s="32">
        <f t="shared" si="54"/>
        <v>7.7380952380952384E-2</v>
      </c>
      <c r="F110" s="18">
        <f>IF(ISNUMBER(D110), $B118 * E110, "")</f>
        <v>11607.142857142857</v>
      </c>
      <c r="G110" s="31">
        <v>175</v>
      </c>
      <c r="H110" s="32">
        <f t="shared" si="55"/>
        <v>4.1666666666666664E-2</v>
      </c>
      <c r="I110" s="101">
        <f>IF(ISNUMBER(G110), $B118 * H110, "")</f>
        <v>6250</v>
      </c>
      <c r="J110" s="15">
        <v>179</v>
      </c>
      <c r="K110" s="32">
        <f t="shared" si="56"/>
        <v>6.5476190476190479E-2</v>
      </c>
      <c r="L110" s="18">
        <f>IF(ISNUMBER(J110), $B118 * K110, "")</f>
        <v>9821.4285714285725</v>
      </c>
      <c r="M110" s="31">
        <v>180</v>
      </c>
      <c r="N110" s="32">
        <f t="shared" si="57"/>
        <v>7.1428571428571425E-2</v>
      </c>
      <c r="O110" s="18">
        <f>IF(ISNUMBER(M110), $B118 * N110, "")</f>
        <v>10714.285714285714</v>
      </c>
      <c r="Q110" s="264"/>
      <c r="R110" s="264"/>
      <c r="S110" s="264"/>
    </row>
    <row r="111" spans="1:19" ht="17.25" thickBot="1">
      <c r="A111" s="125" t="s">
        <v>232</v>
      </c>
      <c r="B111" s="126">
        <v>78.400000000000006</v>
      </c>
      <c r="C111" s="77">
        <v>4.2553191499999997E-2</v>
      </c>
      <c r="D111" s="15">
        <v>80.5</v>
      </c>
      <c r="E111" s="32">
        <f t="shared" si="54"/>
        <v>2.6785714285714211E-2</v>
      </c>
      <c r="F111" s="18">
        <f>IF(ISNUMBER(D111), $B118 * E111, "")</f>
        <v>4017.8571428571317</v>
      </c>
      <c r="G111" s="31">
        <v>80.8</v>
      </c>
      <c r="H111" s="32">
        <f t="shared" si="55"/>
        <v>3.0612244897959072E-2</v>
      </c>
      <c r="I111" s="101">
        <f>IF(ISNUMBER(G111), $B118 * H111, "")</f>
        <v>4591.8367346938612</v>
      </c>
      <c r="J111" s="15">
        <v>81.7</v>
      </c>
      <c r="K111" s="32">
        <f t="shared" si="56"/>
        <v>4.2091836734693841E-2</v>
      </c>
      <c r="L111" s="18">
        <f>IF(ISNUMBER(J111), $B118 * K111, "")</f>
        <v>6313.7755102040765</v>
      </c>
      <c r="M111" s="31">
        <v>81.8</v>
      </c>
      <c r="N111" s="32">
        <f t="shared" si="57"/>
        <v>4.3367346938775399E-2</v>
      </c>
      <c r="O111" s="18">
        <f>IF(ISNUMBER(M111), $B118 * N111, "")</f>
        <v>6505.1020408163095</v>
      </c>
      <c r="Q111" s="274"/>
      <c r="R111" s="274"/>
      <c r="S111" s="274"/>
    </row>
    <row r="112" spans="1:19" ht="17.25" thickBot="1">
      <c r="A112" s="127" t="s">
        <v>248</v>
      </c>
      <c r="B112" s="128">
        <v>87.6</v>
      </c>
      <c r="C112" s="78">
        <v>3.7914691899999999E-2</v>
      </c>
      <c r="D112" s="20">
        <v>89.6</v>
      </c>
      <c r="E112" s="21">
        <f t="shared" si="54"/>
        <v>2.2831050228310504E-2</v>
      </c>
      <c r="F112" s="22">
        <f>IF(ISNUMBER(D112), $B118 * E112, "")</f>
        <v>3424.6575342465758</v>
      </c>
      <c r="G112" s="30">
        <v>87.1</v>
      </c>
      <c r="H112" s="21">
        <f t="shared" si="55"/>
        <v>-5.7077625570776261E-3</v>
      </c>
      <c r="I112" s="105">
        <f>IF(ISNUMBER(G112), $B118 * H112, "")</f>
        <v>-856.16438356164394</v>
      </c>
      <c r="J112" s="20">
        <v>87.9</v>
      </c>
      <c r="K112" s="21">
        <f t="shared" si="56"/>
        <v>3.4246575342467053E-3</v>
      </c>
      <c r="L112" s="22">
        <f>IF(ISNUMBER(J112), $B118 * K112, "")</f>
        <v>513.69863013700581</v>
      </c>
      <c r="M112" s="30">
        <v>89.8</v>
      </c>
      <c r="N112" s="21">
        <f t="shared" si="57"/>
        <v>2.5114155251141586E-2</v>
      </c>
      <c r="O112" s="22">
        <f>IF(ISNUMBER(M112), $B118 * N112, "")</f>
        <v>3767.1232876712379</v>
      </c>
      <c r="Q112" s="274"/>
      <c r="R112" s="274"/>
      <c r="S112" s="274"/>
    </row>
    <row r="113" spans="1:19" ht="17.25" thickBot="1">
      <c r="A113" s="125" t="s">
        <v>106</v>
      </c>
      <c r="B113" s="129">
        <v>2750</v>
      </c>
      <c r="C113" s="80">
        <v>3.7735849100000003E-2</v>
      </c>
      <c r="D113" s="106">
        <v>2625</v>
      </c>
      <c r="E113" s="107">
        <f>IF(ISNUMBER(D113), (D113 - $B113) / $B113, "")</f>
        <v>-4.5454545454545456E-2</v>
      </c>
      <c r="F113" s="108">
        <f>IF(ISNUMBER(D113), $B118 * E113, "")</f>
        <v>-6818.181818181818</v>
      </c>
      <c r="G113" s="109">
        <v>2600</v>
      </c>
      <c r="H113" s="107">
        <f>IF(ISNUMBER(G113), (G113 - $B113) / $B113, "")</f>
        <v>-5.4545454545454543E-2</v>
      </c>
      <c r="I113" s="110">
        <f>IF(ISNUMBER(G113), $B118 * H113, "")</f>
        <v>-8181.8181818181811</v>
      </c>
      <c r="J113" s="106">
        <v>2560</v>
      </c>
      <c r="K113" s="107">
        <f>IF(ISNUMBER(J113), (J113 - $B113) / $B113, "")</f>
        <v>-6.9090909090909092E-2</v>
      </c>
      <c r="L113" s="108">
        <f>IF(ISNUMBER(J113), $B118 * K113, "")</f>
        <v>-10363.636363636364</v>
      </c>
      <c r="M113" s="109">
        <v>2670</v>
      </c>
      <c r="N113" s="107">
        <f>IF(ISNUMBER(M113), (M113 - $B113) / $B113, "")</f>
        <v>-2.9090909090909091E-2</v>
      </c>
      <c r="O113" s="108">
        <f>IF(ISNUMBER(M113), $B118 * N113, "")</f>
        <v>-4363.636363636364</v>
      </c>
      <c r="Q113" s="264"/>
      <c r="R113" s="264"/>
      <c r="S113" s="264"/>
    </row>
    <row r="114" spans="1:19" ht="17.25" thickBot="1">
      <c r="A114" s="125" t="s">
        <v>57</v>
      </c>
      <c r="B114" s="126">
        <v>201</v>
      </c>
      <c r="C114" s="77">
        <v>3.6082474199999999E-2</v>
      </c>
      <c r="D114" s="15">
        <v>203</v>
      </c>
      <c r="E114" s="32">
        <f t="shared" ref="E114:E117" si="58">IF(ISNUMBER(D114), (D114 - $B114) / $B114, "")</f>
        <v>9.9502487562189053E-3</v>
      </c>
      <c r="F114" s="18">
        <f>IF(ISNUMBER(D114), $B118 * E114, "")</f>
        <v>1492.5373134328358</v>
      </c>
      <c r="G114" s="31">
        <v>199</v>
      </c>
      <c r="H114" s="32">
        <f t="shared" ref="H114:H117" si="59">IF(ISNUMBER(G114), (G114 - $B114) / $B114, "")</f>
        <v>-9.9502487562189053E-3</v>
      </c>
      <c r="I114" s="101">
        <f>IF(ISNUMBER(G114), $B118 * H114, "")</f>
        <v>-1492.5373134328358</v>
      </c>
      <c r="J114" s="15">
        <v>202</v>
      </c>
      <c r="K114" s="32">
        <f t="shared" ref="K114:K117" si="60">IF(ISNUMBER(J114), (J114 - $B114) / $B114, "")</f>
        <v>4.9751243781094526E-3</v>
      </c>
      <c r="L114" s="18">
        <f>IF(ISNUMBER(J114), $B118 * K114, "")</f>
        <v>746.26865671641792</v>
      </c>
      <c r="M114" s="31">
        <v>209</v>
      </c>
      <c r="N114" s="32">
        <f t="shared" ref="N114:N117" si="61">IF(ISNUMBER(M114), (M114 - $B114) / $B114, "")</f>
        <v>3.9800995024875621E-2</v>
      </c>
      <c r="O114" s="18">
        <f>IF(ISNUMBER(M114), $B118 * N114, "")</f>
        <v>5970.1492537313434</v>
      </c>
      <c r="Q114" s="264"/>
      <c r="R114" s="264"/>
      <c r="S114" s="264"/>
    </row>
    <row r="115" spans="1:19" ht="17.25" thickBot="1">
      <c r="A115" s="125" t="s">
        <v>176</v>
      </c>
      <c r="B115" s="126">
        <v>17.399999999999999</v>
      </c>
      <c r="C115" s="77">
        <v>3.5714285700000001E-2</v>
      </c>
      <c r="D115" s="15">
        <v>18.7</v>
      </c>
      <c r="E115" s="32">
        <f t="shared" si="58"/>
        <v>7.4712643678160967E-2</v>
      </c>
      <c r="F115" s="18">
        <f>IF(ISNUMBER(D115), $B118 * E115, "")</f>
        <v>11206.896551724145</v>
      </c>
      <c r="G115" s="31">
        <v>19.100000000000001</v>
      </c>
      <c r="H115" s="32">
        <f t="shared" si="59"/>
        <v>9.7701149425287528E-2</v>
      </c>
      <c r="I115" s="101">
        <f>IF(ISNUMBER(G115), $B118 * H115, "")</f>
        <v>14655.172413793129</v>
      </c>
      <c r="J115" s="15">
        <v>19</v>
      </c>
      <c r="K115" s="32">
        <f t="shared" si="60"/>
        <v>9.1954022988505843E-2</v>
      </c>
      <c r="L115" s="18">
        <f>IF(ISNUMBER(J115), $B118 * K115, "")</f>
        <v>13793.103448275877</v>
      </c>
      <c r="M115" s="31">
        <v>18.8</v>
      </c>
      <c r="N115" s="32">
        <f t="shared" si="61"/>
        <v>8.0459770114942653E-2</v>
      </c>
      <c r="O115" s="18">
        <f>IF(ISNUMBER(M115), $B118 * N115, "")</f>
        <v>12068.965517241399</v>
      </c>
      <c r="Q115" s="264"/>
      <c r="R115" s="264"/>
      <c r="S115" s="264"/>
    </row>
    <row r="116" spans="1:19">
      <c r="A116" s="125" t="s">
        <v>202</v>
      </c>
      <c r="B116" s="126">
        <v>15.3</v>
      </c>
      <c r="C116" s="77">
        <v>3.3783783800000002E-2</v>
      </c>
      <c r="D116" s="15">
        <v>16.7</v>
      </c>
      <c r="E116" s="32">
        <f t="shared" si="58"/>
        <v>9.1503267973856106E-2</v>
      </c>
      <c r="F116" s="18">
        <f>IF(ISNUMBER(D116), $B118 * E116, "")</f>
        <v>13725.490196078415</v>
      </c>
      <c r="G116" s="31">
        <v>16.2</v>
      </c>
      <c r="H116" s="32">
        <f t="shared" si="59"/>
        <v>5.8823529411764608E-2</v>
      </c>
      <c r="I116" s="101">
        <f>IF(ISNUMBER(G116), $B118 * H116, "")</f>
        <v>8823.5294117646918</v>
      </c>
      <c r="J116" s="15">
        <v>16.399999999999999</v>
      </c>
      <c r="K116" s="32">
        <f t="shared" si="60"/>
        <v>7.1895424836601163E-2</v>
      </c>
      <c r="L116" s="18">
        <f>IF(ISNUMBER(J116), $B118 * K116, "")</f>
        <v>10784.313725490174</v>
      </c>
      <c r="M116" s="31">
        <v>16.3</v>
      </c>
      <c r="N116" s="32">
        <f t="shared" si="61"/>
        <v>6.535947712418301E-2</v>
      </c>
      <c r="O116" s="18">
        <f>IF(ISNUMBER(M116), $B118 * N116, "")</f>
        <v>9803.9215686274511</v>
      </c>
      <c r="Q116" s="253"/>
      <c r="R116" s="254"/>
      <c r="S116" s="255"/>
    </row>
    <row r="117" spans="1:19" ht="17.25" thickBot="1">
      <c r="A117" s="130" t="s">
        <v>67</v>
      </c>
      <c r="B117" s="131">
        <v>4140</v>
      </c>
      <c r="C117" s="79">
        <v>3.3707865199999999E-2</v>
      </c>
      <c r="D117" s="24">
        <v>4270</v>
      </c>
      <c r="E117" s="25">
        <f t="shared" si="58"/>
        <v>3.140096618357488E-2</v>
      </c>
      <c r="F117" s="104">
        <f>IF(ISNUMBER(D117), $B118 * E117, "")</f>
        <v>4710.144927536232</v>
      </c>
      <c r="G117" s="102">
        <v>4300</v>
      </c>
      <c r="H117" s="25">
        <f t="shared" si="59"/>
        <v>3.864734299516908E-2</v>
      </c>
      <c r="I117" s="103">
        <f>IF(ISNUMBER(G117), $B118 * H117, "")</f>
        <v>5797.101449275362</v>
      </c>
      <c r="J117" s="24">
        <v>4385</v>
      </c>
      <c r="K117" s="25">
        <f t="shared" si="60"/>
        <v>5.9178743961352656E-2</v>
      </c>
      <c r="L117" s="104">
        <f>IF(ISNUMBER(J117), $B118 * K117, "")</f>
        <v>8876.811594202898</v>
      </c>
      <c r="M117" s="102">
        <v>4420</v>
      </c>
      <c r="N117" s="25">
        <f t="shared" si="61"/>
        <v>6.7632850241545889E-2</v>
      </c>
      <c r="O117" s="104">
        <f>IF(ISNUMBER(M117), $B118 * N117, "")</f>
        <v>10144.927536231884</v>
      </c>
      <c r="Q117" s="256"/>
      <c r="R117" s="257"/>
      <c r="S117" s="258"/>
    </row>
    <row r="118" spans="1:19" ht="17.25" thickBot="1">
      <c r="A118" s="132" t="s">
        <v>268</v>
      </c>
      <c r="B118" s="317">
        <f>$B$37</f>
        <v>150000</v>
      </c>
      <c r="C118" s="318"/>
      <c r="D118" s="26" t="s">
        <v>269</v>
      </c>
      <c r="E118" s="27">
        <f>IF(COUNT(E98:E117), SUM(E98:E117) / COUNT(E98:E117), 0)</f>
        <v>1.1919904781186711E-2</v>
      </c>
      <c r="F118" s="28">
        <f>SUM(F98:F117)</f>
        <v>35759.714343560117</v>
      </c>
      <c r="G118" s="26" t="s">
        <v>269</v>
      </c>
      <c r="H118" s="27">
        <f>IF(COUNT(H98:H117), SUM(H98:H117) / COUNT(H98:H117), 0)</f>
        <v>4.853441319427465E-2</v>
      </c>
      <c r="I118" s="28">
        <f>SUM(I98:I117)</f>
        <v>145603.23958282394</v>
      </c>
      <c r="J118" s="26" t="s">
        <v>269</v>
      </c>
      <c r="K118" s="27">
        <f>IF(COUNT(K98:K117), SUM(K98:K117) / COUNT(K98:K117), 0)</f>
        <v>6.4892898346141648E-2</v>
      </c>
      <c r="L118" s="28">
        <f>SUM(L98:L117)</f>
        <v>194678.69503842495</v>
      </c>
      <c r="M118" s="26" t="s">
        <v>269</v>
      </c>
      <c r="N118" s="27">
        <f>IF(COUNT(N98:N117), SUM(N98:N117) / COUNT(N98:N117), 0)</f>
        <v>6.0745676018224316E-2</v>
      </c>
      <c r="O118" s="28">
        <f>SUM(O98:O117)</f>
        <v>182237.02805467288</v>
      </c>
      <c r="Q118" s="259"/>
      <c r="R118" s="260"/>
      <c r="S118" s="261"/>
    </row>
    <row r="120" spans="1:19" ht="17.25" thickBot="1"/>
    <row r="121" spans="1:19" ht="17.25" thickBot="1">
      <c r="A121" s="275" t="s">
        <v>256</v>
      </c>
      <c r="B121" s="276"/>
      <c r="C121" s="276"/>
      <c r="D121" s="276"/>
      <c r="E121" s="276"/>
      <c r="F121" s="276"/>
      <c r="G121" s="276"/>
      <c r="H121" s="276"/>
      <c r="I121" s="276"/>
      <c r="J121" s="276"/>
      <c r="K121" s="276"/>
      <c r="L121" s="276"/>
      <c r="M121" s="276"/>
      <c r="N121" s="276"/>
      <c r="O121" s="277"/>
      <c r="Q121" s="274"/>
      <c r="R121" s="274"/>
      <c r="S121" s="274"/>
    </row>
    <row r="122" spans="1:19" ht="17.25" thickBot="1">
      <c r="A122" s="177" t="s">
        <v>265</v>
      </c>
      <c r="B122" s="275" t="s">
        <v>49</v>
      </c>
      <c r="C122" s="277"/>
      <c r="D122" s="275" t="s">
        <v>58</v>
      </c>
      <c r="E122" s="276"/>
      <c r="F122" s="277"/>
      <c r="G122" s="278">
        <f>_xlfn.IFNA(VLOOKUP(B122, 현재가테이블!$B$2:$D$200, 2, FALSE), "-")</f>
        <v>74050000</v>
      </c>
      <c r="H122" s="279"/>
      <c r="I122" s="280"/>
      <c r="J122" s="275" t="s">
        <v>59</v>
      </c>
      <c r="K122" s="276"/>
      <c r="L122" s="277"/>
      <c r="M122" s="281">
        <f>_xlfn.IFNA(VLOOKUP(B122, 현재가테이블!$B$2:$D$200, 3, FALSE), "-")</f>
        <v>-1.04236269E-2</v>
      </c>
      <c r="N122" s="282"/>
      <c r="O122" s="283"/>
      <c r="Q122" s="274"/>
      <c r="R122" s="274"/>
      <c r="S122" s="274"/>
    </row>
    <row r="123" spans="1:19" ht="17.25" thickBot="1">
      <c r="A123" s="319" t="s">
        <v>55</v>
      </c>
      <c r="B123" s="315" t="str">
        <f>TEXT($G$1, "[$-ko-KR]yyyy-mm-dd(ddd) ") &amp; "오전 00:00"</f>
        <v>2021-10-06(수) 오전 00:00</v>
      </c>
      <c r="C123" s="316"/>
      <c r="D123" s="288" t="str">
        <f>TEXT($G$1, "[$-ko-KR]yyyy-mm-dd(ddd) ") &amp; "오후 14:00"</f>
        <v>2021-10-06(수) 오후 14:00</v>
      </c>
      <c r="E123" s="289"/>
      <c r="F123" s="290"/>
      <c r="G123" s="288" t="str">
        <f>TEXT($G$1, "[$-ko-KR]yyyy-mm-dd(ddd) ") &amp; "오후 19:00"</f>
        <v>2021-10-06(수) 오후 19:00</v>
      </c>
      <c r="H123" s="289"/>
      <c r="I123" s="290"/>
      <c r="J123" s="288" t="str">
        <f>TEXT($G$1, "[$-ko-KR]yyyy-mm-dd(ddd) ") &amp; "오후 21:00"</f>
        <v>2021-10-06(수) 오후 21:00</v>
      </c>
      <c r="K123" s="289"/>
      <c r="L123" s="290"/>
      <c r="M123" s="288" t="str">
        <f>TEXT($G$1+1, "[$-ko-KR]yyyy-mm-dd(ddd) ") &amp; "오전 00:00"</f>
        <v>2021-10-07(목) 오전 00:00</v>
      </c>
      <c r="N123" s="289"/>
      <c r="O123" s="290"/>
      <c r="Q123" s="274"/>
      <c r="R123" s="274"/>
      <c r="S123" s="274"/>
    </row>
    <row r="124" spans="1:19" ht="17.25" thickBot="1">
      <c r="A124" s="320"/>
      <c r="B124" s="121" t="s">
        <v>58</v>
      </c>
      <c r="C124" s="122" t="s">
        <v>59</v>
      </c>
      <c r="D124" s="2" t="s">
        <v>58</v>
      </c>
      <c r="E124" s="10" t="s">
        <v>266</v>
      </c>
      <c r="F124" s="11" t="s">
        <v>267</v>
      </c>
      <c r="G124" s="178" t="s">
        <v>58</v>
      </c>
      <c r="H124" s="179" t="s">
        <v>266</v>
      </c>
      <c r="I124" s="180" t="s">
        <v>267</v>
      </c>
      <c r="J124" s="10" t="s">
        <v>58</v>
      </c>
      <c r="K124" s="10" t="s">
        <v>266</v>
      </c>
      <c r="L124" s="115" t="s">
        <v>267</v>
      </c>
      <c r="M124" s="2" t="s">
        <v>58</v>
      </c>
      <c r="N124" s="10" t="s">
        <v>266</v>
      </c>
      <c r="O124" s="66" t="s">
        <v>267</v>
      </c>
      <c r="Q124" s="264"/>
      <c r="R124" s="264"/>
      <c r="S124" s="264"/>
    </row>
    <row r="125" spans="1:19" ht="17.25" thickBot="1">
      <c r="A125" s="123" t="s">
        <v>186</v>
      </c>
      <c r="B125" s="124">
        <v>17.600000000000001</v>
      </c>
      <c r="C125" s="76">
        <v>0.34351145039999997</v>
      </c>
      <c r="D125" s="13">
        <v>15.5</v>
      </c>
      <c r="E125" s="14">
        <f>IF(ISNUMBER(D125), (D125 - $B125) / $B125, "")</f>
        <v>-0.11931818181818189</v>
      </c>
      <c r="F125" s="16">
        <f>IF(ISNUMBER(D125), $B145 * E125, "")</f>
        <v>-17897.727272727283</v>
      </c>
      <c r="G125" s="29">
        <v>18.100000000000001</v>
      </c>
      <c r="H125" s="14">
        <f>IF(ISNUMBER(G125), (G125 - $B125) / $B125, "")</f>
        <v>2.8409090909090908E-2</v>
      </c>
      <c r="I125" s="100">
        <f>IF(ISNUMBER(G125), $B145 * H125, "")</f>
        <v>4261.363636363636</v>
      </c>
      <c r="J125" s="13">
        <v>18.2</v>
      </c>
      <c r="K125" s="14">
        <f>IF(ISNUMBER(J125), (J125 - $B125) / $B125, "")</f>
        <v>3.409090909090897E-2</v>
      </c>
      <c r="L125" s="16">
        <f>IF(ISNUMBER(J125), $B145 * K125, "")</f>
        <v>5113.6363636363458</v>
      </c>
      <c r="M125" s="29">
        <v>17.7</v>
      </c>
      <c r="N125" s="14">
        <f>IF(ISNUMBER(M125), (M125 - $B125) / $B125, "")</f>
        <v>5.6818181818180605E-3</v>
      </c>
      <c r="O125" s="16">
        <f>IF(ISNUMBER(M125), $B145 * N125, "")</f>
        <v>852.27272727270906</v>
      </c>
      <c r="Q125" s="274"/>
      <c r="R125" s="274"/>
      <c r="S125" s="274"/>
    </row>
    <row r="126" spans="1:19" ht="17.25" thickBot="1">
      <c r="A126" s="125" t="s">
        <v>208</v>
      </c>
      <c r="B126" s="126">
        <v>15.7</v>
      </c>
      <c r="C126" s="77">
        <v>0.17164179099999999</v>
      </c>
      <c r="D126" s="15">
        <v>14.1</v>
      </c>
      <c r="E126" s="32">
        <f t="shared" ref="E126:E129" si="62">IF(ISNUMBER(D126), (D126 - $B126) / $B126, "")</f>
        <v>-0.10191082802547768</v>
      </c>
      <c r="F126" s="18">
        <f>IF(ISNUMBER(D126), $B145 * E126, "")</f>
        <v>-15286.624203821653</v>
      </c>
      <c r="G126" s="31">
        <v>14.8</v>
      </c>
      <c r="H126" s="32">
        <f t="shared" ref="H126:H129" si="63">IF(ISNUMBER(G126), (G126 - $B126) / $B126, "")</f>
        <v>-5.7324840764331121E-2</v>
      </c>
      <c r="I126" s="101">
        <f>IF(ISNUMBER(G126), $B145 * H126, "")</f>
        <v>-8598.7261146496676</v>
      </c>
      <c r="J126" s="15">
        <v>14.9</v>
      </c>
      <c r="K126" s="32">
        <f t="shared" ref="K126:K129" si="64">IF(ISNUMBER(J126), (J126 - $B126) / $B126, "")</f>
        <v>-5.0955414012738787E-2</v>
      </c>
      <c r="L126" s="18">
        <f>IF(ISNUMBER(J126), $B145 * K126, "")</f>
        <v>-7643.3121019108185</v>
      </c>
      <c r="M126" s="31">
        <v>15.1</v>
      </c>
      <c r="N126" s="32">
        <f t="shared" ref="N126:N129" si="65">IF(ISNUMBER(M126), (M126 - $B126) / $B126, "")</f>
        <v>-3.8216560509554118E-2</v>
      </c>
      <c r="O126" s="18">
        <f>IF(ISNUMBER(M126), $B145 * N126, "")</f>
        <v>-5732.4840764331175</v>
      </c>
      <c r="Q126" s="274"/>
      <c r="R126" s="274"/>
      <c r="S126" s="274"/>
    </row>
    <row r="127" spans="1:19" ht="17.25" thickBot="1">
      <c r="A127" s="125" t="s">
        <v>200</v>
      </c>
      <c r="B127" s="126">
        <v>82</v>
      </c>
      <c r="C127" s="77">
        <v>6.6319896000000003E-2</v>
      </c>
      <c r="D127" s="15">
        <v>82</v>
      </c>
      <c r="E127" s="32">
        <f t="shared" si="62"/>
        <v>0</v>
      </c>
      <c r="F127" s="18">
        <f>IF(ISNUMBER(D127), $B145 * E127, "")</f>
        <v>0</v>
      </c>
      <c r="G127" s="31">
        <v>83.8</v>
      </c>
      <c r="H127" s="32">
        <f t="shared" si="63"/>
        <v>2.1951219512195086E-2</v>
      </c>
      <c r="I127" s="101">
        <f>IF(ISNUMBER(G127), $B145 * H127, "")</f>
        <v>3292.6829268292627</v>
      </c>
      <c r="J127" s="15">
        <v>84.9</v>
      </c>
      <c r="K127" s="32">
        <f t="shared" si="64"/>
        <v>3.5365853658536651E-2</v>
      </c>
      <c r="L127" s="18">
        <f>IF(ISNUMBER(J127), $B145 * K127, "")</f>
        <v>5304.8780487804979</v>
      </c>
      <c r="M127" s="31">
        <v>85.3</v>
      </c>
      <c r="N127" s="32">
        <f t="shared" si="65"/>
        <v>4.0243902439024357E-2</v>
      </c>
      <c r="O127" s="18">
        <f>IF(ISNUMBER(M127), $B145 * N127, "")</f>
        <v>6036.5853658536535</v>
      </c>
      <c r="Q127" s="264"/>
      <c r="R127" s="264"/>
      <c r="S127" s="264"/>
    </row>
    <row r="128" spans="1:19" ht="17.25" thickBot="1">
      <c r="A128" s="125" t="s">
        <v>146</v>
      </c>
      <c r="B128" s="126">
        <v>21.1</v>
      </c>
      <c r="C128" s="77">
        <v>6.5656565700000002E-2</v>
      </c>
      <c r="D128" s="15">
        <v>23.4</v>
      </c>
      <c r="E128" s="32">
        <f t="shared" si="62"/>
        <v>0.10900473933649275</v>
      </c>
      <c r="F128" s="18">
        <f>IF(ISNUMBER(D128), $B145 * E128, "")</f>
        <v>16350.710900473912</v>
      </c>
      <c r="G128" s="31">
        <v>23.1</v>
      </c>
      <c r="H128" s="32">
        <f t="shared" si="63"/>
        <v>9.4786729857819899E-2</v>
      </c>
      <c r="I128" s="101">
        <f>IF(ISNUMBER(G128), $B145 * H128, "")</f>
        <v>14218.009478672984</v>
      </c>
      <c r="J128" s="15">
        <v>22.6</v>
      </c>
      <c r="K128" s="32">
        <f t="shared" si="64"/>
        <v>7.1090047393364927E-2</v>
      </c>
      <c r="L128" s="18">
        <f>IF(ISNUMBER(J128), $B145 * K128, "")</f>
        <v>10663.507109004739</v>
      </c>
      <c r="M128" s="31">
        <v>23.2</v>
      </c>
      <c r="N128" s="32">
        <f t="shared" si="65"/>
        <v>9.952606635071079E-2</v>
      </c>
      <c r="O128" s="18">
        <f>IF(ISNUMBER(M128), $B145 * N128, "")</f>
        <v>14928.909952606618</v>
      </c>
      <c r="Q128" s="264"/>
      <c r="R128" s="264"/>
      <c r="S128" s="264"/>
    </row>
    <row r="129" spans="1:19" ht="17.25" thickBot="1">
      <c r="A129" s="127" t="s">
        <v>214</v>
      </c>
      <c r="B129" s="128">
        <v>11.5</v>
      </c>
      <c r="C129" s="78">
        <v>6.4814814799999995E-2</v>
      </c>
      <c r="D129" s="20">
        <v>11.8</v>
      </c>
      <c r="E129" s="21">
        <f t="shared" si="62"/>
        <v>2.6086956521739191E-2</v>
      </c>
      <c r="F129" s="22">
        <f>IF(ISNUMBER(D129), $B145 * E129, "")</f>
        <v>3913.0434782608786</v>
      </c>
      <c r="G129" s="30">
        <v>11.8</v>
      </c>
      <c r="H129" s="21">
        <f t="shared" si="63"/>
        <v>2.6086956521739191E-2</v>
      </c>
      <c r="I129" s="105">
        <f>IF(ISNUMBER(G129), $B145 * H129, "")</f>
        <v>3913.0434782608786</v>
      </c>
      <c r="J129" s="20">
        <v>11.9</v>
      </c>
      <c r="K129" s="21">
        <f t="shared" si="64"/>
        <v>3.4782608695652202E-2</v>
      </c>
      <c r="L129" s="22">
        <f>IF(ISNUMBER(J129), $B145 * K129, "")</f>
        <v>5217.3913043478306</v>
      </c>
      <c r="M129" s="30">
        <v>11.9</v>
      </c>
      <c r="N129" s="21">
        <f t="shared" si="65"/>
        <v>3.4782608695652202E-2</v>
      </c>
      <c r="O129" s="22">
        <f>IF(ISNUMBER(M129), $B145 * N129, "")</f>
        <v>5217.3913043478306</v>
      </c>
      <c r="Q129" s="264"/>
      <c r="R129" s="264"/>
      <c r="S129" s="264"/>
    </row>
    <row r="130" spans="1:19" ht="17.25" thickBot="1">
      <c r="A130" s="125" t="s">
        <v>148</v>
      </c>
      <c r="B130" s="129">
        <v>12</v>
      </c>
      <c r="C130" s="80">
        <v>5.2631578900000003E-2</v>
      </c>
      <c r="D130" s="106">
        <v>12.8</v>
      </c>
      <c r="E130" s="107">
        <f>IF(ISNUMBER(D130), (D130 - $B130) / $B130, "")</f>
        <v>6.6666666666666721E-2</v>
      </c>
      <c r="F130" s="108">
        <f>IF(ISNUMBER(D130), $B145 * E130, "")</f>
        <v>10000.000000000009</v>
      </c>
      <c r="G130" s="109">
        <v>12.7</v>
      </c>
      <c r="H130" s="107">
        <f>IF(ISNUMBER(G130), (G130 - $B130) / $B130, "")</f>
        <v>5.8333333333333272E-2</v>
      </c>
      <c r="I130" s="110">
        <f>IF(ISNUMBER(G130), $B145 * H130, "")</f>
        <v>8749.9999999999909</v>
      </c>
      <c r="J130" s="106">
        <v>12.9</v>
      </c>
      <c r="K130" s="107">
        <f>IF(ISNUMBER(J130), (J130 - $B130) / $B130, "")</f>
        <v>7.5000000000000025E-2</v>
      </c>
      <c r="L130" s="108">
        <f>IF(ISNUMBER(J130), $B145 * K130, "")</f>
        <v>11250.000000000004</v>
      </c>
      <c r="M130" s="109">
        <v>12.7</v>
      </c>
      <c r="N130" s="107">
        <f>IF(ISNUMBER(M130), (M130 - $B130) / $B130, "")</f>
        <v>5.8333333333333272E-2</v>
      </c>
      <c r="O130" s="108">
        <f>IF(ISNUMBER(M130), $B145 * N130, "")</f>
        <v>8749.9999999999909</v>
      </c>
      <c r="Q130" s="264"/>
      <c r="R130" s="264"/>
      <c r="S130" s="264"/>
    </row>
    <row r="131" spans="1:19" ht="17.25" thickBot="1">
      <c r="A131" s="125" t="s">
        <v>206</v>
      </c>
      <c r="B131" s="126">
        <v>13.4</v>
      </c>
      <c r="C131" s="77">
        <v>4.6875E-2</v>
      </c>
      <c r="D131" s="15">
        <v>14.2</v>
      </c>
      <c r="E131" s="32">
        <f t="shared" ref="E131:E134" si="66">IF(ISNUMBER(D131), (D131 - $B131) / $B131, "")</f>
        <v>5.9701492537313348E-2</v>
      </c>
      <c r="F131" s="18">
        <f>IF(ISNUMBER(D131), $B145 * E131, "")</f>
        <v>8955.2238805970028</v>
      </c>
      <c r="G131" s="31">
        <v>13.8</v>
      </c>
      <c r="H131" s="32">
        <f t="shared" ref="H131:H134" si="67">IF(ISNUMBER(G131), (G131 - $B131) / $B131, "")</f>
        <v>2.9850746268656744E-2</v>
      </c>
      <c r="I131" s="101">
        <f>IF(ISNUMBER(G131), $B145 * H131, "")</f>
        <v>4477.6119402985114</v>
      </c>
      <c r="J131" s="15">
        <v>13.8</v>
      </c>
      <c r="K131" s="32">
        <f t="shared" ref="K131:K134" si="68">IF(ISNUMBER(J131), (J131 - $B131) / $B131, "")</f>
        <v>2.9850746268656744E-2</v>
      </c>
      <c r="L131" s="18">
        <f>IF(ISNUMBER(J131), $B145 * K131, "")</f>
        <v>4477.6119402985114</v>
      </c>
      <c r="M131" s="31">
        <v>14</v>
      </c>
      <c r="N131" s="32">
        <f t="shared" ref="N131:N134" si="69">IF(ISNUMBER(M131), (M131 - $B131) / $B131, "")</f>
        <v>4.4776119402985044E-2</v>
      </c>
      <c r="O131" s="18">
        <f>IF(ISNUMBER(M131), $B145 * N131, "")</f>
        <v>6716.4179104477571</v>
      </c>
      <c r="Q131" s="264"/>
      <c r="R131" s="264"/>
      <c r="S131" s="264"/>
    </row>
    <row r="132" spans="1:19" ht="17.25" thickBot="1">
      <c r="A132" s="125" t="s">
        <v>232</v>
      </c>
      <c r="B132" s="126">
        <v>78.400000000000006</v>
      </c>
      <c r="C132" s="77">
        <v>4.2553191499999997E-2</v>
      </c>
      <c r="D132" s="15">
        <v>80.5</v>
      </c>
      <c r="E132" s="32">
        <f t="shared" si="66"/>
        <v>2.6785714285714211E-2</v>
      </c>
      <c r="F132" s="18">
        <f>IF(ISNUMBER(D132), $B145 * E132, "")</f>
        <v>4017.8571428571317</v>
      </c>
      <c r="G132" s="31">
        <v>80.8</v>
      </c>
      <c r="H132" s="32">
        <f t="shared" si="67"/>
        <v>3.0612244897959072E-2</v>
      </c>
      <c r="I132" s="101">
        <f>IF(ISNUMBER(G132), $B145 * H132, "")</f>
        <v>4591.8367346938612</v>
      </c>
      <c r="J132" s="15">
        <v>81.7</v>
      </c>
      <c r="K132" s="32">
        <f t="shared" si="68"/>
        <v>4.2091836734693841E-2</v>
      </c>
      <c r="L132" s="18">
        <f>IF(ISNUMBER(J132), $B145 * K132, "")</f>
        <v>6313.7755102040765</v>
      </c>
      <c r="M132" s="31">
        <v>81.8</v>
      </c>
      <c r="N132" s="32">
        <f t="shared" si="69"/>
        <v>4.3367346938775399E-2</v>
      </c>
      <c r="O132" s="18">
        <f>IF(ISNUMBER(M132), $B145 * N132, "")</f>
        <v>6505.1020408163095</v>
      </c>
      <c r="Q132" s="264"/>
      <c r="R132" s="264"/>
      <c r="S132" s="264"/>
    </row>
    <row r="133" spans="1:19" ht="17.25" thickBot="1">
      <c r="A133" s="125" t="s">
        <v>248</v>
      </c>
      <c r="B133" s="126">
        <v>87.6</v>
      </c>
      <c r="C133" s="77">
        <v>3.7914691899999999E-2</v>
      </c>
      <c r="D133" s="15">
        <v>89.6</v>
      </c>
      <c r="E133" s="32">
        <f t="shared" si="66"/>
        <v>2.2831050228310504E-2</v>
      </c>
      <c r="F133" s="18">
        <f>IF(ISNUMBER(D133), $B145 * E133, "")</f>
        <v>3424.6575342465758</v>
      </c>
      <c r="G133" s="31">
        <v>87.1</v>
      </c>
      <c r="H133" s="32">
        <f t="shared" si="67"/>
        <v>-5.7077625570776261E-3</v>
      </c>
      <c r="I133" s="101">
        <f>IF(ISNUMBER(G133), $B145 * H133, "")</f>
        <v>-856.16438356164394</v>
      </c>
      <c r="J133" s="15">
        <v>87.9</v>
      </c>
      <c r="K133" s="32">
        <f t="shared" si="68"/>
        <v>3.4246575342467053E-3</v>
      </c>
      <c r="L133" s="18">
        <f>IF(ISNUMBER(J133), $B145 * K133, "")</f>
        <v>513.69863013700581</v>
      </c>
      <c r="M133" s="31">
        <v>89.8</v>
      </c>
      <c r="N133" s="32">
        <f t="shared" si="69"/>
        <v>2.5114155251141586E-2</v>
      </c>
      <c r="O133" s="18">
        <f>IF(ISNUMBER(M133), $B145 * N133, "")</f>
        <v>3767.1232876712379</v>
      </c>
      <c r="Q133" s="33"/>
      <c r="R133" s="33"/>
    </row>
    <row r="134" spans="1:19" ht="17.25" thickBot="1">
      <c r="A134" s="130" t="s">
        <v>176</v>
      </c>
      <c r="B134" s="131">
        <v>17.399999999999999</v>
      </c>
      <c r="C134" s="79">
        <v>3.5714285700000001E-2</v>
      </c>
      <c r="D134" s="24">
        <v>18.7</v>
      </c>
      <c r="E134" s="25">
        <f t="shared" si="66"/>
        <v>7.4712643678160967E-2</v>
      </c>
      <c r="F134" s="104">
        <f>IF(ISNUMBER(D134), $B145 * E134, "")</f>
        <v>11206.896551724145</v>
      </c>
      <c r="G134" s="102">
        <v>19.100000000000001</v>
      </c>
      <c r="H134" s="25">
        <f t="shared" si="67"/>
        <v>9.7701149425287528E-2</v>
      </c>
      <c r="I134" s="103">
        <f>IF(ISNUMBER(G134), $B145 * H134, "")</f>
        <v>14655.172413793129</v>
      </c>
      <c r="J134" s="24">
        <v>19</v>
      </c>
      <c r="K134" s="25">
        <f t="shared" si="68"/>
        <v>9.1954022988505843E-2</v>
      </c>
      <c r="L134" s="104">
        <f>IF(ISNUMBER(J134), $B145 * K134, "")</f>
        <v>13793.103448275877</v>
      </c>
      <c r="M134" s="102">
        <v>18.8</v>
      </c>
      <c r="N134" s="25">
        <f t="shared" si="69"/>
        <v>8.0459770114942653E-2</v>
      </c>
      <c r="O134" s="104">
        <f>IF(ISNUMBER(M134), $B145 * N134, "")</f>
        <v>12068.965517241399</v>
      </c>
      <c r="Q134" s="265"/>
      <c r="R134" s="266"/>
      <c r="S134" s="267"/>
    </row>
    <row r="135" spans="1:19">
      <c r="A135" s="123" t="s">
        <v>202</v>
      </c>
      <c r="B135" s="124">
        <v>15.3</v>
      </c>
      <c r="C135" s="76">
        <v>3.3783783800000002E-2</v>
      </c>
      <c r="D135" s="13">
        <v>16.7</v>
      </c>
      <c r="E135" s="14">
        <f>IF(ISNUMBER(D135), (D135 - $B135) / $B135, "")</f>
        <v>9.1503267973856106E-2</v>
      </c>
      <c r="F135" s="16">
        <f>IF(ISNUMBER(D135), $B145 * E135, "")</f>
        <v>13725.490196078415</v>
      </c>
      <c r="G135" s="29">
        <v>16.2</v>
      </c>
      <c r="H135" s="14">
        <f>IF(ISNUMBER(G135), (G135 - $B135) / $B135, "")</f>
        <v>5.8823529411764608E-2</v>
      </c>
      <c r="I135" s="100">
        <f>IF(ISNUMBER(G135), $B145 * H135, "")</f>
        <v>8823.5294117646918</v>
      </c>
      <c r="J135" s="13">
        <v>16.399999999999999</v>
      </c>
      <c r="K135" s="14">
        <f>IF(ISNUMBER(J135), (J135 - $B135) / $B135, "")</f>
        <v>7.1895424836601163E-2</v>
      </c>
      <c r="L135" s="16">
        <f>IF(ISNUMBER(J135), $B145 * K135, "")</f>
        <v>10784.313725490174</v>
      </c>
      <c r="M135" s="29">
        <v>16.3</v>
      </c>
      <c r="N135" s="14">
        <f>IF(ISNUMBER(M135), (M135 - $B135) / $B135, "")</f>
        <v>6.535947712418301E-2</v>
      </c>
      <c r="O135" s="16">
        <f>IF(ISNUMBER(M135), $B145 * N135, "")</f>
        <v>9803.9215686274511</v>
      </c>
      <c r="Q135" s="268"/>
      <c r="R135" s="269"/>
      <c r="S135" s="270"/>
    </row>
    <row r="136" spans="1:19" ht="17.25" thickBot="1">
      <c r="A136" s="125" t="s">
        <v>120</v>
      </c>
      <c r="B136" s="126">
        <v>37.5</v>
      </c>
      <c r="C136" s="77">
        <v>3.0219780200000001E-2</v>
      </c>
      <c r="D136" s="15">
        <v>39.4</v>
      </c>
      <c r="E136" s="32">
        <f t="shared" ref="E136:E139" si="70">IF(ISNUMBER(D136), (D136 - $B136) / $B136, "")</f>
        <v>5.0666666666666631E-2</v>
      </c>
      <c r="F136" s="18">
        <f>IF(ISNUMBER(D136), $B145 * E136, "")</f>
        <v>7599.9999999999945</v>
      </c>
      <c r="G136" s="31">
        <v>40</v>
      </c>
      <c r="H136" s="32">
        <f t="shared" ref="H136:H139" si="71">IF(ISNUMBER(G136), (G136 - $B136) / $B136, "")</f>
        <v>6.6666666666666666E-2</v>
      </c>
      <c r="I136" s="101">
        <f>IF(ISNUMBER(G136), $B145 * H136, "")</f>
        <v>10000</v>
      </c>
      <c r="J136" s="15">
        <v>41</v>
      </c>
      <c r="K136" s="32">
        <f t="shared" ref="K136:K139" si="72">IF(ISNUMBER(J136), (J136 - $B136) / $B136, "")</f>
        <v>9.3333333333333338E-2</v>
      </c>
      <c r="L136" s="18">
        <f>IF(ISNUMBER(J136), $B145 * K136, "")</f>
        <v>14000</v>
      </c>
      <c r="M136" s="31">
        <v>40.5</v>
      </c>
      <c r="N136" s="32">
        <f t="shared" ref="N136:N139" si="73">IF(ISNUMBER(M136), (M136 - $B136) / $B136, "")</f>
        <v>0.08</v>
      </c>
      <c r="O136" s="18">
        <f>IF(ISNUMBER(M136), $B145 * N136, "")</f>
        <v>12000</v>
      </c>
      <c r="Q136" s="271"/>
      <c r="R136" s="272"/>
      <c r="S136" s="273"/>
    </row>
    <row r="137" spans="1:19" ht="17.25" thickBot="1">
      <c r="A137" s="125" t="s">
        <v>98</v>
      </c>
      <c r="B137" s="126">
        <v>4.3</v>
      </c>
      <c r="C137" s="77">
        <v>1.8957346E-2</v>
      </c>
      <c r="D137" s="15">
        <v>4.38</v>
      </c>
      <c r="E137" s="32">
        <f t="shared" si="70"/>
        <v>1.8604651162790715E-2</v>
      </c>
      <c r="F137" s="18">
        <f>IF(ISNUMBER(D137), $B145 * E137, "")</f>
        <v>2790.6976744186072</v>
      </c>
      <c r="G137" s="31">
        <v>4.2699999999999996</v>
      </c>
      <c r="H137" s="32">
        <f t="shared" si="71"/>
        <v>-6.9767441860465696E-3</v>
      </c>
      <c r="I137" s="101">
        <f>IF(ISNUMBER(G137), $B145 * H137, "")</f>
        <v>-1046.5116279069855</v>
      </c>
      <c r="J137" s="15">
        <v>4.32</v>
      </c>
      <c r="K137" s="32">
        <f t="shared" si="72"/>
        <v>4.6511627906977819E-3</v>
      </c>
      <c r="L137" s="18">
        <f>IF(ISNUMBER(J137), $B145 * K137, "")</f>
        <v>697.67441860466727</v>
      </c>
      <c r="M137" s="31">
        <v>4.4800000000000004</v>
      </c>
      <c r="N137" s="32">
        <f t="shared" si="73"/>
        <v>4.1860465116279215E-2</v>
      </c>
      <c r="O137" s="18">
        <f>IF(ISNUMBER(M137), $B145 * N137, "")</f>
        <v>6279.0697674418825</v>
      </c>
      <c r="Q137" s="264"/>
      <c r="R137" s="264"/>
      <c r="S137" s="264"/>
    </row>
    <row r="138" spans="1:19" ht="17.25" thickBot="1">
      <c r="A138" s="125" t="s">
        <v>188</v>
      </c>
      <c r="B138" s="126">
        <v>17.5</v>
      </c>
      <c r="C138" s="77">
        <v>1.74418605E-2</v>
      </c>
      <c r="D138" s="15">
        <v>18.7</v>
      </c>
      <c r="E138" s="32">
        <f t="shared" si="70"/>
        <v>6.8571428571428533E-2</v>
      </c>
      <c r="F138" s="18">
        <f>IF(ISNUMBER(D138), $B145 * E138, "")</f>
        <v>10285.714285714281</v>
      </c>
      <c r="G138" s="31">
        <v>18.7</v>
      </c>
      <c r="H138" s="32">
        <f t="shared" si="71"/>
        <v>6.8571428571428533E-2</v>
      </c>
      <c r="I138" s="101">
        <f>IF(ISNUMBER(G138), $B145 * H138, "")</f>
        <v>10285.714285714281</v>
      </c>
      <c r="J138" s="15">
        <v>18.7</v>
      </c>
      <c r="K138" s="32">
        <f t="shared" si="72"/>
        <v>6.8571428571428533E-2</v>
      </c>
      <c r="L138" s="18">
        <f>IF(ISNUMBER(J138), $B145 * K138, "")</f>
        <v>10285.714285714281</v>
      </c>
      <c r="M138" s="31">
        <v>18.600000000000001</v>
      </c>
      <c r="N138" s="32">
        <f t="shared" si="73"/>
        <v>6.2857142857142945E-2</v>
      </c>
      <c r="O138" s="18">
        <f>IF(ISNUMBER(M138), $B145 * N138, "")</f>
        <v>9428.5714285714421</v>
      </c>
      <c r="Q138" s="274"/>
      <c r="R138" s="274"/>
      <c r="S138" s="274"/>
    </row>
    <row r="139" spans="1:19" ht="17.25" thickBot="1">
      <c r="A139" s="127" t="s">
        <v>72</v>
      </c>
      <c r="B139" s="128">
        <v>25.5</v>
      </c>
      <c r="C139" s="78">
        <v>7.9051382999999996E-3</v>
      </c>
      <c r="D139" s="20">
        <v>27.4</v>
      </c>
      <c r="E139" s="21">
        <f t="shared" si="70"/>
        <v>7.4509803921568571E-2</v>
      </c>
      <c r="F139" s="22">
        <f>IF(ISNUMBER(D139), $B145 * E139, "")</f>
        <v>11176.470588235286</v>
      </c>
      <c r="G139" s="30">
        <v>26.5</v>
      </c>
      <c r="H139" s="21">
        <f t="shared" si="71"/>
        <v>3.9215686274509803E-2</v>
      </c>
      <c r="I139" s="105">
        <f>IF(ISNUMBER(G139), $B145 * H139, "")</f>
        <v>5882.3529411764703</v>
      </c>
      <c r="J139" s="20">
        <v>27.5</v>
      </c>
      <c r="K139" s="21">
        <f t="shared" si="72"/>
        <v>7.8431372549019607E-2</v>
      </c>
      <c r="L139" s="22">
        <f>IF(ISNUMBER(J139), $B145 * K139, "")</f>
        <v>11764.705882352941</v>
      </c>
      <c r="M139" s="30">
        <v>27.1</v>
      </c>
      <c r="N139" s="21">
        <f t="shared" si="73"/>
        <v>6.2745098039215741E-2</v>
      </c>
      <c r="O139" s="22">
        <f>IF(ISNUMBER(M139), $B145 * N139, "")</f>
        <v>9411.7647058823604</v>
      </c>
      <c r="Q139" s="274"/>
      <c r="R139" s="274"/>
      <c r="S139" s="274"/>
    </row>
    <row r="140" spans="1:19" ht="17.25" thickBot="1">
      <c r="A140" s="125" t="s">
        <v>65</v>
      </c>
      <c r="B140" s="129">
        <v>65.5</v>
      </c>
      <c r="C140" s="80">
        <v>3.0627871E-3</v>
      </c>
      <c r="D140" s="106">
        <v>65.7</v>
      </c>
      <c r="E140" s="107">
        <f>IF(ISNUMBER(D140), (D140 - $B140) / $B140, "")</f>
        <v>3.0534351145038601E-3</v>
      </c>
      <c r="F140" s="108">
        <f>IF(ISNUMBER(D140), $B145 * E140, "")</f>
        <v>458.01526717557903</v>
      </c>
      <c r="G140" s="109">
        <v>64.3</v>
      </c>
      <c r="H140" s="107">
        <f>IF(ISNUMBER(G140), (G140 - $B140) / $B140, "")</f>
        <v>-1.8320610687022943E-2</v>
      </c>
      <c r="I140" s="110">
        <f>IF(ISNUMBER(G140), $B145 * H140, "")</f>
        <v>-2748.0916030534413</v>
      </c>
      <c r="J140" s="106">
        <v>64.099999999999994</v>
      </c>
      <c r="K140" s="107">
        <f>IF(ISNUMBER(J140), (J140 - $B140) / $B140, "")</f>
        <v>-2.1374045801526805E-2</v>
      </c>
      <c r="L140" s="108">
        <f>IF(ISNUMBER(J140), $B145 * K140, "")</f>
        <v>-3206.1068702290208</v>
      </c>
      <c r="M140" s="109">
        <v>66.099999999999994</v>
      </c>
      <c r="N140" s="107">
        <f>IF(ISNUMBER(M140), (M140 - $B140) / $B140, "")</f>
        <v>9.160305343511364E-3</v>
      </c>
      <c r="O140" s="108">
        <f>IF(ISNUMBER(M140), $B145 * N140, "")</f>
        <v>1374.0458015267045</v>
      </c>
      <c r="Q140" s="264"/>
      <c r="R140" s="264"/>
      <c r="S140" s="264"/>
    </row>
    <row r="141" spans="1:19" ht="17.25" thickBot="1">
      <c r="A141" s="125" t="s">
        <v>328</v>
      </c>
      <c r="B141" s="126">
        <v>0.27600000000000002</v>
      </c>
      <c r="C141" s="77">
        <v>-3.4965034999999998E-2</v>
      </c>
      <c r="D141" s="15">
        <v>0.27</v>
      </c>
      <c r="E141" s="32">
        <f t="shared" ref="E141:E144" si="74">IF(ISNUMBER(D141), (D141 - $B141) / $B141, "")</f>
        <v>-2.1739130434782625E-2</v>
      </c>
      <c r="F141" s="18">
        <f>IF(ISNUMBER(D141), $B145 * E141, "")</f>
        <v>-3260.8695652173938</v>
      </c>
      <c r="G141" s="31">
        <v>0.26500000000000001</v>
      </c>
      <c r="H141" s="32">
        <f t="shared" ref="H141:H144" si="75">IF(ISNUMBER(G141), (G141 - $B141) / $B141, "")</f>
        <v>-3.9855072463768147E-2</v>
      </c>
      <c r="I141" s="101">
        <f>IF(ISNUMBER(G141), $B145 * H141, "")</f>
        <v>-5978.2608695652225</v>
      </c>
      <c r="J141" s="15">
        <v>0.26400000000000001</v>
      </c>
      <c r="K141" s="32">
        <f t="shared" ref="K141:K144" si="76">IF(ISNUMBER(J141), (J141 - $B141) / $B141, "")</f>
        <v>-4.3478260869565251E-2</v>
      </c>
      <c r="L141" s="18">
        <f>IF(ISNUMBER(J141), $B145 * K141, "")</f>
        <v>-6521.7391304347875</v>
      </c>
      <c r="M141" s="31">
        <v>0.27500000000000002</v>
      </c>
      <c r="N141" s="32">
        <f t="shared" ref="N141:N144" si="77">IF(ISNUMBER(M141), (M141 - $B141) / $B141, "")</f>
        <v>-3.6231884057971045E-3</v>
      </c>
      <c r="O141" s="18">
        <f>IF(ISNUMBER(M141), $B145 * N141, "")</f>
        <v>-543.4782608695657</v>
      </c>
      <c r="Q141" s="264"/>
      <c r="R141" s="264"/>
      <c r="S141" s="264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64"/>
      <c r="R142" s="264"/>
      <c r="S142" s="264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53"/>
      <c r="R143" s="254"/>
      <c r="S143" s="255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56"/>
      <c r="R144" s="257"/>
      <c r="S144" s="258"/>
    </row>
    <row r="145" spans="1:19" ht="17.25" thickBot="1">
      <c r="A145" s="132" t="s">
        <v>268</v>
      </c>
      <c r="B145" s="317">
        <f>$B$37</f>
        <v>150000</v>
      </c>
      <c r="C145" s="318"/>
      <c r="D145" s="26" t="s">
        <v>269</v>
      </c>
      <c r="E145" s="27">
        <f>IF(COUNT(E125:E144), SUM(E125:E144) / COUNT(E125:E144), 0)</f>
        <v>2.6454728022751169E-2</v>
      </c>
      <c r="F145" s="28">
        <f>SUM(F125:F144)</f>
        <v>67459.55645801549</v>
      </c>
      <c r="G145" s="26" t="s">
        <v>269</v>
      </c>
      <c r="H145" s="27">
        <f>IF(COUNT(H125:H144), SUM(H125:H144) / COUNT(H125:H144), 0)</f>
        <v>2.8989632411306171E-2</v>
      </c>
      <c r="I145" s="28">
        <f>SUM(I125:I144)</f>
        <v>73923.562648830746</v>
      </c>
      <c r="J145" s="26" t="s">
        <v>269</v>
      </c>
      <c r="K145" s="27">
        <f>IF(COUNT(K125:K144), SUM(K125:K144) / COUNT(K125:K144), 0)</f>
        <v>3.6395628456577379E-2</v>
      </c>
      <c r="L145" s="28">
        <f>SUM(L125:L144)</f>
        <v>92808.852564272311</v>
      </c>
      <c r="M145" s="26" t="s">
        <v>269</v>
      </c>
      <c r="N145" s="27">
        <f>IF(COUNT(N125:N144), SUM(N125:N144) / COUNT(N125:N144), 0)</f>
        <v>4.1907521192550846E-2</v>
      </c>
      <c r="O145" s="28">
        <f>SUM(O125:O144)</f>
        <v>106864.17904100465</v>
      </c>
      <c r="Q145" s="259"/>
      <c r="R145" s="260"/>
      <c r="S145" s="261"/>
    </row>
    <row r="147" spans="1:19" ht="17.25" thickBot="1"/>
    <row r="148" spans="1:19" ht="17.25" thickBot="1">
      <c r="A148" s="275" t="s">
        <v>257</v>
      </c>
      <c r="B148" s="276"/>
      <c r="C148" s="276"/>
      <c r="D148" s="276"/>
      <c r="E148" s="276"/>
      <c r="F148" s="276"/>
      <c r="G148" s="276"/>
      <c r="H148" s="276"/>
      <c r="I148" s="276"/>
      <c r="J148" s="276"/>
      <c r="K148" s="276"/>
      <c r="L148" s="276"/>
      <c r="M148" s="276"/>
      <c r="N148" s="276"/>
      <c r="O148" s="277"/>
      <c r="Q148" s="274"/>
      <c r="R148" s="274"/>
      <c r="S148" s="274"/>
    </row>
    <row r="149" spans="1:19" ht="17.25" thickBot="1">
      <c r="A149" s="177" t="s">
        <v>265</v>
      </c>
      <c r="B149" s="275" t="s">
        <v>49</v>
      </c>
      <c r="C149" s="277"/>
      <c r="D149" s="275" t="s">
        <v>58</v>
      </c>
      <c r="E149" s="276"/>
      <c r="F149" s="277"/>
      <c r="G149" s="278">
        <f>_xlfn.IFNA(VLOOKUP(B149, 현재가테이블!$B$2:$D$200, 2, FALSE), "-")</f>
        <v>74050000</v>
      </c>
      <c r="H149" s="279"/>
      <c r="I149" s="280"/>
      <c r="J149" s="275" t="s">
        <v>59</v>
      </c>
      <c r="K149" s="276"/>
      <c r="L149" s="277"/>
      <c r="M149" s="281">
        <f>_xlfn.IFNA(VLOOKUP(B149, 현재가테이블!$B$2:$D$200, 3, FALSE), "-")</f>
        <v>-1.04236269E-2</v>
      </c>
      <c r="N149" s="282"/>
      <c r="O149" s="283"/>
      <c r="Q149" s="274"/>
      <c r="R149" s="274"/>
      <c r="S149" s="274"/>
    </row>
    <row r="150" spans="1:19" ht="17.25" thickBot="1">
      <c r="A150" s="319" t="s">
        <v>55</v>
      </c>
      <c r="B150" s="315" t="str">
        <f>TEXT($G$1, "[$-ko-KR]yyyy-mm-dd(ddd) ") &amp; "오전 00:00"</f>
        <v>2021-10-06(수) 오전 00:00</v>
      </c>
      <c r="C150" s="316"/>
      <c r="D150" s="288" t="str">
        <f>TEXT($G$1, "[$-ko-KR]yyyy-mm-dd(ddd) ") &amp; "오후 14:00"</f>
        <v>2021-10-06(수) 오후 14:00</v>
      </c>
      <c r="E150" s="289"/>
      <c r="F150" s="290"/>
      <c r="G150" s="288" t="str">
        <f>TEXT($G$1, "[$-ko-KR]yyyy-mm-dd(ddd) ") &amp; "오후 19:00"</f>
        <v>2021-10-06(수) 오후 19:00</v>
      </c>
      <c r="H150" s="289"/>
      <c r="I150" s="290"/>
      <c r="J150" s="288" t="str">
        <f>TEXT($G$1, "[$-ko-KR]yyyy-mm-dd(ddd) ") &amp; "오후 21:00"</f>
        <v>2021-10-06(수) 오후 21:00</v>
      </c>
      <c r="K150" s="289"/>
      <c r="L150" s="290"/>
      <c r="M150" s="288" t="str">
        <f>TEXT($G$1+1, "[$-ko-KR]yyyy-mm-dd(ddd) ") &amp; "오전 00:00"</f>
        <v>2021-10-07(목) 오전 00:00</v>
      </c>
      <c r="N150" s="289"/>
      <c r="O150" s="290"/>
      <c r="Q150" s="274"/>
      <c r="R150" s="274"/>
      <c r="S150" s="274"/>
    </row>
    <row r="151" spans="1:19" ht="17.25" thickBot="1">
      <c r="A151" s="320"/>
      <c r="B151" s="121" t="s">
        <v>58</v>
      </c>
      <c r="C151" s="122" t="s">
        <v>59</v>
      </c>
      <c r="D151" s="2" t="s">
        <v>58</v>
      </c>
      <c r="E151" s="10" t="s">
        <v>266</v>
      </c>
      <c r="F151" s="11" t="s">
        <v>267</v>
      </c>
      <c r="G151" s="178" t="s">
        <v>58</v>
      </c>
      <c r="H151" s="179" t="s">
        <v>266</v>
      </c>
      <c r="I151" s="180" t="s">
        <v>267</v>
      </c>
      <c r="J151" s="10" t="s">
        <v>58</v>
      </c>
      <c r="K151" s="10" t="s">
        <v>266</v>
      </c>
      <c r="L151" s="115" t="s">
        <v>267</v>
      </c>
      <c r="M151" s="2" t="s">
        <v>58</v>
      </c>
      <c r="N151" s="10" t="s">
        <v>266</v>
      </c>
      <c r="O151" s="66" t="s">
        <v>267</v>
      </c>
      <c r="Q151" s="264"/>
      <c r="R151" s="264"/>
      <c r="S151" s="264"/>
    </row>
    <row r="152" spans="1:19" ht="17.25" thickBot="1">
      <c r="A152" s="123" t="s">
        <v>86</v>
      </c>
      <c r="B152" s="124">
        <v>350</v>
      </c>
      <c r="C152" s="76">
        <v>1.15606936E-2</v>
      </c>
      <c r="D152" s="13">
        <v>365</v>
      </c>
      <c r="E152" s="14">
        <f>IF(ISNUMBER(D152), (D152 - $B152) / $B152, "")</f>
        <v>4.2857142857142858E-2</v>
      </c>
      <c r="F152" s="16">
        <f>IF(ISNUMBER(D152), $B172 * E152, "")</f>
        <v>6428.5714285714284</v>
      </c>
      <c r="G152" s="29">
        <v>349</v>
      </c>
      <c r="H152" s="14">
        <f>IF(ISNUMBER(G152), (G152 - $B152) / $B152, "")</f>
        <v>-2.8571428571428571E-3</v>
      </c>
      <c r="I152" s="100">
        <f>IF(ISNUMBER(G152), $B172 * H152, "")</f>
        <v>-428.57142857142856</v>
      </c>
      <c r="J152" s="13">
        <v>353</v>
      </c>
      <c r="K152" s="14">
        <f>IF(ISNUMBER(J152), (J152 - $B152) / $B152, "")</f>
        <v>8.5714285714285719E-3</v>
      </c>
      <c r="L152" s="16">
        <f>IF(ISNUMBER(J152), $B172 * K152, "")</f>
        <v>1285.7142857142858</v>
      </c>
      <c r="M152" s="29">
        <v>369</v>
      </c>
      <c r="N152" s="14">
        <f>IF(ISNUMBER(M152), (M152 - $B152) / $B152, "")</f>
        <v>5.4285714285714284E-2</v>
      </c>
      <c r="O152" s="16">
        <f>IF(ISNUMBER(M152), $B172 * N152, "")</f>
        <v>8142.8571428571422</v>
      </c>
      <c r="Q152" s="274"/>
      <c r="R152" s="274"/>
      <c r="S152" s="274"/>
    </row>
    <row r="153" spans="1:19" ht="17.25" thickBot="1">
      <c r="A153" s="125" t="s">
        <v>234</v>
      </c>
      <c r="B153" s="126">
        <v>682</v>
      </c>
      <c r="C153" s="77">
        <v>8.8757395999999999E-3</v>
      </c>
      <c r="D153" s="15">
        <v>757</v>
      </c>
      <c r="E153" s="32">
        <f t="shared" ref="E153:E156" si="78">IF(ISNUMBER(D153), (D153 - $B153) / $B153, "")</f>
        <v>0.10997067448680352</v>
      </c>
      <c r="F153" s="18">
        <f>IF(ISNUMBER(D153), $B172 * E153, "")</f>
        <v>16495.601173020528</v>
      </c>
      <c r="G153" s="31">
        <v>728</v>
      </c>
      <c r="H153" s="32">
        <f t="shared" ref="H153:H156" si="79">IF(ISNUMBER(G153), (G153 - $B153) / $B153, "")</f>
        <v>6.7448680351906154E-2</v>
      </c>
      <c r="I153" s="101">
        <f>IF(ISNUMBER(G153), $B172 * H153, "")</f>
        <v>10117.302052785923</v>
      </c>
      <c r="J153" s="15">
        <v>898</v>
      </c>
      <c r="K153" s="32">
        <f t="shared" ref="K153:K156" si="80">IF(ISNUMBER(J153), (J153 - $B153) / $B153, "")</f>
        <v>0.31671554252199413</v>
      </c>
      <c r="L153" s="18">
        <f>IF(ISNUMBER(J153), $B172 * K153, "")</f>
        <v>47507.331378299117</v>
      </c>
      <c r="M153" s="31">
        <v>785</v>
      </c>
      <c r="N153" s="32">
        <f t="shared" ref="N153:N156" si="81">IF(ISNUMBER(M153), (M153 - $B153) / $B153, "")</f>
        <v>0.15102639296187684</v>
      </c>
      <c r="O153" s="18">
        <f>IF(ISNUMBER(M153), $B172 * N153, "")</f>
        <v>22653.958944281527</v>
      </c>
      <c r="Q153" s="274"/>
      <c r="R153" s="274"/>
      <c r="S153" s="274"/>
    </row>
    <row r="154" spans="1:19" ht="17.25" thickBot="1">
      <c r="A154" s="125" t="s">
        <v>150</v>
      </c>
      <c r="B154" s="126">
        <v>115</v>
      </c>
      <c r="C154" s="77">
        <v>8.7719297999999998E-3</v>
      </c>
      <c r="D154" s="15">
        <v>115</v>
      </c>
      <c r="E154" s="32">
        <f t="shared" si="78"/>
        <v>0</v>
      </c>
      <c r="F154" s="18">
        <f>IF(ISNUMBER(D154), $B172 * E154, "")</f>
        <v>0</v>
      </c>
      <c r="G154" s="31">
        <v>112</v>
      </c>
      <c r="H154" s="32">
        <f t="shared" si="79"/>
        <v>-2.6086956521739129E-2</v>
      </c>
      <c r="I154" s="101">
        <f>IF(ISNUMBER(G154), $B172 * H154, "")</f>
        <v>-3913.0434782608695</v>
      </c>
      <c r="J154" s="15">
        <v>113</v>
      </c>
      <c r="K154" s="32">
        <f t="shared" si="80"/>
        <v>-1.7391304347826087E-2</v>
      </c>
      <c r="L154" s="18">
        <f>IF(ISNUMBER(J154), $B172 * K154, "")</f>
        <v>-2608.695652173913</v>
      </c>
      <c r="M154" s="31">
        <v>116</v>
      </c>
      <c r="N154" s="32">
        <f t="shared" si="81"/>
        <v>8.6956521739130436E-3</v>
      </c>
      <c r="O154" s="18">
        <f>IF(ISNUMBER(M154), $B172 * N154, "")</f>
        <v>1304.3478260869565</v>
      </c>
      <c r="Q154" s="264"/>
      <c r="R154" s="264"/>
      <c r="S154" s="264"/>
    </row>
    <row r="155" spans="1:19" ht="17.25" thickBot="1">
      <c r="A155" s="125" t="s">
        <v>80</v>
      </c>
      <c r="B155" s="126">
        <v>865</v>
      </c>
      <c r="C155" s="77">
        <v>1.1574074E-3</v>
      </c>
      <c r="D155" s="15">
        <v>879</v>
      </c>
      <c r="E155" s="32">
        <f t="shared" si="78"/>
        <v>1.6184971098265895E-2</v>
      </c>
      <c r="F155" s="18">
        <f>IF(ISNUMBER(D155), $B172 * E155, "")</f>
        <v>2427.7456647398844</v>
      </c>
      <c r="G155" s="31">
        <v>854</v>
      </c>
      <c r="H155" s="32">
        <f t="shared" si="79"/>
        <v>-1.2716763005780347E-2</v>
      </c>
      <c r="I155" s="101">
        <f>IF(ISNUMBER(G155), $B172 * H155, "")</f>
        <v>-1907.5144508670521</v>
      </c>
      <c r="J155" s="15">
        <v>858</v>
      </c>
      <c r="K155" s="32">
        <f t="shared" si="80"/>
        <v>-8.0924855491329474E-3</v>
      </c>
      <c r="L155" s="18">
        <f>IF(ISNUMBER(J155), $B172 * K155, "")</f>
        <v>-1213.8728323699422</v>
      </c>
      <c r="M155" s="31">
        <v>892</v>
      </c>
      <c r="N155" s="32">
        <f t="shared" si="81"/>
        <v>3.121387283236994E-2</v>
      </c>
      <c r="O155" s="18">
        <f>IF(ISNUMBER(M155), $B172 * N155, "")</f>
        <v>4682.0809248554915</v>
      </c>
      <c r="Q155" s="264"/>
      <c r="R155" s="264"/>
      <c r="S155" s="264"/>
    </row>
    <row r="156" spans="1:19" ht="17.25" thickBot="1">
      <c r="A156" s="127" t="s">
        <v>126</v>
      </c>
      <c r="B156" s="128">
        <v>134</v>
      </c>
      <c r="C156" s="78">
        <v>0</v>
      </c>
      <c r="D156" s="20">
        <v>133</v>
      </c>
      <c r="E156" s="21">
        <f t="shared" si="78"/>
        <v>-7.462686567164179E-3</v>
      </c>
      <c r="F156" s="22">
        <f>IF(ISNUMBER(D156), $B172 * E156, "")</f>
        <v>-1119.4029850746269</v>
      </c>
      <c r="G156" s="30">
        <v>129</v>
      </c>
      <c r="H156" s="21">
        <f t="shared" si="79"/>
        <v>-3.7313432835820892E-2</v>
      </c>
      <c r="I156" s="105">
        <f>IF(ISNUMBER(G156), $B172 * H156, "")</f>
        <v>-5597.0149253731342</v>
      </c>
      <c r="J156" s="20">
        <v>130</v>
      </c>
      <c r="K156" s="21">
        <f t="shared" si="80"/>
        <v>-2.9850746268656716E-2</v>
      </c>
      <c r="L156" s="22">
        <f>IF(ISNUMBER(J156), $B172 * K156, "")</f>
        <v>-4477.6119402985078</v>
      </c>
      <c r="M156" s="30">
        <v>137</v>
      </c>
      <c r="N156" s="21">
        <f t="shared" si="81"/>
        <v>2.2388059701492536E-2</v>
      </c>
      <c r="O156" s="22">
        <f>IF(ISNUMBER(M156), $B172 * N156, "")</f>
        <v>3358.2089552238804</v>
      </c>
      <c r="Q156" s="264"/>
      <c r="R156" s="264"/>
      <c r="S156" s="264"/>
    </row>
    <row r="157" spans="1:19" ht="17.25" thickBot="1">
      <c r="A157" s="125" t="s">
        <v>240</v>
      </c>
      <c r="B157" s="129">
        <v>640</v>
      </c>
      <c r="C157" s="80">
        <v>-1.5600624E-3</v>
      </c>
      <c r="D157" s="106">
        <v>674</v>
      </c>
      <c r="E157" s="107">
        <f>IF(ISNUMBER(D157), (D157 - $B157) / $B157, "")</f>
        <v>5.3124999999999999E-2</v>
      </c>
      <c r="F157" s="108">
        <f>IF(ISNUMBER(D157), $B172 * E157, "")</f>
        <v>7968.75</v>
      </c>
      <c r="G157" s="109">
        <v>639</v>
      </c>
      <c r="H157" s="107">
        <f>IF(ISNUMBER(G157), (G157 - $B157) / $B157, "")</f>
        <v>-1.5625000000000001E-3</v>
      </c>
      <c r="I157" s="110">
        <f>IF(ISNUMBER(G157), $B172 * H157, "")</f>
        <v>-234.375</v>
      </c>
      <c r="J157" s="106">
        <v>644</v>
      </c>
      <c r="K157" s="107">
        <f>IF(ISNUMBER(J157), (J157 - $B157) / $B157, "")</f>
        <v>6.2500000000000003E-3</v>
      </c>
      <c r="L157" s="108">
        <f>IF(ISNUMBER(J157), $B172 * K157, "")</f>
        <v>937.5</v>
      </c>
      <c r="M157" s="109">
        <v>659</v>
      </c>
      <c r="N157" s="107">
        <f>IF(ISNUMBER(M157), (M157 - $B157) / $B157, "")</f>
        <v>2.9687499999999999E-2</v>
      </c>
      <c r="O157" s="108">
        <f>IF(ISNUMBER(M157), $B172 * N157, "")</f>
        <v>4453.125</v>
      </c>
      <c r="Q157" s="264"/>
      <c r="R157" s="264"/>
      <c r="S157" s="264"/>
    </row>
    <row r="158" spans="1:19" ht="17.25" thickBot="1">
      <c r="A158" s="125" t="s">
        <v>136</v>
      </c>
      <c r="B158" s="126">
        <v>359</v>
      </c>
      <c r="C158" s="77">
        <v>-2.7777778000000002E-3</v>
      </c>
      <c r="D158" s="15">
        <v>365</v>
      </c>
      <c r="E158" s="32">
        <f t="shared" ref="E158:E161" si="82">IF(ISNUMBER(D158), (D158 - $B158) / $B158, "")</f>
        <v>1.6713091922005572E-2</v>
      </c>
      <c r="F158" s="18">
        <f>IF(ISNUMBER(D158), $B172 * E158, "")</f>
        <v>2506.9637883008359</v>
      </c>
      <c r="G158" s="31">
        <v>354</v>
      </c>
      <c r="H158" s="32">
        <f t="shared" ref="H158:H161" si="83">IF(ISNUMBER(G158), (G158 - $B158) / $B158, "")</f>
        <v>-1.3927576601671309E-2</v>
      </c>
      <c r="I158" s="101">
        <f>IF(ISNUMBER(G158), $B172 * H158, "")</f>
        <v>-2089.1364902506962</v>
      </c>
      <c r="J158" s="15">
        <v>354</v>
      </c>
      <c r="K158" s="32">
        <f t="shared" ref="K158:K161" si="84">IF(ISNUMBER(J158), (J158 - $B158) / $B158, "")</f>
        <v>-1.3927576601671309E-2</v>
      </c>
      <c r="L158" s="18">
        <f>IF(ISNUMBER(J158), $B172 * K158, "")</f>
        <v>-2089.1364902506962</v>
      </c>
      <c r="M158" s="31">
        <v>362</v>
      </c>
      <c r="N158" s="32">
        <f t="shared" ref="N158:N161" si="85">IF(ISNUMBER(M158), (M158 - $B158) / $B158, "")</f>
        <v>8.356545961002786E-3</v>
      </c>
      <c r="O158" s="18">
        <f>IF(ISNUMBER(M158), $B172 * N158, "")</f>
        <v>1253.4818941504179</v>
      </c>
      <c r="Q158" s="264"/>
      <c r="R158" s="264"/>
      <c r="S158" s="264"/>
    </row>
    <row r="159" spans="1:19" ht="17.25" thickBot="1">
      <c r="A159" s="125" t="s">
        <v>116</v>
      </c>
      <c r="B159" s="126">
        <v>217</v>
      </c>
      <c r="C159" s="77">
        <v>-4.5871560000000002E-3</v>
      </c>
      <c r="D159" s="15">
        <v>218</v>
      </c>
      <c r="E159" s="32">
        <f t="shared" si="82"/>
        <v>4.608294930875576E-3</v>
      </c>
      <c r="F159" s="18">
        <f>IF(ISNUMBER(D159), $B172 * E159, "")</f>
        <v>691.24423963133643</v>
      </c>
      <c r="G159" s="31">
        <v>216</v>
      </c>
      <c r="H159" s="32">
        <f t="shared" si="83"/>
        <v>-4.608294930875576E-3</v>
      </c>
      <c r="I159" s="101">
        <f>IF(ISNUMBER(G159), $B172 * H159, "")</f>
        <v>-691.24423963133643</v>
      </c>
      <c r="J159" s="15">
        <v>217</v>
      </c>
      <c r="K159" s="32">
        <f t="shared" si="84"/>
        <v>0</v>
      </c>
      <c r="L159" s="18">
        <f>IF(ISNUMBER(J159), $B172 * K159, "")</f>
        <v>0</v>
      </c>
      <c r="M159" s="31">
        <v>224</v>
      </c>
      <c r="N159" s="32">
        <f t="shared" si="85"/>
        <v>3.2258064516129031E-2</v>
      </c>
      <c r="O159" s="18">
        <f>IF(ISNUMBER(M159), $B172 * N159, "")</f>
        <v>4838.7096774193551</v>
      </c>
      <c r="Q159" s="264"/>
      <c r="R159" s="264"/>
      <c r="S159" s="264"/>
    </row>
    <row r="160" spans="1:19" ht="17.25" thickBot="1">
      <c r="A160" s="125" t="s">
        <v>51</v>
      </c>
      <c r="B160" s="126">
        <v>376</v>
      </c>
      <c r="C160" s="77">
        <v>-5.2910053000000002E-3</v>
      </c>
      <c r="D160" s="15">
        <v>384</v>
      </c>
      <c r="E160" s="32">
        <f t="shared" si="82"/>
        <v>2.1276595744680851E-2</v>
      </c>
      <c r="F160" s="18">
        <f>IF(ISNUMBER(D160), $B172 * E160, "")</f>
        <v>3191.4893617021276</v>
      </c>
      <c r="G160" s="31">
        <v>377</v>
      </c>
      <c r="H160" s="32">
        <f t="shared" si="83"/>
        <v>2.6595744680851063E-3</v>
      </c>
      <c r="I160" s="101">
        <f>IF(ISNUMBER(G160), $B172 * H160, "")</f>
        <v>398.93617021276594</v>
      </c>
      <c r="J160" s="15">
        <v>378</v>
      </c>
      <c r="K160" s="32">
        <f t="shared" si="84"/>
        <v>5.3191489361702126E-3</v>
      </c>
      <c r="L160" s="18">
        <f>IF(ISNUMBER(J160), $B172 * K160, "")</f>
        <v>797.87234042553189</v>
      </c>
      <c r="M160" s="31">
        <v>394</v>
      </c>
      <c r="N160" s="32">
        <f t="shared" si="85"/>
        <v>4.7872340425531915E-2</v>
      </c>
      <c r="O160" s="18">
        <f>IF(ISNUMBER(M160), $B172 * N160, "")</f>
        <v>7180.8510638297876</v>
      </c>
      <c r="Q160" s="33"/>
      <c r="R160" s="33"/>
    </row>
    <row r="161" spans="1:19" ht="17.25" thickBot="1">
      <c r="A161" s="130" t="s">
        <v>252</v>
      </c>
      <c r="B161" s="131">
        <v>395</v>
      </c>
      <c r="C161" s="79">
        <v>-7.5376884E-3</v>
      </c>
      <c r="D161" s="24">
        <v>436</v>
      </c>
      <c r="E161" s="25">
        <f t="shared" si="82"/>
        <v>0.10379746835443038</v>
      </c>
      <c r="F161" s="104">
        <f>IF(ISNUMBER(D161), $B172 * E161, "")</f>
        <v>15569.620253164556</v>
      </c>
      <c r="G161" s="102">
        <v>423</v>
      </c>
      <c r="H161" s="25">
        <f t="shared" si="83"/>
        <v>7.0886075949367092E-2</v>
      </c>
      <c r="I161" s="103">
        <f>IF(ISNUMBER(G161), $B172 * H161, "")</f>
        <v>10632.911392405063</v>
      </c>
      <c r="J161" s="24">
        <v>441</v>
      </c>
      <c r="K161" s="25">
        <f t="shared" si="84"/>
        <v>0.11645569620253164</v>
      </c>
      <c r="L161" s="104">
        <f>IF(ISNUMBER(J161), $B172 * K161, "")</f>
        <v>17468.354430379746</v>
      </c>
      <c r="M161" s="102">
        <v>428</v>
      </c>
      <c r="N161" s="25">
        <f t="shared" si="85"/>
        <v>8.3544303797468356E-2</v>
      </c>
      <c r="O161" s="104">
        <f>IF(ISNUMBER(M161), $B172 * N161, "")</f>
        <v>12531.645569620254</v>
      </c>
      <c r="Q161" s="265"/>
      <c r="R161" s="266"/>
      <c r="S161" s="267"/>
    </row>
    <row r="162" spans="1:19">
      <c r="A162" s="123" t="s">
        <v>61</v>
      </c>
      <c r="B162" s="124">
        <v>919</v>
      </c>
      <c r="C162" s="76">
        <v>-2.12992545E-2</v>
      </c>
      <c r="D162" s="13">
        <v>921</v>
      </c>
      <c r="E162" s="14">
        <f>IF(ISNUMBER(D162), (D162 - $B162) / $B162, "")</f>
        <v>2.176278563656148E-3</v>
      </c>
      <c r="F162" s="16">
        <f>IF(ISNUMBER(D162), $B172 * E162, "")</f>
        <v>326.44178454842222</v>
      </c>
      <c r="G162" s="29">
        <v>899</v>
      </c>
      <c r="H162" s="14">
        <f>IF(ISNUMBER(G162), (G162 - $B162) / $B162, "")</f>
        <v>-2.176278563656148E-2</v>
      </c>
      <c r="I162" s="100">
        <f>IF(ISNUMBER(G162), $B172 * H162, "")</f>
        <v>-3264.4178454842222</v>
      </c>
      <c r="J162" s="13">
        <v>905</v>
      </c>
      <c r="K162" s="14">
        <f>IF(ISNUMBER(J162), (J162 - $B162) / $B162, "")</f>
        <v>-1.5233949945593036E-2</v>
      </c>
      <c r="L162" s="16">
        <f>IF(ISNUMBER(J162), $B172 * K162, "")</f>
        <v>-2285.0924918389555</v>
      </c>
      <c r="M162" s="29">
        <v>932</v>
      </c>
      <c r="N162" s="14">
        <f>IF(ISNUMBER(M162), (M162 - $B162) / $B162, "")</f>
        <v>1.4145810663764961E-2</v>
      </c>
      <c r="O162" s="16">
        <f>IF(ISNUMBER(M162), $B172 * N162, "")</f>
        <v>2121.8715995647444</v>
      </c>
      <c r="Q162" s="268"/>
      <c r="R162" s="269"/>
      <c r="S162" s="270"/>
    </row>
    <row r="163" spans="1:19" ht="17.25" thickBot="1">
      <c r="A163" s="125" t="s">
        <v>226</v>
      </c>
      <c r="B163" s="126">
        <v>921</v>
      </c>
      <c r="C163" s="77">
        <v>-2.3329798499999999E-2</v>
      </c>
      <c r="D163" s="15">
        <v>1125</v>
      </c>
      <c r="E163" s="32">
        <f t="shared" ref="E163:E166" si="86">IF(ISNUMBER(D163), (D163 - $B163) / $B163, "")</f>
        <v>0.22149837133550487</v>
      </c>
      <c r="F163" s="18">
        <f>IF(ISNUMBER(D163), $B172 * E163, "")</f>
        <v>33224.755700325732</v>
      </c>
      <c r="G163" s="31">
        <v>1135</v>
      </c>
      <c r="H163" s="32">
        <f t="shared" ref="H163:H166" si="87">IF(ISNUMBER(G163), (G163 - $B163) / $B163, "")</f>
        <v>0.23235613463626492</v>
      </c>
      <c r="I163" s="101">
        <f>IF(ISNUMBER(G163), $B172 * H163, "")</f>
        <v>34853.420195439736</v>
      </c>
      <c r="J163" s="15">
        <v>1135</v>
      </c>
      <c r="K163" s="32">
        <f t="shared" ref="K163:K166" si="88">IF(ISNUMBER(J163), (J163 - $B163) / $B163, "")</f>
        <v>0.23235613463626492</v>
      </c>
      <c r="L163" s="18">
        <f>IF(ISNUMBER(J163), $B172 * K163, "")</f>
        <v>34853.420195439736</v>
      </c>
      <c r="M163" s="31">
        <v>1085</v>
      </c>
      <c r="N163" s="32">
        <f t="shared" ref="N163:N166" si="89">IF(ISNUMBER(M163), (M163 - $B163) / $B163, "")</f>
        <v>0.17806731813246471</v>
      </c>
      <c r="O163" s="18">
        <f>IF(ISNUMBER(M163), $B172 * N163, "")</f>
        <v>26710.097719869707</v>
      </c>
      <c r="Q163" s="271"/>
      <c r="R163" s="272"/>
      <c r="S163" s="273"/>
    </row>
    <row r="164" spans="1:19" ht="17.25" thickBot="1">
      <c r="A164" s="125" t="s">
        <v>172</v>
      </c>
      <c r="B164" s="126">
        <v>430</v>
      </c>
      <c r="C164" s="77">
        <v>-2.7149321300000001E-2</v>
      </c>
      <c r="D164" s="15">
        <v>449</v>
      </c>
      <c r="E164" s="32">
        <f t="shared" si="86"/>
        <v>4.4186046511627906E-2</v>
      </c>
      <c r="F164" s="18">
        <f>IF(ISNUMBER(D164), $B172 * E164, "")</f>
        <v>6627.9069767441861</v>
      </c>
      <c r="G164" s="31">
        <v>437</v>
      </c>
      <c r="H164" s="32">
        <f t="shared" si="87"/>
        <v>1.627906976744186E-2</v>
      </c>
      <c r="I164" s="101">
        <f>IF(ISNUMBER(G164), $B172 * H164, "")</f>
        <v>2441.8604651162791</v>
      </c>
      <c r="J164" s="15">
        <v>448</v>
      </c>
      <c r="K164" s="32">
        <f t="shared" si="88"/>
        <v>4.1860465116279069E-2</v>
      </c>
      <c r="L164" s="18">
        <f>IF(ISNUMBER(J164), $B172 * K164, "")</f>
        <v>6279.0697674418607</v>
      </c>
      <c r="M164" s="31">
        <v>447</v>
      </c>
      <c r="N164" s="32">
        <f t="shared" si="89"/>
        <v>3.9534883720930232E-2</v>
      </c>
      <c r="O164" s="18">
        <f>IF(ISNUMBER(M164), $B172 * N164, "")</f>
        <v>5930.2325581395344</v>
      </c>
      <c r="Q164" s="264"/>
      <c r="R164" s="264"/>
      <c r="S164" s="264"/>
    </row>
    <row r="165" spans="1:19" ht="17.25" thickBot="1">
      <c r="A165" s="125" t="s">
        <v>122</v>
      </c>
      <c r="B165" s="126">
        <v>607</v>
      </c>
      <c r="C165" s="77">
        <v>-2.8799999999999999E-2</v>
      </c>
      <c r="D165" s="15">
        <v>663</v>
      </c>
      <c r="E165" s="32">
        <f t="shared" si="86"/>
        <v>9.2257001647446463E-2</v>
      </c>
      <c r="F165" s="18">
        <f>IF(ISNUMBER(D165), $B172 * E165, "")</f>
        <v>13838.550247116969</v>
      </c>
      <c r="G165" s="31">
        <v>619</v>
      </c>
      <c r="H165" s="32">
        <f t="shared" si="87"/>
        <v>1.9769357495881382E-2</v>
      </c>
      <c r="I165" s="101">
        <f>IF(ISNUMBER(G165), $B172 * H165, "")</f>
        <v>2965.4036243822075</v>
      </c>
      <c r="J165" s="15">
        <v>635</v>
      </c>
      <c r="K165" s="32">
        <f t="shared" si="88"/>
        <v>4.6128500823723231E-2</v>
      </c>
      <c r="L165" s="18">
        <f>IF(ISNUMBER(J165), $B172 * K165, "")</f>
        <v>6919.2751235584847</v>
      </c>
      <c r="M165" s="31">
        <v>642</v>
      </c>
      <c r="N165" s="32">
        <f t="shared" si="89"/>
        <v>5.7660626029654036E-2</v>
      </c>
      <c r="O165" s="18">
        <f>IF(ISNUMBER(M165), $B172 * N165, "")</f>
        <v>8649.0939044481056</v>
      </c>
      <c r="Q165" s="274"/>
      <c r="R165" s="274"/>
      <c r="S165" s="274"/>
    </row>
    <row r="166" spans="1:19" ht="17.25" thickBot="1">
      <c r="A166" s="127" t="s">
        <v>228</v>
      </c>
      <c r="B166" s="128">
        <v>358</v>
      </c>
      <c r="C166" s="78">
        <v>-2.98102981E-2</v>
      </c>
      <c r="D166" s="20">
        <v>377</v>
      </c>
      <c r="E166" s="21">
        <f t="shared" si="86"/>
        <v>5.3072625698324022E-2</v>
      </c>
      <c r="F166" s="22">
        <f>IF(ISNUMBER(D166), $B172 * E166, "")</f>
        <v>7960.8938547486032</v>
      </c>
      <c r="G166" s="30">
        <v>364</v>
      </c>
      <c r="H166" s="21">
        <f t="shared" si="87"/>
        <v>1.6759776536312849E-2</v>
      </c>
      <c r="I166" s="105">
        <f>IF(ISNUMBER(G166), $B172 * H166, "")</f>
        <v>2513.9664804469271</v>
      </c>
      <c r="J166" s="20">
        <v>366</v>
      </c>
      <c r="K166" s="21">
        <f t="shared" si="88"/>
        <v>2.23463687150838E-2</v>
      </c>
      <c r="L166" s="22">
        <f>IF(ISNUMBER(J166), $B172 * K166, "")</f>
        <v>3351.9553072625699</v>
      </c>
      <c r="M166" s="30">
        <v>365</v>
      </c>
      <c r="N166" s="21">
        <f t="shared" si="89"/>
        <v>1.9553072625698324E-2</v>
      </c>
      <c r="O166" s="22">
        <f>IF(ISNUMBER(M166), $B172 * N166, "")</f>
        <v>2932.9608938547485</v>
      </c>
      <c r="Q166" s="274"/>
      <c r="R166" s="274"/>
      <c r="S166" s="274"/>
    </row>
    <row r="167" spans="1:19" ht="17.25" thickBot="1">
      <c r="A167" s="125" t="s">
        <v>190</v>
      </c>
      <c r="B167" s="129">
        <v>423</v>
      </c>
      <c r="C167" s="80">
        <v>-3.2036613300000003E-2</v>
      </c>
      <c r="D167" s="106">
        <v>474</v>
      </c>
      <c r="E167" s="107">
        <f>IF(ISNUMBER(D167), (D167 - $B167) / $B167, "")</f>
        <v>0.12056737588652482</v>
      </c>
      <c r="F167" s="108">
        <f>IF(ISNUMBER(D167), $B172 * E167, "")</f>
        <v>18085.106382978724</v>
      </c>
      <c r="G167" s="109">
        <v>452</v>
      </c>
      <c r="H167" s="107">
        <f>IF(ISNUMBER(G167), (G167 - $B167) / $B167, "")</f>
        <v>6.8557919621749411E-2</v>
      </c>
      <c r="I167" s="110">
        <f>IF(ISNUMBER(G167), $B172 * H167, "")</f>
        <v>10283.687943262412</v>
      </c>
      <c r="J167" s="106">
        <v>466</v>
      </c>
      <c r="K167" s="107">
        <f>IF(ISNUMBER(J167), (J167 - $B167) / $B167, "")</f>
        <v>0.10165484633569739</v>
      </c>
      <c r="L167" s="108">
        <f>IF(ISNUMBER(J167), $B172 * K167, "")</f>
        <v>15248.226950354609</v>
      </c>
      <c r="M167" s="109">
        <v>455</v>
      </c>
      <c r="N167" s="107">
        <f>IF(ISNUMBER(M167), (M167 - $B167) / $B167, "")</f>
        <v>7.5650118203309691E-2</v>
      </c>
      <c r="O167" s="108">
        <f>IF(ISNUMBER(M167), $B172 * N167, "")</f>
        <v>11347.517730496455</v>
      </c>
      <c r="Q167" s="264"/>
      <c r="R167" s="264"/>
      <c r="S167" s="264"/>
    </row>
    <row r="168" spans="1:19" ht="17.25" thickBot="1">
      <c r="A168" s="125" t="s">
        <v>54</v>
      </c>
      <c r="B168" s="126">
        <v>477</v>
      </c>
      <c r="C168" s="77">
        <v>-3.4412955500000002E-2</v>
      </c>
      <c r="D168" s="15">
        <v>466</v>
      </c>
      <c r="E168" s="32">
        <f t="shared" ref="E168:E171" si="90">IF(ISNUMBER(D168), (D168 - $B168) / $B168, "")</f>
        <v>-2.3060796645702306E-2</v>
      </c>
      <c r="F168" s="18">
        <f>IF(ISNUMBER(D168), $B172 * E168, "")</f>
        <v>-3459.1194968553459</v>
      </c>
      <c r="G168" s="31">
        <v>453</v>
      </c>
      <c r="H168" s="32">
        <f t="shared" ref="H168:H171" si="91">IF(ISNUMBER(G168), (G168 - $B168) / $B168, "")</f>
        <v>-5.0314465408805034E-2</v>
      </c>
      <c r="I168" s="101">
        <f>IF(ISNUMBER(G168), $B172 * H168, "")</f>
        <v>-7547.1698113207549</v>
      </c>
      <c r="J168" s="15">
        <v>454</v>
      </c>
      <c r="K168" s="32">
        <f t="shared" ref="K168:K171" si="92">IF(ISNUMBER(J168), (J168 - $B168) / $B168, "")</f>
        <v>-4.8218029350104823E-2</v>
      </c>
      <c r="L168" s="18">
        <f>IF(ISNUMBER(J168), $B172 * K168, "")</f>
        <v>-7232.7044025157238</v>
      </c>
      <c r="M168" s="31">
        <v>468</v>
      </c>
      <c r="N168" s="32">
        <f t="shared" ref="N168:N171" si="93">IF(ISNUMBER(M168), (M168 - $B168) / $B168, "")</f>
        <v>-1.8867924528301886E-2</v>
      </c>
      <c r="O168" s="18">
        <f>IF(ISNUMBER(M168), $B172 * N168, "")</f>
        <v>-2830.1886792452829</v>
      </c>
      <c r="Q168" s="264"/>
      <c r="R168" s="264"/>
      <c r="S168" s="264"/>
    </row>
    <row r="169" spans="1:19" ht="17.25" thickBot="1">
      <c r="A169" s="125" t="s">
        <v>230</v>
      </c>
      <c r="B169" s="126">
        <v>814</v>
      </c>
      <c r="C169" s="77">
        <v>-3.6686390499999999E-2</v>
      </c>
      <c r="D169" s="15">
        <v>1350</v>
      </c>
      <c r="E169" s="32">
        <f t="shared" si="90"/>
        <v>0.65847665847665848</v>
      </c>
      <c r="F169" s="18">
        <f>IF(ISNUMBER(D169), $B172 * E169, "")</f>
        <v>98771.498771498766</v>
      </c>
      <c r="G169" s="31">
        <v>1410</v>
      </c>
      <c r="H169" s="32">
        <f t="shared" si="91"/>
        <v>0.73218673218673214</v>
      </c>
      <c r="I169" s="101">
        <f>IF(ISNUMBER(G169), $B172 * H169, "")</f>
        <v>109828.00982800982</v>
      </c>
      <c r="J169" s="15">
        <v>1360</v>
      </c>
      <c r="K169" s="32">
        <f t="shared" si="92"/>
        <v>0.67076167076167081</v>
      </c>
      <c r="L169" s="18">
        <f>IF(ISNUMBER(J169), $B172 * K169, "")</f>
        <v>100614.25061425062</v>
      </c>
      <c r="M169" s="31">
        <v>1260</v>
      </c>
      <c r="N169" s="32">
        <f t="shared" si="93"/>
        <v>0.54791154791154795</v>
      </c>
      <c r="O169" s="18">
        <f>IF(ISNUMBER(M169), $B172 * N169, "")</f>
        <v>82186.732186732188</v>
      </c>
      <c r="Q169" s="264"/>
      <c r="R169" s="264"/>
      <c r="S169" s="264"/>
    </row>
    <row r="170" spans="1:19">
      <c r="A170" s="125" t="s">
        <v>162</v>
      </c>
      <c r="B170" s="126">
        <v>811</v>
      </c>
      <c r="C170" s="77">
        <v>-3.6817102099999999E-2</v>
      </c>
      <c r="D170" s="15">
        <v>846</v>
      </c>
      <c r="E170" s="32">
        <f t="shared" si="90"/>
        <v>4.3156596794081382E-2</v>
      </c>
      <c r="F170" s="18">
        <f>IF(ISNUMBER(D170), $B172 * E170, "")</f>
        <v>6473.4895191122077</v>
      </c>
      <c r="G170" s="31">
        <v>812</v>
      </c>
      <c r="H170" s="32">
        <f t="shared" si="91"/>
        <v>1.2330456226880395E-3</v>
      </c>
      <c r="I170" s="101">
        <f>IF(ISNUMBER(G170), $B172 * H170, "")</f>
        <v>184.95684340320591</v>
      </c>
      <c r="J170" s="15">
        <v>822</v>
      </c>
      <c r="K170" s="32">
        <f t="shared" si="92"/>
        <v>1.3563501849568433E-2</v>
      </c>
      <c r="L170" s="18">
        <f>IF(ISNUMBER(J170), $B172 * K170, "")</f>
        <v>2034.525277435265</v>
      </c>
      <c r="M170" s="31">
        <v>831</v>
      </c>
      <c r="N170" s="32">
        <f t="shared" si="93"/>
        <v>2.4660912453760789E-2</v>
      </c>
      <c r="O170" s="18">
        <f>IF(ISNUMBER(M170), $B172 * N170, "")</f>
        <v>3699.1368680641185</v>
      </c>
      <c r="Q170" s="253"/>
      <c r="R170" s="254"/>
      <c r="S170" s="255"/>
    </row>
    <row r="171" spans="1:19" ht="17.25" thickBot="1">
      <c r="A171" s="130" t="s">
        <v>112</v>
      </c>
      <c r="B171" s="131">
        <v>955</v>
      </c>
      <c r="C171" s="79">
        <v>-5.4455445499999998E-2</v>
      </c>
      <c r="D171" s="24">
        <v>970</v>
      </c>
      <c r="E171" s="25">
        <f t="shared" si="90"/>
        <v>1.5706806282722512E-2</v>
      </c>
      <c r="F171" s="104">
        <f>IF(ISNUMBER(D171), $B172 * E171, "")</f>
        <v>2356.0209424083769</v>
      </c>
      <c r="G171" s="102">
        <v>926</v>
      </c>
      <c r="H171" s="25">
        <f t="shared" si="91"/>
        <v>-3.0366492146596858E-2</v>
      </c>
      <c r="I171" s="103">
        <f>IF(ISNUMBER(G171), $B172 * H171, "")</f>
        <v>-4554.9738219895289</v>
      </c>
      <c r="J171" s="24">
        <v>928</v>
      </c>
      <c r="K171" s="25">
        <f t="shared" si="92"/>
        <v>-2.8272251308900525E-2</v>
      </c>
      <c r="L171" s="104">
        <f>IF(ISNUMBER(J171), $B172 * K171, "")</f>
        <v>-4240.8376963350784</v>
      </c>
      <c r="M171" s="102">
        <v>962</v>
      </c>
      <c r="N171" s="25">
        <f t="shared" si="93"/>
        <v>7.3298429319371729E-3</v>
      </c>
      <c r="O171" s="104">
        <f>IF(ISNUMBER(M171), $B172 * N171, "")</f>
        <v>1099.476439790576</v>
      </c>
      <c r="Q171" s="256"/>
      <c r="R171" s="257"/>
      <c r="S171" s="258"/>
    </row>
    <row r="172" spans="1:19" ht="17.25" thickBot="1">
      <c r="A172" s="132" t="s">
        <v>268</v>
      </c>
      <c r="B172" s="317">
        <f>$B$37</f>
        <v>150000</v>
      </c>
      <c r="C172" s="318"/>
      <c r="D172" s="26" t="s">
        <v>269</v>
      </c>
      <c r="E172" s="27">
        <f>IF(COUNT(E152:E171), SUM(E152:E171) / COUNT(E152:E171), 0)</f>
        <v>7.9455375868894243E-2</v>
      </c>
      <c r="F172" s="28">
        <f>SUM(F152:F171)</f>
        <v>238366.12760668274</v>
      </c>
      <c r="G172" s="26" t="s">
        <v>269</v>
      </c>
      <c r="H172" s="27">
        <f>IF(COUNT(H152:H171), SUM(H152:H171) / COUNT(H152:H171), 0)</f>
        <v>5.1330997834571776E-2</v>
      </c>
      <c r="I172" s="28">
        <f>SUM(I152:I171)</f>
        <v>153992.99350371532</v>
      </c>
      <c r="J172" s="26" t="s">
        <v>269</v>
      </c>
      <c r="K172" s="27">
        <f>IF(COUNT(K152:K171), SUM(K152:K171) / COUNT(K152:K171), 0)</f>
        <v>7.104984805492634E-2</v>
      </c>
      <c r="L172" s="28">
        <f>SUM(L152:L171)</f>
        <v>213149.54416477901</v>
      </c>
      <c r="M172" s="26" t="s">
        <v>269</v>
      </c>
      <c r="N172" s="27">
        <f>IF(COUNT(N152:N171), SUM(N152:N171) / COUNT(N152:N171), 0)</f>
        <v>7.074873274001324E-2</v>
      </c>
      <c r="O172" s="28">
        <f>SUM(O152:O171)</f>
        <v>212246.19822003972</v>
      </c>
      <c r="Q172" s="259"/>
      <c r="R172" s="260"/>
      <c r="S172" s="261"/>
    </row>
    <row r="174" spans="1:19" ht="17.25" thickBot="1"/>
    <row r="175" spans="1:19" ht="17.25" thickBot="1">
      <c r="A175" s="275" t="s">
        <v>253</v>
      </c>
      <c r="B175" s="276"/>
      <c r="C175" s="276"/>
      <c r="D175" s="276"/>
      <c r="E175" s="276"/>
      <c r="F175" s="276"/>
      <c r="G175" s="276"/>
      <c r="H175" s="276"/>
      <c r="I175" s="276"/>
      <c r="J175" s="276"/>
      <c r="K175" s="276"/>
      <c r="L175" s="276"/>
      <c r="M175" s="276"/>
      <c r="N175" s="276"/>
      <c r="O175" s="277"/>
      <c r="Q175" s="274"/>
      <c r="R175" s="274"/>
      <c r="S175" s="274"/>
    </row>
    <row r="176" spans="1:19" ht="17.25" thickBot="1">
      <c r="A176" s="177" t="s">
        <v>265</v>
      </c>
      <c r="B176" s="275" t="s">
        <v>49</v>
      </c>
      <c r="C176" s="277"/>
      <c r="D176" s="275" t="s">
        <v>58</v>
      </c>
      <c r="E176" s="276"/>
      <c r="F176" s="277"/>
      <c r="G176" s="278">
        <f>_xlfn.IFNA(VLOOKUP(B176, 현재가테이블!$B$2:$D$200, 2, FALSE), "-")</f>
        <v>74050000</v>
      </c>
      <c r="H176" s="279"/>
      <c r="I176" s="280"/>
      <c r="J176" s="275" t="s">
        <v>59</v>
      </c>
      <c r="K176" s="276"/>
      <c r="L176" s="277"/>
      <c r="M176" s="281">
        <f>_xlfn.IFNA(VLOOKUP(B176, 현재가테이블!$B$2:$D$200, 3, FALSE), "-")</f>
        <v>-1.04236269E-2</v>
      </c>
      <c r="N176" s="282"/>
      <c r="O176" s="283"/>
      <c r="Q176" s="274"/>
      <c r="R176" s="274"/>
      <c r="S176" s="274"/>
    </row>
    <row r="177" spans="1:19" ht="17.25" thickBot="1">
      <c r="A177" s="319" t="s">
        <v>55</v>
      </c>
      <c r="B177" s="315" t="str">
        <f>TEXT($G$1, "[$-ko-KR]yyyy-mm-dd(ddd) ") &amp; "오전 00:00"</f>
        <v>2021-10-06(수) 오전 00:00</v>
      </c>
      <c r="C177" s="316"/>
      <c r="D177" s="288" t="str">
        <f>TEXT($G$1, "[$-ko-KR]yyyy-mm-dd(ddd) ") &amp; "오후 14:00"</f>
        <v>2021-10-06(수) 오후 14:00</v>
      </c>
      <c r="E177" s="289"/>
      <c r="F177" s="290"/>
      <c r="G177" s="288" t="str">
        <f>TEXT($G$1, "[$-ko-KR]yyyy-mm-dd(ddd) ") &amp; "오후 19:00"</f>
        <v>2021-10-06(수) 오후 19:00</v>
      </c>
      <c r="H177" s="289"/>
      <c r="I177" s="290"/>
      <c r="J177" s="288" t="str">
        <f>TEXT($G$1, "[$-ko-KR]yyyy-mm-dd(ddd) ") &amp; "오후 21:00"</f>
        <v>2021-10-06(수) 오후 21:00</v>
      </c>
      <c r="K177" s="289"/>
      <c r="L177" s="290"/>
      <c r="M177" s="288" t="str">
        <f>TEXT($G$1+1, "[$-ko-KR]yyyy-mm-dd(ddd) ") &amp; "오전 00:00"</f>
        <v>2021-10-07(목) 오전 00:00</v>
      </c>
      <c r="N177" s="289"/>
      <c r="O177" s="290"/>
      <c r="Q177" s="274"/>
      <c r="R177" s="274"/>
      <c r="S177" s="274"/>
    </row>
    <row r="178" spans="1:19" ht="17.25" thickBot="1">
      <c r="A178" s="320"/>
      <c r="B178" s="121" t="s">
        <v>58</v>
      </c>
      <c r="C178" s="122" t="s">
        <v>59</v>
      </c>
      <c r="D178" s="2" t="s">
        <v>58</v>
      </c>
      <c r="E178" s="10" t="s">
        <v>266</v>
      </c>
      <c r="F178" s="11" t="s">
        <v>267</v>
      </c>
      <c r="G178" s="178" t="s">
        <v>58</v>
      </c>
      <c r="H178" s="179" t="s">
        <v>266</v>
      </c>
      <c r="I178" s="180" t="s">
        <v>267</v>
      </c>
      <c r="J178" s="10" t="s">
        <v>58</v>
      </c>
      <c r="K178" s="10" t="s">
        <v>266</v>
      </c>
      <c r="L178" s="115" t="s">
        <v>267</v>
      </c>
      <c r="M178" s="2" t="s">
        <v>58</v>
      </c>
      <c r="N178" s="10" t="s">
        <v>266</v>
      </c>
      <c r="O178" s="66" t="s">
        <v>267</v>
      </c>
      <c r="Q178" s="264"/>
      <c r="R178" s="264"/>
      <c r="S178" s="264"/>
    </row>
    <row r="179" spans="1:19" ht="17.25" thickBot="1">
      <c r="A179" s="123" t="s">
        <v>172</v>
      </c>
      <c r="B179" s="124">
        <v>430</v>
      </c>
      <c r="C179" s="76">
        <v>-2.7149321300000001E-2</v>
      </c>
      <c r="D179" s="13">
        <v>449</v>
      </c>
      <c r="E179" s="14">
        <f>IF(ISNUMBER(D179), (D179 - $B179) / $B179, "")</f>
        <v>4.4186046511627906E-2</v>
      </c>
      <c r="F179" s="16">
        <f>IF(ISNUMBER(D179), $B199 * E179, "")</f>
        <v>6627.9069767441861</v>
      </c>
      <c r="G179" s="29">
        <v>437</v>
      </c>
      <c r="H179" s="14">
        <f>IF(ISNUMBER(G179), (G179 - $B179) / $B179, "")</f>
        <v>1.627906976744186E-2</v>
      </c>
      <c r="I179" s="100">
        <f>IF(ISNUMBER(G179), $B199 * H179, "")</f>
        <v>2441.8604651162791</v>
      </c>
      <c r="J179" s="13">
        <v>448</v>
      </c>
      <c r="K179" s="14">
        <f>IF(ISNUMBER(J179), (J179 - $B179) / $B179, "")</f>
        <v>4.1860465116279069E-2</v>
      </c>
      <c r="L179" s="16">
        <f>IF(ISNUMBER(J179), $B199 * K179, "")</f>
        <v>6279.0697674418607</v>
      </c>
      <c r="M179" s="29">
        <v>447</v>
      </c>
      <c r="N179" s="14">
        <f>IF(ISNUMBER(M179), (M179 - $B179) / $B179, "")</f>
        <v>3.9534883720930232E-2</v>
      </c>
      <c r="O179" s="16">
        <f>IF(ISNUMBER(M179), $B199 * N179, "")</f>
        <v>5930.2325581395344</v>
      </c>
      <c r="Q179" s="274"/>
      <c r="R179" s="274"/>
      <c r="S179" s="274"/>
    </row>
    <row r="180" spans="1:19" ht="17.25" thickBot="1">
      <c r="A180" s="125" t="s">
        <v>122</v>
      </c>
      <c r="B180" s="126">
        <v>607</v>
      </c>
      <c r="C180" s="77">
        <v>-2.8799999999999999E-2</v>
      </c>
      <c r="D180" s="15">
        <v>663</v>
      </c>
      <c r="E180" s="32">
        <f t="shared" ref="E180:E183" si="94">IF(ISNUMBER(D180), (D180 - $B180) / $B180, "")</f>
        <v>9.2257001647446463E-2</v>
      </c>
      <c r="F180" s="18">
        <f>IF(ISNUMBER(D180), $B199 * E180, "")</f>
        <v>13838.550247116969</v>
      </c>
      <c r="G180" s="31">
        <v>619</v>
      </c>
      <c r="H180" s="32">
        <f t="shared" ref="H180:H183" si="95">IF(ISNUMBER(G180), (G180 - $B180) / $B180, "")</f>
        <v>1.9769357495881382E-2</v>
      </c>
      <c r="I180" s="101">
        <f>IF(ISNUMBER(G180), $B199 * H180, "")</f>
        <v>2965.4036243822075</v>
      </c>
      <c r="J180" s="15">
        <v>635</v>
      </c>
      <c r="K180" s="32">
        <f t="shared" ref="K180:K183" si="96">IF(ISNUMBER(J180), (J180 - $B180) / $B180, "")</f>
        <v>4.6128500823723231E-2</v>
      </c>
      <c r="L180" s="18">
        <f>IF(ISNUMBER(J180), $B199 * K180, "")</f>
        <v>6919.2751235584847</v>
      </c>
      <c r="M180" s="31">
        <v>642</v>
      </c>
      <c r="N180" s="32">
        <f t="shared" ref="N180:N183" si="97">IF(ISNUMBER(M180), (M180 - $B180) / $B180, "")</f>
        <v>5.7660626029654036E-2</v>
      </c>
      <c r="O180" s="18">
        <f>IF(ISNUMBER(M180), $B199 * N180, "")</f>
        <v>8649.0939044481056</v>
      </c>
      <c r="Q180" s="274"/>
      <c r="R180" s="274"/>
      <c r="S180" s="274"/>
    </row>
    <row r="181" spans="1:19" ht="17.25" thickBot="1">
      <c r="A181" s="125" t="s">
        <v>88</v>
      </c>
      <c r="B181" s="126">
        <v>237900</v>
      </c>
      <c r="C181" s="77">
        <v>-2.8979591799999999E-2</v>
      </c>
      <c r="D181" s="15">
        <v>235950</v>
      </c>
      <c r="E181" s="32">
        <f t="shared" si="94"/>
        <v>-8.1967213114754103E-3</v>
      </c>
      <c r="F181" s="18">
        <f>IF(ISNUMBER(D181), $B199 * E181, "")</f>
        <v>-1229.5081967213116</v>
      </c>
      <c r="G181" s="31">
        <v>233700</v>
      </c>
      <c r="H181" s="32">
        <f t="shared" si="95"/>
        <v>-1.7654476670870115E-2</v>
      </c>
      <c r="I181" s="101">
        <f>IF(ISNUMBER(G181), $B199 * H181, "")</f>
        <v>-2648.1715006305171</v>
      </c>
      <c r="J181" s="15">
        <v>231550</v>
      </c>
      <c r="K181" s="32">
        <f t="shared" si="96"/>
        <v>-2.6691887347625051E-2</v>
      </c>
      <c r="L181" s="18">
        <f>IF(ISNUMBER(J181), $B199 * K181, "")</f>
        <v>-4003.7831021437578</v>
      </c>
      <c r="M181" s="31">
        <v>250100</v>
      </c>
      <c r="N181" s="32">
        <f t="shared" si="97"/>
        <v>5.128205128205128E-2</v>
      </c>
      <c r="O181" s="18">
        <f>IF(ISNUMBER(M181), $B199 * N181, "")</f>
        <v>7692.3076923076924</v>
      </c>
      <c r="Q181" s="264"/>
      <c r="R181" s="264"/>
      <c r="S181" s="264"/>
    </row>
    <row r="182" spans="1:19" ht="17.25" thickBot="1">
      <c r="A182" s="125" t="s">
        <v>228</v>
      </c>
      <c r="B182" s="126">
        <v>358</v>
      </c>
      <c r="C182" s="77">
        <v>-2.98102981E-2</v>
      </c>
      <c r="D182" s="15">
        <v>377</v>
      </c>
      <c r="E182" s="32">
        <f t="shared" si="94"/>
        <v>5.3072625698324022E-2</v>
      </c>
      <c r="F182" s="18">
        <f>IF(ISNUMBER(D182), $B199 * E182, "")</f>
        <v>7960.8938547486032</v>
      </c>
      <c r="G182" s="31">
        <v>364</v>
      </c>
      <c r="H182" s="32">
        <f t="shared" si="95"/>
        <v>1.6759776536312849E-2</v>
      </c>
      <c r="I182" s="101">
        <f>IF(ISNUMBER(G182), $B199 * H182, "")</f>
        <v>2513.9664804469271</v>
      </c>
      <c r="J182" s="15">
        <v>366</v>
      </c>
      <c r="K182" s="32">
        <f t="shared" si="96"/>
        <v>2.23463687150838E-2</v>
      </c>
      <c r="L182" s="18">
        <f>IF(ISNUMBER(J182), $B199 * K182, "")</f>
        <v>3351.9553072625699</v>
      </c>
      <c r="M182" s="31">
        <v>365</v>
      </c>
      <c r="N182" s="32">
        <f t="shared" si="97"/>
        <v>1.9553072625698324E-2</v>
      </c>
      <c r="O182" s="18">
        <f>IF(ISNUMBER(M182), $B199 * N182, "")</f>
        <v>2932.9608938547485</v>
      </c>
      <c r="Q182" s="264"/>
      <c r="R182" s="264"/>
      <c r="S182" s="264"/>
    </row>
    <row r="183" spans="1:19" ht="17.25" thickBot="1">
      <c r="A183" s="127" t="s">
        <v>190</v>
      </c>
      <c r="B183" s="128">
        <v>423</v>
      </c>
      <c r="C183" s="78">
        <v>-3.2036613300000003E-2</v>
      </c>
      <c r="D183" s="20">
        <v>474</v>
      </c>
      <c r="E183" s="21">
        <f t="shared" si="94"/>
        <v>0.12056737588652482</v>
      </c>
      <c r="F183" s="22">
        <f>IF(ISNUMBER(D183), $B199 * E183, "")</f>
        <v>18085.106382978724</v>
      </c>
      <c r="G183" s="30">
        <v>452</v>
      </c>
      <c r="H183" s="21">
        <f t="shared" si="95"/>
        <v>6.8557919621749411E-2</v>
      </c>
      <c r="I183" s="105">
        <f>IF(ISNUMBER(G183), $B199 * H183, "")</f>
        <v>10283.687943262412</v>
      </c>
      <c r="J183" s="20">
        <v>466</v>
      </c>
      <c r="K183" s="21">
        <f t="shared" si="96"/>
        <v>0.10165484633569739</v>
      </c>
      <c r="L183" s="22">
        <f>IF(ISNUMBER(J183), $B199 * K183, "")</f>
        <v>15248.226950354609</v>
      </c>
      <c r="M183" s="30">
        <v>455</v>
      </c>
      <c r="N183" s="21">
        <f t="shared" si="97"/>
        <v>7.5650118203309691E-2</v>
      </c>
      <c r="O183" s="22">
        <f>IF(ISNUMBER(M183), $B199 * N183, "")</f>
        <v>11347.517730496455</v>
      </c>
      <c r="Q183" s="264"/>
      <c r="R183" s="264"/>
      <c r="S183" s="264"/>
    </row>
    <row r="184" spans="1:19" ht="17.25" thickBot="1">
      <c r="A184" s="125" t="s">
        <v>222</v>
      </c>
      <c r="B184" s="129">
        <v>4500</v>
      </c>
      <c r="C184" s="80">
        <v>-3.2258064500000003E-2</v>
      </c>
      <c r="D184" s="106">
        <v>4750</v>
      </c>
      <c r="E184" s="107">
        <f>IF(ISNUMBER(D184), (D184 - $B184) / $B184, "")</f>
        <v>5.5555555555555552E-2</v>
      </c>
      <c r="F184" s="108">
        <f>IF(ISNUMBER(D184), $B199 * E184, "")</f>
        <v>8333.3333333333321</v>
      </c>
      <c r="G184" s="109">
        <v>4485</v>
      </c>
      <c r="H184" s="107">
        <f>IF(ISNUMBER(G184), (G184 - $B184) / $B184, "")</f>
        <v>-3.3333333333333335E-3</v>
      </c>
      <c r="I184" s="110">
        <f>IF(ISNUMBER(G184), $B199 * H184, "")</f>
        <v>-500.00000000000006</v>
      </c>
      <c r="J184" s="106">
        <v>4515</v>
      </c>
      <c r="K184" s="107">
        <f>IF(ISNUMBER(J184), (J184 - $B184) / $B184, "")</f>
        <v>3.3333333333333335E-3</v>
      </c>
      <c r="L184" s="108">
        <f>IF(ISNUMBER(J184), $B199 * K184, "")</f>
        <v>500.00000000000006</v>
      </c>
      <c r="M184" s="109">
        <v>4685</v>
      </c>
      <c r="N184" s="107">
        <f>IF(ISNUMBER(M184), (M184 - $B184) / $B184, "")</f>
        <v>4.1111111111111112E-2</v>
      </c>
      <c r="O184" s="108">
        <f>IF(ISNUMBER(M184), $B199 * N184, "")</f>
        <v>6166.666666666667</v>
      </c>
      <c r="Q184" s="264"/>
      <c r="R184" s="264"/>
      <c r="S184" s="264"/>
    </row>
    <row r="185" spans="1:19" ht="17.25" thickBot="1">
      <c r="A185" s="125" t="s">
        <v>54</v>
      </c>
      <c r="B185" s="126">
        <v>477</v>
      </c>
      <c r="C185" s="77">
        <v>-3.4412955500000002E-2</v>
      </c>
      <c r="D185" s="15">
        <v>466</v>
      </c>
      <c r="E185" s="32">
        <f t="shared" ref="E185:E188" si="98">IF(ISNUMBER(D185), (D185 - $B185) / $B185, "")</f>
        <v>-2.3060796645702306E-2</v>
      </c>
      <c r="F185" s="18">
        <f>IF(ISNUMBER(D185), $B199 * E185, "")</f>
        <v>-3459.1194968553459</v>
      </c>
      <c r="G185" s="31">
        <v>453</v>
      </c>
      <c r="H185" s="32">
        <f t="shared" ref="H185:H188" si="99">IF(ISNUMBER(G185), (G185 - $B185) / $B185, "")</f>
        <v>-5.0314465408805034E-2</v>
      </c>
      <c r="I185" s="101">
        <f>IF(ISNUMBER(G185), $B199 * H185, "")</f>
        <v>-7547.1698113207549</v>
      </c>
      <c r="J185" s="15">
        <v>454</v>
      </c>
      <c r="K185" s="32">
        <f t="shared" ref="K185:K188" si="100">IF(ISNUMBER(J185), (J185 - $B185) / $B185, "")</f>
        <v>-4.8218029350104823E-2</v>
      </c>
      <c r="L185" s="18">
        <f>IF(ISNUMBER(J185), $B199 * K185, "")</f>
        <v>-7232.7044025157238</v>
      </c>
      <c r="M185" s="31">
        <v>468</v>
      </c>
      <c r="N185" s="32">
        <f t="shared" ref="N185:N188" si="101">IF(ISNUMBER(M185), (M185 - $B185) / $B185, "")</f>
        <v>-1.8867924528301886E-2</v>
      </c>
      <c r="O185" s="18">
        <f>IF(ISNUMBER(M185), $B199 * N185, "")</f>
        <v>-2830.1886792452829</v>
      </c>
      <c r="Q185" s="264"/>
      <c r="R185" s="264"/>
      <c r="S185" s="264"/>
    </row>
    <row r="186" spans="1:19" ht="17.25" thickBot="1">
      <c r="A186" s="125" t="s">
        <v>328</v>
      </c>
      <c r="B186" s="126">
        <v>0.27600000000000002</v>
      </c>
      <c r="C186" s="77">
        <v>-3.4965034999999998E-2</v>
      </c>
      <c r="D186" s="15">
        <v>0.27</v>
      </c>
      <c r="E186" s="32">
        <f t="shared" si="98"/>
        <v>-2.1739130434782625E-2</v>
      </c>
      <c r="F186" s="18">
        <f>IF(ISNUMBER(D186), $B199 * E186, "")</f>
        <v>-3260.8695652173938</v>
      </c>
      <c r="G186" s="31">
        <v>0.26500000000000001</v>
      </c>
      <c r="H186" s="32">
        <f t="shared" si="99"/>
        <v>-3.9855072463768147E-2</v>
      </c>
      <c r="I186" s="101">
        <f>IF(ISNUMBER(G186), $B199 * H186, "")</f>
        <v>-5978.2608695652225</v>
      </c>
      <c r="J186" s="15">
        <v>0.26400000000000001</v>
      </c>
      <c r="K186" s="32">
        <f t="shared" si="100"/>
        <v>-4.3478260869565251E-2</v>
      </c>
      <c r="L186" s="18">
        <f>IF(ISNUMBER(J186), $B199 * K186, "")</f>
        <v>-6521.7391304347875</v>
      </c>
      <c r="M186" s="31">
        <v>0.27500000000000002</v>
      </c>
      <c r="N186" s="32">
        <f t="shared" si="101"/>
        <v>-3.6231884057971045E-3</v>
      </c>
      <c r="O186" s="18">
        <f>IF(ISNUMBER(M186), $B199 * N186, "")</f>
        <v>-543.4782608695657</v>
      </c>
      <c r="Q186" s="264"/>
      <c r="R186" s="264"/>
      <c r="S186" s="264"/>
    </row>
    <row r="187" spans="1:19" ht="17.25" thickBot="1">
      <c r="A187" s="125" t="s">
        <v>230</v>
      </c>
      <c r="B187" s="126">
        <v>814</v>
      </c>
      <c r="C187" s="77">
        <v>-3.6686390499999999E-2</v>
      </c>
      <c r="D187" s="15">
        <v>1350</v>
      </c>
      <c r="E187" s="32">
        <f t="shared" si="98"/>
        <v>0.65847665847665848</v>
      </c>
      <c r="F187" s="18">
        <f>IF(ISNUMBER(D187), $B199 * E187, "")</f>
        <v>98771.498771498766</v>
      </c>
      <c r="G187" s="31">
        <v>1410</v>
      </c>
      <c r="H187" s="32">
        <f t="shared" si="99"/>
        <v>0.73218673218673214</v>
      </c>
      <c r="I187" s="101">
        <f>IF(ISNUMBER(G187), $B199 * H187, "")</f>
        <v>109828.00982800982</v>
      </c>
      <c r="J187" s="15">
        <v>1360</v>
      </c>
      <c r="K187" s="32">
        <f t="shared" si="100"/>
        <v>0.67076167076167081</v>
      </c>
      <c r="L187" s="18">
        <f>IF(ISNUMBER(J187), $B199 * K187, "")</f>
        <v>100614.25061425062</v>
      </c>
      <c r="M187" s="31">
        <v>1260</v>
      </c>
      <c r="N187" s="32">
        <f t="shared" si="101"/>
        <v>0.54791154791154795</v>
      </c>
      <c r="O187" s="18">
        <f>IF(ISNUMBER(M187), $B199 * N187, "")</f>
        <v>82186.732186732188</v>
      </c>
      <c r="Q187" s="33"/>
      <c r="R187" s="33"/>
    </row>
    <row r="188" spans="1:19" ht="17.25" thickBot="1">
      <c r="A188" s="130" t="s">
        <v>162</v>
      </c>
      <c r="B188" s="131">
        <v>811</v>
      </c>
      <c r="C188" s="79">
        <v>-3.6817102099999999E-2</v>
      </c>
      <c r="D188" s="24">
        <v>846</v>
      </c>
      <c r="E188" s="25">
        <f t="shared" si="98"/>
        <v>4.3156596794081382E-2</v>
      </c>
      <c r="F188" s="104">
        <f>IF(ISNUMBER(D188), $B199 * E188, "")</f>
        <v>6473.4895191122077</v>
      </c>
      <c r="G188" s="102">
        <v>812</v>
      </c>
      <c r="H188" s="25">
        <f t="shared" si="99"/>
        <v>1.2330456226880395E-3</v>
      </c>
      <c r="I188" s="103">
        <f>IF(ISNUMBER(G188), $B199 * H188, "")</f>
        <v>184.95684340320591</v>
      </c>
      <c r="J188" s="24">
        <v>822</v>
      </c>
      <c r="K188" s="25">
        <f t="shared" si="100"/>
        <v>1.3563501849568433E-2</v>
      </c>
      <c r="L188" s="104">
        <f>IF(ISNUMBER(J188), $B199 * K188, "")</f>
        <v>2034.525277435265</v>
      </c>
      <c r="M188" s="102">
        <v>831</v>
      </c>
      <c r="N188" s="25">
        <f t="shared" si="101"/>
        <v>2.4660912453760789E-2</v>
      </c>
      <c r="O188" s="104">
        <f>IF(ISNUMBER(M188), $B199 * N188, "")</f>
        <v>3699.1368680641185</v>
      </c>
      <c r="Q188" s="265"/>
      <c r="R188" s="266"/>
      <c r="S188" s="267"/>
    </row>
    <row r="189" spans="1:19">
      <c r="A189" s="123" t="s">
        <v>212</v>
      </c>
      <c r="B189" s="124">
        <v>1005</v>
      </c>
      <c r="C189" s="76">
        <v>-3.8277512E-2</v>
      </c>
      <c r="D189" s="13">
        <v>1075</v>
      </c>
      <c r="E189" s="14">
        <f>IF(ISNUMBER(D189), (D189 - $B189) / $B189, "")</f>
        <v>6.965174129353234E-2</v>
      </c>
      <c r="F189" s="16">
        <f>IF(ISNUMBER(D189), $B199 * E189, "")</f>
        <v>10447.76119402985</v>
      </c>
      <c r="G189" s="29">
        <v>1030</v>
      </c>
      <c r="H189" s="14">
        <f>IF(ISNUMBER(G189), (G189 - $B189) / $B189, "")</f>
        <v>2.4875621890547265E-2</v>
      </c>
      <c r="I189" s="100">
        <f>IF(ISNUMBER(G189), $B199 * H189, "")</f>
        <v>3731.34328358209</v>
      </c>
      <c r="J189" s="13">
        <v>1025</v>
      </c>
      <c r="K189" s="14">
        <f>IF(ISNUMBER(J189), (J189 - $B189) / $B189, "")</f>
        <v>1.9900497512437811E-2</v>
      </c>
      <c r="L189" s="16">
        <f>IF(ISNUMBER(J189), $B199 * K189, "")</f>
        <v>2985.0746268656717</v>
      </c>
      <c r="M189" s="29">
        <v>1045</v>
      </c>
      <c r="N189" s="14">
        <f>IF(ISNUMBER(M189), (M189 - $B189) / $B189, "")</f>
        <v>3.9800995024875621E-2</v>
      </c>
      <c r="O189" s="16">
        <f>IF(ISNUMBER(M189), $B199 * N189, "")</f>
        <v>5970.1492537313434</v>
      </c>
      <c r="Q189" s="268"/>
      <c r="R189" s="269"/>
      <c r="S189" s="270"/>
    </row>
    <row r="190" spans="1:19" ht="17.25" thickBot="1">
      <c r="A190" s="125" t="s">
        <v>69</v>
      </c>
      <c r="B190" s="126">
        <v>10040</v>
      </c>
      <c r="C190" s="77">
        <v>-3.8314176200000001E-2</v>
      </c>
      <c r="D190" s="15">
        <v>9815</v>
      </c>
      <c r="E190" s="32">
        <f t="shared" ref="E190:E193" si="102">IF(ISNUMBER(D190), (D190 - $B190) / $B190, "")</f>
        <v>-2.2410358565737053E-2</v>
      </c>
      <c r="F190" s="18">
        <f>IF(ISNUMBER(D190), $B199 * E190, "")</f>
        <v>-3361.5537848605577</v>
      </c>
      <c r="G190" s="31">
        <v>9565</v>
      </c>
      <c r="H190" s="32">
        <f t="shared" ref="H190:H193" si="103">IF(ISNUMBER(G190), (G190 - $B190) / $B190, "")</f>
        <v>-4.7310756972111553E-2</v>
      </c>
      <c r="I190" s="101">
        <f>IF(ISNUMBER(G190), $B199 * H190, "")</f>
        <v>-7096.6135458167328</v>
      </c>
      <c r="J190" s="15">
        <v>9560</v>
      </c>
      <c r="K190" s="32">
        <f t="shared" ref="K190:K193" si="104">IF(ISNUMBER(J190), (J190 - $B190) / $B190, "")</f>
        <v>-4.7808764940239043E-2</v>
      </c>
      <c r="L190" s="18">
        <f>IF(ISNUMBER(J190), $B199 * K190, "")</f>
        <v>-7171.3147410358561</v>
      </c>
      <c r="M190" s="31">
        <v>9985</v>
      </c>
      <c r="N190" s="32">
        <f t="shared" ref="N190:N193" si="105">IF(ISNUMBER(M190), (M190 - $B190) / $B190, "")</f>
        <v>-5.4780876494023908E-3</v>
      </c>
      <c r="O190" s="18">
        <f>IF(ISNUMBER(M190), $B199 * N190, "")</f>
        <v>-821.7131474103586</v>
      </c>
      <c r="Q190" s="271"/>
      <c r="R190" s="272"/>
      <c r="S190" s="273"/>
    </row>
    <row r="191" spans="1:19" ht="17.25" thickBot="1">
      <c r="A191" s="125" t="s">
        <v>166</v>
      </c>
      <c r="B191" s="126">
        <v>1665</v>
      </c>
      <c r="C191" s="77">
        <v>-4.0345821300000001E-2</v>
      </c>
      <c r="D191" s="15">
        <v>1700</v>
      </c>
      <c r="E191" s="32">
        <f t="shared" si="102"/>
        <v>2.1021021021021023E-2</v>
      </c>
      <c r="F191" s="18">
        <f>IF(ISNUMBER(D191), $B199 * E191, "")</f>
        <v>3153.1531531531532</v>
      </c>
      <c r="G191" s="31">
        <v>1705</v>
      </c>
      <c r="H191" s="32">
        <f t="shared" si="103"/>
        <v>2.4024024024024024E-2</v>
      </c>
      <c r="I191" s="101">
        <f>IF(ISNUMBER(G191), $B199 * H191, "")</f>
        <v>3603.6036036036035</v>
      </c>
      <c r="J191" s="15">
        <v>1700</v>
      </c>
      <c r="K191" s="32">
        <f t="shared" si="104"/>
        <v>2.1021021021021023E-2</v>
      </c>
      <c r="L191" s="18">
        <f>IF(ISNUMBER(J191), $B199 * K191, "")</f>
        <v>3153.1531531531532</v>
      </c>
      <c r="M191" s="31">
        <v>1755</v>
      </c>
      <c r="N191" s="32">
        <f t="shared" si="105"/>
        <v>5.4054054054054057E-2</v>
      </c>
      <c r="O191" s="18">
        <f>IF(ISNUMBER(M191), $B199 * N191, "")</f>
        <v>8108.1081081081084</v>
      </c>
      <c r="Q191" s="264"/>
      <c r="R191" s="264"/>
      <c r="S191" s="264"/>
    </row>
    <row r="192" spans="1:19" ht="17.25" thickBot="1">
      <c r="A192" s="125" t="s">
        <v>152</v>
      </c>
      <c r="B192" s="126">
        <v>156700</v>
      </c>
      <c r="C192" s="77">
        <v>-4.8284239299999997E-2</v>
      </c>
      <c r="D192" s="15">
        <v>153750</v>
      </c>
      <c r="E192" s="32">
        <f t="shared" si="102"/>
        <v>-1.8825781748564134E-2</v>
      </c>
      <c r="F192" s="18">
        <f>IF(ISNUMBER(D192), $B199 * E192, "")</f>
        <v>-2823.8672622846202</v>
      </c>
      <c r="G192" s="31">
        <v>154150</v>
      </c>
      <c r="H192" s="32">
        <f t="shared" si="103"/>
        <v>-1.6273133375877474E-2</v>
      </c>
      <c r="I192" s="101">
        <f>IF(ISNUMBER(G192), $B199 * H192, "")</f>
        <v>-2440.9700063816213</v>
      </c>
      <c r="J192" s="15">
        <v>151400</v>
      </c>
      <c r="K192" s="32">
        <f t="shared" si="104"/>
        <v>-3.3822590938098279E-2</v>
      </c>
      <c r="L192" s="18">
        <f>IF(ISNUMBER(J192), $B199 * K192, "")</f>
        <v>-5073.388640714742</v>
      </c>
      <c r="M192" s="31">
        <v>156250</v>
      </c>
      <c r="N192" s="32">
        <f t="shared" si="105"/>
        <v>-2.8717294192724951E-3</v>
      </c>
      <c r="O192" s="18">
        <f>IF(ISNUMBER(M192), $B199 * N192, "")</f>
        <v>-430.75941289087427</v>
      </c>
      <c r="Q192" s="274"/>
      <c r="R192" s="274"/>
      <c r="S192" s="274"/>
    </row>
    <row r="193" spans="1:19" ht="17.25" thickBot="1">
      <c r="A193" s="127" t="s">
        <v>196</v>
      </c>
      <c r="B193" s="128">
        <v>24200</v>
      </c>
      <c r="C193" s="78">
        <v>-5.0235478799999997E-2</v>
      </c>
      <c r="D193" s="20">
        <v>24040</v>
      </c>
      <c r="E193" s="21">
        <f t="shared" si="102"/>
        <v>-6.6115702479338841E-3</v>
      </c>
      <c r="F193" s="22">
        <f>IF(ISNUMBER(D193), $B199 * E193, "")</f>
        <v>-991.7355371900826</v>
      </c>
      <c r="G193" s="30">
        <v>23510</v>
      </c>
      <c r="H193" s="21">
        <f t="shared" si="103"/>
        <v>-2.8512396694214875E-2</v>
      </c>
      <c r="I193" s="105">
        <f>IF(ISNUMBER(G193), $B199 * H193, "")</f>
        <v>-4276.8595041322315</v>
      </c>
      <c r="J193" s="20">
        <v>23410</v>
      </c>
      <c r="K193" s="21">
        <f t="shared" si="104"/>
        <v>-3.2644628099173553E-2</v>
      </c>
      <c r="L193" s="22">
        <f>IF(ISNUMBER(J193), $B199 * K193, "")</f>
        <v>-4896.6942148760327</v>
      </c>
      <c r="M193" s="30">
        <v>23930</v>
      </c>
      <c r="N193" s="21">
        <f t="shared" si="105"/>
        <v>-1.1157024793388429E-2</v>
      </c>
      <c r="O193" s="22">
        <f>IF(ISNUMBER(M193), $B199 * N193, "")</f>
        <v>-1673.5537190082644</v>
      </c>
      <c r="Q193" s="274"/>
      <c r="R193" s="274"/>
      <c r="S193" s="274"/>
    </row>
    <row r="194" spans="1:19" ht="17.25" thickBot="1">
      <c r="A194" s="125" t="s">
        <v>112</v>
      </c>
      <c r="B194" s="129">
        <v>955</v>
      </c>
      <c r="C194" s="80">
        <v>-5.4455445499999998E-2</v>
      </c>
      <c r="D194" s="106">
        <v>970</v>
      </c>
      <c r="E194" s="107">
        <f>IF(ISNUMBER(D194), (D194 - $B194) / $B194, "")</f>
        <v>1.5706806282722512E-2</v>
      </c>
      <c r="F194" s="108">
        <f>IF(ISNUMBER(D194), $B199 * E194, "")</f>
        <v>2356.0209424083769</v>
      </c>
      <c r="G194" s="109">
        <v>926</v>
      </c>
      <c r="H194" s="107">
        <f>IF(ISNUMBER(G194), (G194 - $B194) / $B194, "")</f>
        <v>-3.0366492146596858E-2</v>
      </c>
      <c r="I194" s="110">
        <f>IF(ISNUMBER(G194), $B199 * H194, "")</f>
        <v>-4554.9738219895289</v>
      </c>
      <c r="J194" s="106">
        <v>928</v>
      </c>
      <c r="K194" s="107">
        <f>IF(ISNUMBER(J194), (J194 - $B194) / $B194, "")</f>
        <v>-2.8272251308900525E-2</v>
      </c>
      <c r="L194" s="108">
        <f>IF(ISNUMBER(J194), $B199 * K194, "")</f>
        <v>-4240.8376963350784</v>
      </c>
      <c r="M194" s="109">
        <v>962</v>
      </c>
      <c r="N194" s="107">
        <f>IF(ISNUMBER(M194), (M194 - $B194) / $B194, "")</f>
        <v>7.3298429319371729E-3</v>
      </c>
      <c r="O194" s="108">
        <f>IF(ISNUMBER(M194), $B199 * N194, "")</f>
        <v>1099.476439790576</v>
      </c>
      <c r="Q194" s="264"/>
      <c r="R194" s="264"/>
      <c r="S194" s="264"/>
    </row>
    <row r="195" spans="1:19" ht="17.25" thickBot="1">
      <c r="A195" s="125" t="s">
        <v>138</v>
      </c>
      <c r="B195" s="126">
        <v>19020</v>
      </c>
      <c r="C195" s="77">
        <v>-6.0740740699999997E-2</v>
      </c>
      <c r="D195" s="15">
        <v>17500</v>
      </c>
      <c r="E195" s="32">
        <f t="shared" ref="E195:E198" si="106">IF(ISNUMBER(D195), (D195 - $B195) / $B195, "")</f>
        <v>-7.9915878023133546E-2</v>
      </c>
      <c r="F195" s="18">
        <f>IF(ISNUMBER(D195), $B199 * E195, "")</f>
        <v>-11987.381703470031</v>
      </c>
      <c r="G195" s="31">
        <v>17350</v>
      </c>
      <c r="H195" s="32">
        <f t="shared" ref="H195:H198" si="107">IF(ISNUMBER(G195), (G195 - $B195) / $B195, "")</f>
        <v>-8.7802313354363823E-2</v>
      </c>
      <c r="I195" s="101">
        <f>IF(ISNUMBER(G195), $B199 * H195, "")</f>
        <v>-13170.347003154573</v>
      </c>
      <c r="J195" s="15">
        <v>17120</v>
      </c>
      <c r="K195" s="32">
        <f t="shared" ref="K195:K198" si="108">IF(ISNUMBER(J195), (J195 - $B195) / $B195, "")</f>
        <v>-9.9894847528916933E-2</v>
      </c>
      <c r="L195" s="18">
        <f>IF(ISNUMBER(J195), $B199 * K195, "")</f>
        <v>-14984.22712933754</v>
      </c>
      <c r="M195" s="31">
        <v>18120</v>
      </c>
      <c r="N195" s="32">
        <f t="shared" ref="N195:N198" si="109">IF(ISNUMBER(M195), (M195 - $B195) / $B195, "")</f>
        <v>-4.7318611987381701E-2</v>
      </c>
      <c r="O195" s="18">
        <f>IF(ISNUMBER(M195), $B199 * N195, "")</f>
        <v>-7097.7917981072551</v>
      </c>
      <c r="Q195" s="264"/>
      <c r="R195" s="264"/>
      <c r="S195" s="264"/>
    </row>
    <row r="196" spans="1:19" ht="17.25" thickBot="1">
      <c r="A196" s="125" t="s">
        <v>178</v>
      </c>
      <c r="B196" s="126">
        <v>15690</v>
      </c>
      <c r="C196" s="77">
        <v>-6.1602870800000001E-2</v>
      </c>
      <c r="D196" s="15">
        <v>15600</v>
      </c>
      <c r="E196" s="32">
        <f t="shared" si="106"/>
        <v>-5.7361376673040155E-3</v>
      </c>
      <c r="F196" s="18">
        <f>IF(ISNUMBER(D196), $B199 * E196, "")</f>
        <v>-860.42065009560235</v>
      </c>
      <c r="G196" s="31">
        <v>15050</v>
      </c>
      <c r="H196" s="32">
        <f t="shared" si="107"/>
        <v>-4.0790312300828552E-2</v>
      </c>
      <c r="I196" s="101">
        <f>IF(ISNUMBER(G196), $B199 * H196, "")</f>
        <v>-6118.5468451242832</v>
      </c>
      <c r="J196" s="15">
        <v>15070</v>
      </c>
      <c r="K196" s="32">
        <f t="shared" si="108"/>
        <v>-3.9515615041427664E-2</v>
      </c>
      <c r="L196" s="18">
        <f>IF(ISNUMBER(J196), $B199 * K196, "")</f>
        <v>-5927.3422562141495</v>
      </c>
      <c r="M196" s="31">
        <v>15870</v>
      </c>
      <c r="N196" s="32">
        <f t="shared" si="109"/>
        <v>1.1472275334608031E-2</v>
      </c>
      <c r="O196" s="18">
        <f>IF(ISNUMBER(M196), $B199 * N196, "")</f>
        <v>1720.8413001912047</v>
      </c>
      <c r="Q196" s="264"/>
      <c r="R196" s="264"/>
      <c r="S196" s="264"/>
    </row>
    <row r="197" spans="1:19">
      <c r="A197" s="125" t="s">
        <v>96</v>
      </c>
      <c r="B197" s="126">
        <v>9505</v>
      </c>
      <c r="C197" s="77">
        <v>-6.5388397200000004E-2</v>
      </c>
      <c r="D197" s="15">
        <v>9165</v>
      </c>
      <c r="E197" s="32">
        <f t="shared" si="106"/>
        <v>-3.5770647027880062E-2</v>
      </c>
      <c r="F197" s="18">
        <f>IF(ISNUMBER(D197), $B199 * E197, "")</f>
        <v>-5365.5970541820097</v>
      </c>
      <c r="G197" s="31">
        <v>8920</v>
      </c>
      <c r="H197" s="32">
        <f t="shared" si="107"/>
        <v>-6.1546554445028934E-2</v>
      </c>
      <c r="I197" s="101">
        <f>IF(ISNUMBER(G197), $B199 * H197, "")</f>
        <v>-9231.9831667543403</v>
      </c>
      <c r="J197" s="15">
        <v>9045</v>
      </c>
      <c r="K197" s="32">
        <f t="shared" si="108"/>
        <v>-4.8395581273014202E-2</v>
      </c>
      <c r="L197" s="18">
        <f>IF(ISNUMBER(J197), $B199 * K197, "")</f>
        <v>-7259.3371909521302</v>
      </c>
      <c r="M197" s="31">
        <v>9700</v>
      </c>
      <c r="N197" s="32">
        <f t="shared" si="109"/>
        <v>2.0515518148342977E-2</v>
      </c>
      <c r="O197" s="18">
        <f>IF(ISNUMBER(M197), $B199 * N197, "")</f>
        <v>3077.3277222514466</v>
      </c>
      <c r="Q197" s="253"/>
      <c r="R197" s="254"/>
      <c r="S197" s="255"/>
    </row>
    <row r="198" spans="1:19" ht="17.25" thickBot="1">
      <c r="A198" s="130" t="s">
        <v>204</v>
      </c>
      <c r="B198" s="131">
        <v>1025</v>
      </c>
      <c r="C198" s="79">
        <v>-8.4821428599999998E-2</v>
      </c>
      <c r="D198" s="24">
        <v>1060</v>
      </c>
      <c r="E198" s="25">
        <f t="shared" si="106"/>
        <v>3.4146341463414637E-2</v>
      </c>
      <c r="F198" s="104">
        <f>IF(ISNUMBER(D198), $B199 * E198, "")</f>
        <v>5121.9512195121952</v>
      </c>
      <c r="G198" s="102">
        <v>1050</v>
      </c>
      <c r="H198" s="25">
        <f t="shared" si="107"/>
        <v>2.4390243902439025E-2</v>
      </c>
      <c r="I198" s="103">
        <f>IF(ISNUMBER(G198), $B199 * H198, "")</f>
        <v>3658.5365853658536</v>
      </c>
      <c r="J198" s="24">
        <v>1040</v>
      </c>
      <c r="K198" s="25">
        <f t="shared" si="108"/>
        <v>1.4634146341463415E-2</v>
      </c>
      <c r="L198" s="104">
        <f>IF(ISNUMBER(J198), $B199 * K198, "")</f>
        <v>2195.1219512195125</v>
      </c>
      <c r="M198" s="102">
        <v>1060</v>
      </c>
      <c r="N198" s="25">
        <f t="shared" si="109"/>
        <v>3.4146341463414637E-2</v>
      </c>
      <c r="O198" s="104">
        <f>IF(ISNUMBER(M198), $B199 * N198, "")</f>
        <v>5121.9512195121952</v>
      </c>
      <c r="Q198" s="256"/>
      <c r="R198" s="257"/>
      <c r="S198" s="258"/>
    </row>
    <row r="199" spans="1:19" ht="17.25" thickBot="1">
      <c r="A199" s="132" t="s">
        <v>268</v>
      </c>
      <c r="B199" s="317">
        <f>$B$37</f>
        <v>150000</v>
      </c>
      <c r="C199" s="318"/>
      <c r="D199" s="26" t="s">
        <v>269</v>
      </c>
      <c r="E199" s="27">
        <f>IF(COUNT(E179:E198), SUM(E179:E198) / COUNT(E179:E198), 0)</f>
        <v>4.9276537447919808E-2</v>
      </c>
      <c r="F199" s="28">
        <f>SUM(F179:F198)</f>
        <v>147829.61234375948</v>
      </c>
      <c r="G199" s="26" t="s">
        <v>269</v>
      </c>
      <c r="H199" s="27">
        <f>IF(COUNT(H179:H198), SUM(H179:H198) / COUNT(H179:H198), 0)</f>
        <v>2.5215824194100865E-2</v>
      </c>
      <c r="I199" s="28">
        <f>SUM(I179:I198)</f>
        <v>75647.472582302609</v>
      </c>
      <c r="J199" s="26" t="s">
        <v>269</v>
      </c>
      <c r="K199" s="27">
        <f>IF(COUNT(K179:K198), SUM(K179:K198) / COUNT(K179:K198), 0)</f>
        <v>2.5323094755660653E-2</v>
      </c>
      <c r="L199" s="28">
        <f>SUM(L179:L198)</f>
        <v>75969.284266981966</v>
      </c>
      <c r="M199" s="26" t="s">
        <v>269</v>
      </c>
      <c r="N199" s="27">
        <f>IF(COUNT(N179:N198), SUM(N179:N198) / COUNT(N179:N198), 0)</f>
        <v>4.6768339175587592E-2</v>
      </c>
      <c r="O199" s="28">
        <f>SUM(O179:O198)</f>
        <v>140305.01752676279</v>
      </c>
      <c r="Q199" s="259"/>
      <c r="R199" s="260"/>
      <c r="S199" s="261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338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38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37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37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37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37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37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37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37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37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371" priority="157">
      <formula>AND($N17 &gt; 0, ISNUMBER($N17))</formula>
    </cfRule>
    <cfRule type="expression" dxfId="3370" priority="158">
      <formula>AND($N17 = 0 * ISNUMBER($N17))</formula>
    </cfRule>
    <cfRule type="expression" dxfId="3369" priority="159">
      <formula>AND($N17 &lt; 0, ISNUMBER($N17))</formula>
    </cfRule>
  </conditionalFormatting>
  <conditionalFormatting sqref="A17:F36">
    <cfRule type="expression" dxfId="3368" priority="166">
      <formula>AND($E17 &gt; 0, ISNUMBER($E17))</formula>
    </cfRule>
    <cfRule type="expression" dxfId="3367" priority="167">
      <formula>AND($E17 = 0 * ISNUMBER($E17))</formula>
    </cfRule>
    <cfRule type="expression" dxfId="3366" priority="168">
      <formula>AND($E17 &lt; 0, ISNUMBER($E17))</formula>
    </cfRule>
  </conditionalFormatting>
  <conditionalFormatting sqref="A17:C36 G17:I36">
    <cfRule type="expression" dxfId="3365" priority="163">
      <formula>AND($H17 &gt; 0, ISNUMBER($H17))</formula>
    </cfRule>
    <cfRule type="expression" dxfId="3364" priority="164">
      <formula>AND($H17 = 0 * ISNUMBER($H17))</formula>
    </cfRule>
    <cfRule type="expression" dxfId="3363" priority="165">
      <formula>AND($H17 &lt; 0, ISNUMBER($H17))</formula>
    </cfRule>
  </conditionalFormatting>
  <conditionalFormatting sqref="A17:C36 J17:L36">
    <cfRule type="expression" dxfId="3362" priority="160">
      <formula>AND($K17 &gt; 0, ISNUMBER($K17))</formula>
    </cfRule>
    <cfRule type="expression" dxfId="3361" priority="161">
      <formula>AND($K17 = 0 * ISNUMBER($K17))</formula>
    </cfRule>
    <cfRule type="expression" dxfId="3360" priority="162">
      <formula>AND($K17 &lt; 0, ISNUMBER($K17))</formula>
    </cfRule>
  </conditionalFormatting>
  <conditionalFormatting sqref="D15:F16 E37:F37">
    <cfRule type="expression" dxfId="3359" priority="154">
      <formula>$E$37 &gt; 0</formula>
    </cfRule>
    <cfRule type="expression" dxfId="3358" priority="155">
      <formula>$E$37 = 0</formula>
    </cfRule>
    <cfRule type="expression" dxfId="3357" priority="156">
      <formula>$E$37 &lt; 0</formula>
    </cfRule>
  </conditionalFormatting>
  <conditionalFormatting sqref="G15:I16 H37:I37">
    <cfRule type="expression" dxfId="3356" priority="151">
      <formula>$H$37 &gt; 0</formula>
    </cfRule>
    <cfRule type="expression" dxfId="3355" priority="152">
      <formula>$H$37 = 0</formula>
    </cfRule>
    <cfRule type="expression" dxfId="3354" priority="153">
      <formula>$H$37 &lt; 0</formula>
    </cfRule>
  </conditionalFormatting>
  <conditionalFormatting sqref="J15:L16 K37:L37">
    <cfRule type="expression" dxfId="3353" priority="148">
      <formula>$K$37 &gt; 0</formula>
    </cfRule>
    <cfRule type="expression" dxfId="3352" priority="149">
      <formula>$K$37 = 0</formula>
    </cfRule>
    <cfRule type="expression" dxfId="3351" priority="150">
      <formula>$K$37 &lt; 0</formula>
    </cfRule>
  </conditionalFormatting>
  <conditionalFormatting sqref="M15:O16 N37:O37">
    <cfRule type="expression" dxfId="3350" priority="145">
      <formula>$N$37 &gt; 0</formula>
    </cfRule>
    <cfRule type="expression" dxfId="3349" priority="146">
      <formula>$N$37 = 0</formula>
    </cfRule>
    <cfRule type="expression" dxfId="3348" priority="147">
      <formula>$N$37 &lt; 0</formula>
    </cfRule>
  </conditionalFormatting>
  <conditionalFormatting sqref="A44:C63 M44:O63">
    <cfRule type="expression" dxfId="3347" priority="133">
      <formula>AND($N44 &gt; 0, ISNUMBER($N44))</formula>
    </cfRule>
    <cfRule type="expression" dxfId="3346" priority="134">
      <formula>AND($N44 = 0 * ISNUMBER($N44))</formula>
    </cfRule>
    <cfRule type="expression" dxfId="3345" priority="135">
      <formula>AND($N44 &lt; 0, ISNUMBER($N44))</formula>
    </cfRule>
  </conditionalFormatting>
  <conditionalFormatting sqref="A44:F63">
    <cfRule type="expression" dxfId="3344" priority="142">
      <formula>AND($E44 &gt; 0, ISNUMBER($E44))</formula>
    </cfRule>
    <cfRule type="expression" dxfId="3343" priority="143">
      <formula>AND($E44 = 0 * ISNUMBER($E44))</formula>
    </cfRule>
    <cfRule type="expression" dxfId="3342" priority="144">
      <formula>AND($E44 &lt; 0, ISNUMBER($E44))</formula>
    </cfRule>
  </conditionalFormatting>
  <conditionalFormatting sqref="A44:C63 G44:I63">
    <cfRule type="expression" dxfId="3341" priority="139">
      <formula>AND($H44 &gt; 0, ISNUMBER($H44))</formula>
    </cfRule>
    <cfRule type="expression" dxfId="3340" priority="140">
      <formula>AND($H44 = 0 * ISNUMBER($H44))</formula>
    </cfRule>
    <cfRule type="expression" dxfId="3339" priority="141">
      <formula>AND($H44 &lt; 0, ISNUMBER($H44))</formula>
    </cfRule>
  </conditionalFormatting>
  <conditionalFormatting sqref="A44:C63 J44:L63">
    <cfRule type="expression" dxfId="3338" priority="136">
      <formula>AND($K44 &gt; 0, ISNUMBER($K44))</formula>
    </cfRule>
    <cfRule type="expression" dxfId="3337" priority="137">
      <formula>AND($K44 = 0 * ISNUMBER($K44))</formula>
    </cfRule>
    <cfRule type="expression" dxfId="3336" priority="138">
      <formula>AND($K44 &lt; 0, ISNUMBER($K44))</formula>
    </cfRule>
  </conditionalFormatting>
  <conditionalFormatting sqref="D42:F43 E64:F64">
    <cfRule type="expression" dxfId="3335" priority="130">
      <formula>$E$64 &gt; 0</formula>
    </cfRule>
    <cfRule type="expression" dxfId="3334" priority="131">
      <formula>$E$64 = 0</formula>
    </cfRule>
    <cfRule type="expression" dxfId="3333" priority="132">
      <formula>$E$64 &lt; 0</formula>
    </cfRule>
  </conditionalFormatting>
  <conditionalFormatting sqref="G42:I43 H64:I64">
    <cfRule type="expression" dxfId="3332" priority="127">
      <formula>$H$64 &gt; 0</formula>
    </cfRule>
    <cfRule type="expression" dxfId="3331" priority="128">
      <formula>$H$64 = 0</formula>
    </cfRule>
    <cfRule type="expression" dxfId="3330" priority="129">
      <formula>$H$64 &lt; 0</formula>
    </cfRule>
  </conditionalFormatting>
  <conditionalFormatting sqref="J42:L43 K64:L64">
    <cfRule type="expression" dxfId="3329" priority="124">
      <formula>$K$64 &gt; 0</formula>
    </cfRule>
    <cfRule type="expression" dxfId="3328" priority="125">
      <formula>$K$64 = 0</formula>
    </cfRule>
    <cfRule type="expression" dxfId="3327" priority="126">
      <formula>$K$64 &lt; 0</formula>
    </cfRule>
  </conditionalFormatting>
  <conditionalFormatting sqref="M42:O43 N64:O64">
    <cfRule type="expression" dxfId="3326" priority="121">
      <formula>$N$64 &gt; 0</formula>
    </cfRule>
    <cfRule type="expression" dxfId="3325" priority="122">
      <formula>$N$64 = 0</formula>
    </cfRule>
    <cfRule type="expression" dxfId="3324" priority="123">
      <formula>$N$64 &lt; 0</formula>
    </cfRule>
  </conditionalFormatting>
  <conditionalFormatting sqref="A71:C90 M71:O90">
    <cfRule type="expression" dxfId="3323" priority="109">
      <formula>AND($N71 &gt; 0, ISNUMBER($N71))</formula>
    </cfRule>
    <cfRule type="expression" dxfId="3322" priority="110">
      <formula>AND($N71 = 0 * ISNUMBER($N71))</formula>
    </cfRule>
    <cfRule type="expression" dxfId="3321" priority="111">
      <formula>AND($N71 &lt; 0, ISNUMBER($N71))</formula>
    </cfRule>
  </conditionalFormatting>
  <conditionalFormatting sqref="A71:F90">
    <cfRule type="expression" dxfId="3320" priority="118">
      <formula>AND($E71 &gt; 0, ISNUMBER($E71))</formula>
    </cfRule>
    <cfRule type="expression" dxfId="3319" priority="119">
      <formula>AND($E71 = 0 * ISNUMBER($E71))</formula>
    </cfRule>
    <cfRule type="expression" dxfId="3318" priority="120">
      <formula>AND($E71 &lt; 0, ISNUMBER($E71))</formula>
    </cfRule>
  </conditionalFormatting>
  <conditionalFormatting sqref="A71:C90 G71:I90">
    <cfRule type="expression" dxfId="3317" priority="115">
      <formula>AND($H71 &gt; 0, ISNUMBER($H71))</formula>
    </cfRule>
    <cfRule type="expression" dxfId="3316" priority="116">
      <formula>AND($H71 = 0 * ISNUMBER($H71))</formula>
    </cfRule>
    <cfRule type="expression" dxfId="3315" priority="117">
      <formula>AND($H71 &lt; 0, ISNUMBER($H71))</formula>
    </cfRule>
  </conditionalFormatting>
  <conditionalFormatting sqref="A71:C90 J71:L90">
    <cfRule type="expression" dxfId="3314" priority="112">
      <formula>AND($K71 &gt; 0, ISNUMBER($K71))</formula>
    </cfRule>
    <cfRule type="expression" dxfId="3313" priority="113">
      <formula>AND($K71 = 0 * ISNUMBER($K71))</formula>
    </cfRule>
    <cfRule type="expression" dxfId="3312" priority="114">
      <formula>AND($K71 &lt; 0, ISNUMBER($K71))</formula>
    </cfRule>
  </conditionalFormatting>
  <conditionalFormatting sqref="D69:F70 E91:F91">
    <cfRule type="expression" dxfId="3311" priority="106">
      <formula>$E$91 &gt; 0</formula>
    </cfRule>
    <cfRule type="expression" dxfId="3310" priority="107">
      <formula>$E$91 = 0</formula>
    </cfRule>
    <cfRule type="expression" dxfId="3309" priority="108">
      <formula>$E$91 &lt; 0</formula>
    </cfRule>
  </conditionalFormatting>
  <conditionalFormatting sqref="G69:I70 H91:I91">
    <cfRule type="expression" dxfId="3308" priority="103">
      <formula>$H$91 &gt; 0</formula>
    </cfRule>
    <cfRule type="expression" dxfId="3307" priority="104">
      <formula>$H$91 = 0</formula>
    </cfRule>
    <cfRule type="expression" dxfId="3306" priority="105">
      <formula>$H$91 &lt; 0</formula>
    </cfRule>
  </conditionalFormatting>
  <conditionalFormatting sqref="J69:L70 K91:L91">
    <cfRule type="expression" dxfId="3305" priority="100">
      <formula>$K$91 &gt; 0</formula>
    </cfRule>
    <cfRule type="expression" dxfId="3304" priority="101">
      <formula>$K$91 = 0</formula>
    </cfRule>
    <cfRule type="expression" dxfId="3303" priority="102">
      <formula>$K$91 &lt; 0</formula>
    </cfRule>
  </conditionalFormatting>
  <conditionalFormatting sqref="M69:O70 N91:O91">
    <cfRule type="expression" dxfId="3302" priority="97">
      <formula>$N$91 &gt; 0</formula>
    </cfRule>
    <cfRule type="expression" dxfId="3301" priority="98">
      <formula>$N$91 = 0</formula>
    </cfRule>
    <cfRule type="expression" dxfId="3300" priority="99">
      <formula>$N$91 &lt; 0</formula>
    </cfRule>
  </conditionalFormatting>
  <conditionalFormatting sqref="A98:C117 M98:O117">
    <cfRule type="expression" dxfId="3299" priority="85">
      <formula>AND($N98 &gt; 0, ISNUMBER($N98))</formula>
    </cfRule>
    <cfRule type="expression" dxfId="3298" priority="86">
      <formula>AND($N98 = 0 * ISNUMBER($N98))</formula>
    </cfRule>
    <cfRule type="expression" dxfId="3297" priority="87">
      <formula>AND($N98 &lt; 0, ISNUMBER($N98))</formula>
    </cfRule>
  </conditionalFormatting>
  <conditionalFormatting sqref="A98:F117">
    <cfRule type="expression" dxfId="3296" priority="94">
      <formula>AND($E98 &gt; 0, ISNUMBER($E98))</formula>
    </cfRule>
    <cfRule type="expression" dxfId="3295" priority="95">
      <formula>AND($E98 = 0 * ISNUMBER($E98))</formula>
    </cfRule>
    <cfRule type="expression" dxfId="3294" priority="96">
      <formula>AND($E98 &lt; 0, ISNUMBER($E98))</formula>
    </cfRule>
  </conditionalFormatting>
  <conditionalFormatting sqref="A98:C117 G98:I117">
    <cfRule type="expression" dxfId="3293" priority="91">
      <formula>AND($H98 &gt; 0, ISNUMBER($H98))</formula>
    </cfRule>
    <cfRule type="expression" dxfId="3292" priority="92">
      <formula>AND($H98 = 0 * ISNUMBER($H98))</formula>
    </cfRule>
    <cfRule type="expression" dxfId="3291" priority="93">
      <formula>AND($H98 &lt; 0, ISNUMBER($H98))</formula>
    </cfRule>
  </conditionalFormatting>
  <conditionalFormatting sqref="A98:C117 J98:L117">
    <cfRule type="expression" dxfId="3290" priority="88">
      <formula>AND($K98 &gt; 0, ISNUMBER($K98))</formula>
    </cfRule>
    <cfRule type="expression" dxfId="3289" priority="89">
      <formula>AND($K98 = 0 * ISNUMBER($K98))</formula>
    </cfRule>
    <cfRule type="expression" dxfId="3288" priority="90">
      <formula>AND($K98 &lt; 0, ISNUMBER($K98))</formula>
    </cfRule>
  </conditionalFormatting>
  <conditionalFormatting sqref="D96:F97 E118:F118">
    <cfRule type="expression" dxfId="3287" priority="82">
      <formula>$E$118 &gt; 0</formula>
    </cfRule>
    <cfRule type="expression" dxfId="3286" priority="83">
      <formula>$E$118 = 0</formula>
    </cfRule>
    <cfRule type="expression" dxfId="3285" priority="84">
      <formula>$E$118 &lt; 0</formula>
    </cfRule>
  </conditionalFormatting>
  <conditionalFormatting sqref="G96:I97 H118:I118">
    <cfRule type="expression" dxfId="3284" priority="79">
      <formula>$H$118 &gt; 0</formula>
    </cfRule>
    <cfRule type="expression" dxfId="3283" priority="80">
      <formula>$H$118 = 0</formula>
    </cfRule>
    <cfRule type="expression" dxfId="3282" priority="81">
      <formula>$H$118 &lt; 0</formula>
    </cfRule>
  </conditionalFormatting>
  <conditionalFormatting sqref="J96:L97 K118:L118">
    <cfRule type="expression" dxfId="3281" priority="76">
      <formula>$K$118 &gt; 0</formula>
    </cfRule>
    <cfRule type="expression" dxfId="3280" priority="77">
      <formula>$K$118 = 0</formula>
    </cfRule>
    <cfRule type="expression" dxfId="3279" priority="78">
      <formula>$K$118 &lt; 0</formula>
    </cfRule>
  </conditionalFormatting>
  <conditionalFormatting sqref="M96:O97 N118:O118">
    <cfRule type="expression" dxfId="3278" priority="73">
      <formula>$N$118 &gt; 0</formula>
    </cfRule>
    <cfRule type="expression" dxfId="3277" priority="74">
      <formula>$N$118 = 0</formula>
    </cfRule>
    <cfRule type="expression" dxfId="3276" priority="75">
      <formula>$N$118 &lt; 0</formula>
    </cfRule>
  </conditionalFormatting>
  <conditionalFormatting sqref="A125:C144 M125:O144">
    <cfRule type="expression" dxfId="3275" priority="61">
      <formula>AND($N125 &gt; 0, ISNUMBER($N125))</formula>
    </cfRule>
    <cfRule type="expression" dxfId="3274" priority="62">
      <formula>AND($N125 = 0 * ISNUMBER($N125))</formula>
    </cfRule>
    <cfRule type="expression" dxfId="3273" priority="63">
      <formula>AND($N125 &lt; 0, ISNUMBER($N125))</formula>
    </cfRule>
  </conditionalFormatting>
  <conditionalFormatting sqref="A125:F144">
    <cfRule type="expression" dxfId="3272" priority="70">
      <formula>AND($E125 &gt; 0, ISNUMBER($E125))</formula>
    </cfRule>
    <cfRule type="expression" dxfId="3271" priority="71">
      <formula>AND($E125 = 0 * ISNUMBER($E125))</formula>
    </cfRule>
    <cfRule type="expression" dxfId="3270" priority="72">
      <formula>AND($E125 &lt; 0, ISNUMBER($E125))</formula>
    </cfRule>
  </conditionalFormatting>
  <conditionalFormatting sqref="A125:C144 G125:I144">
    <cfRule type="expression" dxfId="3269" priority="67">
      <formula>AND($H125 &gt; 0, ISNUMBER($H125))</formula>
    </cfRule>
    <cfRule type="expression" dxfId="3268" priority="68">
      <formula>AND($H125 = 0 * ISNUMBER($H125))</formula>
    </cfRule>
    <cfRule type="expression" dxfId="3267" priority="69">
      <formula>AND($H125 &lt; 0, ISNUMBER($H125))</formula>
    </cfRule>
  </conditionalFormatting>
  <conditionalFormatting sqref="A125:C144 J125:L144">
    <cfRule type="expression" dxfId="3266" priority="64">
      <formula>AND($K125 &gt; 0, ISNUMBER($K125))</formula>
    </cfRule>
    <cfRule type="expression" dxfId="3265" priority="65">
      <formula>AND($K125 = 0 * ISNUMBER($K125))</formula>
    </cfRule>
    <cfRule type="expression" dxfId="3264" priority="66">
      <formula>AND($K125 &lt; 0, ISNUMBER($K125))</formula>
    </cfRule>
  </conditionalFormatting>
  <conditionalFormatting sqref="D123:F124 E145:F145">
    <cfRule type="expression" dxfId="3263" priority="58">
      <formula>$E$145 &gt; 0</formula>
    </cfRule>
    <cfRule type="expression" dxfId="3262" priority="59">
      <formula>$E$145 = 0</formula>
    </cfRule>
    <cfRule type="expression" dxfId="3261" priority="60">
      <formula>$E$145 &lt; 0</formula>
    </cfRule>
  </conditionalFormatting>
  <conditionalFormatting sqref="G123:I124 H145:I145">
    <cfRule type="expression" dxfId="3260" priority="55">
      <formula>$H$145 &gt; 0</formula>
    </cfRule>
    <cfRule type="expression" dxfId="3259" priority="56">
      <formula>$H$145 = 0</formula>
    </cfRule>
    <cfRule type="expression" dxfId="3258" priority="57">
      <formula>$H$145 &lt; 0</formula>
    </cfRule>
  </conditionalFormatting>
  <conditionalFormatting sqref="J123:L124 K145:L145">
    <cfRule type="expression" dxfId="3257" priority="52">
      <formula>$K$145 &gt; 0</formula>
    </cfRule>
    <cfRule type="expression" dxfId="3256" priority="53">
      <formula>$K$145 = 0</formula>
    </cfRule>
    <cfRule type="expression" dxfId="3255" priority="54">
      <formula>$K$145 &lt; 0</formula>
    </cfRule>
  </conditionalFormatting>
  <conditionalFormatting sqref="M123:O124 N145:O145">
    <cfRule type="expression" dxfId="3254" priority="49">
      <formula>$N$145 &gt; 0</formula>
    </cfRule>
    <cfRule type="expression" dxfId="3253" priority="50">
      <formula>$N$145 = 0</formula>
    </cfRule>
    <cfRule type="expression" dxfId="3252" priority="51">
      <formula>$N$145 &lt; 0</formula>
    </cfRule>
  </conditionalFormatting>
  <conditionalFormatting sqref="A152:C171 M152:O171">
    <cfRule type="expression" dxfId="3251" priority="37">
      <formula>AND($N152 &gt; 0, ISNUMBER($N152))</formula>
    </cfRule>
    <cfRule type="expression" dxfId="3250" priority="38">
      <formula>AND($N152 = 0 * ISNUMBER($N152))</formula>
    </cfRule>
    <cfRule type="expression" dxfId="3249" priority="39">
      <formula>AND($N152 &lt; 0, ISNUMBER($N152))</formula>
    </cfRule>
  </conditionalFormatting>
  <conditionalFormatting sqref="A152:F171">
    <cfRule type="expression" dxfId="3248" priority="46">
      <formula>AND($E152 &gt; 0, ISNUMBER($E152))</formula>
    </cfRule>
    <cfRule type="expression" dxfId="3247" priority="47">
      <formula>AND($E152 = 0 * ISNUMBER($E152))</formula>
    </cfRule>
    <cfRule type="expression" dxfId="3246" priority="48">
      <formula>AND($E152 &lt; 0, ISNUMBER($E152))</formula>
    </cfRule>
  </conditionalFormatting>
  <conditionalFormatting sqref="A152:C171 G152:I171">
    <cfRule type="expression" dxfId="3245" priority="43">
      <formula>AND($H152 &gt; 0, ISNUMBER($H152))</formula>
    </cfRule>
    <cfRule type="expression" dxfId="3244" priority="44">
      <formula>AND($H152 = 0 * ISNUMBER($H152))</formula>
    </cfRule>
    <cfRule type="expression" dxfId="3243" priority="45">
      <formula>AND($H152 &lt; 0, ISNUMBER($H152))</formula>
    </cfRule>
  </conditionalFormatting>
  <conditionalFormatting sqref="A152:C171 J152:L171">
    <cfRule type="expression" dxfId="3242" priority="40">
      <formula>AND($K152 &gt; 0, ISNUMBER($K152))</formula>
    </cfRule>
    <cfRule type="expression" dxfId="3241" priority="41">
      <formula>AND($K152 = 0 * ISNUMBER($K152))</formula>
    </cfRule>
    <cfRule type="expression" dxfId="3240" priority="42">
      <formula>AND($K152 &lt; 0, ISNUMBER($K152))</formula>
    </cfRule>
  </conditionalFormatting>
  <conditionalFormatting sqref="D150:F151 E172:F172">
    <cfRule type="expression" dxfId="3239" priority="34">
      <formula>$E$172 &gt; 0</formula>
    </cfRule>
    <cfRule type="expression" dxfId="3238" priority="35">
      <formula>$E$172 = 0</formula>
    </cfRule>
    <cfRule type="expression" dxfId="3237" priority="36">
      <formula>$E$172 &lt; 0</formula>
    </cfRule>
  </conditionalFormatting>
  <conditionalFormatting sqref="G150:I151 H172:I172">
    <cfRule type="expression" dxfId="3236" priority="31">
      <formula>$H$172 &gt; 0</formula>
    </cfRule>
    <cfRule type="expression" dxfId="3235" priority="32">
      <formula>$H$172 = 0</formula>
    </cfRule>
    <cfRule type="expression" dxfId="3234" priority="33">
      <formula>$H$172 &lt; 0</formula>
    </cfRule>
  </conditionalFormatting>
  <conditionalFormatting sqref="J150:L151 K172:L172">
    <cfRule type="expression" dxfId="3233" priority="28">
      <formula>$K$172 &gt; 0</formula>
    </cfRule>
    <cfRule type="expression" dxfId="3232" priority="29">
      <formula>$K$172 = 0</formula>
    </cfRule>
    <cfRule type="expression" dxfId="3231" priority="30">
      <formula>$K$172 &lt; 0</formula>
    </cfRule>
  </conditionalFormatting>
  <conditionalFormatting sqref="M150:O151 N172:O172">
    <cfRule type="expression" dxfId="3230" priority="25">
      <formula>$N$172 &gt; 0</formula>
    </cfRule>
    <cfRule type="expression" dxfId="3229" priority="26">
      <formula>$N$172 = 0</formula>
    </cfRule>
    <cfRule type="expression" dxfId="3228" priority="27">
      <formula>$N$172 &lt; 0</formula>
    </cfRule>
  </conditionalFormatting>
  <conditionalFormatting sqref="A179:C198 M179:O198">
    <cfRule type="expression" dxfId="3227" priority="13">
      <formula>AND($N179 &gt; 0, ISNUMBER($N179))</formula>
    </cfRule>
    <cfRule type="expression" dxfId="3226" priority="14">
      <formula>AND($N179 = 0 * ISNUMBER($N179))</formula>
    </cfRule>
    <cfRule type="expression" dxfId="3225" priority="15">
      <formula>AND($N179 &lt; 0, ISNUMBER($N179))</formula>
    </cfRule>
  </conditionalFormatting>
  <conditionalFormatting sqref="A179:F198">
    <cfRule type="expression" dxfId="3224" priority="22">
      <formula>AND($E179 &gt; 0, ISNUMBER($E179))</formula>
    </cfRule>
    <cfRule type="expression" dxfId="3223" priority="23">
      <formula>AND($E179 = 0 * ISNUMBER($E179))</formula>
    </cfRule>
    <cfRule type="expression" dxfId="3222" priority="24">
      <formula>AND($E179 &lt; 0, ISNUMBER($E179))</formula>
    </cfRule>
  </conditionalFormatting>
  <conditionalFormatting sqref="A179:C198 G179:I198">
    <cfRule type="expression" dxfId="3221" priority="19">
      <formula>AND($H179 &gt; 0, ISNUMBER($H179))</formula>
    </cfRule>
    <cfRule type="expression" dxfId="3220" priority="20">
      <formula>AND($H179 = 0 * ISNUMBER($H179))</formula>
    </cfRule>
    <cfRule type="expression" dxfId="3219" priority="21">
      <formula>AND($H179 &lt; 0, ISNUMBER($H179))</formula>
    </cfRule>
  </conditionalFormatting>
  <conditionalFormatting sqref="A179:C198 J179:L198">
    <cfRule type="expression" dxfId="3218" priority="16">
      <formula>AND($K179 &gt; 0, ISNUMBER($K179))</formula>
    </cfRule>
    <cfRule type="expression" dxfId="3217" priority="17">
      <formula>AND($K179 = 0 * ISNUMBER($K179))</formula>
    </cfRule>
    <cfRule type="expression" dxfId="3216" priority="18">
      <formula>AND($K179 &lt; 0, ISNUMBER($K179))</formula>
    </cfRule>
  </conditionalFormatting>
  <conditionalFormatting sqref="D177:F178 E199:F199">
    <cfRule type="expression" dxfId="3215" priority="10">
      <formula>$E$199 &gt; 0</formula>
    </cfRule>
    <cfRule type="expression" dxfId="3214" priority="11">
      <formula>$E$199 = 0</formula>
    </cfRule>
    <cfRule type="expression" dxfId="3213" priority="12">
      <formula>$E$199 &lt; 0</formula>
    </cfRule>
  </conditionalFormatting>
  <conditionalFormatting sqref="G177:I178 H199:I199">
    <cfRule type="expression" dxfId="3212" priority="7">
      <formula>$H$199 &gt; 0</formula>
    </cfRule>
    <cfRule type="expression" dxfId="3211" priority="8">
      <formula>$H$199 = 0</formula>
    </cfRule>
    <cfRule type="expression" dxfId="3210" priority="9">
      <formula>$H$199 &lt; 0</formula>
    </cfRule>
  </conditionalFormatting>
  <conditionalFormatting sqref="J177:L178 K199:L199">
    <cfRule type="expression" dxfId="3209" priority="4">
      <formula>$K$199 &gt; 0</formula>
    </cfRule>
    <cfRule type="expression" dxfId="3208" priority="5">
      <formula>$K$199 = 0</formula>
    </cfRule>
    <cfRule type="expression" dxfId="3207" priority="6">
      <formula>$K$199 &lt; 0</formula>
    </cfRule>
  </conditionalFormatting>
  <conditionalFormatting sqref="M177:O178 N199:O199">
    <cfRule type="expression" dxfId="3206" priority="1">
      <formula>$N$199 &gt; 0</formula>
    </cfRule>
    <cfRule type="expression" dxfId="3205" priority="2">
      <formula>$N$199 = 0</formula>
    </cfRule>
    <cfRule type="expression" dxfId="320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7E6835-F40F-450C-BCD0-A76E7C9620F5}">
  <sheetPr codeName="Sheet13"/>
  <dimension ref="A1:S199"/>
  <sheetViews>
    <sheetView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75" t="s">
        <v>0</v>
      </c>
      <c r="B1" s="276"/>
      <c r="C1" s="276"/>
      <c r="D1" s="276"/>
      <c r="E1" s="276"/>
      <c r="F1" s="277"/>
      <c r="G1" s="306">
        <v>44476</v>
      </c>
      <c r="H1" s="307"/>
      <c r="I1" s="308"/>
      <c r="J1" s="275" t="s">
        <v>1</v>
      </c>
      <c r="K1" s="276"/>
      <c r="L1" s="276"/>
      <c r="M1" s="276"/>
      <c r="N1" s="276"/>
      <c r="O1" s="277"/>
      <c r="Q1" s="275" t="s">
        <v>2</v>
      </c>
      <c r="R1" s="277"/>
    </row>
    <row r="2" spans="1:19" ht="17.25" customHeight="1">
      <c r="A2" s="117" t="s">
        <v>3</v>
      </c>
      <c r="B2" s="309" t="s">
        <v>8</v>
      </c>
      <c r="C2" s="310"/>
      <c r="D2" s="310"/>
      <c r="E2" s="310"/>
      <c r="F2" s="311"/>
      <c r="G2" s="303" t="s">
        <v>46</v>
      </c>
      <c r="H2" s="304"/>
      <c r="I2" s="305"/>
      <c r="J2" s="1" t="s">
        <v>3</v>
      </c>
      <c r="K2" s="309" t="s">
        <v>318</v>
      </c>
      <c r="L2" s="310"/>
      <c r="M2" s="310"/>
      <c r="N2" s="310"/>
      <c r="O2" s="311"/>
      <c r="Q2" s="2" t="s">
        <v>6</v>
      </c>
      <c r="R2" s="3">
        <v>0.375</v>
      </c>
    </row>
    <row r="3" spans="1:19" ht="17.25" customHeight="1" thickBot="1">
      <c r="A3" s="118" t="s">
        <v>7</v>
      </c>
      <c r="B3" s="300" t="s">
        <v>326</v>
      </c>
      <c r="C3" s="301"/>
      <c r="D3" s="301"/>
      <c r="E3" s="301"/>
      <c r="F3" s="302"/>
      <c r="G3" s="29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14,557 KRW (0.49%)</v>
      </c>
      <c r="H3" s="297"/>
      <c r="I3" s="298"/>
      <c r="J3" s="4" t="s">
        <v>7</v>
      </c>
      <c r="K3" s="300" t="s">
        <v>319</v>
      </c>
      <c r="L3" s="301"/>
      <c r="M3" s="301"/>
      <c r="N3" s="301"/>
      <c r="O3" s="302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300" t="s">
        <v>16</v>
      </c>
      <c r="C4" s="301"/>
      <c r="D4" s="301"/>
      <c r="E4" s="301"/>
      <c r="F4" s="302"/>
      <c r="G4" s="303" t="s">
        <v>44</v>
      </c>
      <c r="H4" s="304"/>
      <c r="I4" s="305"/>
      <c r="J4" s="4" t="s">
        <v>11</v>
      </c>
      <c r="K4" s="300" t="s">
        <v>320</v>
      </c>
      <c r="L4" s="301"/>
      <c r="M4" s="301"/>
      <c r="N4" s="301"/>
      <c r="O4" s="302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300" t="s">
        <v>317</v>
      </c>
      <c r="C5" s="301"/>
      <c r="D5" s="301"/>
      <c r="E5" s="301"/>
      <c r="F5" s="302"/>
      <c r="G5" s="29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63,119 KRW (2.48%)</v>
      </c>
      <c r="H5" s="297"/>
      <c r="I5" s="298"/>
      <c r="J5" s="4" t="s">
        <v>15</v>
      </c>
      <c r="K5" s="300" t="s">
        <v>321</v>
      </c>
      <c r="L5" s="301"/>
      <c r="M5" s="301"/>
      <c r="N5" s="301"/>
      <c r="O5" s="302"/>
    </row>
    <row r="6" spans="1:19">
      <c r="A6" s="118" t="s">
        <v>18</v>
      </c>
      <c r="B6" s="300"/>
      <c r="C6" s="301"/>
      <c r="D6" s="301"/>
      <c r="E6" s="301"/>
      <c r="F6" s="302"/>
      <c r="G6" s="303" t="s">
        <v>45</v>
      </c>
      <c r="H6" s="304"/>
      <c r="I6" s="305"/>
      <c r="J6" s="4" t="s">
        <v>18</v>
      </c>
      <c r="K6" s="300" t="s">
        <v>322</v>
      </c>
      <c r="L6" s="301"/>
      <c r="M6" s="301"/>
      <c r="N6" s="301"/>
      <c r="O6" s="302"/>
    </row>
    <row r="7" spans="1:19" ht="17.25" thickBot="1">
      <c r="A7" s="118" t="s">
        <v>21</v>
      </c>
      <c r="B7" s="300"/>
      <c r="C7" s="301"/>
      <c r="D7" s="301"/>
      <c r="E7" s="301"/>
      <c r="F7" s="302"/>
      <c r="G7" s="29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64,365 KRW (2.15%)</v>
      </c>
      <c r="H7" s="297"/>
      <c r="I7" s="298"/>
      <c r="J7" s="4" t="s">
        <v>21</v>
      </c>
      <c r="K7" s="300" t="s">
        <v>323</v>
      </c>
      <c r="L7" s="301"/>
      <c r="M7" s="301"/>
      <c r="N7" s="301"/>
      <c r="O7" s="302"/>
    </row>
    <row r="8" spans="1:19" ht="17.25" thickBot="1">
      <c r="A8" s="118" t="s">
        <v>24</v>
      </c>
      <c r="B8" s="300"/>
      <c r="C8" s="301"/>
      <c r="D8" s="301"/>
      <c r="E8" s="301"/>
      <c r="F8" s="302"/>
      <c r="G8" s="303" t="s">
        <v>253</v>
      </c>
      <c r="H8" s="304"/>
      <c r="I8" s="305"/>
      <c r="J8" s="4" t="s">
        <v>24</v>
      </c>
      <c r="K8" s="300"/>
      <c r="L8" s="301"/>
      <c r="M8" s="301"/>
      <c r="N8" s="301"/>
      <c r="O8" s="302"/>
      <c r="Q8" s="275" t="s">
        <v>27</v>
      </c>
      <c r="R8" s="277"/>
    </row>
    <row r="9" spans="1:19" ht="17.25" thickBot="1">
      <c r="A9" s="118" t="s">
        <v>28</v>
      </c>
      <c r="B9" s="300"/>
      <c r="C9" s="301"/>
      <c r="D9" s="301"/>
      <c r="E9" s="301"/>
      <c r="F9" s="302"/>
      <c r="G9" s="29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4,722 KRW (0.16%)</v>
      </c>
      <c r="H9" s="297"/>
      <c r="I9" s="298"/>
      <c r="J9" s="4" t="s">
        <v>28</v>
      </c>
      <c r="K9" s="300"/>
      <c r="L9" s="301"/>
      <c r="M9" s="301"/>
      <c r="N9" s="301"/>
      <c r="O9" s="302"/>
      <c r="Q9" s="2" t="s">
        <v>29</v>
      </c>
      <c r="R9" s="6">
        <v>10</v>
      </c>
    </row>
    <row r="10" spans="1:19">
      <c r="A10" s="118" t="s">
        <v>30</v>
      </c>
      <c r="B10" s="300"/>
      <c r="C10" s="301"/>
      <c r="D10" s="301"/>
      <c r="E10" s="301"/>
      <c r="F10" s="302"/>
      <c r="G10" s="303" t="s">
        <v>47</v>
      </c>
      <c r="H10" s="304"/>
      <c r="I10" s="305"/>
      <c r="J10" s="4" t="s">
        <v>30</v>
      </c>
      <c r="K10" s="300" t="s">
        <v>324</v>
      </c>
      <c r="L10" s="301"/>
      <c r="M10" s="301"/>
      <c r="N10" s="301"/>
      <c r="O10" s="302"/>
      <c r="Q10" s="2" t="s">
        <v>31</v>
      </c>
      <c r="R10" s="6">
        <v>100</v>
      </c>
    </row>
    <row r="11" spans="1:19" ht="17.25" thickBot="1">
      <c r="A11" s="119" t="s">
        <v>32</v>
      </c>
      <c r="B11" s="293" t="s">
        <v>325</v>
      </c>
      <c r="C11" s="294"/>
      <c r="D11" s="294"/>
      <c r="E11" s="294"/>
      <c r="F11" s="295"/>
      <c r="G11" s="29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97"/>
      <c r="I11" s="298"/>
      <c r="J11" s="7" t="s">
        <v>32</v>
      </c>
      <c r="K11" s="293" t="s">
        <v>316</v>
      </c>
      <c r="L11" s="294"/>
      <c r="M11" s="294"/>
      <c r="N11" s="294"/>
      <c r="O11" s="295"/>
      <c r="Q11" s="65" t="s">
        <v>33</v>
      </c>
      <c r="R11" s="8">
        <v>1000</v>
      </c>
    </row>
    <row r="12" spans="1:19" ht="17.25" thickBot="1"/>
    <row r="13" spans="1:19" ht="17.25" customHeight="1" thickBot="1">
      <c r="A13" s="275" t="s">
        <v>34</v>
      </c>
      <c r="B13" s="276"/>
      <c r="C13" s="276"/>
      <c r="D13" s="276"/>
      <c r="E13" s="276"/>
      <c r="F13" s="276"/>
      <c r="G13" s="276"/>
      <c r="H13" s="276"/>
      <c r="I13" s="276"/>
      <c r="J13" s="276"/>
      <c r="K13" s="276"/>
      <c r="L13" s="276"/>
      <c r="M13" s="276"/>
      <c r="N13" s="276"/>
      <c r="O13" s="277"/>
      <c r="Q13" s="274"/>
      <c r="R13" s="274"/>
      <c r="S13" s="274"/>
    </row>
    <row r="14" spans="1:19" ht="17.25" customHeight="1" thickBot="1">
      <c r="A14" s="181" t="s">
        <v>35</v>
      </c>
      <c r="B14" s="275" t="s">
        <v>36</v>
      </c>
      <c r="C14" s="277"/>
      <c r="D14" s="275" t="s">
        <v>37</v>
      </c>
      <c r="E14" s="276"/>
      <c r="F14" s="277"/>
      <c r="G14" s="278">
        <f>_xlfn.IFNA(VLOOKUP(B14, 현재가테이블!$B$2:$D$200, 2, FALSE), "-")</f>
        <v>74050000</v>
      </c>
      <c r="H14" s="279"/>
      <c r="I14" s="280"/>
      <c r="J14" s="275" t="s">
        <v>38</v>
      </c>
      <c r="K14" s="276"/>
      <c r="L14" s="277"/>
      <c r="M14" s="281">
        <f>_xlfn.IFNA(VLOOKUP(B14, 현재가테이블!$B$2:$D$200, 3, FALSE), "-")</f>
        <v>-1.04236269E-2</v>
      </c>
      <c r="N14" s="282"/>
      <c r="O14" s="283"/>
      <c r="Q14" s="274"/>
      <c r="R14" s="274"/>
      <c r="S14" s="274"/>
    </row>
    <row r="15" spans="1:19" ht="17.25" customHeight="1" thickBot="1">
      <c r="A15" s="312" t="s">
        <v>39</v>
      </c>
      <c r="B15" s="313" t="str">
        <f>TEXT($G$1, "[$-ko-KR]yyyy-mm-dd(ddd) ") &amp; "오전 00:00"</f>
        <v>2021-10-07(목) 오전 00:00</v>
      </c>
      <c r="C15" s="314"/>
      <c r="D15" s="288" t="str">
        <f>TEXT($G$1, "[$-ko-KR]yyyy-mm-dd(ddd) ") &amp; "오후 14:00"</f>
        <v>2021-10-07(목) 오후 14:00</v>
      </c>
      <c r="E15" s="289"/>
      <c r="F15" s="290"/>
      <c r="G15" s="288" t="str">
        <f>TEXT($G$1, "[$-ko-KR]yyyy-mm-dd(ddd) ") &amp; "오후 19:00"</f>
        <v>2021-10-07(목) 오후 19:00</v>
      </c>
      <c r="H15" s="289"/>
      <c r="I15" s="290"/>
      <c r="J15" s="288" t="str">
        <f>TEXT($G$1, "[$-ko-KR]yyyy-mm-dd(ddd) ") &amp; "오후 21:00"</f>
        <v>2021-10-07(목) 오후 21:00</v>
      </c>
      <c r="K15" s="289"/>
      <c r="L15" s="290"/>
      <c r="M15" s="288" t="str">
        <f>TEXT($G$1+1, "[$-ko-KR]yyyy-mm-dd(ddd) ") &amp; "오전 00:00"</f>
        <v>2021-10-08(금) 오전 00:00</v>
      </c>
      <c r="N15" s="289"/>
      <c r="O15" s="290"/>
      <c r="Q15" s="274"/>
      <c r="R15" s="274"/>
      <c r="S15" s="274"/>
    </row>
    <row r="16" spans="1:19" ht="17.25" customHeight="1" thickBot="1">
      <c r="A16" s="312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82" t="s">
        <v>37</v>
      </c>
      <c r="H16" s="183" t="s">
        <v>40</v>
      </c>
      <c r="I16" s="18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64"/>
      <c r="R16" s="264"/>
      <c r="S16" s="264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74"/>
      <c r="R17" s="274"/>
      <c r="S17" s="274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74"/>
      <c r="R18" s="274"/>
      <c r="S18" s="274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64"/>
      <c r="R19" s="264"/>
      <c r="S19" s="264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64"/>
      <c r="R20" s="264"/>
      <c r="S20" s="264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64"/>
      <c r="R21" s="264"/>
      <c r="S21" s="264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64"/>
      <c r="R22" s="264"/>
      <c r="S22" s="264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64"/>
      <c r="R23" s="264"/>
      <c r="S23" s="264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64"/>
      <c r="R24" s="264"/>
      <c r="S24" s="264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65"/>
      <c r="R26" s="266"/>
      <c r="S26" s="267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68"/>
      <c r="R27" s="269"/>
      <c r="S27" s="270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1"/>
      <c r="R28" s="272"/>
      <c r="S28" s="273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64"/>
      <c r="R29" s="264"/>
      <c r="S29" s="264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74"/>
      <c r="R30" s="274"/>
      <c r="S30" s="274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74"/>
      <c r="R31" s="274"/>
      <c r="S31" s="274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64"/>
      <c r="R32" s="264"/>
      <c r="S32" s="264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64"/>
      <c r="R33" s="264"/>
      <c r="S33" s="264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64"/>
      <c r="R34" s="264"/>
      <c r="S34" s="264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53"/>
      <c r="R35" s="254"/>
      <c r="S35" s="255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56"/>
      <c r="R36" s="257"/>
      <c r="S36" s="258"/>
    </row>
    <row r="37" spans="1:19" ht="17.25" customHeight="1" thickBot="1">
      <c r="A37" s="132" t="s">
        <v>42</v>
      </c>
      <c r="B37" s="317">
        <v>150000</v>
      </c>
      <c r="C37" s="318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59"/>
      <c r="R37" s="260"/>
      <c r="S37" s="261"/>
    </row>
    <row r="38" spans="1:19" ht="17.25" customHeight="1"/>
    <row r="39" spans="1:19" ht="17.25" customHeight="1" thickBot="1"/>
    <row r="40" spans="1:19" ht="17.25" customHeight="1" thickBot="1">
      <c r="A40" s="275" t="s">
        <v>44</v>
      </c>
      <c r="B40" s="276"/>
      <c r="C40" s="276"/>
      <c r="D40" s="276"/>
      <c r="E40" s="276"/>
      <c r="F40" s="276"/>
      <c r="G40" s="276"/>
      <c r="H40" s="276"/>
      <c r="I40" s="276"/>
      <c r="J40" s="276"/>
      <c r="K40" s="276"/>
      <c r="L40" s="276"/>
      <c r="M40" s="276"/>
      <c r="N40" s="276"/>
      <c r="O40" s="277"/>
      <c r="Q40" s="274"/>
      <c r="R40" s="274"/>
      <c r="S40" s="274"/>
    </row>
    <row r="41" spans="1:19" ht="17.25" customHeight="1" thickBot="1">
      <c r="A41" s="181" t="s">
        <v>265</v>
      </c>
      <c r="B41" s="275" t="s">
        <v>49</v>
      </c>
      <c r="C41" s="277"/>
      <c r="D41" s="275" t="s">
        <v>58</v>
      </c>
      <c r="E41" s="276"/>
      <c r="F41" s="277"/>
      <c r="G41" s="278">
        <f>_xlfn.IFNA(VLOOKUP(B41, 현재가테이블!$B$2:$D$200, 2, FALSE), "-")</f>
        <v>74050000</v>
      </c>
      <c r="H41" s="279"/>
      <c r="I41" s="280"/>
      <c r="J41" s="275" t="s">
        <v>59</v>
      </c>
      <c r="K41" s="276"/>
      <c r="L41" s="277"/>
      <c r="M41" s="281">
        <f>_xlfn.IFNA(VLOOKUP(B41, 현재가테이블!$B$2:$D$200, 3, FALSE), "-")</f>
        <v>-1.04236269E-2</v>
      </c>
      <c r="N41" s="282"/>
      <c r="O41" s="283"/>
      <c r="Q41" s="274"/>
      <c r="R41" s="274"/>
      <c r="S41" s="274"/>
    </row>
    <row r="42" spans="1:19" ht="17.25" customHeight="1" thickBot="1">
      <c r="A42" s="319" t="s">
        <v>55</v>
      </c>
      <c r="B42" s="315" t="str">
        <f>TEXT($G$1, "[$-ko-KR]yyyy-mm-dd(ddd) ") &amp; "오전 00:00"</f>
        <v>2021-10-07(목) 오전 00:00</v>
      </c>
      <c r="C42" s="316"/>
      <c r="D42" s="288" t="str">
        <f>TEXT($G$1, "[$-ko-KR]yyyy-mm-dd(ddd) ") &amp; "오후 14:00"</f>
        <v>2021-10-07(목) 오후 14:00</v>
      </c>
      <c r="E42" s="289"/>
      <c r="F42" s="290"/>
      <c r="G42" s="288" t="str">
        <f>TEXT($G$1, "[$-ko-KR]yyyy-mm-dd(ddd) ") &amp; "오후 19:00"</f>
        <v>2021-10-07(목) 오후 19:00</v>
      </c>
      <c r="H42" s="289"/>
      <c r="I42" s="290"/>
      <c r="J42" s="288" t="str">
        <f>TEXT($G$1, "[$-ko-KR]yyyy-mm-dd(ddd) ") &amp; "오후 21:00"</f>
        <v>2021-10-07(목) 오후 21:00</v>
      </c>
      <c r="K42" s="289"/>
      <c r="L42" s="290"/>
      <c r="M42" s="288" t="str">
        <f>TEXT($G$1+1, "[$-ko-KR]yyyy-mm-dd(ddd) ") &amp; "오전 00:00"</f>
        <v>2021-10-08(금) 오전 00:00</v>
      </c>
      <c r="N42" s="289"/>
      <c r="O42" s="290"/>
      <c r="Q42" s="274"/>
      <c r="R42" s="274"/>
      <c r="S42" s="274"/>
    </row>
    <row r="43" spans="1:19" ht="17.25" customHeight="1" thickBot="1">
      <c r="A43" s="320"/>
      <c r="B43" s="121" t="s">
        <v>58</v>
      </c>
      <c r="C43" s="122" t="s">
        <v>59</v>
      </c>
      <c r="D43" s="2" t="s">
        <v>58</v>
      </c>
      <c r="E43" s="10" t="s">
        <v>266</v>
      </c>
      <c r="F43" s="11" t="s">
        <v>267</v>
      </c>
      <c r="G43" s="182" t="s">
        <v>58</v>
      </c>
      <c r="H43" s="183" t="s">
        <v>266</v>
      </c>
      <c r="I43" s="184" t="s">
        <v>267</v>
      </c>
      <c r="J43" s="10" t="s">
        <v>58</v>
      </c>
      <c r="K43" s="10" t="s">
        <v>266</v>
      </c>
      <c r="L43" s="115" t="s">
        <v>267</v>
      </c>
      <c r="M43" s="2" t="s">
        <v>58</v>
      </c>
      <c r="N43" s="10" t="s">
        <v>266</v>
      </c>
      <c r="O43" s="66" t="s">
        <v>267</v>
      </c>
      <c r="Q43" s="264"/>
      <c r="R43" s="264"/>
      <c r="S43" s="264"/>
    </row>
    <row r="44" spans="1:19" ht="17.25" customHeight="1" thickBot="1">
      <c r="A44" s="123" t="s">
        <v>146</v>
      </c>
      <c r="B44" s="124">
        <v>23.2</v>
      </c>
      <c r="C44" s="76">
        <v>5.45454545E-2</v>
      </c>
      <c r="D44" s="13">
        <v>22.6</v>
      </c>
      <c r="E44" s="14">
        <f>IF(ISNUMBER(D44), (D44 - $B44) / $B44, "")</f>
        <v>-2.5862068965517151E-2</v>
      </c>
      <c r="F44" s="16">
        <f>IF(ISNUMBER(D44), $B64 * E44, "")</f>
        <v>-3879.3103448275724</v>
      </c>
      <c r="G44" s="29">
        <v>22.7</v>
      </c>
      <c r="H44" s="14">
        <f>IF(ISNUMBER(G44), (G44 - $B44) / $B44, "")</f>
        <v>-2.1551724137931036E-2</v>
      </c>
      <c r="I44" s="100">
        <f>IF(ISNUMBER(G44), $B64 * H44, "")</f>
        <v>-3232.7586206896553</v>
      </c>
      <c r="J44" s="13">
        <v>22.6</v>
      </c>
      <c r="K44" s="14">
        <f>IF(ISNUMBER(J44), (J44 - $B44) / $B44, "")</f>
        <v>-2.5862068965517151E-2</v>
      </c>
      <c r="L44" s="16">
        <f>IF(ISNUMBER(J44), $B64 * K44, "")</f>
        <v>-3879.3103448275724</v>
      </c>
      <c r="M44" s="29">
        <v>22.4</v>
      </c>
      <c r="N44" s="14">
        <f>IF(ISNUMBER(M44), (M44 - $B44) / $B44, "")</f>
        <v>-3.4482758620689689E-2</v>
      </c>
      <c r="O44" s="16">
        <f>IF(ISNUMBER(M44), $B64 * N44, "")</f>
        <v>-5172.4137931034538</v>
      </c>
      <c r="Q44" s="274"/>
      <c r="R44" s="274"/>
      <c r="S44" s="274"/>
    </row>
    <row r="45" spans="1:19" ht="17.25" customHeight="1" thickBot="1">
      <c r="A45" s="125" t="s">
        <v>120</v>
      </c>
      <c r="B45" s="126">
        <v>40.5</v>
      </c>
      <c r="C45" s="77">
        <v>4.11311054E-2</v>
      </c>
      <c r="D45" s="15">
        <v>39.5</v>
      </c>
      <c r="E45" s="32">
        <f t="shared" ref="E45:E48" si="14">IF(ISNUMBER(D45), (D45 - $B45) / $B45, "")</f>
        <v>-2.4691358024691357E-2</v>
      </c>
      <c r="F45" s="18">
        <f>IF(ISNUMBER(D45), $B64 * E45, "")</f>
        <v>-3703.7037037037035</v>
      </c>
      <c r="G45" s="31">
        <v>40.200000000000003</v>
      </c>
      <c r="H45" s="32">
        <f t="shared" ref="H45:H48" si="15">IF(ISNUMBER(G45), (G45 - $B45) / $B45, "")</f>
        <v>-7.4074074074073374E-3</v>
      </c>
      <c r="I45" s="101">
        <f>IF(ISNUMBER(G45), $B64 * H45, "")</f>
        <v>-1111.1111111111006</v>
      </c>
      <c r="J45" s="15">
        <v>40.200000000000003</v>
      </c>
      <c r="K45" s="32">
        <f t="shared" ref="K45:K48" si="16">IF(ISNUMBER(J45), (J45 - $B45) / $B45, "")</f>
        <v>-7.4074074074073374E-3</v>
      </c>
      <c r="L45" s="18">
        <f>IF(ISNUMBER(J45), $B64 * K45, "")</f>
        <v>-1111.1111111111006</v>
      </c>
      <c r="M45" s="31">
        <v>40.700000000000003</v>
      </c>
      <c r="N45" s="32">
        <f t="shared" ref="N45:N48" si="17">IF(ISNUMBER(M45), (M45 - $B45) / $B45, "")</f>
        <v>4.9382716049383418E-3</v>
      </c>
      <c r="O45" s="18">
        <f>IF(ISNUMBER(M45), $B64 * N45, "")</f>
        <v>740.74074074075122</v>
      </c>
      <c r="Q45" s="274"/>
      <c r="R45" s="274"/>
      <c r="S45" s="274"/>
    </row>
    <row r="46" spans="1:19" ht="17.25" customHeight="1" thickBot="1">
      <c r="A46" s="125" t="s">
        <v>176</v>
      </c>
      <c r="B46" s="126">
        <v>18.8</v>
      </c>
      <c r="C46" s="77">
        <v>3.8674033099999998E-2</v>
      </c>
      <c r="D46" s="15">
        <v>18.8</v>
      </c>
      <c r="E46" s="32">
        <f t="shared" si="14"/>
        <v>0</v>
      </c>
      <c r="F46" s="18">
        <f>IF(ISNUMBER(D46), $B64 * E46, "")</f>
        <v>0</v>
      </c>
      <c r="G46" s="31">
        <v>19</v>
      </c>
      <c r="H46" s="32">
        <f t="shared" si="15"/>
        <v>1.0638297872340387E-2</v>
      </c>
      <c r="I46" s="101">
        <f>IF(ISNUMBER(G46), $B64 * H46, "")</f>
        <v>1595.7446808510581</v>
      </c>
      <c r="J46" s="15">
        <v>19.3</v>
      </c>
      <c r="K46" s="32">
        <f t="shared" si="16"/>
        <v>2.6595744680851064E-2</v>
      </c>
      <c r="L46" s="18">
        <f>IF(ISNUMBER(J46), $B64 * K46, "")</f>
        <v>3989.3617021276596</v>
      </c>
      <c r="M46" s="31">
        <v>19.100000000000001</v>
      </c>
      <c r="N46" s="32">
        <f t="shared" si="17"/>
        <v>1.5957446808510675E-2</v>
      </c>
      <c r="O46" s="18">
        <f>IF(ISNUMBER(M46), $B64 * N46, "")</f>
        <v>2393.6170212766015</v>
      </c>
      <c r="Q46" s="264"/>
      <c r="R46" s="264"/>
      <c r="S46" s="264"/>
    </row>
    <row r="47" spans="1:19" ht="17.25" customHeight="1" thickBot="1">
      <c r="A47" s="125" t="s">
        <v>202</v>
      </c>
      <c r="B47" s="126">
        <v>16.3</v>
      </c>
      <c r="C47" s="77">
        <v>2.5157232700000001E-2</v>
      </c>
      <c r="D47" s="15">
        <v>17.2</v>
      </c>
      <c r="E47" s="32">
        <f t="shared" si="14"/>
        <v>5.5214723926380278E-2</v>
      </c>
      <c r="F47" s="18">
        <f>IF(ISNUMBER(D47), $B64 * E47, "")</f>
        <v>8282.2085889570426</v>
      </c>
      <c r="G47" s="31">
        <v>17.100000000000001</v>
      </c>
      <c r="H47" s="32">
        <f t="shared" si="15"/>
        <v>4.9079754601227037E-2</v>
      </c>
      <c r="I47" s="101">
        <f>IF(ISNUMBER(G47), $B64 * H47, "")</f>
        <v>7361.9631901840557</v>
      </c>
      <c r="J47" s="15">
        <v>17.899999999999999</v>
      </c>
      <c r="K47" s="32">
        <f t="shared" si="16"/>
        <v>9.8159509202453851E-2</v>
      </c>
      <c r="L47" s="18">
        <f>IF(ISNUMBER(J47), $B64 * K47, "")</f>
        <v>14723.926380368077</v>
      </c>
      <c r="M47" s="31">
        <v>17.3</v>
      </c>
      <c r="N47" s="32">
        <f t="shared" si="17"/>
        <v>6.1349693251533742E-2</v>
      </c>
      <c r="O47" s="18">
        <f>IF(ISNUMBER(M47), $B64 * N47, "")</f>
        <v>9202.4539877300613</v>
      </c>
      <c r="Q47" s="264"/>
      <c r="R47" s="264"/>
      <c r="S47" s="264"/>
    </row>
    <row r="48" spans="1:19" ht="17.25" customHeight="1" thickBot="1">
      <c r="A48" s="127" t="s">
        <v>148</v>
      </c>
      <c r="B48" s="128">
        <v>12.7</v>
      </c>
      <c r="C48" s="78">
        <v>1.6E-2</v>
      </c>
      <c r="D48" s="20">
        <v>13.3</v>
      </c>
      <c r="E48" s="21">
        <f t="shared" si="14"/>
        <v>4.7244094488189094E-2</v>
      </c>
      <c r="F48" s="22">
        <f>IF(ISNUMBER(D48), $B64 * E48, "")</f>
        <v>7086.6141732283641</v>
      </c>
      <c r="G48" s="30">
        <v>14.1</v>
      </c>
      <c r="H48" s="21">
        <f t="shared" si="15"/>
        <v>0.11023622047244098</v>
      </c>
      <c r="I48" s="105">
        <f>IF(ISNUMBER(G48), $B64 * H48, "")</f>
        <v>16535.433070866147</v>
      </c>
      <c r="J48" s="20">
        <v>14.3</v>
      </c>
      <c r="K48" s="21">
        <f t="shared" si="16"/>
        <v>0.12598425196850405</v>
      </c>
      <c r="L48" s="22">
        <f>IF(ISNUMBER(J48), $B64 * K48, "")</f>
        <v>18897.637795275608</v>
      </c>
      <c r="M48" s="30">
        <v>13.9</v>
      </c>
      <c r="N48" s="21">
        <f t="shared" si="17"/>
        <v>9.4488188976378049E-2</v>
      </c>
      <c r="O48" s="22">
        <f>IF(ISNUMBER(M48), $B64 * N48, "")</f>
        <v>14173.228346456708</v>
      </c>
      <c r="Q48" s="264"/>
      <c r="R48" s="264"/>
      <c r="S48" s="264"/>
    </row>
    <row r="49" spans="1:19" ht="17.25" customHeight="1" thickBot="1">
      <c r="A49" s="125" t="s">
        <v>208</v>
      </c>
      <c r="B49" s="129">
        <v>15.1</v>
      </c>
      <c r="C49" s="80">
        <v>6.6666666999999997E-3</v>
      </c>
      <c r="D49" s="106">
        <v>15.7</v>
      </c>
      <c r="E49" s="107">
        <f>IF(ISNUMBER(D49), (D49 - $B49) / $B49, "")</f>
        <v>3.9735099337748318E-2</v>
      </c>
      <c r="F49" s="108">
        <f>IF(ISNUMBER(D49), $B64 * E49, "")</f>
        <v>5960.2649006622478</v>
      </c>
      <c r="G49" s="109">
        <v>15.9</v>
      </c>
      <c r="H49" s="107">
        <f>IF(ISNUMBER(G49), (G49 - $B49) / $B49, "")</f>
        <v>5.2980132450331174E-2</v>
      </c>
      <c r="I49" s="110">
        <f>IF(ISNUMBER(G49), $B64 * H49, "")</f>
        <v>7947.0198675496758</v>
      </c>
      <c r="J49" s="106">
        <v>16.5</v>
      </c>
      <c r="K49" s="107">
        <f>IF(ISNUMBER(J49), (J49 - $B49) / $B49, "")</f>
        <v>9.27152317880795E-2</v>
      </c>
      <c r="L49" s="108">
        <f>IF(ISNUMBER(J49), $B64 * K49, "")</f>
        <v>13907.284768211925</v>
      </c>
      <c r="M49" s="109">
        <v>16.100000000000001</v>
      </c>
      <c r="N49" s="107">
        <f>IF(ISNUMBER(M49), (M49 - $B49) / $B49, "")</f>
        <v>6.6225165562914023E-2</v>
      </c>
      <c r="O49" s="108">
        <f>IF(ISNUMBER(M49), $B64 * N49, "")</f>
        <v>9933.774834437103</v>
      </c>
      <c r="Q49" s="264"/>
      <c r="R49" s="264"/>
      <c r="S49" s="264"/>
    </row>
    <row r="50" spans="1:19" ht="17.25" customHeight="1" thickBot="1">
      <c r="A50" s="125" t="s">
        <v>98</v>
      </c>
      <c r="B50" s="126">
        <v>4.4800000000000004</v>
      </c>
      <c r="C50" s="77">
        <v>2.2371365E-3</v>
      </c>
      <c r="D50" s="15">
        <v>4.4000000000000004</v>
      </c>
      <c r="E50" s="32">
        <f t="shared" ref="E50:E53" si="18">IF(ISNUMBER(D50), (D50 - $B50) / $B50, "")</f>
        <v>-1.785714285714287E-2</v>
      </c>
      <c r="F50" s="18">
        <f>IF(ISNUMBER(D50), $B64 * E50, "")</f>
        <v>-2678.5714285714307</v>
      </c>
      <c r="G50" s="31">
        <v>4.43</v>
      </c>
      <c r="H50" s="32">
        <f t="shared" ref="H50:H53" si="19">IF(ISNUMBER(G50), (G50 - $B50) / $B50, "")</f>
        <v>-1.1160714285714444E-2</v>
      </c>
      <c r="I50" s="101">
        <f>IF(ISNUMBER(G50), $B64 * H50, "")</f>
        <v>-1674.1071428571665</v>
      </c>
      <c r="J50" s="15">
        <v>4.43</v>
      </c>
      <c r="K50" s="32">
        <f t="shared" ref="K50:K53" si="20">IF(ISNUMBER(J50), (J50 - $B50) / $B50, "")</f>
        <v>-1.1160714285714444E-2</v>
      </c>
      <c r="L50" s="18">
        <f>IF(ISNUMBER(J50), $B64 * K50, "")</f>
        <v>-1674.1071428571665</v>
      </c>
      <c r="M50" s="31">
        <v>4.3899999999999997</v>
      </c>
      <c r="N50" s="32">
        <f t="shared" ref="N50:N53" si="21">IF(ISNUMBER(M50), (M50 - $B50) / $B50, "")</f>
        <v>-2.0089285714285879E-2</v>
      </c>
      <c r="O50" s="18">
        <f>IF(ISNUMBER(M50), $B64 * N50, "")</f>
        <v>-3013.3928571428819</v>
      </c>
      <c r="Q50" s="264"/>
      <c r="R50" s="264"/>
      <c r="S50" s="264"/>
    </row>
    <row r="51" spans="1:19" ht="17.25" customHeight="1" thickBot="1">
      <c r="A51" s="125" t="s">
        <v>188</v>
      </c>
      <c r="B51" s="126">
        <v>18.600000000000001</v>
      </c>
      <c r="C51" s="77">
        <v>0</v>
      </c>
      <c r="D51" s="15">
        <v>18.7</v>
      </c>
      <c r="E51" s="32">
        <f t="shared" si="18"/>
        <v>5.3763440860213904E-3</v>
      </c>
      <c r="F51" s="18">
        <f>IF(ISNUMBER(D51), $B64 * E51, "")</f>
        <v>806.45161290320857</v>
      </c>
      <c r="G51" s="31">
        <v>18.899999999999999</v>
      </c>
      <c r="H51" s="32">
        <f t="shared" si="19"/>
        <v>1.6129032258064363E-2</v>
      </c>
      <c r="I51" s="101">
        <f>IF(ISNUMBER(G51), $B64 * H51, "")</f>
        <v>2419.3548387096544</v>
      </c>
      <c r="J51" s="15">
        <v>19</v>
      </c>
      <c r="K51" s="32">
        <f t="shared" si="20"/>
        <v>2.1505376344085943E-2</v>
      </c>
      <c r="L51" s="18">
        <f>IF(ISNUMBER(J51), $B64 * K51, "")</f>
        <v>3225.8064516128916</v>
      </c>
      <c r="M51" s="31">
        <v>18.899999999999999</v>
      </c>
      <c r="N51" s="32">
        <f t="shared" si="21"/>
        <v>1.6129032258064363E-2</v>
      </c>
      <c r="O51" s="18">
        <f>IF(ISNUMBER(M51), $B64 * N51, "")</f>
        <v>2419.3548387096544</v>
      </c>
      <c r="Q51" s="264"/>
      <c r="R51" s="264"/>
      <c r="S51" s="264"/>
    </row>
    <row r="52" spans="1:19" ht="17.25" customHeight="1" thickBot="1">
      <c r="A52" s="125" t="s">
        <v>200</v>
      </c>
      <c r="B52" s="126">
        <v>85.3</v>
      </c>
      <c r="C52" s="77">
        <v>-3.5046729000000002E-3</v>
      </c>
      <c r="D52" s="15">
        <v>88.3</v>
      </c>
      <c r="E52" s="32">
        <f t="shared" si="18"/>
        <v>3.5169988276670575E-2</v>
      </c>
      <c r="F52" s="18">
        <f>IF(ISNUMBER(D52), $B64 * E52, "")</f>
        <v>5275.4982415005861</v>
      </c>
      <c r="G52" s="31">
        <v>87.7</v>
      </c>
      <c r="H52" s="32">
        <f t="shared" si="19"/>
        <v>2.8135990621336527E-2</v>
      </c>
      <c r="I52" s="101">
        <f>IF(ISNUMBER(G52), $B64 * H52, "")</f>
        <v>4220.3985932004789</v>
      </c>
      <c r="J52" s="15">
        <v>89.6</v>
      </c>
      <c r="K52" s="32">
        <f t="shared" si="20"/>
        <v>5.0410316529894458E-2</v>
      </c>
      <c r="L52" s="18">
        <f>IF(ISNUMBER(J52), $B64 * K52, "")</f>
        <v>7561.5474794841684</v>
      </c>
      <c r="M52" s="31">
        <v>88</v>
      </c>
      <c r="N52" s="32">
        <f t="shared" si="21"/>
        <v>3.1652989449003549E-2</v>
      </c>
      <c r="O52" s="18">
        <f>IF(ISNUMBER(M52), $B64 * N52, "")</f>
        <v>4747.9484173505325</v>
      </c>
      <c r="Q52" s="33"/>
      <c r="R52" s="33"/>
    </row>
    <row r="53" spans="1:19" ht="17.25" customHeight="1" thickBot="1">
      <c r="A53" s="130" t="s">
        <v>72</v>
      </c>
      <c r="B53" s="131">
        <v>27.1</v>
      </c>
      <c r="C53" s="79">
        <v>-3.6764706E-3</v>
      </c>
      <c r="D53" s="24">
        <v>27.9</v>
      </c>
      <c r="E53" s="25">
        <f t="shared" si="18"/>
        <v>2.9520295202951925E-2</v>
      </c>
      <c r="F53" s="104">
        <f>IF(ISNUMBER(D53), $B64 * E53, "")</f>
        <v>4428.0442804427885</v>
      </c>
      <c r="G53" s="102">
        <v>28.1</v>
      </c>
      <c r="H53" s="25">
        <f t="shared" si="19"/>
        <v>3.6900369003690037E-2</v>
      </c>
      <c r="I53" s="103">
        <f>IF(ISNUMBER(G53), $B64 * H53, "")</f>
        <v>5535.0553505535054</v>
      </c>
      <c r="J53" s="24">
        <v>28.5</v>
      </c>
      <c r="K53" s="25">
        <f t="shared" si="20"/>
        <v>5.1660516605165997E-2</v>
      </c>
      <c r="L53" s="104">
        <f>IF(ISNUMBER(J53), $B64 * K53, "")</f>
        <v>7749.0774907748992</v>
      </c>
      <c r="M53" s="102">
        <v>28.3</v>
      </c>
      <c r="N53" s="25">
        <f t="shared" si="21"/>
        <v>4.4280442804428014E-2</v>
      </c>
      <c r="O53" s="104">
        <f>IF(ISNUMBER(M53), $B64 * N53, "")</f>
        <v>6642.0664206642023</v>
      </c>
      <c r="Q53" s="265"/>
      <c r="R53" s="266"/>
      <c r="S53" s="267"/>
    </row>
    <row r="54" spans="1:19" ht="17.25" customHeight="1">
      <c r="A54" s="123" t="s">
        <v>248</v>
      </c>
      <c r="B54" s="124">
        <v>89.8</v>
      </c>
      <c r="C54" s="76">
        <v>-7.7348065999999997E-3</v>
      </c>
      <c r="D54" s="13">
        <v>92.5</v>
      </c>
      <c r="E54" s="14">
        <f>IF(ISNUMBER(D54), (D54 - $B54) / $B54, "")</f>
        <v>3.0066815144766178E-2</v>
      </c>
      <c r="F54" s="16">
        <f>IF(ISNUMBER(D54), $B64 * E54, "")</f>
        <v>4510.0222717149263</v>
      </c>
      <c r="G54" s="29">
        <v>93</v>
      </c>
      <c r="H54" s="14">
        <f>IF(ISNUMBER(G54), (G54 - $B54) / $B54, "")</f>
        <v>3.563474387527843E-2</v>
      </c>
      <c r="I54" s="100">
        <f>IF(ISNUMBER(G54), $B64 * H54, "")</f>
        <v>5345.2115812917646</v>
      </c>
      <c r="J54" s="13">
        <v>93</v>
      </c>
      <c r="K54" s="14">
        <f>IF(ISNUMBER(J54), (J54 - $B54) / $B54, "")</f>
        <v>3.563474387527843E-2</v>
      </c>
      <c r="L54" s="16">
        <f>IF(ISNUMBER(J54), $B64 * K54, "")</f>
        <v>5345.2115812917646</v>
      </c>
      <c r="M54" s="29">
        <v>94.2</v>
      </c>
      <c r="N54" s="14">
        <f>IF(ISNUMBER(M54), (M54 - $B54) / $B54, "")</f>
        <v>4.8997772828507861E-2</v>
      </c>
      <c r="O54" s="16">
        <f>IF(ISNUMBER(M54), $B64 * N54, "")</f>
        <v>7349.6659242761789</v>
      </c>
      <c r="Q54" s="268"/>
      <c r="R54" s="269"/>
      <c r="S54" s="270"/>
    </row>
    <row r="55" spans="1:19" ht="17.25" customHeight="1" thickBot="1">
      <c r="A55" s="125" t="s">
        <v>232</v>
      </c>
      <c r="B55" s="126">
        <v>81.8</v>
      </c>
      <c r="C55" s="77">
        <v>-8.4848484999999994E-3</v>
      </c>
      <c r="D55" s="15">
        <v>88.1</v>
      </c>
      <c r="E55" s="32">
        <f t="shared" ref="E55:E58" si="22">IF(ISNUMBER(D55), (D55 - $B55) / $B55, "")</f>
        <v>7.7017114914425394E-2</v>
      </c>
      <c r="F55" s="18">
        <f>IF(ISNUMBER(D55), $B64 * E55, "")</f>
        <v>11552.567237163808</v>
      </c>
      <c r="G55" s="31">
        <v>87.7</v>
      </c>
      <c r="H55" s="32">
        <f t="shared" ref="H55:H58" si="23">IF(ISNUMBER(G55), (G55 - $B55) / $B55, "")</f>
        <v>7.2127139364303247E-2</v>
      </c>
      <c r="I55" s="101">
        <f>IF(ISNUMBER(G55), $B64 * H55, "")</f>
        <v>10819.070904645487</v>
      </c>
      <c r="J55" s="15">
        <v>95</v>
      </c>
      <c r="K55" s="32">
        <f t="shared" ref="K55:K58" si="24">IF(ISNUMBER(J55), (J55 - $B55) / $B55, "")</f>
        <v>0.16136919315403428</v>
      </c>
      <c r="L55" s="18">
        <f>IF(ISNUMBER(J55), $B64 * K55, "")</f>
        <v>24205.37897310514</v>
      </c>
      <c r="M55" s="31">
        <v>90.8</v>
      </c>
      <c r="N55" s="32">
        <f t="shared" ref="N55:N58" si="25">IF(ISNUMBER(M55), (M55 - $B55) / $B55, "")</f>
        <v>0.11002444987775062</v>
      </c>
      <c r="O55" s="18">
        <f>IF(ISNUMBER(M55), $B64 * N55, "")</f>
        <v>16503.667481662593</v>
      </c>
      <c r="Q55" s="271"/>
      <c r="R55" s="272"/>
      <c r="S55" s="273"/>
    </row>
    <row r="56" spans="1:19" ht="17.25" customHeight="1" thickBot="1">
      <c r="A56" s="125" t="s">
        <v>206</v>
      </c>
      <c r="B56" s="126">
        <v>14</v>
      </c>
      <c r="C56" s="77">
        <v>-1.4084507E-2</v>
      </c>
      <c r="D56" s="15">
        <v>14</v>
      </c>
      <c r="E56" s="32">
        <f t="shared" si="22"/>
        <v>0</v>
      </c>
      <c r="F56" s="18">
        <f>IF(ISNUMBER(D56), $B64 * E56, "")</f>
        <v>0</v>
      </c>
      <c r="G56" s="31">
        <v>14.1</v>
      </c>
      <c r="H56" s="32">
        <f t="shared" si="23"/>
        <v>7.1428571428571175E-3</v>
      </c>
      <c r="I56" s="101">
        <f>IF(ISNUMBER(G56), $B64 * H56, "")</f>
        <v>1071.4285714285677</v>
      </c>
      <c r="J56" s="15">
        <v>14.4</v>
      </c>
      <c r="K56" s="32">
        <f t="shared" si="24"/>
        <v>2.8571428571428598E-2</v>
      </c>
      <c r="L56" s="18">
        <f>IF(ISNUMBER(J56), $B64 * K56, "")</f>
        <v>4285.7142857142899</v>
      </c>
      <c r="M56" s="31">
        <v>14.2</v>
      </c>
      <c r="N56" s="32">
        <f t="shared" si="25"/>
        <v>1.4285714285714235E-2</v>
      </c>
      <c r="O56" s="18">
        <f>IF(ISNUMBER(M56), $B64 * N56, "")</f>
        <v>2142.8571428571354</v>
      </c>
      <c r="Q56" s="264"/>
      <c r="R56" s="264"/>
      <c r="S56" s="264"/>
    </row>
    <row r="57" spans="1:19" ht="17.25" customHeight="1" thickBot="1">
      <c r="A57" s="125" t="s">
        <v>65</v>
      </c>
      <c r="B57" s="126">
        <v>66.099999999999994</v>
      </c>
      <c r="C57" s="77">
        <v>-1.49031297E-2</v>
      </c>
      <c r="D57" s="15">
        <v>65</v>
      </c>
      <c r="E57" s="32">
        <f t="shared" si="22"/>
        <v>-1.6641452344931838E-2</v>
      </c>
      <c r="F57" s="18">
        <f>IF(ISNUMBER(D57), $B64 * E57, "")</f>
        <v>-2496.2178517397756</v>
      </c>
      <c r="G57" s="31">
        <v>65.8</v>
      </c>
      <c r="H57" s="32">
        <f t="shared" si="23"/>
        <v>-4.538577912254118E-3</v>
      </c>
      <c r="I57" s="101">
        <f>IF(ISNUMBER(G57), $B64 * H57, "")</f>
        <v>-680.7866868381177</v>
      </c>
      <c r="J57" s="15">
        <v>65.900000000000006</v>
      </c>
      <c r="K57" s="32">
        <f t="shared" si="24"/>
        <v>-3.0257186081692686E-3</v>
      </c>
      <c r="L57" s="18">
        <f>IF(ISNUMBER(J57), $B64 * K57, "")</f>
        <v>-453.85779122539026</v>
      </c>
      <c r="M57" s="31">
        <v>65.2</v>
      </c>
      <c r="N57" s="32">
        <f t="shared" si="25"/>
        <v>-1.3615733736762354E-2</v>
      </c>
      <c r="O57" s="18">
        <f>IF(ISNUMBER(M57), $B64 * N57, "")</f>
        <v>-2042.3600605143531</v>
      </c>
      <c r="Q57" s="274"/>
      <c r="R57" s="274"/>
      <c r="S57" s="274"/>
    </row>
    <row r="58" spans="1:19" ht="17.25" customHeight="1" thickBot="1">
      <c r="A58" s="127" t="s">
        <v>214</v>
      </c>
      <c r="B58" s="128">
        <v>11.9</v>
      </c>
      <c r="C58" s="78">
        <v>-1.6528925600000001E-2</v>
      </c>
      <c r="D58" s="20">
        <v>12.1</v>
      </c>
      <c r="E58" s="21">
        <f t="shared" si="22"/>
        <v>1.6806722689075571E-2</v>
      </c>
      <c r="F58" s="22">
        <f>IF(ISNUMBER(D58), $B64 * E58, "")</f>
        <v>2521.0084033613357</v>
      </c>
      <c r="G58" s="30">
        <v>12.3</v>
      </c>
      <c r="H58" s="21">
        <f t="shared" si="23"/>
        <v>3.3613445378151287E-2</v>
      </c>
      <c r="I58" s="105">
        <f>IF(ISNUMBER(G58), $B64 * H58, "")</f>
        <v>5042.0168067226932</v>
      </c>
      <c r="J58" s="20">
        <v>12.4</v>
      </c>
      <c r="K58" s="21">
        <f t="shared" si="24"/>
        <v>4.2016806722689072E-2</v>
      </c>
      <c r="L58" s="22">
        <f>IF(ISNUMBER(J58), $B64 * K58, "")</f>
        <v>6302.5210084033606</v>
      </c>
      <c r="M58" s="30">
        <v>12.4</v>
      </c>
      <c r="N58" s="21">
        <f t="shared" si="25"/>
        <v>4.2016806722689072E-2</v>
      </c>
      <c r="O58" s="22">
        <f>IF(ISNUMBER(M58), $B64 * N58, "")</f>
        <v>6302.5210084033606</v>
      </c>
      <c r="Q58" s="274"/>
      <c r="R58" s="274"/>
      <c r="S58" s="274"/>
    </row>
    <row r="59" spans="1:19" ht="17.25" customHeight="1" thickBot="1">
      <c r="A59" s="125" t="s">
        <v>328</v>
      </c>
      <c r="B59" s="129">
        <v>0.27500000000000002</v>
      </c>
      <c r="C59" s="80">
        <v>-1.7857142900000001E-2</v>
      </c>
      <c r="D59" s="106">
        <v>0.26700000000000002</v>
      </c>
      <c r="E59" s="107">
        <f>IF(ISNUMBER(D59), (D59 - $B59) / $B59, "")</f>
        <v>-2.9090909090909115E-2</v>
      </c>
      <c r="F59" s="108">
        <f>IF(ISNUMBER(D59), $B64 * E59, "")</f>
        <v>-4363.6363636363676</v>
      </c>
      <c r="G59" s="109">
        <v>0.27</v>
      </c>
      <c r="H59" s="107">
        <f>IF(ISNUMBER(G59), (G59 - $B59) / $B59, "")</f>
        <v>-1.8181818181818195E-2</v>
      </c>
      <c r="I59" s="110">
        <f>IF(ISNUMBER(G59), $B64 * H59, "")</f>
        <v>-2727.2727272727293</v>
      </c>
      <c r="J59" s="106">
        <v>0.26900000000000002</v>
      </c>
      <c r="K59" s="107">
        <f>IF(ISNUMBER(J59), (J59 - $B59) / $B59, "")</f>
        <v>-2.1818181818181837E-2</v>
      </c>
      <c r="L59" s="108">
        <f>IF(ISNUMBER(J59), $B64 * K59, "")</f>
        <v>-3272.7272727272757</v>
      </c>
      <c r="M59" s="109">
        <v>0.26900000000000002</v>
      </c>
      <c r="N59" s="107">
        <f>IF(ISNUMBER(M59), (M59 - $B59) / $B59, "")</f>
        <v>-2.1818181818181837E-2</v>
      </c>
      <c r="O59" s="108">
        <f>IF(ISNUMBER(M59), $B64 * N59, "")</f>
        <v>-3272.7272727272757</v>
      </c>
      <c r="Q59" s="264"/>
      <c r="R59" s="264"/>
      <c r="S59" s="264"/>
    </row>
    <row r="60" spans="1:19" ht="17.25" customHeight="1" thickBot="1">
      <c r="A60" s="125" t="s">
        <v>186</v>
      </c>
      <c r="B60" s="126">
        <v>17.7</v>
      </c>
      <c r="C60" s="77">
        <v>-3.8043478300000003E-2</v>
      </c>
      <c r="D60" s="15">
        <v>17.399999999999999</v>
      </c>
      <c r="E60" s="32">
        <f t="shared" ref="E60:E63" si="26">IF(ISNUMBER(D60), (D60 - $B60) / $B60, "")</f>
        <v>-1.6949152542372923E-2</v>
      </c>
      <c r="F60" s="18">
        <f>IF(ISNUMBER(D60), $B64 * E60, "")</f>
        <v>-2542.3728813559383</v>
      </c>
      <c r="G60" s="31">
        <v>17.399999999999999</v>
      </c>
      <c r="H60" s="32">
        <f t="shared" ref="H60:H63" si="27">IF(ISNUMBER(G60), (G60 - $B60) / $B60, "")</f>
        <v>-1.6949152542372923E-2</v>
      </c>
      <c r="I60" s="101">
        <f>IF(ISNUMBER(G60), $B64 * H60, "")</f>
        <v>-2542.3728813559383</v>
      </c>
      <c r="J60" s="15">
        <v>17.100000000000001</v>
      </c>
      <c r="K60" s="32">
        <f t="shared" ref="K60:K63" si="28">IF(ISNUMBER(J60), (J60 - $B60) / $B60, "")</f>
        <v>-3.3898305084745645E-2</v>
      </c>
      <c r="L60" s="18">
        <f>IF(ISNUMBER(J60), $B64 * K60, "")</f>
        <v>-5084.7457627118465</v>
      </c>
      <c r="M60" s="31">
        <v>17</v>
      </c>
      <c r="N60" s="32">
        <f t="shared" ref="N60:N63" si="29">IF(ISNUMBER(M60), (M60 - $B60) / $B60, "")</f>
        <v>-3.9548022598870018E-2</v>
      </c>
      <c r="O60" s="18">
        <f>IF(ISNUMBER(M60), $B64 * N60, "")</f>
        <v>-5932.2033898305026</v>
      </c>
      <c r="Q60" s="264"/>
      <c r="R60" s="264"/>
      <c r="S60" s="264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64"/>
      <c r="R61" s="264"/>
      <c r="S61" s="264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53"/>
      <c r="R62" s="254"/>
      <c r="S62" s="255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56"/>
      <c r="R63" s="257"/>
      <c r="S63" s="258"/>
    </row>
    <row r="64" spans="1:19" ht="17.25" customHeight="1" thickBot="1">
      <c r="A64" s="132" t="s">
        <v>268</v>
      </c>
      <c r="B64" s="317">
        <f>$B$37</f>
        <v>150000</v>
      </c>
      <c r="C64" s="318"/>
      <c r="D64" s="26" t="s">
        <v>269</v>
      </c>
      <c r="E64" s="27">
        <f>IF(COUNT(E44:E63), SUM(E44:E63) / COUNT(E44:E63), 0)</f>
        <v>1.2062300837686085E-2</v>
      </c>
      <c r="F64" s="28">
        <f>SUM(F44:F63)</f>
        <v>30758.867136099518</v>
      </c>
      <c r="G64" s="26" t="s">
        <v>269</v>
      </c>
      <c r="H64" s="27">
        <f>IF(COUNT(H44:H63), SUM(H44:H63) / COUNT(H44:H63), 0)</f>
        <v>2.1931093445442505E-2</v>
      </c>
      <c r="I64" s="28">
        <f>SUM(I44:I63)</f>
        <v>55924.288285878378</v>
      </c>
      <c r="J64" s="26" t="s">
        <v>269</v>
      </c>
      <c r="K64" s="27">
        <f>IF(COUNT(K44:K63), SUM(K44:K63) / COUNT(K44:K63), 0)</f>
        <v>3.7144160192513501E-2</v>
      </c>
      <c r="L64" s="28">
        <f>SUM(L44:L63)</f>
        <v>94717.608490909421</v>
      </c>
      <c r="M64" s="26" t="s">
        <v>269</v>
      </c>
      <c r="N64" s="27">
        <f>IF(COUNT(N44:N63), SUM(N44:N63) / COUNT(N44:N63), 0)</f>
        <v>2.4752470114214283E-2</v>
      </c>
      <c r="O64" s="28">
        <f>SUM(O44:O63)</f>
        <v>63118.798791246409</v>
      </c>
      <c r="Q64" s="259"/>
      <c r="R64" s="260"/>
      <c r="S64" s="261"/>
    </row>
    <row r="65" spans="1:19" ht="17.25" customHeight="1"/>
    <row r="66" spans="1:19" ht="17.25" customHeight="1" thickBot="1"/>
    <row r="67" spans="1:19" ht="17.25" thickBot="1">
      <c r="A67" s="275" t="s">
        <v>45</v>
      </c>
      <c r="B67" s="276"/>
      <c r="C67" s="276"/>
      <c r="D67" s="276"/>
      <c r="E67" s="276"/>
      <c r="F67" s="276"/>
      <c r="G67" s="276"/>
      <c r="H67" s="276"/>
      <c r="I67" s="276"/>
      <c r="J67" s="276"/>
      <c r="K67" s="276"/>
      <c r="L67" s="276"/>
      <c r="M67" s="276"/>
      <c r="N67" s="276"/>
      <c r="O67" s="277"/>
      <c r="Q67" s="274"/>
      <c r="R67" s="274"/>
      <c r="S67" s="274"/>
    </row>
    <row r="68" spans="1:19" ht="17.25" thickBot="1">
      <c r="A68" s="181" t="s">
        <v>265</v>
      </c>
      <c r="B68" s="275" t="s">
        <v>49</v>
      </c>
      <c r="C68" s="277"/>
      <c r="D68" s="275" t="s">
        <v>58</v>
      </c>
      <c r="E68" s="276"/>
      <c r="F68" s="277"/>
      <c r="G68" s="278">
        <f>_xlfn.IFNA(VLOOKUP(B68, 현재가테이블!$B$2:$D$200, 2, FALSE), "-")</f>
        <v>74050000</v>
      </c>
      <c r="H68" s="279"/>
      <c r="I68" s="280"/>
      <c r="J68" s="275" t="s">
        <v>59</v>
      </c>
      <c r="K68" s="276"/>
      <c r="L68" s="277"/>
      <c r="M68" s="281">
        <f>_xlfn.IFNA(VLOOKUP(B68, 현재가테이블!$B$2:$D$200, 3, FALSE), "-")</f>
        <v>-1.04236269E-2</v>
      </c>
      <c r="N68" s="282"/>
      <c r="O68" s="283"/>
      <c r="Q68" s="274"/>
      <c r="R68" s="274"/>
      <c r="S68" s="274"/>
    </row>
    <row r="69" spans="1:19" ht="17.25" thickBot="1">
      <c r="A69" s="319" t="s">
        <v>55</v>
      </c>
      <c r="B69" s="315" t="str">
        <f>TEXT($G$1, "[$-ko-KR]yyyy-mm-dd(ddd) ") &amp; "오전 00:00"</f>
        <v>2021-10-07(목) 오전 00:00</v>
      </c>
      <c r="C69" s="316"/>
      <c r="D69" s="288" t="str">
        <f>TEXT($G$1, "[$-ko-KR]yyyy-mm-dd(ddd) ") &amp; "오후 14:00"</f>
        <v>2021-10-07(목) 오후 14:00</v>
      </c>
      <c r="E69" s="289"/>
      <c r="F69" s="290"/>
      <c r="G69" s="288" t="str">
        <f>TEXT($G$1, "[$-ko-KR]yyyy-mm-dd(ddd) ") &amp; "오후 19:00"</f>
        <v>2021-10-07(목) 오후 19:00</v>
      </c>
      <c r="H69" s="289"/>
      <c r="I69" s="290"/>
      <c r="J69" s="288" t="str">
        <f>TEXT($G$1, "[$-ko-KR]yyyy-mm-dd(ddd) ") &amp; "오후 21:00"</f>
        <v>2021-10-07(목) 오후 21:00</v>
      </c>
      <c r="K69" s="289"/>
      <c r="L69" s="290"/>
      <c r="M69" s="288" t="str">
        <f>TEXT($G$1+1, "[$-ko-KR]yyyy-mm-dd(ddd) ") &amp; "오전 00:00"</f>
        <v>2021-10-08(금) 오전 00:00</v>
      </c>
      <c r="N69" s="289"/>
      <c r="O69" s="290"/>
      <c r="Q69" s="274"/>
      <c r="R69" s="274"/>
      <c r="S69" s="274"/>
    </row>
    <row r="70" spans="1:19" ht="17.25" thickBot="1">
      <c r="A70" s="320"/>
      <c r="B70" s="121" t="s">
        <v>58</v>
      </c>
      <c r="C70" s="122" t="s">
        <v>59</v>
      </c>
      <c r="D70" s="2" t="s">
        <v>58</v>
      </c>
      <c r="E70" s="10" t="s">
        <v>266</v>
      </c>
      <c r="F70" s="11" t="s">
        <v>267</v>
      </c>
      <c r="G70" s="182" t="s">
        <v>58</v>
      </c>
      <c r="H70" s="183" t="s">
        <v>266</v>
      </c>
      <c r="I70" s="184" t="s">
        <v>267</v>
      </c>
      <c r="J70" s="10" t="s">
        <v>58</v>
      </c>
      <c r="K70" s="10" t="s">
        <v>266</v>
      </c>
      <c r="L70" s="115" t="s">
        <v>267</v>
      </c>
      <c r="M70" s="2" t="s">
        <v>58</v>
      </c>
      <c r="N70" s="10" t="s">
        <v>266</v>
      </c>
      <c r="O70" s="66" t="s">
        <v>267</v>
      </c>
      <c r="Q70" s="264"/>
      <c r="R70" s="264"/>
      <c r="S70" s="264"/>
    </row>
    <row r="71" spans="1:19" ht="17.25" thickBot="1">
      <c r="A71" s="123" t="s">
        <v>238</v>
      </c>
      <c r="B71" s="124">
        <v>238</v>
      </c>
      <c r="C71" s="76">
        <v>0.33707865170000001</v>
      </c>
      <c r="D71" s="13">
        <v>282</v>
      </c>
      <c r="E71" s="14">
        <f>IF(ISNUMBER(D71), (D71 - $B71) / $B71, "")</f>
        <v>0.18487394957983194</v>
      </c>
      <c r="F71" s="16">
        <f>IF(ISNUMBER(D71), $B91 * E71, "")</f>
        <v>27731.092436974792</v>
      </c>
      <c r="G71" s="29">
        <v>263</v>
      </c>
      <c r="H71" s="14">
        <f>IF(ISNUMBER(G71), (G71 - $B71) / $B71, "")</f>
        <v>0.10504201680672269</v>
      </c>
      <c r="I71" s="100">
        <f>IF(ISNUMBER(G71), $B91 * H71, "")</f>
        <v>15756.302521008403</v>
      </c>
      <c r="J71" s="13">
        <v>241</v>
      </c>
      <c r="K71" s="14">
        <f>IF(ISNUMBER(J71), (J71 - $B71) / $B71, "")</f>
        <v>1.2605042016806723E-2</v>
      </c>
      <c r="L71" s="16">
        <f>IF(ISNUMBER(J71), $B91 * K71, "")</f>
        <v>1890.7563025210084</v>
      </c>
      <c r="M71" s="29">
        <v>243</v>
      </c>
      <c r="N71" s="14">
        <f>IF(ISNUMBER(M71), (M71 - $B71) / $B71, "")</f>
        <v>2.100840336134454E-2</v>
      </c>
      <c r="O71" s="16">
        <f>IF(ISNUMBER(M71), $B91 * N71, "")</f>
        <v>3151.2605042016808</v>
      </c>
      <c r="Q71" s="274"/>
      <c r="R71" s="274"/>
      <c r="S71" s="274"/>
    </row>
    <row r="72" spans="1:19" ht="17.25" thickBot="1">
      <c r="A72" s="125" t="s">
        <v>234</v>
      </c>
      <c r="B72" s="126">
        <v>785</v>
      </c>
      <c r="C72" s="77">
        <v>0.13603473229999999</v>
      </c>
      <c r="D72" s="15">
        <v>764</v>
      </c>
      <c r="E72" s="32">
        <f t="shared" ref="E72:E75" si="30">IF(ISNUMBER(D72), (D72 - $B72) / $B72, "")</f>
        <v>-2.6751592356687899E-2</v>
      </c>
      <c r="F72" s="18">
        <f>IF(ISNUMBER(D72), $B91 * E72, "")</f>
        <v>-4012.7388535031851</v>
      </c>
      <c r="G72" s="31">
        <v>775</v>
      </c>
      <c r="H72" s="32">
        <f t="shared" ref="H72:H75" si="31">IF(ISNUMBER(G72), (G72 - $B72) / $B72, "")</f>
        <v>-1.2738853503184714E-2</v>
      </c>
      <c r="I72" s="101">
        <f>IF(ISNUMBER(G72), $B91 * H72, "")</f>
        <v>-1910.8280254777071</v>
      </c>
      <c r="J72" s="15">
        <v>769</v>
      </c>
      <c r="K72" s="32">
        <f t="shared" ref="K72:K75" si="32">IF(ISNUMBER(J72), (J72 - $B72) / $B72, "")</f>
        <v>-2.038216560509554E-2</v>
      </c>
      <c r="L72" s="18">
        <f>IF(ISNUMBER(J72), $B91 * K72, "")</f>
        <v>-3057.3248407643309</v>
      </c>
      <c r="M72" s="31">
        <v>764</v>
      </c>
      <c r="N72" s="32">
        <f t="shared" ref="N72:N75" si="33">IF(ISNUMBER(M72), (M72 - $B72) / $B72, "")</f>
        <v>-2.6751592356687899E-2</v>
      </c>
      <c r="O72" s="18">
        <f>IF(ISNUMBER(M72), $B91 * N72, "")</f>
        <v>-4012.7388535031851</v>
      </c>
      <c r="Q72" s="274"/>
      <c r="R72" s="274"/>
      <c r="S72" s="274"/>
    </row>
    <row r="73" spans="1:19" ht="17.25" thickBot="1">
      <c r="A73" s="125" t="s">
        <v>220</v>
      </c>
      <c r="B73" s="126">
        <v>197</v>
      </c>
      <c r="C73" s="77">
        <v>8.2417582399999995E-2</v>
      </c>
      <c r="D73" s="15">
        <v>208</v>
      </c>
      <c r="E73" s="32">
        <f t="shared" si="30"/>
        <v>5.5837563451776651E-2</v>
      </c>
      <c r="F73" s="18">
        <f>IF(ISNUMBER(D73), $B91 * E73, "")</f>
        <v>8375.6345177664971</v>
      </c>
      <c r="G73" s="31">
        <v>207</v>
      </c>
      <c r="H73" s="32">
        <f t="shared" si="31"/>
        <v>5.0761421319796954E-2</v>
      </c>
      <c r="I73" s="101">
        <f>IF(ISNUMBER(G73), $B91 * H73, "")</f>
        <v>7614.2131979695432</v>
      </c>
      <c r="J73" s="15">
        <v>207</v>
      </c>
      <c r="K73" s="32">
        <f t="shared" si="32"/>
        <v>5.0761421319796954E-2</v>
      </c>
      <c r="L73" s="18">
        <f>IF(ISNUMBER(J73), $B91 * K73, "")</f>
        <v>7614.2131979695432</v>
      </c>
      <c r="M73" s="31">
        <v>207</v>
      </c>
      <c r="N73" s="32">
        <f t="shared" si="33"/>
        <v>5.0761421319796954E-2</v>
      </c>
      <c r="O73" s="18">
        <f>IF(ISNUMBER(M73), $B91 * N73, "")</f>
        <v>7614.2131979695432</v>
      </c>
      <c r="Q73" s="264"/>
      <c r="R73" s="264"/>
      <c r="S73" s="264"/>
    </row>
    <row r="74" spans="1:19" ht="17.25" thickBot="1">
      <c r="A74" s="125" t="s">
        <v>216</v>
      </c>
      <c r="B74" s="126">
        <v>156</v>
      </c>
      <c r="C74" s="77">
        <v>7.5862069000000004E-2</v>
      </c>
      <c r="D74" s="15">
        <v>161</v>
      </c>
      <c r="E74" s="32">
        <f t="shared" si="30"/>
        <v>3.2051282051282048E-2</v>
      </c>
      <c r="F74" s="18">
        <f>IF(ISNUMBER(D74), $B91 * E74, "")</f>
        <v>4807.6923076923076</v>
      </c>
      <c r="G74" s="31">
        <v>166</v>
      </c>
      <c r="H74" s="32">
        <f t="shared" si="31"/>
        <v>6.4102564102564097E-2</v>
      </c>
      <c r="I74" s="101">
        <f>IF(ISNUMBER(G74), $B91 * H74, "")</f>
        <v>9615.3846153846152</v>
      </c>
      <c r="J74" s="15">
        <v>170</v>
      </c>
      <c r="K74" s="32">
        <f t="shared" si="32"/>
        <v>8.9743589743589744E-2</v>
      </c>
      <c r="L74" s="18">
        <f>IF(ISNUMBER(J74), $B91 * K74, "")</f>
        <v>13461.538461538461</v>
      </c>
      <c r="M74" s="31">
        <v>170</v>
      </c>
      <c r="N74" s="32">
        <f t="shared" si="33"/>
        <v>8.9743589743589744E-2</v>
      </c>
      <c r="O74" s="18">
        <f>IF(ISNUMBER(M74), $B91 * N74, "")</f>
        <v>13461.538461538461</v>
      </c>
      <c r="Q74" s="264"/>
      <c r="R74" s="264"/>
      <c r="S74" s="264"/>
    </row>
    <row r="75" spans="1:19" ht="17.25" thickBot="1">
      <c r="A75" s="127" t="s">
        <v>198</v>
      </c>
      <c r="B75" s="128">
        <v>219</v>
      </c>
      <c r="C75" s="78">
        <v>6.8292682899999999E-2</v>
      </c>
      <c r="D75" s="20">
        <v>229</v>
      </c>
      <c r="E75" s="21">
        <f t="shared" si="30"/>
        <v>4.5662100456621002E-2</v>
      </c>
      <c r="F75" s="22">
        <f>IF(ISNUMBER(D75), $B91 * E75, "")</f>
        <v>6849.3150684931506</v>
      </c>
      <c r="G75" s="30">
        <v>231</v>
      </c>
      <c r="H75" s="21">
        <f t="shared" si="31"/>
        <v>5.4794520547945202E-2</v>
      </c>
      <c r="I75" s="105">
        <f>IF(ISNUMBER(G75), $B91 * H75, "")</f>
        <v>8219.17808219178</v>
      </c>
      <c r="J75" s="20">
        <v>233</v>
      </c>
      <c r="K75" s="21">
        <f t="shared" si="32"/>
        <v>6.3926940639269403E-2</v>
      </c>
      <c r="L75" s="22">
        <f>IF(ISNUMBER(J75), $B91 * K75, "")</f>
        <v>9589.0410958904104</v>
      </c>
      <c r="M75" s="30">
        <v>230</v>
      </c>
      <c r="N75" s="21">
        <f t="shared" si="33"/>
        <v>5.0228310502283102E-2</v>
      </c>
      <c r="O75" s="22">
        <f>IF(ISNUMBER(M75), $B91 * N75, "")</f>
        <v>7534.2465753424649</v>
      </c>
      <c r="Q75" s="264"/>
      <c r="R75" s="264"/>
      <c r="S75" s="264"/>
    </row>
    <row r="76" spans="1:19" ht="17.25" thickBot="1">
      <c r="A76" s="125" t="s">
        <v>236</v>
      </c>
      <c r="B76" s="129">
        <v>136</v>
      </c>
      <c r="C76" s="80">
        <v>5.4263565899999998E-2</v>
      </c>
      <c r="D76" s="106">
        <v>136</v>
      </c>
      <c r="E76" s="107">
        <f>IF(ISNUMBER(D76), (D76 - $B76) / $B76, "")</f>
        <v>0</v>
      </c>
      <c r="F76" s="108">
        <f>IF(ISNUMBER(D76), $B91 * E76, "")</f>
        <v>0</v>
      </c>
      <c r="G76" s="109">
        <v>136</v>
      </c>
      <c r="H76" s="107">
        <f>IF(ISNUMBER(G76), (G76 - $B76) / $B76, "")</f>
        <v>0</v>
      </c>
      <c r="I76" s="110">
        <f>IF(ISNUMBER(G76), $B91 * H76, "")</f>
        <v>0</v>
      </c>
      <c r="J76" s="106">
        <v>139</v>
      </c>
      <c r="K76" s="107">
        <f>IF(ISNUMBER(J76), (J76 - $B76) / $B76, "")</f>
        <v>2.2058823529411766E-2</v>
      </c>
      <c r="L76" s="108">
        <f>IF(ISNUMBER(J76), $B91 * K76, "")</f>
        <v>3308.8235294117649</v>
      </c>
      <c r="M76" s="109">
        <v>137</v>
      </c>
      <c r="N76" s="107">
        <f>IF(ISNUMBER(M76), (M76 - $B76) / $B76, "")</f>
        <v>7.3529411764705881E-3</v>
      </c>
      <c r="O76" s="108">
        <f>IF(ISNUMBER(M76), $B91 * N76, "")</f>
        <v>1102.9411764705883</v>
      </c>
      <c r="Q76" s="264"/>
      <c r="R76" s="264"/>
      <c r="S76" s="264"/>
    </row>
    <row r="77" spans="1:19" ht="17.25" thickBot="1">
      <c r="A77" s="125" t="s">
        <v>264</v>
      </c>
      <c r="B77" s="126">
        <v>314</v>
      </c>
      <c r="C77" s="77">
        <v>3.97350993E-2</v>
      </c>
      <c r="D77" s="15">
        <v>295</v>
      </c>
      <c r="E77" s="32">
        <f t="shared" ref="E77:E80" si="34">IF(ISNUMBER(D77), (D77 - $B77) / $B77, "")</f>
        <v>-6.0509554140127389E-2</v>
      </c>
      <c r="F77" s="18">
        <f>IF(ISNUMBER(D77), $B91 * E77, "")</f>
        <v>-9076.4331210191085</v>
      </c>
      <c r="G77" s="31">
        <v>299</v>
      </c>
      <c r="H77" s="32">
        <f t="shared" ref="H77:H80" si="35">IF(ISNUMBER(G77), (G77 - $B77) / $B77, "")</f>
        <v>-4.7770700636942678E-2</v>
      </c>
      <c r="I77" s="101">
        <f>IF(ISNUMBER(G77), $B91 * H77, "")</f>
        <v>-7165.6050955414021</v>
      </c>
      <c r="J77" s="15">
        <v>308</v>
      </c>
      <c r="K77" s="32">
        <f t="shared" ref="K77:K80" si="36">IF(ISNUMBER(J77), (J77 - $B77) / $B77, "")</f>
        <v>-1.9108280254777069E-2</v>
      </c>
      <c r="L77" s="18">
        <f>IF(ISNUMBER(J77), $B91 * K77, "")</f>
        <v>-2866.2420382165606</v>
      </c>
      <c r="M77" s="31">
        <v>297</v>
      </c>
      <c r="N77" s="32">
        <f t="shared" ref="N77:N80" si="37">IF(ISNUMBER(M77), (M77 - $B77) / $B77, "")</f>
        <v>-5.4140127388535034E-2</v>
      </c>
      <c r="O77" s="18">
        <f>IF(ISNUMBER(M77), $B91 * N77, "")</f>
        <v>-8121.0191082802548</v>
      </c>
      <c r="Q77" s="264"/>
      <c r="R77" s="264"/>
      <c r="S77" s="264"/>
    </row>
    <row r="78" spans="1:19" ht="17.25" thickBot="1">
      <c r="A78" s="125" t="s">
        <v>192</v>
      </c>
      <c r="B78" s="126">
        <v>126</v>
      </c>
      <c r="C78" s="77">
        <v>3.2786885199999997E-2</v>
      </c>
      <c r="D78" s="15">
        <v>131</v>
      </c>
      <c r="E78" s="32">
        <f t="shared" si="34"/>
        <v>3.968253968253968E-2</v>
      </c>
      <c r="F78" s="18">
        <f>IF(ISNUMBER(D78), $B91 * E78, "")</f>
        <v>5952.3809523809523</v>
      </c>
      <c r="G78" s="31">
        <v>131</v>
      </c>
      <c r="H78" s="32">
        <f t="shared" si="35"/>
        <v>3.968253968253968E-2</v>
      </c>
      <c r="I78" s="101">
        <f>IF(ISNUMBER(G78), $B91 * H78, "")</f>
        <v>5952.3809523809523</v>
      </c>
      <c r="J78" s="15">
        <v>133</v>
      </c>
      <c r="K78" s="32">
        <f t="shared" si="36"/>
        <v>5.5555555555555552E-2</v>
      </c>
      <c r="L78" s="18">
        <f>IF(ISNUMBER(J78), $B91 * K78, "")</f>
        <v>8333.3333333333321</v>
      </c>
      <c r="M78" s="31">
        <v>132</v>
      </c>
      <c r="N78" s="32">
        <f t="shared" si="37"/>
        <v>4.7619047619047616E-2</v>
      </c>
      <c r="O78" s="18">
        <f>IF(ISNUMBER(M78), $B91 * N78, "")</f>
        <v>7142.8571428571422</v>
      </c>
      <c r="Q78" s="264"/>
      <c r="R78" s="264"/>
      <c r="S78" s="264"/>
    </row>
    <row r="79" spans="1:19" ht="17.25" thickBot="1">
      <c r="A79" s="125" t="s">
        <v>190</v>
      </c>
      <c r="B79" s="126">
        <v>455</v>
      </c>
      <c r="C79" s="77">
        <v>3.1746031700000003E-2</v>
      </c>
      <c r="D79" s="15">
        <v>448</v>
      </c>
      <c r="E79" s="32">
        <f t="shared" si="34"/>
        <v>-1.5384615384615385E-2</v>
      </c>
      <c r="F79" s="18">
        <f>IF(ISNUMBER(D79), $B91 * E79, "")</f>
        <v>-2307.6923076923076</v>
      </c>
      <c r="G79" s="31">
        <v>446</v>
      </c>
      <c r="H79" s="32">
        <f t="shared" si="35"/>
        <v>-1.9780219780219779E-2</v>
      </c>
      <c r="I79" s="101">
        <f>IF(ISNUMBER(G79), $B91 * H79, "")</f>
        <v>-2967.032967032967</v>
      </c>
      <c r="J79" s="15">
        <v>447</v>
      </c>
      <c r="K79" s="32">
        <f t="shared" si="36"/>
        <v>-1.7582417582417582E-2</v>
      </c>
      <c r="L79" s="18">
        <f>IF(ISNUMBER(J79), $B91 * K79, "")</f>
        <v>-2637.3626373626375</v>
      </c>
      <c r="M79" s="31">
        <v>446</v>
      </c>
      <c r="N79" s="32">
        <f t="shared" si="37"/>
        <v>-1.9780219780219779E-2</v>
      </c>
      <c r="O79" s="18">
        <f>IF(ISNUMBER(M79), $B91 * N79, "")</f>
        <v>-2967.032967032967</v>
      </c>
      <c r="Q79" s="33"/>
      <c r="R79" s="33"/>
    </row>
    <row r="80" spans="1:19" ht="17.25" thickBot="1">
      <c r="A80" s="130" t="s">
        <v>116</v>
      </c>
      <c r="B80" s="131">
        <v>224</v>
      </c>
      <c r="C80" s="79">
        <v>2.7522935799999999E-2</v>
      </c>
      <c r="D80" s="24">
        <v>225</v>
      </c>
      <c r="E80" s="25">
        <f t="shared" si="34"/>
        <v>4.464285714285714E-3</v>
      </c>
      <c r="F80" s="104">
        <f>IF(ISNUMBER(D80), $B91 * E80, "")</f>
        <v>669.64285714285711</v>
      </c>
      <c r="G80" s="102">
        <v>227</v>
      </c>
      <c r="H80" s="25">
        <f t="shared" si="35"/>
        <v>1.3392857142857142E-2</v>
      </c>
      <c r="I80" s="103">
        <f>IF(ISNUMBER(G80), $B91 * H80, "")</f>
        <v>2008.9285714285713</v>
      </c>
      <c r="J80" s="24">
        <v>227</v>
      </c>
      <c r="K80" s="25">
        <f t="shared" si="36"/>
        <v>1.3392857142857142E-2</v>
      </c>
      <c r="L80" s="104">
        <f>IF(ISNUMBER(J80), $B91 * K80, "")</f>
        <v>2008.9285714285713</v>
      </c>
      <c r="M80" s="102">
        <v>226</v>
      </c>
      <c r="N80" s="25">
        <f t="shared" si="37"/>
        <v>8.9285714285714281E-3</v>
      </c>
      <c r="O80" s="104">
        <f>IF(ISNUMBER(M80), $B91 * N80, "")</f>
        <v>1339.2857142857142</v>
      </c>
      <c r="Q80" s="265"/>
      <c r="R80" s="266"/>
      <c r="S80" s="267"/>
    </row>
    <row r="81" spans="1:19">
      <c r="A81" s="123" t="s">
        <v>252</v>
      </c>
      <c r="B81" s="124">
        <v>428</v>
      </c>
      <c r="C81" s="76">
        <v>2.6378896900000001E-2</v>
      </c>
      <c r="D81" s="13">
        <v>427</v>
      </c>
      <c r="E81" s="14">
        <f>IF(ISNUMBER(D81), (D81 - $B81) / $B81, "")</f>
        <v>-2.3364485981308409E-3</v>
      </c>
      <c r="F81" s="16">
        <f>IF(ISNUMBER(D81), $B91 * E81, "")</f>
        <v>-350.46728971962614</v>
      </c>
      <c r="G81" s="29">
        <v>429</v>
      </c>
      <c r="H81" s="14">
        <f>IF(ISNUMBER(G81), (G81 - $B81) / $B81, "")</f>
        <v>2.3364485981308409E-3</v>
      </c>
      <c r="I81" s="100">
        <f>IF(ISNUMBER(G81), $B91 * H81, "")</f>
        <v>350.46728971962614</v>
      </c>
      <c r="J81" s="13">
        <v>428</v>
      </c>
      <c r="K81" s="14">
        <f>IF(ISNUMBER(J81), (J81 - $B81) / $B81, "")</f>
        <v>0</v>
      </c>
      <c r="L81" s="16">
        <f>IF(ISNUMBER(J81), $B91 * K81, "")</f>
        <v>0</v>
      </c>
      <c r="M81" s="29">
        <v>430</v>
      </c>
      <c r="N81" s="14">
        <f>IF(ISNUMBER(M81), (M81 - $B81) / $B81, "")</f>
        <v>4.6728971962616819E-3</v>
      </c>
      <c r="O81" s="16">
        <f>IF(ISNUMBER(M81), $B91 * N81, "")</f>
        <v>700.93457943925227</v>
      </c>
      <c r="Q81" s="268"/>
      <c r="R81" s="269"/>
      <c r="S81" s="270"/>
    </row>
    <row r="82" spans="1:19" ht="17.25" thickBot="1">
      <c r="A82" s="125" t="s">
        <v>51</v>
      </c>
      <c r="B82" s="126">
        <v>394</v>
      </c>
      <c r="C82" s="77">
        <v>2.60416667E-2</v>
      </c>
      <c r="D82" s="15">
        <v>435</v>
      </c>
      <c r="E82" s="32">
        <f t="shared" ref="E82:E85" si="38">IF(ISNUMBER(D82), (D82 - $B82) / $B82, "")</f>
        <v>0.10406091370558376</v>
      </c>
      <c r="F82" s="18">
        <f>IF(ISNUMBER(D82), $B91 * E82, "")</f>
        <v>15609.137055837564</v>
      </c>
      <c r="G82" s="31">
        <v>430</v>
      </c>
      <c r="H82" s="32">
        <f t="shared" ref="H82:H85" si="39">IF(ISNUMBER(G82), (G82 - $B82) / $B82, "")</f>
        <v>9.1370558375634514E-2</v>
      </c>
      <c r="I82" s="101">
        <f>IF(ISNUMBER(G82), $B91 * H82, "")</f>
        <v>13705.583756345177</v>
      </c>
      <c r="J82" s="15">
        <v>432</v>
      </c>
      <c r="K82" s="32">
        <f t="shared" ref="K82:K85" si="40">IF(ISNUMBER(J82), (J82 - $B82) / $B82, "")</f>
        <v>9.6446700507614211E-2</v>
      </c>
      <c r="L82" s="18">
        <f>IF(ISNUMBER(J82), $B91 * K82, "")</f>
        <v>14467.005076142132</v>
      </c>
      <c r="M82" s="31">
        <v>423</v>
      </c>
      <c r="N82" s="32">
        <f t="shared" ref="N82:N85" si="41">IF(ISNUMBER(M82), (M82 - $B82) / $B82, "")</f>
        <v>7.3604060913705582E-2</v>
      </c>
      <c r="O82" s="18">
        <f>IF(ISNUMBER(M82), $B91 * N82, "")</f>
        <v>11040.609137055837</v>
      </c>
      <c r="Q82" s="271"/>
      <c r="R82" s="272"/>
      <c r="S82" s="273"/>
    </row>
    <row r="83" spans="1:19" ht="17.25" thickBot="1">
      <c r="A83" s="125" t="s">
        <v>57</v>
      </c>
      <c r="B83" s="126">
        <v>209</v>
      </c>
      <c r="C83" s="77">
        <v>2.4509803899999998E-2</v>
      </c>
      <c r="D83" s="15">
        <v>206</v>
      </c>
      <c r="E83" s="32">
        <f t="shared" si="38"/>
        <v>-1.4354066985645933E-2</v>
      </c>
      <c r="F83" s="18">
        <f>IF(ISNUMBER(D83), $B91 * E83, "")</f>
        <v>-2153.1100478468902</v>
      </c>
      <c r="G83" s="31">
        <v>208</v>
      </c>
      <c r="H83" s="32">
        <f t="shared" si="39"/>
        <v>-4.7846889952153108E-3</v>
      </c>
      <c r="I83" s="101">
        <f>IF(ISNUMBER(G83), $B91 * H83, "")</f>
        <v>-717.70334928229659</v>
      </c>
      <c r="J83" s="15">
        <v>208</v>
      </c>
      <c r="K83" s="32">
        <f t="shared" si="40"/>
        <v>-4.7846889952153108E-3</v>
      </c>
      <c r="L83" s="18">
        <f>IF(ISNUMBER(J83), $B91 * K83, "")</f>
        <v>-717.70334928229659</v>
      </c>
      <c r="M83" s="31">
        <v>207</v>
      </c>
      <c r="N83" s="32">
        <f t="shared" si="41"/>
        <v>-9.5693779904306216E-3</v>
      </c>
      <c r="O83" s="18">
        <f>IF(ISNUMBER(M83), $B91 * N83, "")</f>
        <v>-1435.4066985645932</v>
      </c>
      <c r="Q83" s="264"/>
      <c r="R83" s="264"/>
      <c r="S83" s="264"/>
    </row>
    <row r="84" spans="1:19" ht="17.25" thickBot="1">
      <c r="A84" s="125" t="s">
        <v>108</v>
      </c>
      <c r="B84" s="126">
        <v>180</v>
      </c>
      <c r="C84" s="77">
        <v>2.2727272699999999E-2</v>
      </c>
      <c r="D84" s="15">
        <v>183</v>
      </c>
      <c r="E84" s="32">
        <f t="shared" si="38"/>
        <v>1.6666666666666666E-2</v>
      </c>
      <c r="F84" s="18">
        <f>IF(ISNUMBER(D84), $B91 * E84, "")</f>
        <v>2500</v>
      </c>
      <c r="G84" s="31">
        <v>190</v>
      </c>
      <c r="H84" s="32">
        <f t="shared" si="39"/>
        <v>5.5555555555555552E-2</v>
      </c>
      <c r="I84" s="101">
        <f>IF(ISNUMBER(G84), $B91 * H84, "")</f>
        <v>8333.3333333333321</v>
      </c>
      <c r="J84" s="15">
        <v>193</v>
      </c>
      <c r="K84" s="32">
        <f t="shared" si="40"/>
        <v>7.2222222222222215E-2</v>
      </c>
      <c r="L84" s="18">
        <f>IF(ISNUMBER(J84), $B91 * K84, "")</f>
        <v>10833.333333333332</v>
      </c>
      <c r="M84" s="31">
        <v>189</v>
      </c>
      <c r="N84" s="32">
        <f t="shared" si="41"/>
        <v>0.05</v>
      </c>
      <c r="O84" s="18">
        <f>IF(ISNUMBER(M84), $B91 * N84, "")</f>
        <v>7500</v>
      </c>
      <c r="Q84" s="274"/>
      <c r="R84" s="274"/>
      <c r="S84" s="274"/>
    </row>
    <row r="85" spans="1:19" ht="17.25" thickBot="1">
      <c r="A85" s="127" t="s">
        <v>122</v>
      </c>
      <c r="B85" s="128">
        <v>642</v>
      </c>
      <c r="C85" s="78">
        <v>2.2292993600000002E-2</v>
      </c>
      <c r="D85" s="20">
        <v>641</v>
      </c>
      <c r="E85" s="21">
        <f t="shared" si="38"/>
        <v>-1.557632398753894E-3</v>
      </c>
      <c r="F85" s="22">
        <f>IF(ISNUMBER(D85), $B91 * E85, "")</f>
        <v>-233.64485981308411</v>
      </c>
      <c r="G85" s="30">
        <v>649</v>
      </c>
      <c r="H85" s="21">
        <f t="shared" si="39"/>
        <v>1.0903426791277258E-2</v>
      </c>
      <c r="I85" s="105">
        <f>IF(ISNUMBER(G85), $B91 * H85, "")</f>
        <v>1635.5140186915887</v>
      </c>
      <c r="J85" s="20">
        <v>649</v>
      </c>
      <c r="K85" s="21">
        <f t="shared" si="40"/>
        <v>1.0903426791277258E-2</v>
      </c>
      <c r="L85" s="22">
        <f>IF(ISNUMBER(J85), $B91 * K85, "")</f>
        <v>1635.5140186915887</v>
      </c>
      <c r="M85" s="30">
        <v>654</v>
      </c>
      <c r="N85" s="21">
        <f t="shared" si="41"/>
        <v>1.8691588785046728E-2</v>
      </c>
      <c r="O85" s="22">
        <f>IF(ISNUMBER(M85), $B91 * N85, "")</f>
        <v>2803.7383177570091</v>
      </c>
      <c r="Q85" s="274"/>
      <c r="R85" s="274"/>
      <c r="S85" s="274"/>
    </row>
    <row r="86" spans="1:19" ht="17.25" thickBot="1">
      <c r="A86" s="125" t="s">
        <v>218</v>
      </c>
      <c r="B86" s="129">
        <v>265</v>
      </c>
      <c r="C86" s="80">
        <v>1.9230769200000001E-2</v>
      </c>
      <c r="D86" s="106">
        <v>268</v>
      </c>
      <c r="E86" s="107">
        <f>IF(ISNUMBER(D86), (D86 - $B86) / $B86, "")</f>
        <v>1.1320754716981131E-2</v>
      </c>
      <c r="F86" s="108">
        <f>IF(ISNUMBER(D86), $B91 * E86, "")</f>
        <v>1698.1132075471696</v>
      </c>
      <c r="G86" s="109">
        <v>284</v>
      </c>
      <c r="H86" s="107">
        <f>IF(ISNUMBER(G86), (G86 - $B86) / $B86, "")</f>
        <v>7.1698113207547168E-2</v>
      </c>
      <c r="I86" s="110">
        <f>IF(ISNUMBER(G86), $B91 * H86, "")</f>
        <v>10754.716981132075</v>
      </c>
      <c r="J86" s="106">
        <v>291</v>
      </c>
      <c r="K86" s="107">
        <f>IF(ISNUMBER(J86), (J86 - $B86) / $B86, "")</f>
        <v>9.8113207547169817E-2</v>
      </c>
      <c r="L86" s="108">
        <f>IF(ISNUMBER(J86), $B91 * K86, "")</f>
        <v>14716.981132075472</v>
      </c>
      <c r="M86" s="109">
        <v>286</v>
      </c>
      <c r="N86" s="107">
        <f>IF(ISNUMBER(M86), (M86 - $B86) / $B86, "")</f>
        <v>7.9245283018867921E-2</v>
      </c>
      <c r="O86" s="108">
        <f>IF(ISNUMBER(M86), $B91 * N86, "")</f>
        <v>11886.792452830188</v>
      </c>
      <c r="Q86" s="264"/>
      <c r="R86" s="264"/>
      <c r="S86" s="264"/>
    </row>
    <row r="87" spans="1:19" ht="17.25" thickBot="1">
      <c r="A87" s="125" t="s">
        <v>128</v>
      </c>
      <c r="B87" s="126">
        <v>146</v>
      </c>
      <c r="C87" s="77">
        <v>1.38888889E-2</v>
      </c>
      <c r="D87" s="15">
        <v>147</v>
      </c>
      <c r="E87" s="32">
        <f t="shared" ref="E87:E90" si="42">IF(ISNUMBER(D87), (D87 - $B87) / $B87, "")</f>
        <v>6.8493150684931503E-3</v>
      </c>
      <c r="F87" s="18">
        <f>IF(ISNUMBER(D87), $B91 * E87, "")</f>
        <v>1027.3972602739725</v>
      </c>
      <c r="G87" s="31">
        <v>151</v>
      </c>
      <c r="H87" s="32">
        <f t="shared" ref="H87:H90" si="43">IF(ISNUMBER(G87), (G87 - $B87) / $B87, "")</f>
        <v>3.4246575342465752E-2</v>
      </c>
      <c r="I87" s="101">
        <f>IF(ISNUMBER(G87), $B91 * H87, "")</f>
        <v>5136.9863013698623</v>
      </c>
      <c r="J87" s="15">
        <v>150</v>
      </c>
      <c r="K87" s="32">
        <f t="shared" ref="K87:K90" si="44">IF(ISNUMBER(J87), (J87 - $B87) / $B87, "")</f>
        <v>2.7397260273972601E-2</v>
      </c>
      <c r="L87" s="18">
        <f>IF(ISNUMBER(J87), $B91 * K87, "")</f>
        <v>4109.58904109589</v>
      </c>
      <c r="M87" s="31">
        <v>149</v>
      </c>
      <c r="N87" s="32">
        <f t="shared" ref="N87:N90" si="45">IF(ISNUMBER(M87), (M87 - $B87) / $B87, "")</f>
        <v>2.0547945205479451E-2</v>
      </c>
      <c r="O87" s="18">
        <f>IF(ISNUMBER(M87), $B91 * N87, "")</f>
        <v>3082.1917808219177</v>
      </c>
      <c r="Q87" s="264"/>
      <c r="R87" s="264"/>
      <c r="S87" s="264"/>
    </row>
    <row r="88" spans="1:19" ht="17.25" thickBot="1">
      <c r="A88" s="125" t="s">
        <v>160</v>
      </c>
      <c r="B88" s="126">
        <v>108</v>
      </c>
      <c r="C88" s="77">
        <v>9.3457943999999994E-3</v>
      </c>
      <c r="D88" s="15">
        <v>109</v>
      </c>
      <c r="E88" s="32">
        <f t="shared" si="42"/>
        <v>9.2592592592592587E-3</v>
      </c>
      <c r="F88" s="18">
        <f>IF(ISNUMBER(D88), $B91 * E88, "")</f>
        <v>1388.8888888888889</v>
      </c>
      <c r="G88" s="31">
        <v>109</v>
      </c>
      <c r="H88" s="32">
        <f t="shared" si="43"/>
        <v>9.2592592592592587E-3</v>
      </c>
      <c r="I88" s="101">
        <f>IF(ISNUMBER(G88), $B91 * H88, "")</f>
        <v>1388.8888888888889</v>
      </c>
      <c r="J88" s="15">
        <v>110</v>
      </c>
      <c r="K88" s="32">
        <f t="shared" si="44"/>
        <v>1.8518518518518517E-2</v>
      </c>
      <c r="L88" s="18">
        <f>IF(ISNUMBER(J88), $B91 * K88, "")</f>
        <v>2777.7777777777778</v>
      </c>
      <c r="M88" s="31">
        <v>111</v>
      </c>
      <c r="N88" s="32">
        <f t="shared" si="45"/>
        <v>2.7777777777777776E-2</v>
      </c>
      <c r="O88" s="18">
        <f>IF(ISNUMBER(M88), $B91 * N88, "")</f>
        <v>4166.6666666666661</v>
      </c>
      <c r="Q88" s="264"/>
      <c r="R88" s="264"/>
      <c r="S88" s="264"/>
    </row>
    <row r="89" spans="1:19">
      <c r="A89" s="125" t="s">
        <v>150</v>
      </c>
      <c r="B89" s="126">
        <v>116</v>
      </c>
      <c r="C89" s="77">
        <v>8.6956522000000008E-3</v>
      </c>
      <c r="D89" s="15">
        <v>117</v>
      </c>
      <c r="E89" s="32">
        <f t="shared" si="42"/>
        <v>8.6206896551724137E-3</v>
      </c>
      <c r="F89" s="18">
        <f>IF(ISNUMBER(D89), $B91 * E89, "")</f>
        <v>1293.1034482758621</v>
      </c>
      <c r="G89" s="31">
        <v>118</v>
      </c>
      <c r="H89" s="32">
        <f t="shared" si="43"/>
        <v>1.7241379310344827E-2</v>
      </c>
      <c r="I89" s="101">
        <f>IF(ISNUMBER(G89), $B91 * H89, "")</f>
        <v>2586.2068965517242</v>
      </c>
      <c r="J89" s="15">
        <v>117</v>
      </c>
      <c r="K89" s="32">
        <f t="shared" si="44"/>
        <v>8.6206896551724137E-3</v>
      </c>
      <c r="L89" s="18">
        <f>IF(ISNUMBER(J89), $B91 * K89, "")</f>
        <v>1293.1034482758621</v>
      </c>
      <c r="M89" s="31">
        <v>116</v>
      </c>
      <c r="N89" s="32">
        <f t="shared" si="45"/>
        <v>0</v>
      </c>
      <c r="O89" s="18">
        <f>IF(ISNUMBER(M89), $B91 * N89, "")</f>
        <v>0</v>
      </c>
      <c r="Q89" s="253"/>
      <c r="R89" s="254"/>
      <c r="S89" s="255"/>
    </row>
    <row r="90" spans="1:19" ht="17.25" thickBot="1">
      <c r="A90" s="130" t="s">
        <v>86</v>
      </c>
      <c r="B90" s="131">
        <v>369</v>
      </c>
      <c r="C90" s="79">
        <v>5.4495912999999998E-3</v>
      </c>
      <c r="D90" s="24">
        <v>362</v>
      </c>
      <c r="E90" s="25">
        <f t="shared" si="42"/>
        <v>-1.8970189701897018E-2</v>
      </c>
      <c r="F90" s="104">
        <f>IF(ISNUMBER(D90), $B91 * E90, "")</f>
        <v>-2845.5284552845528</v>
      </c>
      <c r="G90" s="102">
        <v>372</v>
      </c>
      <c r="H90" s="25">
        <f t="shared" si="43"/>
        <v>8.130081300813009E-3</v>
      </c>
      <c r="I90" s="103">
        <f>IF(ISNUMBER(G90), $B91 * H90, "")</f>
        <v>1219.5121951219514</v>
      </c>
      <c r="J90" s="24">
        <v>370</v>
      </c>
      <c r="K90" s="25">
        <f t="shared" si="44"/>
        <v>2.7100271002710027E-3</v>
      </c>
      <c r="L90" s="104">
        <f>IF(ISNUMBER(J90), $B91 * K90, "")</f>
        <v>406.5040650406504</v>
      </c>
      <c r="M90" s="102">
        <v>365</v>
      </c>
      <c r="N90" s="25">
        <f t="shared" si="45"/>
        <v>-1.0840108401084011E-2</v>
      </c>
      <c r="O90" s="104">
        <f>IF(ISNUMBER(M90), $B91 * N90, "")</f>
        <v>-1626.0162601626016</v>
      </c>
      <c r="Q90" s="256"/>
      <c r="R90" s="257"/>
      <c r="S90" s="258"/>
    </row>
    <row r="91" spans="1:19" ht="17.25" thickBot="1">
      <c r="A91" s="132" t="s">
        <v>268</v>
      </c>
      <c r="B91" s="317">
        <f>$B$37</f>
        <v>150000</v>
      </c>
      <c r="C91" s="318"/>
      <c r="D91" s="26" t="s">
        <v>269</v>
      </c>
      <c r="E91" s="27">
        <f>IF(COUNT(E71:E90), SUM(E71:E90) / COUNT(E71:E90), 0)</f>
        <v>1.8974261022131754E-2</v>
      </c>
      <c r="F91" s="28">
        <f>SUM(F71:F90)</f>
        <v>56922.783066395263</v>
      </c>
      <c r="G91" s="26" t="s">
        <v>269</v>
      </c>
      <c r="H91" s="27">
        <f>IF(COUNT(H71:H90), SUM(H71:H90) / COUNT(H71:H90), 0)</f>
        <v>2.7172142721394576E-2</v>
      </c>
      <c r="I91" s="28">
        <f>SUM(I71:I90)</f>
        <v>81516.428164183715</v>
      </c>
      <c r="J91" s="26" t="s">
        <v>269</v>
      </c>
      <c r="K91" s="27">
        <f>IF(COUNT(K71:K90), SUM(K71:K90) / COUNT(K71:K90), 0)</f>
        <v>2.9055936506299989E-2</v>
      </c>
      <c r="L91" s="28">
        <f>SUM(L71:L90)</f>
        <v>87167.809518899958</v>
      </c>
      <c r="M91" s="26" t="s">
        <v>269</v>
      </c>
      <c r="N91" s="27">
        <f>IF(COUNT(N71:N90), SUM(N71:N90) / COUNT(N71:N90), 0)</f>
        <v>2.1455020606564287E-2</v>
      </c>
      <c r="O91" s="28">
        <f>SUM(O71:O90)</f>
        <v>64365.061819692863</v>
      </c>
      <c r="Q91" s="259"/>
      <c r="R91" s="260"/>
      <c r="S91" s="261"/>
    </row>
    <row r="93" spans="1:19" ht="17.25" thickBot="1"/>
    <row r="94" spans="1:19" ht="17.25" thickBot="1">
      <c r="A94" s="275" t="s">
        <v>46</v>
      </c>
      <c r="B94" s="276"/>
      <c r="C94" s="276"/>
      <c r="D94" s="276"/>
      <c r="E94" s="276"/>
      <c r="F94" s="276"/>
      <c r="G94" s="276"/>
      <c r="H94" s="276"/>
      <c r="I94" s="276"/>
      <c r="J94" s="276"/>
      <c r="K94" s="276"/>
      <c r="L94" s="276"/>
      <c r="M94" s="276"/>
      <c r="N94" s="276"/>
      <c r="O94" s="277"/>
      <c r="Q94" s="274"/>
      <c r="R94" s="274"/>
      <c r="S94" s="274"/>
    </row>
    <row r="95" spans="1:19" ht="17.25" thickBot="1">
      <c r="A95" s="181" t="s">
        <v>265</v>
      </c>
      <c r="B95" s="275" t="s">
        <v>49</v>
      </c>
      <c r="C95" s="277"/>
      <c r="D95" s="275" t="s">
        <v>58</v>
      </c>
      <c r="E95" s="276"/>
      <c r="F95" s="277"/>
      <c r="G95" s="278">
        <f>_xlfn.IFNA(VLOOKUP(B95, 현재가테이블!$B$2:$D$200, 2, FALSE), "-")</f>
        <v>74050000</v>
      </c>
      <c r="H95" s="279"/>
      <c r="I95" s="280"/>
      <c r="J95" s="275" t="s">
        <v>59</v>
      </c>
      <c r="K95" s="276"/>
      <c r="L95" s="277"/>
      <c r="M95" s="281">
        <f>_xlfn.IFNA(VLOOKUP(B95, 현재가테이블!$B$2:$D$200, 3, FALSE), "-")</f>
        <v>-1.04236269E-2</v>
      </c>
      <c r="N95" s="282"/>
      <c r="O95" s="283"/>
      <c r="Q95" s="274"/>
      <c r="R95" s="274"/>
      <c r="S95" s="274"/>
    </row>
    <row r="96" spans="1:19" ht="17.25" thickBot="1">
      <c r="A96" s="319" t="s">
        <v>55</v>
      </c>
      <c r="B96" s="315" t="str">
        <f>TEXT($G$1, "[$-ko-KR]yyyy-mm-dd(ddd) ") &amp; "오전 00:00"</f>
        <v>2021-10-07(목) 오전 00:00</v>
      </c>
      <c r="C96" s="316"/>
      <c r="D96" s="288" t="str">
        <f>TEXT($G$1, "[$-ko-KR]yyyy-mm-dd(ddd) ") &amp; "오후 14:00"</f>
        <v>2021-10-07(목) 오후 14:00</v>
      </c>
      <c r="E96" s="289"/>
      <c r="F96" s="290"/>
      <c r="G96" s="288" t="str">
        <f>TEXT($G$1, "[$-ko-KR]yyyy-mm-dd(ddd) ") &amp; "오후 19:00"</f>
        <v>2021-10-07(목) 오후 19:00</v>
      </c>
      <c r="H96" s="289"/>
      <c r="I96" s="290"/>
      <c r="J96" s="288" t="str">
        <f>TEXT($G$1, "[$-ko-KR]yyyy-mm-dd(ddd) ") &amp; "오후 21:00"</f>
        <v>2021-10-07(목) 오후 21:00</v>
      </c>
      <c r="K96" s="289"/>
      <c r="L96" s="290"/>
      <c r="M96" s="288" t="str">
        <f>TEXT($G$1+1, "[$-ko-KR]yyyy-mm-dd(ddd) ") &amp; "오전 00:00"</f>
        <v>2021-10-08(금) 오전 00:00</v>
      </c>
      <c r="N96" s="289"/>
      <c r="O96" s="290"/>
      <c r="Q96" s="274"/>
      <c r="R96" s="274"/>
      <c r="S96" s="274"/>
    </row>
    <row r="97" spans="1:19" ht="17.25" thickBot="1">
      <c r="A97" s="320"/>
      <c r="B97" s="121" t="s">
        <v>58</v>
      </c>
      <c r="C97" s="122" t="s">
        <v>59</v>
      </c>
      <c r="D97" s="2" t="s">
        <v>58</v>
      </c>
      <c r="E97" s="10" t="s">
        <v>266</v>
      </c>
      <c r="F97" s="11" t="s">
        <v>267</v>
      </c>
      <c r="G97" s="182" t="s">
        <v>58</v>
      </c>
      <c r="H97" s="183" t="s">
        <v>266</v>
      </c>
      <c r="I97" s="184" t="s">
        <v>267</v>
      </c>
      <c r="J97" s="10" t="s">
        <v>58</v>
      </c>
      <c r="K97" s="10" t="s">
        <v>266</v>
      </c>
      <c r="L97" s="115" t="s">
        <v>267</v>
      </c>
      <c r="M97" s="2" t="s">
        <v>58</v>
      </c>
      <c r="N97" s="10" t="s">
        <v>266</v>
      </c>
      <c r="O97" s="66" t="s">
        <v>267</v>
      </c>
      <c r="Q97" s="264"/>
      <c r="R97" s="264"/>
      <c r="S97" s="264"/>
    </row>
    <row r="98" spans="1:19" ht="17.25" thickBot="1">
      <c r="A98" s="123" t="s">
        <v>230</v>
      </c>
      <c r="B98" s="124">
        <v>1260</v>
      </c>
      <c r="C98" s="76">
        <v>0.48409893990000002</v>
      </c>
      <c r="D98" s="13">
        <v>1220</v>
      </c>
      <c r="E98" s="14">
        <f>IF(ISNUMBER(D98), (D98 - $B98) / $B98, "")</f>
        <v>-3.1746031746031744E-2</v>
      </c>
      <c r="F98" s="16">
        <f>IF(ISNUMBER(D98), $B118 * E98, "")</f>
        <v>-4761.9047619047615</v>
      </c>
      <c r="G98" s="29">
        <v>1170</v>
      </c>
      <c r="H98" s="14">
        <f>IF(ISNUMBER(G98), (G98 - $B98) / $B98, "")</f>
        <v>-7.1428571428571425E-2</v>
      </c>
      <c r="I98" s="100">
        <f>IF(ISNUMBER(G98), $B118 * H98, "")</f>
        <v>-10714.285714285714</v>
      </c>
      <c r="J98" s="13">
        <v>1120</v>
      </c>
      <c r="K98" s="14">
        <f>IF(ISNUMBER(J98), (J98 - $B98) / $B98, "")</f>
        <v>-0.1111111111111111</v>
      </c>
      <c r="L98" s="16">
        <f>IF(ISNUMBER(J98), $B118 * K98, "")</f>
        <v>-16666.666666666664</v>
      </c>
      <c r="M98" s="29">
        <v>1105</v>
      </c>
      <c r="N98" s="14">
        <f>IF(ISNUMBER(M98), (M98 - $B98) / $B98, "")</f>
        <v>-0.12301587301587301</v>
      </c>
      <c r="O98" s="16">
        <f>IF(ISNUMBER(M98), $B118 * N98, "")</f>
        <v>-18452.38095238095</v>
      </c>
      <c r="Q98" s="274"/>
      <c r="R98" s="274"/>
      <c r="S98" s="274"/>
    </row>
    <row r="99" spans="1:19" ht="17.25" thickBot="1">
      <c r="A99" s="125" t="s">
        <v>238</v>
      </c>
      <c r="B99" s="126">
        <v>238</v>
      </c>
      <c r="C99" s="77">
        <v>0.33707865170000001</v>
      </c>
      <c r="D99" s="15">
        <v>282</v>
      </c>
      <c r="E99" s="32">
        <f t="shared" ref="E99:E102" si="46">IF(ISNUMBER(D99), (D99 - $B99) / $B99, "")</f>
        <v>0.18487394957983194</v>
      </c>
      <c r="F99" s="18">
        <f>IF(ISNUMBER(D99), $B118 * E99, "")</f>
        <v>27731.092436974792</v>
      </c>
      <c r="G99" s="31">
        <v>263</v>
      </c>
      <c r="H99" s="32">
        <f t="shared" ref="H99:H102" si="47">IF(ISNUMBER(G99), (G99 - $B99) / $B99, "")</f>
        <v>0.10504201680672269</v>
      </c>
      <c r="I99" s="101">
        <f>IF(ISNUMBER(G99), $B118 * H99, "")</f>
        <v>15756.302521008403</v>
      </c>
      <c r="J99" s="15">
        <v>241</v>
      </c>
      <c r="K99" s="32">
        <f t="shared" ref="K99:K102" si="48">IF(ISNUMBER(J99), (J99 - $B99) / $B99, "")</f>
        <v>1.2605042016806723E-2</v>
      </c>
      <c r="L99" s="18">
        <f>IF(ISNUMBER(J99), $B118 * K99, "")</f>
        <v>1890.7563025210084</v>
      </c>
      <c r="M99" s="31">
        <v>243</v>
      </c>
      <c r="N99" s="32">
        <f t="shared" ref="N99:N102" si="49">IF(ISNUMBER(M99), (M99 - $B99) / $B99, "")</f>
        <v>2.100840336134454E-2</v>
      </c>
      <c r="O99" s="18">
        <f>IF(ISNUMBER(M99), $B118 * N99, "")</f>
        <v>3151.2605042016808</v>
      </c>
      <c r="Q99" s="274"/>
      <c r="R99" s="274"/>
      <c r="S99" s="274"/>
    </row>
    <row r="100" spans="1:19" ht="17.25" thickBot="1">
      <c r="A100" s="125" t="s">
        <v>234</v>
      </c>
      <c r="B100" s="126">
        <v>785</v>
      </c>
      <c r="C100" s="77">
        <v>0.13603473229999999</v>
      </c>
      <c r="D100" s="15">
        <v>764</v>
      </c>
      <c r="E100" s="32">
        <f t="shared" si="46"/>
        <v>-2.6751592356687899E-2</v>
      </c>
      <c r="F100" s="18">
        <f>IF(ISNUMBER(D100), $B118 * E100, "")</f>
        <v>-4012.7388535031851</v>
      </c>
      <c r="G100" s="31">
        <v>775</v>
      </c>
      <c r="H100" s="32">
        <f t="shared" si="47"/>
        <v>-1.2738853503184714E-2</v>
      </c>
      <c r="I100" s="101">
        <f>IF(ISNUMBER(G100), $B118 * H100, "")</f>
        <v>-1910.8280254777071</v>
      </c>
      <c r="J100" s="15">
        <v>769</v>
      </c>
      <c r="K100" s="32">
        <f t="shared" si="48"/>
        <v>-2.038216560509554E-2</v>
      </c>
      <c r="L100" s="18">
        <f>IF(ISNUMBER(J100), $B118 * K100, "")</f>
        <v>-3057.3248407643309</v>
      </c>
      <c r="M100" s="31">
        <v>764</v>
      </c>
      <c r="N100" s="32">
        <f t="shared" si="49"/>
        <v>-2.6751592356687899E-2</v>
      </c>
      <c r="O100" s="18">
        <f>IF(ISNUMBER(M100), $B118 * N100, "")</f>
        <v>-4012.7388535031851</v>
      </c>
      <c r="Q100" s="264"/>
      <c r="R100" s="264"/>
      <c r="S100" s="264"/>
    </row>
    <row r="101" spans="1:19" ht="17.25" thickBot="1">
      <c r="A101" s="125" t="s">
        <v>226</v>
      </c>
      <c r="B101" s="126">
        <v>1085</v>
      </c>
      <c r="C101" s="77">
        <v>0.110542477</v>
      </c>
      <c r="D101" s="15">
        <v>1050</v>
      </c>
      <c r="E101" s="32">
        <f t="shared" si="46"/>
        <v>-3.2258064516129031E-2</v>
      </c>
      <c r="F101" s="18">
        <f>IF(ISNUMBER(D101), $B118 * E101, "")</f>
        <v>-4838.7096774193551</v>
      </c>
      <c r="G101" s="31">
        <v>1040</v>
      </c>
      <c r="H101" s="32">
        <f t="shared" si="47"/>
        <v>-4.1474654377880185E-2</v>
      </c>
      <c r="I101" s="101">
        <f>IF(ISNUMBER(G101), $B118 * H101, "")</f>
        <v>-6221.1981566820277</v>
      </c>
      <c r="J101" s="15">
        <v>1035</v>
      </c>
      <c r="K101" s="32">
        <f t="shared" si="48"/>
        <v>-4.6082949308755762E-2</v>
      </c>
      <c r="L101" s="18">
        <f>IF(ISNUMBER(J101), $B118 * K101, "")</f>
        <v>-6912.442396313364</v>
      </c>
      <c r="M101" s="31">
        <v>1035</v>
      </c>
      <c r="N101" s="32">
        <f t="shared" si="49"/>
        <v>-4.6082949308755762E-2</v>
      </c>
      <c r="O101" s="18">
        <f>IF(ISNUMBER(M101), $B118 * N101, "")</f>
        <v>-6912.442396313364</v>
      </c>
      <c r="Q101" s="264"/>
      <c r="R101" s="264"/>
      <c r="S101" s="264"/>
    </row>
    <row r="102" spans="1:19" ht="17.25" thickBot="1">
      <c r="A102" s="127" t="s">
        <v>92</v>
      </c>
      <c r="B102" s="128">
        <v>81860</v>
      </c>
      <c r="C102" s="78">
        <v>9.5117056899999997E-2</v>
      </c>
      <c r="D102" s="20">
        <v>84530</v>
      </c>
      <c r="E102" s="21">
        <f t="shared" si="46"/>
        <v>3.2616662594673836E-2</v>
      </c>
      <c r="F102" s="22">
        <f>IF(ISNUMBER(D102), $B118 * E102, "")</f>
        <v>4892.4993892010752</v>
      </c>
      <c r="G102" s="30">
        <v>85930</v>
      </c>
      <c r="H102" s="21">
        <f t="shared" si="47"/>
        <v>4.971903249450281E-2</v>
      </c>
      <c r="I102" s="105">
        <f>IF(ISNUMBER(G102), $B118 * H102, "")</f>
        <v>7457.8548741754212</v>
      </c>
      <c r="J102" s="20">
        <v>84900</v>
      </c>
      <c r="K102" s="21">
        <f t="shared" si="48"/>
        <v>3.7136574639628633E-2</v>
      </c>
      <c r="L102" s="22">
        <f>IF(ISNUMBER(J102), $B118 * K102, "")</f>
        <v>5570.4861959442951</v>
      </c>
      <c r="M102" s="30">
        <v>84400</v>
      </c>
      <c r="N102" s="21">
        <f t="shared" si="49"/>
        <v>3.1028585389689715E-2</v>
      </c>
      <c r="O102" s="22">
        <f>IF(ISNUMBER(M102), $B118 * N102, "")</f>
        <v>4654.2878084534577</v>
      </c>
      <c r="Q102" s="264"/>
      <c r="R102" s="264"/>
      <c r="S102" s="264"/>
    </row>
    <row r="103" spans="1:19" ht="17.25" thickBot="1">
      <c r="A103" s="125" t="s">
        <v>220</v>
      </c>
      <c r="B103" s="129">
        <v>197</v>
      </c>
      <c r="C103" s="80">
        <v>8.2417582399999995E-2</v>
      </c>
      <c r="D103" s="106">
        <v>208</v>
      </c>
      <c r="E103" s="107">
        <f>IF(ISNUMBER(D103), (D103 - $B103) / $B103, "")</f>
        <v>5.5837563451776651E-2</v>
      </c>
      <c r="F103" s="108">
        <f>IF(ISNUMBER(D103), $B118 * E103, "")</f>
        <v>8375.6345177664971</v>
      </c>
      <c r="G103" s="109">
        <v>207</v>
      </c>
      <c r="H103" s="107">
        <f>IF(ISNUMBER(G103), (G103 - $B103) / $B103, "")</f>
        <v>5.0761421319796954E-2</v>
      </c>
      <c r="I103" s="110">
        <f>IF(ISNUMBER(G103), $B118 * H103, "")</f>
        <v>7614.2131979695432</v>
      </c>
      <c r="J103" s="106">
        <v>207</v>
      </c>
      <c r="K103" s="107">
        <f>IF(ISNUMBER(J103), (J103 - $B103) / $B103, "")</f>
        <v>5.0761421319796954E-2</v>
      </c>
      <c r="L103" s="108">
        <f>IF(ISNUMBER(J103), $B118 * K103, "")</f>
        <v>7614.2131979695432</v>
      </c>
      <c r="M103" s="109">
        <v>207</v>
      </c>
      <c r="N103" s="107">
        <f>IF(ISNUMBER(M103), (M103 - $B103) / $B103, "")</f>
        <v>5.0761421319796954E-2</v>
      </c>
      <c r="O103" s="108">
        <f>IF(ISNUMBER(M103), $B118 * N103, "")</f>
        <v>7614.2131979695432</v>
      </c>
      <c r="Q103" s="264"/>
      <c r="R103" s="264"/>
      <c r="S103" s="264"/>
    </row>
    <row r="104" spans="1:19" ht="17.25" thickBot="1">
      <c r="A104" s="125" t="s">
        <v>216</v>
      </c>
      <c r="B104" s="126">
        <v>156</v>
      </c>
      <c r="C104" s="77">
        <v>7.5862069000000004E-2</v>
      </c>
      <c r="D104" s="15">
        <v>161</v>
      </c>
      <c r="E104" s="32">
        <f t="shared" ref="E104:E107" si="50">IF(ISNUMBER(D104), (D104 - $B104) / $B104, "")</f>
        <v>3.2051282051282048E-2</v>
      </c>
      <c r="F104" s="18">
        <f>IF(ISNUMBER(D104), $B118 * E104, "")</f>
        <v>4807.6923076923076</v>
      </c>
      <c r="G104" s="31">
        <v>166</v>
      </c>
      <c r="H104" s="32">
        <f t="shared" ref="H104:H107" si="51">IF(ISNUMBER(G104), (G104 - $B104) / $B104, "")</f>
        <v>6.4102564102564097E-2</v>
      </c>
      <c r="I104" s="101">
        <f>IF(ISNUMBER(G104), $B118 * H104, "")</f>
        <v>9615.3846153846152</v>
      </c>
      <c r="J104" s="15">
        <v>170</v>
      </c>
      <c r="K104" s="32">
        <f t="shared" ref="K104:K107" si="52">IF(ISNUMBER(J104), (J104 - $B104) / $B104, "")</f>
        <v>8.9743589743589744E-2</v>
      </c>
      <c r="L104" s="18">
        <f>IF(ISNUMBER(J104), $B118 * K104, "")</f>
        <v>13461.538461538461</v>
      </c>
      <c r="M104" s="31">
        <v>170</v>
      </c>
      <c r="N104" s="32">
        <f t="shared" ref="N104:N107" si="53">IF(ISNUMBER(M104), (M104 - $B104) / $B104, "")</f>
        <v>8.9743589743589744E-2</v>
      </c>
      <c r="O104" s="18">
        <f>IF(ISNUMBER(M104), $B118 * N104, "")</f>
        <v>13461.538461538461</v>
      </c>
      <c r="Q104" s="264"/>
      <c r="R104" s="264"/>
      <c r="S104" s="264"/>
    </row>
    <row r="105" spans="1:19" ht="17.25" thickBot="1">
      <c r="A105" s="125" t="s">
        <v>198</v>
      </c>
      <c r="B105" s="126">
        <v>219</v>
      </c>
      <c r="C105" s="77">
        <v>6.8292682899999999E-2</v>
      </c>
      <c r="D105" s="15">
        <v>229</v>
      </c>
      <c r="E105" s="32">
        <f t="shared" si="50"/>
        <v>4.5662100456621002E-2</v>
      </c>
      <c r="F105" s="18">
        <f>IF(ISNUMBER(D105), $B118 * E105, "")</f>
        <v>6849.3150684931506</v>
      </c>
      <c r="G105" s="31">
        <v>231</v>
      </c>
      <c r="H105" s="32">
        <f t="shared" si="51"/>
        <v>5.4794520547945202E-2</v>
      </c>
      <c r="I105" s="101">
        <f>IF(ISNUMBER(G105), $B118 * H105, "")</f>
        <v>8219.17808219178</v>
      </c>
      <c r="J105" s="15">
        <v>233</v>
      </c>
      <c r="K105" s="32">
        <f t="shared" si="52"/>
        <v>6.3926940639269403E-2</v>
      </c>
      <c r="L105" s="18">
        <f>IF(ISNUMBER(J105), $B118 * K105, "")</f>
        <v>9589.0410958904104</v>
      </c>
      <c r="M105" s="31">
        <v>230</v>
      </c>
      <c r="N105" s="32">
        <f t="shared" si="53"/>
        <v>5.0228310502283102E-2</v>
      </c>
      <c r="O105" s="18">
        <f>IF(ISNUMBER(M105), $B118 * N105, "")</f>
        <v>7534.2465753424649</v>
      </c>
      <c r="Q105" s="264"/>
      <c r="R105" s="264"/>
      <c r="S105" s="264"/>
    </row>
    <row r="106" spans="1:19" ht="17.25" thickBot="1">
      <c r="A106" s="125" t="s">
        <v>49</v>
      </c>
      <c r="B106" s="126">
        <v>65652000</v>
      </c>
      <c r="C106" s="77">
        <v>6.4638536600000004E-2</v>
      </c>
      <c r="D106" s="15">
        <v>66552000</v>
      </c>
      <c r="E106" s="32">
        <f t="shared" si="50"/>
        <v>1.3708645585816122E-2</v>
      </c>
      <c r="F106" s="18">
        <f>IF(ISNUMBER(D106), $B118 * E106, "")</f>
        <v>2056.2968378724181</v>
      </c>
      <c r="G106" s="31">
        <v>66035000</v>
      </c>
      <c r="H106" s="32">
        <f t="shared" si="51"/>
        <v>5.8337902881861938E-3</v>
      </c>
      <c r="I106" s="101">
        <f>IF(ISNUMBER(G106), $B118 * H106, "")</f>
        <v>875.06854322792913</v>
      </c>
      <c r="J106" s="15">
        <v>65742000</v>
      </c>
      <c r="K106" s="32">
        <f t="shared" si="52"/>
        <v>1.3708645585816122E-3</v>
      </c>
      <c r="L106" s="18">
        <f>IF(ISNUMBER(J106), $B118 * K106, "")</f>
        <v>205.62968378724185</v>
      </c>
      <c r="M106" s="31">
        <v>65815000</v>
      </c>
      <c r="N106" s="32">
        <f t="shared" si="53"/>
        <v>2.4827880338755865E-3</v>
      </c>
      <c r="O106" s="18">
        <f>IF(ISNUMBER(M106), $B118 * N106, "")</f>
        <v>372.41820508133799</v>
      </c>
      <c r="Q106" s="33"/>
      <c r="R106" s="33"/>
    </row>
    <row r="107" spans="1:19" ht="17.25" thickBot="1">
      <c r="A107" s="130" t="s">
        <v>182</v>
      </c>
      <c r="B107" s="131">
        <v>1680</v>
      </c>
      <c r="C107" s="79">
        <v>5.6603773599999997E-2</v>
      </c>
      <c r="D107" s="24">
        <v>1760</v>
      </c>
      <c r="E107" s="25">
        <f t="shared" si="50"/>
        <v>4.7619047619047616E-2</v>
      </c>
      <c r="F107" s="104">
        <f>IF(ISNUMBER(D107), $B118 * E107, "")</f>
        <v>7142.8571428571422</v>
      </c>
      <c r="G107" s="102">
        <v>1825</v>
      </c>
      <c r="H107" s="25">
        <f t="shared" si="51"/>
        <v>8.6309523809523808E-2</v>
      </c>
      <c r="I107" s="103">
        <f>IF(ISNUMBER(G107), $B118 * H107, "")</f>
        <v>12946.428571428571</v>
      </c>
      <c r="J107" s="24">
        <v>1810</v>
      </c>
      <c r="K107" s="25">
        <f t="shared" si="52"/>
        <v>7.7380952380952384E-2</v>
      </c>
      <c r="L107" s="104">
        <f>IF(ISNUMBER(J107), $B118 * K107, "")</f>
        <v>11607.142857142857</v>
      </c>
      <c r="M107" s="102">
        <v>1760</v>
      </c>
      <c r="N107" s="25">
        <f t="shared" si="53"/>
        <v>4.7619047619047616E-2</v>
      </c>
      <c r="O107" s="104">
        <f>IF(ISNUMBER(M107), $B118 * N107, "")</f>
        <v>7142.8571428571422</v>
      </c>
      <c r="Q107" s="265"/>
      <c r="R107" s="266"/>
      <c r="S107" s="267"/>
    </row>
    <row r="108" spans="1:19">
      <c r="A108" s="123" t="s">
        <v>146</v>
      </c>
      <c r="B108" s="124">
        <v>23.2</v>
      </c>
      <c r="C108" s="76">
        <v>5.45454545E-2</v>
      </c>
      <c r="D108" s="13">
        <v>22.6</v>
      </c>
      <c r="E108" s="14">
        <f>IF(ISNUMBER(D108), (D108 - $B108) / $B108, "")</f>
        <v>-2.5862068965517151E-2</v>
      </c>
      <c r="F108" s="16">
        <f>IF(ISNUMBER(D108), $B118 * E108, "")</f>
        <v>-3879.3103448275724</v>
      </c>
      <c r="G108" s="29">
        <v>22.7</v>
      </c>
      <c r="H108" s="14">
        <f>IF(ISNUMBER(G108), (G108 - $B108) / $B108, "")</f>
        <v>-2.1551724137931036E-2</v>
      </c>
      <c r="I108" s="100">
        <f>IF(ISNUMBER(G108), $B118 * H108, "")</f>
        <v>-3232.7586206896553</v>
      </c>
      <c r="J108" s="13">
        <v>22.6</v>
      </c>
      <c r="K108" s="14">
        <f>IF(ISNUMBER(J108), (J108 - $B108) / $B108, "")</f>
        <v>-2.5862068965517151E-2</v>
      </c>
      <c r="L108" s="16">
        <f>IF(ISNUMBER(J108), $B118 * K108, "")</f>
        <v>-3879.3103448275724</v>
      </c>
      <c r="M108" s="29">
        <v>22.4</v>
      </c>
      <c r="N108" s="14">
        <f>IF(ISNUMBER(M108), (M108 - $B108) / $B108, "")</f>
        <v>-3.4482758620689689E-2</v>
      </c>
      <c r="O108" s="16">
        <f>IF(ISNUMBER(M108), $B118 * N108, "")</f>
        <v>-5172.4137931034538</v>
      </c>
      <c r="Q108" s="268"/>
      <c r="R108" s="269"/>
      <c r="S108" s="270"/>
    </row>
    <row r="109" spans="1:19" ht="17.25" thickBot="1">
      <c r="A109" s="125" t="s">
        <v>236</v>
      </c>
      <c r="B109" s="126">
        <v>136</v>
      </c>
      <c r="C109" s="77">
        <v>5.4263565899999998E-2</v>
      </c>
      <c r="D109" s="15">
        <v>136</v>
      </c>
      <c r="E109" s="32">
        <f t="shared" ref="E109:E112" si="54">IF(ISNUMBER(D109), (D109 - $B109) / $B109, "")</f>
        <v>0</v>
      </c>
      <c r="F109" s="18">
        <f>IF(ISNUMBER(D109), $B118 * E109, "")</f>
        <v>0</v>
      </c>
      <c r="G109" s="31">
        <v>136</v>
      </c>
      <c r="H109" s="32">
        <f t="shared" ref="H109:H112" si="55">IF(ISNUMBER(G109), (G109 - $B109) / $B109, "")</f>
        <v>0</v>
      </c>
      <c r="I109" s="101">
        <f>IF(ISNUMBER(G109), $B118 * H109, "")</f>
        <v>0</v>
      </c>
      <c r="J109" s="15">
        <v>139</v>
      </c>
      <c r="K109" s="32">
        <f t="shared" ref="K109:K112" si="56">IF(ISNUMBER(J109), (J109 - $B109) / $B109, "")</f>
        <v>2.2058823529411766E-2</v>
      </c>
      <c r="L109" s="18">
        <f>IF(ISNUMBER(J109), $B118 * K109, "")</f>
        <v>3308.8235294117649</v>
      </c>
      <c r="M109" s="31">
        <v>137</v>
      </c>
      <c r="N109" s="32">
        <f t="shared" ref="N109:N112" si="57">IF(ISNUMBER(M109), (M109 - $B109) / $B109, "")</f>
        <v>7.3529411764705881E-3</v>
      </c>
      <c r="O109" s="18">
        <f>IF(ISNUMBER(M109), $B118 * N109, "")</f>
        <v>1102.9411764705883</v>
      </c>
      <c r="Q109" s="271"/>
      <c r="R109" s="272"/>
      <c r="S109" s="273"/>
    </row>
    <row r="110" spans="1:19" ht="17.25" thickBot="1">
      <c r="A110" s="125" t="s">
        <v>78</v>
      </c>
      <c r="B110" s="126">
        <v>749400</v>
      </c>
      <c r="C110" s="77">
        <v>5.2823826900000002E-2</v>
      </c>
      <c r="D110" s="15">
        <v>733400</v>
      </c>
      <c r="E110" s="32">
        <f t="shared" si="54"/>
        <v>-2.1350413664264746E-2</v>
      </c>
      <c r="F110" s="18">
        <f>IF(ISNUMBER(D110), $B118 * E110, "")</f>
        <v>-3202.5620496397119</v>
      </c>
      <c r="G110" s="31">
        <v>764000</v>
      </c>
      <c r="H110" s="32">
        <f t="shared" si="55"/>
        <v>1.9482252468641579E-2</v>
      </c>
      <c r="I110" s="101">
        <f>IF(ISNUMBER(G110), $B118 * H110, "")</f>
        <v>2922.3378702962368</v>
      </c>
      <c r="J110" s="15">
        <v>755000</v>
      </c>
      <c r="K110" s="32">
        <f t="shared" si="56"/>
        <v>7.4726447824926606E-3</v>
      </c>
      <c r="L110" s="18">
        <f>IF(ISNUMBER(J110), $B118 * K110, "")</f>
        <v>1120.896717373899</v>
      </c>
      <c r="M110" s="31">
        <v>752800</v>
      </c>
      <c r="N110" s="32">
        <f t="shared" si="57"/>
        <v>4.5369629036562586E-3</v>
      </c>
      <c r="O110" s="18">
        <f>IF(ISNUMBER(M110), $B118 * N110, "")</f>
        <v>680.54443554843874</v>
      </c>
      <c r="Q110" s="264"/>
      <c r="R110" s="264"/>
      <c r="S110" s="264"/>
    </row>
    <row r="111" spans="1:19" ht="17.25" thickBot="1">
      <c r="A111" s="125" t="s">
        <v>246</v>
      </c>
      <c r="B111" s="126">
        <v>2715</v>
      </c>
      <c r="C111" s="77">
        <v>5.0290135399999998E-2</v>
      </c>
      <c r="D111" s="15">
        <v>2725</v>
      </c>
      <c r="E111" s="32">
        <f t="shared" si="54"/>
        <v>3.6832412523020259E-3</v>
      </c>
      <c r="F111" s="18">
        <f>IF(ISNUMBER(D111), $B118 * E111, "")</f>
        <v>552.4861878453039</v>
      </c>
      <c r="G111" s="31">
        <v>2725</v>
      </c>
      <c r="H111" s="32">
        <f t="shared" si="55"/>
        <v>3.6832412523020259E-3</v>
      </c>
      <c r="I111" s="101">
        <f>IF(ISNUMBER(G111), $B118 * H111, "")</f>
        <v>552.4861878453039</v>
      </c>
      <c r="J111" s="15">
        <v>2755</v>
      </c>
      <c r="K111" s="32">
        <f t="shared" si="56"/>
        <v>1.4732965009208104E-2</v>
      </c>
      <c r="L111" s="18">
        <f>IF(ISNUMBER(J111), $B118 * K111, "")</f>
        <v>2209.9447513812156</v>
      </c>
      <c r="M111" s="31">
        <v>2720</v>
      </c>
      <c r="N111" s="32">
        <f t="shared" si="57"/>
        <v>1.841620626151013E-3</v>
      </c>
      <c r="O111" s="18">
        <f>IF(ISNUMBER(M111), $B118 * N111, "")</f>
        <v>276.24309392265195</v>
      </c>
      <c r="Q111" s="274"/>
      <c r="R111" s="274"/>
      <c r="S111" s="274"/>
    </row>
    <row r="112" spans="1:19" ht="17.25" thickBot="1">
      <c r="A112" s="127" t="s">
        <v>244</v>
      </c>
      <c r="B112" s="128">
        <v>8995</v>
      </c>
      <c r="C112" s="78">
        <v>4.4109111999999999E-2</v>
      </c>
      <c r="D112" s="20">
        <v>9180</v>
      </c>
      <c r="E112" s="21">
        <f t="shared" si="54"/>
        <v>2.056698165647582E-2</v>
      </c>
      <c r="F112" s="22">
        <f>IF(ISNUMBER(D112), $B118 * E112, "")</f>
        <v>3085.0472484713728</v>
      </c>
      <c r="G112" s="30">
        <v>9170</v>
      </c>
      <c r="H112" s="21">
        <f t="shared" si="55"/>
        <v>1.9455252918287938E-2</v>
      </c>
      <c r="I112" s="105">
        <f>IF(ISNUMBER(G112), $B118 * H112, "")</f>
        <v>2918.2879377431909</v>
      </c>
      <c r="J112" s="20">
        <v>9370</v>
      </c>
      <c r="K112" s="21">
        <f t="shared" si="56"/>
        <v>4.1689827682045578E-2</v>
      </c>
      <c r="L112" s="22">
        <f>IF(ISNUMBER(J112), $B118 * K112, "")</f>
        <v>6253.4741523068369</v>
      </c>
      <c r="M112" s="30">
        <v>9170</v>
      </c>
      <c r="N112" s="21">
        <f t="shared" si="57"/>
        <v>1.9455252918287938E-2</v>
      </c>
      <c r="O112" s="22">
        <f>IF(ISNUMBER(M112), $B118 * N112, "")</f>
        <v>2918.2879377431909</v>
      </c>
      <c r="Q112" s="274"/>
      <c r="R112" s="274"/>
      <c r="S112" s="274"/>
    </row>
    <row r="113" spans="1:19" ht="17.25" thickBot="1">
      <c r="A113" s="125" t="s">
        <v>124</v>
      </c>
      <c r="B113" s="129">
        <v>217200</v>
      </c>
      <c r="C113" s="80">
        <v>4.1976493199999999E-2</v>
      </c>
      <c r="D113" s="106">
        <v>214850</v>
      </c>
      <c r="E113" s="107">
        <f>IF(ISNUMBER(D113), (D113 - $B113) / $B113, "")</f>
        <v>-1.0819521178637201E-2</v>
      </c>
      <c r="F113" s="108">
        <f>IF(ISNUMBER(D113), $B118 * E113, "")</f>
        <v>-1622.9281767955802</v>
      </c>
      <c r="G113" s="109">
        <v>222400</v>
      </c>
      <c r="H113" s="107">
        <f>IF(ISNUMBER(G113), (G113 - $B113) / $B113, "")</f>
        <v>2.3941068139963169E-2</v>
      </c>
      <c r="I113" s="110">
        <f>IF(ISNUMBER(G113), $B118 * H113, "")</f>
        <v>3591.1602209944754</v>
      </c>
      <c r="J113" s="106">
        <v>221450</v>
      </c>
      <c r="K113" s="107">
        <f>IF(ISNUMBER(J113), (J113 - $B113) / $B113, "")</f>
        <v>1.9567219152854511E-2</v>
      </c>
      <c r="L113" s="108">
        <f>IF(ISNUMBER(J113), $B118 * K113, "")</f>
        <v>2935.0828729281766</v>
      </c>
      <c r="M113" s="109">
        <v>218550</v>
      </c>
      <c r="N113" s="107">
        <f>IF(ISNUMBER(M113), (M113 - $B113) / $B113, "")</f>
        <v>6.2154696132596682E-3</v>
      </c>
      <c r="O113" s="108">
        <f>IF(ISNUMBER(M113), $B118 * N113, "")</f>
        <v>932.32044198895028</v>
      </c>
      <c r="Q113" s="264"/>
      <c r="R113" s="264"/>
      <c r="S113" s="264"/>
    </row>
    <row r="114" spans="1:19" ht="17.25" thickBot="1">
      <c r="A114" s="125" t="s">
        <v>120</v>
      </c>
      <c r="B114" s="126">
        <v>40.5</v>
      </c>
      <c r="C114" s="77">
        <v>4.11311054E-2</v>
      </c>
      <c r="D114" s="15">
        <v>39.5</v>
      </c>
      <c r="E114" s="32">
        <f t="shared" ref="E114:E117" si="58">IF(ISNUMBER(D114), (D114 - $B114) / $B114, "")</f>
        <v>-2.4691358024691357E-2</v>
      </c>
      <c r="F114" s="18">
        <f>IF(ISNUMBER(D114), $B118 * E114, "")</f>
        <v>-3703.7037037037035</v>
      </c>
      <c r="G114" s="31">
        <v>40.200000000000003</v>
      </c>
      <c r="H114" s="32">
        <f t="shared" ref="H114:H117" si="59">IF(ISNUMBER(G114), (G114 - $B114) / $B114, "")</f>
        <v>-7.4074074074073374E-3</v>
      </c>
      <c r="I114" s="101">
        <f>IF(ISNUMBER(G114), $B118 * H114, "")</f>
        <v>-1111.1111111111006</v>
      </c>
      <c r="J114" s="15">
        <v>40.200000000000003</v>
      </c>
      <c r="K114" s="32">
        <f t="shared" ref="K114:K117" si="60">IF(ISNUMBER(J114), (J114 - $B114) / $B114, "")</f>
        <v>-7.4074074074073374E-3</v>
      </c>
      <c r="L114" s="18">
        <f>IF(ISNUMBER(J114), $B118 * K114, "")</f>
        <v>-1111.1111111111006</v>
      </c>
      <c r="M114" s="31">
        <v>40.700000000000003</v>
      </c>
      <c r="N114" s="32">
        <f t="shared" ref="N114:N117" si="61">IF(ISNUMBER(M114), (M114 - $B114) / $B114, "")</f>
        <v>4.9382716049383418E-3</v>
      </c>
      <c r="O114" s="18">
        <f>IF(ISNUMBER(M114), $B118 * N114, "")</f>
        <v>740.74074074075122</v>
      </c>
      <c r="Q114" s="264"/>
      <c r="R114" s="264"/>
      <c r="S114" s="264"/>
    </row>
    <row r="115" spans="1:19" ht="17.25" thickBot="1">
      <c r="A115" s="125" t="s">
        <v>264</v>
      </c>
      <c r="B115" s="126">
        <v>314</v>
      </c>
      <c r="C115" s="77">
        <v>3.97350993E-2</v>
      </c>
      <c r="D115" s="15">
        <v>295</v>
      </c>
      <c r="E115" s="32">
        <f t="shared" si="58"/>
        <v>-6.0509554140127389E-2</v>
      </c>
      <c r="F115" s="18">
        <f>IF(ISNUMBER(D115), $B118 * E115, "")</f>
        <v>-9076.4331210191085</v>
      </c>
      <c r="G115" s="31">
        <v>299</v>
      </c>
      <c r="H115" s="32">
        <f t="shared" si="59"/>
        <v>-4.7770700636942678E-2</v>
      </c>
      <c r="I115" s="101">
        <f>IF(ISNUMBER(G115), $B118 * H115, "")</f>
        <v>-7165.6050955414021</v>
      </c>
      <c r="J115" s="15">
        <v>308</v>
      </c>
      <c r="K115" s="32">
        <f t="shared" si="60"/>
        <v>-1.9108280254777069E-2</v>
      </c>
      <c r="L115" s="18">
        <f>IF(ISNUMBER(J115), $B118 * K115, "")</f>
        <v>-2866.2420382165606</v>
      </c>
      <c r="M115" s="31">
        <v>297</v>
      </c>
      <c r="N115" s="32">
        <f t="shared" si="61"/>
        <v>-5.4140127388535034E-2</v>
      </c>
      <c r="O115" s="18">
        <f>IF(ISNUMBER(M115), $B118 * N115, "")</f>
        <v>-8121.0191082802548</v>
      </c>
      <c r="Q115" s="264"/>
      <c r="R115" s="264"/>
      <c r="S115" s="264"/>
    </row>
    <row r="116" spans="1:19">
      <c r="A116" s="125" t="s">
        <v>176</v>
      </c>
      <c r="B116" s="126">
        <v>18.8</v>
      </c>
      <c r="C116" s="77">
        <v>3.8674033099999998E-2</v>
      </c>
      <c r="D116" s="15">
        <v>18.8</v>
      </c>
      <c r="E116" s="32">
        <f t="shared" si="58"/>
        <v>0</v>
      </c>
      <c r="F116" s="18">
        <f>IF(ISNUMBER(D116), $B118 * E116, "")</f>
        <v>0</v>
      </c>
      <c r="G116" s="31">
        <v>19</v>
      </c>
      <c r="H116" s="32">
        <f t="shared" si="59"/>
        <v>1.0638297872340387E-2</v>
      </c>
      <c r="I116" s="101">
        <f>IF(ISNUMBER(G116), $B118 * H116, "")</f>
        <v>1595.7446808510581</v>
      </c>
      <c r="J116" s="15">
        <v>19.3</v>
      </c>
      <c r="K116" s="32">
        <f t="shared" si="60"/>
        <v>2.6595744680851064E-2</v>
      </c>
      <c r="L116" s="18">
        <f>IF(ISNUMBER(J116), $B118 * K116, "")</f>
        <v>3989.3617021276596</v>
      </c>
      <c r="M116" s="31">
        <v>19.100000000000001</v>
      </c>
      <c r="N116" s="32">
        <f t="shared" si="61"/>
        <v>1.5957446808510675E-2</v>
      </c>
      <c r="O116" s="18">
        <f>IF(ISNUMBER(M116), $B118 * N116, "")</f>
        <v>2393.6170212766015</v>
      </c>
      <c r="Q116" s="253"/>
      <c r="R116" s="254"/>
      <c r="S116" s="255"/>
    </row>
    <row r="117" spans="1:19" ht="17.25" thickBot="1">
      <c r="A117" s="130" t="s">
        <v>224</v>
      </c>
      <c r="B117" s="131">
        <v>1940</v>
      </c>
      <c r="C117" s="79">
        <v>3.7433155099999997E-2</v>
      </c>
      <c r="D117" s="24">
        <v>1955</v>
      </c>
      <c r="E117" s="25">
        <f t="shared" si="58"/>
        <v>7.7319587628865982E-3</v>
      </c>
      <c r="F117" s="104">
        <f>IF(ISNUMBER(D117), $B118 * E117, "")</f>
        <v>1159.7938144329896</v>
      </c>
      <c r="G117" s="102">
        <v>1985</v>
      </c>
      <c r="H117" s="25">
        <f t="shared" si="59"/>
        <v>2.3195876288659795E-2</v>
      </c>
      <c r="I117" s="103">
        <f>IF(ISNUMBER(G117), $B118 * H117, "")</f>
        <v>3479.3814432989693</v>
      </c>
      <c r="J117" s="24">
        <v>1990</v>
      </c>
      <c r="K117" s="25">
        <f t="shared" si="60"/>
        <v>2.5773195876288658E-2</v>
      </c>
      <c r="L117" s="104">
        <f>IF(ISNUMBER(J117), $B118 * K117, "")</f>
        <v>3865.9793814432987</v>
      </c>
      <c r="M117" s="102">
        <v>1995</v>
      </c>
      <c r="N117" s="25">
        <f t="shared" si="61"/>
        <v>2.8350515463917526E-2</v>
      </c>
      <c r="O117" s="104">
        <f>IF(ISNUMBER(M117), $B118 * N117, "")</f>
        <v>4252.5773195876291</v>
      </c>
      <c r="Q117" s="256"/>
      <c r="R117" s="257"/>
      <c r="S117" s="258"/>
    </row>
    <row r="118" spans="1:19" ht="17.25" thickBot="1">
      <c r="A118" s="132" t="s">
        <v>268</v>
      </c>
      <c r="B118" s="317">
        <f>$B$37</f>
        <v>150000</v>
      </c>
      <c r="C118" s="318"/>
      <c r="D118" s="26" t="s">
        <v>269</v>
      </c>
      <c r="E118" s="27">
        <f>IF(COUNT(E98:E117), SUM(E98:E117) / COUNT(E98:E117), 0)</f>
        <v>1.0518141420931357E-2</v>
      </c>
      <c r="F118" s="28">
        <f>SUM(F98:F117)</f>
        <v>31554.424262794077</v>
      </c>
      <c r="G118" s="26" t="s">
        <v>269</v>
      </c>
      <c r="H118" s="27">
        <f>IF(COUNT(H98:H117), SUM(H98:H117) / COUNT(H98:H117), 0)</f>
        <v>1.5729347340875964E-2</v>
      </c>
      <c r="I118" s="28">
        <f>SUM(I98:I117)</f>
        <v>47188.04202262788</v>
      </c>
      <c r="J118" s="26" t="s">
        <v>269</v>
      </c>
      <c r="K118" s="27">
        <f>IF(COUNT(K98:K117), SUM(K98:K117) / COUNT(K98:K117), 0)</f>
        <v>1.3043091167955692E-2</v>
      </c>
      <c r="L118" s="28">
        <f>SUM(L98:L117)</f>
        <v>39129.27350386708</v>
      </c>
      <c r="M118" s="26" t="s">
        <v>269</v>
      </c>
      <c r="N118" s="27">
        <f>IF(COUNT(N98:N117), SUM(N98:N117) / COUNT(N98:N117), 0)</f>
        <v>4.8523663197138928E-3</v>
      </c>
      <c r="O118" s="28">
        <f>SUM(O98:O117)</f>
        <v>14557.09895914168</v>
      </c>
      <c r="Q118" s="259"/>
      <c r="R118" s="260"/>
      <c r="S118" s="261"/>
    </row>
    <row r="120" spans="1:19" ht="17.25" thickBot="1"/>
    <row r="121" spans="1:19" ht="17.25" thickBot="1">
      <c r="A121" s="275" t="s">
        <v>256</v>
      </c>
      <c r="B121" s="276"/>
      <c r="C121" s="276"/>
      <c r="D121" s="276"/>
      <c r="E121" s="276"/>
      <c r="F121" s="276"/>
      <c r="G121" s="276"/>
      <c r="H121" s="276"/>
      <c r="I121" s="276"/>
      <c r="J121" s="276"/>
      <c r="K121" s="276"/>
      <c r="L121" s="276"/>
      <c r="M121" s="276"/>
      <c r="N121" s="276"/>
      <c r="O121" s="277"/>
      <c r="Q121" s="274"/>
      <c r="R121" s="274"/>
      <c r="S121" s="274"/>
    </row>
    <row r="122" spans="1:19" ht="17.25" thickBot="1">
      <c r="A122" s="181" t="s">
        <v>265</v>
      </c>
      <c r="B122" s="275" t="s">
        <v>49</v>
      </c>
      <c r="C122" s="277"/>
      <c r="D122" s="275" t="s">
        <v>58</v>
      </c>
      <c r="E122" s="276"/>
      <c r="F122" s="277"/>
      <c r="G122" s="278">
        <f>_xlfn.IFNA(VLOOKUP(B122, 현재가테이블!$B$2:$D$200, 2, FALSE), "-")</f>
        <v>74050000</v>
      </c>
      <c r="H122" s="279"/>
      <c r="I122" s="280"/>
      <c r="J122" s="275" t="s">
        <v>59</v>
      </c>
      <c r="K122" s="276"/>
      <c r="L122" s="277"/>
      <c r="M122" s="281">
        <f>_xlfn.IFNA(VLOOKUP(B122, 현재가테이블!$B$2:$D$200, 3, FALSE), "-")</f>
        <v>-1.04236269E-2</v>
      </c>
      <c r="N122" s="282"/>
      <c r="O122" s="283"/>
      <c r="Q122" s="274"/>
      <c r="R122" s="274"/>
      <c r="S122" s="274"/>
    </row>
    <row r="123" spans="1:19" ht="17.25" thickBot="1">
      <c r="A123" s="319" t="s">
        <v>55</v>
      </c>
      <c r="B123" s="315" t="str">
        <f>TEXT($G$1, "[$-ko-KR]yyyy-mm-dd(ddd) ") &amp; "오전 00:00"</f>
        <v>2021-10-07(목) 오전 00:00</v>
      </c>
      <c r="C123" s="316"/>
      <c r="D123" s="288" t="str">
        <f>TEXT($G$1, "[$-ko-KR]yyyy-mm-dd(ddd) ") &amp; "오후 14:00"</f>
        <v>2021-10-07(목) 오후 14:00</v>
      </c>
      <c r="E123" s="289"/>
      <c r="F123" s="290"/>
      <c r="G123" s="288" t="str">
        <f>TEXT($G$1, "[$-ko-KR]yyyy-mm-dd(ddd) ") &amp; "오후 19:00"</f>
        <v>2021-10-07(목) 오후 19:00</v>
      </c>
      <c r="H123" s="289"/>
      <c r="I123" s="290"/>
      <c r="J123" s="288" t="str">
        <f>TEXT($G$1, "[$-ko-KR]yyyy-mm-dd(ddd) ") &amp; "오후 21:00"</f>
        <v>2021-10-07(목) 오후 21:00</v>
      </c>
      <c r="K123" s="289"/>
      <c r="L123" s="290"/>
      <c r="M123" s="288" t="str">
        <f>TEXT($G$1+1, "[$-ko-KR]yyyy-mm-dd(ddd) ") &amp; "오전 00:00"</f>
        <v>2021-10-08(금) 오전 00:00</v>
      </c>
      <c r="N123" s="289"/>
      <c r="O123" s="290"/>
      <c r="Q123" s="274"/>
      <c r="R123" s="274"/>
      <c r="S123" s="274"/>
    </row>
    <row r="124" spans="1:19" ht="17.25" thickBot="1">
      <c r="A124" s="320"/>
      <c r="B124" s="121" t="s">
        <v>58</v>
      </c>
      <c r="C124" s="122" t="s">
        <v>59</v>
      </c>
      <c r="D124" s="2" t="s">
        <v>58</v>
      </c>
      <c r="E124" s="10" t="s">
        <v>266</v>
      </c>
      <c r="F124" s="11" t="s">
        <v>267</v>
      </c>
      <c r="G124" s="182" t="s">
        <v>58</v>
      </c>
      <c r="H124" s="183" t="s">
        <v>266</v>
      </c>
      <c r="I124" s="184" t="s">
        <v>267</v>
      </c>
      <c r="J124" s="10" t="s">
        <v>58</v>
      </c>
      <c r="K124" s="10" t="s">
        <v>266</v>
      </c>
      <c r="L124" s="115" t="s">
        <v>267</v>
      </c>
      <c r="M124" s="2" t="s">
        <v>58</v>
      </c>
      <c r="N124" s="10" t="s">
        <v>266</v>
      </c>
      <c r="O124" s="66" t="s">
        <v>267</v>
      </c>
      <c r="Q124" s="264"/>
      <c r="R124" s="264"/>
      <c r="S124" s="264"/>
    </row>
    <row r="125" spans="1:19" ht="17.25" thickBot="1">
      <c r="A125" s="123" t="s">
        <v>146</v>
      </c>
      <c r="B125" s="124">
        <v>23.2</v>
      </c>
      <c r="C125" s="76">
        <v>5.45454545E-2</v>
      </c>
      <c r="D125" s="13">
        <v>22.6</v>
      </c>
      <c r="E125" s="14">
        <f>IF(ISNUMBER(D125), (D125 - $B125) / $B125, "")</f>
        <v>-2.5862068965517151E-2</v>
      </c>
      <c r="F125" s="16">
        <f>IF(ISNUMBER(D125), $B145 * E125, "")</f>
        <v>-3879.3103448275724</v>
      </c>
      <c r="G125" s="29">
        <v>22.7</v>
      </c>
      <c r="H125" s="14">
        <f>IF(ISNUMBER(G125), (G125 - $B125) / $B125, "")</f>
        <v>-2.1551724137931036E-2</v>
      </c>
      <c r="I125" s="100">
        <f>IF(ISNUMBER(G125), $B145 * H125, "")</f>
        <v>-3232.7586206896553</v>
      </c>
      <c r="J125" s="13">
        <v>22.6</v>
      </c>
      <c r="K125" s="14">
        <f>IF(ISNUMBER(J125), (J125 - $B125) / $B125, "")</f>
        <v>-2.5862068965517151E-2</v>
      </c>
      <c r="L125" s="16">
        <f>IF(ISNUMBER(J125), $B145 * K125, "")</f>
        <v>-3879.3103448275724</v>
      </c>
      <c r="M125" s="29">
        <v>22.4</v>
      </c>
      <c r="N125" s="14">
        <f>IF(ISNUMBER(M125), (M125 - $B125) / $B125, "")</f>
        <v>-3.4482758620689689E-2</v>
      </c>
      <c r="O125" s="16">
        <f>IF(ISNUMBER(M125), $B145 * N125, "")</f>
        <v>-5172.4137931034538</v>
      </c>
      <c r="Q125" s="274"/>
      <c r="R125" s="274"/>
      <c r="S125" s="274"/>
    </row>
    <row r="126" spans="1:19" ht="17.25" thickBot="1">
      <c r="A126" s="125" t="s">
        <v>120</v>
      </c>
      <c r="B126" s="126">
        <v>40.5</v>
      </c>
      <c r="C126" s="77">
        <v>4.11311054E-2</v>
      </c>
      <c r="D126" s="15">
        <v>39.5</v>
      </c>
      <c r="E126" s="32">
        <f t="shared" ref="E126:E129" si="62">IF(ISNUMBER(D126), (D126 - $B126) / $B126, "")</f>
        <v>-2.4691358024691357E-2</v>
      </c>
      <c r="F126" s="18">
        <f>IF(ISNUMBER(D126), $B145 * E126, "")</f>
        <v>-3703.7037037037035</v>
      </c>
      <c r="G126" s="31">
        <v>40.200000000000003</v>
      </c>
      <c r="H126" s="32">
        <f t="shared" ref="H126:H129" si="63">IF(ISNUMBER(G126), (G126 - $B126) / $B126, "")</f>
        <v>-7.4074074074073374E-3</v>
      </c>
      <c r="I126" s="101">
        <f>IF(ISNUMBER(G126), $B145 * H126, "")</f>
        <v>-1111.1111111111006</v>
      </c>
      <c r="J126" s="15">
        <v>40.200000000000003</v>
      </c>
      <c r="K126" s="32">
        <f t="shared" ref="K126:K129" si="64">IF(ISNUMBER(J126), (J126 - $B126) / $B126, "")</f>
        <v>-7.4074074074073374E-3</v>
      </c>
      <c r="L126" s="18">
        <f>IF(ISNUMBER(J126), $B145 * K126, "")</f>
        <v>-1111.1111111111006</v>
      </c>
      <c r="M126" s="31">
        <v>40.700000000000003</v>
      </c>
      <c r="N126" s="32">
        <f t="shared" ref="N126:N129" si="65">IF(ISNUMBER(M126), (M126 - $B126) / $B126, "")</f>
        <v>4.9382716049383418E-3</v>
      </c>
      <c r="O126" s="18">
        <f>IF(ISNUMBER(M126), $B145 * N126, "")</f>
        <v>740.74074074075122</v>
      </c>
      <c r="Q126" s="274"/>
      <c r="R126" s="274"/>
      <c r="S126" s="274"/>
    </row>
    <row r="127" spans="1:19" ht="17.25" thickBot="1">
      <c r="A127" s="125" t="s">
        <v>176</v>
      </c>
      <c r="B127" s="126">
        <v>18.8</v>
      </c>
      <c r="C127" s="77">
        <v>3.8674033099999998E-2</v>
      </c>
      <c r="D127" s="15">
        <v>18.8</v>
      </c>
      <c r="E127" s="32">
        <f t="shared" si="62"/>
        <v>0</v>
      </c>
      <c r="F127" s="18">
        <f>IF(ISNUMBER(D127), $B145 * E127, "")</f>
        <v>0</v>
      </c>
      <c r="G127" s="31">
        <v>19</v>
      </c>
      <c r="H127" s="32">
        <f t="shared" si="63"/>
        <v>1.0638297872340387E-2</v>
      </c>
      <c r="I127" s="101">
        <f>IF(ISNUMBER(G127), $B145 * H127, "")</f>
        <v>1595.7446808510581</v>
      </c>
      <c r="J127" s="15">
        <v>19.3</v>
      </c>
      <c r="K127" s="32">
        <f t="shared" si="64"/>
        <v>2.6595744680851064E-2</v>
      </c>
      <c r="L127" s="18">
        <f>IF(ISNUMBER(J127), $B145 * K127, "")</f>
        <v>3989.3617021276596</v>
      </c>
      <c r="M127" s="31">
        <v>19.100000000000001</v>
      </c>
      <c r="N127" s="32">
        <f t="shared" si="65"/>
        <v>1.5957446808510675E-2</v>
      </c>
      <c r="O127" s="18">
        <f>IF(ISNUMBER(M127), $B145 * N127, "")</f>
        <v>2393.6170212766015</v>
      </c>
      <c r="Q127" s="264"/>
      <c r="R127" s="264"/>
      <c r="S127" s="264"/>
    </row>
    <row r="128" spans="1:19" ht="17.25" thickBot="1">
      <c r="A128" s="125" t="s">
        <v>202</v>
      </c>
      <c r="B128" s="126">
        <v>16.3</v>
      </c>
      <c r="C128" s="77">
        <v>2.5157232700000001E-2</v>
      </c>
      <c r="D128" s="15">
        <v>17.2</v>
      </c>
      <c r="E128" s="32">
        <f t="shared" si="62"/>
        <v>5.5214723926380278E-2</v>
      </c>
      <c r="F128" s="18">
        <f>IF(ISNUMBER(D128), $B145 * E128, "")</f>
        <v>8282.2085889570426</v>
      </c>
      <c r="G128" s="31">
        <v>17.100000000000001</v>
      </c>
      <c r="H128" s="32">
        <f t="shared" si="63"/>
        <v>4.9079754601227037E-2</v>
      </c>
      <c r="I128" s="101">
        <f>IF(ISNUMBER(G128), $B145 * H128, "")</f>
        <v>7361.9631901840557</v>
      </c>
      <c r="J128" s="15">
        <v>17.899999999999999</v>
      </c>
      <c r="K128" s="32">
        <f t="shared" si="64"/>
        <v>9.8159509202453851E-2</v>
      </c>
      <c r="L128" s="18">
        <f>IF(ISNUMBER(J128), $B145 * K128, "")</f>
        <v>14723.926380368077</v>
      </c>
      <c r="M128" s="31">
        <v>17.3</v>
      </c>
      <c r="N128" s="32">
        <f t="shared" si="65"/>
        <v>6.1349693251533742E-2</v>
      </c>
      <c r="O128" s="18">
        <f>IF(ISNUMBER(M128), $B145 * N128, "")</f>
        <v>9202.4539877300613</v>
      </c>
      <c r="Q128" s="264"/>
      <c r="R128" s="264"/>
      <c r="S128" s="264"/>
    </row>
    <row r="129" spans="1:19" ht="17.25" thickBot="1">
      <c r="A129" s="127" t="s">
        <v>148</v>
      </c>
      <c r="B129" s="128">
        <v>12.7</v>
      </c>
      <c r="C129" s="78">
        <v>1.6E-2</v>
      </c>
      <c r="D129" s="20">
        <v>13.3</v>
      </c>
      <c r="E129" s="21">
        <f t="shared" si="62"/>
        <v>4.7244094488189094E-2</v>
      </c>
      <c r="F129" s="22">
        <f>IF(ISNUMBER(D129), $B145 * E129, "")</f>
        <v>7086.6141732283641</v>
      </c>
      <c r="G129" s="30">
        <v>14.1</v>
      </c>
      <c r="H129" s="21">
        <f t="shared" si="63"/>
        <v>0.11023622047244098</v>
      </c>
      <c r="I129" s="105">
        <f>IF(ISNUMBER(G129), $B145 * H129, "")</f>
        <v>16535.433070866147</v>
      </c>
      <c r="J129" s="20">
        <v>14.3</v>
      </c>
      <c r="K129" s="21">
        <f t="shared" si="64"/>
        <v>0.12598425196850405</v>
      </c>
      <c r="L129" s="22">
        <f>IF(ISNUMBER(J129), $B145 * K129, "")</f>
        <v>18897.637795275608</v>
      </c>
      <c r="M129" s="30">
        <v>13.9</v>
      </c>
      <c r="N129" s="21">
        <f t="shared" si="65"/>
        <v>9.4488188976378049E-2</v>
      </c>
      <c r="O129" s="22">
        <f>IF(ISNUMBER(M129), $B145 * N129, "")</f>
        <v>14173.228346456708</v>
      </c>
      <c r="Q129" s="264"/>
      <c r="R129" s="264"/>
      <c r="S129" s="264"/>
    </row>
    <row r="130" spans="1:19" ht="17.25" thickBot="1">
      <c r="A130" s="125" t="s">
        <v>208</v>
      </c>
      <c r="B130" s="129">
        <v>15.1</v>
      </c>
      <c r="C130" s="80">
        <v>6.6666666999999997E-3</v>
      </c>
      <c r="D130" s="106">
        <v>15.7</v>
      </c>
      <c r="E130" s="107">
        <f>IF(ISNUMBER(D130), (D130 - $B130) / $B130, "")</f>
        <v>3.9735099337748318E-2</v>
      </c>
      <c r="F130" s="108">
        <f>IF(ISNUMBER(D130), $B145 * E130, "")</f>
        <v>5960.2649006622478</v>
      </c>
      <c r="G130" s="109">
        <v>15.9</v>
      </c>
      <c r="H130" s="107">
        <f>IF(ISNUMBER(G130), (G130 - $B130) / $B130, "")</f>
        <v>5.2980132450331174E-2</v>
      </c>
      <c r="I130" s="110">
        <f>IF(ISNUMBER(G130), $B145 * H130, "")</f>
        <v>7947.0198675496758</v>
      </c>
      <c r="J130" s="106">
        <v>16.5</v>
      </c>
      <c r="K130" s="107">
        <f>IF(ISNUMBER(J130), (J130 - $B130) / $B130, "")</f>
        <v>9.27152317880795E-2</v>
      </c>
      <c r="L130" s="108">
        <f>IF(ISNUMBER(J130), $B145 * K130, "")</f>
        <v>13907.284768211925</v>
      </c>
      <c r="M130" s="109">
        <v>16.100000000000001</v>
      </c>
      <c r="N130" s="107">
        <f>IF(ISNUMBER(M130), (M130 - $B130) / $B130, "")</f>
        <v>6.6225165562914023E-2</v>
      </c>
      <c r="O130" s="108">
        <f>IF(ISNUMBER(M130), $B145 * N130, "")</f>
        <v>9933.774834437103</v>
      </c>
      <c r="Q130" s="264"/>
      <c r="R130" s="264"/>
      <c r="S130" s="264"/>
    </row>
    <row r="131" spans="1:19" ht="17.25" thickBot="1">
      <c r="A131" s="125" t="s">
        <v>98</v>
      </c>
      <c r="B131" s="126">
        <v>4.4800000000000004</v>
      </c>
      <c r="C131" s="77">
        <v>2.2371365E-3</v>
      </c>
      <c r="D131" s="15">
        <v>4.4000000000000004</v>
      </c>
      <c r="E131" s="32">
        <f t="shared" ref="E131:E134" si="66">IF(ISNUMBER(D131), (D131 - $B131) / $B131, "")</f>
        <v>-1.785714285714287E-2</v>
      </c>
      <c r="F131" s="18">
        <f>IF(ISNUMBER(D131), $B145 * E131, "")</f>
        <v>-2678.5714285714307</v>
      </c>
      <c r="G131" s="31">
        <v>4.43</v>
      </c>
      <c r="H131" s="32">
        <f t="shared" ref="H131:H134" si="67">IF(ISNUMBER(G131), (G131 - $B131) / $B131, "")</f>
        <v>-1.1160714285714444E-2</v>
      </c>
      <c r="I131" s="101">
        <f>IF(ISNUMBER(G131), $B145 * H131, "")</f>
        <v>-1674.1071428571665</v>
      </c>
      <c r="J131" s="15">
        <v>4.43</v>
      </c>
      <c r="K131" s="32">
        <f t="shared" ref="K131:K134" si="68">IF(ISNUMBER(J131), (J131 - $B131) / $B131, "")</f>
        <v>-1.1160714285714444E-2</v>
      </c>
      <c r="L131" s="18">
        <f>IF(ISNUMBER(J131), $B145 * K131, "")</f>
        <v>-1674.1071428571665</v>
      </c>
      <c r="M131" s="31">
        <v>4.3899999999999997</v>
      </c>
      <c r="N131" s="32">
        <f t="shared" ref="N131:N134" si="69">IF(ISNUMBER(M131), (M131 - $B131) / $B131, "")</f>
        <v>-2.0089285714285879E-2</v>
      </c>
      <c r="O131" s="18">
        <f>IF(ISNUMBER(M131), $B145 * N131, "")</f>
        <v>-3013.3928571428819</v>
      </c>
      <c r="Q131" s="264"/>
      <c r="R131" s="264"/>
      <c r="S131" s="264"/>
    </row>
    <row r="132" spans="1:19" ht="17.25" thickBot="1">
      <c r="A132" s="125" t="s">
        <v>188</v>
      </c>
      <c r="B132" s="126">
        <v>18.600000000000001</v>
      </c>
      <c r="C132" s="77">
        <v>0</v>
      </c>
      <c r="D132" s="15">
        <v>18.7</v>
      </c>
      <c r="E132" s="32">
        <f t="shared" si="66"/>
        <v>5.3763440860213904E-3</v>
      </c>
      <c r="F132" s="18">
        <f>IF(ISNUMBER(D132), $B145 * E132, "")</f>
        <v>806.45161290320857</v>
      </c>
      <c r="G132" s="31">
        <v>18.899999999999999</v>
      </c>
      <c r="H132" s="32">
        <f t="shared" si="67"/>
        <v>1.6129032258064363E-2</v>
      </c>
      <c r="I132" s="101">
        <f>IF(ISNUMBER(G132), $B145 * H132, "")</f>
        <v>2419.3548387096544</v>
      </c>
      <c r="J132" s="15">
        <v>19</v>
      </c>
      <c r="K132" s="32">
        <f t="shared" si="68"/>
        <v>2.1505376344085943E-2</v>
      </c>
      <c r="L132" s="18">
        <f>IF(ISNUMBER(J132), $B145 * K132, "")</f>
        <v>3225.8064516128916</v>
      </c>
      <c r="M132" s="31">
        <v>18.899999999999999</v>
      </c>
      <c r="N132" s="32">
        <f t="shared" si="69"/>
        <v>1.6129032258064363E-2</v>
      </c>
      <c r="O132" s="18">
        <f>IF(ISNUMBER(M132), $B145 * N132, "")</f>
        <v>2419.3548387096544</v>
      </c>
      <c r="Q132" s="264"/>
      <c r="R132" s="264"/>
      <c r="S132" s="264"/>
    </row>
    <row r="133" spans="1:19" ht="17.25" thickBot="1">
      <c r="A133" s="125" t="s">
        <v>200</v>
      </c>
      <c r="B133" s="126">
        <v>85.3</v>
      </c>
      <c r="C133" s="77">
        <v>-3.5046729000000002E-3</v>
      </c>
      <c r="D133" s="15">
        <v>88.3</v>
      </c>
      <c r="E133" s="32">
        <f t="shared" si="66"/>
        <v>3.5169988276670575E-2</v>
      </c>
      <c r="F133" s="18">
        <f>IF(ISNUMBER(D133), $B145 * E133, "")</f>
        <v>5275.4982415005861</v>
      </c>
      <c r="G133" s="31">
        <v>87.7</v>
      </c>
      <c r="H133" s="32">
        <f t="shared" si="67"/>
        <v>2.8135990621336527E-2</v>
      </c>
      <c r="I133" s="101">
        <f>IF(ISNUMBER(G133), $B145 * H133, "")</f>
        <v>4220.3985932004789</v>
      </c>
      <c r="J133" s="15">
        <v>89.6</v>
      </c>
      <c r="K133" s="32">
        <f t="shared" si="68"/>
        <v>5.0410316529894458E-2</v>
      </c>
      <c r="L133" s="18">
        <f>IF(ISNUMBER(J133), $B145 * K133, "")</f>
        <v>7561.5474794841684</v>
      </c>
      <c r="M133" s="31">
        <v>88</v>
      </c>
      <c r="N133" s="32">
        <f t="shared" si="69"/>
        <v>3.1652989449003549E-2</v>
      </c>
      <c r="O133" s="18">
        <f>IF(ISNUMBER(M133), $B145 * N133, "")</f>
        <v>4747.9484173505325</v>
      </c>
      <c r="Q133" s="33"/>
      <c r="R133" s="33"/>
    </row>
    <row r="134" spans="1:19" ht="17.25" thickBot="1">
      <c r="A134" s="130" t="s">
        <v>72</v>
      </c>
      <c r="B134" s="131">
        <v>27.1</v>
      </c>
      <c r="C134" s="79">
        <v>-3.6764706E-3</v>
      </c>
      <c r="D134" s="24">
        <v>27.9</v>
      </c>
      <c r="E134" s="25">
        <f t="shared" si="66"/>
        <v>2.9520295202951925E-2</v>
      </c>
      <c r="F134" s="104">
        <f>IF(ISNUMBER(D134), $B145 * E134, "")</f>
        <v>4428.0442804427885</v>
      </c>
      <c r="G134" s="102">
        <v>28.1</v>
      </c>
      <c r="H134" s="25">
        <f t="shared" si="67"/>
        <v>3.6900369003690037E-2</v>
      </c>
      <c r="I134" s="103">
        <f>IF(ISNUMBER(G134), $B145 * H134, "")</f>
        <v>5535.0553505535054</v>
      </c>
      <c r="J134" s="24">
        <v>28.5</v>
      </c>
      <c r="K134" s="25">
        <f t="shared" si="68"/>
        <v>5.1660516605165997E-2</v>
      </c>
      <c r="L134" s="104">
        <f>IF(ISNUMBER(J134), $B145 * K134, "")</f>
        <v>7749.0774907748992</v>
      </c>
      <c r="M134" s="102">
        <v>28.3</v>
      </c>
      <c r="N134" s="25">
        <f t="shared" si="69"/>
        <v>4.4280442804428014E-2</v>
      </c>
      <c r="O134" s="104">
        <f>IF(ISNUMBER(M134), $B145 * N134, "")</f>
        <v>6642.0664206642023</v>
      </c>
      <c r="Q134" s="265"/>
      <c r="R134" s="266"/>
      <c r="S134" s="267"/>
    </row>
    <row r="135" spans="1:19">
      <c r="A135" s="123" t="s">
        <v>248</v>
      </c>
      <c r="B135" s="124">
        <v>89.8</v>
      </c>
      <c r="C135" s="76">
        <v>-7.7348065999999997E-3</v>
      </c>
      <c r="D135" s="13">
        <v>92.5</v>
      </c>
      <c r="E135" s="14">
        <f>IF(ISNUMBER(D135), (D135 - $B135) / $B135, "")</f>
        <v>3.0066815144766178E-2</v>
      </c>
      <c r="F135" s="16">
        <f>IF(ISNUMBER(D135), $B145 * E135, "")</f>
        <v>4510.0222717149263</v>
      </c>
      <c r="G135" s="29">
        <v>93</v>
      </c>
      <c r="H135" s="14">
        <f>IF(ISNUMBER(G135), (G135 - $B135) / $B135, "")</f>
        <v>3.563474387527843E-2</v>
      </c>
      <c r="I135" s="100">
        <f>IF(ISNUMBER(G135), $B145 * H135, "")</f>
        <v>5345.2115812917646</v>
      </c>
      <c r="J135" s="13">
        <v>93</v>
      </c>
      <c r="K135" s="14">
        <f>IF(ISNUMBER(J135), (J135 - $B135) / $B135, "")</f>
        <v>3.563474387527843E-2</v>
      </c>
      <c r="L135" s="16">
        <f>IF(ISNUMBER(J135), $B145 * K135, "")</f>
        <v>5345.2115812917646</v>
      </c>
      <c r="M135" s="29">
        <v>94.2</v>
      </c>
      <c r="N135" s="14">
        <f>IF(ISNUMBER(M135), (M135 - $B135) / $B135, "")</f>
        <v>4.8997772828507861E-2</v>
      </c>
      <c r="O135" s="16">
        <f>IF(ISNUMBER(M135), $B145 * N135, "")</f>
        <v>7349.6659242761789</v>
      </c>
      <c r="Q135" s="268"/>
      <c r="R135" s="269"/>
      <c r="S135" s="270"/>
    </row>
    <row r="136" spans="1:19" ht="17.25" thickBot="1">
      <c r="A136" s="125" t="s">
        <v>232</v>
      </c>
      <c r="B136" s="126">
        <v>81.8</v>
      </c>
      <c r="C136" s="77">
        <v>-8.4848484999999994E-3</v>
      </c>
      <c r="D136" s="15">
        <v>88.1</v>
      </c>
      <c r="E136" s="32">
        <f t="shared" ref="E136:E139" si="70">IF(ISNUMBER(D136), (D136 - $B136) / $B136, "")</f>
        <v>7.7017114914425394E-2</v>
      </c>
      <c r="F136" s="18">
        <f>IF(ISNUMBER(D136), $B145 * E136, "")</f>
        <v>11552.567237163808</v>
      </c>
      <c r="G136" s="31">
        <v>87.7</v>
      </c>
      <c r="H136" s="32">
        <f t="shared" ref="H136:H139" si="71">IF(ISNUMBER(G136), (G136 - $B136) / $B136, "")</f>
        <v>7.2127139364303247E-2</v>
      </c>
      <c r="I136" s="101">
        <f>IF(ISNUMBER(G136), $B145 * H136, "")</f>
        <v>10819.070904645487</v>
      </c>
      <c r="J136" s="15">
        <v>95</v>
      </c>
      <c r="K136" s="32">
        <f t="shared" ref="K136:K139" si="72">IF(ISNUMBER(J136), (J136 - $B136) / $B136, "")</f>
        <v>0.16136919315403428</v>
      </c>
      <c r="L136" s="18">
        <f>IF(ISNUMBER(J136), $B145 * K136, "")</f>
        <v>24205.37897310514</v>
      </c>
      <c r="M136" s="31">
        <v>90.8</v>
      </c>
      <c r="N136" s="32">
        <f t="shared" ref="N136:N139" si="73">IF(ISNUMBER(M136), (M136 - $B136) / $B136, "")</f>
        <v>0.11002444987775062</v>
      </c>
      <c r="O136" s="18">
        <f>IF(ISNUMBER(M136), $B145 * N136, "")</f>
        <v>16503.667481662593</v>
      </c>
      <c r="Q136" s="271"/>
      <c r="R136" s="272"/>
      <c r="S136" s="273"/>
    </row>
    <row r="137" spans="1:19" ht="17.25" thickBot="1">
      <c r="A137" s="125" t="s">
        <v>206</v>
      </c>
      <c r="B137" s="126">
        <v>14</v>
      </c>
      <c r="C137" s="77">
        <v>-1.4084507E-2</v>
      </c>
      <c r="D137" s="15">
        <v>14</v>
      </c>
      <c r="E137" s="32">
        <f t="shared" si="70"/>
        <v>0</v>
      </c>
      <c r="F137" s="18">
        <f>IF(ISNUMBER(D137), $B145 * E137, "")</f>
        <v>0</v>
      </c>
      <c r="G137" s="31">
        <v>14.1</v>
      </c>
      <c r="H137" s="32">
        <f t="shared" si="71"/>
        <v>7.1428571428571175E-3</v>
      </c>
      <c r="I137" s="101">
        <f>IF(ISNUMBER(G137), $B145 * H137, "")</f>
        <v>1071.4285714285677</v>
      </c>
      <c r="J137" s="15">
        <v>14.4</v>
      </c>
      <c r="K137" s="32">
        <f t="shared" si="72"/>
        <v>2.8571428571428598E-2</v>
      </c>
      <c r="L137" s="18">
        <f>IF(ISNUMBER(J137), $B145 * K137, "")</f>
        <v>4285.7142857142899</v>
      </c>
      <c r="M137" s="31">
        <v>14.2</v>
      </c>
      <c r="N137" s="32">
        <f t="shared" si="73"/>
        <v>1.4285714285714235E-2</v>
      </c>
      <c r="O137" s="18">
        <f>IF(ISNUMBER(M137), $B145 * N137, "")</f>
        <v>2142.8571428571354</v>
      </c>
      <c r="Q137" s="264"/>
      <c r="R137" s="264"/>
      <c r="S137" s="264"/>
    </row>
    <row r="138" spans="1:19" ht="17.25" thickBot="1">
      <c r="A138" s="125" t="s">
        <v>65</v>
      </c>
      <c r="B138" s="126">
        <v>66.099999999999994</v>
      </c>
      <c r="C138" s="77">
        <v>-1.49031297E-2</v>
      </c>
      <c r="D138" s="15">
        <v>65</v>
      </c>
      <c r="E138" s="32">
        <f t="shared" si="70"/>
        <v>-1.6641452344931838E-2</v>
      </c>
      <c r="F138" s="18">
        <f>IF(ISNUMBER(D138), $B145 * E138, "")</f>
        <v>-2496.2178517397756</v>
      </c>
      <c r="G138" s="31">
        <v>65.8</v>
      </c>
      <c r="H138" s="32">
        <f t="shared" si="71"/>
        <v>-4.538577912254118E-3</v>
      </c>
      <c r="I138" s="101">
        <f>IF(ISNUMBER(G138), $B145 * H138, "")</f>
        <v>-680.7866868381177</v>
      </c>
      <c r="J138" s="15">
        <v>65.900000000000006</v>
      </c>
      <c r="K138" s="32">
        <f t="shared" si="72"/>
        <v>-3.0257186081692686E-3</v>
      </c>
      <c r="L138" s="18">
        <f>IF(ISNUMBER(J138), $B145 * K138, "")</f>
        <v>-453.85779122539026</v>
      </c>
      <c r="M138" s="31">
        <v>65.2</v>
      </c>
      <c r="N138" s="32">
        <f t="shared" si="73"/>
        <v>-1.3615733736762354E-2</v>
      </c>
      <c r="O138" s="18">
        <f>IF(ISNUMBER(M138), $B145 * N138, "")</f>
        <v>-2042.3600605143531</v>
      </c>
      <c r="Q138" s="274"/>
      <c r="R138" s="274"/>
      <c r="S138" s="274"/>
    </row>
    <row r="139" spans="1:19" ht="17.25" thickBot="1">
      <c r="A139" s="127" t="s">
        <v>214</v>
      </c>
      <c r="B139" s="128">
        <v>11.9</v>
      </c>
      <c r="C139" s="78">
        <v>-1.6528925600000001E-2</v>
      </c>
      <c r="D139" s="20">
        <v>12.1</v>
      </c>
      <c r="E139" s="21">
        <f t="shared" si="70"/>
        <v>1.6806722689075571E-2</v>
      </c>
      <c r="F139" s="22">
        <f>IF(ISNUMBER(D139), $B145 * E139, "")</f>
        <v>2521.0084033613357</v>
      </c>
      <c r="G139" s="30">
        <v>12.3</v>
      </c>
      <c r="H139" s="21">
        <f t="shared" si="71"/>
        <v>3.3613445378151287E-2</v>
      </c>
      <c r="I139" s="105">
        <f>IF(ISNUMBER(G139), $B145 * H139, "")</f>
        <v>5042.0168067226932</v>
      </c>
      <c r="J139" s="20">
        <v>12.4</v>
      </c>
      <c r="K139" s="21">
        <f t="shared" si="72"/>
        <v>4.2016806722689072E-2</v>
      </c>
      <c r="L139" s="22">
        <f>IF(ISNUMBER(J139), $B145 * K139, "")</f>
        <v>6302.5210084033606</v>
      </c>
      <c r="M139" s="30">
        <v>12.4</v>
      </c>
      <c r="N139" s="21">
        <f t="shared" si="73"/>
        <v>4.2016806722689072E-2</v>
      </c>
      <c r="O139" s="22">
        <f>IF(ISNUMBER(M139), $B145 * N139, "")</f>
        <v>6302.5210084033606</v>
      </c>
      <c r="Q139" s="274"/>
      <c r="R139" s="274"/>
      <c r="S139" s="274"/>
    </row>
    <row r="140" spans="1:19" ht="17.25" thickBot="1">
      <c r="A140" s="125" t="s">
        <v>328</v>
      </c>
      <c r="B140" s="129">
        <v>0.27500000000000002</v>
      </c>
      <c r="C140" s="80">
        <v>-1.7857142900000001E-2</v>
      </c>
      <c r="D140" s="106">
        <v>0.26700000000000002</v>
      </c>
      <c r="E140" s="107">
        <f>IF(ISNUMBER(D140), (D140 - $B140) / $B140, "")</f>
        <v>-2.9090909090909115E-2</v>
      </c>
      <c r="F140" s="108">
        <f>IF(ISNUMBER(D140), $B145 * E140, "")</f>
        <v>-4363.6363636363676</v>
      </c>
      <c r="G140" s="109">
        <v>0.27</v>
      </c>
      <c r="H140" s="107">
        <f>IF(ISNUMBER(G140), (G140 - $B140) / $B140, "")</f>
        <v>-1.8181818181818195E-2</v>
      </c>
      <c r="I140" s="110">
        <f>IF(ISNUMBER(G140), $B145 * H140, "")</f>
        <v>-2727.2727272727293</v>
      </c>
      <c r="J140" s="106">
        <v>0.26900000000000002</v>
      </c>
      <c r="K140" s="107">
        <f>IF(ISNUMBER(J140), (J140 - $B140) / $B140, "")</f>
        <v>-2.1818181818181837E-2</v>
      </c>
      <c r="L140" s="108">
        <f>IF(ISNUMBER(J140), $B145 * K140, "")</f>
        <v>-3272.7272727272757</v>
      </c>
      <c r="M140" s="109">
        <v>0.26900000000000002</v>
      </c>
      <c r="N140" s="107">
        <f>IF(ISNUMBER(M140), (M140 - $B140) / $B140, "")</f>
        <v>-2.1818181818181837E-2</v>
      </c>
      <c r="O140" s="108">
        <f>IF(ISNUMBER(M140), $B145 * N140, "")</f>
        <v>-3272.7272727272757</v>
      </c>
      <c r="Q140" s="264"/>
      <c r="R140" s="264"/>
      <c r="S140" s="264"/>
    </row>
    <row r="141" spans="1:19" ht="17.25" thickBot="1">
      <c r="A141" s="125" t="s">
        <v>186</v>
      </c>
      <c r="B141" s="126">
        <v>17.7</v>
      </c>
      <c r="C141" s="77">
        <v>-3.8043478300000003E-2</v>
      </c>
      <c r="D141" s="15">
        <v>17.399999999999999</v>
      </c>
      <c r="E141" s="32">
        <f t="shared" ref="E141:E144" si="74">IF(ISNUMBER(D141), (D141 - $B141) / $B141, "")</f>
        <v>-1.6949152542372923E-2</v>
      </c>
      <c r="F141" s="18">
        <f>IF(ISNUMBER(D141), $B145 * E141, "")</f>
        <v>-2542.3728813559383</v>
      </c>
      <c r="G141" s="31">
        <v>17.399999999999999</v>
      </c>
      <c r="H141" s="32">
        <f t="shared" ref="H141:H144" si="75">IF(ISNUMBER(G141), (G141 - $B141) / $B141, "")</f>
        <v>-1.6949152542372923E-2</v>
      </c>
      <c r="I141" s="101">
        <f>IF(ISNUMBER(G141), $B145 * H141, "")</f>
        <v>-2542.3728813559383</v>
      </c>
      <c r="J141" s="15">
        <v>17.100000000000001</v>
      </c>
      <c r="K141" s="32">
        <f t="shared" ref="K141:K144" si="76">IF(ISNUMBER(J141), (J141 - $B141) / $B141, "")</f>
        <v>-3.3898305084745645E-2</v>
      </c>
      <c r="L141" s="18">
        <f>IF(ISNUMBER(J141), $B145 * K141, "")</f>
        <v>-5084.7457627118465</v>
      </c>
      <c r="M141" s="31">
        <v>17</v>
      </c>
      <c r="N141" s="32">
        <f t="shared" ref="N141:N144" si="77">IF(ISNUMBER(M141), (M141 - $B141) / $B141, "")</f>
        <v>-3.9548022598870018E-2</v>
      </c>
      <c r="O141" s="18">
        <f>IF(ISNUMBER(M141), $B145 * N141, "")</f>
        <v>-5932.2033898305026</v>
      </c>
      <c r="Q141" s="264"/>
      <c r="R141" s="264"/>
      <c r="S141" s="264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64"/>
      <c r="R142" s="264"/>
      <c r="S142" s="264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53"/>
      <c r="R143" s="254"/>
      <c r="S143" s="255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56"/>
      <c r="R144" s="257"/>
      <c r="S144" s="258"/>
    </row>
    <row r="145" spans="1:19" ht="17.25" thickBot="1">
      <c r="A145" s="132" t="s">
        <v>268</v>
      </c>
      <c r="B145" s="317">
        <f>$B$37</f>
        <v>150000</v>
      </c>
      <c r="C145" s="318"/>
      <c r="D145" s="26" t="s">
        <v>269</v>
      </c>
      <c r="E145" s="27">
        <f>IF(COUNT(E125:E144), SUM(E125:E144) / COUNT(E125:E144), 0)</f>
        <v>1.2062300837686085E-2</v>
      </c>
      <c r="F145" s="28">
        <f>SUM(F125:F144)</f>
        <v>30758.867136099518</v>
      </c>
      <c r="G145" s="26" t="s">
        <v>269</v>
      </c>
      <c r="H145" s="27">
        <f>IF(COUNT(H125:H144), SUM(H125:H144) / COUNT(H125:H144), 0)</f>
        <v>2.1931093445442505E-2</v>
      </c>
      <c r="I145" s="28">
        <f>SUM(I125:I144)</f>
        <v>55924.288285878378</v>
      </c>
      <c r="J145" s="26" t="s">
        <v>269</v>
      </c>
      <c r="K145" s="27">
        <f>IF(COUNT(K125:K144), SUM(K125:K144) / COUNT(K125:K144), 0)</f>
        <v>3.7144160192513501E-2</v>
      </c>
      <c r="L145" s="28">
        <f>SUM(L125:L144)</f>
        <v>94717.608490909421</v>
      </c>
      <c r="M145" s="26" t="s">
        <v>269</v>
      </c>
      <c r="N145" s="27">
        <f>IF(COUNT(N125:N144), SUM(N125:N144) / COUNT(N125:N144), 0)</f>
        <v>2.4752470114214283E-2</v>
      </c>
      <c r="O145" s="28">
        <f>SUM(O125:O144)</f>
        <v>63118.798791246409</v>
      </c>
      <c r="Q145" s="259"/>
      <c r="R145" s="260"/>
      <c r="S145" s="261"/>
    </row>
    <row r="147" spans="1:19" ht="17.25" thickBot="1"/>
    <row r="148" spans="1:19" ht="17.25" thickBot="1">
      <c r="A148" s="275" t="s">
        <v>257</v>
      </c>
      <c r="B148" s="276"/>
      <c r="C148" s="276"/>
      <c r="D148" s="276"/>
      <c r="E148" s="276"/>
      <c r="F148" s="276"/>
      <c r="G148" s="276"/>
      <c r="H148" s="276"/>
      <c r="I148" s="276"/>
      <c r="J148" s="276"/>
      <c r="K148" s="276"/>
      <c r="L148" s="276"/>
      <c r="M148" s="276"/>
      <c r="N148" s="276"/>
      <c r="O148" s="277"/>
      <c r="Q148" s="274"/>
      <c r="R148" s="274"/>
      <c r="S148" s="274"/>
    </row>
    <row r="149" spans="1:19" ht="17.25" thickBot="1">
      <c r="A149" s="181" t="s">
        <v>265</v>
      </c>
      <c r="B149" s="275" t="s">
        <v>49</v>
      </c>
      <c r="C149" s="277"/>
      <c r="D149" s="275" t="s">
        <v>58</v>
      </c>
      <c r="E149" s="276"/>
      <c r="F149" s="277"/>
      <c r="G149" s="278">
        <f>_xlfn.IFNA(VLOOKUP(B149, 현재가테이블!$B$2:$D$200, 2, FALSE), "-")</f>
        <v>74050000</v>
      </c>
      <c r="H149" s="279"/>
      <c r="I149" s="280"/>
      <c r="J149" s="275" t="s">
        <v>59</v>
      </c>
      <c r="K149" s="276"/>
      <c r="L149" s="277"/>
      <c r="M149" s="281">
        <f>_xlfn.IFNA(VLOOKUP(B149, 현재가테이블!$B$2:$D$200, 3, FALSE), "-")</f>
        <v>-1.04236269E-2</v>
      </c>
      <c r="N149" s="282"/>
      <c r="O149" s="283"/>
      <c r="Q149" s="274"/>
      <c r="R149" s="274"/>
      <c r="S149" s="274"/>
    </row>
    <row r="150" spans="1:19" ht="17.25" thickBot="1">
      <c r="A150" s="319" t="s">
        <v>55</v>
      </c>
      <c r="B150" s="315" t="str">
        <f>TEXT($G$1, "[$-ko-KR]yyyy-mm-dd(ddd) ") &amp; "오전 00:00"</f>
        <v>2021-10-07(목) 오전 00:00</v>
      </c>
      <c r="C150" s="316"/>
      <c r="D150" s="288" t="str">
        <f>TEXT($G$1, "[$-ko-KR]yyyy-mm-dd(ddd) ") &amp; "오후 14:00"</f>
        <v>2021-10-07(목) 오후 14:00</v>
      </c>
      <c r="E150" s="289"/>
      <c r="F150" s="290"/>
      <c r="G150" s="288" t="str">
        <f>TEXT($G$1, "[$-ko-KR]yyyy-mm-dd(ddd) ") &amp; "오후 19:00"</f>
        <v>2021-10-07(목) 오후 19:00</v>
      </c>
      <c r="H150" s="289"/>
      <c r="I150" s="290"/>
      <c r="J150" s="288" t="str">
        <f>TEXT($G$1, "[$-ko-KR]yyyy-mm-dd(ddd) ") &amp; "오후 21:00"</f>
        <v>2021-10-07(목) 오후 21:00</v>
      </c>
      <c r="K150" s="289"/>
      <c r="L150" s="290"/>
      <c r="M150" s="288" t="str">
        <f>TEXT($G$1+1, "[$-ko-KR]yyyy-mm-dd(ddd) ") &amp; "오전 00:00"</f>
        <v>2021-10-08(금) 오전 00:00</v>
      </c>
      <c r="N150" s="289"/>
      <c r="O150" s="290"/>
      <c r="Q150" s="274"/>
      <c r="R150" s="274"/>
      <c r="S150" s="274"/>
    </row>
    <row r="151" spans="1:19" ht="17.25" thickBot="1">
      <c r="A151" s="320"/>
      <c r="B151" s="121" t="s">
        <v>58</v>
      </c>
      <c r="C151" s="122" t="s">
        <v>59</v>
      </c>
      <c r="D151" s="2" t="s">
        <v>58</v>
      </c>
      <c r="E151" s="10" t="s">
        <v>266</v>
      </c>
      <c r="F151" s="11" t="s">
        <v>267</v>
      </c>
      <c r="G151" s="182" t="s">
        <v>58</v>
      </c>
      <c r="H151" s="183" t="s">
        <v>266</v>
      </c>
      <c r="I151" s="184" t="s">
        <v>267</v>
      </c>
      <c r="J151" s="10" t="s">
        <v>58</v>
      </c>
      <c r="K151" s="10" t="s">
        <v>266</v>
      </c>
      <c r="L151" s="115" t="s">
        <v>267</v>
      </c>
      <c r="M151" s="2" t="s">
        <v>58</v>
      </c>
      <c r="N151" s="10" t="s">
        <v>266</v>
      </c>
      <c r="O151" s="66" t="s">
        <v>267</v>
      </c>
      <c r="Q151" s="264"/>
      <c r="R151" s="264"/>
      <c r="S151" s="264"/>
    </row>
    <row r="152" spans="1:19" ht="17.25" thickBot="1">
      <c r="A152" s="123" t="s">
        <v>108</v>
      </c>
      <c r="B152" s="124">
        <v>180</v>
      </c>
      <c r="C152" s="76">
        <v>2.2727272699999999E-2</v>
      </c>
      <c r="D152" s="13">
        <v>183</v>
      </c>
      <c r="E152" s="14">
        <f>IF(ISNUMBER(D152), (D152 - $B152) / $B152, "")</f>
        <v>1.6666666666666666E-2</v>
      </c>
      <c r="F152" s="16">
        <f>IF(ISNUMBER(D152), $B172 * E152, "")</f>
        <v>2500</v>
      </c>
      <c r="G152" s="29">
        <v>190</v>
      </c>
      <c r="H152" s="14">
        <f>IF(ISNUMBER(G152), (G152 - $B152) / $B152, "")</f>
        <v>5.5555555555555552E-2</v>
      </c>
      <c r="I152" s="100">
        <f>IF(ISNUMBER(G152), $B172 * H152, "")</f>
        <v>8333.3333333333321</v>
      </c>
      <c r="J152" s="13">
        <v>193</v>
      </c>
      <c r="K152" s="14">
        <f>IF(ISNUMBER(J152), (J152 - $B152) / $B152, "")</f>
        <v>7.2222222222222215E-2</v>
      </c>
      <c r="L152" s="16">
        <f>IF(ISNUMBER(J152), $B172 * K152, "")</f>
        <v>10833.333333333332</v>
      </c>
      <c r="M152" s="29">
        <v>189</v>
      </c>
      <c r="N152" s="14">
        <f>IF(ISNUMBER(M152), (M152 - $B152) / $B152, "")</f>
        <v>0.05</v>
      </c>
      <c r="O152" s="16">
        <f>IF(ISNUMBER(M152), $B172 * N152, "")</f>
        <v>7500</v>
      </c>
      <c r="Q152" s="274"/>
      <c r="R152" s="274"/>
      <c r="S152" s="274"/>
    </row>
    <row r="153" spans="1:19" ht="17.25" thickBot="1">
      <c r="A153" s="125" t="s">
        <v>122</v>
      </c>
      <c r="B153" s="126">
        <v>642</v>
      </c>
      <c r="C153" s="77">
        <v>2.2292993600000002E-2</v>
      </c>
      <c r="D153" s="15">
        <v>641</v>
      </c>
      <c r="E153" s="32">
        <f t="shared" ref="E153:E156" si="78">IF(ISNUMBER(D153), (D153 - $B153) / $B153, "")</f>
        <v>-1.557632398753894E-3</v>
      </c>
      <c r="F153" s="18">
        <f>IF(ISNUMBER(D153), $B172 * E153, "")</f>
        <v>-233.64485981308411</v>
      </c>
      <c r="G153" s="31">
        <v>649</v>
      </c>
      <c r="H153" s="32">
        <f t="shared" ref="H153:H156" si="79">IF(ISNUMBER(G153), (G153 - $B153) / $B153, "")</f>
        <v>1.0903426791277258E-2</v>
      </c>
      <c r="I153" s="101">
        <f>IF(ISNUMBER(G153), $B172 * H153, "")</f>
        <v>1635.5140186915887</v>
      </c>
      <c r="J153" s="15">
        <v>649</v>
      </c>
      <c r="K153" s="32">
        <f t="shared" ref="K153:K156" si="80">IF(ISNUMBER(J153), (J153 - $B153) / $B153, "")</f>
        <v>1.0903426791277258E-2</v>
      </c>
      <c r="L153" s="18">
        <f>IF(ISNUMBER(J153), $B172 * K153, "")</f>
        <v>1635.5140186915887</v>
      </c>
      <c r="M153" s="31">
        <v>654</v>
      </c>
      <c r="N153" s="32">
        <f t="shared" ref="N153:N156" si="81">IF(ISNUMBER(M153), (M153 - $B153) / $B153, "")</f>
        <v>1.8691588785046728E-2</v>
      </c>
      <c r="O153" s="18">
        <f>IF(ISNUMBER(M153), $B172 * N153, "")</f>
        <v>2803.7383177570091</v>
      </c>
      <c r="Q153" s="274"/>
      <c r="R153" s="274"/>
      <c r="S153" s="274"/>
    </row>
    <row r="154" spans="1:19" ht="17.25" thickBot="1">
      <c r="A154" s="125" t="s">
        <v>218</v>
      </c>
      <c r="B154" s="126">
        <v>265</v>
      </c>
      <c r="C154" s="77">
        <v>1.9230769200000001E-2</v>
      </c>
      <c r="D154" s="15">
        <v>268</v>
      </c>
      <c r="E154" s="32">
        <f t="shared" si="78"/>
        <v>1.1320754716981131E-2</v>
      </c>
      <c r="F154" s="18">
        <f>IF(ISNUMBER(D154), $B172 * E154, "")</f>
        <v>1698.1132075471696</v>
      </c>
      <c r="G154" s="31">
        <v>284</v>
      </c>
      <c r="H154" s="32">
        <f t="shared" si="79"/>
        <v>7.1698113207547168E-2</v>
      </c>
      <c r="I154" s="101">
        <f>IF(ISNUMBER(G154), $B172 * H154, "")</f>
        <v>10754.716981132075</v>
      </c>
      <c r="J154" s="15">
        <v>291</v>
      </c>
      <c r="K154" s="32">
        <f t="shared" si="80"/>
        <v>9.8113207547169817E-2</v>
      </c>
      <c r="L154" s="18">
        <f>IF(ISNUMBER(J154), $B172 * K154, "")</f>
        <v>14716.981132075472</v>
      </c>
      <c r="M154" s="31">
        <v>286</v>
      </c>
      <c r="N154" s="32">
        <f t="shared" si="81"/>
        <v>7.9245283018867921E-2</v>
      </c>
      <c r="O154" s="18">
        <f>IF(ISNUMBER(M154), $B172 * N154, "")</f>
        <v>11886.792452830188</v>
      </c>
      <c r="Q154" s="264"/>
      <c r="R154" s="264"/>
      <c r="S154" s="264"/>
    </row>
    <row r="155" spans="1:19" ht="17.25" thickBot="1">
      <c r="A155" s="125" t="s">
        <v>128</v>
      </c>
      <c r="B155" s="126">
        <v>146</v>
      </c>
      <c r="C155" s="77">
        <v>1.38888889E-2</v>
      </c>
      <c r="D155" s="15">
        <v>147</v>
      </c>
      <c r="E155" s="32">
        <f t="shared" si="78"/>
        <v>6.8493150684931503E-3</v>
      </c>
      <c r="F155" s="18">
        <f>IF(ISNUMBER(D155), $B172 * E155, "")</f>
        <v>1027.3972602739725</v>
      </c>
      <c r="G155" s="31">
        <v>151</v>
      </c>
      <c r="H155" s="32">
        <f t="shared" si="79"/>
        <v>3.4246575342465752E-2</v>
      </c>
      <c r="I155" s="101">
        <f>IF(ISNUMBER(G155), $B172 * H155, "")</f>
        <v>5136.9863013698623</v>
      </c>
      <c r="J155" s="15">
        <v>150</v>
      </c>
      <c r="K155" s="32">
        <f t="shared" si="80"/>
        <v>2.7397260273972601E-2</v>
      </c>
      <c r="L155" s="18">
        <f>IF(ISNUMBER(J155), $B172 * K155, "")</f>
        <v>4109.58904109589</v>
      </c>
      <c r="M155" s="31">
        <v>149</v>
      </c>
      <c r="N155" s="32">
        <f t="shared" si="81"/>
        <v>2.0547945205479451E-2</v>
      </c>
      <c r="O155" s="18">
        <f>IF(ISNUMBER(M155), $B172 * N155, "")</f>
        <v>3082.1917808219177</v>
      </c>
      <c r="Q155" s="264"/>
      <c r="R155" s="264"/>
      <c r="S155" s="264"/>
    </row>
    <row r="156" spans="1:19" ht="17.25" thickBot="1">
      <c r="A156" s="127" t="s">
        <v>160</v>
      </c>
      <c r="B156" s="128">
        <v>108</v>
      </c>
      <c r="C156" s="78">
        <v>9.3457943999999994E-3</v>
      </c>
      <c r="D156" s="20">
        <v>109</v>
      </c>
      <c r="E156" s="21">
        <f t="shared" si="78"/>
        <v>9.2592592592592587E-3</v>
      </c>
      <c r="F156" s="22">
        <f>IF(ISNUMBER(D156), $B172 * E156, "")</f>
        <v>1388.8888888888889</v>
      </c>
      <c r="G156" s="30">
        <v>109</v>
      </c>
      <c r="H156" s="21">
        <f t="shared" si="79"/>
        <v>9.2592592592592587E-3</v>
      </c>
      <c r="I156" s="105">
        <f>IF(ISNUMBER(G156), $B172 * H156, "")</f>
        <v>1388.8888888888889</v>
      </c>
      <c r="J156" s="20">
        <v>110</v>
      </c>
      <c r="K156" s="21">
        <f t="shared" si="80"/>
        <v>1.8518518518518517E-2</v>
      </c>
      <c r="L156" s="22">
        <f>IF(ISNUMBER(J156), $B172 * K156, "")</f>
        <v>2777.7777777777778</v>
      </c>
      <c r="M156" s="30">
        <v>111</v>
      </c>
      <c r="N156" s="21">
        <f t="shared" si="81"/>
        <v>2.7777777777777776E-2</v>
      </c>
      <c r="O156" s="22">
        <f>IF(ISNUMBER(M156), $B172 * N156, "")</f>
        <v>4166.6666666666661</v>
      </c>
      <c r="Q156" s="264"/>
      <c r="R156" s="264"/>
      <c r="S156" s="264"/>
    </row>
    <row r="157" spans="1:19" ht="17.25" thickBot="1">
      <c r="A157" s="125" t="s">
        <v>150</v>
      </c>
      <c r="B157" s="129">
        <v>116</v>
      </c>
      <c r="C157" s="80">
        <v>8.6956522000000008E-3</v>
      </c>
      <c r="D157" s="106">
        <v>117</v>
      </c>
      <c r="E157" s="107">
        <f>IF(ISNUMBER(D157), (D157 - $B157) / $B157, "")</f>
        <v>8.6206896551724137E-3</v>
      </c>
      <c r="F157" s="108">
        <f>IF(ISNUMBER(D157), $B172 * E157, "")</f>
        <v>1293.1034482758621</v>
      </c>
      <c r="G157" s="109">
        <v>118</v>
      </c>
      <c r="H157" s="107">
        <f>IF(ISNUMBER(G157), (G157 - $B157) / $B157, "")</f>
        <v>1.7241379310344827E-2</v>
      </c>
      <c r="I157" s="110">
        <f>IF(ISNUMBER(G157), $B172 * H157, "")</f>
        <v>2586.2068965517242</v>
      </c>
      <c r="J157" s="106">
        <v>117</v>
      </c>
      <c r="K157" s="107">
        <f>IF(ISNUMBER(J157), (J157 - $B157) / $B157, "")</f>
        <v>8.6206896551724137E-3</v>
      </c>
      <c r="L157" s="108">
        <f>IF(ISNUMBER(J157), $B172 * K157, "")</f>
        <v>1293.1034482758621</v>
      </c>
      <c r="M157" s="109">
        <v>116</v>
      </c>
      <c r="N157" s="107">
        <f>IF(ISNUMBER(M157), (M157 - $B157) / $B157, "")</f>
        <v>0</v>
      </c>
      <c r="O157" s="108">
        <f>IF(ISNUMBER(M157), $B172 * N157, "")</f>
        <v>0</v>
      </c>
      <c r="Q157" s="264"/>
      <c r="R157" s="264"/>
      <c r="S157" s="264"/>
    </row>
    <row r="158" spans="1:19" ht="17.25" thickBot="1">
      <c r="A158" s="125" t="s">
        <v>86</v>
      </c>
      <c r="B158" s="126">
        <v>369</v>
      </c>
      <c r="C158" s="77">
        <v>5.4495912999999998E-3</v>
      </c>
      <c r="D158" s="15">
        <v>362</v>
      </c>
      <c r="E158" s="32">
        <f t="shared" ref="E158:E161" si="82">IF(ISNUMBER(D158), (D158 - $B158) / $B158, "")</f>
        <v>-1.8970189701897018E-2</v>
      </c>
      <c r="F158" s="18">
        <f>IF(ISNUMBER(D158), $B172 * E158, "")</f>
        <v>-2845.5284552845528</v>
      </c>
      <c r="G158" s="31">
        <v>372</v>
      </c>
      <c r="H158" s="32">
        <f t="shared" ref="H158:H161" si="83">IF(ISNUMBER(G158), (G158 - $B158) / $B158, "")</f>
        <v>8.130081300813009E-3</v>
      </c>
      <c r="I158" s="101">
        <f>IF(ISNUMBER(G158), $B172 * H158, "")</f>
        <v>1219.5121951219514</v>
      </c>
      <c r="J158" s="15">
        <v>370</v>
      </c>
      <c r="K158" s="32">
        <f t="shared" ref="K158:K161" si="84">IF(ISNUMBER(J158), (J158 - $B158) / $B158, "")</f>
        <v>2.7100271002710027E-3</v>
      </c>
      <c r="L158" s="18">
        <f>IF(ISNUMBER(J158), $B172 * K158, "")</f>
        <v>406.5040650406504</v>
      </c>
      <c r="M158" s="31">
        <v>365</v>
      </c>
      <c r="N158" s="32">
        <f t="shared" ref="N158:N161" si="85">IF(ISNUMBER(M158), (M158 - $B158) / $B158, "")</f>
        <v>-1.0840108401084011E-2</v>
      </c>
      <c r="O158" s="18">
        <f>IF(ISNUMBER(M158), $B172 * N158, "")</f>
        <v>-1626.0162601626016</v>
      </c>
      <c r="Q158" s="264"/>
      <c r="R158" s="264"/>
      <c r="S158" s="264"/>
    </row>
    <row r="159" spans="1:19" ht="17.25" thickBot="1">
      <c r="A159" s="125" t="s">
        <v>172</v>
      </c>
      <c r="B159" s="126">
        <v>447</v>
      </c>
      <c r="C159" s="77">
        <v>4.4943819999999999E-3</v>
      </c>
      <c r="D159" s="15">
        <v>443</v>
      </c>
      <c r="E159" s="32">
        <f t="shared" si="82"/>
        <v>-8.948545861297539E-3</v>
      </c>
      <c r="F159" s="18">
        <f>IF(ISNUMBER(D159), $B172 * E159, "")</f>
        <v>-1342.2818791946308</v>
      </c>
      <c r="G159" s="31">
        <v>445</v>
      </c>
      <c r="H159" s="32">
        <f t="shared" si="83"/>
        <v>-4.4742729306487695E-3</v>
      </c>
      <c r="I159" s="101">
        <f>IF(ISNUMBER(G159), $B172 * H159, "")</f>
        <v>-671.14093959731542</v>
      </c>
      <c r="J159" s="15">
        <v>446</v>
      </c>
      <c r="K159" s="32">
        <f t="shared" si="84"/>
        <v>-2.2371364653243847E-3</v>
      </c>
      <c r="L159" s="18">
        <f>IF(ISNUMBER(J159), $B172 * K159, "")</f>
        <v>-335.57046979865771</v>
      </c>
      <c r="M159" s="31">
        <v>446</v>
      </c>
      <c r="N159" s="32">
        <f t="shared" si="85"/>
        <v>-2.2371364653243847E-3</v>
      </c>
      <c r="O159" s="18">
        <f>IF(ISNUMBER(M159), $B172 * N159, "")</f>
        <v>-335.57046979865771</v>
      </c>
      <c r="Q159" s="264"/>
      <c r="R159" s="264"/>
      <c r="S159" s="264"/>
    </row>
    <row r="160" spans="1:19" ht="17.25" thickBot="1">
      <c r="A160" s="125" t="s">
        <v>164</v>
      </c>
      <c r="B160" s="126">
        <v>242</v>
      </c>
      <c r="C160" s="77">
        <v>4.1493776000000003E-3</v>
      </c>
      <c r="D160" s="15">
        <v>247</v>
      </c>
      <c r="E160" s="32">
        <f t="shared" si="82"/>
        <v>2.0661157024793389E-2</v>
      </c>
      <c r="F160" s="18">
        <f>IF(ISNUMBER(D160), $B172 * E160, "")</f>
        <v>3099.1735537190084</v>
      </c>
      <c r="G160" s="31">
        <v>244</v>
      </c>
      <c r="H160" s="32">
        <f t="shared" si="83"/>
        <v>8.2644628099173556E-3</v>
      </c>
      <c r="I160" s="101">
        <f>IF(ISNUMBER(G160), $B172 * H160, "")</f>
        <v>1239.6694214876034</v>
      </c>
      <c r="J160" s="15">
        <v>245</v>
      </c>
      <c r="K160" s="32">
        <f t="shared" si="84"/>
        <v>1.2396694214876033E-2</v>
      </c>
      <c r="L160" s="18">
        <f>IF(ISNUMBER(J160), $B172 * K160, "")</f>
        <v>1859.504132231405</v>
      </c>
      <c r="M160" s="31">
        <v>242</v>
      </c>
      <c r="N160" s="32">
        <f t="shared" si="85"/>
        <v>0</v>
      </c>
      <c r="O160" s="18">
        <f>IF(ISNUMBER(M160), $B172 * N160, "")</f>
        <v>0</v>
      </c>
      <c r="Q160" s="33"/>
      <c r="R160" s="33"/>
    </row>
    <row r="161" spans="1:19" ht="17.25" thickBot="1">
      <c r="A161" s="130" t="s">
        <v>80</v>
      </c>
      <c r="B161" s="131">
        <v>892</v>
      </c>
      <c r="C161" s="79">
        <v>1.1223345E-3</v>
      </c>
      <c r="D161" s="24">
        <v>878</v>
      </c>
      <c r="E161" s="25">
        <f t="shared" si="82"/>
        <v>-1.5695067264573991E-2</v>
      </c>
      <c r="F161" s="104">
        <f>IF(ISNUMBER(D161), $B172 * E161, "")</f>
        <v>-2354.2600896860986</v>
      </c>
      <c r="G161" s="102">
        <v>891</v>
      </c>
      <c r="H161" s="25">
        <f t="shared" si="83"/>
        <v>-1.1210762331838565E-3</v>
      </c>
      <c r="I161" s="103">
        <f>IF(ISNUMBER(G161), $B172 * H161, "")</f>
        <v>-168.16143497757847</v>
      </c>
      <c r="J161" s="24">
        <v>887</v>
      </c>
      <c r="K161" s="25">
        <f t="shared" si="84"/>
        <v>-5.6053811659192822E-3</v>
      </c>
      <c r="L161" s="104">
        <f>IF(ISNUMBER(J161), $B172 * K161, "")</f>
        <v>-840.8071748878923</v>
      </c>
      <c r="M161" s="102">
        <v>882</v>
      </c>
      <c r="N161" s="25">
        <f t="shared" si="85"/>
        <v>-1.1210762331838564E-2</v>
      </c>
      <c r="O161" s="104">
        <f>IF(ISNUMBER(M161), $B172 * N161, "")</f>
        <v>-1681.6143497757846</v>
      </c>
      <c r="Q161" s="265"/>
      <c r="R161" s="266"/>
      <c r="S161" s="267"/>
    </row>
    <row r="162" spans="1:19">
      <c r="A162" s="123" t="s">
        <v>162</v>
      </c>
      <c r="B162" s="124">
        <v>831</v>
      </c>
      <c r="C162" s="76">
        <v>0</v>
      </c>
      <c r="D162" s="13">
        <v>833</v>
      </c>
      <c r="E162" s="14">
        <f>IF(ISNUMBER(D162), (D162 - $B162) / $B162, "")</f>
        <v>2.4067388688327317E-3</v>
      </c>
      <c r="F162" s="16">
        <f>IF(ISNUMBER(D162), $B172 * E162, "")</f>
        <v>361.01083032490976</v>
      </c>
      <c r="G162" s="29">
        <v>840</v>
      </c>
      <c r="H162" s="14">
        <f>IF(ISNUMBER(G162), (G162 - $B162) / $B162, "")</f>
        <v>1.0830324909747292E-2</v>
      </c>
      <c r="I162" s="100">
        <f>IF(ISNUMBER(G162), $B172 * H162, "")</f>
        <v>1624.5487364620938</v>
      </c>
      <c r="J162" s="13">
        <v>837</v>
      </c>
      <c r="K162" s="14">
        <f>IF(ISNUMBER(J162), (J162 - $B162) / $B162, "")</f>
        <v>7.2202166064981952E-3</v>
      </c>
      <c r="L162" s="16">
        <f>IF(ISNUMBER(J162), $B172 * K162, "")</f>
        <v>1083.0324909747292</v>
      </c>
      <c r="M162" s="29">
        <v>836</v>
      </c>
      <c r="N162" s="14">
        <f>IF(ISNUMBER(M162), (M162 - $B162) / $B162, "")</f>
        <v>6.0168471720818293E-3</v>
      </c>
      <c r="O162" s="16">
        <f>IF(ISNUMBER(M162), $B172 * N162, "")</f>
        <v>902.52707581227435</v>
      </c>
      <c r="Q162" s="268"/>
      <c r="R162" s="269"/>
      <c r="S162" s="270"/>
    </row>
    <row r="163" spans="1:19" ht="17.25" thickBot="1">
      <c r="A163" s="125" t="s">
        <v>126</v>
      </c>
      <c r="B163" s="126">
        <v>137</v>
      </c>
      <c r="C163" s="77">
        <v>0</v>
      </c>
      <c r="D163" s="15">
        <v>135</v>
      </c>
      <c r="E163" s="32">
        <f t="shared" ref="E163:E166" si="86">IF(ISNUMBER(D163), (D163 - $B163) / $B163, "")</f>
        <v>-1.4598540145985401E-2</v>
      </c>
      <c r="F163" s="18">
        <f>IF(ISNUMBER(D163), $B172 * E163, "")</f>
        <v>-2189.7810218978102</v>
      </c>
      <c r="G163" s="31">
        <v>140</v>
      </c>
      <c r="H163" s="32">
        <f t="shared" ref="H163:H166" si="87">IF(ISNUMBER(G163), (G163 - $B163) / $B163, "")</f>
        <v>2.1897810218978103E-2</v>
      </c>
      <c r="I163" s="101">
        <f>IF(ISNUMBER(G163), $B172 * H163, "")</f>
        <v>3284.6715328467153</v>
      </c>
      <c r="J163" s="15">
        <v>140</v>
      </c>
      <c r="K163" s="32">
        <f t="shared" ref="K163:K166" si="88">IF(ISNUMBER(J163), (J163 - $B163) / $B163, "")</f>
        <v>2.1897810218978103E-2</v>
      </c>
      <c r="L163" s="18">
        <f>IF(ISNUMBER(J163), $B172 * K163, "")</f>
        <v>3284.6715328467153</v>
      </c>
      <c r="M163" s="31">
        <v>138</v>
      </c>
      <c r="N163" s="32">
        <f t="shared" ref="N163:N166" si="89">IF(ISNUMBER(M163), (M163 - $B163) / $B163, "")</f>
        <v>7.2992700729927005E-3</v>
      </c>
      <c r="O163" s="18">
        <f>IF(ISNUMBER(M163), $B172 * N163, "")</f>
        <v>1094.8905109489051</v>
      </c>
      <c r="Q163" s="271"/>
      <c r="R163" s="272"/>
      <c r="S163" s="273"/>
    </row>
    <row r="164" spans="1:19" ht="17.25" thickBot="1">
      <c r="A164" s="125" t="s">
        <v>240</v>
      </c>
      <c r="B164" s="126">
        <v>659</v>
      </c>
      <c r="C164" s="77">
        <v>-4.5317220999999998E-3</v>
      </c>
      <c r="D164" s="15">
        <v>660</v>
      </c>
      <c r="E164" s="32">
        <f t="shared" si="86"/>
        <v>1.5174506828528073E-3</v>
      </c>
      <c r="F164" s="18">
        <f>IF(ISNUMBER(D164), $B172 * E164, "")</f>
        <v>227.6176024279211</v>
      </c>
      <c r="G164" s="31">
        <v>664</v>
      </c>
      <c r="H164" s="32">
        <f t="shared" si="87"/>
        <v>7.5872534142640367E-3</v>
      </c>
      <c r="I164" s="101">
        <f>IF(ISNUMBER(G164), $B172 * H164, "")</f>
        <v>1138.0880121396056</v>
      </c>
      <c r="J164" s="15">
        <v>663</v>
      </c>
      <c r="K164" s="32">
        <f t="shared" si="88"/>
        <v>6.0698027314112293E-3</v>
      </c>
      <c r="L164" s="18">
        <f>IF(ISNUMBER(J164), $B172 * K164, "")</f>
        <v>910.4704097116844</v>
      </c>
      <c r="M164" s="31">
        <v>661</v>
      </c>
      <c r="N164" s="32">
        <f t="shared" si="89"/>
        <v>3.0349013657056147E-3</v>
      </c>
      <c r="O164" s="18">
        <f>IF(ISNUMBER(M164), $B172 * N164, "")</f>
        <v>455.2352048558422</v>
      </c>
      <c r="Q164" s="264"/>
      <c r="R164" s="264"/>
      <c r="S164" s="264"/>
    </row>
    <row r="165" spans="1:19" ht="17.25" thickBot="1">
      <c r="A165" s="125" t="s">
        <v>112</v>
      </c>
      <c r="B165" s="126">
        <v>962</v>
      </c>
      <c r="C165" s="77">
        <v>-5.1706308000000001E-3</v>
      </c>
      <c r="D165" s="15">
        <v>951</v>
      </c>
      <c r="E165" s="32">
        <f t="shared" si="86"/>
        <v>-1.1434511434511435E-2</v>
      </c>
      <c r="F165" s="18">
        <f>IF(ISNUMBER(D165), $B172 * E165, "")</f>
        <v>-1715.1767151767153</v>
      </c>
      <c r="G165" s="31">
        <v>960</v>
      </c>
      <c r="H165" s="32">
        <f t="shared" si="87"/>
        <v>-2.0790020790020791E-3</v>
      </c>
      <c r="I165" s="101">
        <f>IF(ISNUMBER(G165), $B172 * H165, "")</f>
        <v>-311.85031185031187</v>
      </c>
      <c r="J165" s="15">
        <v>963</v>
      </c>
      <c r="K165" s="32">
        <f t="shared" si="88"/>
        <v>1.0395010395010396E-3</v>
      </c>
      <c r="L165" s="18">
        <f>IF(ISNUMBER(J165), $B172 * K165, "")</f>
        <v>155.92515592515593</v>
      </c>
      <c r="M165" s="31">
        <v>964</v>
      </c>
      <c r="N165" s="32">
        <f t="shared" si="89"/>
        <v>2.0790020790020791E-3</v>
      </c>
      <c r="O165" s="18">
        <f>IF(ISNUMBER(M165), $B172 * N165, "")</f>
        <v>311.85031185031187</v>
      </c>
      <c r="Q165" s="274"/>
      <c r="R165" s="274"/>
      <c r="S165" s="274"/>
    </row>
    <row r="166" spans="1:19" ht="17.25" thickBot="1">
      <c r="A166" s="127" t="s">
        <v>61</v>
      </c>
      <c r="B166" s="128">
        <v>932</v>
      </c>
      <c r="C166" s="78">
        <v>-6.3965884999999997E-3</v>
      </c>
      <c r="D166" s="20">
        <v>921</v>
      </c>
      <c r="E166" s="21">
        <f t="shared" si="86"/>
        <v>-1.1802575107296138E-2</v>
      </c>
      <c r="F166" s="22">
        <f>IF(ISNUMBER(D166), $B172 * E166, "")</f>
        <v>-1770.3862660944208</v>
      </c>
      <c r="G166" s="30">
        <v>937</v>
      </c>
      <c r="H166" s="21">
        <f t="shared" si="87"/>
        <v>5.3648068669527897E-3</v>
      </c>
      <c r="I166" s="105">
        <f>IF(ISNUMBER(G166), $B172 * H166, "")</f>
        <v>804.72103004291841</v>
      </c>
      <c r="J166" s="20">
        <v>932</v>
      </c>
      <c r="K166" s="21">
        <f t="shared" si="88"/>
        <v>0</v>
      </c>
      <c r="L166" s="22">
        <f>IF(ISNUMBER(J166), $B172 * K166, "")</f>
        <v>0</v>
      </c>
      <c r="M166" s="30">
        <v>926</v>
      </c>
      <c r="N166" s="21">
        <f t="shared" si="89"/>
        <v>-6.4377682403433476E-3</v>
      </c>
      <c r="O166" s="22">
        <f>IF(ISNUMBER(M166), $B172 * N166, "")</f>
        <v>-965.66523605150212</v>
      </c>
      <c r="Q166" s="274"/>
      <c r="R166" s="274"/>
      <c r="S166" s="274"/>
    </row>
    <row r="167" spans="1:19" ht="17.25" thickBot="1">
      <c r="A167" s="125" t="s">
        <v>142</v>
      </c>
      <c r="B167" s="129">
        <v>109</v>
      </c>
      <c r="C167" s="80">
        <v>-9.0909091000000008E-3</v>
      </c>
      <c r="D167" s="106">
        <v>106</v>
      </c>
      <c r="E167" s="107">
        <f>IF(ISNUMBER(D167), (D167 - $B167) / $B167, "")</f>
        <v>-2.7522935779816515E-2</v>
      </c>
      <c r="F167" s="108">
        <f>IF(ISNUMBER(D167), $B172 * E167, "")</f>
        <v>-4128.440366972477</v>
      </c>
      <c r="G167" s="109">
        <v>107</v>
      </c>
      <c r="H167" s="107">
        <f>IF(ISNUMBER(G167), (G167 - $B167) / $B167, "")</f>
        <v>-1.834862385321101E-2</v>
      </c>
      <c r="I167" s="110">
        <f>IF(ISNUMBER(G167), $B172 * H167, "")</f>
        <v>-2752.2935779816517</v>
      </c>
      <c r="J167" s="106">
        <v>108</v>
      </c>
      <c r="K167" s="107">
        <f>IF(ISNUMBER(J167), (J167 - $B167) / $B167, "")</f>
        <v>-9.1743119266055051E-3</v>
      </c>
      <c r="L167" s="108">
        <f>IF(ISNUMBER(J167), $B172 * K167, "")</f>
        <v>-1376.1467889908258</v>
      </c>
      <c r="M167" s="109">
        <v>107</v>
      </c>
      <c r="N167" s="107">
        <f>IF(ISNUMBER(M167), (M167 - $B167) / $B167, "")</f>
        <v>-1.834862385321101E-2</v>
      </c>
      <c r="O167" s="108">
        <f>IF(ISNUMBER(M167), $B172 * N167, "")</f>
        <v>-2752.2935779816517</v>
      </c>
      <c r="Q167" s="264"/>
      <c r="R167" s="264"/>
      <c r="S167" s="264"/>
    </row>
    <row r="168" spans="1:19" ht="17.25" thickBot="1">
      <c r="A168" s="125" t="s">
        <v>228</v>
      </c>
      <c r="B168" s="126">
        <v>365</v>
      </c>
      <c r="C168" s="77">
        <v>-1.0840108399999999E-2</v>
      </c>
      <c r="D168" s="15">
        <v>360</v>
      </c>
      <c r="E168" s="32">
        <f t="shared" ref="E168:E171" si="90">IF(ISNUMBER(D168), (D168 - $B168) / $B168, "")</f>
        <v>-1.3698630136986301E-2</v>
      </c>
      <c r="F168" s="18">
        <f>IF(ISNUMBER(D168), $B172 * E168, "")</f>
        <v>-2054.794520547945</v>
      </c>
      <c r="G168" s="31">
        <v>360</v>
      </c>
      <c r="H168" s="32">
        <f t="shared" ref="H168:H171" si="91">IF(ISNUMBER(G168), (G168 - $B168) / $B168, "")</f>
        <v>-1.3698630136986301E-2</v>
      </c>
      <c r="I168" s="101">
        <f>IF(ISNUMBER(G168), $B172 * H168, "")</f>
        <v>-2054.794520547945</v>
      </c>
      <c r="J168" s="15">
        <v>358</v>
      </c>
      <c r="K168" s="32">
        <f t="shared" ref="K168:K171" si="92">IF(ISNUMBER(J168), (J168 - $B168) / $B168, "")</f>
        <v>-1.9178082191780823E-2</v>
      </c>
      <c r="L168" s="18">
        <f>IF(ISNUMBER(J168), $B172 * K168, "")</f>
        <v>-2876.7123287671234</v>
      </c>
      <c r="M168" s="31">
        <v>358</v>
      </c>
      <c r="N168" s="32">
        <f t="shared" ref="N168:N171" si="93">IF(ISNUMBER(M168), (M168 - $B168) / $B168, "")</f>
        <v>-1.9178082191780823E-2</v>
      </c>
      <c r="O168" s="18">
        <f>IF(ISNUMBER(M168), $B172 * N168, "")</f>
        <v>-2876.7123287671234</v>
      </c>
      <c r="Q168" s="264"/>
      <c r="R168" s="264"/>
      <c r="S168" s="264"/>
    </row>
    <row r="169" spans="1:19" ht="17.25" thickBot="1">
      <c r="A169" s="125" t="s">
        <v>136</v>
      </c>
      <c r="B169" s="126">
        <v>362</v>
      </c>
      <c r="C169" s="77">
        <v>-2.1621621600000002E-2</v>
      </c>
      <c r="D169" s="15">
        <v>362</v>
      </c>
      <c r="E169" s="32">
        <f t="shared" si="90"/>
        <v>0</v>
      </c>
      <c r="F169" s="18">
        <f>IF(ISNUMBER(D169), $B172 * E169, "")</f>
        <v>0</v>
      </c>
      <c r="G169" s="31">
        <v>364</v>
      </c>
      <c r="H169" s="32">
        <f t="shared" si="91"/>
        <v>5.5248618784530384E-3</v>
      </c>
      <c r="I169" s="101">
        <f>IF(ISNUMBER(G169), $B172 * H169, "")</f>
        <v>828.72928176795574</v>
      </c>
      <c r="J169" s="15">
        <v>369</v>
      </c>
      <c r="K169" s="32">
        <f t="shared" si="92"/>
        <v>1.9337016574585635E-2</v>
      </c>
      <c r="L169" s="18">
        <f>IF(ISNUMBER(J169), $B172 * K169, "")</f>
        <v>2900.5524861878453</v>
      </c>
      <c r="M169" s="31">
        <v>367</v>
      </c>
      <c r="N169" s="32">
        <f t="shared" si="93"/>
        <v>1.3812154696132596E-2</v>
      </c>
      <c r="O169" s="18">
        <f>IF(ISNUMBER(M169), $B172 * N169, "")</f>
        <v>2071.8232044198894</v>
      </c>
      <c r="Q169" s="264"/>
      <c r="R169" s="264"/>
      <c r="S169" s="264"/>
    </row>
    <row r="170" spans="1:19">
      <c r="A170" s="125" t="s">
        <v>130</v>
      </c>
      <c r="B170" s="126">
        <v>121</v>
      </c>
      <c r="C170" s="77">
        <v>-2.4193548400000001E-2</v>
      </c>
      <c r="D170" s="15">
        <v>117</v>
      </c>
      <c r="E170" s="32">
        <f t="shared" si="90"/>
        <v>-3.3057851239669422E-2</v>
      </c>
      <c r="F170" s="18">
        <f>IF(ISNUMBER(D170), $B172 * E170, "")</f>
        <v>-4958.6776859504134</v>
      </c>
      <c r="G170" s="31">
        <v>119</v>
      </c>
      <c r="H170" s="32">
        <f t="shared" si="91"/>
        <v>-1.6528925619834711E-2</v>
      </c>
      <c r="I170" s="101">
        <f>IF(ISNUMBER(G170), $B172 * H170, "")</f>
        <v>-2479.3388429752067</v>
      </c>
      <c r="J170" s="15">
        <v>119</v>
      </c>
      <c r="K170" s="32">
        <f t="shared" si="92"/>
        <v>-1.6528925619834711E-2</v>
      </c>
      <c r="L170" s="18">
        <f>IF(ISNUMBER(J170), $B172 * K170, "")</f>
        <v>-2479.3388429752067</v>
      </c>
      <c r="M170" s="31">
        <v>118</v>
      </c>
      <c r="N170" s="32">
        <f t="shared" si="93"/>
        <v>-2.4793388429752067E-2</v>
      </c>
      <c r="O170" s="18">
        <f>IF(ISNUMBER(M170), $B172 * N170, "")</f>
        <v>-3719.0082644628101</v>
      </c>
      <c r="Q170" s="253"/>
      <c r="R170" s="254"/>
      <c r="S170" s="255"/>
    </row>
    <row r="171" spans="1:19" ht="17.25" thickBot="1">
      <c r="A171" s="130" t="s">
        <v>54</v>
      </c>
      <c r="B171" s="131">
        <v>468</v>
      </c>
      <c r="C171" s="79">
        <v>-3.1055900599999998E-2</v>
      </c>
      <c r="D171" s="24">
        <v>451</v>
      </c>
      <c r="E171" s="25">
        <f t="shared" si="90"/>
        <v>-3.6324786324786328E-2</v>
      </c>
      <c r="F171" s="104">
        <f>IF(ISNUMBER(D171), $B172 * E171, "")</f>
        <v>-5448.7179487179492</v>
      </c>
      <c r="G171" s="102">
        <v>464</v>
      </c>
      <c r="H171" s="25">
        <f t="shared" si="91"/>
        <v>-8.5470085470085479E-3</v>
      </c>
      <c r="I171" s="103">
        <f>IF(ISNUMBER(G171), $B172 * H171, "")</f>
        <v>-1282.0512820512822</v>
      </c>
      <c r="J171" s="24">
        <v>459</v>
      </c>
      <c r="K171" s="25">
        <f t="shared" si="92"/>
        <v>-1.9230769230769232E-2</v>
      </c>
      <c r="L171" s="104">
        <f>IF(ISNUMBER(J171), $B172 * K171, "")</f>
        <v>-2884.6153846153848</v>
      </c>
      <c r="M171" s="102">
        <v>455</v>
      </c>
      <c r="N171" s="25">
        <f t="shared" si="93"/>
        <v>-2.7777777777777776E-2</v>
      </c>
      <c r="O171" s="104">
        <f>IF(ISNUMBER(M171), $B172 * N171, "")</f>
        <v>-4166.6666666666661</v>
      </c>
      <c r="Q171" s="256"/>
      <c r="R171" s="257"/>
      <c r="S171" s="258"/>
    </row>
    <row r="172" spans="1:19" ht="17.25" thickBot="1">
      <c r="A172" s="132" t="s">
        <v>268</v>
      </c>
      <c r="B172" s="317">
        <f>$B$37</f>
        <v>150000</v>
      </c>
      <c r="C172" s="318"/>
      <c r="D172" s="26" t="s">
        <v>269</v>
      </c>
      <c r="E172" s="27">
        <f>IF(COUNT(E152:E171), SUM(E152:E171) / COUNT(E152:E171), 0)</f>
        <v>-5.8154616726261224E-3</v>
      </c>
      <c r="F172" s="28">
        <f>SUM(F152:F171)</f>
        <v>-17446.385017878365</v>
      </c>
      <c r="G172" s="26" t="s">
        <v>269</v>
      </c>
      <c r="H172" s="27">
        <f>IF(COUNT(H152:H171), SUM(H152:H171) / COUNT(H152:H171), 0)</f>
        <v>1.0085318573285009E-2</v>
      </c>
      <c r="I172" s="28">
        <f>SUM(I152:I171)</f>
        <v>30255.955719855025</v>
      </c>
      <c r="J172" s="26" t="s">
        <v>269</v>
      </c>
      <c r="K172" s="27">
        <f>IF(COUNT(K152:K171), SUM(K152:K171) / COUNT(K152:K171), 0)</f>
        <v>1.1724589344711007E-2</v>
      </c>
      <c r="L172" s="28">
        <f>SUM(L152:L171)</f>
        <v>35173.768034133027</v>
      </c>
      <c r="M172" s="26" t="s">
        <v>269</v>
      </c>
      <c r="N172" s="27">
        <f>IF(COUNT(N152:N171), SUM(N152:N171) / COUNT(N152:N171), 0)</f>
        <v>5.3840561240987355E-3</v>
      </c>
      <c r="O172" s="28">
        <f>SUM(O152:O171)</f>
        <v>16152.16837229621</v>
      </c>
      <c r="Q172" s="259"/>
      <c r="R172" s="260"/>
      <c r="S172" s="261"/>
    </row>
    <row r="174" spans="1:19" ht="17.25" thickBot="1"/>
    <row r="175" spans="1:19" ht="17.25" thickBot="1">
      <c r="A175" s="275" t="s">
        <v>253</v>
      </c>
      <c r="B175" s="276"/>
      <c r="C175" s="276"/>
      <c r="D175" s="276"/>
      <c r="E175" s="276"/>
      <c r="F175" s="276"/>
      <c r="G175" s="276"/>
      <c r="H175" s="276"/>
      <c r="I175" s="276"/>
      <c r="J175" s="276"/>
      <c r="K175" s="276"/>
      <c r="L175" s="276"/>
      <c r="M175" s="276"/>
      <c r="N175" s="276"/>
      <c r="O175" s="277"/>
      <c r="Q175" s="274"/>
      <c r="R175" s="274"/>
      <c r="S175" s="274"/>
    </row>
    <row r="176" spans="1:19" ht="17.25" thickBot="1">
      <c r="A176" s="181" t="s">
        <v>265</v>
      </c>
      <c r="B176" s="275" t="s">
        <v>49</v>
      </c>
      <c r="C176" s="277"/>
      <c r="D176" s="275" t="s">
        <v>58</v>
      </c>
      <c r="E176" s="276"/>
      <c r="F176" s="277"/>
      <c r="G176" s="278">
        <f>_xlfn.IFNA(VLOOKUP(B176, 현재가테이블!$B$2:$D$200, 2, FALSE), "-")</f>
        <v>74050000</v>
      </c>
      <c r="H176" s="279"/>
      <c r="I176" s="280"/>
      <c r="J176" s="275" t="s">
        <v>59</v>
      </c>
      <c r="K176" s="276"/>
      <c r="L176" s="277"/>
      <c r="M176" s="281">
        <f>_xlfn.IFNA(VLOOKUP(B176, 현재가테이블!$B$2:$D$200, 3, FALSE), "-")</f>
        <v>-1.04236269E-2</v>
      </c>
      <c r="N176" s="282"/>
      <c r="O176" s="283"/>
      <c r="Q176" s="274"/>
      <c r="R176" s="274"/>
      <c r="S176" s="274"/>
    </row>
    <row r="177" spans="1:19" ht="17.25" thickBot="1">
      <c r="A177" s="319" t="s">
        <v>55</v>
      </c>
      <c r="B177" s="315" t="str">
        <f>TEXT($G$1, "[$-ko-KR]yyyy-mm-dd(ddd) ") &amp; "오전 00:00"</f>
        <v>2021-10-07(목) 오전 00:00</v>
      </c>
      <c r="C177" s="316"/>
      <c r="D177" s="288" t="str">
        <f>TEXT($G$1, "[$-ko-KR]yyyy-mm-dd(ddd) ") &amp; "오후 14:00"</f>
        <v>2021-10-07(목) 오후 14:00</v>
      </c>
      <c r="E177" s="289"/>
      <c r="F177" s="290"/>
      <c r="G177" s="288" t="str">
        <f>TEXT($G$1, "[$-ko-KR]yyyy-mm-dd(ddd) ") &amp; "오후 19:00"</f>
        <v>2021-10-07(목) 오후 19:00</v>
      </c>
      <c r="H177" s="289"/>
      <c r="I177" s="290"/>
      <c r="J177" s="288" t="str">
        <f>TEXT($G$1, "[$-ko-KR]yyyy-mm-dd(ddd) ") &amp; "오후 21:00"</f>
        <v>2021-10-07(목) 오후 21:00</v>
      </c>
      <c r="K177" s="289"/>
      <c r="L177" s="290"/>
      <c r="M177" s="288" t="str">
        <f>TEXT($G$1+1, "[$-ko-KR]yyyy-mm-dd(ddd) ") &amp; "오전 00:00"</f>
        <v>2021-10-08(금) 오전 00:00</v>
      </c>
      <c r="N177" s="289"/>
      <c r="O177" s="290"/>
      <c r="Q177" s="274"/>
      <c r="R177" s="274"/>
      <c r="S177" s="274"/>
    </row>
    <row r="178" spans="1:19" ht="17.25" thickBot="1">
      <c r="A178" s="320"/>
      <c r="B178" s="121" t="s">
        <v>58</v>
      </c>
      <c r="C178" s="122" t="s">
        <v>59</v>
      </c>
      <c r="D178" s="2" t="s">
        <v>58</v>
      </c>
      <c r="E178" s="10" t="s">
        <v>266</v>
      </c>
      <c r="F178" s="11" t="s">
        <v>267</v>
      </c>
      <c r="G178" s="182" t="s">
        <v>58</v>
      </c>
      <c r="H178" s="183" t="s">
        <v>266</v>
      </c>
      <c r="I178" s="184" t="s">
        <v>267</v>
      </c>
      <c r="J178" s="10" t="s">
        <v>58</v>
      </c>
      <c r="K178" s="10" t="s">
        <v>266</v>
      </c>
      <c r="L178" s="115" t="s">
        <v>267</v>
      </c>
      <c r="M178" s="2" t="s">
        <v>58</v>
      </c>
      <c r="N178" s="10" t="s">
        <v>266</v>
      </c>
      <c r="O178" s="66" t="s">
        <v>267</v>
      </c>
      <c r="Q178" s="264"/>
      <c r="R178" s="264"/>
      <c r="S178" s="264"/>
    </row>
    <row r="179" spans="1:19" ht="17.25" thickBot="1">
      <c r="A179" s="123" t="s">
        <v>248</v>
      </c>
      <c r="B179" s="124">
        <v>89.8</v>
      </c>
      <c r="C179" s="76">
        <v>-7.7348065999999997E-3</v>
      </c>
      <c r="D179" s="13">
        <v>92.5</v>
      </c>
      <c r="E179" s="14">
        <f>IF(ISNUMBER(D179), (D179 - $B179) / $B179, "")</f>
        <v>3.0066815144766178E-2</v>
      </c>
      <c r="F179" s="16">
        <f>IF(ISNUMBER(D179), $B199 * E179, "")</f>
        <v>4510.0222717149263</v>
      </c>
      <c r="G179" s="29">
        <v>93</v>
      </c>
      <c r="H179" s="14">
        <f>IF(ISNUMBER(G179), (G179 - $B179) / $B179, "")</f>
        <v>3.563474387527843E-2</v>
      </c>
      <c r="I179" s="100">
        <f>IF(ISNUMBER(G179), $B199 * H179, "")</f>
        <v>5345.2115812917646</v>
      </c>
      <c r="J179" s="13">
        <v>93</v>
      </c>
      <c r="K179" s="14">
        <f>IF(ISNUMBER(J179), (J179 - $B179) / $B179, "")</f>
        <v>3.563474387527843E-2</v>
      </c>
      <c r="L179" s="16">
        <f>IF(ISNUMBER(J179), $B199 * K179, "")</f>
        <v>5345.2115812917646</v>
      </c>
      <c r="M179" s="29">
        <v>94.2</v>
      </c>
      <c r="N179" s="14">
        <f>IF(ISNUMBER(M179), (M179 - $B179) / $B179, "")</f>
        <v>4.8997772828507861E-2</v>
      </c>
      <c r="O179" s="16">
        <f>IF(ISNUMBER(M179), $B199 * N179, "")</f>
        <v>7349.6659242761789</v>
      </c>
      <c r="Q179" s="274"/>
      <c r="R179" s="274"/>
      <c r="S179" s="274"/>
    </row>
    <row r="180" spans="1:19" ht="17.25" thickBot="1">
      <c r="A180" s="125" t="s">
        <v>232</v>
      </c>
      <c r="B180" s="126">
        <v>81.8</v>
      </c>
      <c r="C180" s="77">
        <v>-8.4848484999999994E-3</v>
      </c>
      <c r="D180" s="15">
        <v>88.1</v>
      </c>
      <c r="E180" s="32">
        <f t="shared" ref="E180:E183" si="94">IF(ISNUMBER(D180), (D180 - $B180) / $B180, "")</f>
        <v>7.7017114914425394E-2</v>
      </c>
      <c r="F180" s="18">
        <f>IF(ISNUMBER(D180), $B199 * E180, "")</f>
        <v>11552.567237163808</v>
      </c>
      <c r="G180" s="31">
        <v>87.7</v>
      </c>
      <c r="H180" s="32">
        <f t="shared" ref="H180:H183" si="95">IF(ISNUMBER(G180), (G180 - $B180) / $B180, "")</f>
        <v>7.2127139364303247E-2</v>
      </c>
      <c r="I180" s="101">
        <f>IF(ISNUMBER(G180), $B199 * H180, "")</f>
        <v>10819.070904645487</v>
      </c>
      <c r="J180" s="15">
        <v>95</v>
      </c>
      <c r="K180" s="32">
        <f t="shared" ref="K180:K183" si="96">IF(ISNUMBER(J180), (J180 - $B180) / $B180, "")</f>
        <v>0.16136919315403428</v>
      </c>
      <c r="L180" s="18">
        <f>IF(ISNUMBER(J180), $B199 * K180, "")</f>
        <v>24205.37897310514</v>
      </c>
      <c r="M180" s="31">
        <v>90.8</v>
      </c>
      <c r="N180" s="32">
        <f t="shared" ref="N180:N183" si="97">IF(ISNUMBER(M180), (M180 - $B180) / $B180, "")</f>
        <v>0.11002444987775062</v>
      </c>
      <c r="O180" s="18">
        <f>IF(ISNUMBER(M180), $B199 * N180, "")</f>
        <v>16503.667481662593</v>
      </c>
      <c r="Q180" s="274"/>
      <c r="R180" s="274"/>
      <c r="S180" s="274"/>
    </row>
    <row r="181" spans="1:19" ht="17.25" thickBot="1">
      <c r="A181" s="125" t="s">
        <v>142</v>
      </c>
      <c r="B181" s="126">
        <v>109</v>
      </c>
      <c r="C181" s="77">
        <v>-9.0909091000000008E-3</v>
      </c>
      <c r="D181" s="15">
        <v>106</v>
      </c>
      <c r="E181" s="32">
        <f t="shared" si="94"/>
        <v>-2.7522935779816515E-2</v>
      </c>
      <c r="F181" s="18">
        <f>IF(ISNUMBER(D181), $B199 * E181, "")</f>
        <v>-4128.440366972477</v>
      </c>
      <c r="G181" s="31">
        <v>107</v>
      </c>
      <c r="H181" s="32">
        <f t="shared" si="95"/>
        <v>-1.834862385321101E-2</v>
      </c>
      <c r="I181" s="101">
        <f>IF(ISNUMBER(G181), $B199 * H181, "")</f>
        <v>-2752.2935779816517</v>
      </c>
      <c r="J181" s="15">
        <v>108</v>
      </c>
      <c r="K181" s="32">
        <f t="shared" si="96"/>
        <v>-9.1743119266055051E-3</v>
      </c>
      <c r="L181" s="18">
        <f>IF(ISNUMBER(J181), $B199 * K181, "")</f>
        <v>-1376.1467889908258</v>
      </c>
      <c r="M181" s="31">
        <v>107</v>
      </c>
      <c r="N181" s="32">
        <f t="shared" si="97"/>
        <v>-1.834862385321101E-2</v>
      </c>
      <c r="O181" s="18">
        <f>IF(ISNUMBER(M181), $B199 * N181, "")</f>
        <v>-2752.2935779816517</v>
      </c>
      <c r="Q181" s="264"/>
      <c r="R181" s="264"/>
      <c r="S181" s="264"/>
    </row>
    <row r="182" spans="1:19" ht="17.25" thickBot="1">
      <c r="A182" s="125" t="s">
        <v>228</v>
      </c>
      <c r="B182" s="126">
        <v>365</v>
      </c>
      <c r="C182" s="77">
        <v>-1.0840108399999999E-2</v>
      </c>
      <c r="D182" s="15">
        <v>360</v>
      </c>
      <c r="E182" s="32">
        <f t="shared" si="94"/>
        <v>-1.3698630136986301E-2</v>
      </c>
      <c r="F182" s="18">
        <f>IF(ISNUMBER(D182), $B199 * E182, "")</f>
        <v>-2054.794520547945</v>
      </c>
      <c r="G182" s="31">
        <v>360</v>
      </c>
      <c r="H182" s="32">
        <f t="shared" si="95"/>
        <v>-1.3698630136986301E-2</v>
      </c>
      <c r="I182" s="101">
        <f>IF(ISNUMBER(G182), $B199 * H182, "")</f>
        <v>-2054.794520547945</v>
      </c>
      <c r="J182" s="15">
        <v>358</v>
      </c>
      <c r="K182" s="32">
        <f t="shared" si="96"/>
        <v>-1.9178082191780823E-2</v>
      </c>
      <c r="L182" s="18">
        <f>IF(ISNUMBER(J182), $B199 * K182, "")</f>
        <v>-2876.7123287671234</v>
      </c>
      <c r="M182" s="31">
        <v>358</v>
      </c>
      <c r="N182" s="32">
        <f t="shared" si="97"/>
        <v>-1.9178082191780823E-2</v>
      </c>
      <c r="O182" s="18">
        <f>IF(ISNUMBER(M182), $B199 * N182, "")</f>
        <v>-2876.7123287671234</v>
      </c>
      <c r="Q182" s="264"/>
      <c r="R182" s="264"/>
      <c r="S182" s="264"/>
    </row>
    <row r="183" spans="1:19" ht="17.25" thickBot="1">
      <c r="A183" s="127" t="s">
        <v>206</v>
      </c>
      <c r="B183" s="128">
        <v>14</v>
      </c>
      <c r="C183" s="78">
        <v>-1.4084507E-2</v>
      </c>
      <c r="D183" s="20">
        <v>14</v>
      </c>
      <c r="E183" s="21">
        <f t="shared" si="94"/>
        <v>0</v>
      </c>
      <c r="F183" s="22">
        <f>IF(ISNUMBER(D183), $B199 * E183, "")</f>
        <v>0</v>
      </c>
      <c r="G183" s="30">
        <v>14.1</v>
      </c>
      <c r="H183" s="21">
        <f t="shared" si="95"/>
        <v>7.1428571428571175E-3</v>
      </c>
      <c r="I183" s="105">
        <f>IF(ISNUMBER(G183), $B199 * H183, "")</f>
        <v>1071.4285714285677</v>
      </c>
      <c r="J183" s="20">
        <v>14.4</v>
      </c>
      <c r="K183" s="21">
        <f t="shared" si="96"/>
        <v>2.8571428571428598E-2</v>
      </c>
      <c r="L183" s="22">
        <f>IF(ISNUMBER(J183), $B199 * K183, "")</f>
        <v>4285.7142857142899</v>
      </c>
      <c r="M183" s="30">
        <v>14.2</v>
      </c>
      <c r="N183" s="21">
        <f t="shared" si="97"/>
        <v>1.4285714285714235E-2</v>
      </c>
      <c r="O183" s="22">
        <f>IF(ISNUMBER(M183), $B199 * N183, "")</f>
        <v>2142.8571428571354</v>
      </c>
      <c r="Q183" s="264"/>
      <c r="R183" s="264"/>
      <c r="S183" s="264"/>
    </row>
    <row r="184" spans="1:19" ht="17.25" thickBot="1">
      <c r="A184" s="125" t="s">
        <v>212</v>
      </c>
      <c r="B184" s="129">
        <v>1045</v>
      </c>
      <c r="C184" s="80">
        <v>-1.4150943399999999E-2</v>
      </c>
      <c r="D184" s="106">
        <v>1065</v>
      </c>
      <c r="E184" s="107">
        <f>IF(ISNUMBER(D184), (D184 - $B184) / $B184, "")</f>
        <v>1.9138755980861243E-2</v>
      </c>
      <c r="F184" s="108">
        <f>IF(ISNUMBER(D184), $B199 * E184, "")</f>
        <v>2870.8133971291863</v>
      </c>
      <c r="G184" s="109">
        <v>1090</v>
      </c>
      <c r="H184" s="107">
        <f>IF(ISNUMBER(G184), (G184 - $B184) / $B184, "")</f>
        <v>4.3062200956937802E-2</v>
      </c>
      <c r="I184" s="110">
        <f>IF(ISNUMBER(G184), $B199 * H184, "")</f>
        <v>6459.3301435406702</v>
      </c>
      <c r="J184" s="106">
        <v>1115</v>
      </c>
      <c r="K184" s="107">
        <f>IF(ISNUMBER(J184), (J184 - $B184) / $B184, "")</f>
        <v>6.6985645933014357E-2</v>
      </c>
      <c r="L184" s="108">
        <f>IF(ISNUMBER(J184), $B199 * K184, "")</f>
        <v>10047.846889952154</v>
      </c>
      <c r="M184" s="109">
        <v>1120</v>
      </c>
      <c r="N184" s="107">
        <f>IF(ISNUMBER(M184), (M184 - $B184) / $B184, "")</f>
        <v>7.1770334928229665E-2</v>
      </c>
      <c r="O184" s="108">
        <f>IF(ISNUMBER(M184), $B199 * N184, "")</f>
        <v>10765.55023923445</v>
      </c>
      <c r="Q184" s="264"/>
      <c r="R184" s="264"/>
      <c r="S184" s="264"/>
    </row>
    <row r="185" spans="1:19" ht="17.25" thickBot="1">
      <c r="A185" s="125" t="s">
        <v>65</v>
      </c>
      <c r="B185" s="126">
        <v>66.099999999999994</v>
      </c>
      <c r="C185" s="77">
        <v>-1.49031297E-2</v>
      </c>
      <c r="D185" s="15">
        <v>65</v>
      </c>
      <c r="E185" s="32">
        <f t="shared" ref="E185:E188" si="98">IF(ISNUMBER(D185), (D185 - $B185) / $B185, "")</f>
        <v>-1.6641452344931838E-2</v>
      </c>
      <c r="F185" s="18">
        <f>IF(ISNUMBER(D185), $B199 * E185, "")</f>
        <v>-2496.2178517397756</v>
      </c>
      <c r="G185" s="31">
        <v>65.8</v>
      </c>
      <c r="H185" s="32">
        <f t="shared" ref="H185:H188" si="99">IF(ISNUMBER(G185), (G185 - $B185) / $B185, "")</f>
        <v>-4.538577912254118E-3</v>
      </c>
      <c r="I185" s="101">
        <f>IF(ISNUMBER(G185), $B199 * H185, "")</f>
        <v>-680.7866868381177</v>
      </c>
      <c r="J185" s="15">
        <v>65.900000000000006</v>
      </c>
      <c r="K185" s="32">
        <f t="shared" ref="K185:K188" si="100">IF(ISNUMBER(J185), (J185 - $B185) / $B185, "")</f>
        <v>-3.0257186081692686E-3</v>
      </c>
      <c r="L185" s="18">
        <f>IF(ISNUMBER(J185), $B199 * K185, "")</f>
        <v>-453.85779122539026</v>
      </c>
      <c r="M185" s="31">
        <v>65.2</v>
      </c>
      <c r="N185" s="32">
        <f t="shared" ref="N185:N188" si="101">IF(ISNUMBER(M185), (M185 - $B185) / $B185, "")</f>
        <v>-1.3615733736762354E-2</v>
      </c>
      <c r="O185" s="18">
        <f>IF(ISNUMBER(M185), $B199 * N185, "")</f>
        <v>-2042.3600605143531</v>
      </c>
      <c r="Q185" s="264"/>
      <c r="R185" s="264"/>
      <c r="S185" s="264"/>
    </row>
    <row r="186" spans="1:19" ht="17.25" thickBot="1">
      <c r="A186" s="125" t="s">
        <v>174</v>
      </c>
      <c r="B186" s="126">
        <v>1535</v>
      </c>
      <c r="C186" s="77">
        <v>-1.6025641E-2</v>
      </c>
      <c r="D186" s="15">
        <v>1555</v>
      </c>
      <c r="E186" s="32">
        <f t="shared" si="98"/>
        <v>1.3029315960912053E-2</v>
      </c>
      <c r="F186" s="18">
        <f>IF(ISNUMBER(D186), $B199 * E186, "")</f>
        <v>1954.3973941368079</v>
      </c>
      <c r="G186" s="31">
        <v>1565</v>
      </c>
      <c r="H186" s="32">
        <f t="shared" si="99"/>
        <v>1.9543973941368076E-2</v>
      </c>
      <c r="I186" s="101">
        <f>IF(ISNUMBER(G186), $B199 * H186, "")</f>
        <v>2931.5960912052115</v>
      </c>
      <c r="J186" s="15">
        <v>1550</v>
      </c>
      <c r="K186" s="32">
        <f t="shared" si="100"/>
        <v>9.7719869706840382E-3</v>
      </c>
      <c r="L186" s="18">
        <f>IF(ISNUMBER(J186), $B199 * K186, "")</f>
        <v>1465.7980456026057</v>
      </c>
      <c r="M186" s="31">
        <v>1550</v>
      </c>
      <c r="N186" s="32">
        <f t="shared" si="101"/>
        <v>9.7719869706840382E-3</v>
      </c>
      <c r="O186" s="18">
        <f>IF(ISNUMBER(M186), $B199 * N186, "")</f>
        <v>1465.7980456026057</v>
      </c>
      <c r="Q186" s="264"/>
      <c r="R186" s="264"/>
      <c r="S186" s="264"/>
    </row>
    <row r="187" spans="1:19" ht="17.25" thickBot="1">
      <c r="A187" s="125" t="s">
        <v>214</v>
      </c>
      <c r="B187" s="126">
        <v>11.9</v>
      </c>
      <c r="C187" s="77">
        <v>-1.6528925600000001E-2</v>
      </c>
      <c r="D187" s="15">
        <v>12.1</v>
      </c>
      <c r="E187" s="32">
        <f t="shared" si="98"/>
        <v>1.6806722689075571E-2</v>
      </c>
      <c r="F187" s="18">
        <f>IF(ISNUMBER(D187), $B199 * E187, "")</f>
        <v>2521.0084033613357</v>
      </c>
      <c r="G187" s="31">
        <v>12.3</v>
      </c>
      <c r="H187" s="32">
        <f t="shared" si="99"/>
        <v>3.3613445378151287E-2</v>
      </c>
      <c r="I187" s="101">
        <f>IF(ISNUMBER(G187), $B199 * H187, "")</f>
        <v>5042.0168067226932</v>
      </c>
      <c r="J187" s="15">
        <v>12.4</v>
      </c>
      <c r="K187" s="32">
        <f t="shared" si="100"/>
        <v>4.2016806722689072E-2</v>
      </c>
      <c r="L187" s="18">
        <f>IF(ISNUMBER(J187), $B199 * K187, "")</f>
        <v>6302.5210084033606</v>
      </c>
      <c r="M187" s="31">
        <v>12.4</v>
      </c>
      <c r="N187" s="32">
        <f t="shared" si="101"/>
        <v>4.2016806722689072E-2</v>
      </c>
      <c r="O187" s="18">
        <f>IF(ISNUMBER(M187), $B199 * N187, "")</f>
        <v>6302.5210084033606</v>
      </c>
      <c r="Q187" s="33"/>
      <c r="R187" s="33"/>
    </row>
    <row r="188" spans="1:19" ht="17.25" thickBot="1">
      <c r="A188" s="130" t="s">
        <v>328</v>
      </c>
      <c r="B188" s="131">
        <v>0.27500000000000002</v>
      </c>
      <c r="C188" s="79">
        <v>-1.7857142900000001E-2</v>
      </c>
      <c r="D188" s="24">
        <v>0.26700000000000002</v>
      </c>
      <c r="E188" s="25">
        <f t="shared" si="98"/>
        <v>-2.9090909090909115E-2</v>
      </c>
      <c r="F188" s="104">
        <f>IF(ISNUMBER(D188), $B199 * E188, "")</f>
        <v>-4363.6363636363676</v>
      </c>
      <c r="G188" s="102">
        <v>0.27</v>
      </c>
      <c r="H188" s="25">
        <f t="shared" si="99"/>
        <v>-1.8181818181818195E-2</v>
      </c>
      <c r="I188" s="103">
        <f>IF(ISNUMBER(G188), $B199 * H188, "")</f>
        <v>-2727.2727272727293</v>
      </c>
      <c r="J188" s="24">
        <v>0.26900000000000002</v>
      </c>
      <c r="K188" s="25">
        <f t="shared" si="100"/>
        <v>-2.1818181818181837E-2</v>
      </c>
      <c r="L188" s="104">
        <f>IF(ISNUMBER(J188), $B199 * K188, "")</f>
        <v>-3272.7272727272757</v>
      </c>
      <c r="M188" s="102">
        <v>0.26900000000000002</v>
      </c>
      <c r="N188" s="25">
        <f t="shared" si="101"/>
        <v>-2.1818181818181837E-2</v>
      </c>
      <c r="O188" s="104">
        <f>IF(ISNUMBER(M188), $B199 * N188, "")</f>
        <v>-3272.7272727272757</v>
      </c>
      <c r="Q188" s="265"/>
      <c r="R188" s="266"/>
      <c r="S188" s="267"/>
    </row>
    <row r="189" spans="1:19">
      <c r="A189" s="123" t="s">
        <v>69</v>
      </c>
      <c r="B189" s="124">
        <v>9985</v>
      </c>
      <c r="C189" s="76">
        <v>-1.81907571E-2</v>
      </c>
      <c r="D189" s="13">
        <v>9715</v>
      </c>
      <c r="E189" s="14">
        <f>IF(ISNUMBER(D189), (D189 - $B189) / $B189, "")</f>
        <v>-2.7040560841261892E-2</v>
      </c>
      <c r="F189" s="16">
        <f>IF(ISNUMBER(D189), $B199 * E189, "")</f>
        <v>-4056.0841261892838</v>
      </c>
      <c r="G189" s="29">
        <v>10040</v>
      </c>
      <c r="H189" s="14">
        <f>IF(ISNUMBER(G189), (G189 - $B189) / $B189, "")</f>
        <v>5.5082623935903859E-3</v>
      </c>
      <c r="I189" s="100">
        <f>IF(ISNUMBER(G189), $B199 * H189, "")</f>
        <v>826.23935903855784</v>
      </c>
      <c r="J189" s="13">
        <v>9960</v>
      </c>
      <c r="K189" s="14">
        <f>IF(ISNUMBER(J189), (J189 - $B189) / $B189, "")</f>
        <v>-2.5037556334501754E-3</v>
      </c>
      <c r="L189" s="16">
        <f>IF(ISNUMBER(J189), $B199 * K189, "")</f>
        <v>-375.56334501752633</v>
      </c>
      <c r="M189" s="29">
        <v>9860</v>
      </c>
      <c r="N189" s="14">
        <f>IF(ISNUMBER(M189), (M189 - $B189) / $B189, "")</f>
        <v>-1.2518778167250876E-2</v>
      </c>
      <c r="O189" s="16">
        <f>IF(ISNUMBER(M189), $B199 * N189, "")</f>
        <v>-1877.8167250876313</v>
      </c>
      <c r="Q189" s="268"/>
      <c r="R189" s="269"/>
      <c r="S189" s="270"/>
    </row>
    <row r="190" spans="1:19" ht="17.25" thickBot="1">
      <c r="A190" s="125" t="s">
        <v>74</v>
      </c>
      <c r="B190" s="126">
        <v>43310</v>
      </c>
      <c r="C190" s="77">
        <v>-1.8359020899999998E-2</v>
      </c>
      <c r="D190" s="15">
        <v>41780</v>
      </c>
      <c r="E190" s="32">
        <f t="shared" ref="E190:E193" si="102">IF(ISNUMBER(D190), (D190 - $B190) / $B190, "")</f>
        <v>-3.5326714384668667E-2</v>
      </c>
      <c r="F190" s="18">
        <f>IF(ISNUMBER(D190), $B199 * E190, "")</f>
        <v>-5299.0071577003</v>
      </c>
      <c r="G190" s="31">
        <v>43310</v>
      </c>
      <c r="H190" s="32">
        <f t="shared" ref="H190:H193" si="103">IF(ISNUMBER(G190), (G190 - $B190) / $B190, "")</f>
        <v>0</v>
      </c>
      <c r="I190" s="101">
        <f>IF(ISNUMBER(G190), $B199 * H190, "")</f>
        <v>0</v>
      </c>
      <c r="J190" s="15">
        <v>43620</v>
      </c>
      <c r="K190" s="32">
        <f t="shared" ref="K190:K193" si="104">IF(ISNUMBER(J190), (J190 - $B190) / $B190, "")</f>
        <v>7.1577003001616251E-3</v>
      </c>
      <c r="L190" s="18">
        <f>IF(ISNUMBER(J190), $B199 * K190, "")</f>
        <v>1073.6550450242437</v>
      </c>
      <c r="M190" s="31">
        <v>43690</v>
      </c>
      <c r="N190" s="32">
        <f t="shared" ref="N190:N193" si="105">IF(ISNUMBER(M190), (M190 - $B190) / $B190, "")</f>
        <v>8.7739552066497337E-3</v>
      </c>
      <c r="O190" s="18">
        <f>IF(ISNUMBER(M190), $B199 * N190, "")</f>
        <v>1316.0932809974602</v>
      </c>
      <c r="Q190" s="271"/>
      <c r="R190" s="272"/>
      <c r="S190" s="273"/>
    </row>
    <row r="191" spans="1:19" ht="17.25" thickBot="1">
      <c r="A191" s="125" t="s">
        <v>196</v>
      </c>
      <c r="B191" s="126">
        <v>23930</v>
      </c>
      <c r="C191" s="77">
        <v>-1.8457752300000001E-2</v>
      </c>
      <c r="D191" s="15">
        <v>23650</v>
      </c>
      <c r="E191" s="32">
        <f t="shared" si="102"/>
        <v>-1.1700793982448809E-2</v>
      </c>
      <c r="F191" s="18">
        <f>IF(ISNUMBER(D191), $B199 * E191, "")</f>
        <v>-1755.1190973673213</v>
      </c>
      <c r="G191" s="31">
        <v>23800</v>
      </c>
      <c r="H191" s="32">
        <f t="shared" si="103"/>
        <v>-5.4325114918512326E-3</v>
      </c>
      <c r="I191" s="101">
        <f>IF(ISNUMBER(G191), $B199 * H191, "")</f>
        <v>-814.8767237776849</v>
      </c>
      <c r="J191" s="15">
        <v>23760</v>
      </c>
      <c r="K191" s="32">
        <f t="shared" si="104"/>
        <v>-7.1040534893439195E-3</v>
      </c>
      <c r="L191" s="18">
        <f>IF(ISNUMBER(J191), $B199 * K191, "")</f>
        <v>-1065.6080234015878</v>
      </c>
      <c r="M191" s="31">
        <v>23640</v>
      </c>
      <c r="N191" s="32">
        <f t="shared" si="105"/>
        <v>-1.211867948182198E-2</v>
      </c>
      <c r="O191" s="18">
        <f>IF(ISNUMBER(M191), $B199 * N191, "")</f>
        <v>-1817.8019222732971</v>
      </c>
      <c r="Q191" s="264"/>
      <c r="R191" s="264"/>
      <c r="S191" s="264"/>
    </row>
    <row r="192" spans="1:19" ht="17.25" thickBot="1">
      <c r="A192" s="125" t="s">
        <v>136</v>
      </c>
      <c r="B192" s="126">
        <v>362</v>
      </c>
      <c r="C192" s="77">
        <v>-2.1621621600000002E-2</v>
      </c>
      <c r="D192" s="15">
        <v>362</v>
      </c>
      <c r="E192" s="32">
        <f t="shared" si="102"/>
        <v>0</v>
      </c>
      <c r="F192" s="18">
        <f>IF(ISNUMBER(D192), $B199 * E192, "")</f>
        <v>0</v>
      </c>
      <c r="G192" s="31">
        <v>364</v>
      </c>
      <c r="H192" s="32">
        <f t="shared" si="103"/>
        <v>5.5248618784530384E-3</v>
      </c>
      <c r="I192" s="101">
        <f>IF(ISNUMBER(G192), $B199 * H192, "")</f>
        <v>828.72928176795574</v>
      </c>
      <c r="J192" s="15">
        <v>369</v>
      </c>
      <c r="K192" s="32">
        <f t="shared" si="104"/>
        <v>1.9337016574585635E-2</v>
      </c>
      <c r="L192" s="18">
        <f>IF(ISNUMBER(J192), $B199 * K192, "")</f>
        <v>2900.5524861878453</v>
      </c>
      <c r="M192" s="31">
        <v>367</v>
      </c>
      <c r="N192" s="32">
        <f t="shared" si="105"/>
        <v>1.3812154696132596E-2</v>
      </c>
      <c r="O192" s="18">
        <f>IF(ISNUMBER(M192), $B199 * N192, "")</f>
        <v>2071.8232044198894</v>
      </c>
      <c r="Q192" s="274"/>
      <c r="R192" s="274"/>
      <c r="S192" s="274"/>
    </row>
    <row r="193" spans="1:19" ht="17.25" thickBot="1">
      <c r="A193" s="127" t="s">
        <v>110</v>
      </c>
      <c r="B193" s="128">
        <v>7890</v>
      </c>
      <c r="C193" s="78">
        <v>-2.16986981E-2</v>
      </c>
      <c r="D193" s="20">
        <v>7735</v>
      </c>
      <c r="E193" s="21">
        <f t="shared" si="102"/>
        <v>-1.9645120405576678E-2</v>
      </c>
      <c r="F193" s="22">
        <f>IF(ISNUMBER(D193), $B199 * E193, "")</f>
        <v>-2946.7680608365017</v>
      </c>
      <c r="G193" s="30">
        <v>7855</v>
      </c>
      <c r="H193" s="21">
        <f t="shared" si="103"/>
        <v>-4.4359949302915083E-3</v>
      </c>
      <c r="I193" s="105">
        <f>IF(ISNUMBER(G193), $B199 * H193, "")</f>
        <v>-665.39923954372625</v>
      </c>
      <c r="J193" s="20">
        <v>7850</v>
      </c>
      <c r="K193" s="21">
        <f t="shared" si="104"/>
        <v>-5.0697084917617234E-3</v>
      </c>
      <c r="L193" s="22">
        <f>IF(ISNUMBER(J193), $B199 * K193, "")</f>
        <v>-760.45627376425853</v>
      </c>
      <c r="M193" s="30">
        <v>7790</v>
      </c>
      <c r="N193" s="21">
        <f t="shared" si="105"/>
        <v>-1.2674271229404309E-2</v>
      </c>
      <c r="O193" s="22">
        <f>IF(ISNUMBER(M193), $B199 * N193, "")</f>
        <v>-1901.1406844106464</v>
      </c>
      <c r="Q193" s="274"/>
      <c r="R193" s="274"/>
      <c r="S193" s="274"/>
    </row>
    <row r="194" spans="1:19" ht="17.25" thickBot="1">
      <c r="A194" s="125" t="s">
        <v>130</v>
      </c>
      <c r="B194" s="129">
        <v>121</v>
      </c>
      <c r="C194" s="80">
        <v>-2.4193548400000001E-2</v>
      </c>
      <c r="D194" s="106">
        <v>117</v>
      </c>
      <c r="E194" s="107">
        <f>IF(ISNUMBER(D194), (D194 - $B194) / $B194, "")</f>
        <v>-3.3057851239669422E-2</v>
      </c>
      <c r="F194" s="108">
        <f>IF(ISNUMBER(D194), $B199 * E194, "")</f>
        <v>-4958.6776859504134</v>
      </c>
      <c r="G194" s="109">
        <v>119</v>
      </c>
      <c r="H194" s="107">
        <f>IF(ISNUMBER(G194), (G194 - $B194) / $B194, "")</f>
        <v>-1.6528925619834711E-2</v>
      </c>
      <c r="I194" s="110">
        <f>IF(ISNUMBER(G194), $B199 * H194, "")</f>
        <v>-2479.3388429752067</v>
      </c>
      <c r="J194" s="106">
        <v>119</v>
      </c>
      <c r="K194" s="107">
        <f>IF(ISNUMBER(J194), (J194 - $B194) / $B194, "")</f>
        <v>-1.6528925619834711E-2</v>
      </c>
      <c r="L194" s="108">
        <f>IF(ISNUMBER(J194), $B199 * K194, "")</f>
        <v>-2479.3388429752067</v>
      </c>
      <c r="M194" s="109">
        <v>118</v>
      </c>
      <c r="N194" s="107">
        <f>IF(ISNUMBER(M194), (M194 - $B194) / $B194, "")</f>
        <v>-2.4793388429752067E-2</v>
      </c>
      <c r="O194" s="108">
        <f>IF(ISNUMBER(M194), $B199 * N194, "")</f>
        <v>-3719.0082644628101</v>
      </c>
      <c r="Q194" s="264"/>
      <c r="R194" s="264"/>
      <c r="S194" s="264"/>
    </row>
    <row r="195" spans="1:19" ht="17.25" thickBot="1">
      <c r="A195" s="125" t="s">
        <v>138</v>
      </c>
      <c r="B195" s="126">
        <v>18120</v>
      </c>
      <c r="C195" s="77">
        <v>-2.99785867E-2</v>
      </c>
      <c r="D195" s="15">
        <v>17450</v>
      </c>
      <c r="E195" s="32">
        <f t="shared" ref="E195:E198" si="106">IF(ISNUMBER(D195), (D195 - $B195) / $B195, "")</f>
        <v>-3.69757174392936E-2</v>
      </c>
      <c r="F195" s="18">
        <f>IF(ISNUMBER(D195), $B199 * E195, "")</f>
        <v>-5546.3576158940396</v>
      </c>
      <c r="G195" s="31">
        <v>17500</v>
      </c>
      <c r="H195" s="32">
        <f t="shared" ref="H195:H198" si="107">IF(ISNUMBER(G195), (G195 - $B195) / $B195, "")</f>
        <v>-3.4216335540838853E-2</v>
      </c>
      <c r="I195" s="101">
        <f>IF(ISNUMBER(G195), $B199 * H195, "")</f>
        <v>-5132.4503311258277</v>
      </c>
      <c r="J195" s="15">
        <v>17170</v>
      </c>
      <c r="K195" s="32">
        <f t="shared" ref="K195:K198" si="108">IF(ISNUMBER(J195), (J195 - $B195) / $B195, "")</f>
        <v>-5.2428256070640174E-2</v>
      </c>
      <c r="L195" s="18">
        <f>IF(ISNUMBER(J195), $B199 * K195, "")</f>
        <v>-7864.2384105960264</v>
      </c>
      <c r="M195" s="31">
        <v>17180</v>
      </c>
      <c r="N195" s="32">
        <f t="shared" ref="N195:N198" si="109">IF(ISNUMBER(M195), (M195 - $B195) / $B195, "")</f>
        <v>-5.1876379690949229E-2</v>
      </c>
      <c r="O195" s="18">
        <f>IF(ISNUMBER(M195), $B199 * N195, "")</f>
        <v>-7781.4569536423842</v>
      </c>
      <c r="Q195" s="264"/>
      <c r="R195" s="264"/>
      <c r="S195" s="264"/>
    </row>
    <row r="196" spans="1:19" ht="17.25" thickBot="1">
      <c r="A196" s="125" t="s">
        <v>106</v>
      </c>
      <c r="B196" s="126">
        <v>2670</v>
      </c>
      <c r="C196" s="77">
        <v>-3.0852994599999999E-2</v>
      </c>
      <c r="D196" s="15">
        <v>2610</v>
      </c>
      <c r="E196" s="32">
        <f t="shared" si="106"/>
        <v>-2.247191011235955E-2</v>
      </c>
      <c r="F196" s="18">
        <f>IF(ISNUMBER(D196), $B199 * E196, "")</f>
        <v>-3370.7865168539324</v>
      </c>
      <c r="G196" s="31">
        <v>2645</v>
      </c>
      <c r="H196" s="32">
        <f t="shared" si="107"/>
        <v>-9.3632958801498131E-3</v>
      </c>
      <c r="I196" s="101">
        <f>IF(ISNUMBER(G196), $B199 * H196, "")</f>
        <v>-1404.4943820224719</v>
      </c>
      <c r="J196" s="15">
        <v>2610</v>
      </c>
      <c r="K196" s="32">
        <f t="shared" si="108"/>
        <v>-2.247191011235955E-2</v>
      </c>
      <c r="L196" s="18">
        <f>IF(ISNUMBER(J196), $B199 * K196, "")</f>
        <v>-3370.7865168539324</v>
      </c>
      <c r="M196" s="31">
        <v>2580</v>
      </c>
      <c r="N196" s="32">
        <f t="shared" si="109"/>
        <v>-3.3707865168539325E-2</v>
      </c>
      <c r="O196" s="18">
        <f>IF(ISNUMBER(M196), $B199 * N196, "")</f>
        <v>-5056.1797752808989</v>
      </c>
      <c r="Q196" s="264"/>
      <c r="R196" s="264"/>
      <c r="S196" s="264"/>
    </row>
    <row r="197" spans="1:19">
      <c r="A197" s="125" t="s">
        <v>54</v>
      </c>
      <c r="B197" s="126">
        <v>468</v>
      </c>
      <c r="C197" s="77">
        <v>-3.1055900599999998E-2</v>
      </c>
      <c r="D197" s="15">
        <v>451</v>
      </c>
      <c r="E197" s="32">
        <f t="shared" si="106"/>
        <v>-3.6324786324786328E-2</v>
      </c>
      <c r="F197" s="18">
        <f>IF(ISNUMBER(D197), $B199 * E197, "")</f>
        <v>-5448.7179487179492</v>
      </c>
      <c r="G197" s="31">
        <v>464</v>
      </c>
      <c r="H197" s="32">
        <f t="shared" si="107"/>
        <v>-8.5470085470085479E-3</v>
      </c>
      <c r="I197" s="101">
        <f>IF(ISNUMBER(G197), $B199 * H197, "")</f>
        <v>-1282.0512820512822</v>
      </c>
      <c r="J197" s="15">
        <v>459</v>
      </c>
      <c r="K197" s="32">
        <f t="shared" si="108"/>
        <v>-1.9230769230769232E-2</v>
      </c>
      <c r="L197" s="18">
        <f>IF(ISNUMBER(J197), $B199 * K197, "")</f>
        <v>-2884.6153846153848</v>
      </c>
      <c r="M197" s="31">
        <v>455</v>
      </c>
      <c r="N197" s="32">
        <f t="shared" si="109"/>
        <v>-2.7777777777777776E-2</v>
      </c>
      <c r="O197" s="18">
        <f>IF(ISNUMBER(M197), $B199 * N197, "")</f>
        <v>-4166.6666666666661</v>
      </c>
      <c r="Q197" s="253"/>
      <c r="R197" s="254"/>
      <c r="S197" s="255"/>
    </row>
    <row r="198" spans="1:19" ht="17.25" thickBot="1">
      <c r="A198" s="130" t="s">
        <v>186</v>
      </c>
      <c r="B198" s="131">
        <v>17.7</v>
      </c>
      <c r="C198" s="79">
        <v>-3.8043478300000003E-2</v>
      </c>
      <c r="D198" s="24">
        <v>17.399999999999999</v>
      </c>
      <c r="E198" s="25">
        <f t="shared" si="106"/>
        <v>-1.6949152542372923E-2</v>
      </c>
      <c r="F198" s="104">
        <f>IF(ISNUMBER(D198), $B199 * E198, "")</f>
        <v>-2542.3728813559383</v>
      </c>
      <c r="G198" s="102">
        <v>17.399999999999999</v>
      </c>
      <c r="H198" s="25">
        <f t="shared" si="107"/>
        <v>-1.6949152542372923E-2</v>
      </c>
      <c r="I198" s="103">
        <f>IF(ISNUMBER(G198), $B199 * H198, "")</f>
        <v>-2542.3728813559383</v>
      </c>
      <c r="J198" s="24">
        <v>17.100000000000001</v>
      </c>
      <c r="K198" s="25">
        <f t="shared" si="108"/>
        <v>-3.3898305084745645E-2</v>
      </c>
      <c r="L198" s="104">
        <f>IF(ISNUMBER(J198), $B199 * K198, "")</f>
        <v>-5084.7457627118465</v>
      </c>
      <c r="M198" s="102">
        <v>17</v>
      </c>
      <c r="N198" s="25">
        <f t="shared" si="109"/>
        <v>-3.9548022598870018E-2</v>
      </c>
      <c r="O198" s="104">
        <f>IF(ISNUMBER(M198), $B199 * N198, "")</f>
        <v>-5932.2033898305026</v>
      </c>
      <c r="Q198" s="256"/>
      <c r="R198" s="257"/>
      <c r="S198" s="258"/>
    </row>
    <row r="199" spans="1:19" ht="17.25" thickBot="1">
      <c r="A199" s="132" t="s">
        <v>268</v>
      </c>
      <c r="B199" s="317">
        <f>$B$37</f>
        <v>150000</v>
      </c>
      <c r="C199" s="318"/>
      <c r="D199" s="26" t="s">
        <v>269</v>
      </c>
      <c r="E199" s="27">
        <f>IF(COUNT(E179:E198), SUM(E179:E198) / COUNT(E179:E198), 0)</f>
        <v>-8.5193904967520596E-3</v>
      </c>
      <c r="F199" s="28">
        <f>SUM(F179:F198)</f>
        <v>-25558.17149025618</v>
      </c>
      <c r="G199" s="26" t="s">
        <v>269</v>
      </c>
      <c r="H199" s="27">
        <f>IF(COUNT(H179:H198), SUM(H179:H198) / COUNT(H179:H198), 0)</f>
        <v>3.59583051471611E-3</v>
      </c>
      <c r="I199" s="28">
        <f>SUM(I179:I198)</f>
        <v>10787.491544148324</v>
      </c>
      <c r="J199" s="26" t="s">
        <v>269</v>
      </c>
      <c r="K199" s="27">
        <f>IF(COUNT(K179:K198), SUM(K179:K198) / COUNT(K179:K198), 0)</f>
        <v>7.9206271912116745E-3</v>
      </c>
      <c r="L199" s="28">
        <f>SUM(L179:L198)</f>
        <v>23761.881573635019</v>
      </c>
      <c r="M199" s="26" t="s">
        <v>269</v>
      </c>
      <c r="N199" s="27">
        <f>IF(COUNT(N179:N198), SUM(N179:N198) / COUNT(N179:N198), 0)</f>
        <v>1.5738695686028088E-3</v>
      </c>
      <c r="O199" s="28">
        <f>SUM(O179:O198)</f>
        <v>4721.6087058084204</v>
      </c>
      <c r="Q199" s="259"/>
      <c r="R199" s="260"/>
      <c r="S199" s="261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320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20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20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20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19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19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19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19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19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19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193" priority="157">
      <formula>AND($N17 &gt; 0, ISNUMBER($N17))</formula>
    </cfRule>
    <cfRule type="expression" dxfId="3192" priority="158">
      <formula>AND($N17 = 0 * ISNUMBER($N17))</formula>
    </cfRule>
    <cfRule type="expression" dxfId="3191" priority="159">
      <formula>AND($N17 &lt; 0, ISNUMBER($N17))</formula>
    </cfRule>
  </conditionalFormatting>
  <conditionalFormatting sqref="A17:F36">
    <cfRule type="expression" dxfId="3190" priority="166">
      <formula>AND($E17 &gt; 0, ISNUMBER($E17))</formula>
    </cfRule>
    <cfRule type="expression" dxfId="3189" priority="167">
      <formula>AND($E17 = 0 * ISNUMBER($E17))</formula>
    </cfRule>
    <cfRule type="expression" dxfId="3188" priority="168">
      <formula>AND($E17 &lt; 0, ISNUMBER($E17))</formula>
    </cfRule>
  </conditionalFormatting>
  <conditionalFormatting sqref="A17:C36 G17:I36">
    <cfRule type="expression" dxfId="3187" priority="163">
      <formula>AND($H17 &gt; 0, ISNUMBER($H17))</formula>
    </cfRule>
    <cfRule type="expression" dxfId="3186" priority="164">
      <formula>AND($H17 = 0 * ISNUMBER($H17))</formula>
    </cfRule>
    <cfRule type="expression" dxfId="3185" priority="165">
      <formula>AND($H17 &lt; 0, ISNUMBER($H17))</formula>
    </cfRule>
  </conditionalFormatting>
  <conditionalFormatting sqref="A17:C36 J17:L36">
    <cfRule type="expression" dxfId="3184" priority="160">
      <formula>AND($K17 &gt; 0, ISNUMBER($K17))</formula>
    </cfRule>
    <cfRule type="expression" dxfId="3183" priority="161">
      <formula>AND($K17 = 0 * ISNUMBER($K17))</formula>
    </cfRule>
    <cfRule type="expression" dxfId="3182" priority="162">
      <formula>AND($K17 &lt; 0, ISNUMBER($K17))</formula>
    </cfRule>
  </conditionalFormatting>
  <conditionalFormatting sqref="D15:F16 E37:F37">
    <cfRule type="expression" dxfId="3181" priority="154">
      <formula>$E$37 &gt; 0</formula>
    </cfRule>
    <cfRule type="expression" dxfId="3180" priority="155">
      <formula>$E$37 = 0</formula>
    </cfRule>
    <cfRule type="expression" dxfId="3179" priority="156">
      <formula>$E$37 &lt; 0</formula>
    </cfRule>
  </conditionalFormatting>
  <conditionalFormatting sqref="G15:I16 H37:I37">
    <cfRule type="expression" dxfId="3178" priority="151">
      <formula>$H$37 &gt; 0</formula>
    </cfRule>
    <cfRule type="expression" dxfId="3177" priority="152">
      <formula>$H$37 = 0</formula>
    </cfRule>
    <cfRule type="expression" dxfId="3176" priority="153">
      <formula>$H$37 &lt; 0</formula>
    </cfRule>
  </conditionalFormatting>
  <conditionalFormatting sqref="J15:L16 K37:L37">
    <cfRule type="expression" dxfId="3175" priority="148">
      <formula>$K$37 &gt; 0</formula>
    </cfRule>
    <cfRule type="expression" dxfId="3174" priority="149">
      <formula>$K$37 = 0</formula>
    </cfRule>
    <cfRule type="expression" dxfId="3173" priority="150">
      <formula>$K$37 &lt; 0</formula>
    </cfRule>
  </conditionalFormatting>
  <conditionalFormatting sqref="M15:O16 N37:O37">
    <cfRule type="expression" dxfId="3172" priority="145">
      <formula>$N$37 &gt; 0</formula>
    </cfRule>
    <cfRule type="expression" dxfId="3171" priority="146">
      <formula>$N$37 = 0</formula>
    </cfRule>
    <cfRule type="expression" dxfId="3170" priority="147">
      <formula>$N$37 &lt; 0</formula>
    </cfRule>
  </conditionalFormatting>
  <conditionalFormatting sqref="A44:C63 M44:O63">
    <cfRule type="expression" dxfId="3169" priority="133">
      <formula>AND($N44 &gt; 0, ISNUMBER($N44))</formula>
    </cfRule>
    <cfRule type="expression" dxfId="3168" priority="134">
      <formula>AND($N44 = 0 * ISNUMBER($N44))</formula>
    </cfRule>
    <cfRule type="expression" dxfId="3167" priority="135">
      <formula>AND($N44 &lt; 0, ISNUMBER($N44))</formula>
    </cfRule>
  </conditionalFormatting>
  <conditionalFormatting sqref="A44:F63">
    <cfRule type="expression" dxfId="3166" priority="142">
      <formula>AND($E44 &gt; 0, ISNUMBER($E44))</formula>
    </cfRule>
    <cfRule type="expression" dxfId="3165" priority="143">
      <formula>AND($E44 = 0 * ISNUMBER($E44))</formula>
    </cfRule>
    <cfRule type="expression" dxfId="3164" priority="144">
      <formula>AND($E44 &lt; 0, ISNUMBER($E44))</formula>
    </cfRule>
  </conditionalFormatting>
  <conditionalFormatting sqref="A44:C63 G44:I63">
    <cfRule type="expression" dxfId="3163" priority="139">
      <formula>AND($H44 &gt; 0, ISNUMBER($H44))</formula>
    </cfRule>
    <cfRule type="expression" dxfId="3162" priority="140">
      <formula>AND($H44 = 0 * ISNUMBER($H44))</formula>
    </cfRule>
    <cfRule type="expression" dxfId="3161" priority="141">
      <formula>AND($H44 &lt; 0, ISNUMBER($H44))</formula>
    </cfRule>
  </conditionalFormatting>
  <conditionalFormatting sqref="A44:C63 J44:L63">
    <cfRule type="expression" dxfId="3160" priority="136">
      <formula>AND($K44 &gt; 0, ISNUMBER($K44))</formula>
    </cfRule>
    <cfRule type="expression" dxfId="3159" priority="137">
      <formula>AND($K44 = 0 * ISNUMBER($K44))</formula>
    </cfRule>
    <cfRule type="expression" dxfId="3158" priority="138">
      <formula>AND($K44 &lt; 0, ISNUMBER($K44))</formula>
    </cfRule>
  </conditionalFormatting>
  <conditionalFormatting sqref="D42:F43 E64:F64">
    <cfRule type="expression" dxfId="3157" priority="130">
      <formula>$E$64 &gt; 0</formula>
    </cfRule>
    <cfRule type="expression" dxfId="3156" priority="131">
      <formula>$E$64 = 0</formula>
    </cfRule>
    <cfRule type="expression" dxfId="3155" priority="132">
      <formula>$E$64 &lt; 0</formula>
    </cfRule>
  </conditionalFormatting>
  <conditionalFormatting sqref="G42:I43 H64:I64">
    <cfRule type="expression" dxfId="3154" priority="127">
      <formula>$H$64 &gt; 0</formula>
    </cfRule>
    <cfRule type="expression" dxfId="3153" priority="128">
      <formula>$H$64 = 0</formula>
    </cfRule>
    <cfRule type="expression" dxfId="3152" priority="129">
      <formula>$H$64 &lt; 0</formula>
    </cfRule>
  </conditionalFormatting>
  <conditionalFormatting sqref="J42:L43 K64:L64">
    <cfRule type="expression" dxfId="3151" priority="124">
      <formula>$K$64 &gt; 0</formula>
    </cfRule>
    <cfRule type="expression" dxfId="3150" priority="125">
      <formula>$K$64 = 0</formula>
    </cfRule>
    <cfRule type="expression" dxfId="3149" priority="126">
      <formula>$K$64 &lt; 0</formula>
    </cfRule>
  </conditionalFormatting>
  <conditionalFormatting sqref="M42:O43 N64:O64">
    <cfRule type="expression" dxfId="3148" priority="121">
      <formula>$N$64 &gt; 0</formula>
    </cfRule>
    <cfRule type="expression" dxfId="3147" priority="122">
      <formula>$N$64 = 0</formula>
    </cfRule>
    <cfRule type="expression" dxfId="3146" priority="123">
      <formula>$N$64 &lt; 0</formula>
    </cfRule>
  </conditionalFormatting>
  <conditionalFormatting sqref="A71:C90 M71:O90">
    <cfRule type="expression" dxfId="3145" priority="109">
      <formula>AND($N71 &gt; 0, ISNUMBER($N71))</formula>
    </cfRule>
    <cfRule type="expression" dxfId="3144" priority="110">
      <formula>AND($N71 = 0 * ISNUMBER($N71))</formula>
    </cfRule>
    <cfRule type="expression" dxfId="3143" priority="111">
      <formula>AND($N71 &lt; 0, ISNUMBER($N71))</formula>
    </cfRule>
  </conditionalFormatting>
  <conditionalFormatting sqref="A71:F90">
    <cfRule type="expression" dxfId="3142" priority="118">
      <formula>AND($E71 &gt; 0, ISNUMBER($E71))</formula>
    </cfRule>
    <cfRule type="expression" dxfId="3141" priority="119">
      <formula>AND($E71 = 0 * ISNUMBER($E71))</formula>
    </cfRule>
    <cfRule type="expression" dxfId="3140" priority="120">
      <formula>AND($E71 &lt; 0, ISNUMBER($E71))</formula>
    </cfRule>
  </conditionalFormatting>
  <conditionalFormatting sqref="A71:C90 G71:I90">
    <cfRule type="expression" dxfId="3139" priority="115">
      <formula>AND($H71 &gt; 0, ISNUMBER($H71))</formula>
    </cfRule>
    <cfRule type="expression" dxfId="3138" priority="116">
      <formula>AND($H71 = 0 * ISNUMBER($H71))</formula>
    </cfRule>
    <cfRule type="expression" dxfId="3137" priority="117">
      <formula>AND($H71 &lt; 0, ISNUMBER($H71))</formula>
    </cfRule>
  </conditionalFormatting>
  <conditionalFormatting sqref="A71:C90 J71:L90">
    <cfRule type="expression" dxfId="3136" priority="112">
      <formula>AND($K71 &gt; 0, ISNUMBER($K71))</formula>
    </cfRule>
    <cfRule type="expression" dxfId="3135" priority="113">
      <formula>AND($K71 = 0 * ISNUMBER($K71))</formula>
    </cfRule>
    <cfRule type="expression" dxfId="3134" priority="114">
      <formula>AND($K71 &lt; 0, ISNUMBER($K71))</formula>
    </cfRule>
  </conditionalFormatting>
  <conditionalFormatting sqref="D69:F70 E91:F91">
    <cfRule type="expression" dxfId="3133" priority="106">
      <formula>$E$91 &gt; 0</formula>
    </cfRule>
    <cfRule type="expression" dxfId="3132" priority="107">
      <formula>$E$91 = 0</formula>
    </cfRule>
    <cfRule type="expression" dxfId="3131" priority="108">
      <formula>$E$91 &lt; 0</formula>
    </cfRule>
  </conditionalFormatting>
  <conditionalFormatting sqref="G69:I70 H91:I91">
    <cfRule type="expression" dxfId="3130" priority="103">
      <formula>$H$91 &gt; 0</formula>
    </cfRule>
    <cfRule type="expression" dxfId="3129" priority="104">
      <formula>$H$91 = 0</formula>
    </cfRule>
    <cfRule type="expression" dxfId="3128" priority="105">
      <formula>$H$91 &lt; 0</formula>
    </cfRule>
  </conditionalFormatting>
  <conditionalFormatting sqref="J69:L70 K91:L91">
    <cfRule type="expression" dxfId="3127" priority="100">
      <formula>$K$91 &gt; 0</formula>
    </cfRule>
    <cfRule type="expression" dxfId="3126" priority="101">
      <formula>$K$91 = 0</formula>
    </cfRule>
    <cfRule type="expression" dxfId="3125" priority="102">
      <formula>$K$91 &lt; 0</formula>
    </cfRule>
  </conditionalFormatting>
  <conditionalFormatting sqref="M69:O70 N91:O91">
    <cfRule type="expression" dxfId="3124" priority="97">
      <formula>$N$91 &gt; 0</formula>
    </cfRule>
    <cfRule type="expression" dxfId="3123" priority="98">
      <formula>$N$91 = 0</formula>
    </cfRule>
    <cfRule type="expression" dxfId="3122" priority="99">
      <formula>$N$91 &lt; 0</formula>
    </cfRule>
  </conditionalFormatting>
  <conditionalFormatting sqref="A98:C117 M98:O117">
    <cfRule type="expression" dxfId="3121" priority="85">
      <formula>AND($N98 &gt; 0, ISNUMBER($N98))</formula>
    </cfRule>
    <cfRule type="expression" dxfId="3120" priority="86">
      <formula>AND($N98 = 0 * ISNUMBER($N98))</formula>
    </cfRule>
    <cfRule type="expression" dxfId="3119" priority="87">
      <formula>AND($N98 &lt; 0, ISNUMBER($N98))</formula>
    </cfRule>
  </conditionalFormatting>
  <conditionalFormatting sqref="A98:F117">
    <cfRule type="expression" dxfId="3118" priority="94">
      <formula>AND($E98 &gt; 0, ISNUMBER($E98))</formula>
    </cfRule>
    <cfRule type="expression" dxfId="3117" priority="95">
      <formula>AND($E98 = 0 * ISNUMBER($E98))</formula>
    </cfRule>
    <cfRule type="expression" dxfId="3116" priority="96">
      <formula>AND($E98 &lt; 0, ISNUMBER($E98))</formula>
    </cfRule>
  </conditionalFormatting>
  <conditionalFormatting sqref="A98:C117 G98:I117">
    <cfRule type="expression" dxfId="3115" priority="91">
      <formula>AND($H98 &gt; 0, ISNUMBER($H98))</formula>
    </cfRule>
    <cfRule type="expression" dxfId="3114" priority="92">
      <formula>AND($H98 = 0 * ISNUMBER($H98))</formula>
    </cfRule>
    <cfRule type="expression" dxfId="3113" priority="93">
      <formula>AND($H98 &lt; 0, ISNUMBER($H98))</formula>
    </cfRule>
  </conditionalFormatting>
  <conditionalFormatting sqref="A98:C117 J98:L117">
    <cfRule type="expression" dxfId="3112" priority="88">
      <formula>AND($K98 &gt; 0, ISNUMBER($K98))</formula>
    </cfRule>
    <cfRule type="expression" dxfId="3111" priority="89">
      <formula>AND($K98 = 0 * ISNUMBER($K98))</formula>
    </cfRule>
    <cfRule type="expression" dxfId="3110" priority="90">
      <formula>AND($K98 &lt; 0, ISNUMBER($K98))</formula>
    </cfRule>
  </conditionalFormatting>
  <conditionalFormatting sqref="D96:F97 E118:F118">
    <cfRule type="expression" dxfId="3109" priority="82">
      <formula>$E$118 &gt; 0</formula>
    </cfRule>
    <cfRule type="expression" dxfId="3108" priority="83">
      <formula>$E$118 = 0</formula>
    </cfRule>
    <cfRule type="expression" dxfId="3107" priority="84">
      <formula>$E$118 &lt; 0</formula>
    </cfRule>
  </conditionalFormatting>
  <conditionalFormatting sqref="G96:I97 H118:I118">
    <cfRule type="expression" dxfId="3106" priority="79">
      <formula>$H$118 &gt; 0</formula>
    </cfRule>
    <cfRule type="expression" dxfId="3105" priority="80">
      <formula>$H$118 = 0</formula>
    </cfRule>
    <cfRule type="expression" dxfId="3104" priority="81">
      <formula>$H$118 &lt; 0</formula>
    </cfRule>
  </conditionalFormatting>
  <conditionalFormatting sqref="J96:L97 K118:L118">
    <cfRule type="expression" dxfId="3103" priority="76">
      <formula>$K$118 &gt; 0</formula>
    </cfRule>
    <cfRule type="expression" dxfId="3102" priority="77">
      <formula>$K$118 = 0</formula>
    </cfRule>
    <cfRule type="expression" dxfId="3101" priority="78">
      <formula>$K$118 &lt; 0</formula>
    </cfRule>
  </conditionalFormatting>
  <conditionalFormatting sqref="M96:O97 N118:O118">
    <cfRule type="expression" dxfId="3100" priority="73">
      <formula>$N$118 &gt; 0</formula>
    </cfRule>
    <cfRule type="expression" dxfId="3099" priority="74">
      <formula>$N$118 = 0</formula>
    </cfRule>
    <cfRule type="expression" dxfId="3098" priority="75">
      <formula>$N$118 &lt; 0</formula>
    </cfRule>
  </conditionalFormatting>
  <conditionalFormatting sqref="A125:C144 M125:O144">
    <cfRule type="expression" dxfId="3097" priority="61">
      <formula>AND($N125 &gt; 0, ISNUMBER($N125))</formula>
    </cfRule>
    <cfRule type="expression" dxfId="3096" priority="62">
      <formula>AND($N125 = 0 * ISNUMBER($N125))</formula>
    </cfRule>
    <cfRule type="expression" dxfId="3095" priority="63">
      <formula>AND($N125 &lt; 0, ISNUMBER($N125))</formula>
    </cfRule>
  </conditionalFormatting>
  <conditionalFormatting sqref="A125:F144">
    <cfRule type="expression" dxfId="3094" priority="70">
      <formula>AND($E125 &gt; 0, ISNUMBER($E125))</formula>
    </cfRule>
    <cfRule type="expression" dxfId="3093" priority="71">
      <formula>AND($E125 = 0 * ISNUMBER($E125))</formula>
    </cfRule>
    <cfRule type="expression" dxfId="3092" priority="72">
      <formula>AND($E125 &lt; 0, ISNUMBER($E125))</formula>
    </cfRule>
  </conditionalFormatting>
  <conditionalFormatting sqref="A125:C144 G125:I144">
    <cfRule type="expression" dxfId="3091" priority="67">
      <formula>AND($H125 &gt; 0, ISNUMBER($H125))</formula>
    </cfRule>
    <cfRule type="expression" dxfId="3090" priority="68">
      <formula>AND($H125 = 0 * ISNUMBER($H125))</formula>
    </cfRule>
    <cfRule type="expression" dxfId="3089" priority="69">
      <formula>AND($H125 &lt; 0, ISNUMBER($H125))</formula>
    </cfRule>
  </conditionalFormatting>
  <conditionalFormatting sqref="A125:C144 J125:L144">
    <cfRule type="expression" dxfId="3088" priority="64">
      <formula>AND($K125 &gt; 0, ISNUMBER($K125))</formula>
    </cfRule>
    <cfRule type="expression" dxfId="3087" priority="65">
      <formula>AND($K125 = 0 * ISNUMBER($K125))</formula>
    </cfRule>
    <cfRule type="expression" dxfId="3086" priority="66">
      <formula>AND($K125 &lt; 0, ISNUMBER($K125))</formula>
    </cfRule>
  </conditionalFormatting>
  <conditionalFormatting sqref="D123:F124 E145:F145">
    <cfRule type="expression" dxfId="3085" priority="58">
      <formula>$E$145 &gt; 0</formula>
    </cfRule>
    <cfRule type="expression" dxfId="3084" priority="59">
      <formula>$E$145 = 0</formula>
    </cfRule>
    <cfRule type="expression" dxfId="3083" priority="60">
      <formula>$E$145 &lt; 0</formula>
    </cfRule>
  </conditionalFormatting>
  <conditionalFormatting sqref="G123:I124 H145:I145">
    <cfRule type="expression" dxfId="3082" priority="55">
      <formula>$H$145 &gt; 0</formula>
    </cfRule>
    <cfRule type="expression" dxfId="3081" priority="56">
      <formula>$H$145 = 0</formula>
    </cfRule>
    <cfRule type="expression" dxfId="3080" priority="57">
      <formula>$H$145 &lt; 0</formula>
    </cfRule>
  </conditionalFormatting>
  <conditionalFormatting sqref="J123:L124 K145:L145">
    <cfRule type="expression" dxfId="3079" priority="52">
      <formula>$K$145 &gt; 0</formula>
    </cfRule>
    <cfRule type="expression" dxfId="3078" priority="53">
      <formula>$K$145 = 0</formula>
    </cfRule>
    <cfRule type="expression" dxfId="3077" priority="54">
      <formula>$K$145 &lt; 0</formula>
    </cfRule>
  </conditionalFormatting>
  <conditionalFormatting sqref="M123:O124 N145:O145">
    <cfRule type="expression" dxfId="3076" priority="49">
      <formula>$N$145 &gt; 0</formula>
    </cfRule>
    <cfRule type="expression" dxfId="3075" priority="50">
      <formula>$N$145 = 0</formula>
    </cfRule>
    <cfRule type="expression" dxfId="3074" priority="51">
      <formula>$N$145 &lt; 0</formula>
    </cfRule>
  </conditionalFormatting>
  <conditionalFormatting sqref="A152:C171 M152:O171">
    <cfRule type="expression" dxfId="3073" priority="37">
      <formula>AND($N152 &gt; 0, ISNUMBER($N152))</formula>
    </cfRule>
    <cfRule type="expression" dxfId="3072" priority="38">
      <formula>AND($N152 = 0 * ISNUMBER($N152))</formula>
    </cfRule>
    <cfRule type="expression" dxfId="3071" priority="39">
      <formula>AND($N152 &lt; 0, ISNUMBER($N152))</formula>
    </cfRule>
  </conditionalFormatting>
  <conditionalFormatting sqref="A152:F171">
    <cfRule type="expression" dxfId="3070" priority="46">
      <formula>AND($E152 &gt; 0, ISNUMBER($E152))</formula>
    </cfRule>
    <cfRule type="expression" dxfId="3069" priority="47">
      <formula>AND($E152 = 0 * ISNUMBER($E152))</formula>
    </cfRule>
    <cfRule type="expression" dxfId="3068" priority="48">
      <formula>AND($E152 &lt; 0, ISNUMBER($E152))</formula>
    </cfRule>
  </conditionalFormatting>
  <conditionalFormatting sqref="A152:C171 G152:I171">
    <cfRule type="expression" dxfId="3067" priority="43">
      <formula>AND($H152 &gt; 0, ISNUMBER($H152))</formula>
    </cfRule>
    <cfRule type="expression" dxfId="3066" priority="44">
      <formula>AND($H152 = 0 * ISNUMBER($H152))</formula>
    </cfRule>
    <cfRule type="expression" dxfId="3065" priority="45">
      <formula>AND($H152 &lt; 0, ISNUMBER($H152))</formula>
    </cfRule>
  </conditionalFormatting>
  <conditionalFormatting sqref="A152:C171 J152:L171">
    <cfRule type="expression" dxfId="3064" priority="40">
      <formula>AND($K152 &gt; 0, ISNUMBER($K152))</formula>
    </cfRule>
    <cfRule type="expression" dxfId="3063" priority="41">
      <formula>AND($K152 = 0 * ISNUMBER($K152))</formula>
    </cfRule>
    <cfRule type="expression" dxfId="3062" priority="42">
      <formula>AND($K152 &lt; 0, ISNUMBER($K152))</formula>
    </cfRule>
  </conditionalFormatting>
  <conditionalFormatting sqref="D150:F151 E172:F172">
    <cfRule type="expression" dxfId="3061" priority="34">
      <formula>$E$172 &gt; 0</formula>
    </cfRule>
    <cfRule type="expression" dxfId="3060" priority="35">
      <formula>$E$172 = 0</formula>
    </cfRule>
    <cfRule type="expression" dxfId="3059" priority="36">
      <formula>$E$172 &lt; 0</formula>
    </cfRule>
  </conditionalFormatting>
  <conditionalFormatting sqref="G150:I151 H172:I172">
    <cfRule type="expression" dxfId="3058" priority="31">
      <formula>$H$172 &gt; 0</formula>
    </cfRule>
    <cfRule type="expression" dxfId="3057" priority="32">
      <formula>$H$172 = 0</formula>
    </cfRule>
    <cfRule type="expression" dxfId="3056" priority="33">
      <formula>$H$172 &lt; 0</formula>
    </cfRule>
  </conditionalFormatting>
  <conditionalFormatting sqref="J150:L151 K172:L172">
    <cfRule type="expression" dxfId="3055" priority="28">
      <formula>$K$172 &gt; 0</formula>
    </cfRule>
    <cfRule type="expression" dxfId="3054" priority="29">
      <formula>$K$172 = 0</formula>
    </cfRule>
    <cfRule type="expression" dxfId="3053" priority="30">
      <formula>$K$172 &lt; 0</formula>
    </cfRule>
  </conditionalFormatting>
  <conditionalFormatting sqref="M150:O151 N172:O172">
    <cfRule type="expression" dxfId="3052" priority="25">
      <formula>$N$172 &gt; 0</formula>
    </cfRule>
    <cfRule type="expression" dxfId="3051" priority="26">
      <formula>$N$172 = 0</formula>
    </cfRule>
    <cfRule type="expression" dxfId="3050" priority="27">
      <formula>$N$172 &lt; 0</formula>
    </cfRule>
  </conditionalFormatting>
  <conditionalFormatting sqref="A179:C198 M179:O198">
    <cfRule type="expression" dxfId="3049" priority="13">
      <formula>AND($N179 &gt; 0, ISNUMBER($N179))</formula>
    </cfRule>
    <cfRule type="expression" dxfId="3048" priority="14">
      <formula>AND($N179 = 0 * ISNUMBER($N179))</formula>
    </cfRule>
    <cfRule type="expression" dxfId="3047" priority="15">
      <formula>AND($N179 &lt; 0, ISNUMBER($N179))</formula>
    </cfRule>
  </conditionalFormatting>
  <conditionalFormatting sqref="A179:F198">
    <cfRule type="expression" dxfId="3046" priority="22">
      <formula>AND($E179 &gt; 0, ISNUMBER($E179))</formula>
    </cfRule>
    <cfRule type="expression" dxfId="3045" priority="23">
      <formula>AND($E179 = 0 * ISNUMBER($E179))</formula>
    </cfRule>
    <cfRule type="expression" dxfId="3044" priority="24">
      <formula>AND($E179 &lt; 0, ISNUMBER($E179))</formula>
    </cfRule>
  </conditionalFormatting>
  <conditionalFormatting sqref="A179:C198 G179:I198">
    <cfRule type="expression" dxfId="3043" priority="19">
      <formula>AND($H179 &gt; 0, ISNUMBER($H179))</formula>
    </cfRule>
    <cfRule type="expression" dxfId="3042" priority="20">
      <formula>AND($H179 = 0 * ISNUMBER($H179))</formula>
    </cfRule>
    <cfRule type="expression" dxfId="3041" priority="21">
      <formula>AND($H179 &lt; 0, ISNUMBER($H179))</formula>
    </cfRule>
  </conditionalFormatting>
  <conditionalFormatting sqref="A179:C198 J179:L198">
    <cfRule type="expression" dxfId="3040" priority="16">
      <formula>AND($K179 &gt; 0, ISNUMBER($K179))</formula>
    </cfRule>
    <cfRule type="expression" dxfId="3039" priority="17">
      <formula>AND($K179 = 0 * ISNUMBER($K179))</formula>
    </cfRule>
    <cfRule type="expression" dxfId="3038" priority="18">
      <formula>AND($K179 &lt; 0, ISNUMBER($K179))</formula>
    </cfRule>
  </conditionalFormatting>
  <conditionalFormatting sqref="D177:F178 E199:F199">
    <cfRule type="expression" dxfId="3037" priority="10">
      <formula>$E$199 &gt; 0</formula>
    </cfRule>
    <cfRule type="expression" dxfId="3036" priority="11">
      <formula>$E$199 = 0</formula>
    </cfRule>
    <cfRule type="expression" dxfId="3035" priority="12">
      <formula>$E$199 &lt; 0</formula>
    </cfRule>
  </conditionalFormatting>
  <conditionalFormatting sqref="G177:I178 H199:I199">
    <cfRule type="expression" dxfId="3034" priority="7">
      <formula>$H$199 &gt; 0</formula>
    </cfRule>
    <cfRule type="expression" dxfId="3033" priority="8">
      <formula>$H$199 = 0</formula>
    </cfRule>
    <cfRule type="expression" dxfId="3032" priority="9">
      <formula>$H$199 &lt; 0</formula>
    </cfRule>
  </conditionalFormatting>
  <conditionalFormatting sqref="J177:L178 K199:L199">
    <cfRule type="expression" dxfId="3031" priority="4">
      <formula>$K$199 &gt; 0</formula>
    </cfRule>
    <cfRule type="expression" dxfId="3030" priority="5">
      <formula>$K$199 = 0</formula>
    </cfRule>
    <cfRule type="expression" dxfId="3029" priority="6">
      <formula>$K$199 &lt; 0</formula>
    </cfRule>
  </conditionalFormatting>
  <conditionalFormatting sqref="M177:O178 N199:O199">
    <cfRule type="expression" dxfId="3028" priority="1">
      <formula>$N$199 &gt; 0</formula>
    </cfRule>
    <cfRule type="expression" dxfId="3027" priority="2">
      <formula>$N$199 = 0</formula>
    </cfRule>
    <cfRule type="expression" dxfId="302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0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9D6864-A87F-4FAD-88E7-D1D631D8AB2F}">
  <sheetPr codeName="Sheet14"/>
  <dimension ref="A1:S199"/>
  <sheetViews>
    <sheetView topLeftCell="A36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75" t="s">
        <v>0</v>
      </c>
      <c r="B1" s="276"/>
      <c r="C1" s="276"/>
      <c r="D1" s="276"/>
      <c r="E1" s="276"/>
      <c r="F1" s="277"/>
      <c r="G1" s="306">
        <v>44477</v>
      </c>
      <c r="H1" s="307"/>
      <c r="I1" s="308"/>
      <c r="J1" s="275" t="s">
        <v>1</v>
      </c>
      <c r="K1" s="276"/>
      <c r="L1" s="276"/>
      <c r="M1" s="276"/>
      <c r="N1" s="276"/>
      <c r="O1" s="277"/>
      <c r="Q1" s="275" t="s">
        <v>2</v>
      </c>
      <c r="R1" s="277"/>
    </row>
    <row r="2" spans="1:19" ht="17.25" customHeight="1">
      <c r="A2" s="117" t="s">
        <v>3</v>
      </c>
      <c r="B2" s="309" t="s">
        <v>8</v>
      </c>
      <c r="C2" s="310"/>
      <c r="D2" s="310"/>
      <c r="E2" s="310"/>
      <c r="F2" s="311"/>
      <c r="G2" s="303" t="s">
        <v>46</v>
      </c>
      <c r="H2" s="304"/>
      <c r="I2" s="305"/>
      <c r="J2" s="1" t="s">
        <v>3</v>
      </c>
      <c r="K2" s="309" t="s">
        <v>318</v>
      </c>
      <c r="L2" s="310"/>
      <c r="M2" s="310"/>
      <c r="N2" s="310"/>
      <c r="O2" s="311"/>
      <c r="Q2" s="2" t="s">
        <v>6</v>
      </c>
      <c r="R2" s="3">
        <v>0.375</v>
      </c>
    </row>
    <row r="3" spans="1:19" ht="17.25" customHeight="1" thickBot="1">
      <c r="A3" s="118" t="s">
        <v>7</v>
      </c>
      <c r="B3" s="300" t="s">
        <v>326</v>
      </c>
      <c r="C3" s="301"/>
      <c r="D3" s="301"/>
      <c r="E3" s="301"/>
      <c r="F3" s="302"/>
      <c r="G3" s="29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177,439 KRW (5.91%)</v>
      </c>
      <c r="H3" s="297"/>
      <c r="I3" s="298"/>
      <c r="J3" s="4" t="s">
        <v>7</v>
      </c>
      <c r="K3" s="300" t="s">
        <v>319</v>
      </c>
      <c r="L3" s="301"/>
      <c r="M3" s="301"/>
      <c r="N3" s="301"/>
      <c r="O3" s="302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300" t="s">
        <v>16</v>
      </c>
      <c r="C4" s="301"/>
      <c r="D4" s="301"/>
      <c r="E4" s="301"/>
      <c r="F4" s="302"/>
      <c r="G4" s="303" t="s">
        <v>44</v>
      </c>
      <c r="H4" s="304"/>
      <c r="I4" s="305"/>
      <c r="J4" s="4" t="s">
        <v>11</v>
      </c>
      <c r="K4" s="300" t="s">
        <v>320</v>
      </c>
      <c r="L4" s="301"/>
      <c r="M4" s="301"/>
      <c r="N4" s="301"/>
      <c r="O4" s="302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300" t="s">
        <v>317</v>
      </c>
      <c r="C5" s="301"/>
      <c r="D5" s="301"/>
      <c r="E5" s="301"/>
      <c r="F5" s="302"/>
      <c r="G5" s="29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426,493 KRW (16.73%)</v>
      </c>
      <c r="H5" s="297"/>
      <c r="I5" s="298"/>
      <c r="J5" s="4" t="s">
        <v>15</v>
      </c>
      <c r="K5" s="300" t="s">
        <v>321</v>
      </c>
      <c r="L5" s="301"/>
      <c r="M5" s="301"/>
      <c r="N5" s="301"/>
      <c r="O5" s="302"/>
    </row>
    <row r="6" spans="1:19">
      <c r="A6" s="118" t="s">
        <v>18</v>
      </c>
      <c r="B6" s="300"/>
      <c r="C6" s="301"/>
      <c r="D6" s="301"/>
      <c r="E6" s="301"/>
      <c r="F6" s="302"/>
      <c r="G6" s="303" t="s">
        <v>45</v>
      </c>
      <c r="H6" s="304"/>
      <c r="I6" s="305"/>
      <c r="J6" s="4" t="s">
        <v>18</v>
      </c>
      <c r="K6" s="300" t="s">
        <v>322</v>
      </c>
      <c r="L6" s="301"/>
      <c r="M6" s="301"/>
      <c r="N6" s="301"/>
      <c r="O6" s="302"/>
    </row>
    <row r="7" spans="1:19" ht="17.25" thickBot="1">
      <c r="A7" s="118" t="s">
        <v>21</v>
      </c>
      <c r="B7" s="300"/>
      <c r="C7" s="301"/>
      <c r="D7" s="301"/>
      <c r="E7" s="301"/>
      <c r="F7" s="302"/>
      <c r="G7" s="29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185,971 KRW (6.20%)</v>
      </c>
      <c r="H7" s="297"/>
      <c r="I7" s="298"/>
      <c r="J7" s="4" t="s">
        <v>21</v>
      </c>
      <c r="K7" s="300" t="s">
        <v>323</v>
      </c>
      <c r="L7" s="301"/>
      <c r="M7" s="301"/>
      <c r="N7" s="301"/>
      <c r="O7" s="302"/>
    </row>
    <row r="8" spans="1:19" ht="17.25" thickBot="1">
      <c r="A8" s="118" t="s">
        <v>24</v>
      </c>
      <c r="B8" s="300"/>
      <c r="C8" s="301"/>
      <c r="D8" s="301"/>
      <c r="E8" s="301"/>
      <c r="F8" s="302"/>
      <c r="G8" s="303" t="s">
        <v>253</v>
      </c>
      <c r="H8" s="304"/>
      <c r="I8" s="305"/>
      <c r="J8" s="4" t="s">
        <v>24</v>
      </c>
      <c r="K8" s="300"/>
      <c r="L8" s="301"/>
      <c r="M8" s="301"/>
      <c r="N8" s="301"/>
      <c r="O8" s="302"/>
      <c r="Q8" s="275" t="s">
        <v>27</v>
      </c>
      <c r="R8" s="277"/>
    </row>
    <row r="9" spans="1:19" ht="17.25" thickBot="1">
      <c r="A9" s="118" t="s">
        <v>28</v>
      </c>
      <c r="B9" s="300"/>
      <c r="C9" s="301"/>
      <c r="D9" s="301"/>
      <c r="E9" s="301"/>
      <c r="F9" s="302"/>
      <c r="G9" s="29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62,954 KRW (2.10%)</v>
      </c>
      <c r="H9" s="297"/>
      <c r="I9" s="298"/>
      <c r="J9" s="4" t="s">
        <v>28</v>
      </c>
      <c r="K9" s="300"/>
      <c r="L9" s="301"/>
      <c r="M9" s="301"/>
      <c r="N9" s="301"/>
      <c r="O9" s="302"/>
      <c r="Q9" s="2" t="s">
        <v>29</v>
      </c>
      <c r="R9" s="6">
        <v>10</v>
      </c>
    </row>
    <row r="10" spans="1:19">
      <c r="A10" s="118" t="s">
        <v>30</v>
      </c>
      <c r="B10" s="300"/>
      <c r="C10" s="301"/>
      <c r="D10" s="301"/>
      <c r="E10" s="301"/>
      <c r="F10" s="302"/>
      <c r="G10" s="303" t="s">
        <v>47</v>
      </c>
      <c r="H10" s="304"/>
      <c r="I10" s="305"/>
      <c r="J10" s="4" t="s">
        <v>30</v>
      </c>
      <c r="K10" s="300" t="s">
        <v>324</v>
      </c>
      <c r="L10" s="301"/>
      <c r="M10" s="301"/>
      <c r="N10" s="301"/>
      <c r="O10" s="302"/>
      <c r="Q10" s="2" t="s">
        <v>31</v>
      </c>
      <c r="R10" s="6">
        <v>100</v>
      </c>
    </row>
    <row r="11" spans="1:19" ht="17.25" thickBot="1">
      <c r="A11" s="119" t="s">
        <v>32</v>
      </c>
      <c r="B11" s="293" t="s">
        <v>325</v>
      </c>
      <c r="C11" s="294"/>
      <c r="D11" s="294"/>
      <c r="E11" s="294"/>
      <c r="F11" s="295"/>
      <c r="G11" s="29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97"/>
      <c r="I11" s="298"/>
      <c r="J11" s="7" t="s">
        <v>32</v>
      </c>
      <c r="K11" s="293" t="s">
        <v>316</v>
      </c>
      <c r="L11" s="294"/>
      <c r="M11" s="294"/>
      <c r="N11" s="294"/>
      <c r="O11" s="295"/>
      <c r="Q11" s="65" t="s">
        <v>33</v>
      </c>
      <c r="R11" s="8">
        <v>1000</v>
      </c>
    </row>
    <row r="12" spans="1:19" ht="17.25" thickBot="1"/>
    <row r="13" spans="1:19" ht="17.25" customHeight="1" thickBot="1">
      <c r="A13" s="275" t="s">
        <v>34</v>
      </c>
      <c r="B13" s="276"/>
      <c r="C13" s="276"/>
      <c r="D13" s="276"/>
      <c r="E13" s="276"/>
      <c r="F13" s="276"/>
      <c r="G13" s="276"/>
      <c r="H13" s="276"/>
      <c r="I13" s="276"/>
      <c r="J13" s="276"/>
      <c r="K13" s="276"/>
      <c r="L13" s="276"/>
      <c r="M13" s="276"/>
      <c r="N13" s="276"/>
      <c r="O13" s="277"/>
      <c r="Q13" s="274"/>
      <c r="R13" s="274"/>
      <c r="S13" s="274"/>
    </row>
    <row r="14" spans="1:19" ht="17.25" customHeight="1" thickBot="1">
      <c r="A14" s="185" t="s">
        <v>35</v>
      </c>
      <c r="B14" s="275" t="s">
        <v>36</v>
      </c>
      <c r="C14" s="277"/>
      <c r="D14" s="275" t="s">
        <v>37</v>
      </c>
      <c r="E14" s="276"/>
      <c r="F14" s="277"/>
      <c r="G14" s="278">
        <f>_xlfn.IFNA(VLOOKUP(B14, 현재가테이블!$B$2:$D$200, 2, FALSE), "-")</f>
        <v>74050000</v>
      </c>
      <c r="H14" s="279"/>
      <c r="I14" s="280"/>
      <c r="J14" s="275" t="s">
        <v>38</v>
      </c>
      <c r="K14" s="276"/>
      <c r="L14" s="277"/>
      <c r="M14" s="281">
        <f>_xlfn.IFNA(VLOOKUP(B14, 현재가테이블!$B$2:$D$200, 3, FALSE), "-")</f>
        <v>-1.04236269E-2</v>
      </c>
      <c r="N14" s="282"/>
      <c r="O14" s="283"/>
      <c r="Q14" s="274"/>
      <c r="R14" s="274"/>
      <c r="S14" s="274"/>
    </row>
    <row r="15" spans="1:19" ht="17.25" customHeight="1" thickBot="1">
      <c r="A15" s="312" t="s">
        <v>39</v>
      </c>
      <c r="B15" s="313" t="str">
        <f>TEXT($G$1, "[$-ko-KR]yyyy-mm-dd(ddd) ") &amp; "오전 00:00"</f>
        <v>2021-10-08(금) 오전 00:00</v>
      </c>
      <c r="C15" s="314"/>
      <c r="D15" s="288" t="str">
        <f>TEXT($G$1, "[$-ko-KR]yyyy-mm-dd(ddd) ") &amp; "오후 14:00"</f>
        <v>2021-10-08(금) 오후 14:00</v>
      </c>
      <c r="E15" s="289"/>
      <c r="F15" s="290"/>
      <c r="G15" s="288" t="str">
        <f>TEXT($G$1, "[$-ko-KR]yyyy-mm-dd(ddd) ") &amp; "오후 19:00"</f>
        <v>2021-10-08(금) 오후 19:00</v>
      </c>
      <c r="H15" s="289"/>
      <c r="I15" s="290"/>
      <c r="J15" s="288" t="str">
        <f>TEXT($G$1, "[$-ko-KR]yyyy-mm-dd(ddd) ") &amp; "오후 21:00"</f>
        <v>2021-10-08(금) 오후 21:00</v>
      </c>
      <c r="K15" s="289"/>
      <c r="L15" s="290"/>
      <c r="M15" s="288" t="str">
        <f>TEXT($G$1+1, "[$-ko-KR]yyyy-mm-dd(ddd) ") &amp; "오전 00:00"</f>
        <v>2021-10-09(토) 오전 00:00</v>
      </c>
      <c r="N15" s="289"/>
      <c r="O15" s="290"/>
      <c r="Q15" s="274"/>
      <c r="R15" s="274"/>
      <c r="S15" s="274"/>
    </row>
    <row r="16" spans="1:19" ht="17.25" customHeight="1" thickBot="1">
      <c r="A16" s="312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86" t="s">
        <v>37</v>
      </c>
      <c r="H16" s="187" t="s">
        <v>40</v>
      </c>
      <c r="I16" s="188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64"/>
      <c r="R16" s="264"/>
      <c r="S16" s="264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74"/>
      <c r="R17" s="274"/>
      <c r="S17" s="274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74"/>
      <c r="R18" s="274"/>
      <c r="S18" s="274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64"/>
      <c r="R19" s="264"/>
      <c r="S19" s="264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64"/>
      <c r="R20" s="264"/>
      <c r="S20" s="264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64"/>
      <c r="R21" s="264"/>
      <c r="S21" s="264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64"/>
      <c r="R22" s="264"/>
      <c r="S22" s="264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64"/>
      <c r="R23" s="264"/>
      <c r="S23" s="264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64"/>
      <c r="R24" s="264"/>
      <c r="S24" s="264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65"/>
      <c r="R26" s="266"/>
      <c r="S26" s="267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68"/>
      <c r="R27" s="269"/>
      <c r="S27" s="270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1"/>
      <c r="R28" s="272"/>
      <c r="S28" s="273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64"/>
      <c r="R29" s="264"/>
      <c r="S29" s="264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74"/>
      <c r="R30" s="274"/>
      <c r="S30" s="274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74"/>
      <c r="R31" s="274"/>
      <c r="S31" s="274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64"/>
      <c r="R32" s="264"/>
      <c r="S32" s="264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64"/>
      <c r="R33" s="264"/>
      <c r="S33" s="264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64"/>
      <c r="R34" s="264"/>
      <c r="S34" s="264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53"/>
      <c r="R35" s="254"/>
      <c r="S35" s="255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56"/>
      <c r="R36" s="257"/>
      <c r="S36" s="258"/>
    </row>
    <row r="37" spans="1:19" ht="17.25" customHeight="1" thickBot="1">
      <c r="A37" s="132" t="s">
        <v>42</v>
      </c>
      <c r="B37" s="317">
        <v>150000</v>
      </c>
      <c r="C37" s="318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59"/>
      <c r="R37" s="260"/>
      <c r="S37" s="261"/>
    </row>
    <row r="38" spans="1:19" ht="17.25" customHeight="1"/>
    <row r="39" spans="1:19" ht="17.25" customHeight="1" thickBot="1"/>
    <row r="40" spans="1:19" ht="17.25" customHeight="1" thickBot="1">
      <c r="A40" s="275" t="s">
        <v>44</v>
      </c>
      <c r="B40" s="276"/>
      <c r="C40" s="276"/>
      <c r="D40" s="276"/>
      <c r="E40" s="276"/>
      <c r="F40" s="276"/>
      <c r="G40" s="276"/>
      <c r="H40" s="276"/>
      <c r="I40" s="276"/>
      <c r="J40" s="276"/>
      <c r="K40" s="276"/>
      <c r="L40" s="276"/>
      <c r="M40" s="276"/>
      <c r="N40" s="276"/>
      <c r="O40" s="277"/>
      <c r="Q40" s="274"/>
      <c r="R40" s="274"/>
      <c r="S40" s="274"/>
    </row>
    <row r="41" spans="1:19" ht="17.25" customHeight="1" thickBot="1">
      <c r="A41" s="185" t="s">
        <v>265</v>
      </c>
      <c r="B41" s="275" t="s">
        <v>49</v>
      </c>
      <c r="C41" s="277"/>
      <c r="D41" s="275" t="s">
        <v>58</v>
      </c>
      <c r="E41" s="276"/>
      <c r="F41" s="277"/>
      <c r="G41" s="278">
        <f>_xlfn.IFNA(VLOOKUP(B41, 현재가테이블!$B$2:$D$200, 2, FALSE), "-")</f>
        <v>74050000</v>
      </c>
      <c r="H41" s="279"/>
      <c r="I41" s="280"/>
      <c r="J41" s="275" t="s">
        <v>59</v>
      </c>
      <c r="K41" s="276"/>
      <c r="L41" s="277"/>
      <c r="M41" s="281">
        <f>_xlfn.IFNA(VLOOKUP(B41, 현재가테이블!$B$2:$D$200, 3, FALSE), "-")</f>
        <v>-1.04236269E-2</v>
      </c>
      <c r="N41" s="282"/>
      <c r="O41" s="283"/>
      <c r="Q41" s="274"/>
      <c r="R41" s="274"/>
      <c r="S41" s="274"/>
    </row>
    <row r="42" spans="1:19" ht="17.25" customHeight="1" thickBot="1">
      <c r="A42" s="319" t="s">
        <v>55</v>
      </c>
      <c r="B42" s="315" t="str">
        <f>TEXT($G$1, "[$-ko-KR]yyyy-mm-dd(ddd) ") &amp; "오전 00:00"</f>
        <v>2021-10-08(금) 오전 00:00</v>
      </c>
      <c r="C42" s="316"/>
      <c r="D42" s="288" t="str">
        <f>TEXT($G$1, "[$-ko-KR]yyyy-mm-dd(ddd) ") &amp; "오후 14:00"</f>
        <v>2021-10-08(금) 오후 14:00</v>
      </c>
      <c r="E42" s="289"/>
      <c r="F42" s="290"/>
      <c r="G42" s="288" t="str">
        <f>TEXT($G$1, "[$-ko-KR]yyyy-mm-dd(ddd) ") &amp; "오후 19:00"</f>
        <v>2021-10-08(금) 오후 19:00</v>
      </c>
      <c r="H42" s="289"/>
      <c r="I42" s="290"/>
      <c r="J42" s="288" t="str">
        <f>TEXT($G$1, "[$-ko-KR]yyyy-mm-dd(ddd) ") &amp; "오후 21:00"</f>
        <v>2021-10-08(금) 오후 21:00</v>
      </c>
      <c r="K42" s="289"/>
      <c r="L42" s="290"/>
      <c r="M42" s="288" t="str">
        <f>TEXT($G$1+1, "[$-ko-KR]yyyy-mm-dd(ddd) ") &amp; "오전 00:00"</f>
        <v>2021-10-09(토) 오전 00:00</v>
      </c>
      <c r="N42" s="289"/>
      <c r="O42" s="290"/>
      <c r="Q42" s="274"/>
      <c r="R42" s="274"/>
      <c r="S42" s="274"/>
    </row>
    <row r="43" spans="1:19" ht="17.25" customHeight="1" thickBot="1">
      <c r="A43" s="320"/>
      <c r="B43" s="121" t="s">
        <v>58</v>
      </c>
      <c r="C43" s="122" t="s">
        <v>59</v>
      </c>
      <c r="D43" s="2" t="s">
        <v>58</v>
      </c>
      <c r="E43" s="10" t="s">
        <v>266</v>
      </c>
      <c r="F43" s="11" t="s">
        <v>267</v>
      </c>
      <c r="G43" s="186" t="s">
        <v>58</v>
      </c>
      <c r="H43" s="187" t="s">
        <v>266</v>
      </c>
      <c r="I43" s="188" t="s">
        <v>267</v>
      </c>
      <c r="J43" s="10" t="s">
        <v>58</v>
      </c>
      <c r="K43" s="10" t="s">
        <v>266</v>
      </c>
      <c r="L43" s="115" t="s">
        <v>267</v>
      </c>
      <c r="M43" s="2" t="s">
        <v>58</v>
      </c>
      <c r="N43" s="10" t="s">
        <v>266</v>
      </c>
      <c r="O43" s="66" t="s">
        <v>267</v>
      </c>
      <c r="Q43" s="264"/>
      <c r="R43" s="264"/>
      <c r="S43" s="264"/>
    </row>
    <row r="44" spans="1:19" ht="17.25" customHeight="1" thickBot="1">
      <c r="A44" s="123" t="s">
        <v>232</v>
      </c>
      <c r="B44" s="124">
        <v>90.8</v>
      </c>
      <c r="C44" s="76">
        <v>7.9667062999999996E-2</v>
      </c>
      <c r="D44" s="13">
        <v>94.9</v>
      </c>
      <c r="E44" s="14">
        <f>IF(ISNUMBER(D44), (D44 - $B44) / $B44, "")</f>
        <v>4.5154185022026526E-2</v>
      </c>
      <c r="F44" s="16">
        <f>IF(ISNUMBER(D44), $B64 * E44, "")</f>
        <v>6773.1277533039793</v>
      </c>
      <c r="G44" s="29">
        <v>102</v>
      </c>
      <c r="H44" s="14">
        <f>IF(ISNUMBER(G44), (G44 - $B44) / $B44, "")</f>
        <v>0.1233480176211454</v>
      </c>
      <c r="I44" s="100">
        <f>IF(ISNUMBER(G44), $B64 * H44, "")</f>
        <v>18502.202643171811</v>
      </c>
      <c r="J44" s="13">
        <v>102</v>
      </c>
      <c r="K44" s="14">
        <f>IF(ISNUMBER(J44), (J44 - $B44) / $B44, "")</f>
        <v>0.1233480176211454</v>
      </c>
      <c r="L44" s="16">
        <f>IF(ISNUMBER(J44), $B64 * K44, "")</f>
        <v>18502.202643171811</v>
      </c>
      <c r="M44" s="29">
        <v>101</v>
      </c>
      <c r="N44" s="14">
        <f>IF(ISNUMBER(M44), (M44 - $B44) / $B44, "")</f>
        <v>0.11233480176211458</v>
      </c>
      <c r="O44" s="16">
        <f>IF(ISNUMBER(M44), $B64 * N44, "")</f>
        <v>16850.220264317188</v>
      </c>
      <c r="Q44" s="274"/>
      <c r="R44" s="274"/>
      <c r="S44" s="274"/>
    </row>
    <row r="45" spans="1:19" ht="17.25" customHeight="1" thickBot="1">
      <c r="A45" s="125" t="s">
        <v>148</v>
      </c>
      <c r="B45" s="126">
        <v>13.9</v>
      </c>
      <c r="C45" s="77">
        <v>5.3030303000000001E-2</v>
      </c>
      <c r="D45" s="15">
        <v>17.2</v>
      </c>
      <c r="E45" s="32">
        <f t="shared" ref="E45:E48" si="14">IF(ISNUMBER(D45), (D45 - $B45) / $B45, "")</f>
        <v>0.23741007194244595</v>
      </c>
      <c r="F45" s="18">
        <f>IF(ISNUMBER(D45), $B64 * E45, "")</f>
        <v>35611.510791366891</v>
      </c>
      <c r="G45" s="31">
        <v>16.899999999999999</v>
      </c>
      <c r="H45" s="32">
        <f t="shared" ref="H45:H48" si="15">IF(ISNUMBER(G45), (G45 - $B45) / $B45, "")</f>
        <v>0.21582733812949628</v>
      </c>
      <c r="I45" s="101">
        <f>IF(ISNUMBER(G45), $B64 * H45, "")</f>
        <v>32374.100719424441</v>
      </c>
      <c r="J45" s="15">
        <v>17</v>
      </c>
      <c r="K45" s="32">
        <f t="shared" ref="K45:K48" si="16">IF(ISNUMBER(J45), (J45 - $B45) / $B45, "")</f>
        <v>0.22302158273381292</v>
      </c>
      <c r="L45" s="18">
        <f>IF(ISNUMBER(J45), $B64 * K45, "")</f>
        <v>33453.237410071939</v>
      </c>
      <c r="M45" s="31">
        <v>16</v>
      </c>
      <c r="N45" s="32">
        <f t="shared" ref="N45:N48" si="17">IF(ISNUMBER(M45), (M45 - $B45) / $B45, "")</f>
        <v>0.15107913669064746</v>
      </c>
      <c r="O45" s="18">
        <f>IF(ISNUMBER(M45), $B64 * N45, "")</f>
        <v>22661.870503597118</v>
      </c>
      <c r="Q45" s="274"/>
      <c r="R45" s="274"/>
      <c r="S45" s="274"/>
    </row>
    <row r="46" spans="1:19" ht="17.25" customHeight="1" thickBot="1">
      <c r="A46" s="125" t="s">
        <v>208</v>
      </c>
      <c r="B46" s="126">
        <v>16.100000000000001</v>
      </c>
      <c r="C46" s="77">
        <v>5.2287581700000002E-2</v>
      </c>
      <c r="D46" s="15">
        <v>19</v>
      </c>
      <c r="E46" s="32">
        <f t="shared" si="14"/>
        <v>0.18012422360248437</v>
      </c>
      <c r="F46" s="18">
        <f>IF(ISNUMBER(D46), $B64 * E46, "")</f>
        <v>27018.633540372655</v>
      </c>
      <c r="G46" s="31">
        <v>19.2</v>
      </c>
      <c r="H46" s="32">
        <f t="shared" si="15"/>
        <v>0.19254658385093154</v>
      </c>
      <c r="I46" s="101">
        <f>IF(ISNUMBER(G46), $B64 * H46, "")</f>
        <v>28881.987577639731</v>
      </c>
      <c r="J46" s="15">
        <v>19.2</v>
      </c>
      <c r="K46" s="32">
        <f t="shared" si="16"/>
        <v>0.19254658385093154</v>
      </c>
      <c r="L46" s="18">
        <f>IF(ISNUMBER(J46), $B64 * K46, "")</f>
        <v>28881.987577639731</v>
      </c>
      <c r="M46" s="31">
        <v>18.5</v>
      </c>
      <c r="N46" s="32">
        <f t="shared" si="17"/>
        <v>0.14906832298136635</v>
      </c>
      <c r="O46" s="18">
        <f>IF(ISNUMBER(M46), $B64 * N46, "")</f>
        <v>22360.248447204955</v>
      </c>
      <c r="Q46" s="264"/>
      <c r="R46" s="264"/>
      <c r="S46" s="264"/>
    </row>
    <row r="47" spans="1:19" ht="17.25" customHeight="1" thickBot="1">
      <c r="A47" s="125" t="s">
        <v>202</v>
      </c>
      <c r="B47" s="126">
        <v>17.3</v>
      </c>
      <c r="C47" s="77">
        <v>4.2168674699999999E-2</v>
      </c>
      <c r="D47" s="15">
        <v>29</v>
      </c>
      <c r="E47" s="32">
        <f t="shared" si="14"/>
        <v>0.67630057803468202</v>
      </c>
      <c r="F47" s="18">
        <f>IF(ISNUMBER(D47), $B64 * E47, "")</f>
        <v>101445.08670520231</v>
      </c>
      <c r="G47" s="31">
        <v>27.1</v>
      </c>
      <c r="H47" s="32">
        <f t="shared" si="15"/>
        <v>0.56647398843930641</v>
      </c>
      <c r="I47" s="101">
        <f>IF(ISNUMBER(G47), $B64 * H47, "")</f>
        <v>84971.098265895955</v>
      </c>
      <c r="J47" s="15">
        <v>26.3</v>
      </c>
      <c r="K47" s="32">
        <f t="shared" si="16"/>
        <v>0.52023121387283233</v>
      </c>
      <c r="L47" s="18">
        <f>IF(ISNUMBER(J47), $B64 * K47, "")</f>
        <v>78034.682080924846</v>
      </c>
      <c r="M47" s="31">
        <v>23.5</v>
      </c>
      <c r="N47" s="32">
        <f t="shared" si="17"/>
        <v>0.35838150289017334</v>
      </c>
      <c r="O47" s="18">
        <f>IF(ISNUMBER(M47), $B64 * N47, "")</f>
        <v>53757.225433526</v>
      </c>
      <c r="Q47" s="264"/>
      <c r="R47" s="264"/>
      <c r="S47" s="264"/>
    </row>
    <row r="48" spans="1:19" ht="17.25" customHeight="1" thickBot="1">
      <c r="A48" s="127" t="s">
        <v>214</v>
      </c>
      <c r="B48" s="128">
        <v>12.4</v>
      </c>
      <c r="C48" s="78">
        <v>3.3333333299999997E-2</v>
      </c>
      <c r="D48" s="20">
        <v>14.4</v>
      </c>
      <c r="E48" s="21">
        <f t="shared" si="14"/>
        <v>0.16129032258064516</v>
      </c>
      <c r="F48" s="22">
        <f>IF(ISNUMBER(D48), $B64 * E48, "")</f>
        <v>24193.548387096773</v>
      </c>
      <c r="G48" s="30">
        <v>15</v>
      </c>
      <c r="H48" s="21">
        <f t="shared" si="15"/>
        <v>0.20967741935483866</v>
      </c>
      <c r="I48" s="105">
        <f>IF(ISNUMBER(G48), $B64 * H48, "")</f>
        <v>31451.6129032258</v>
      </c>
      <c r="J48" s="20">
        <v>14.9</v>
      </c>
      <c r="K48" s="21">
        <f t="shared" si="16"/>
        <v>0.20161290322580644</v>
      </c>
      <c r="L48" s="22">
        <f>IF(ISNUMBER(J48), $B64 * K48, "")</f>
        <v>30241.935483870966</v>
      </c>
      <c r="M48" s="30">
        <v>13.9</v>
      </c>
      <c r="N48" s="21">
        <f t="shared" si="17"/>
        <v>0.12096774193548386</v>
      </c>
      <c r="O48" s="22">
        <f>IF(ISNUMBER(M48), $B64 * N48, "")</f>
        <v>18145.16129032258</v>
      </c>
      <c r="Q48" s="264"/>
      <c r="R48" s="264"/>
      <c r="S48" s="264"/>
    </row>
    <row r="49" spans="1:19" ht="17.25" customHeight="1" thickBot="1">
      <c r="A49" s="125" t="s">
        <v>248</v>
      </c>
      <c r="B49" s="129">
        <v>94.2</v>
      </c>
      <c r="C49" s="80">
        <v>2.9508196699999999E-2</v>
      </c>
      <c r="D49" s="106">
        <v>102</v>
      </c>
      <c r="E49" s="107">
        <f>IF(ISNUMBER(D49), (D49 - $B49) / $B49, "")</f>
        <v>8.2802547770700605E-2</v>
      </c>
      <c r="F49" s="108">
        <f>IF(ISNUMBER(D49), $B64 * E49, "")</f>
        <v>12420.382165605091</v>
      </c>
      <c r="G49" s="109">
        <v>102</v>
      </c>
      <c r="H49" s="107">
        <f>IF(ISNUMBER(G49), (G49 - $B49) / $B49, "")</f>
        <v>8.2802547770700605E-2</v>
      </c>
      <c r="I49" s="110">
        <f>IF(ISNUMBER(G49), $B64 * H49, "")</f>
        <v>12420.382165605091</v>
      </c>
      <c r="J49" s="106">
        <v>101</v>
      </c>
      <c r="K49" s="107">
        <f>IF(ISNUMBER(J49), (J49 - $B49) / $B49, "")</f>
        <v>7.2186836518046679E-2</v>
      </c>
      <c r="L49" s="108">
        <f>IF(ISNUMBER(J49), $B64 * K49, "")</f>
        <v>10828.025477707002</v>
      </c>
      <c r="M49" s="109">
        <v>102</v>
      </c>
      <c r="N49" s="107">
        <f>IF(ISNUMBER(M49), (M49 - $B49) / $B49, "")</f>
        <v>8.2802547770700605E-2</v>
      </c>
      <c r="O49" s="108">
        <f>IF(ISNUMBER(M49), $B64 * N49, "")</f>
        <v>12420.382165605091</v>
      </c>
      <c r="Q49" s="264"/>
      <c r="R49" s="264"/>
      <c r="S49" s="264"/>
    </row>
    <row r="50" spans="1:19" ht="17.25" customHeight="1" thickBot="1">
      <c r="A50" s="125" t="s">
        <v>200</v>
      </c>
      <c r="B50" s="126">
        <v>88</v>
      </c>
      <c r="C50" s="77">
        <v>2.5641025599999999E-2</v>
      </c>
      <c r="D50" s="15">
        <v>95.4</v>
      </c>
      <c r="E50" s="32">
        <f t="shared" ref="E50:E53" si="18">IF(ISNUMBER(D50), (D50 - $B50) / $B50, "")</f>
        <v>8.4090909090909161E-2</v>
      </c>
      <c r="F50" s="18">
        <f>IF(ISNUMBER(D50), $B64 * E50, "")</f>
        <v>12613.636363636375</v>
      </c>
      <c r="G50" s="31">
        <v>96.5</v>
      </c>
      <c r="H50" s="32">
        <f t="shared" ref="H50:H53" si="19">IF(ISNUMBER(G50), (G50 - $B50) / $B50, "")</f>
        <v>9.6590909090909088E-2</v>
      </c>
      <c r="I50" s="101">
        <f>IF(ISNUMBER(G50), $B64 * H50, "")</f>
        <v>14488.636363636364</v>
      </c>
      <c r="J50" s="15">
        <v>96.4</v>
      </c>
      <c r="K50" s="32">
        <f t="shared" ref="K50:K53" si="20">IF(ISNUMBER(J50), (J50 - $B50) / $B50, "")</f>
        <v>9.5454545454545514E-2</v>
      </c>
      <c r="L50" s="18">
        <f>IF(ISNUMBER(J50), $B64 * K50, "")</f>
        <v>14318.181818181827</v>
      </c>
      <c r="M50" s="31">
        <v>96.1</v>
      </c>
      <c r="N50" s="32">
        <f t="shared" ref="N50:N53" si="21">IF(ISNUMBER(M50), (M50 - $B50) / $B50, "")</f>
        <v>9.2045454545454486E-2</v>
      </c>
      <c r="O50" s="18">
        <f>IF(ISNUMBER(M50), $B64 * N50, "")</f>
        <v>13806.818181818173</v>
      </c>
      <c r="Q50" s="264"/>
      <c r="R50" s="264"/>
      <c r="S50" s="264"/>
    </row>
    <row r="51" spans="1:19" ht="17.25" customHeight="1" thickBot="1">
      <c r="A51" s="125" t="s">
        <v>120</v>
      </c>
      <c r="B51" s="126">
        <v>40.700000000000003</v>
      </c>
      <c r="C51" s="77">
        <v>2.0050125299999999E-2</v>
      </c>
      <c r="D51" s="15">
        <v>46.2</v>
      </c>
      <c r="E51" s="32">
        <f t="shared" si="18"/>
        <v>0.13513513513513511</v>
      </c>
      <c r="F51" s="18">
        <f>IF(ISNUMBER(D51), $B64 * E51, "")</f>
        <v>20270.270270270266</v>
      </c>
      <c r="G51" s="31">
        <v>46.3</v>
      </c>
      <c r="H51" s="32">
        <f t="shared" si="19"/>
        <v>0.13759213759213745</v>
      </c>
      <c r="I51" s="101">
        <f>IF(ISNUMBER(G51), $B64 * H51, "")</f>
        <v>20638.820638820616</v>
      </c>
      <c r="J51" s="15">
        <v>45.8</v>
      </c>
      <c r="K51" s="32">
        <f t="shared" si="20"/>
        <v>0.12530712530712515</v>
      </c>
      <c r="L51" s="18">
        <f>IF(ISNUMBER(J51), $B64 * K51, "")</f>
        <v>18796.068796068772</v>
      </c>
      <c r="M51" s="31">
        <v>44.7</v>
      </c>
      <c r="N51" s="32">
        <f t="shared" si="21"/>
        <v>9.8280098280098274E-2</v>
      </c>
      <c r="O51" s="18">
        <f>IF(ISNUMBER(M51), $B64 * N51, "")</f>
        <v>14742.01474201474</v>
      </c>
      <c r="Q51" s="264"/>
      <c r="R51" s="264"/>
      <c r="S51" s="264"/>
    </row>
    <row r="52" spans="1:19" ht="17.25" customHeight="1" thickBot="1">
      <c r="A52" s="125" t="s">
        <v>176</v>
      </c>
      <c r="B52" s="126">
        <v>19.100000000000001</v>
      </c>
      <c r="C52" s="77">
        <v>5.2631579E-3</v>
      </c>
      <c r="D52" s="15">
        <v>27</v>
      </c>
      <c r="E52" s="32">
        <f t="shared" si="18"/>
        <v>0.41361256544502606</v>
      </c>
      <c r="F52" s="18">
        <f>IF(ISNUMBER(D52), $B64 * E52, "")</f>
        <v>62041.884816753911</v>
      </c>
      <c r="G52" s="31">
        <v>26</v>
      </c>
      <c r="H52" s="32">
        <f t="shared" si="19"/>
        <v>0.36125654450261768</v>
      </c>
      <c r="I52" s="101">
        <f>IF(ISNUMBER(G52), $B64 * H52, "")</f>
        <v>54188.48167539265</v>
      </c>
      <c r="J52" s="15">
        <v>25.5</v>
      </c>
      <c r="K52" s="32">
        <f t="shared" si="20"/>
        <v>0.33507853403141352</v>
      </c>
      <c r="L52" s="18">
        <f>IF(ISNUMBER(J52), $B64 * K52, "")</f>
        <v>50261.78010471203</v>
      </c>
      <c r="M52" s="31">
        <v>22.7</v>
      </c>
      <c r="N52" s="32">
        <f t="shared" si="21"/>
        <v>0.18848167539267002</v>
      </c>
      <c r="O52" s="18">
        <f>IF(ISNUMBER(M52), $B64 * N52, "")</f>
        <v>28272.251308900504</v>
      </c>
      <c r="Q52" s="33"/>
      <c r="R52" s="33"/>
    </row>
    <row r="53" spans="1:19" ht="17.25" customHeight="1" thickBot="1">
      <c r="A53" s="130" t="s">
        <v>72</v>
      </c>
      <c r="B53" s="131">
        <v>28.3</v>
      </c>
      <c r="C53" s="79">
        <v>0</v>
      </c>
      <c r="D53" s="24">
        <v>69.400000000000006</v>
      </c>
      <c r="E53" s="25">
        <f t="shared" si="18"/>
        <v>1.4522968197879862</v>
      </c>
      <c r="F53" s="104">
        <f>IF(ISNUMBER(D53), $B64 * E53, "")</f>
        <v>217844.52296819794</v>
      </c>
      <c r="G53" s="102">
        <v>65.5</v>
      </c>
      <c r="H53" s="25">
        <f t="shared" si="19"/>
        <v>1.3144876325088339</v>
      </c>
      <c r="I53" s="103">
        <f>IF(ISNUMBER(G53), $B64 * H53, "")</f>
        <v>197173.1448763251</v>
      </c>
      <c r="J53" s="24">
        <v>62.8</v>
      </c>
      <c r="K53" s="25">
        <f t="shared" si="20"/>
        <v>1.2190812720848057</v>
      </c>
      <c r="L53" s="104">
        <f>IF(ISNUMBER(J53), $B64 * K53, "")</f>
        <v>182862.19081272086</v>
      </c>
      <c r="M53" s="102">
        <v>53.6</v>
      </c>
      <c r="N53" s="25">
        <f t="shared" si="21"/>
        <v>0.89399293286219084</v>
      </c>
      <c r="O53" s="104">
        <f>IF(ISNUMBER(M53), $B64 * N53, "")</f>
        <v>134098.93992932863</v>
      </c>
      <c r="Q53" s="265"/>
      <c r="R53" s="266"/>
      <c r="S53" s="267"/>
    </row>
    <row r="54" spans="1:19" ht="17.25" customHeight="1">
      <c r="A54" s="123" t="s">
        <v>188</v>
      </c>
      <c r="B54" s="124">
        <v>18.899999999999999</v>
      </c>
      <c r="C54" s="76">
        <v>-5.2631579E-3</v>
      </c>
      <c r="D54" s="13">
        <v>21.6</v>
      </c>
      <c r="E54" s="14">
        <f>IF(ISNUMBER(D54), (D54 - $B54) / $B54, "")</f>
        <v>0.14285714285714302</v>
      </c>
      <c r="F54" s="16">
        <f>IF(ISNUMBER(D54), $B64 * E54, "")</f>
        <v>21428.571428571453</v>
      </c>
      <c r="G54" s="29">
        <v>23.9</v>
      </c>
      <c r="H54" s="14">
        <f>IF(ISNUMBER(G54), (G54 - $B54) / $B54, "")</f>
        <v>0.26455026455026459</v>
      </c>
      <c r="I54" s="100">
        <f>IF(ISNUMBER(G54), $B64 * H54, "")</f>
        <v>39682.539682539689</v>
      </c>
      <c r="J54" s="13">
        <v>22.6</v>
      </c>
      <c r="K54" s="14">
        <f>IF(ISNUMBER(J54), (J54 - $B54) / $B54, "")</f>
        <v>0.19576719576719592</v>
      </c>
      <c r="L54" s="16">
        <f>IF(ISNUMBER(J54), $B64 * K54, "")</f>
        <v>29365.079365079389</v>
      </c>
      <c r="M54" s="29">
        <v>21.1</v>
      </c>
      <c r="N54" s="14">
        <f>IF(ISNUMBER(M54), (M54 - $B54) / $B54, "")</f>
        <v>0.11640211640211656</v>
      </c>
      <c r="O54" s="16">
        <f>IF(ISNUMBER(M54), $B64 * N54, "")</f>
        <v>17460.317460317485</v>
      </c>
      <c r="Q54" s="268"/>
      <c r="R54" s="269"/>
      <c r="S54" s="270"/>
    </row>
    <row r="55" spans="1:19" ht="17.25" customHeight="1" thickBot="1">
      <c r="A55" s="125" t="s">
        <v>206</v>
      </c>
      <c r="B55" s="126">
        <v>14.2</v>
      </c>
      <c r="C55" s="77">
        <v>-6.9930069999999999E-3</v>
      </c>
      <c r="D55" s="15">
        <v>16.5</v>
      </c>
      <c r="E55" s="32">
        <f t="shared" ref="E55:E58" si="22">IF(ISNUMBER(D55), (D55 - $B55) / $B55, "")</f>
        <v>0.16197183098591555</v>
      </c>
      <c r="F55" s="18">
        <f>IF(ISNUMBER(D55), $B64 * E55, "")</f>
        <v>24295.774647887334</v>
      </c>
      <c r="G55" s="31">
        <v>16.8</v>
      </c>
      <c r="H55" s="32">
        <f t="shared" ref="H55:H58" si="23">IF(ISNUMBER(G55), (G55 - $B55) / $B55, "")</f>
        <v>0.18309859154929589</v>
      </c>
      <c r="I55" s="101">
        <f>IF(ISNUMBER(G55), $B64 * H55, "")</f>
        <v>27464.788732394383</v>
      </c>
      <c r="J55" s="15">
        <v>17.100000000000001</v>
      </c>
      <c r="K55" s="32">
        <f t="shared" ref="K55:K58" si="24">IF(ISNUMBER(J55), (J55 - $B55) / $B55, "")</f>
        <v>0.20422535211267623</v>
      </c>
      <c r="L55" s="18">
        <f>IF(ISNUMBER(J55), $B64 * K55, "")</f>
        <v>30633.802816901436</v>
      </c>
      <c r="M55" s="31">
        <v>17</v>
      </c>
      <c r="N55" s="32">
        <f t="shared" ref="N55:N58" si="25">IF(ISNUMBER(M55), (M55 - $B55) / $B55, "")</f>
        <v>0.19718309859154937</v>
      </c>
      <c r="O55" s="18">
        <f>IF(ISNUMBER(M55), $B64 * N55, "")</f>
        <v>29577.464788732406</v>
      </c>
      <c r="Q55" s="271"/>
      <c r="R55" s="272"/>
      <c r="S55" s="273"/>
    </row>
    <row r="56" spans="1:19" ht="17.25" customHeight="1" thickBot="1">
      <c r="A56" s="125" t="s">
        <v>328</v>
      </c>
      <c r="B56" s="126">
        <v>0.26900000000000002</v>
      </c>
      <c r="C56" s="77">
        <v>-2.1818181799999999E-2</v>
      </c>
      <c r="D56" s="15">
        <v>0.27</v>
      </c>
      <c r="E56" s="32">
        <f t="shared" si="22"/>
        <v>3.7174721189591107E-3</v>
      </c>
      <c r="F56" s="18">
        <f>IF(ISNUMBER(D56), $B64 * E56, "")</f>
        <v>557.62081784386658</v>
      </c>
      <c r="G56" s="31">
        <v>0.27300000000000002</v>
      </c>
      <c r="H56" s="32">
        <f t="shared" si="23"/>
        <v>1.4869888475836443E-2</v>
      </c>
      <c r="I56" s="101">
        <f>IF(ISNUMBER(G56), $B64 * H56, "")</f>
        <v>2230.4832713754663</v>
      </c>
      <c r="J56" s="15">
        <v>0.27100000000000002</v>
      </c>
      <c r="K56" s="32">
        <f t="shared" si="24"/>
        <v>7.4349442379182213E-3</v>
      </c>
      <c r="L56" s="18">
        <f>IF(ISNUMBER(J56), $B64 * K56, "")</f>
        <v>1115.2416356877332</v>
      </c>
      <c r="M56" s="31">
        <v>0.27300000000000002</v>
      </c>
      <c r="N56" s="32">
        <f t="shared" si="25"/>
        <v>1.4869888475836443E-2</v>
      </c>
      <c r="O56" s="18">
        <f>IF(ISNUMBER(M56), $B64 * N56, "")</f>
        <v>2230.4832713754663</v>
      </c>
      <c r="Q56" s="264"/>
      <c r="R56" s="264"/>
      <c r="S56" s="264"/>
    </row>
    <row r="57" spans="1:19" ht="17.25" customHeight="1" thickBot="1">
      <c r="A57" s="125" t="s">
        <v>98</v>
      </c>
      <c r="B57" s="126">
        <v>4.3899999999999997</v>
      </c>
      <c r="C57" s="77">
        <v>-2.22717149E-2</v>
      </c>
      <c r="D57" s="15">
        <v>4.57</v>
      </c>
      <c r="E57" s="32">
        <f t="shared" si="22"/>
        <v>4.1002277904328158E-2</v>
      </c>
      <c r="F57" s="18">
        <f>IF(ISNUMBER(D57), $B64 * E57, "")</f>
        <v>6150.341685649224</v>
      </c>
      <c r="G57" s="31">
        <v>4.66</v>
      </c>
      <c r="H57" s="32">
        <f t="shared" si="23"/>
        <v>6.1503416856492139E-2</v>
      </c>
      <c r="I57" s="101">
        <f>IF(ISNUMBER(G57), $B64 * H57, "")</f>
        <v>9225.5125284738206</v>
      </c>
      <c r="J57" s="15">
        <v>4.5999999999999996</v>
      </c>
      <c r="K57" s="32">
        <f t="shared" si="24"/>
        <v>4.7835990888382682E-2</v>
      </c>
      <c r="L57" s="18">
        <f>IF(ISNUMBER(J57), $B64 * K57, "")</f>
        <v>7175.3986332574023</v>
      </c>
      <c r="M57" s="31">
        <v>4.6100000000000003</v>
      </c>
      <c r="N57" s="32">
        <f t="shared" si="25"/>
        <v>5.0113895216401062E-2</v>
      </c>
      <c r="O57" s="18">
        <f>IF(ISNUMBER(M57), $B64 * N57, "")</f>
        <v>7517.0842824601596</v>
      </c>
      <c r="Q57" s="274"/>
      <c r="R57" s="274"/>
      <c r="S57" s="274"/>
    </row>
    <row r="58" spans="1:19" ht="17.25" customHeight="1" thickBot="1">
      <c r="A58" s="127" t="s">
        <v>65</v>
      </c>
      <c r="B58" s="128">
        <v>65.2</v>
      </c>
      <c r="C58" s="78">
        <v>-2.24887556E-2</v>
      </c>
      <c r="D58" s="20">
        <v>68.2</v>
      </c>
      <c r="E58" s="21">
        <f t="shared" si="22"/>
        <v>4.6012269938650305E-2</v>
      </c>
      <c r="F58" s="22">
        <f>IF(ISNUMBER(D58), $B64 * E58, "")</f>
        <v>6901.8404907975455</v>
      </c>
      <c r="G58" s="30">
        <v>68.400000000000006</v>
      </c>
      <c r="H58" s="21">
        <f t="shared" si="23"/>
        <v>4.9079754601227037E-2</v>
      </c>
      <c r="I58" s="105">
        <f>IF(ISNUMBER(G58), $B64 * H58, "")</f>
        <v>7361.9631901840557</v>
      </c>
      <c r="J58" s="20">
        <v>67.400000000000006</v>
      </c>
      <c r="K58" s="21">
        <f t="shared" si="24"/>
        <v>3.3742331288343599E-2</v>
      </c>
      <c r="L58" s="22">
        <f>IF(ISNUMBER(J58), $B64 * K58, "")</f>
        <v>5061.34969325154</v>
      </c>
      <c r="M58" s="30">
        <v>67.7</v>
      </c>
      <c r="N58" s="21">
        <f t="shared" si="25"/>
        <v>3.834355828220859E-2</v>
      </c>
      <c r="O58" s="22">
        <f>IF(ISNUMBER(M58), $B64 * N58, "")</f>
        <v>5751.5337423312885</v>
      </c>
      <c r="Q58" s="274"/>
      <c r="R58" s="274"/>
      <c r="S58" s="274"/>
    </row>
    <row r="59" spans="1:19" ht="17.25" customHeight="1" thickBot="1">
      <c r="A59" s="125" t="s">
        <v>146</v>
      </c>
      <c r="B59" s="129">
        <v>22.4</v>
      </c>
      <c r="C59" s="80">
        <v>-3.4482758600000003E-2</v>
      </c>
      <c r="D59" s="106">
        <v>24.1</v>
      </c>
      <c r="E59" s="107">
        <f>IF(ISNUMBER(D59), (D59 - $B59) / $B59, "")</f>
        <v>7.5892857142857276E-2</v>
      </c>
      <c r="F59" s="108">
        <f>IF(ISNUMBER(D59), $B64 * E59, "")</f>
        <v>11383.928571428591</v>
      </c>
      <c r="G59" s="109">
        <v>24.6</v>
      </c>
      <c r="H59" s="107">
        <f>IF(ISNUMBER(G59), (G59 - $B59) / $B59, "")</f>
        <v>9.8214285714285851E-2</v>
      </c>
      <c r="I59" s="110">
        <f>IF(ISNUMBER(G59), $B64 * H59, "")</f>
        <v>14732.142857142877</v>
      </c>
      <c r="J59" s="106">
        <v>24</v>
      </c>
      <c r="K59" s="107">
        <f>IF(ISNUMBER(J59), (J59 - $B59) / $B59, "")</f>
        <v>7.1428571428571494E-2</v>
      </c>
      <c r="L59" s="108">
        <f>IF(ISNUMBER(J59), $B64 * K59, "")</f>
        <v>10714.285714285725</v>
      </c>
      <c r="M59" s="109">
        <v>24.3</v>
      </c>
      <c r="N59" s="107">
        <f>IF(ISNUMBER(M59), (M59 - $B59) / $B59, "")</f>
        <v>8.4821428571428673E-2</v>
      </c>
      <c r="O59" s="108">
        <f>IF(ISNUMBER(M59), $B64 * N59, "")</f>
        <v>12723.214285714301</v>
      </c>
      <c r="Q59" s="264"/>
      <c r="R59" s="264"/>
      <c r="S59" s="264"/>
    </row>
    <row r="60" spans="1:19" ht="17.25" customHeight="1" thickBot="1">
      <c r="A60" s="125" t="s">
        <v>186</v>
      </c>
      <c r="B60" s="126">
        <v>17</v>
      </c>
      <c r="C60" s="77">
        <v>-4.4943820199999998E-2</v>
      </c>
      <c r="D60" s="15">
        <v>18.100000000000001</v>
      </c>
      <c r="E60" s="32">
        <f t="shared" ref="E60:E63" si="26">IF(ISNUMBER(D60), (D60 - $B60) / $B60, "")</f>
        <v>6.4705882352941266E-2</v>
      </c>
      <c r="F60" s="18">
        <f>IF(ISNUMBER(D60), $B64 * E60, "")</f>
        <v>9705.8823529411893</v>
      </c>
      <c r="G60" s="31">
        <v>19.8</v>
      </c>
      <c r="H60" s="32">
        <f t="shared" ref="H60:H63" si="27">IF(ISNUMBER(G60), (G60 - $B60) / $B60, "")</f>
        <v>0.16470588235294123</v>
      </c>
      <c r="I60" s="101">
        <f>IF(ISNUMBER(G60), $B64 * H60, "")</f>
        <v>24705.882352941186</v>
      </c>
      <c r="J60" s="15">
        <v>19.2</v>
      </c>
      <c r="K60" s="32">
        <f t="shared" ref="K60:K63" si="28">IF(ISNUMBER(J60), (J60 - $B60) / $B60, "")</f>
        <v>0.12941176470588231</v>
      </c>
      <c r="L60" s="18">
        <f>IF(ISNUMBER(J60), $B64 * K60, "")</f>
        <v>19411.764705882346</v>
      </c>
      <c r="M60" s="31">
        <v>18.600000000000001</v>
      </c>
      <c r="N60" s="32">
        <f t="shared" ref="N60:N63" si="29">IF(ISNUMBER(M60), (M60 - $B60) / $B60, "")</f>
        <v>9.4117647058823611E-2</v>
      </c>
      <c r="O60" s="18">
        <f>IF(ISNUMBER(M60), $B64 * N60, "")</f>
        <v>14117.647058823542</v>
      </c>
      <c r="Q60" s="264"/>
      <c r="R60" s="264"/>
      <c r="S60" s="264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64"/>
      <c r="R61" s="264"/>
      <c r="S61" s="264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53"/>
      <c r="R62" s="254"/>
      <c r="S62" s="255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56"/>
      <c r="R63" s="257"/>
      <c r="S63" s="258"/>
    </row>
    <row r="64" spans="1:19" ht="17.25" customHeight="1" thickBot="1">
      <c r="A64" s="132" t="s">
        <v>268</v>
      </c>
      <c r="B64" s="317">
        <f>$B$37</f>
        <v>150000</v>
      </c>
      <c r="C64" s="318"/>
      <c r="D64" s="26" t="s">
        <v>269</v>
      </c>
      <c r="E64" s="27">
        <f>IF(COUNT(E44:E63), SUM(E44:E63) / COUNT(E44:E63), 0)</f>
        <v>0.23555159363016684</v>
      </c>
      <c r="F64" s="28">
        <f>SUM(F44:F63)</f>
        <v>600656.5637569254</v>
      </c>
      <c r="G64" s="26" t="s">
        <v>269</v>
      </c>
      <c r="H64" s="27">
        <f>IF(COUNT(H44:H63), SUM(H44:H63) / COUNT(H44:H63), 0)</f>
        <v>0.24333089429183885</v>
      </c>
      <c r="I64" s="28">
        <f>SUM(I44:I63)</f>
        <v>620493.78044418897</v>
      </c>
      <c r="J64" s="26" t="s">
        <v>269</v>
      </c>
      <c r="K64" s="27">
        <f>IF(COUNT(K44:K63), SUM(K44:K63) / COUNT(K44:K63), 0)</f>
        <v>0.22339498618408446</v>
      </c>
      <c r="L64" s="28">
        <f>SUM(L44:L63)</f>
        <v>569657.21476941532</v>
      </c>
      <c r="M64" s="26" t="s">
        <v>269</v>
      </c>
      <c r="N64" s="27">
        <f>IF(COUNT(N44:N63), SUM(N44:N63) / COUNT(N44:N63), 0)</f>
        <v>0.16725210868878029</v>
      </c>
      <c r="O64" s="28">
        <f>SUM(O44:O63)</f>
        <v>426492.8771563897</v>
      </c>
      <c r="Q64" s="259"/>
      <c r="R64" s="260"/>
      <c r="S64" s="261"/>
    </row>
    <row r="65" spans="1:19" ht="17.25" customHeight="1"/>
    <row r="66" spans="1:19" ht="17.25" customHeight="1" thickBot="1"/>
    <row r="67" spans="1:19" ht="17.25" thickBot="1">
      <c r="A67" s="275" t="s">
        <v>45</v>
      </c>
      <c r="B67" s="276"/>
      <c r="C67" s="276"/>
      <c r="D67" s="276"/>
      <c r="E67" s="276"/>
      <c r="F67" s="276"/>
      <c r="G67" s="276"/>
      <c r="H67" s="276"/>
      <c r="I67" s="276"/>
      <c r="J67" s="276"/>
      <c r="K67" s="276"/>
      <c r="L67" s="276"/>
      <c r="M67" s="276"/>
      <c r="N67" s="276"/>
      <c r="O67" s="277"/>
      <c r="Q67" s="274"/>
      <c r="R67" s="274"/>
      <c r="S67" s="274"/>
    </row>
    <row r="68" spans="1:19" ht="17.25" thickBot="1">
      <c r="A68" s="185" t="s">
        <v>265</v>
      </c>
      <c r="B68" s="275" t="s">
        <v>49</v>
      </c>
      <c r="C68" s="277"/>
      <c r="D68" s="275" t="s">
        <v>58</v>
      </c>
      <c r="E68" s="276"/>
      <c r="F68" s="277"/>
      <c r="G68" s="278">
        <f>_xlfn.IFNA(VLOOKUP(B68, 현재가테이블!$B$2:$D$200, 2, FALSE), "-")</f>
        <v>74050000</v>
      </c>
      <c r="H68" s="279"/>
      <c r="I68" s="280"/>
      <c r="J68" s="275" t="s">
        <v>59</v>
      </c>
      <c r="K68" s="276"/>
      <c r="L68" s="277"/>
      <c r="M68" s="281">
        <f>_xlfn.IFNA(VLOOKUP(B68, 현재가테이블!$B$2:$D$200, 3, FALSE), "-")</f>
        <v>-1.04236269E-2</v>
      </c>
      <c r="N68" s="282"/>
      <c r="O68" s="283"/>
      <c r="Q68" s="274"/>
      <c r="R68" s="274"/>
      <c r="S68" s="274"/>
    </row>
    <row r="69" spans="1:19" ht="17.25" thickBot="1">
      <c r="A69" s="319" t="s">
        <v>55</v>
      </c>
      <c r="B69" s="315" t="str">
        <f>TEXT($G$1, "[$-ko-KR]yyyy-mm-dd(ddd) ") &amp; "오전 00:00"</f>
        <v>2021-10-08(금) 오전 00:00</v>
      </c>
      <c r="C69" s="316"/>
      <c r="D69" s="288" t="str">
        <f>TEXT($G$1, "[$-ko-KR]yyyy-mm-dd(ddd) ") &amp; "오후 14:00"</f>
        <v>2021-10-08(금) 오후 14:00</v>
      </c>
      <c r="E69" s="289"/>
      <c r="F69" s="290"/>
      <c r="G69" s="288" t="str">
        <f>TEXT($G$1, "[$-ko-KR]yyyy-mm-dd(ddd) ") &amp; "오후 19:00"</f>
        <v>2021-10-08(금) 오후 19:00</v>
      </c>
      <c r="H69" s="289"/>
      <c r="I69" s="290"/>
      <c r="J69" s="288" t="str">
        <f>TEXT($G$1, "[$-ko-KR]yyyy-mm-dd(ddd) ") &amp; "오후 21:00"</f>
        <v>2021-10-08(금) 오후 21:00</v>
      </c>
      <c r="K69" s="289"/>
      <c r="L69" s="290"/>
      <c r="M69" s="288" t="str">
        <f>TEXT($G$1+1, "[$-ko-KR]yyyy-mm-dd(ddd) ") &amp; "오전 00:00"</f>
        <v>2021-10-09(토) 오전 00:00</v>
      </c>
      <c r="N69" s="289"/>
      <c r="O69" s="290"/>
      <c r="Q69" s="274"/>
      <c r="R69" s="274"/>
      <c r="S69" s="274"/>
    </row>
    <row r="70" spans="1:19" ht="17.25" thickBot="1">
      <c r="A70" s="320"/>
      <c r="B70" s="121" t="s">
        <v>58</v>
      </c>
      <c r="C70" s="122" t="s">
        <v>59</v>
      </c>
      <c r="D70" s="2" t="s">
        <v>58</v>
      </c>
      <c r="E70" s="10" t="s">
        <v>266</v>
      </c>
      <c r="F70" s="11" t="s">
        <v>267</v>
      </c>
      <c r="G70" s="186" t="s">
        <v>58</v>
      </c>
      <c r="H70" s="187" t="s">
        <v>266</v>
      </c>
      <c r="I70" s="188" t="s">
        <v>267</v>
      </c>
      <c r="J70" s="10" t="s">
        <v>58</v>
      </c>
      <c r="K70" s="10" t="s">
        <v>266</v>
      </c>
      <c r="L70" s="115" t="s">
        <v>267</v>
      </c>
      <c r="M70" s="2" t="s">
        <v>58</v>
      </c>
      <c r="N70" s="10" t="s">
        <v>266</v>
      </c>
      <c r="O70" s="66" t="s">
        <v>267</v>
      </c>
      <c r="Q70" s="264"/>
      <c r="R70" s="264"/>
      <c r="S70" s="264"/>
    </row>
    <row r="71" spans="1:19" ht="17.25" thickBot="1">
      <c r="A71" s="123" t="s">
        <v>220</v>
      </c>
      <c r="B71" s="124">
        <v>207</v>
      </c>
      <c r="C71" s="76">
        <v>8.3769633499999996E-2</v>
      </c>
      <c r="D71" s="13">
        <v>224</v>
      </c>
      <c r="E71" s="14">
        <f>IF(ISNUMBER(D71), (D71 - $B71) / $B71, "")</f>
        <v>8.2125603864734303E-2</v>
      </c>
      <c r="F71" s="16">
        <f>IF(ISNUMBER(D71), $B91 * E71, "")</f>
        <v>12318.840579710146</v>
      </c>
      <c r="G71" s="29">
        <v>223</v>
      </c>
      <c r="H71" s="14">
        <f>IF(ISNUMBER(G71), (G71 - $B71) / $B71, "")</f>
        <v>7.7294685990338161E-2</v>
      </c>
      <c r="I71" s="100">
        <f>IF(ISNUMBER(G71), $B91 * H71, "")</f>
        <v>11594.202898550724</v>
      </c>
      <c r="J71" s="13">
        <v>218</v>
      </c>
      <c r="K71" s="14">
        <f>IF(ISNUMBER(J71), (J71 - $B71) / $B71, "")</f>
        <v>5.3140096618357488E-2</v>
      </c>
      <c r="L71" s="16">
        <f>IF(ISNUMBER(J71), $B91 * K71, "")</f>
        <v>7971.014492753623</v>
      </c>
      <c r="M71" s="29">
        <v>220</v>
      </c>
      <c r="N71" s="14">
        <f>IF(ISNUMBER(M71), (M71 - $B71) / $B71, "")</f>
        <v>6.280193236714976E-2</v>
      </c>
      <c r="O71" s="16">
        <f>IF(ISNUMBER(M71), $B91 * N71, "")</f>
        <v>9420.289855072464</v>
      </c>
      <c r="Q71" s="274"/>
      <c r="R71" s="274"/>
      <c r="S71" s="274"/>
    </row>
    <row r="72" spans="1:19" ht="17.25" thickBot="1">
      <c r="A72" s="125" t="s">
        <v>216</v>
      </c>
      <c r="B72" s="126">
        <v>170</v>
      </c>
      <c r="C72" s="77">
        <v>8.2802547800000001E-2</v>
      </c>
      <c r="D72" s="15">
        <v>189</v>
      </c>
      <c r="E72" s="32">
        <f t="shared" ref="E72:E75" si="30">IF(ISNUMBER(D72), (D72 - $B72) / $B72, "")</f>
        <v>0.11176470588235295</v>
      </c>
      <c r="F72" s="18">
        <f>IF(ISNUMBER(D72), $B91 * E72, "")</f>
        <v>16764.705882352941</v>
      </c>
      <c r="G72" s="31">
        <v>195</v>
      </c>
      <c r="H72" s="32">
        <f t="shared" ref="H72:H75" si="31">IF(ISNUMBER(G72), (G72 - $B72) / $B72, "")</f>
        <v>0.14705882352941177</v>
      </c>
      <c r="I72" s="101">
        <f>IF(ISNUMBER(G72), $B91 * H72, "")</f>
        <v>22058.823529411766</v>
      </c>
      <c r="J72" s="15">
        <v>192</v>
      </c>
      <c r="K72" s="32">
        <f t="shared" ref="K72:K75" si="32">IF(ISNUMBER(J72), (J72 - $B72) / $B72, "")</f>
        <v>0.12941176470588237</v>
      </c>
      <c r="L72" s="18">
        <f>IF(ISNUMBER(J72), $B91 * K72, "")</f>
        <v>19411.764705882353</v>
      </c>
      <c r="M72" s="31">
        <v>192</v>
      </c>
      <c r="N72" s="32">
        <f t="shared" ref="N72:N75" si="33">IF(ISNUMBER(M72), (M72 - $B72) / $B72, "")</f>
        <v>0.12941176470588237</v>
      </c>
      <c r="O72" s="18">
        <f>IF(ISNUMBER(M72), $B91 * N72, "")</f>
        <v>19411.764705882353</v>
      </c>
      <c r="Q72" s="274"/>
      <c r="R72" s="274"/>
      <c r="S72" s="274"/>
    </row>
    <row r="73" spans="1:19" ht="17.25" thickBot="1">
      <c r="A73" s="125" t="s">
        <v>218</v>
      </c>
      <c r="B73" s="126">
        <v>286</v>
      </c>
      <c r="C73" s="77">
        <v>4.3795620399999999E-2</v>
      </c>
      <c r="D73" s="15">
        <v>307</v>
      </c>
      <c r="E73" s="32">
        <f t="shared" si="30"/>
        <v>7.3426573426573424E-2</v>
      </c>
      <c r="F73" s="18">
        <f>IF(ISNUMBER(D73), $B91 * E73, "")</f>
        <v>11013.986013986014</v>
      </c>
      <c r="G73" s="31">
        <v>306</v>
      </c>
      <c r="H73" s="32">
        <f t="shared" si="31"/>
        <v>6.9930069930069935E-2</v>
      </c>
      <c r="I73" s="101">
        <f>IF(ISNUMBER(G73), $B91 * H73, "")</f>
        <v>10489.510489510491</v>
      </c>
      <c r="J73" s="15">
        <v>303</v>
      </c>
      <c r="K73" s="32">
        <f t="shared" si="32"/>
        <v>5.944055944055944E-2</v>
      </c>
      <c r="L73" s="18">
        <f>IF(ISNUMBER(J73), $B91 * K73, "")</f>
        <v>8916.0839160839168</v>
      </c>
      <c r="M73" s="31">
        <v>306</v>
      </c>
      <c r="N73" s="32">
        <f t="shared" si="33"/>
        <v>6.9930069930069935E-2</v>
      </c>
      <c r="O73" s="18">
        <f>IF(ISNUMBER(M73), $B91 * N73, "")</f>
        <v>10489.510489510491</v>
      </c>
      <c r="Q73" s="264"/>
      <c r="R73" s="264"/>
      <c r="S73" s="264"/>
    </row>
    <row r="74" spans="1:19" ht="17.25" thickBot="1">
      <c r="A74" s="125" t="s">
        <v>108</v>
      </c>
      <c r="B74" s="126">
        <v>189</v>
      </c>
      <c r="C74" s="77">
        <v>3.8461538500000003E-2</v>
      </c>
      <c r="D74" s="15">
        <v>206</v>
      </c>
      <c r="E74" s="32">
        <f t="shared" si="30"/>
        <v>8.9947089947089942E-2</v>
      </c>
      <c r="F74" s="18">
        <f>IF(ISNUMBER(D74), $B91 * E74, "")</f>
        <v>13492.063492063491</v>
      </c>
      <c r="G74" s="31">
        <v>209</v>
      </c>
      <c r="H74" s="32">
        <f t="shared" si="31"/>
        <v>0.10582010582010581</v>
      </c>
      <c r="I74" s="101">
        <f>IF(ISNUMBER(G74), $B91 * H74, "")</f>
        <v>15873.015873015873</v>
      </c>
      <c r="J74" s="15">
        <v>208</v>
      </c>
      <c r="K74" s="32">
        <f t="shared" si="32"/>
        <v>0.10052910052910052</v>
      </c>
      <c r="L74" s="18">
        <f>IF(ISNUMBER(J74), $B91 * K74, "")</f>
        <v>15079.365079365078</v>
      </c>
      <c r="M74" s="31">
        <v>206</v>
      </c>
      <c r="N74" s="32">
        <f t="shared" si="33"/>
        <v>8.9947089947089942E-2</v>
      </c>
      <c r="O74" s="18">
        <f>IF(ISNUMBER(M74), $B91 * N74, "")</f>
        <v>13492.063492063491</v>
      </c>
      <c r="Q74" s="264"/>
      <c r="R74" s="264"/>
      <c r="S74" s="264"/>
    </row>
    <row r="75" spans="1:19" ht="17.25" thickBot="1">
      <c r="A75" s="127" t="s">
        <v>238</v>
      </c>
      <c r="B75" s="128">
        <v>243</v>
      </c>
      <c r="C75" s="78">
        <v>3.4042553199999999E-2</v>
      </c>
      <c r="D75" s="20">
        <v>203</v>
      </c>
      <c r="E75" s="21">
        <f t="shared" si="30"/>
        <v>-0.16460905349794239</v>
      </c>
      <c r="F75" s="22">
        <f>IF(ISNUMBER(D75), $B91 * E75, "")</f>
        <v>-24691.358024691359</v>
      </c>
      <c r="G75" s="30">
        <v>203</v>
      </c>
      <c r="H75" s="21">
        <f t="shared" si="31"/>
        <v>-0.16460905349794239</v>
      </c>
      <c r="I75" s="105">
        <f>IF(ISNUMBER(G75), $B91 * H75, "")</f>
        <v>-24691.358024691359</v>
      </c>
      <c r="J75" s="20">
        <v>204</v>
      </c>
      <c r="K75" s="21">
        <f t="shared" si="32"/>
        <v>-0.16049382716049382</v>
      </c>
      <c r="L75" s="22">
        <f>IF(ISNUMBER(J75), $B91 * K75, "")</f>
        <v>-24074.074074074073</v>
      </c>
      <c r="M75" s="30">
        <v>202</v>
      </c>
      <c r="N75" s="21">
        <f t="shared" si="33"/>
        <v>-0.16872427983539096</v>
      </c>
      <c r="O75" s="22">
        <f>IF(ISNUMBER(M75), $B91 * N75, "")</f>
        <v>-25308.641975308645</v>
      </c>
      <c r="Q75" s="264"/>
      <c r="R75" s="264"/>
      <c r="S75" s="264"/>
    </row>
    <row r="76" spans="1:19" ht="17.25" thickBot="1">
      <c r="A76" s="125" t="s">
        <v>198</v>
      </c>
      <c r="B76" s="129">
        <v>230</v>
      </c>
      <c r="C76" s="80">
        <v>2.6785714299999999E-2</v>
      </c>
      <c r="D76" s="106">
        <v>247</v>
      </c>
      <c r="E76" s="107">
        <f>IF(ISNUMBER(D76), (D76 - $B76) / $B76, "")</f>
        <v>7.3913043478260873E-2</v>
      </c>
      <c r="F76" s="108">
        <f>IF(ISNUMBER(D76), $B91 * E76, "")</f>
        <v>11086.956521739132</v>
      </c>
      <c r="G76" s="109">
        <v>255</v>
      </c>
      <c r="H76" s="107">
        <f>IF(ISNUMBER(G76), (G76 - $B76) / $B76, "")</f>
        <v>0.10869565217391304</v>
      </c>
      <c r="I76" s="110">
        <f>IF(ISNUMBER(G76), $B91 * H76, "")</f>
        <v>16304.347826086956</v>
      </c>
      <c r="J76" s="106">
        <v>250</v>
      </c>
      <c r="K76" s="107">
        <f>IF(ISNUMBER(J76), (J76 - $B76) / $B76, "")</f>
        <v>8.6956521739130432E-2</v>
      </c>
      <c r="L76" s="108">
        <f>IF(ISNUMBER(J76), $B91 * K76, "")</f>
        <v>13043.478260869564</v>
      </c>
      <c r="M76" s="109">
        <v>259</v>
      </c>
      <c r="N76" s="107">
        <f>IF(ISNUMBER(M76), (M76 - $B76) / $B76, "")</f>
        <v>0.12608695652173912</v>
      </c>
      <c r="O76" s="108">
        <f>IF(ISNUMBER(M76), $B91 * N76, "")</f>
        <v>18913.043478260868</v>
      </c>
      <c r="Q76" s="264"/>
      <c r="R76" s="264"/>
      <c r="S76" s="264"/>
    </row>
    <row r="77" spans="1:19" ht="17.25" thickBot="1">
      <c r="A77" s="125" t="s">
        <v>192</v>
      </c>
      <c r="B77" s="126">
        <v>132</v>
      </c>
      <c r="C77" s="77">
        <v>2.3255814E-2</v>
      </c>
      <c r="D77" s="15">
        <v>144</v>
      </c>
      <c r="E77" s="32">
        <f t="shared" ref="E77:E80" si="34">IF(ISNUMBER(D77), (D77 - $B77) / $B77, "")</f>
        <v>9.0909090909090912E-2</v>
      </c>
      <c r="F77" s="18">
        <f>IF(ISNUMBER(D77), $B91 * E77, "")</f>
        <v>13636.363636363636</v>
      </c>
      <c r="G77" s="31">
        <v>150</v>
      </c>
      <c r="H77" s="32">
        <f t="shared" ref="H77:H80" si="35">IF(ISNUMBER(G77), (G77 - $B77) / $B77, "")</f>
        <v>0.13636363636363635</v>
      </c>
      <c r="I77" s="101">
        <f>IF(ISNUMBER(G77), $B91 * H77, "")</f>
        <v>20454.545454545452</v>
      </c>
      <c r="J77" s="15">
        <v>148</v>
      </c>
      <c r="K77" s="32">
        <f t="shared" ref="K77:K80" si="36">IF(ISNUMBER(J77), (J77 - $B77) / $B77, "")</f>
        <v>0.12121212121212122</v>
      </c>
      <c r="L77" s="18">
        <f>IF(ISNUMBER(J77), $B91 * K77, "")</f>
        <v>18181.818181818184</v>
      </c>
      <c r="M77" s="31">
        <v>151</v>
      </c>
      <c r="N77" s="32">
        <f t="shared" ref="N77:N80" si="37">IF(ISNUMBER(M77), (M77 - $B77) / $B77, "")</f>
        <v>0.14393939393939395</v>
      </c>
      <c r="O77" s="18">
        <f>IF(ISNUMBER(M77), $B91 * N77, "")</f>
        <v>21590.909090909092</v>
      </c>
      <c r="Q77" s="264"/>
      <c r="R77" s="264"/>
      <c r="S77" s="264"/>
    </row>
    <row r="78" spans="1:19" ht="17.25" thickBot="1">
      <c r="A78" s="125" t="s">
        <v>128</v>
      </c>
      <c r="B78" s="126">
        <v>149</v>
      </c>
      <c r="C78" s="77">
        <v>1.36054422E-2</v>
      </c>
      <c r="D78" s="15">
        <v>161</v>
      </c>
      <c r="E78" s="32">
        <f t="shared" si="34"/>
        <v>8.0536912751677847E-2</v>
      </c>
      <c r="F78" s="18">
        <f>IF(ISNUMBER(D78), $B91 * E78, "")</f>
        <v>12080.536912751677</v>
      </c>
      <c r="G78" s="31">
        <v>160</v>
      </c>
      <c r="H78" s="32">
        <f t="shared" si="35"/>
        <v>7.3825503355704702E-2</v>
      </c>
      <c r="I78" s="101">
        <f>IF(ISNUMBER(G78), $B91 * H78, "")</f>
        <v>11073.825503355705</v>
      </c>
      <c r="J78" s="15">
        <v>160</v>
      </c>
      <c r="K78" s="32">
        <f t="shared" si="36"/>
        <v>7.3825503355704702E-2</v>
      </c>
      <c r="L78" s="18">
        <f>IF(ISNUMBER(J78), $B91 * K78, "")</f>
        <v>11073.825503355705</v>
      </c>
      <c r="M78" s="31">
        <v>161</v>
      </c>
      <c r="N78" s="32">
        <f t="shared" si="37"/>
        <v>8.0536912751677847E-2</v>
      </c>
      <c r="O78" s="18">
        <f>IF(ISNUMBER(M78), $B91 * N78, "")</f>
        <v>12080.536912751677</v>
      </c>
      <c r="Q78" s="264"/>
      <c r="R78" s="264"/>
      <c r="S78" s="264"/>
    </row>
    <row r="79" spans="1:19" ht="17.25" thickBot="1">
      <c r="A79" s="125" t="s">
        <v>150</v>
      </c>
      <c r="B79" s="126">
        <v>116</v>
      </c>
      <c r="C79" s="77">
        <v>8.6956522000000008E-3</v>
      </c>
      <c r="D79" s="15">
        <v>118</v>
      </c>
      <c r="E79" s="32">
        <f t="shared" si="34"/>
        <v>1.7241379310344827E-2</v>
      </c>
      <c r="F79" s="18">
        <f>IF(ISNUMBER(D79), $B91 * E79, "")</f>
        <v>2586.2068965517242</v>
      </c>
      <c r="G79" s="31">
        <v>120</v>
      </c>
      <c r="H79" s="32">
        <f t="shared" si="35"/>
        <v>3.4482758620689655E-2</v>
      </c>
      <c r="I79" s="101">
        <f>IF(ISNUMBER(G79), $B91 * H79, "")</f>
        <v>5172.4137931034484</v>
      </c>
      <c r="J79" s="15">
        <v>119</v>
      </c>
      <c r="K79" s="32">
        <f t="shared" si="36"/>
        <v>2.5862068965517241E-2</v>
      </c>
      <c r="L79" s="18">
        <f>IF(ISNUMBER(J79), $B91 * K79, "")</f>
        <v>3879.3103448275861</v>
      </c>
      <c r="M79" s="31">
        <v>120</v>
      </c>
      <c r="N79" s="32">
        <f t="shared" si="37"/>
        <v>3.4482758620689655E-2</v>
      </c>
      <c r="O79" s="18">
        <f>IF(ISNUMBER(M79), $B91 * N79, "")</f>
        <v>5172.4137931034484</v>
      </c>
      <c r="Q79" s="33"/>
      <c r="R79" s="33"/>
    </row>
    <row r="80" spans="1:19" ht="17.25" thickBot="1">
      <c r="A80" s="130" t="s">
        <v>236</v>
      </c>
      <c r="B80" s="131">
        <v>137</v>
      </c>
      <c r="C80" s="79">
        <v>7.3529412000000001E-3</v>
      </c>
      <c r="D80" s="24">
        <v>150</v>
      </c>
      <c r="E80" s="25">
        <f t="shared" si="34"/>
        <v>9.4890510948905105E-2</v>
      </c>
      <c r="F80" s="104">
        <f>IF(ISNUMBER(D80), $B91 * E80, "")</f>
        <v>14233.576642335765</v>
      </c>
      <c r="G80" s="102">
        <v>149</v>
      </c>
      <c r="H80" s="25">
        <f t="shared" si="35"/>
        <v>8.7591240875912413E-2</v>
      </c>
      <c r="I80" s="103">
        <f>IF(ISNUMBER(G80), $B91 * H80, "")</f>
        <v>13138.686131386861</v>
      </c>
      <c r="J80" s="24">
        <v>150</v>
      </c>
      <c r="K80" s="25">
        <f t="shared" si="36"/>
        <v>9.4890510948905105E-2</v>
      </c>
      <c r="L80" s="104">
        <f>IF(ISNUMBER(J80), $B91 * K80, "")</f>
        <v>14233.576642335765</v>
      </c>
      <c r="M80" s="102">
        <v>151</v>
      </c>
      <c r="N80" s="25">
        <f t="shared" si="37"/>
        <v>0.10218978102189781</v>
      </c>
      <c r="O80" s="104">
        <f>IF(ISNUMBER(M80), $B91 * N80, "")</f>
        <v>15328.467153284671</v>
      </c>
      <c r="Q80" s="265"/>
      <c r="R80" s="266"/>
      <c r="S80" s="267"/>
    </row>
    <row r="81" spans="1:19">
      <c r="A81" s="123" t="s">
        <v>126</v>
      </c>
      <c r="B81" s="124">
        <v>138</v>
      </c>
      <c r="C81" s="76">
        <v>7.2992700999999997E-3</v>
      </c>
      <c r="D81" s="13">
        <v>138</v>
      </c>
      <c r="E81" s="14">
        <f>IF(ISNUMBER(D81), (D81 - $B81) / $B81, "")</f>
        <v>0</v>
      </c>
      <c r="F81" s="16">
        <f>IF(ISNUMBER(D81), $B91 * E81, "")</f>
        <v>0</v>
      </c>
      <c r="G81" s="29">
        <v>139</v>
      </c>
      <c r="H81" s="14">
        <f>IF(ISNUMBER(G81), (G81 - $B81) / $B81, "")</f>
        <v>7.246376811594203E-3</v>
      </c>
      <c r="I81" s="100">
        <f>IF(ISNUMBER(G81), $B91 * H81, "")</f>
        <v>1086.9565217391305</v>
      </c>
      <c r="J81" s="13">
        <v>138</v>
      </c>
      <c r="K81" s="14">
        <f>IF(ISNUMBER(J81), (J81 - $B81) / $B81, "")</f>
        <v>0</v>
      </c>
      <c r="L81" s="16">
        <f>IF(ISNUMBER(J81), $B91 * K81, "")</f>
        <v>0</v>
      </c>
      <c r="M81" s="29">
        <v>139</v>
      </c>
      <c r="N81" s="14">
        <f>IF(ISNUMBER(M81), (M81 - $B81) / $B81, "")</f>
        <v>7.246376811594203E-3</v>
      </c>
      <c r="O81" s="16">
        <f>IF(ISNUMBER(M81), $B91 * N81, "")</f>
        <v>1086.9565217391305</v>
      </c>
      <c r="Q81" s="268"/>
      <c r="R81" s="269"/>
      <c r="S81" s="270"/>
    </row>
    <row r="82" spans="1:19" ht="17.25" thickBot="1">
      <c r="A82" s="125" t="s">
        <v>136</v>
      </c>
      <c r="B82" s="126">
        <v>367</v>
      </c>
      <c r="C82" s="77">
        <v>2.7322404000000001E-3</v>
      </c>
      <c r="D82" s="15">
        <v>376</v>
      </c>
      <c r="E82" s="32">
        <f t="shared" ref="E82:E85" si="38">IF(ISNUMBER(D82), (D82 - $B82) / $B82, "")</f>
        <v>2.4523160762942781E-2</v>
      </c>
      <c r="F82" s="18">
        <f>IF(ISNUMBER(D82), $B91 * E82, "")</f>
        <v>3678.474114441417</v>
      </c>
      <c r="G82" s="31">
        <v>379</v>
      </c>
      <c r="H82" s="32">
        <f t="shared" ref="H82:H85" si="39">IF(ISNUMBER(G82), (G82 - $B82) / $B82, "")</f>
        <v>3.2697547683923703E-2</v>
      </c>
      <c r="I82" s="101">
        <f>IF(ISNUMBER(G82), $B91 * H82, "")</f>
        <v>4904.6321525885551</v>
      </c>
      <c r="J82" s="15">
        <v>375</v>
      </c>
      <c r="K82" s="32">
        <f t="shared" ref="K82:K85" si="40">IF(ISNUMBER(J82), (J82 - $B82) / $B82, "")</f>
        <v>2.1798365122615803E-2</v>
      </c>
      <c r="L82" s="18">
        <f>IF(ISNUMBER(J82), $B91 * K82, "")</f>
        <v>3269.7547683923704</v>
      </c>
      <c r="M82" s="31">
        <v>376</v>
      </c>
      <c r="N82" s="32">
        <f t="shared" ref="N82:N85" si="41">IF(ISNUMBER(M82), (M82 - $B82) / $B82, "")</f>
        <v>2.4523160762942781E-2</v>
      </c>
      <c r="O82" s="18">
        <f>IF(ISNUMBER(M82), $B91 * N82, "")</f>
        <v>3678.474114441417</v>
      </c>
      <c r="Q82" s="271"/>
      <c r="R82" s="272"/>
      <c r="S82" s="273"/>
    </row>
    <row r="83" spans="1:19" ht="17.25" thickBot="1">
      <c r="A83" s="125" t="s">
        <v>116</v>
      </c>
      <c r="B83" s="126">
        <v>226</v>
      </c>
      <c r="C83" s="77">
        <v>-4.4052863000000001E-3</v>
      </c>
      <c r="D83" s="15">
        <v>234</v>
      </c>
      <c r="E83" s="32">
        <f t="shared" si="38"/>
        <v>3.5398230088495575E-2</v>
      </c>
      <c r="F83" s="18">
        <f>IF(ISNUMBER(D83), $B91 * E83, "")</f>
        <v>5309.7345132743358</v>
      </c>
      <c r="G83" s="31">
        <v>239</v>
      </c>
      <c r="H83" s="32">
        <f t="shared" si="39"/>
        <v>5.7522123893805309E-2</v>
      </c>
      <c r="I83" s="101">
        <f>IF(ISNUMBER(G83), $B91 * H83, "")</f>
        <v>8628.3185840707956</v>
      </c>
      <c r="J83" s="15">
        <v>237</v>
      </c>
      <c r="K83" s="32">
        <f t="shared" si="40"/>
        <v>4.8672566371681415E-2</v>
      </c>
      <c r="L83" s="18">
        <f>IF(ISNUMBER(J83), $B91 * K83, "")</f>
        <v>7300.8849557522126</v>
      </c>
      <c r="M83" s="31">
        <v>236</v>
      </c>
      <c r="N83" s="32">
        <f t="shared" si="41"/>
        <v>4.4247787610619468E-2</v>
      </c>
      <c r="O83" s="18">
        <f>IF(ISNUMBER(M83), $B91 * N83, "")</f>
        <v>6637.1681415929206</v>
      </c>
      <c r="Q83" s="264"/>
      <c r="R83" s="264"/>
      <c r="S83" s="264"/>
    </row>
    <row r="84" spans="1:19" ht="17.25" thickBot="1">
      <c r="A84" s="125" t="s">
        <v>57</v>
      </c>
      <c r="B84" s="126">
        <v>207</v>
      </c>
      <c r="C84" s="77">
        <v>-4.8076923000000002E-3</v>
      </c>
      <c r="D84" s="15">
        <v>213</v>
      </c>
      <c r="E84" s="32">
        <f t="shared" si="38"/>
        <v>2.8985507246376812E-2</v>
      </c>
      <c r="F84" s="18">
        <f>IF(ISNUMBER(D84), $B91 * E84, "")</f>
        <v>4347.826086956522</v>
      </c>
      <c r="G84" s="31">
        <v>218</v>
      </c>
      <c r="H84" s="32">
        <f t="shared" si="39"/>
        <v>5.3140096618357488E-2</v>
      </c>
      <c r="I84" s="101">
        <f>IF(ISNUMBER(G84), $B91 * H84, "")</f>
        <v>7971.014492753623</v>
      </c>
      <c r="J84" s="15">
        <v>215</v>
      </c>
      <c r="K84" s="32">
        <f t="shared" si="40"/>
        <v>3.864734299516908E-2</v>
      </c>
      <c r="L84" s="18">
        <f>IF(ISNUMBER(J84), $B91 * K84, "")</f>
        <v>5797.101449275362</v>
      </c>
      <c r="M84" s="31">
        <v>219</v>
      </c>
      <c r="N84" s="32">
        <f t="shared" si="41"/>
        <v>5.7971014492753624E-2</v>
      </c>
      <c r="O84" s="18">
        <f>IF(ISNUMBER(M84), $B91 * N84, "")</f>
        <v>8695.652173913044</v>
      </c>
      <c r="Q84" s="274"/>
      <c r="R84" s="274"/>
      <c r="S84" s="274"/>
    </row>
    <row r="85" spans="1:19" ht="17.25" thickBot="1">
      <c r="A85" s="127" t="s">
        <v>86</v>
      </c>
      <c r="B85" s="128">
        <v>365</v>
      </c>
      <c r="C85" s="78">
        <v>-8.1521739000000003E-3</v>
      </c>
      <c r="D85" s="20">
        <v>409</v>
      </c>
      <c r="E85" s="21">
        <f t="shared" si="38"/>
        <v>0.12054794520547946</v>
      </c>
      <c r="F85" s="22">
        <f>IF(ISNUMBER(D85), $B91 * E85, "")</f>
        <v>18082.191780821919</v>
      </c>
      <c r="G85" s="30">
        <v>416</v>
      </c>
      <c r="H85" s="21">
        <f t="shared" si="39"/>
        <v>0.13972602739726028</v>
      </c>
      <c r="I85" s="105">
        <f>IF(ISNUMBER(G85), $B91 * H85, "")</f>
        <v>20958.904109589042</v>
      </c>
      <c r="J85" s="20">
        <v>404</v>
      </c>
      <c r="K85" s="21">
        <f t="shared" si="40"/>
        <v>0.10684931506849316</v>
      </c>
      <c r="L85" s="22">
        <f>IF(ISNUMBER(J85), $B91 * K85, "")</f>
        <v>16027.397260273974</v>
      </c>
      <c r="M85" s="30">
        <v>420</v>
      </c>
      <c r="N85" s="21">
        <f t="shared" si="41"/>
        <v>0.15068493150684931</v>
      </c>
      <c r="O85" s="22">
        <f>IF(ISNUMBER(M85), $B91 * N85, "")</f>
        <v>22602.739726027397</v>
      </c>
      <c r="Q85" s="274"/>
      <c r="R85" s="274"/>
      <c r="S85" s="274"/>
    </row>
    <row r="86" spans="1:19" ht="17.25" thickBot="1">
      <c r="A86" s="125" t="s">
        <v>160</v>
      </c>
      <c r="B86" s="129">
        <v>111</v>
      </c>
      <c r="C86" s="80">
        <v>-8.9285713999999999E-3</v>
      </c>
      <c r="D86" s="106">
        <v>118</v>
      </c>
      <c r="E86" s="107">
        <f>IF(ISNUMBER(D86), (D86 - $B86) / $B86, "")</f>
        <v>6.3063063063063057E-2</v>
      </c>
      <c r="F86" s="108">
        <f>IF(ISNUMBER(D86), $B91 * E86, "")</f>
        <v>9459.4594594594582</v>
      </c>
      <c r="G86" s="109">
        <v>118</v>
      </c>
      <c r="H86" s="107">
        <f>IF(ISNUMBER(G86), (G86 - $B86) / $B86, "")</f>
        <v>6.3063063063063057E-2</v>
      </c>
      <c r="I86" s="110">
        <f>IF(ISNUMBER(G86), $B91 * H86, "")</f>
        <v>9459.4594594594582</v>
      </c>
      <c r="J86" s="106">
        <v>118</v>
      </c>
      <c r="K86" s="107">
        <f>IF(ISNUMBER(J86), (J86 - $B86) / $B86, "")</f>
        <v>6.3063063063063057E-2</v>
      </c>
      <c r="L86" s="108">
        <f>IF(ISNUMBER(J86), $B91 * K86, "")</f>
        <v>9459.4594594594582</v>
      </c>
      <c r="M86" s="109">
        <v>119</v>
      </c>
      <c r="N86" s="107">
        <f>IF(ISNUMBER(M86), (M86 - $B86) / $B86, "")</f>
        <v>7.2072072072072071E-2</v>
      </c>
      <c r="O86" s="108">
        <f>IF(ISNUMBER(M86), $B91 * N86, "")</f>
        <v>10810.81081081081</v>
      </c>
      <c r="Q86" s="264"/>
      <c r="R86" s="264"/>
      <c r="S86" s="264"/>
    </row>
    <row r="87" spans="1:19" ht="17.25" thickBot="1">
      <c r="A87" s="125" t="s">
        <v>142</v>
      </c>
      <c r="B87" s="126">
        <v>107</v>
      </c>
      <c r="C87" s="77">
        <v>-9.2592592999999994E-3</v>
      </c>
      <c r="D87" s="15">
        <v>114</v>
      </c>
      <c r="E87" s="32">
        <f t="shared" ref="E87:E90" si="42">IF(ISNUMBER(D87), (D87 - $B87) / $B87, "")</f>
        <v>6.5420560747663545E-2</v>
      </c>
      <c r="F87" s="18">
        <f>IF(ISNUMBER(D87), $B91 * E87, "")</f>
        <v>9813.0841121495323</v>
      </c>
      <c r="G87" s="31">
        <v>114</v>
      </c>
      <c r="H87" s="32">
        <f t="shared" ref="H87:H90" si="43">IF(ISNUMBER(G87), (G87 - $B87) / $B87, "")</f>
        <v>6.5420560747663545E-2</v>
      </c>
      <c r="I87" s="101">
        <f>IF(ISNUMBER(G87), $B91 * H87, "")</f>
        <v>9813.0841121495323</v>
      </c>
      <c r="J87" s="15">
        <v>113</v>
      </c>
      <c r="K87" s="32">
        <f t="shared" ref="K87:K90" si="44">IF(ISNUMBER(J87), (J87 - $B87) / $B87, "")</f>
        <v>5.6074766355140186E-2</v>
      </c>
      <c r="L87" s="18">
        <f>IF(ISNUMBER(J87), $B91 * K87, "")</f>
        <v>8411.2149532710282</v>
      </c>
      <c r="M87" s="31">
        <v>114</v>
      </c>
      <c r="N87" s="32">
        <f t="shared" ref="N87:N90" si="45">IF(ISNUMBER(M87), (M87 - $B87) / $B87, "")</f>
        <v>6.5420560747663545E-2</v>
      </c>
      <c r="O87" s="18">
        <f>IF(ISNUMBER(M87), $B91 * N87, "")</f>
        <v>9813.0841121495323</v>
      </c>
      <c r="Q87" s="264"/>
      <c r="R87" s="264"/>
      <c r="S87" s="264"/>
    </row>
    <row r="88" spans="1:19" ht="17.25" thickBot="1">
      <c r="A88" s="125" t="s">
        <v>80</v>
      </c>
      <c r="B88" s="126">
        <v>882</v>
      </c>
      <c r="C88" s="77">
        <v>-1.45251397E-2</v>
      </c>
      <c r="D88" s="15">
        <v>908</v>
      </c>
      <c r="E88" s="32">
        <f t="shared" si="42"/>
        <v>2.9478458049886622E-2</v>
      </c>
      <c r="F88" s="18">
        <f>IF(ISNUMBER(D88), $B91 * E88, "")</f>
        <v>4421.7687074829928</v>
      </c>
      <c r="G88" s="31">
        <v>924</v>
      </c>
      <c r="H88" s="32">
        <f t="shared" si="43"/>
        <v>4.7619047619047616E-2</v>
      </c>
      <c r="I88" s="101">
        <f>IF(ISNUMBER(G88), $B91 * H88, "")</f>
        <v>7142.8571428571422</v>
      </c>
      <c r="J88" s="15">
        <v>912</v>
      </c>
      <c r="K88" s="32">
        <f t="shared" si="44"/>
        <v>3.4013605442176874E-2</v>
      </c>
      <c r="L88" s="18">
        <f>IF(ISNUMBER(J88), $B91 * K88, "")</f>
        <v>5102.0408163265311</v>
      </c>
      <c r="M88" s="31">
        <v>916</v>
      </c>
      <c r="N88" s="32">
        <f t="shared" si="45"/>
        <v>3.8548752834467119E-2</v>
      </c>
      <c r="O88" s="18">
        <f>IF(ISNUMBER(M88), $B91 * N88, "")</f>
        <v>5782.3129251700675</v>
      </c>
      <c r="Q88" s="264"/>
      <c r="R88" s="264"/>
      <c r="S88" s="264"/>
    </row>
    <row r="89" spans="1:19">
      <c r="A89" s="125" t="s">
        <v>164</v>
      </c>
      <c r="B89" s="126">
        <v>242</v>
      </c>
      <c r="C89" s="77">
        <v>-1.6260162599999999E-2</v>
      </c>
      <c r="D89" s="15">
        <v>254</v>
      </c>
      <c r="E89" s="32">
        <f t="shared" si="42"/>
        <v>4.9586776859504134E-2</v>
      </c>
      <c r="F89" s="18">
        <f>IF(ISNUMBER(D89), $B91 * E89, "")</f>
        <v>7438.0165289256202</v>
      </c>
      <c r="G89" s="31">
        <v>261</v>
      </c>
      <c r="H89" s="32">
        <f t="shared" si="43"/>
        <v>7.8512396694214878E-2</v>
      </c>
      <c r="I89" s="101">
        <f>IF(ISNUMBER(G89), $B91 * H89, "")</f>
        <v>11776.859504132231</v>
      </c>
      <c r="J89" s="15">
        <v>256</v>
      </c>
      <c r="K89" s="32">
        <f t="shared" si="44"/>
        <v>5.7851239669421489E-2</v>
      </c>
      <c r="L89" s="18">
        <f>IF(ISNUMBER(J89), $B91 * K89, "")</f>
        <v>8677.6859504132226</v>
      </c>
      <c r="M89" s="31">
        <v>258</v>
      </c>
      <c r="N89" s="32">
        <f t="shared" si="45"/>
        <v>6.6115702479338845E-2</v>
      </c>
      <c r="O89" s="18">
        <f>IF(ISNUMBER(M89), $B91 * N89, "")</f>
        <v>9917.3553719008269</v>
      </c>
      <c r="Q89" s="253"/>
      <c r="R89" s="254"/>
      <c r="S89" s="255"/>
    </row>
    <row r="90" spans="1:19" ht="17.25" thickBot="1">
      <c r="A90" s="130" t="s">
        <v>130</v>
      </c>
      <c r="B90" s="131">
        <v>118</v>
      </c>
      <c r="C90" s="79">
        <v>-1.6666666699999999E-2</v>
      </c>
      <c r="D90" s="24">
        <v>122</v>
      </c>
      <c r="E90" s="25">
        <f t="shared" si="42"/>
        <v>3.3898305084745763E-2</v>
      </c>
      <c r="F90" s="104">
        <f>IF(ISNUMBER(D90), $B91 * E90, "")</f>
        <v>5084.7457627118647</v>
      </c>
      <c r="G90" s="102">
        <v>123</v>
      </c>
      <c r="H90" s="25">
        <f t="shared" si="43"/>
        <v>4.2372881355932202E-2</v>
      </c>
      <c r="I90" s="103">
        <f>IF(ISNUMBER(G90), $B91 * H90, "")</f>
        <v>6355.9322033898306</v>
      </c>
      <c r="J90" s="24">
        <v>122</v>
      </c>
      <c r="K90" s="25">
        <f t="shared" si="44"/>
        <v>3.3898305084745763E-2</v>
      </c>
      <c r="L90" s="104">
        <f>IF(ISNUMBER(J90), $B91 * K90, "")</f>
        <v>5084.7457627118647</v>
      </c>
      <c r="M90" s="102">
        <v>123</v>
      </c>
      <c r="N90" s="25">
        <f t="shared" si="45"/>
        <v>4.2372881355932202E-2</v>
      </c>
      <c r="O90" s="104">
        <f>IF(ISNUMBER(M90), $B91 * N90, "")</f>
        <v>6355.9322033898306</v>
      </c>
      <c r="Q90" s="256"/>
      <c r="R90" s="257"/>
      <c r="S90" s="258"/>
    </row>
    <row r="91" spans="1:19" ht="17.25" thickBot="1">
      <c r="A91" s="132" t="s">
        <v>268</v>
      </c>
      <c r="B91" s="317">
        <f>$B$37</f>
        <v>150000</v>
      </c>
      <c r="C91" s="318"/>
      <c r="D91" s="26" t="s">
        <v>269</v>
      </c>
      <c r="E91" s="27">
        <f>IF(COUNT(E71:E90), SUM(E71:E90) / COUNT(E71:E90), 0)</f>
        <v>5.0052393206462278E-2</v>
      </c>
      <c r="F91" s="28">
        <f>SUM(F71:F90)</f>
        <v>150157.17961938682</v>
      </c>
      <c r="G91" s="26" t="s">
        <v>269</v>
      </c>
      <c r="H91" s="27">
        <f>IF(COUNT(H71:H90), SUM(H71:H90) / COUNT(H71:H90), 0)</f>
        <v>6.3188677252335082E-2</v>
      </c>
      <c r="I91" s="28">
        <f>SUM(I71:I90)</f>
        <v>189566.03175700529</v>
      </c>
      <c r="J91" s="26" t="s">
        <v>269</v>
      </c>
      <c r="K91" s="27">
        <f>IF(COUNT(K71:K90), SUM(K71:K90) / COUNT(K71:K90), 0)</f>
        <v>5.2282149476364573E-2</v>
      </c>
      <c r="L91" s="28">
        <f>SUM(L71:L90)</f>
        <v>156846.44842909373</v>
      </c>
      <c r="M91" s="26" t="s">
        <v>269</v>
      </c>
      <c r="N91" s="27">
        <f>IF(COUNT(N71:N90), SUM(N71:N90) / COUNT(N71:N90), 0)</f>
        <v>6.1990281032221616E-2</v>
      </c>
      <c r="O91" s="28">
        <f>SUM(O71:O90)</f>
        <v>185970.84309666487</v>
      </c>
      <c r="Q91" s="259"/>
      <c r="R91" s="260"/>
      <c r="S91" s="261"/>
    </row>
    <row r="93" spans="1:19" ht="17.25" thickBot="1"/>
    <row r="94" spans="1:19" ht="17.25" thickBot="1">
      <c r="A94" s="275" t="s">
        <v>46</v>
      </c>
      <c r="B94" s="276"/>
      <c r="C94" s="276"/>
      <c r="D94" s="276"/>
      <c r="E94" s="276"/>
      <c r="F94" s="276"/>
      <c r="G94" s="276"/>
      <c r="H94" s="276"/>
      <c r="I94" s="276"/>
      <c r="J94" s="276"/>
      <c r="K94" s="276"/>
      <c r="L94" s="276"/>
      <c r="M94" s="276"/>
      <c r="N94" s="276"/>
      <c r="O94" s="277"/>
      <c r="Q94" s="274"/>
      <c r="R94" s="274"/>
      <c r="S94" s="274"/>
    </row>
    <row r="95" spans="1:19" ht="17.25" thickBot="1">
      <c r="A95" s="185" t="s">
        <v>265</v>
      </c>
      <c r="B95" s="275" t="s">
        <v>49</v>
      </c>
      <c r="C95" s="277"/>
      <c r="D95" s="275" t="s">
        <v>58</v>
      </c>
      <c r="E95" s="276"/>
      <c r="F95" s="277"/>
      <c r="G95" s="278">
        <f>_xlfn.IFNA(VLOOKUP(B95, 현재가테이블!$B$2:$D$200, 2, FALSE), "-")</f>
        <v>74050000</v>
      </c>
      <c r="H95" s="279"/>
      <c r="I95" s="280"/>
      <c r="J95" s="275" t="s">
        <v>59</v>
      </c>
      <c r="K95" s="276"/>
      <c r="L95" s="277"/>
      <c r="M95" s="281">
        <f>_xlfn.IFNA(VLOOKUP(B95, 현재가테이블!$B$2:$D$200, 3, FALSE), "-")</f>
        <v>-1.04236269E-2</v>
      </c>
      <c r="N95" s="282"/>
      <c r="O95" s="283"/>
      <c r="Q95" s="274"/>
      <c r="R95" s="274"/>
      <c r="S95" s="274"/>
    </row>
    <row r="96" spans="1:19" ht="17.25" thickBot="1">
      <c r="A96" s="319" t="s">
        <v>55</v>
      </c>
      <c r="B96" s="315" t="str">
        <f>TEXT($G$1, "[$-ko-KR]yyyy-mm-dd(ddd) ") &amp; "오전 00:00"</f>
        <v>2021-10-08(금) 오전 00:00</v>
      </c>
      <c r="C96" s="316"/>
      <c r="D96" s="288" t="str">
        <f>TEXT($G$1, "[$-ko-KR]yyyy-mm-dd(ddd) ") &amp; "오후 14:00"</f>
        <v>2021-10-08(금) 오후 14:00</v>
      </c>
      <c r="E96" s="289"/>
      <c r="F96" s="290"/>
      <c r="G96" s="288" t="str">
        <f>TEXT($G$1, "[$-ko-KR]yyyy-mm-dd(ddd) ") &amp; "오후 19:00"</f>
        <v>2021-10-08(금) 오후 19:00</v>
      </c>
      <c r="H96" s="289"/>
      <c r="I96" s="290"/>
      <c r="J96" s="288" t="str">
        <f>TEXT($G$1, "[$-ko-KR]yyyy-mm-dd(ddd) ") &amp; "오후 21:00"</f>
        <v>2021-10-08(금) 오후 21:00</v>
      </c>
      <c r="K96" s="289"/>
      <c r="L96" s="290"/>
      <c r="M96" s="288" t="str">
        <f>TEXT($G$1+1, "[$-ko-KR]yyyy-mm-dd(ddd) ") &amp; "오전 00:00"</f>
        <v>2021-10-09(토) 오전 00:00</v>
      </c>
      <c r="N96" s="289"/>
      <c r="O96" s="290"/>
      <c r="Q96" s="274"/>
      <c r="R96" s="274"/>
      <c r="S96" s="274"/>
    </row>
    <row r="97" spans="1:19" ht="17.25" thickBot="1">
      <c r="A97" s="320"/>
      <c r="B97" s="121" t="s">
        <v>58</v>
      </c>
      <c r="C97" s="122" t="s">
        <v>59</v>
      </c>
      <c r="D97" s="2" t="s">
        <v>58</v>
      </c>
      <c r="E97" s="10" t="s">
        <v>266</v>
      </c>
      <c r="F97" s="11" t="s">
        <v>267</v>
      </c>
      <c r="G97" s="186" t="s">
        <v>58</v>
      </c>
      <c r="H97" s="187" t="s">
        <v>266</v>
      </c>
      <c r="I97" s="188" t="s">
        <v>267</v>
      </c>
      <c r="J97" s="10" t="s">
        <v>58</v>
      </c>
      <c r="K97" s="10" t="s">
        <v>266</v>
      </c>
      <c r="L97" s="115" t="s">
        <v>267</v>
      </c>
      <c r="M97" s="2" t="s">
        <v>58</v>
      </c>
      <c r="N97" s="10" t="s">
        <v>266</v>
      </c>
      <c r="O97" s="66" t="s">
        <v>267</v>
      </c>
      <c r="Q97" s="264"/>
      <c r="R97" s="264"/>
      <c r="S97" s="264"/>
    </row>
    <row r="98" spans="1:19" ht="17.25" thickBot="1">
      <c r="A98" s="123" t="s">
        <v>67</v>
      </c>
      <c r="B98" s="124">
        <v>7020</v>
      </c>
      <c r="C98" s="76">
        <v>0.56347438750000001</v>
      </c>
      <c r="D98" s="13">
        <v>6395</v>
      </c>
      <c r="E98" s="14">
        <f>IF(ISNUMBER(D98), (D98 - $B98) / $B98, "")</f>
        <v>-8.903133903133903E-2</v>
      </c>
      <c r="F98" s="16">
        <f>IF(ISNUMBER(D98), $B118 * E98, "")</f>
        <v>-13354.700854700854</v>
      </c>
      <c r="G98" s="29">
        <v>6745</v>
      </c>
      <c r="H98" s="14">
        <f>IF(ISNUMBER(G98), (G98 - $B98) / $B98, "")</f>
        <v>-3.9173789173789171E-2</v>
      </c>
      <c r="I98" s="100">
        <f>IF(ISNUMBER(G98), $B118 * H98, "")</f>
        <v>-5876.068376068376</v>
      </c>
      <c r="J98" s="13">
        <v>6600</v>
      </c>
      <c r="K98" s="14">
        <f>IF(ISNUMBER(J98), (J98 - $B98) / $B98, "")</f>
        <v>-5.9829059829059832E-2</v>
      </c>
      <c r="L98" s="16">
        <f>IF(ISNUMBER(J98), $B118 * K98, "")</f>
        <v>-8974.3589743589746</v>
      </c>
      <c r="M98" s="29">
        <v>6380</v>
      </c>
      <c r="N98" s="14">
        <f>IF(ISNUMBER(M98), (M98 - $B98) / $B98, "")</f>
        <v>-9.1168091168091173E-2</v>
      </c>
      <c r="O98" s="16">
        <f>IF(ISNUMBER(M98), $B118 * N98, "")</f>
        <v>-13675.213675213676</v>
      </c>
      <c r="Q98" s="274"/>
      <c r="R98" s="274"/>
      <c r="S98" s="274"/>
    </row>
    <row r="99" spans="1:19" ht="17.25" thickBot="1">
      <c r="A99" s="125" t="s">
        <v>118</v>
      </c>
      <c r="B99" s="126">
        <v>5160</v>
      </c>
      <c r="C99" s="77">
        <v>0.16085489310000001</v>
      </c>
      <c r="D99" s="15">
        <v>5550</v>
      </c>
      <c r="E99" s="32">
        <f t="shared" ref="E99:E102" si="46">IF(ISNUMBER(D99), (D99 - $B99) / $B99, "")</f>
        <v>7.5581395348837205E-2</v>
      </c>
      <c r="F99" s="18">
        <f>IF(ISNUMBER(D99), $B118 * E99, "")</f>
        <v>11337.20930232558</v>
      </c>
      <c r="G99" s="31">
        <v>5520</v>
      </c>
      <c r="H99" s="32">
        <f t="shared" ref="H99:H102" si="47">IF(ISNUMBER(G99), (G99 - $B99) / $B99, "")</f>
        <v>6.9767441860465115E-2</v>
      </c>
      <c r="I99" s="101">
        <f>IF(ISNUMBER(G99), $B118 * H99, "")</f>
        <v>10465.116279069767</v>
      </c>
      <c r="J99" s="15">
        <v>5440</v>
      </c>
      <c r="K99" s="32">
        <f t="shared" ref="K99:K102" si="48">IF(ISNUMBER(J99), (J99 - $B99) / $B99, "")</f>
        <v>5.4263565891472867E-2</v>
      </c>
      <c r="L99" s="18">
        <f>IF(ISNUMBER(J99), $B118 * K99, "")</f>
        <v>8139.5348837209303</v>
      </c>
      <c r="M99" s="31">
        <v>5290</v>
      </c>
      <c r="N99" s="32">
        <f t="shared" ref="N99:N102" si="49">IF(ISNUMBER(M99), (M99 - $B99) / $B99, "")</f>
        <v>2.5193798449612403E-2</v>
      </c>
      <c r="O99" s="18">
        <f>IF(ISNUMBER(M99), $B118 * N99, "")</f>
        <v>3779.0697674418602</v>
      </c>
      <c r="Q99" s="274"/>
      <c r="R99" s="274"/>
      <c r="S99" s="274"/>
    </row>
    <row r="100" spans="1:19" ht="17.25" thickBot="1">
      <c r="A100" s="125" t="s">
        <v>184</v>
      </c>
      <c r="B100" s="126">
        <v>11290</v>
      </c>
      <c r="C100" s="77">
        <v>9.1876208900000006E-2</v>
      </c>
      <c r="D100" s="15">
        <v>11850</v>
      </c>
      <c r="E100" s="32">
        <f t="shared" si="46"/>
        <v>4.9601417183348095E-2</v>
      </c>
      <c r="F100" s="18">
        <f>IF(ISNUMBER(D100), $B118 * E100, "")</f>
        <v>7440.2125775022141</v>
      </c>
      <c r="G100" s="31">
        <v>11930</v>
      </c>
      <c r="H100" s="32">
        <f t="shared" si="47"/>
        <v>5.6687333923826397E-2</v>
      </c>
      <c r="I100" s="101">
        <f>IF(ISNUMBER(G100), $B118 * H100, "")</f>
        <v>8503.1000885739595</v>
      </c>
      <c r="J100" s="15">
        <v>11820</v>
      </c>
      <c r="K100" s="32">
        <f t="shared" si="48"/>
        <v>4.6944198405668734E-2</v>
      </c>
      <c r="L100" s="18">
        <f>IF(ISNUMBER(J100), $B118 * K100, "")</f>
        <v>7041.62976085031</v>
      </c>
      <c r="M100" s="31">
        <v>11700</v>
      </c>
      <c r="N100" s="32">
        <f t="shared" si="49"/>
        <v>3.6315323294951282E-2</v>
      </c>
      <c r="O100" s="18">
        <f>IF(ISNUMBER(M100), $B118 * N100, "")</f>
        <v>5447.298494242692</v>
      </c>
      <c r="Q100" s="264"/>
      <c r="R100" s="264"/>
      <c r="S100" s="264"/>
    </row>
    <row r="101" spans="1:19" ht="17.25" thickBot="1">
      <c r="A101" s="125" t="s">
        <v>220</v>
      </c>
      <c r="B101" s="126">
        <v>207</v>
      </c>
      <c r="C101" s="77">
        <v>8.3769633499999996E-2</v>
      </c>
      <c r="D101" s="15">
        <v>224</v>
      </c>
      <c r="E101" s="32">
        <f t="shared" si="46"/>
        <v>8.2125603864734303E-2</v>
      </c>
      <c r="F101" s="18">
        <f>IF(ISNUMBER(D101), $B118 * E101, "")</f>
        <v>12318.840579710146</v>
      </c>
      <c r="G101" s="31">
        <v>223</v>
      </c>
      <c r="H101" s="32">
        <f t="shared" si="47"/>
        <v>7.7294685990338161E-2</v>
      </c>
      <c r="I101" s="101">
        <f>IF(ISNUMBER(G101), $B118 * H101, "")</f>
        <v>11594.202898550724</v>
      </c>
      <c r="J101" s="15">
        <v>218</v>
      </c>
      <c r="K101" s="32">
        <f t="shared" si="48"/>
        <v>5.3140096618357488E-2</v>
      </c>
      <c r="L101" s="18">
        <f>IF(ISNUMBER(J101), $B118 * K101, "")</f>
        <v>7971.014492753623</v>
      </c>
      <c r="M101" s="31">
        <v>220</v>
      </c>
      <c r="N101" s="32">
        <f t="shared" si="49"/>
        <v>6.280193236714976E-2</v>
      </c>
      <c r="O101" s="18">
        <f>IF(ISNUMBER(M101), $B118 * N101, "")</f>
        <v>9420.289855072464</v>
      </c>
      <c r="Q101" s="264"/>
      <c r="R101" s="264"/>
      <c r="S101" s="264"/>
    </row>
    <row r="102" spans="1:19" ht="17.25" thickBot="1">
      <c r="A102" s="127" t="s">
        <v>216</v>
      </c>
      <c r="B102" s="128">
        <v>170</v>
      </c>
      <c r="C102" s="78">
        <v>8.2802547800000001E-2</v>
      </c>
      <c r="D102" s="20">
        <v>189</v>
      </c>
      <c r="E102" s="21">
        <f t="shared" si="46"/>
        <v>0.11176470588235295</v>
      </c>
      <c r="F102" s="22">
        <f>IF(ISNUMBER(D102), $B118 * E102, "")</f>
        <v>16764.705882352941</v>
      </c>
      <c r="G102" s="30">
        <v>195</v>
      </c>
      <c r="H102" s="21">
        <f t="shared" si="47"/>
        <v>0.14705882352941177</v>
      </c>
      <c r="I102" s="105">
        <f>IF(ISNUMBER(G102), $B118 * H102, "")</f>
        <v>22058.823529411766</v>
      </c>
      <c r="J102" s="20">
        <v>192</v>
      </c>
      <c r="K102" s="21">
        <f t="shared" si="48"/>
        <v>0.12941176470588237</v>
      </c>
      <c r="L102" s="22">
        <f>IF(ISNUMBER(J102), $B118 * K102, "")</f>
        <v>19411.764705882353</v>
      </c>
      <c r="M102" s="30">
        <v>192</v>
      </c>
      <c r="N102" s="21">
        <f t="shared" si="49"/>
        <v>0.12941176470588237</v>
      </c>
      <c r="O102" s="22">
        <f>IF(ISNUMBER(M102), $B118 * N102, "")</f>
        <v>19411.764705882353</v>
      </c>
      <c r="Q102" s="264"/>
      <c r="R102" s="264"/>
      <c r="S102" s="264"/>
    </row>
    <row r="103" spans="1:19" ht="17.25" thickBot="1">
      <c r="A103" s="125" t="s">
        <v>232</v>
      </c>
      <c r="B103" s="129">
        <v>90.8</v>
      </c>
      <c r="C103" s="80">
        <v>7.9667062999999996E-2</v>
      </c>
      <c r="D103" s="106">
        <v>94.9</v>
      </c>
      <c r="E103" s="107">
        <f>IF(ISNUMBER(D103), (D103 - $B103) / $B103, "")</f>
        <v>4.5154185022026526E-2</v>
      </c>
      <c r="F103" s="108">
        <f>IF(ISNUMBER(D103), $B118 * E103, "")</f>
        <v>6773.1277533039793</v>
      </c>
      <c r="G103" s="109">
        <v>102</v>
      </c>
      <c r="H103" s="107">
        <f>IF(ISNUMBER(G103), (G103 - $B103) / $B103, "")</f>
        <v>0.1233480176211454</v>
      </c>
      <c r="I103" s="110">
        <f>IF(ISNUMBER(G103), $B118 * H103, "")</f>
        <v>18502.202643171811</v>
      </c>
      <c r="J103" s="106">
        <v>102</v>
      </c>
      <c r="K103" s="107">
        <f>IF(ISNUMBER(J103), (J103 - $B103) / $B103, "")</f>
        <v>0.1233480176211454</v>
      </c>
      <c r="L103" s="108">
        <f>IF(ISNUMBER(J103), $B118 * K103, "")</f>
        <v>18502.202643171811</v>
      </c>
      <c r="M103" s="109">
        <v>101</v>
      </c>
      <c r="N103" s="107">
        <f>IF(ISNUMBER(M103), (M103 - $B103) / $B103, "")</f>
        <v>0.11233480176211458</v>
      </c>
      <c r="O103" s="108">
        <f>IF(ISNUMBER(M103), $B118 * N103, "")</f>
        <v>16850.220264317188</v>
      </c>
      <c r="Q103" s="264"/>
      <c r="R103" s="264"/>
      <c r="S103" s="264"/>
    </row>
    <row r="104" spans="1:19" ht="17.25" thickBot="1">
      <c r="A104" s="125" t="s">
        <v>132</v>
      </c>
      <c r="B104" s="126">
        <v>41930</v>
      </c>
      <c r="C104" s="77">
        <v>7.4577139900000006E-2</v>
      </c>
      <c r="D104" s="15">
        <v>40630</v>
      </c>
      <c r="E104" s="32">
        <f t="shared" ref="E104:E107" si="50">IF(ISNUMBER(D104), (D104 - $B104) / $B104, "")</f>
        <v>-3.100405437634152E-2</v>
      </c>
      <c r="F104" s="18">
        <f>IF(ISNUMBER(D104), $B118 * E104, "")</f>
        <v>-4650.6081564512278</v>
      </c>
      <c r="G104" s="31">
        <v>40850</v>
      </c>
      <c r="H104" s="32">
        <f t="shared" ref="H104:H107" si="51">IF(ISNUMBER(G104), (G104 - $B104) / $B104, "")</f>
        <v>-2.5757214404960649E-2</v>
      </c>
      <c r="I104" s="101">
        <f>IF(ISNUMBER(G104), $B118 * H104, "")</f>
        <v>-3863.5821607440971</v>
      </c>
      <c r="J104" s="15">
        <v>40820</v>
      </c>
      <c r="K104" s="32">
        <f t="shared" ref="K104:K107" si="52">IF(ISNUMBER(J104), (J104 - $B104) / $B104, "")</f>
        <v>-2.6472692582876222E-2</v>
      </c>
      <c r="L104" s="18">
        <f>IF(ISNUMBER(J104), $B118 * K104, "")</f>
        <v>-3970.9038874314333</v>
      </c>
      <c r="M104" s="31">
        <v>40990</v>
      </c>
      <c r="N104" s="32">
        <f t="shared" ref="N104:N107" si="53">IF(ISNUMBER(M104), (M104 - $B104) / $B104, "")</f>
        <v>-2.2418316241354638E-2</v>
      </c>
      <c r="O104" s="18">
        <f>IF(ISNUMBER(M104), $B118 * N104, "")</f>
        <v>-3362.7474362031958</v>
      </c>
      <c r="Q104" s="264"/>
      <c r="R104" s="264"/>
      <c r="S104" s="264"/>
    </row>
    <row r="105" spans="1:19" ht="17.25" thickBot="1">
      <c r="A105" s="125" t="s">
        <v>182</v>
      </c>
      <c r="B105" s="126">
        <v>1760</v>
      </c>
      <c r="C105" s="77">
        <v>5.7057057100000003E-2</v>
      </c>
      <c r="D105" s="15">
        <v>1610</v>
      </c>
      <c r="E105" s="32">
        <f t="shared" si="50"/>
        <v>-8.5227272727272721E-2</v>
      </c>
      <c r="F105" s="18">
        <f>IF(ISNUMBER(D105), $B118 * E105, "")</f>
        <v>-12784.090909090908</v>
      </c>
      <c r="G105" s="31">
        <v>1635</v>
      </c>
      <c r="H105" s="32">
        <f t="shared" si="51"/>
        <v>-7.1022727272727279E-2</v>
      </c>
      <c r="I105" s="101">
        <f>IF(ISNUMBER(G105), $B118 * H105, "")</f>
        <v>-10653.409090909092</v>
      </c>
      <c r="J105" s="15">
        <v>1615</v>
      </c>
      <c r="K105" s="32">
        <f t="shared" si="52"/>
        <v>-8.2386363636363633E-2</v>
      </c>
      <c r="L105" s="18">
        <f>IF(ISNUMBER(J105), $B118 * K105, "")</f>
        <v>-12357.954545454544</v>
      </c>
      <c r="M105" s="31">
        <v>1620</v>
      </c>
      <c r="N105" s="32">
        <f t="shared" si="53"/>
        <v>-7.9545454545454544E-2</v>
      </c>
      <c r="O105" s="18">
        <f>IF(ISNUMBER(M105), $B118 * N105, "")</f>
        <v>-11931.818181818182</v>
      </c>
      <c r="Q105" s="264"/>
      <c r="R105" s="264"/>
      <c r="S105" s="264"/>
    </row>
    <row r="106" spans="1:19" ht="17.25" thickBot="1">
      <c r="A106" s="125" t="s">
        <v>148</v>
      </c>
      <c r="B106" s="126">
        <v>13.9</v>
      </c>
      <c r="C106" s="77">
        <v>5.3030303000000001E-2</v>
      </c>
      <c r="D106" s="15">
        <v>17.2</v>
      </c>
      <c r="E106" s="32">
        <f t="shared" si="50"/>
        <v>0.23741007194244595</v>
      </c>
      <c r="F106" s="18">
        <f>IF(ISNUMBER(D106), $B118 * E106, "")</f>
        <v>35611.510791366891</v>
      </c>
      <c r="G106" s="31">
        <v>16.899999999999999</v>
      </c>
      <c r="H106" s="32">
        <f t="shared" si="51"/>
        <v>0.21582733812949628</v>
      </c>
      <c r="I106" s="101">
        <f>IF(ISNUMBER(G106), $B118 * H106, "")</f>
        <v>32374.100719424441</v>
      </c>
      <c r="J106" s="15">
        <v>17</v>
      </c>
      <c r="K106" s="32">
        <f t="shared" si="52"/>
        <v>0.22302158273381292</v>
      </c>
      <c r="L106" s="18">
        <f>IF(ISNUMBER(J106), $B118 * K106, "")</f>
        <v>33453.237410071939</v>
      </c>
      <c r="M106" s="31">
        <v>16</v>
      </c>
      <c r="N106" s="32">
        <f t="shared" si="53"/>
        <v>0.15107913669064746</v>
      </c>
      <c r="O106" s="18">
        <f>IF(ISNUMBER(M106), $B118 * N106, "")</f>
        <v>22661.870503597118</v>
      </c>
      <c r="Q106" s="33"/>
      <c r="R106" s="33"/>
    </row>
    <row r="107" spans="1:19" ht="17.25" thickBot="1">
      <c r="A107" s="130" t="s">
        <v>208</v>
      </c>
      <c r="B107" s="131">
        <v>16.100000000000001</v>
      </c>
      <c r="C107" s="79">
        <v>5.2287581700000002E-2</v>
      </c>
      <c r="D107" s="24">
        <v>19</v>
      </c>
      <c r="E107" s="25">
        <f t="shared" si="50"/>
        <v>0.18012422360248437</v>
      </c>
      <c r="F107" s="104">
        <f>IF(ISNUMBER(D107), $B118 * E107, "")</f>
        <v>27018.633540372655</v>
      </c>
      <c r="G107" s="102">
        <v>19.2</v>
      </c>
      <c r="H107" s="25">
        <f t="shared" si="51"/>
        <v>0.19254658385093154</v>
      </c>
      <c r="I107" s="103">
        <f>IF(ISNUMBER(G107), $B118 * H107, "")</f>
        <v>28881.987577639731</v>
      </c>
      <c r="J107" s="24">
        <v>19.2</v>
      </c>
      <c r="K107" s="25">
        <f t="shared" si="52"/>
        <v>0.19254658385093154</v>
      </c>
      <c r="L107" s="104">
        <f>IF(ISNUMBER(J107), $B118 * K107, "")</f>
        <v>28881.987577639731</v>
      </c>
      <c r="M107" s="102">
        <v>18.5</v>
      </c>
      <c r="N107" s="25">
        <f t="shared" si="53"/>
        <v>0.14906832298136635</v>
      </c>
      <c r="O107" s="104">
        <f>IF(ISNUMBER(M107), $B118 * N107, "")</f>
        <v>22360.248447204955</v>
      </c>
      <c r="Q107" s="265"/>
      <c r="R107" s="266"/>
      <c r="S107" s="267"/>
    </row>
    <row r="108" spans="1:19">
      <c r="A108" s="123" t="s">
        <v>218</v>
      </c>
      <c r="B108" s="124">
        <v>286</v>
      </c>
      <c r="C108" s="76">
        <v>4.3795620399999999E-2</v>
      </c>
      <c r="D108" s="13">
        <v>307</v>
      </c>
      <c r="E108" s="14">
        <f>IF(ISNUMBER(D108), (D108 - $B108) / $B108, "")</f>
        <v>7.3426573426573424E-2</v>
      </c>
      <c r="F108" s="16">
        <f>IF(ISNUMBER(D108), $B118 * E108, "")</f>
        <v>11013.986013986014</v>
      </c>
      <c r="G108" s="29">
        <v>306</v>
      </c>
      <c r="H108" s="14">
        <f>IF(ISNUMBER(G108), (G108 - $B108) / $B108, "")</f>
        <v>6.9930069930069935E-2</v>
      </c>
      <c r="I108" s="100">
        <f>IF(ISNUMBER(G108), $B118 * H108, "")</f>
        <v>10489.510489510491</v>
      </c>
      <c r="J108" s="13">
        <v>303</v>
      </c>
      <c r="K108" s="14">
        <f>IF(ISNUMBER(J108), (J108 - $B108) / $B108, "")</f>
        <v>5.944055944055944E-2</v>
      </c>
      <c r="L108" s="16">
        <f>IF(ISNUMBER(J108), $B118 * K108, "")</f>
        <v>8916.0839160839168</v>
      </c>
      <c r="M108" s="29">
        <v>306</v>
      </c>
      <c r="N108" s="14">
        <f>IF(ISNUMBER(M108), (M108 - $B108) / $B108, "")</f>
        <v>6.9930069930069935E-2</v>
      </c>
      <c r="O108" s="16">
        <f>IF(ISNUMBER(M108), $B118 * N108, "")</f>
        <v>10489.510489510491</v>
      </c>
      <c r="Q108" s="268"/>
      <c r="R108" s="269"/>
      <c r="S108" s="270"/>
    </row>
    <row r="109" spans="1:19" ht="17.25" thickBot="1">
      <c r="A109" s="125" t="s">
        <v>250</v>
      </c>
      <c r="B109" s="126">
        <v>1205</v>
      </c>
      <c r="C109" s="77">
        <v>4.3290043299999997E-2</v>
      </c>
      <c r="D109" s="15">
        <v>1290</v>
      </c>
      <c r="E109" s="32">
        <f t="shared" ref="E109:E112" si="54">IF(ISNUMBER(D109), (D109 - $B109) / $B109, "")</f>
        <v>7.0539419087136929E-2</v>
      </c>
      <c r="F109" s="18">
        <f>IF(ISNUMBER(D109), $B118 * E109, "")</f>
        <v>10580.91286307054</v>
      </c>
      <c r="G109" s="31">
        <v>1330</v>
      </c>
      <c r="H109" s="32">
        <f t="shared" ref="H109:H112" si="55">IF(ISNUMBER(G109), (G109 - $B109) / $B109, "")</f>
        <v>0.1037344398340249</v>
      </c>
      <c r="I109" s="101">
        <f>IF(ISNUMBER(G109), $B118 * H109, "")</f>
        <v>15560.165975103735</v>
      </c>
      <c r="J109" s="15">
        <v>1360</v>
      </c>
      <c r="K109" s="32">
        <f t="shared" ref="K109:K112" si="56">IF(ISNUMBER(J109), (J109 - $B109) / $B109, "")</f>
        <v>0.12863070539419086</v>
      </c>
      <c r="L109" s="18">
        <f>IF(ISNUMBER(J109), $B118 * K109, "")</f>
        <v>19294.605809128629</v>
      </c>
      <c r="M109" s="31">
        <v>1305</v>
      </c>
      <c r="N109" s="32">
        <f t="shared" ref="N109:N112" si="57">IF(ISNUMBER(M109), (M109 - $B109) / $B109, "")</f>
        <v>8.2987551867219914E-2</v>
      </c>
      <c r="O109" s="18">
        <f>IF(ISNUMBER(M109), $B118 * N109, "")</f>
        <v>12448.132780082988</v>
      </c>
      <c r="Q109" s="271"/>
      <c r="R109" s="272"/>
      <c r="S109" s="273"/>
    </row>
    <row r="110" spans="1:19" ht="17.25" thickBot="1">
      <c r="A110" s="125" t="s">
        <v>202</v>
      </c>
      <c r="B110" s="126">
        <v>17.3</v>
      </c>
      <c r="C110" s="77">
        <v>4.2168674699999999E-2</v>
      </c>
      <c r="D110" s="15">
        <v>29</v>
      </c>
      <c r="E110" s="32">
        <f t="shared" si="54"/>
        <v>0.67630057803468202</v>
      </c>
      <c r="F110" s="18">
        <f>IF(ISNUMBER(D110), $B118 * E110, "")</f>
        <v>101445.08670520231</v>
      </c>
      <c r="G110" s="31">
        <v>27.1</v>
      </c>
      <c r="H110" s="32">
        <f t="shared" si="55"/>
        <v>0.56647398843930641</v>
      </c>
      <c r="I110" s="101">
        <f>IF(ISNUMBER(G110), $B118 * H110, "")</f>
        <v>84971.098265895955</v>
      </c>
      <c r="J110" s="15">
        <v>26.3</v>
      </c>
      <c r="K110" s="32">
        <f t="shared" si="56"/>
        <v>0.52023121387283233</v>
      </c>
      <c r="L110" s="18">
        <f>IF(ISNUMBER(J110), $B118 * K110, "")</f>
        <v>78034.682080924846</v>
      </c>
      <c r="M110" s="31">
        <v>23.5</v>
      </c>
      <c r="N110" s="32">
        <f t="shared" si="57"/>
        <v>0.35838150289017334</v>
      </c>
      <c r="O110" s="18">
        <f>IF(ISNUMBER(M110), $B118 * N110, "")</f>
        <v>53757.225433526</v>
      </c>
      <c r="Q110" s="264"/>
      <c r="R110" s="264"/>
      <c r="S110" s="264"/>
    </row>
    <row r="111" spans="1:19" ht="17.25" thickBot="1">
      <c r="A111" s="125" t="s">
        <v>212</v>
      </c>
      <c r="B111" s="126">
        <v>1120</v>
      </c>
      <c r="C111" s="77">
        <v>4.1860465100000001E-2</v>
      </c>
      <c r="D111" s="15">
        <v>1095</v>
      </c>
      <c r="E111" s="32">
        <f t="shared" si="54"/>
        <v>-2.2321428571428572E-2</v>
      </c>
      <c r="F111" s="18">
        <f>IF(ISNUMBER(D111), $B118 * E111, "")</f>
        <v>-3348.2142857142858</v>
      </c>
      <c r="G111" s="31">
        <v>1160</v>
      </c>
      <c r="H111" s="32">
        <f t="shared" si="55"/>
        <v>3.5714285714285712E-2</v>
      </c>
      <c r="I111" s="101">
        <f>IF(ISNUMBER(G111), $B118 * H111, "")</f>
        <v>5357.1428571428569</v>
      </c>
      <c r="J111" s="15">
        <v>1135</v>
      </c>
      <c r="K111" s="32">
        <f t="shared" si="56"/>
        <v>1.3392857142857142E-2</v>
      </c>
      <c r="L111" s="18">
        <f>IF(ISNUMBER(J111), $B118 * K111, "")</f>
        <v>2008.9285714285713</v>
      </c>
      <c r="M111" s="31">
        <v>1150</v>
      </c>
      <c r="N111" s="32">
        <f t="shared" si="57"/>
        <v>2.6785714285714284E-2</v>
      </c>
      <c r="O111" s="18">
        <f>IF(ISNUMBER(M111), $B118 * N111, "")</f>
        <v>4017.8571428571427</v>
      </c>
      <c r="Q111" s="274"/>
      <c r="R111" s="274"/>
      <c r="S111" s="274"/>
    </row>
    <row r="112" spans="1:19" ht="17.25" thickBot="1">
      <c r="A112" s="127" t="s">
        <v>82</v>
      </c>
      <c r="B112" s="128">
        <v>2785</v>
      </c>
      <c r="C112" s="78">
        <v>3.9179104499999999E-2</v>
      </c>
      <c r="D112" s="20">
        <v>2750</v>
      </c>
      <c r="E112" s="21">
        <f t="shared" si="54"/>
        <v>-1.2567324955116697E-2</v>
      </c>
      <c r="F112" s="22">
        <f>IF(ISNUMBER(D112), $B118 * E112, "")</f>
        <v>-1885.0987432675045</v>
      </c>
      <c r="G112" s="30">
        <v>2790</v>
      </c>
      <c r="H112" s="21">
        <f t="shared" si="55"/>
        <v>1.7953321364452424E-3</v>
      </c>
      <c r="I112" s="105">
        <f>IF(ISNUMBER(G112), $B118 * H112, "")</f>
        <v>269.29982046678634</v>
      </c>
      <c r="J112" s="20">
        <v>2770</v>
      </c>
      <c r="K112" s="21">
        <f t="shared" si="56"/>
        <v>-5.3859964093357273E-3</v>
      </c>
      <c r="L112" s="22">
        <f>IF(ISNUMBER(J112), $B118 * K112, "")</f>
        <v>-807.89946140035909</v>
      </c>
      <c r="M112" s="30">
        <v>2775</v>
      </c>
      <c r="N112" s="21">
        <f t="shared" si="57"/>
        <v>-3.5906642728904849E-3</v>
      </c>
      <c r="O112" s="22">
        <f>IF(ISNUMBER(M112), $B118 * N112, "")</f>
        <v>-538.59964093357269</v>
      </c>
      <c r="Q112" s="274"/>
      <c r="R112" s="274"/>
      <c r="S112" s="274"/>
    </row>
    <row r="113" spans="1:19" ht="17.25" thickBot="1">
      <c r="A113" s="125" t="s">
        <v>108</v>
      </c>
      <c r="B113" s="129">
        <v>189</v>
      </c>
      <c r="C113" s="80">
        <v>3.8461538500000003E-2</v>
      </c>
      <c r="D113" s="106">
        <v>206</v>
      </c>
      <c r="E113" s="107">
        <f>IF(ISNUMBER(D113), (D113 - $B113) / $B113, "")</f>
        <v>8.9947089947089942E-2</v>
      </c>
      <c r="F113" s="108">
        <f>IF(ISNUMBER(D113), $B118 * E113, "")</f>
        <v>13492.063492063491</v>
      </c>
      <c r="G113" s="109">
        <v>209</v>
      </c>
      <c r="H113" s="107">
        <f>IF(ISNUMBER(G113), (G113 - $B113) / $B113, "")</f>
        <v>0.10582010582010581</v>
      </c>
      <c r="I113" s="110">
        <f>IF(ISNUMBER(G113), $B118 * H113, "")</f>
        <v>15873.015873015873</v>
      </c>
      <c r="J113" s="106">
        <v>208</v>
      </c>
      <c r="K113" s="107">
        <f>IF(ISNUMBER(J113), (J113 - $B113) / $B113, "")</f>
        <v>0.10052910052910052</v>
      </c>
      <c r="L113" s="108">
        <f>IF(ISNUMBER(J113), $B118 * K113, "")</f>
        <v>15079.365079365078</v>
      </c>
      <c r="M113" s="109">
        <v>206</v>
      </c>
      <c r="N113" s="107">
        <f>IF(ISNUMBER(M113), (M113 - $B113) / $B113, "")</f>
        <v>8.9947089947089942E-2</v>
      </c>
      <c r="O113" s="108">
        <f>IF(ISNUMBER(M113), $B118 * N113, "")</f>
        <v>13492.063492063491</v>
      </c>
      <c r="Q113" s="264"/>
      <c r="R113" s="264"/>
      <c r="S113" s="264"/>
    </row>
    <row r="114" spans="1:19" ht="17.25" thickBot="1">
      <c r="A114" s="125" t="s">
        <v>238</v>
      </c>
      <c r="B114" s="126">
        <v>243</v>
      </c>
      <c r="C114" s="77">
        <v>3.4042553199999999E-2</v>
      </c>
      <c r="D114" s="15">
        <v>203</v>
      </c>
      <c r="E114" s="32">
        <f t="shared" ref="E114:E117" si="58">IF(ISNUMBER(D114), (D114 - $B114) / $B114, "")</f>
        <v>-0.16460905349794239</v>
      </c>
      <c r="F114" s="18">
        <f>IF(ISNUMBER(D114), $B118 * E114, "")</f>
        <v>-24691.358024691359</v>
      </c>
      <c r="G114" s="31">
        <v>203</v>
      </c>
      <c r="H114" s="32">
        <f t="shared" ref="H114:H117" si="59">IF(ISNUMBER(G114), (G114 - $B114) / $B114, "")</f>
        <v>-0.16460905349794239</v>
      </c>
      <c r="I114" s="101">
        <f>IF(ISNUMBER(G114), $B118 * H114, "")</f>
        <v>-24691.358024691359</v>
      </c>
      <c r="J114" s="15">
        <v>204</v>
      </c>
      <c r="K114" s="32">
        <f t="shared" ref="K114:K117" si="60">IF(ISNUMBER(J114), (J114 - $B114) / $B114, "")</f>
        <v>-0.16049382716049382</v>
      </c>
      <c r="L114" s="18">
        <f>IF(ISNUMBER(J114), $B118 * K114, "")</f>
        <v>-24074.074074074073</v>
      </c>
      <c r="M114" s="31">
        <v>202</v>
      </c>
      <c r="N114" s="32">
        <f t="shared" ref="N114:N117" si="61">IF(ISNUMBER(M114), (M114 - $B114) / $B114, "")</f>
        <v>-0.16872427983539096</v>
      </c>
      <c r="O114" s="18">
        <f>IF(ISNUMBER(M114), $B118 * N114, "")</f>
        <v>-25308.641975308645</v>
      </c>
      <c r="Q114" s="264"/>
      <c r="R114" s="264"/>
      <c r="S114" s="264"/>
    </row>
    <row r="115" spans="1:19" ht="17.25" thickBot="1">
      <c r="A115" s="125" t="s">
        <v>214</v>
      </c>
      <c r="B115" s="126">
        <v>12.4</v>
      </c>
      <c r="C115" s="77">
        <v>3.3333333299999997E-2</v>
      </c>
      <c r="D115" s="15">
        <v>14.4</v>
      </c>
      <c r="E115" s="32">
        <f t="shared" si="58"/>
        <v>0.16129032258064516</v>
      </c>
      <c r="F115" s="18">
        <f>IF(ISNUMBER(D115), $B118 * E115, "")</f>
        <v>24193.548387096773</v>
      </c>
      <c r="G115" s="31">
        <v>15</v>
      </c>
      <c r="H115" s="32">
        <f t="shared" si="59"/>
        <v>0.20967741935483866</v>
      </c>
      <c r="I115" s="101">
        <f>IF(ISNUMBER(G115), $B118 * H115, "")</f>
        <v>31451.6129032258</v>
      </c>
      <c r="J115" s="15">
        <v>14.9</v>
      </c>
      <c r="K115" s="32">
        <f t="shared" si="60"/>
        <v>0.20161290322580644</v>
      </c>
      <c r="L115" s="18">
        <f>IF(ISNUMBER(J115), $B118 * K115, "")</f>
        <v>30241.935483870966</v>
      </c>
      <c r="M115" s="31">
        <v>13.9</v>
      </c>
      <c r="N115" s="32">
        <f t="shared" si="61"/>
        <v>0.12096774193548386</v>
      </c>
      <c r="O115" s="18">
        <f>IF(ISNUMBER(M115), $B118 * N115, "")</f>
        <v>18145.16129032258</v>
      </c>
      <c r="Q115" s="264"/>
      <c r="R115" s="264"/>
      <c r="S115" s="264"/>
    </row>
    <row r="116" spans="1:19">
      <c r="A116" s="125" t="s">
        <v>194</v>
      </c>
      <c r="B116" s="126">
        <v>4070</v>
      </c>
      <c r="C116" s="77">
        <v>3.2994923900000001E-2</v>
      </c>
      <c r="D116" s="15">
        <v>4265</v>
      </c>
      <c r="E116" s="32">
        <f t="shared" si="58"/>
        <v>4.7911547911547912E-2</v>
      </c>
      <c r="F116" s="18">
        <f>IF(ISNUMBER(D116), $B118 * E116, "")</f>
        <v>7186.7321867321871</v>
      </c>
      <c r="G116" s="31">
        <v>4300</v>
      </c>
      <c r="H116" s="32">
        <f t="shared" si="59"/>
        <v>5.6511056511056514E-2</v>
      </c>
      <c r="I116" s="101">
        <f>IF(ISNUMBER(G116), $B118 * H116, "")</f>
        <v>8476.6584766584765</v>
      </c>
      <c r="J116" s="15">
        <v>4250</v>
      </c>
      <c r="K116" s="32">
        <f t="shared" si="60"/>
        <v>4.4226044226044224E-2</v>
      </c>
      <c r="L116" s="18">
        <f>IF(ISNUMBER(J116), $B118 * K116, "")</f>
        <v>6633.9066339066339</v>
      </c>
      <c r="M116" s="31">
        <v>4275</v>
      </c>
      <c r="N116" s="32">
        <f t="shared" si="61"/>
        <v>5.0368550368550369E-2</v>
      </c>
      <c r="O116" s="18">
        <f>IF(ISNUMBER(M116), $B118 * N116, "")</f>
        <v>7555.2825552825552</v>
      </c>
      <c r="Q116" s="253"/>
      <c r="R116" s="254"/>
      <c r="S116" s="255"/>
    </row>
    <row r="117" spans="1:19" ht="17.25" thickBot="1">
      <c r="A117" s="130" t="s">
        <v>248</v>
      </c>
      <c r="B117" s="131">
        <v>94.2</v>
      </c>
      <c r="C117" s="79">
        <v>2.9508196699999999E-2</v>
      </c>
      <c r="D117" s="24">
        <v>102</v>
      </c>
      <c r="E117" s="25">
        <f t="shared" si="58"/>
        <v>8.2802547770700605E-2</v>
      </c>
      <c r="F117" s="104">
        <f>IF(ISNUMBER(D117), $B118 * E117, "")</f>
        <v>12420.382165605091</v>
      </c>
      <c r="G117" s="102">
        <v>102</v>
      </c>
      <c r="H117" s="25">
        <f t="shared" si="59"/>
        <v>8.2802547770700605E-2</v>
      </c>
      <c r="I117" s="103">
        <f>IF(ISNUMBER(G117), $B118 * H117, "")</f>
        <v>12420.382165605091</v>
      </c>
      <c r="J117" s="24">
        <v>101</v>
      </c>
      <c r="K117" s="25">
        <f t="shared" si="60"/>
        <v>7.2186836518046679E-2</v>
      </c>
      <c r="L117" s="104">
        <f>IF(ISNUMBER(J117), $B118 * K117, "")</f>
        <v>10828.025477707002</v>
      </c>
      <c r="M117" s="102">
        <v>102</v>
      </c>
      <c r="N117" s="25">
        <f t="shared" si="61"/>
        <v>8.2802547770700605E-2</v>
      </c>
      <c r="O117" s="104">
        <f>IF(ISNUMBER(M117), $B118 * N117, "")</f>
        <v>12420.382165605091</v>
      </c>
      <c r="Q117" s="256"/>
      <c r="R117" s="257"/>
      <c r="S117" s="258"/>
    </row>
    <row r="118" spans="1:19" ht="17.25" thickBot="1">
      <c r="A118" s="132" t="s">
        <v>268</v>
      </c>
      <c r="B118" s="317">
        <f>$B$37</f>
        <v>150000</v>
      </c>
      <c r="C118" s="318"/>
      <c r="D118" s="26" t="s">
        <v>269</v>
      </c>
      <c r="E118" s="27">
        <f>IF(COUNT(E98:E117), SUM(E98:E117) / COUNT(E98:E117), 0)</f>
        <v>7.8960960422258225E-2</v>
      </c>
      <c r="F118" s="28">
        <f>SUM(F98:F117)</f>
        <v>236882.88126677467</v>
      </c>
      <c r="G118" s="26" t="s">
        <v>269</v>
      </c>
      <c r="H118" s="27">
        <f>IF(COUNT(H98:H117), SUM(H98:H117) / COUNT(H98:H117), 0)</f>
        <v>9.0721334303351456E-2</v>
      </c>
      <c r="I118" s="28">
        <f>SUM(I98:I117)</f>
        <v>272164.00291005435</v>
      </c>
      <c r="J118" s="26" t="s">
        <v>269</v>
      </c>
      <c r="K118" s="27">
        <f>IF(COUNT(K98:K117), SUM(K98:K117) / COUNT(K98:K117), 0)</f>
        <v>8.1417904527928991E-2</v>
      </c>
      <c r="L118" s="28">
        <f>SUM(L98:L117)</f>
        <v>244253.713583787</v>
      </c>
      <c r="M118" s="26" t="s">
        <v>269</v>
      </c>
      <c r="N118" s="27">
        <f>IF(COUNT(N98:N117), SUM(N98:N117) / COUNT(N98:N117), 0)</f>
        <v>5.9146452159177229E-2</v>
      </c>
      <c r="O118" s="28">
        <f>SUM(O98:O117)</f>
        <v>177439.35647753166</v>
      </c>
      <c r="Q118" s="259"/>
      <c r="R118" s="260"/>
      <c r="S118" s="261"/>
    </row>
    <row r="120" spans="1:19" ht="17.25" thickBot="1"/>
    <row r="121" spans="1:19" ht="17.25" thickBot="1">
      <c r="A121" s="275" t="s">
        <v>256</v>
      </c>
      <c r="B121" s="276"/>
      <c r="C121" s="276"/>
      <c r="D121" s="276"/>
      <c r="E121" s="276"/>
      <c r="F121" s="276"/>
      <c r="G121" s="276"/>
      <c r="H121" s="276"/>
      <c r="I121" s="276"/>
      <c r="J121" s="276"/>
      <c r="K121" s="276"/>
      <c r="L121" s="276"/>
      <c r="M121" s="276"/>
      <c r="N121" s="276"/>
      <c r="O121" s="277"/>
      <c r="Q121" s="274"/>
      <c r="R121" s="274"/>
      <c r="S121" s="274"/>
    </row>
    <row r="122" spans="1:19" ht="17.25" thickBot="1">
      <c r="A122" s="185" t="s">
        <v>265</v>
      </c>
      <c r="B122" s="275" t="s">
        <v>49</v>
      </c>
      <c r="C122" s="277"/>
      <c r="D122" s="275" t="s">
        <v>58</v>
      </c>
      <c r="E122" s="276"/>
      <c r="F122" s="277"/>
      <c r="G122" s="278">
        <f>_xlfn.IFNA(VLOOKUP(B122, 현재가테이블!$B$2:$D$200, 2, FALSE), "-")</f>
        <v>74050000</v>
      </c>
      <c r="H122" s="279"/>
      <c r="I122" s="280"/>
      <c r="J122" s="275" t="s">
        <v>59</v>
      </c>
      <c r="K122" s="276"/>
      <c r="L122" s="277"/>
      <c r="M122" s="281">
        <f>_xlfn.IFNA(VLOOKUP(B122, 현재가테이블!$B$2:$D$200, 3, FALSE), "-")</f>
        <v>-1.04236269E-2</v>
      </c>
      <c r="N122" s="282"/>
      <c r="O122" s="283"/>
      <c r="Q122" s="274"/>
      <c r="R122" s="274"/>
      <c r="S122" s="274"/>
    </row>
    <row r="123" spans="1:19" ht="17.25" thickBot="1">
      <c r="A123" s="319" t="s">
        <v>55</v>
      </c>
      <c r="B123" s="315" t="str">
        <f>TEXT($G$1, "[$-ko-KR]yyyy-mm-dd(ddd) ") &amp; "오전 00:00"</f>
        <v>2021-10-08(금) 오전 00:00</v>
      </c>
      <c r="C123" s="316"/>
      <c r="D123" s="288" t="str">
        <f>TEXT($G$1, "[$-ko-KR]yyyy-mm-dd(ddd) ") &amp; "오후 14:00"</f>
        <v>2021-10-08(금) 오후 14:00</v>
      </c>
      <c r="E123" s="289"/>
      <c r="F123" s="290"/>
      <c r="G123" s="288" t="str">
        <f>TEXT($G$1, "[$-ko-KR]yyyy-mm-dd(ddd) ") &amp; "오후 19:00"</f>
        <v>2021-10-08(금) 오후 19:00</v>
      </c>
      <c r="H123" s="289"/>
      <c r="I123" s="290"/>
      <c r="J123" s="288" t="str">
        <f>TEXT($G$1, "[$-ko-KR]yyyy-mm-dd(ddd) ") &amp; "오후 21:00"</f>
        <v>2021-10-08(금) 오후 21:00</v>
      </c>
      <c r="K123" s="289"/>
      <c r="L123" s="290"/>
      <c r="M123" s="288" t="str">
        <f>TEXT($G$1+1, "[$-ko-KR]yyyy-mm-dd(ddd) ") &amp; "오전 00:00"</f>
        <v>2021-10-09(토) 오전 00:00</v>
      </c>
      <c r="N123" s="289"/>
      <c r="O123" s="290"/>
      <c r="Q123" s="274"/>
      <c r="R123" s="274"/>
      <c r="S123" s="274"/>
    </row>
    <row r="124" spans="1:19" ht="17.25" thickBot="1">
      <c r="A124" s="320"/>
      <c r="B124" s="121" t="s">
        <v>58</v>
      </c>
      <c r="C124" s="122" t="s">
        <v>59</v>
      </c>
      <c r="D124" s="2" t="s">
        <v>58</v>
      </c>
      <c r="E124" s="10" t="s">
        <v>266</v>
      </c>
      <c r="F124" s="11" t="s">
        <v>267</v>
      </c>
      <c r="G124" s="186" t="s">
        <v>58</v>
      </c>
      <c r="H124" s="187" t="s">
        <v>266</v>
      </c>
      <c r="I124" s="188" t="s">
        <v>267</v>
      </c>
      <c r="J124" s="10" t="s">
        <v>58</v>
      </c>
      <c r="K124" s="10" t="s">
        <v>266</v>
      </c>
      <c r="L124" s="115" t="s">
        <v>267</v>
      </c>
      <c r="M124" s="2" t="s">
        <v>58</v>
      </c>
      <c r="N124" s="10" t="s">
        <v>266</v>
      </c>
      <c r="O124" s="66" t="s">
        <v>267</v>
      </c>
      <c r="Q124" s="264"/>
      <c r="R124" s="264"/>
      <c r="S124" s="264"/>
    </row>
    <row r="125" spans="1:19" ht="17.25" thickBot="1">
      <c r="A125" s="123" t="s">
        <v>232</v>
      </c>
      <c r="B125" s="124">
        <v>90.8</v>
      </c>
      <c r="C125" s="76">
        <v>7.9667062999999996E-2</v>
      </c>
      <c r="D125" s="13">
        <v>94.9</v>
      </c>
      <c r="E125" s="14">
        <f>IF(ISNUMBER(D125), (D125 - $B125) / $B125, "")</f>
        <v>4.5154185022026526E-2</v>
      </c>
      <c r="F125" s="16">
        <f>IF(ISNUMBER(D125), $B145 * E125, "")</f>
        <v>6773.1277533039793</v>
      </c>
      <c r="G125" s="29">
        <v>102</v>
      </c>
      <c r="H125" s="14">
        <f>IF(ISNUMBER(G125), (G125 - $B125) / $B125, "")</f>
        <v>0.1233480176211454</v>
      </c>
      <c r="I125" s="100">
        <f>IF(ISNUMBER(G125), $B145 * H125, "")</f>
        <v>18502.202643171811</v>
      </c>
      <c r="J125" s="13">
        <v>102</v>
      </c>
      <c r="K125" s="14">
        <f>IF(ISNUMBER(J125), (J125 - $B125) / $B125, "")</f>
        <v>0.1233480176211454</v>
      </c>
      <c r="L125" s="16">
        <f>IF(ISNUMBER(J125), $B145 * K125, "")</f>
        <v>18502.202643171811</v>
      </c>
      <c r="M125" s="29">
        <v>101</v>
      </c>
      <c r="N125" s="14">
        <f>IF(ISNUMBER(M125), (M125 - $B125) / $B125, "")</f>
        <v>0.11233480176211458</v>
      </c>
      <c r="O125" s="16">
        <f>IF(ISNUMBER(M125), $B145 * N125, "")</f>
        <v>16850.220264317188</v>
      </c>
      <c r="Q125" s="274"/>
      <c r="R125" s="274"/>
      <c r="S125" s="274"/>
    </row>
    <row r="126" spans="1:19" ht="17.25" thickBot="1">
      <c r="A126" s="125" t="s">
        <v>148</v>
      </c>
      <c r="B126" s="126">
        <v>13.9</v>
      </c>
      <c r="C126" s="77">
        <v>5.3030303000000001E-2</v>
      </c>
      <c r="D126" s="15">
        <v>17.2</v>
      </c>
      <c r="E126" s="32">
        <f t="shared" ref="E126:E129" si="62">IF(ISNUMBER(D126), (D126 - $B126) / $B126, "")</f>
        <v>0.23741007194244595</v>
      </c>
      <c r="F126" s="18">
        <f>IF(ISNUMBER(D126), $B145 * E126, "")</f>
        <v>35611.510791366891</v>
      </c>
      <c r="G126" s="31">
        <v>16.899999999999999</v>
      </c>
      <c r="H126" s="32">
        <f t="shared" ref="H126:H129" si="63">IF(ISNUMBER(G126), (G126 - $B126) / $B126, "")</f>
        <v>0.21582733812949628</v>
      </c>
      <c r="I126" s="101">
        <f>IF(ISNUMBER(G126), $B145 * H126, "")</f>
        <v>32374.100719424441</v>
      </c>
      <c r="J126" s="15">
        <v>17</v>
      </c>
      <c r="K126" s="32">
        <f t="shared" ref="K126:K129" si="64">IF(ISNUMBER(J126), (J126 - $B126) / $B126, "")</f>
        <v>0.22302158273381292</v>
      </c>
      <c r="L126" s="18">
        <f>IF(ISNUMBER(J126), $B145 * K126, "")</f>
        <v>33453.237410071939</v>
      </c>
      <c r="M126" s="31">
        <v>16</v>
      </c>
      <c r="N126" s="32">
        <f t="shared" ref="N126:N129" si="65">IF(ISNUMBER(M126), (M126 - $B126) / $B126, "")</f>
        <v>0.15107913669064746</v>
      </c>
      <c r="O126" s="18">
        <f>IF(ISNUMBER(M126), $B145 * N126, "")</f>
        <v>22661.870503597118</v>
      </c>
      <c r="Q126" s="274"/>
      <c r="R126" s="274"/>
      <c r="S126" s="274"/>
    </row>
    <row r="127" spans="1:19" ht="17.25" thickBot="1">
      <c r="A127" s="125" t="s">
        <v>208</v>
      </c>
      <c r="B127" s="126">
        <v>16.100000000000001</v>
      </c>
      <c r="C127" s="77">
        <v>5.2287581700000002E-2</v>
      </c>
      <c r="D127" s="15">
        <v>19</v>
      </c>
      <c r="E127" s="32">
        <f t="shared" si="62"/>
        <v>0.18012422360248437</v>
      </c>
      <c r="F127" s="18">
        <f>IF(ISNUMBER(D127), $B145 * E127, "")</f>
        <v>27018.633540372655</v>
      </c>
      <c r="G127" s="31">
        <v>19.2</v>
      </c>
      <c r="H127" s="32">
        <f t="shared" si="63"/>
        <v>0.19254658385093154</v>
      </c>
      <c r="I127" s="101">
        <f>IF(ISNUMBER(G127), $B145 * H127, "")</f>
        <v>28881.987577639731</v>
      </c>
      <c r="J127" s="15">
        <v>19.2</v>
      </c>
      <c r="K127" s="32">
        <f t="shared" si="64"/>
        <v>0.19254658385093154</v>
      </c>
      <c r="L127" s="18">
        <f>IF(ISNUMBER(J127), $B145 * K127, "")</f>
        <v>28881.987577639731</v>
      </c>
      <c r="M127" s="31">
        <v>18.5</v>
      </c>
      <c r="N127" s="32">
        <f t="shared" si="65"/>
        <v>0.14906832298136635</v>
      </c>
      <c r="O127" s="18">
        <f>IF(ISNUMBER(M127), $B145 * N127, "")</f>
        <v>22360.248447204955</v>
      </c>
      <c r="Q127" s="264"/>
      <c r="R127" s="264"/>
      <c r="S127" s="264"/>
    </row>
    <row r="128" spans="1:19" ht="17.25" thickBot="1">
      <c r="A128" s="125" t="s">
        <v>202</v>
      </c>
      <c r="B128" s="126">
        <v>17.3</v>
      </c>
      <c r="C128" s="77">
        <v>4.2168674699999999E-2</v>
      </c>
      <c r="D128" s="15">
        <v>29</v>
      </c>
      <c r="E128" s="32">
        <f t="shared" si="62"/>
        <v>0.67630057803468202</v>
      </c>
      <c r="F128" s="18">
        <f>IF(ISNUMBER(D128), $B145 * E128, "")</f>
        <v>101445.08670520231</v>
      </c>
      <c r="G128" s="31">
        <v>27.1</v>
      </c>
      <c r="H128" s="32">
        <f t="shared" si="63"/>
        <v>0.56647398843930641</v>
      </c>
      <c r="I128" s="101">
        <f>IF(ISNUMBER(G128), $B145 * H128, "")</f>
        <v>84971.098265895955</v>
      </c>
      <c r="J128" s="15">
        <v>26.3</v>
      </c>
      <c r="K128" s="32">
        <f t="shared" si="64"/>
        <v>0.52023121387283233</v>
      </c>
      <c r="L128" s="18">
        <f>IF(ISNUMBER(J128), $B145 * K128, "")</f>
        <v>78034.682080924846</v>
      </c>
      <c r="M128" s="31">
        <v>23.5</v>
      </c>
      <c r="N128" s="32">
        <f t="shared" si="65"/>
        <v>0.35838150289017334</v>
      </c>
      <c r="O128" s="18">
        <f>IF(ISNUMBER(M128), $B145 * N128, "")</f>
        <v>53757.225433526</v>
      </c>
      <c r="Q128" s="264"/>
      <c r="R128" s="264"/>
      <c r="S128" s="264"/>
    </row>
    <row r="129" spans="1:19" ht="17.25" thickBot="1">
      <c r="A129" s="127" t="s">
        <v>214</v>
      </c>
      <c r="B129" s="128">
        <v>12.4</v>
      </c>
      <c r="C129" s="78">
        <v>3.3333333299999997E-2</v>
      </c>
      <c r="D129" s="20">
        <v>14.4</v>
      </c>
      <c r="E129" s="21">
        <f t="shared" si="62"/>
        <v>0.16129032258064516</v>
      </c>
      <c r="F129" s="22">
        <f>IF(ISNUMBER(D129), $B145 * E129, "")</f>
        <v>24193.548387096773</v>
      </c>
      <c r="G129" s="30">
        <v>15</v>
      </c>
      <c r="H129" s="21">
        <f t="shared" si="63"/>
        <v>0.20967741935483866</v>
      </c>
      <c r="I129" s="105">
        <f>IF(ISNUMBER(G129), $B145 * H129, "")</f>
        <v>31451.6129032258</v>
      </c>
      <c r="J129" s="20">
        <v>14.9</v>
      </c>
      <c r="K129" s="21">
        <f t="shared" si="64"/>
        <v>0.20161290322580644</v>
      </c>
      <c r="L129" s="22">
        <f>IF(ISNUMBER(J129), $B145 * K129, "")</f>
        <v>30241.935483870966</v>
      </c>
      <c r="M129" s="30">
        <v>13.9</v>
      </c>
      <c r="N129" s="21">
        <f t="shared" si="65"/>
        <v>0.12096774193548386</v>
      </c>
      <c r="O129" s="22">
        <f>IF(ISNUMBER(M129), $B145 * N129, "")</f>
        <v>18145.16129032258</v>
      </c>
      <c r="Q129" s="264"/>
      <c r="R129" s="264"/>
      <c r="S129" s="264"/>
    </row>
    <row r="130" spans="1:19" ht="17.25" thickBot="1">
      <c r="A130" s="125" t="s">
        <v>248</v>
      </c>
      <c r="B130" s="129">
        <v>94.2</v>
      </c>
      <c r="C130" s="80">
        <v>2.9508196699999999E-2</v>
      </c>
      <c r="D130" s="106">
        <v>102</v>
      </c>
      <c r="E130" s="107">
        <f>IF(ISNUMBER(D130), (D130 - $B130) / $B130, "")</f>
        <v>8.2802547770700605E-2</v>
      </c>
      <c r="F130" s="108">
        <f>IF(ISNUMBER(D130), $B145 * E130, "")</f>
        <v>12420.382165605091</v>
      </c>
      <c r="G130" s="109">
        <v>102</v>
      </c>
      <c r="H130" s="107">
        <f>IF(ISNUMBER(G130), (G130 - $B130) / $B130, "")</f>
        <v>8.2802547770700605E-2</v>
      </c>
      <c r="I130" s="110">
        <f>IF(ISNUMBER(G130), $B145 * H130, "")</f>
        <v>12420.382165605091</v>
      </c>
      <c r="J130" s="106">
        <v>101</v>
      </c>
      <c r="K130" s="107">
        <f>IF(ISNUMBER(J130), (J130 - $B130) / $B130, "")</f>
        <v>7.2186836518046679E-2</v>
      </c>
      <c r="L130" s="108">
        <f>IF(ISNUMBER(J130), $B145 * K130, "")</f>
        <v>10828.025477707002</v>
      </c>
      <c r="M130" s="109">
        <v>102</v>
      </c>
      <c r="N130" s="107">
        <f>IF(ISNUMBER(M130), (M130 - $B130) / $B130, "")</f>
        <v>8.2802547770700605E-2</v>
      </c>
      <c r="O130" s="108">
        <f>IF(ISNUMBER(M130), $B145 * N130, "")</f>
        <v>12420.382165605091</v>
      </c>
      <c r="Q130" s="264"/>
      <c r="R130" s="264"/>
      <c r="S130" s="264"/>
    </row>
    <row r="131" spans="1:19" ht="17.25" thickBot="1">
      <c r="A131" s="125" t="s">
        <v>200</v>
      </c>
      <c r="B131" s="126">
        <v>88</v>
      </c>
      <c r="C131" s="77">
        <v>2.5641025599999999E-2</v>
      </c>
      <c r="D131" s="15">
        <v>95.4</v>
      </c>
      <c r="E131" s="32">
        <f t="shared" ref="E131:E134" si="66">IF(ISNUMBER(D131), (D131 - $B131) / $B131, "")</f>
        <v>8.4090909090909161E-2</v>
      </c>
      <c r="F131" s="18">
        <f>IF(ISNUMBER(D131), $B145 * E131, "")</f>
        <v>12613.636363636375</v>
      </c>
      <c r="G131" s="31">
        <v>96.5</v>
      </c>
      <c r="H131" s="32">
        <f t="shared" ref="H131:H134" si="67">IF(ISNUMBER(G131), (G131 - $B131) / $B131, "")</f>
        <v>9.6590909090909088E-2</v>
      </c>
      <c r="I131" s="101">
        <f>IF(ISNUMBER(G131), $B145 * H131, "")</f>
        <v>14488.636363636364</v>
      </c>
      <c r="J131" s="15">
        <v>96.4</v>
      </c>
      <c r="K131" s="32">
        <f t="shared" ref="K131:K134" si="68">IF(ISNUMBER(J131), (J131 - $B131) / $B131, "")</f>
        <v>9.5454545454545514E-2</v>
      </c>
      <c r="L131" s="18">
        <f>IF(ISNUMBER(J131), $B145 * K131, "")</f>
        <v>14318.181818181827</v>
      </c>
      <c r="M131" s="31">
        <v>96.1</v>
      </c>
      <c r="N131" s="32">
        <f t="shared" ref="N131:N134" si="69">IF(ISNUMBER(M131), (M131 - $B131) / $B131, "")</f>
        <v>9.2045454545454486E-2</v>
      </c>
      <c r="O131" s="18">
        <f>IF(ISNUMBER(M131), $B145 * N131, "")</f>
        <v>13806.818181818173</v>
      </c>
      <c r="Q131" s="264"/>
      <c r="R131" s="264"/>
      <c r="S131" s="264"/>
    </row>
    <row r="132" spans="1:19" ht="17.25" thickBot="1">
      <c r="A132" s="125" t="s">
        <v>120</v>
      </c>
      <c r="B132" s="126">
        <v>40.700000000000003</v>
      </c>
      <c r="C132" s="77">
        <v>2.0050125299999999E-2</v>
      </c>
      <c r="D132" s="15">
        <v>46.2</v>
      </c>
      <c r="E132" s="32">
        <f t="shared" si="66"/>
        <v>0.13513513513513511</v>
      </c>
      <c r="F132" s="18">
        <f>IF(ISNUMBER(D132), $B145 * E132, "")</f>
        <v>20270.270270270266</v>
      </c>
      <c r="G132" s="31">
        <v>46.3</v>
      </c>
      <c r="H132" s="32">
        <f t="shared" si="67"/>
        <v>0.13759213759213745</v>
      </c>
      <c r="I132" s="101">
        <f>IF(ISNUMBER(G132), $B145 * H132, "")</f>
        <v>20638.820638820616</v>
      </c>
      <c r="J132" s="15">
        <v>45.8</v>
      </c>
      <c r="K132" s="32">
        <f t="shared" si="68"/>
        <v>0.12530712530712515</v>
      </c>
      <c r="L132" s="18">
        <f>IF(ISNUMBER(J132), $B145 * K132, "")</f>
        <v>18796.068796068772</v>
      </c>
      <c r="M132" s="31">
        <v>44.7</v>
      </c>
      <c r="N132" s="32">
        <f t="shared" si="69"/>
        <v>9.8280098280098274E-2</v>
      </c>
      <c r="O132" s="18">
        <f>IF(ISNUMBER(M132), $B145 * N132, "")</f>
        <v>14742.01474201474</v>
      </c>
      <c r="Q132" s="264"/>
      <c r="R132" s="264"/>
      <c r="S132" s="264"/>
    </row>
    <row r="133" spans="1:19" ht="17.25" thickBot="1">
      <c r="A133" s="125" t="s">
        <v>176</v>
      </c>
      <c r="B133" s="126">
        <v>19.100000000000001</v>
      </c>
      <c r="C133" s="77">
        <v>5.2631579E-3</v>
      </c>
      <c r="D133" s="15">
        <v>27</v>
      </c>
      <c r="E133" s="32">
        <f t="shared" si="66"/>
        <v>0.41361256544502606</v>
      </c>
      <c r="F133" s="18">
        <f>IF(ISNUMBER(D133), $B145 * E133, "")</f>
        <v>62041.884816753911</v>
      </c>
      <c r="G133" s="31">
        <v>26</v>
      </c>
      <c r="H133" s="32">
        <f t="shared" si="67"/>
        <v>0.36125654450261768</v>
      </c>
      <c r="I133" s="101">
        <f>IF(ISNUMBER(G133), $B145 * H133, "")</f>
        <v>54188.48167539265</v>
      </c>
      <c r="J133" s="15">
        <v>25.5</v>
      </c>
      <c r="K133" s="32">
        <f t="shared" si="68"/>
        <v>0.33507853403141352</v>
      </c>
      <c r="L133" s="18">
        <f>IF(ISNUMBER(J133), $B145 * K133, "")</f>
        <v>50261.78010471203</v>
      </c>
      <c r="M133" s="31">
        <v>22.7</v>
      </c>
      <c r="N133" s="32">
        <f t="shared" si="69"/>
        <v>0.18848167539267002</v>
      </c>
      <c r="O133" s="18">
        <f>IF(ISNUMBER(M133), $B145 * N133, "")</f>
        <v>28272.251308900504</v>
      </c>
      <c r="Q133" s="33"/>
      <c r="R133" s="33"/>
    </row>
    <row r="134" spans="1:19" ht="17.25" thickBot="1">
      <c r="A134" s="130" t="s">
        <v>72</v>
      </c>
      <c r="B134" s="131">
        <v>28.3</v>
      </c>
      <c r="C134" s="79">
        <v>0</v>
      </c>
      <c r="D134" s="24">
        <v>69.400000000000006</v>
      </c>
      <c r="E134" s="25">
        <f t="shared" si="66"/>
        <v>1.4522968197879862</v>
      </c>
      <c r="F134" s="104">
        <f>IF(ISNUMBER(D134), $B145 * E134, "")</f>
        <v>217844.52296819794</v>
      </c>
      <c r="G134" s="102">
        <v>65.5</v>
      </c>
      <c r="H134" s="25">
        <f t="shared" si="67"/>
        <v>1.3144876325088339</v>
      </c>
      <c r="I134" s="103">
        <f>IF(ISNUMBER(G134), $B145 * H134, "")</f>
        <v>197173.1448763251</v>
      </c>
      <c r="J134" s="24">
        <v>62.8</v>
      </c>
      <c r="K134" s="25">
        <f t="shared" si="68"/>
        <v>1.2190812720848057</v>
      </c>
      <c r="L134" s="104">
        <f>IF(ISNUMBER(J134), $B145 * K134, "")</f>
        <v>182862.19081272086</v>
      </c>
      <c r="M134" s="102">
        <v>53.6</v>
      </c>
      <c r="N134" s="25">
        <f t="shared" si="69"/>
        <v>0.89399293286219084</v>
      </c>
      <c r="O134" s="104">
        <f>IF(ISNUMBER(M134), $B145 * N134, "")</f>
        <v>134098.93992932863</v>
      </c>
      <c r="Q134" s="265"/>
      <c r="R134" s="266"/>
      <c r="S134" s="267"/>
    </row>
    <row r="135" spans="1:19">
      <c r="A135" s="123" t="s">
        <v>188</v>
      </c>
      <c r="B135" s="124">
        <v>18.899999999999999</v>
      </c>
      <c r="C135" s="76">
        <v>-5.2631579E-3</v>
      </c>
      <c r="D135" s="13">
        <v>21.6</v>
      </c>
      <c r="E135" s="14">
        <f>IF(ISNUMBER(D135), (D135 - $B135) / $B135, "")</f>
        <v>0.14285714285714302</v>
      </c>
      <c r="F135" s="16">
        <f>IF(ISNUMBER(D135), $B145 * E135, "")</f>
        <v>21428.571428571453</v>
      </c>
      <c r="G135" s="29">
        <v>23.9</v>
      </c>
      <c r="H135" s="14">
        <f>IF(ISNUMBER(G135), (G135 - $B135) / $B135, "")</f>
        <v>0.26455026455026459</v>
      </c>
      <c r="I135" s="100">
        <f>IF(ISNUMBER(G135), $B145 * H135, "")</f>
        <v>39682.539682539689</v>
      </c>
      <c r="J135" s="13">
        <v>22.6</v>
      </c>
      <c r="K135" s="14">
        <f>IF(ISNUMBER(J135), (J135 - $B135) / $B135, "")</f>
        <v>0.19576719576719592</v>
      </c>
      <c r="L135" s="16">
        <f>IF(ISNUMBER(J135), $B145 * K135, "")</f>
        <v>29365.079365079389</v>
      </c>
      <c r="M135" s="29">
        <v>21.1</v>
      </c>
      <c r="N135" s="14">
        <f>IF(ISNUMBER(M135), (M135 - $B135) / $B135, "")</f>
        <v>0.11640211640211656</v>
      </c>
      <c r="O135" s="16">
        <f>IF(ISNUMBER(M135), $B145 * N135, "")</f>
        <v>17460.317460317485</v>
      </c>
      <c r="Q135" s="268"/>
      <c r="R135" s="269"/>
      <c r="S135" s="270"/>
    </row>
    <row r="136" spans="1:19" ht="17.25" thickBot="1">
      <c r="A136" s="125" t="s">
        <v>206</v>
      </c>
      <c r="B136" s="126">
        <v>14.2</v>
      </c>
      <c r="C136" s="77">
        <v>-6.9930069999999999E-3</v>
      </c>
      <c r="D136" s="15">
        <v>16.5</v>
      </c>
      <c r="E136" s="32">
        <f t="shared" ref="E136:E139" si="70">IF(ISNUMBER(D136), (D136 - $B136) / $B136, "")</f>
        <v>0.16197183098591555</v>
      </c>
      <c r="F136" s="18">
        <f>IF(ISNUMBER(D136), $B145 * E136, "")</f>
        <v>24295.774647887334</v>
      </c>
      <c r="G136" s="31">
        <v>16.8</v>
      </c>
      <c r="H136" s="32">
        <f t="shared" ref="H136:H139" si="71">IF(ISNUMBER(G136), (G136 - $B136) / $B136, "")</f>
        <v>0.18309859154929589</v>
      </c>
      <c r="I136" s="101">
        <f>IF(ISNUMBER(G136), $B145 * H136, "")</f>
        <v>27464.788732394383</v>
      </c>
      <c r="J136" s="15">
        <v>17.100000000000001</v>
      </c>
      <c r="K136" s="32">
        <f t="shared" ref="K136:K139" si="72">IF(ISNUMBER(J136), (J136 - $B136) / $B136, "")</f>
        <v>0.20422535211267623</v>
      </c>
      <c r="L136" s="18">
        <f>IF(ISNUMBER(J136), $B145 * K136, "")</f>
        <v>30633.802816901436</v>
      </c>
      <c r="M136" s="31">
        <v>17</v>
      </c>
      <c r="N136" s="32">
        <f t="shared" ref="N136:N139" si="73">IF(ISNUMBER(M136), (M136 - $B136) / $B136, "")</f>
        <v>0.19718309859154937</v>
      </c>
      <c r="O136" s="18">
        <f>IF(ISNUMBER(M136), $B145 * N136, "")</f>
        <v>29577.464788732406</v>
      </c>
      <c r="Q136" s="271"/>
      <c r="R136" s="272"/>
      <c r="S136" s="273"/>
    </row>
    <row r="137" spans="1:19" ht="17.25" thickBot="1">
      <c r="A137" s="125" t="s">
        <v>328</v>
      </c>
      <c r="B137" s="126">
        <v>0.26900000000000002</v>
      </c>
      <c r="C137" s="77">
        <v>-2.1818181799999999E-2</v>
      </c>
      <c r="D137" s="15">
        <v>0.27</v>
      </c>
      <c r="E137" s="32">
        <f t="shared" si="70"/>
        <v>3.7174721189591107E-3</v>
      </c>
      <c r="F137" s="18">
        <f>IF(ISNUMBER(D137), $B145 * E137, "")</f>
        <v>557.62081784386658</v>
      </c>
      <c r="G137" s="31">
        <v>0.27300000000000002</v>
      </c>
      <c r="H137" s="32">
        <f t="shared" si="71"/>
        <v>1.4869888475836443E-2</v>
      </c>
      <c r="I137" s="101">
        <f>IF(ISNUMBER(G137), $B145 * H137, "")</f>
        <v>2230.4832713754663</v>
      </c>
      <c r="J137" s="15">
        <v>0.27100000000000002</v>
      </c>
      <c r="K137" s="32">
        <f t="shared" si="72"/>
        <v>7.4349442379182213E-3</v>
      </c>
      <c r="L137" s="18">
        <f>IF(ISNUMBER(J137), $B145 * K137, "")</f>
        <v>1115.2416356877332</v>
      </c>
      <c r="M137" s="31">
        <v>0.27300000000000002</v>
      </c>
      <c r="N137" s="32">
        <f t="shared" si="73"/>
        <v>1.4869888475836443E-2</v>
      </c>
      <c r="O137" s="18">
        <f>IF(ISNUMBER(M137), $B145 * N137, "")</f>
        <v>2230.4832713754663</v>
      </c>
      <c r="Q137" s="264"/>
      <c r="R137" s="264"/>
      <c r="S137" s="264"/>
    </row>
    <row r="138" spans="1:19" ht="17.25" thickBot="1">
      <c r="A138" s="125" t="s">
        <v>98</v>
      </c>
      <c r="B138" s="126">
        <v>4.3899999999999997</v>
      </c>
      <c r="C138" s="77">
        <v>-2.22717149E-2</v>
      </c>
      <c r="D138" s="15">
        <v>4.57</v>
      </c>
      <c r="E138" s="32">
        <f t="shared" si="70"/>
        <v>4.1002277904328158E-2</v>
      </c>
      <c r="F138" s="18">
        <f>IF(ISNUMBER(D138), $B145 * E138, "")</f>
        <v>6150.341685649224</v>
      </c>
      <c r="G138" s="31">
        <v>4.66</v>
      </c>
      <c r="H138" s="32">
        <f t="shared" si="71"/>
        <v>6.1503416856492139E-2</v>
      </c>
      <c r="I138" s="101">
        <f>IF(ISNUMBER(G138), $B145 * H138, "")</f>
        <v>9225.5125284738206</v>
      </c>
      <c r="J138" s="15">
        <v>4.5999999999999996</v>
      </c>
      <c r="K138" s="32">
        <f t="shared" si="72"/>
        <v>4.7835990888382682E-2</v>
      </c>
      <c r="L138" s="18">
        <f>IF(ISNUMBER(J138), $B145 * K138, "")</f>
        <v>7175.3986332574023</v>
      </c>
      <c r="M138" s="31">
        <v>4.6100000000000003</v>
      </c>
      <c r="N138" s="32">
        <f t="shared" si="73"/>
        <v>5.0113895216401062E-2</v>
      </c>
      <c r="O138" s="18">
        <f>IF(ISNUMBER(M138), $B145 * N138, "")</f>
        <v>7517.0842824601596</v>
      </c>
      <c r="Q138" s="274"/>
      <c r="R138" s="274"/>
      <c r="S138" s="274"/>
    </row>
    <row r="139" spans="1:19" ht="17.25" thickBot="1">
      <c r="A139" s="127" t="s">
        <v>65</v>
      </c>
      <c r="B139" s="128">
        <v>65.2</v>
      </c>
      <c r="C139" s="78">
        <v>-2.24887556E-2</v>
      </c>
      <c r="D139" s="20">
        <v>68.2</v>
      </c>
      <c r="E139" s="21">
        <f t="shared" si="70"/>
        <v>4.6012269938650305E-2</v>
      </c>
      <c r="F139" s="22">
        <f>IF(ISNUMBER(D139), $B145 * E139, "")</f>
        <v>6901.8404907975455</v>
      </c>
      <c r="G139" s="30">
        <v>68.400000000000006</v>
      </c>
      <c r="H139" s="21">
        <f t="shared" si="71"/>
        <v>4.9079754601227037E-2</v>
      </c>
      <c r="I139" s="105">
        <f>IF(ISNUMBER(G139), $B145 * H139, "")</f>
        <v>7361.9631901840557</v>
      </c>
      <c r="J139" s="20">
        <v>67.400000000000006</v>
      </c>
      <c r="K139" s="21">
        <f t="shared" si="72"/>
        <v>3.3742331288343599E-2</v>
      </c>
      <c r="L139" s="22">
        <f>IF(ISNUMBER(J139), $B145 * K139, "")</f>
        <v>5061.34969325154</v>
      </c>
      <c r="M139" s="30">
        <v>67.7</v>
      </c>
      <c r="N139" s="21">
        <f t="shared" si="73"/>
        <v>3.834355828220859E-2</v>
      </c>
      <c r="O139" s="22">
        <f>IF(ISNUMBER(M139), $B145 * N139, "")</f>
        <v>5751.5337423312885</v>
      </c>
      <c r="Q139" s="274"/>
      <c r="R139" s="274"/>
      <c r="S139" s="274"/>
    </row>
    <row r="140" spans="1:19" ht="17.25" thickBot="1">
      <c r="A140" s="125" t="s">
        <v>146</v>
      </c>
      <c r="B140" s="129">
        <v>22.4</v>
      </c>
      <c r="C140" s="80">
        <v>-3.4482758600000003E-2</v>
      </c>
      <c r="D140" s="106">
        <v>24.1</v>
      </c>
      <c r="E140" s="107">
        <f>IF(ISNUMBER(D140), (D140 - $B140) / $B140, "")</f>
        <v>7.5892857142857276E-2</v>
      </c>
      <c r="F140" s="108">
        <f>IF(ISNUMBER(D140), $B145 * E140, "")</f>
        <v>11383.928571428591</v>
      </c>
      <c r="G140" s="109">
        <v>24.6</v>
      </c>
      <c r="H140" s="107">
        <f>IF(ISNUMBER(G140), (G140 - $B140) / $B140, "")</f>
        <v>9.8214285714285851E-2</v>
      </c>
      <c r="I140" s="110">
        <f>IF(ISNUMBER(G140), $B145 * H140, "")</f>
        <v>14732.142857142877</v>
      </c>
      <c r="J140" s="106">
        <v>24</v>
      </c>
      <c r="K140" s="107">
        <f>IF(ISNUMBER(J140), (J140 - $B140) / $B140, "")</f>
        <v>7.1428571428571494E-2</v>
      </c>
      <c r="L140" s="108">
        <f>IF(ISNUMBER(J140), $B145 * K140, "")</f>
        <v>10714.285714285725</v>
      </c>
      <c r="M140" s="109">
        <v>24.3</v>
      </c>
      <c r="N140" s="107">
        <f>IF(ISNUMBER(M140), (M140 - $B140) / $B140, "")</f>
        <v>8.4821428571428673E-2</v>
      </c>
      <c r="O140" s="108">
        <f>IF(ISNUMBER(M140), $B145 * N140, "")</f>
        <v>12723.214285714301</v>
      </c>
      <c r="Q140" s="264"/>
      <c r="R140" s="264"/>
      <c r="S140" s="264"/>
    </row>
    <row r="141" spans="1:19" ht="17.25" thickBot="1">
      <c r="A141" s="125" t="s">
        <v>186</v>
      </c>
      <c r="B141" s="126">
        <v>17</v>
      </c>
      <c r="C141" s="77">
        <v>-4.4943820199999998E-2</v>
      </c>
      <c r="D141" s="15">
        <v>18.100000000000001</v>
      </c>
      <c r="E141" s="32">
        <f t="shared" ref="E141:E144" si="74">IF(ISNUMBER(D141), (D141 - $B141) / $B141, "")</f>
        <v>6.4705882352941266E-2</v>
      </c>
      <c r="F141" s="18">
        <f>IF(ISNUMBER(D141), $B145 * E141, "")</f>
        <v>9705.8823529411893</v>
      </c>
      <c r="G141" s="31">
        <v>19.8</v>
      </c>
      <c r="H141" s="32">
        <f t="shared" ref="H141:H144" si="75">IF(ISNUMBER(G141), (G141 - $B141) / $B141, "")</f>
        <v>0.16470588235294123</v>
      </c>
      <c r="I141" s="101">
        <f>IF(ISNUMBER(G141), $B145 * H141, "")</f>
        <v>24705.882352941186</v>
      </c>
      <c r="J141" s="15">
        <v>19.2</v>
      </c>
      <c r="K141" s="32">
        <f t="shared" ref="K141:K144" si="76">IF(ISNUMBER(J141), (J141 - $B141) / $B141, "")</f>
        <v>0.12941176470588231</v>
      </c>
      <c r="L141" s="18">
        <f>IF(ISNUMBER(J141), $B145 * K141, "")</f>
        <v>19411.764705882346</v>
      </c>
      <c r="M141" s="31">
        <v>18.600000000000001</v>
      </c>
      <c r="N141" s="32">
        <f t="shared" ref="N141:N144" si="77">IF(ISNUMBER(M141), (M141 - $B141) / $B141, "")</f>
        <v>9.4117647058823611E-2</v>
      </c>
      <c r="O141" s="18">
        <f>IF(ISNUMBER(M141), $B145 * N141, "")</f>
        <v>14117.647058823542</v>
      </c>
      <c r="Q141" s="264"/>
      <c r="R141" s="264"/>
      <c r="S141" s="264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64"/>
      <c r="R142" s="264"/>
      <c r="S142" s="264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53"/>
      <c r="R143" s="254"/>
      <c r="S143" s="255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56"/>
      <c r="R144" s="257"/>
      <c r="S144" s="258"/>
    </row>
    <row r="145" spans="1:19" ht="17.25" thickBot="1">
      <c r="A145" s="132" t="s">
        <v>268</v>
      </c>
      <c r="B145" s="317">
        <f>$B$37</f>
        <v>150000</v>
      </c>
      <c r="C145" s="318"/>
      <c r="D145" s="26" t="s">
        <v>269</v>
      </c>
      <c r="E145" s="27">
        <f>IF(COUNT(E125:E144), SUM(E125:E144) / COUNT(E125:E144), 0)</f>
        <v>0.23555159363016684</v>
      </c>
      <c r="F145" s="28">
        <f>SUM(F125:F144)</f>
        <v>600656.5637569254</v>
      </c>
      <c r="G145" s="26" t="s">
        <v>269</v>
      </c>
      <c r="H145" s="27">
        <f>IF(COUNT(H125:H144), SUM(H125:H144) / COUNT(H125:H144), 0)</f>
        <v>0.24333089429183885</v>
      </c>
      <c r="I145" s="28">
        <f>SUM(I125:I144)</f>
        <v>620493.78044418897</v>
      </c>
      <c r="J145" s="26" t="s">
        <v>269</v>
      </c>
      <c r="K145" s="27">
        <f>IF(COUNT(K125:K144), SUM(K125:K144) / COUNT(K125:K144), 0)</f>
        <v>0.22339498618408446</v>
      </c>
      <c r="L145" s="28">
        <f>SUM(L125:L144)</f>
        <v>569657.21476941532</v>
      </c>
      <c r="M145" s="26" t="s">
        <v>269</v>
      </c>
      <c r="N145" s="27">
        <f>IF(COUNT(N125:N144), SUM(N125:N144) / COUNT(N125:N144), 0)</f>
        <v>0.16725210868878029</v>
      </c>
      <c r="O145" s="28">
        <f>SUM(O125:O144)</f>
        <v>426492.8771563897</v>
      </c>
      <c r="Q145" s="259"/>
      <c r="R145" s="260"/>
      <c r="S145" s="261"/>
    </row>
    <row r="147" spans="1:19" ht="17.25" thickBot="1"/>
    <row r="148" spans="1:19" ht="17.25" thickBot="1">
      <c r="A148" s="275" t="s">
        <v>257</v>
      </c>
      <c r="B148" s="276"/>
      <c r="C148" s="276"/>
      <c r="D148" s="276"/>
      <c r="E148" s="276"/>
      <c r="F148" s="276"/>
      <c r="G148" s="276"/>
      <c r="H148" s="276"/>
      <c r="I148" s="276"/>
      <c r="J148" s="276"/>
      <c r="K148" s="276"/>
      <c r="L148" s="276"/>
      <c r="M148" s="276"/>
      <c r="N148" s="276"/>
      <c r="O148" s="277"/>
      <c r="Q148" s="274"/>
      <c r="R148" s="274"/>
      <c r="S148" s="274"/>
    </row>
    <row r="149" spans="1:19" ht="17.25" thickBot="1">
      <c r="A149" s="185" t="s">
        <v>265</v>
      </c>
      <c r="B149" s="275" t="s">
        <v>49</v>
      </c>
      <c r="C149" s="277"/>
      <c r="D149" s="275" t="s">
        <v>58</v>
      </c>
      <c r="E149" s="276"/>
      <c r="F149" s="277"/>
      <c r="G149" s="278">
        <f>_xlfn.IFNA(VLOOKUP(B149, 현재가테이블!$B$2:$D$200, 2, FALSE), "-")</f>
        <v>74050000</v>
      </c>
      <c r="H149" s="279"/>
      <c r="I149" s="280"/>
      <c r="J149" s="275" t="s">
        <v>59</v>
      </c>
      <c r="K149" s="276"/>
      <c r="L149" s="277"/>
      <c r="M149" s="281">
        <f>_xlfn.IFNA(VLOOKUP(B149, 현재가테이블!$B$2:$D$200, 3, FALSE), "-")</f>
        <v>-1.04236269E-2</v>
      </c>
      <c r="N149" s="282"/>
      <c r="O149" s="283"/>
      <c r="Q149" s="274"/>
      <c r="R149" s="274"/>
      <c r="S149" s="274"/>
    </row>
    <row r="150" spans="1:19" ht="17.25" thickBot="1">
      <c r="A150" s="319" t="s">
        <v>55</v>
      </c>
      <c r="B150" s="315" t="str">
        <f>TEXT($G$1, "[$-ko-KR]yyyy-mm-dd(ddd) ") &amp; "오전 00:00"</f>
        <v>2021-10-08(금) 오전 00:00</v>
      </c>
      <c r="C150" s="316"/>
      <c r="D150" s="288" t="str">
        <f>TEXT($G$1, "[$-ko-KR]yyyy-mm-dd(ddd) ") &amp; "오후 14:00"</f>
        <v>2021-10-08(금) 오후 14:00</v>
      </c>
      <c r="E150" s="289"/>
      <c r="F150" s="290"/>
      <c r="G150" s="288" t="str">
        <f>TEXT($G$1, "[$-ko-KR]yyyy-mm-dd(ddd) ") &amp; "오후 19:00"</f>
        <v>2021-10-08(금) 오후 19:00</v>
      </c>
      <c r="H150" s="289"/>
      <c r="I150" s="290"/>
      <c r="J150" s="288" t="str">
        <f>TEXT($G$1, "[$-ko-KR]yyyy-mm-dd(ddd) ") &amp; "오후 21:00"</f>
        <v>2021-10-08(금) 오후 21:00</v>
      </c>
      <c r="K150" s="289"/>
      <c r="L150" s="290"/>
      <c r="M150" s="288" t="str">
        <f>TEXT($G$1+1, "[$-ko-KR]yyyy-mm-dd(ddd) ") &amp; "오전 00:00"</f>
        <v>2021-10-09(토) 오전 00:00</v>
      </c>
      <c r="N150" s="289"/>
      <c r="O150" s="290"/>
      <c r="Q150" s="274"/>
      <c r="R150" s="274"/>
      <c r="S150" s="274"/>
    </row>
    <row r="151" spans="1:19" ht="17.25" thickBot="1">
      <c r="A151" s="320"/>
      <c r="B151" s="121" t="s">
        <v>58</v>
      </c>
      <c r="C151" s="122" t="s">
        <v>59</v>
      </c>
      <c r="D151" s="2" t="s">
        <v>58</v>
      </c>
      <c r="E151" s="10" t="s">
        <v>266</v>
      </c>
      <c r="F151" s="11" t="s">
        <v>267</v>
      </c>
      <c r="G151" s="186" t="s">
        <v>58</v>
      </c>
      <c r="H151" s="187" t="s">
        <v>266</v>
      </c>
      <c r="I151" s="188" t="s">
        <v>267</v>
      </c>
      <c r="J151" s="10" t="s">
        <v>58</v>
      </c>
      <c r="K151" s="10" t="s">
        <v>266</v>
      </c>
      <c r="L151" s="115" t="s">
        <v>267</v>
      </c>
      <c r="M151" s="2" t="s">
        <v>58</v>
      </c>
      <c r="N151" s="10" t="s">
        <v>266</v>
      </c>
      <c r="O151" s="66" t="s">
        <v>267</v>
      </c>
      <c r="Q151" s="264"/>
      <c r="R151" s="264"/>
      <c r="S151" s="264"/>
    </row>
    <row r="152" spans="1:19" ht="17.25" thickBot="1">
      <c r="A152" s="123" t="s">
        <v>57</v>
      </c>
      <c r="B152" s="124">
        <v>207</v>
      </c>
      <c r="C152" s="76">
        <v>-4.8076923000000002E-3</v>
      </c>
      <c r="D152" s="13">
        <v>213</v>
      </c>
      <c r="E152" s="14">
        <f>IF(ISNUMBER(D152), (D152 - $B152) / $B152, "")</f>
        <v>2.8985507246376812E-2</v>
      </c>
      <c r="F152" s="16">
        <f>IF(ISNUMBER(D152), $B172 * E152, "")</f>
        <v>4347.826086956522</v>
      </c>
      <c r="G152" s="29">
        <v>218</v>
      </c>
      <c r="H152" s="14">
        <f>IF(ISNUMBER(G152), (G152 - $B152) / $B152, "")</f>
        <v>5.3140096618357488E-2</v>
      </c>
      <c r="I152" s="100">
        <f>IF(ISNUMBER(G152), $B172 * H152, "")</f>
        <v>7971.014492753623</v>
      </c>
      <c r="J152" s="13">
        <v>215</v>
      </c>
      <c r="K152" s="14">
        <f>IF(ISNUMBER(J152), (J152 - $B152) / $B152, "")</f>
        <v>3.864734299516908E-2</v>
      </c>
      <c r="L152" s="16">
        <f>IF(ISNUMBER(J152), $B172 * K152, "")</f>
        <v>5797.101449275362</v>
      </c>
      <c r="M152" s="29">
        <v>219</v>
      </c>
      <c r="N152" s="14">
        <f>IF(ISNUMBER(M152), (M152 - $B152) / $B152, "")</f>
        <v>5.7971014492753624E-2</v>
      </c>
      <c r="O152" s="16">
        <f>IF(ISNUMBER(M152), $B172 * N152, "")</f>
        <v>8695.652173913044</v>
      </c>
      <c r="Q152" s="274"/>
      <c r="R152" s="274"/>
      <c r="S152" s="274"/>
    </row>
    <row r="153" spans="1:19" ht="17.25" thickBot="1">
      <c r="A153" s="125" t="s">
        <v>86</v>
      </c>
      <c r="B153" s="126">
        <v>365</v>
      </c>
      <c r="C153" s="77">
        <v>-8.1521739000000003E-3</v>
      </c>
      <c r="D153" s="15">
        <v>409</v>
      </c>
      <c r="E153" s="32">
        <f t="shared" ref="E153:E156" si="78">IF(ISNUMBER(D153), (D153 - $B153) / $B153, "")</f>
        <v>0.12054794520547946</v>
      </c>
      <c r="F153" s="18">
        <f>IF(ISNUMBER(D153), $B172 * E153, "")</f>
        <v>18082.191780821919</v>
      </c>
      <c r="G153" s="31">
        <v>416</v>
      </c>
      <c r="H153" s="32">
        <f t="shared" ref="H153:H156" si="79">IF(ISNUMBER(G153), (G153 - $B153) / $B153, "")</f>
        <v>0.13972602739726028</v>
      </c>
      <c r="I153" s="101">
        <f>IF(ISNUMBER(G153), $B172 * H153, "")</f>
        <v>20958.904109589042</v>
      </c>
      <c r="J153" s="15">
        <v>404</v>
      </c>
      <c r="K153" s="32">
        <f t="shared" ref="K153:K156" si="80">IF(ISNUMBER(J153), (J153 - $B153) / $B153, "")</f>
        <v>0.10684931506849316</v>
      </c>
      <c r="L153" s="18">
        <f>IF(ISNUMBER(J153), $B172 * K153, "")</f>
        <v>16027.397260273974</v>
      </c>
      <c r="M153" s="31">
        <v>420</v>
      </c>
      <c r="N153" s="32">
        <f t="shared" ref="N153:N156" si="81">IF(ISNUMBER(M153), (M153 - $B153) / $B153, "")</f>
        <v>0.15068493150684931</v>
      </c>
      <c r="O153" s="18">
        <f>IF(ISNUMBER(M153), $B172 * N153, "")</f>
        <v>22602.739726027397</v>
      </c>
      <c r="Q153" s="274"/>
      <c r="R153" s="274"/>
      <c r="S153" s="274"/>
    </row>
    <row r="154" spans="1:19" ht="17.25" thickBot="1">
      <c r="A154" s="125" t="s">
        <v>160</v>
      </c>
      <c r="B154" s="126">
        <v>111</v>
      </c>
      <c r="C154" s="77">
        <v>-8.9285713999999999E-3</v>
      </c>
      <c r="D154" s="15">
        <v>118</v>
      </c>
      <c r="E154" s="32">
        <f t="shared" si="78"/>
        <v>6.3063063063063057E-2</v>
      </c>
      <c r="F154" s="18">
        <f>IF(ISNUMBER(D154), $B172 * E154, "")</f>
        <v>9459.4594594594582</v>
      </c>
      <c r="G154" s="31">
        <v>118</v>
      </c>
      <c r="H154" s="32">
        <f t="shared" si="79"/>
        <v>6.3063063063063057E-2</v>
      </c>
      <c r="I154" s="101">
        <f>IF(ISNUMBER(G154), $B172 * H154, "")</f>
        <v>9459.4594594594582</v>
      </c>
      <c r="J154" s="15">
        <v>118</v>
      </c>
      <c r="K154" s="32">
        <f t="shared" si="80"/>
        <v>6.3063063063063057E-2</v>
      </c>
      <c r="L154" s="18">
        <f>IF(ISNUMBER(J154), $B172 * K154, "")</f>
        <v>9459.4594594594582</v>
      </c>
      <c r="M154" s="31">
        <v>119</v>
      </c>
      <c r="N154" s="32">
        <f t="shared" si="81"/>
        <v>7.2072072072072071E-2</v>
      </c>
      <c r="O154" s="18">
        <f>IF(ISNUMBER(M154), $B172 * N154, "")</f>
        <v>10810.81081081081</v>
      </c>
      <c r="Q154" s="264"/>
      <c r="R154" s="264"/>
      <c r="S154" s="264"/>
    </row>
    <row r="155" spans="1:19" ht="17.25" thickBot="1">
      <c r="A155" s="125" t="s">
        <v>142</v>
      </c>
      <c r="B155" s="126">
        <v>107</v>
      </c>
      <c r="C155" s="77">
        <v>-9.2592592999999994E-3</v>
      </c>
      <c r="D155" s="15">
        <v>114</v>
      </c>
      <c r="E155" s="32">
        <f t="shared" si="78"/>
        <v>6.5420560747663545E-2</v>
      </c>
      <c r="F155" s="18">
        <f>IF(ISNUMBER(D155), $B172 * E155, "")</f>
        <v>9813.0841121495323</v>
      </c>
      <c r="G155" s="31">
        <v>114</v>
      </c>
      <c r="H155" s="32">
        <f t="shared" si="79"/>
        <v>6.5420560747663545E-2</v>
      </c>
      <c r="I155" s="101">
        <f>IF(ISNUMBER(G155), $B172 * H155, "")</f>
        <v>9813.0841121495323</v>
      </c>
      <c r="J155" s="15">
        <v>113</v>
      </c>
      <c r="K155" s="32">
        <f t="shared" si="80"/>
        <v>5.6074766355140186E-2</v>
      </c>
      <c r="L155" s="18">
        <f>IF(ISNUMBER(J155), $B172 * K155, "")</f>
        <v>8411.2149532710282</v>
      </c>
      <c r="M155" s="31">
        <v>114</v>
      </c>
      <c r="N155" s="32">
        <f t="shared" si="81"/>
        <v>6.5420560747663545E-2</v>
      </c>
      <c r="O155" s="18">
        <f>IF(ISNUMBER(M155), $B172 * N155, "")</f>
        <v>9813.0841121495323</v>
      </c>
      <c r="Q155" s="264"/>
      <c r="R155" s="264"/>
      <c r="S155" s="264"/>
    </row>
    <row r="156" spans="1:19" ht="17.25" thickBot="1">
      <c r="A156" s="127" t="s">
        <v>80</v>
      </c>
      <c r="B156" s="128">
        <v>882</v>
      </c>
      <c r="C156" s="78">
        <v>-1.45251397E-2</v>
      </c>
      <c r="D156" s="20">
        <v>908</v>
      </c>
      <c r="E156" s="21">
        <f t="shared" si="78"/>
        <v>2.9478458049886622E-2</v>
      </c>
      <c r="F156" s="22">
        <f>IF(ISNUMBER(D156), $B172 * E156, "")</f>
        <v>4421.7687074829928</v>
      </c>
      <c r="G156" s="30">
        <v>924</v>
      </c>
      <c r="H156" s="21">
        <f t="shared" si="79"/>
        <v>4.7619047619047616E-2</v>
      </c>
      <c r="I156" s="105">
        <f>IF(ISNUMBER(G156), $B172 * H156, "")</f>
        <v>7142.8571428571422</v>
      </c>
      <c r="J156" s="20">
        <v>912</v>
      </c>
      <c r="K156" s="21">
        <f t="shared" si="80"/>
        <v>3.4013605442176874E-2</v>
      </c>
      <c r="L156" s="22">
        <f>IF(ISNUMBER(J156), $B172 * K156, "")</f>
        <v>5102.0408163265311</v>
      </c>
      <c r="M156" s="30">
        <v>916</v>
      </c>
      <c r="N156" s="21">
        <f t="shared" si="81"/>
        <v>3.8548752834467119E-2</v>
      </c>
      <c r="O156" s="22">
        <f>IF(ISNUMBER(M156), $B172 * N156, "")</f>
        <v>5782.3129251700675</v>
      </c>
      <c r="Q156" s="264"/>
      <c r="R156" s="264"/>
      <c r="S156" s="264"/>
    </row>
    <row r="157" spans="1:19" ht="17.25" thickBot="1">
      <c r="A157" s="125" t="s">
        <v>164</v>
      </c>
      <c r="B157" s="129">
        <v>242</v>
      </c>
      <c r="C157" s="80">
        <v>-1.6260162599999999E-2</v>
      </c>
      <c r="D157" s="106">
        <v>254</v>
      </c>
      <c r="E157" s="107">
        <f>IF(ISNUMBER(D157), (D157 - $B157) / $B157, "")</f>
        <v>4.9586776859504134E-2</v>
      </c>
      <c r="F157" s="108">
        <f>IF(ISNUMBER(D157), $B172 * E157, "")</f>
        <v>7438.0165289256202</v>
      </c>
      <c r="G157" s="109">
        <v>261</v>
      </c>
      <c r="H157" s="107">
        <f>IF(ISNUMBER(G157), (G157 - $B157) / $B157, "")</f>
        <v>7.8512396694214878E-2</v>
      </c>
      <c r="I157" s="110">
        <f>IF(ISNUMBER(G157), $B172 * H157, "")</f>
        <v>11776.859504132231</v>
      </c>
      <c r="J157" s="106">
        <v>256</v>
      </c>
      <c r="K157" s="107">
        <f>IF(ISNUMBER(J157), (J157 - $B157) / $B157, "")</f>
        <v>5.7851239669421489E-2</v>
      </c>
      <c r="L157" s="108">
        <f>IF(ISNUMBER(J157), $B172 * K157, "")</f>
        <v>8677.6859504132226</v>
      </c>
      <c r="M157" s="109">
        <v>258</v>
      </c>
      <c r="N157" s="107">
        <f>IF(ISNUMBER(M157), (M157 - $B157) / $B157, "")</f>
        <v>6.6115702479338845E-2</v>
      </c>
      <c r="O157" s="108">
        <f>IF(ISNUMBER(M157), $B172 * N157, "")</f>
        <v>9917.3553719008269</v>
      </c>
      <c r="Q157" s="264"/>
      <c r="R157" s="264"/>
      <c r="S157" s="264"/>
    </row>
    <row r="158" spans="1:19" ht="17.25" thickBot="1">
      <c r="A158" s="125" t="s">
        <v>130</v>
      </c>
      <c r="B158" s="126">
        <v>118</v>
      </c>
      <c r="C158" s="77">
        <v>-1.6666666699999999E-2</v>
      </c>
      <c r="D158" s="15">
        <v>122</v>
      </c>
      <c r="E158" s="32">
        <f t="shared" ref="E158:E161" si="82">IF(ISNUMBER(D158), (D158 - $B158) / $B158, "")</f>
        <v>3.3898305084745763E-2</v>
      </c>
      <c r="F158" s="18">
        <f>IF(ISNUMBER(D158), $B172 * E158, "")</f>
        <v>5084.7457627118647</v>
      </c>
      <c r="G158" s="31">
        <v>123</v>
      </c>
      <c r="H158" s="32">
        <f t="shared" ref="H158:H161" si="83">IF(ISNUMBER(G158), (G158 - $B158) / $B158, "")</f>
        <v>4.2372881355932202E-2</v>
      </c>
      <c r="I158" s="101">
        <f>IF(ISNUMBER(G158), $B172 * H158, "")</f>
        <v>6355.9322033898306</v>
      </c>
      <c r="J158" s="15">
        <v>122</v>
      </c>
      <c r="K158" s="32">
        <f t="shared" ref="K158:K161" si="84">IF(ISNUMBER(J158), (J158 - $B158) / $B158, "")</f>
        <v>3.3898305084745763E-2</v>
      </c>
      <c r="L158" s="18">
        <f>IF(ISNUMBER(J158), $B172 * K158, "")</f>
        <v>5084.7457627118647</v>
      </c>
      <c r="M158" s="31">
        <v>123</v>
      </c>
      <c r="N158" s="32">
        <f t="shared" ref="N158:N161" si="85">IF(ISNUMBER(M158), (M158 - $B158) / $B158, "")</f>
        <v>4.2372881355932202E-2</v>
      </c>
      <c r="O158" s="18">
        <f>IF(ISNUMBER(M158), $B172 * N158, "")</f>
        <v>6355.9322033898306</v>
      </c>
      <c r="Q158" s="264"/>
      <c r="R158" s="264"/>
      <c r="S158" s="264"/>
    </row>
    <row r="159" spans="1:19" ht="17.25" thickBot="1">
      <c r="A159" s="125" t="s">
        <v>61</v>
      </c>
      <c r="B159" s="126">
        <v>926</v>
      </c>
      <c r="C159" s="77">
        <v>-1.6985138E-2</v>
      </c>
      <c r="D159" s="15">
        <v>964</v>
      </c>
      <c r="E159" s="32">
        <f t="shared" si="82"/>
        <v>4.1036717062634988E-2</v>
      </c>
      <c r="F159" s="18">
        <f>IF(ISNUMBER(D159), $B172 * E159, "")</f>
        <v>6155.5075593952479</v>
      </c>
      <c r="G159" s="31">
        <v>976</v>
      </c>
      <c r="H159" s="32">
        <f t="shared" si="83"/>
        <v>5.3995680345572353E-2</v>
      </c>
      <c r="I159" s="101">
        <f>IF(ISNUMBER(G159), $B172 * H159, "")</f>
        <v>8099.3520518358528</v>
      </c>
      <c r="J159" s="15">
        <v>971</v>
      </c>
      <c r="K159" s="32">
        <f t="shared" si="84"/>
        <v>4.859611231101512E-2</v>
      </c>
      <c r="L159" s="18">
        <f>IF(ISNUMBER(J159), $B172 * K159, "")</f>
        <v>7289.4168466522679</v>
      </c>
      <c r="M159" s="31">
        <v>977</v>
      </c>
      <c r="N159" s="32">
        <f t="shared" si="85"/>
        <v>5.5075593952483799E-2</v>
      </c>
      <c r="O159" s="18">
        <f>IF(ISNUMBER(M159), $B172 * N159, "")</f>
        <v>8261.3390928725694</v>
      </c>
      <c r="Q159" s="264"/>
      <c r="R159" s="264"/>
      <c r="S159" s="264"/>
    </row>
    <row r="160" spans="1:19" ht="17.25" thickBot="1">
      <c r="A160" s="125" t="s">
        <v>54</v>
      </c>
      <c r="B160" s="126">
        <v>455</v>
      </c>
      <c r="C160" s="77">
        <v>-1.7278617699999999E-2</v>
      </c>
      <c r="D160" s="15">
        <v>455</v>
      </c>
      <c r="E160" s="32">
        <f t="shared" si="82"/>
        <v>0</v>
      </c>
      <c r="F160" s="18">
        <f>IF(ISNUMBER(D160), $B172 * E160, "")</f>
        <v>0</v>
      </c>
      <c r="G160" s="31">
        <v>461</v>
      </c>
      <c r="H160" s="32">
        <f t="shared" si="83"/>
        <v>1.3186813186813187E-2</v>
      </c>
      <c r="I160" s="101">
        <f>IF(ISNUMBER(G160), $B172 * H160, "")</f>
        <v>1978.0219780219779</v>
      </c>
      <c r="J160" s="15">
        <v>457</v>
      </c>
      <c r="K160" s="32">
        <f t="shared" si="84"/>
        <v>4.3956043956043956E-3</v>
      </c>
      <c r="L160" s="18">
        <f>IF(ISNUMBER(J160), $B172 * K160, "")</f>
        <v>659.34065934065939</v>
      </c>
      <c r="M160" s="31">
        <v>460</v>
      </c>
      <c r="N160" s="32">
        <f t="shared" si="85"/>
        <v>1.098901098901099E-2</v>
      </c>
      <c r="O160" s="18">
        <f>IF(ISNUMBER(M160), $B172 * N160, "")</f>
        <v>1648.3516483516485</v>
      </c>
      <c r="Q160" s="33"/>
      <c r="R160" s="33"/>
    </row>
    <row r="161" spans="1:19" ht="17.25" thickBot="1">
      <c r="A161" s="130" t="s">
        <v>51</v>
      </c>
      <c r="B161" s="131">
        <v>423</v>
      </c>
      <c r="C161" s="79">
        <v>-2.08333333E-2</v>
      </c>
      <c r="D161" s="24">
        <v>411</v>
      </c>
      <c r="E161" s="25">
        <f t="shared" si="82"/>
        <v>-2.8368794326241134E-2</v>
      </c>
      <c r="F161" s="104">
        <f>IF(ISNUMBER(D161), $B172 * E161, "")</f>
        <v>-4255.3191489361698</v>
      </c>
      <c r="G161" s="102">
        <v>421</v>
      </c>
      <c r="H161" s="25">
        <f t="shared" si="83"/>
        <v>-4.7281323877068557E-3</v>
      </c>
      <c r="I161" s="103">
        <f>IF(ISNUMBER(G161), $B172 * H161, "")</f>
        <v>-709.21985815602841</v>
      </c>
      <c r="J161" s="24">
        <v>415</v>
      </c>
      <c r="K161" s="25">
        <f t="shared" si="84"/>
        <v>-1.8912529550827423E-2</v>
      </c>
      <c r="L161" s="104">
        <f>IF(ISNUMBER(J161), $B172 * K161, "")</f>
        <v>-2836.8794326241136</v>
      </c>
      <c r="M161" s="102">
        <v>417</v>
      </c>
      <c r="N161" s="25">
        <f t="shared" si="85"/>
        <v>-1.4184397163120567E-2</v>
      </c>
      <c r="O161" s="104">
        <f>IF(ISNUMBER(M161), $B172 * N161, "")</f>
        <v>-2127.6595744680849</v>
      </c>
      <c r="Q161" s="265"/>
      <c r="R161" s="266"/>
      <c r="S161" s="267"/>
    </row>
    <row r="162" spans="1:19">
      <c r="A162" s="123" t="s">
        <v>172</v>
      </c>
      <c r="B162" s="124">
        <v>446</v>
      </c>
      <c r="C162" s="76">
        <v>-2.4070021899999999E-2</v>
      </c>
      <c r="D162" s="13">
        <v>492</v>
      </c>
      <c r="E162" s="14">
        <f>IF(ISNUMBER(D162), (D162 - $B162) / $B162, "")</f>
        <v>0.1031390134529148</v>
      </c>
      <c r="F162" s="16">
        <f>IF(ISNUMBER(D162), $B172 * E162, "")</f>
        <v>15470.852017937221</v>
      </c>
      <c r="G162" s="29">
        <v>497</v>
      </c>
      <c r="H162" s="14">
        <f>IF(ISNUMBER(G162), (G162 - $B162) / $B162, "")</f>
        <v>0.11434977578475336</v>
      </c>
      <c r="I162" s="100">
        <f>IF(ISNUMBER(G162), $B172 * H162, "")</f>
        <v>17152.466367713005</v>
      </c>
      <c r="J162" s="13">
        <v>498</v>
      </c>
      <c r="K162" s="14">
        <f>IF(ISNUMBER(J162), (J162 - $B162) / $B162, "")</f>
        <v>0.11659192825112108</v>
      </c>
      <c r="L162" s="16">
        <f>IF(ISNUMBER(J162), $B172 * K162, "")</f>
        <v>17488.789237668163</v>
      </c>
      <c r="M162" s="29">
        <v>530</v>
      </c>
      <c r="N162" s="14">
        <f>IF(ISNUMBER(M162), (M162 - $B162) / $B162, "")</f>
        <v>0.18834080717488788</v>
      </c>
      <c r="O162" s="16">
        <f>IF(ISNUMBER(M162), $B172 * N162, "")</f>
        <v>28251.121076233183</v>
      </c>
      <c r="Q162" s="268"/>
      <c r="R162" s="269"/>
      <c r="S162" s="270"/>
    </row>
    <row r="163" spans="1:19" ht="17.25" thickBot="1">
      <c r="A163" s="125" t="s">
        <v>112</v>
      </c>
      <c r="B163" s="126">
        <v>964</v>
      </c>
      <c r="C163" s="77">
        <v>-2.9204430999999999E-2</v>
      </c>
      <c r="D163" s="15">
        <v>951</v>
      </c>
      <c r="E163" s="32">
        <f t="shared" ref="E163:E166" si="86">IF(ISNUMBER(D163), (D163 - $B163) / $B163, "")</f>
        <v>-1.3485477178423237E-2</v>
      </c>
      <c r="F163" s="18">
        <f>IF(ISNUMBER(D163), $B172 * E163, "")</f>
        <v>-2022.8215767634856</v>
      </c>
      <c r="G163" s="31">
        <v>963</v>
      </c>
      <c r="H163" s="32">
        <f t="shared" ref="H163:H166" si="87">IF(ISNUMBER(G163), (G163 - $B163) / $B163, "")</f>
        <v>-1.037344398340249E-3</v>
      </c>
      <c r="I163" s="101">
        <f>IF(ISNUMBER(G163), $B172 * H163, "")</f>
        <v>-155.60165975103735</v>
      </c>
      <c r="J163" s="15">
        <v>949</v>
      </c>
      <c r="K163" s="32">
        <f t="shared" ref="K163:K166" si="88">IF(ISNUMBER(J163), (J163 - $B163) / $B163, "")</f>
        <v>-1.5560165975103735E-2</v>
      </c>
      <c r="L163" s="18">
        <f>IF(ISNUMBER(J163), $B172 * K163, "")</f>
        <v>-2334.0248962655601</v>
      </c>
      <c r="M163" s="31">
        <v>997</v>
      </c>
      <c r="N163" s="32">
        <f t="shared" ref="N163:N166" si="89">IF(ISNUMBER(M163), (M163 - $B163) / $B163, "")</f>
        <v>3.4232365145228219E-2</v>
      </c>
      <c r="O163" s="18">
        <f>IF(ISNUMBER(M163), $B172 * N163, "")</f>
        <v>5134.854771784233</v>
      </c>
      <c r="Q163" s="271"/>
      <c r="R163" s="272"/>
      <c r="S163" s="273"/>
    </row>
    <row r="164" spans="1:19" ht="17.25" thickBot="1">
      <c r="A164" s="125" t="s">
        <v>122</v>
      </c>
      <c r="B164" s="126">
        <v>654</v>
      </c>
      <c r="C164" s="77">
        <v>-3.2544378700000001E-2</v>
      </c>
      <c r="D164" s="15">
        <v>639</v>
      </c>
      <c r="E164" s="32">
        <f t="shared" si="86"/>
        <v>-2.2935779816513763E-2</v>
      </c>
      <c r="F164" s="18">
        <f>IF(ISNUMBER(D164), $B172 * E164, "")</f>
        <v>-3440.3669724770643</v>
      </c>
      <c r="G164" s="31">
        <v>649</v>
      </c>
      <c r="H164" s="32">
        <f t="shared" si="87"/>
        <v>-7.6452599388379203E-3</v>
      </c>
      <c r="I164" s="101">
        <f>IF(ISNUMBER(G164), $B172 * H164, "")</f>
        <v>-1146.788990825688</v>
      </c>
      <c r="J164" s="15">
        <v>644</v>
      </c>
      <c r="K164" s="32">
        <f t="shared" si="88"/>
        <v>-1.5290519877675841E-2</v>
      </c>
      <c r="L164" s="18">
        <f>IF(ISNUMBER(J164), $B172 * K164, "")</f>
        <v>-2293.5779816513759</v>
      </c>
      <c r="M164" s="31">
        <v>665</v>
      </c>
      <c r="N164" s="32">
        <f t="shared" si="89"/>
        <v>1.6819571865443424E-2</v>
      </c>
      <c r="O164" s="18">
        <f>IF(ISNUMBER(M164), $B172 * N164, "")</f>
        <v>2522.9357798165133</v>
      </c>
      <c r="Q164" s="264"/>
      <c r="R164" s="264"/>
      <c r="S164" s="264"/>
    </row>
    <row r="165" spans="1:19" ht="17.25" thickBot="1">
      <c r="A165" s="125" t="s">
        <v>264</v>
      </c>
      <c r="B165" s="126">
        <v>297</v>
      </c>
      <c r="C165" s="77">
        <v>-3.2573289900000003E-2</v>
      </c>
      <c r="D165" s="15">
        <v>296</v>
      </c>
      <c r="E165" s="32">
        <f t="shared" si="86"/>
        <v>-3.3670033670033669E-3</v>
      </c>
      <c r="F165" s="18">
        <f>IF(ISNUMBER(D165), $B172 * E165, "")</f>
        <v>-505.05050505050502</v>
      </c>
      <c r="G165" s="31">
        <v>305</v>
      </c>
      <c r="H165" s="32">
        <f t="shared" si="87"/>
        <v>2.6936026936026935E-2</v>
      </c>
      <c r="I165" s="101">
        <f>IF(ISNUMBER(G165), $B172 * H165, "")</f>
        <v>4040.4040404040402</v>
      </c>
      <c r="J165" s="15">
        <v>301</v>
      </c>
      <c r="K165" s="32">
        <f t="shared" si="88"/>
        <v>1.3468013468013467E-2</v>
      </c>
      <c r="L165" s="18">
        <f>IF(ISNUMBER(J165), $B172 * K165, "")</f>
        <v>2020.2020202020201</v>
      </c>
      <c r="M165" s="31">
        <v>301</v>
      </c>
      <c r="N165" s="32">
        <f t="shared" si="89"/>
        <v>1.3468013468013467E-2</v>
      </c>
      <c r="O165" s="18">
        <f>IF(ISNUMBER(M165), $B172 * N165, "")</f>
        <v>2020.2020202020201</v>
      </c>
      <c r="Q165" s="274"/>
      <c r="R165" s="274"/>
      <c r="S165" s="274"/>
    </row>
    <row r="166" spans="1:19" ht="17.25" thickBot="1">
      <c r="A166" s="127" t="s">
        <v>228</v>
      </c>
      <c r="B166" s="128">
        <v>358</v>
      </c>
      <c r="C166" s="78">
        <v>-3.5040431300000001E-2</v>
      </c>
      <c r="D166" s="20">
        <v>344</v>
      </c>
      <c r="E166" s="21">
        <f t="shared" si="86"/>
        <v>-3.9106145251396648E-2</v>
      </c>
      <c r="F166" s="22">
        <f>IF(ISNUMBER(D166), $B172 * E166, "")</f>
        <v>-5865.921787709497</v>
      </c>
      <c r="G166" s="30">
        <v>349</v>
      </c>
      <c r="H166" s="21">
        <f t="shared" si="87"/>
        <v>-2.5139664804469275E-2</v>
      </c>
      <c r="I166" s="105">
        <f>IF(ISNUMBER(G166), $B172 * H166, "")</f>
        <v>-3770.9497206703913</v>
      </c>
      <c r="J166" s="20">
        <v>346</v>
      </c>
      <c r="K166" s="21">
        <f t="shared" si="88"/>
        <v>-3.3519553072625698E-2</v>
      </c>
      <c r="L166" s="22">
        <f>IF(ISNUMBER(J166), $B172 * K166, "")</f>
        <v>-5027.9329608938542</v>
      </c>
      <c r="M166" s="30">
        <v>355</v>
      </c>
      <c r="N166" s="21">
        <f t="shared" si="89"/>
        <v>-8.3798882681564244E-3</v>
      </c>
      <c r="O166" s="22">
        <f>IF(ISNUMBER(M166), $B172 * N166, "")</f>
        <v>-1256.9832402234636</v>
      </c>
      <c r="Q166" s="274"/>
      <c r="R166" s="274"/>
      <c r="S166" s="274"/>
    </row>
    <row r="167" spans="1:19" ht="17.25" thickBot="1">
      <c r="A167" s="125" t="s">
        <v>240</v>
      </c>
      <c r="B167" s="129">
        <v>661</v>
      </c>
      <c r="C167" s="80">
        <v>-3.7845706E-2</v>
      </c>
      <c r="D167" s="106">
        <v>690</v>
      </c>
      <c r="E167" s="107">
        <f>IF(ISNUMBER(D167), (D167 - $B167) / $B167, "")</f>
        <v>4.3872919818456882E-2</v>
      </c>
      <c r="F167" s="108">
        <f>IF(ISNUMBER(D167), $B172 * E167, "")</f>
        <v>6580.9379727685318</v>
      </c>
      <c r="G167" s="109">
        <v>706</v>
      </c>
      <c r="H167" s="107">
        <f>IF(ISNUMBER(G167), (G167 - $B167) / $B167, "")</f>
        <v>6.8078668683812404E-2</v>
      </c>
      <c r="I167" s="110">
        <f>IF(ISNUMBER(G167), $B172 * H167, "")</f>
        <v>10211.800302571861</v>
      </c>
      <c r="J167" s="106">
        <v>709</v>
      </c>
      <c r="K167" s="107">
        <f>IF(ISNUMBER(J167), (J167 - $B167) / $B167, "")</f>
        <v>7.2617246596066568E-2</v>
      </c>
      <c r="L167" s="108">
        <f>IF(ISNUMBER(J167), $B172 * K167, "")</f>
        <v>10892.586989409985</v>
      </c>
      <c r="M167" s="109">
        <v>710</v>
      </c>
      <c r="N167" s="107">
        <f>IF(ISNUMBER(M167), (M167 - $B167) / $B167, "")</f>
        <v>7.4130105900151289E-2</v>
      </c>
      <c r="O167" s="108">
        <f>IF(ISNUMBER(M167), $B172 * N167, "")</f>
        <v>11119.515885022693</v>
      </c>
      <c r="Q167" s="264"/>
      <c r="R167" s="264"/>
      <c r="S167" s="264"/>
    </row>
    <row r="168" spans="1:19" ht="17.25" thickBot="1">
      <c r="A168" s="125" t="s">
        <v>252</v>
      </c>
      <c r="B168" s="126">
        <v>430</v>
      </c>
      <c r="C168" s="77">
        <v>-3.8031319899999999E-2</v>
      </c>
      <c r="D168" s="15">
        <v>438</v>
      </c>
      <c r="E168" s="32">
        <f t="shared" ref="E168:E171" si="90">IF(ISNUMBER(D168), (D168 - $B168) / $B168, "")</f>
        <v>1.8604651162790697E-2</v>
      </c>
      <c r="F168" s="18">
        <f>IF(ISNUMBER(D168), $B172 * E168, "")</f>
        <v>2790.6976744186045</v>
      </c>
      <c r="G168" s="31">
        <v>451</v>
      </c>
      <c r="H168" s="32">
        <f t="shared" ref="H168:H171" si="91">IF(ISNUMBER(G168), (G168 - $B168) / $B168, "")</f>
        <v>4.8837209302325581E-2</v>
      </c>
      <c r="I168" s="101">
        <f>IF(ISNUMBER(G168), $B172 * H168, "")</f>
        <v>7325.5813953488368</v>
      </c>
      <c r="J168" s="15">
        <v>446</v>
      </c>
      <c r="K168" s="32">
        <f t="shared" ref="K168:K171" si="92">IF(ISNUMBER(J168), (J168 - $B168) / $B168, "")</f>
        <v>3.7209302325581395E-2</v>
      </c>
      <c r="L168" s="18">
        <f>IF(ISNUMBER(J168), $B172 * K168, "")</f>
        <v>5581.395348837209</v>
      </c>
      <c r="M168" s="31">
        <v>467</v>
      </c>
      <c r="N168" s="32">
        <f t="shared" ref="N168:N171" si="93">IF(ISNUMBER(M168), (M168 - $B168) / $B168, "")</f>
        <v>8.6046511627906982E-2</v>
      </c>
      <c r="O168" s="18">
        <f>IF(ISNUMBER(M168), $B172 * N168, "")</f>
        <v>12906.976744186048</v>
      </c>
      <c r="Q168" s="264"/>
      <c r="R168" s="264"/>
      <c r="S168" s="264"/>
    </row>
    <row r="169" spans="1:19" ht="17.25" thickBot="1">
      <c r="A169" s="125" t="s">
        <v>234</v>
      </c>
      <c r="B169" s="126">
        <v>764</v>
      </c>
      <c r="C169" s="77">
        <v>-4.2606516300000001E-2</v>
      </c>
      <c r="D169" s="15">
        <v>750</v>
      </c>
      <c r="E169" s="32">
        <f t="shared" si="90"/>
        <v>-1.832460732984293E-2</v>
      </c>
      <c r="F169" s="18">
        <f>IF(ISNUMBER(D169), $B172 * E169, "")</f>
        <v>-2748.6910994764394</v>
      </c>
      <c r="G169" s="31">
        <v>765</v>
      </c>
      <c r="H169" s="32">
        <f t="shared" si="91"/>
        <v>1.3089005235602095E-3</v>
      </c>
      <c r="I169" s="101">
        <f>IF(ISNUMBER(G169), $B172 * H169, "")</f>
        <v>196.33507853403142</v>
      </c>
      <c r="J169" s="15">
        <v>765</v>
      </c>
      <c r="K169" s="32">
        <f t="shared" si="92"/>
        <v>1.3089005235602095E-3</v>
      </c>
      <c r="L169" s="18">
        <f>IF(ISNUMBER(J169), $B172 * K169, "")</f>
        <v>196.33507853403142</v>
      </c>
      <c r="M169" s="31">
        <v>771</v>
      </c>
      <c r="N169" s="32">
        <f t="shared" si="93"/>
        <v>9.1623036649214652E-3</v>
      </c>
      <c r="O169" s="18">
        <f>IF(ISNUMBER(M169), $B172 * N169, "")</f>
        <v>1374.3455497382197</v>
      </c>
      <c r="Q169" s="264"/>
      <c r="R169" s="264"/>
      <c r="S169" s="264"/>
    </row>
    <row r="170" spans="1:19">
      <c r="A170" s="125" t="s">
        <v>190</v>
      </c>
      <c r="B170" s="126">
        <v>446</v>
      </c>
      <c r="C170" s="77">
        <v>-4.29184549E-2</v>
      </c>
      <c r="D170" s="15">
        <v>448</v>
      </c>
      <c r="E170" s="32">
        <f t="shared" si="90"/>
        <v>4.4843049327354259E-3</v>
      </c>
      <c r="F170" s="18">
        <f>IF(ISNUMBER(D170), $B172 * E170, "")</f>
        <v>672.64573991031386</v>
      </c>
      <c r="G170" s="31">
        <v>450</v>
      </c>
      <c r="H170" s="32">
        <f t="shared" si="91"/>
        <v>8.9686098654708519E-3</v>
      </c>
      <c r="I170" s="101">
        <f>IF(ISNUMBER(G170), $B172 * H170, "")</f>
        <v>1345.2914798206277</v>
      </c>
      <c r="J170" s="15">
        <v>443</v>
      </c>
      <c r="K170" s="32">
        <f t="shared" si="92"/>
        <v>-6.7264573991031393E-3</v>
      </c>
      <c r="L170" s="18">
        <f>IF(ISNUMBER(J170), $B172 * K170, "")</f>
        <v>-1008.9686098654709</v>
      </c>
      <c r="M170" s="31">
        <v>477</v>
      </c>
      <c r="N170" s="32">
        <f t="shared" si="93"/>
        <v>6.9506726457399109E-2</v>
      </c>
      <c r="O170" s="18">
        <f>IF(ISNUMBER(M170), $B172 * N170, "")</f>
        <v>10426.008968609867</v>
      </c>
      <c r="Q170" s="253"/>
      <c r="R170" s="254"/>
      <c r="S170" s="255"/>
    </row>
    <row r="171" spans="1:19" ht="17.25" thickBot="1">
      <c r="A171" s="130" t="s">
        <v>162</v>
      </c>
      <c r="B171" s="131">
        <v>836</v>
      </c>
      <c r="C171" s="79">
        <v>-4.4571428599999997E-2</v>
      </c>
      <c r="D171" s="24">
        <v>819</v>
      </c>
      <c r="E171" s="25">
        <f t="shared" si="90"/>
        <v>-2.033492822966507E-2</v>
      </c>
      <c r="F171" s="104">
        <f>IF(ISNUMBER(D171), $B172 * E171, "")</f>
        <v>-3050.2392344497607</v>
      </c>
      <c r="G171" s="102">
        <v>832</v>
      </c>
      <c r="H171" s="25">
        <f t="shared" si="91"/>
        <v>-4.7846889952153108E-3</v>
      </c>
      <c r="I171" s="103">
        <f>IF(ISNUMBER(G171), $B172 * H171, "")</f>
        <v>-717.70334928229659</v>
      </c>
      <c r="J171" s="24">
        <v>831</v>
      </c>
      <c r="K171" s="25">
        <f t="shared" si="92"/>
        <v>-5.9808612440191387E-3</v>
      </c>
      <c r="L171" s="104">
        <f>IF(ISNUMBER(J171), $B172 * K171, "")</f>
        <v>-897.12918660287085</v>
      </c>
      <c r="M171" s="102">
        <v>853</v>
      </c>
      <c r="N171" s="25">
        <f t="shared" si="93"/>
        <v>2.033492822966507E-2</v>
      </c>
      <c r="O171" s="104">
        <f>IF(ISNUMBER(M171), $B172 * N171, "")</f>
        <v>3050.2392344497607</v>
      </c>
      <c r="Q171" s="256"/>
      <c r="R171" s="257"/>
      <c r="S171" s="258"/>
    </row>
    <row r="172" spans="1:19" ht="17.25" thickBot="1">
      <c r="A172" s="132" t="s">
        <v>268</v>
      </c>
      <c r="B172" s="317">
        <f>$B$37</f>
        <v>150000</v>
      </c>
      <c r="C172" s="318"/>
      <c r="D172" s="26" t="s">
        <v>269</v>
      </c>
      <c r="E172" s="27">
        <f>IF(COUNT(E152:E171), SUM(E152:E171) / COUNT(E152:E171), 0)</f>
        <v>2.2809774359358305E-2</v>
      </c>
      <c r="F172" s="28">
        <f>SUM(F152:F171)</f>
        <v>68429.323078074929</v>
      </c>
      <c r="G172" s="26" t="s">
        <v>269</v>
      </c>
      <c r="H172" s="27">
        <f>IF(COUNT(H152:H171), SUM(H152:H171) / COUNT(H152:H171), 0)</f>
        <v>3.910903337996522E-2</v>
      </c>
      <c r="I172" s="28">
        <f>SUM(I152:I171)</f>
        <v>117327.10013989567</v>
      </c>
      <c r="J172" s="26" t="s">
        <v>269</v>
      </c>
      <c r="K172" s="27">
        <f>IF(COUNT(K152:K171), SUM(K152:K171) / COUNT(K152:K171), 0)</f>
        <v>2.9429732921490842E-2</v>
      </c>
      <c r="L172" s="28">
        <f>SUM(L152:L171)</f>
        <v>88289.19876447253</v>
      </c>
      <c r="M172" s="26" t="s">
        <v>269</v>
      </c>
      <c r="N172" s="27">
        <f>IF(COUNT(N152:N171), SUM(N152:N171) / COUNT(N152:N171), 0)</f>
        <v>5.2436378426645572E-2</v>
      </c>
      <c r="O172" s="28">
        <f>SUM(O152:O171)</f>
        <v>157309.13527993672</v>
      </c>
      <c r="Q172" s="259"/>
      <c r="R172" s="260"/>
      <c r="S172" s="261"/>
    </row>
    <row r="174" spans="1:19" ht="17.25" thickBot="1"/>
    <row r="175" spans="1:19" ht="17.25" thickBot="1">
      <c r="A175" s="275" t="s">
        <v>253</v>
      </c>
      <c r="B175" s="276"/>
      <c r="C175" s="276"/>
      <c r="D175" s="276"/>
      <c r="E175" s="276"/>
      <c r="F175" s="276"/>
      <c r="G175" s="276"/>
      <c r="H175" s="276"/>
      <c r="I175" s="276"/>
      <c r="J175" s="276"/>
      <c r="K175" s="276"/>
      <c r="L175" s="276"/>
      <c r="M175" s="276"/>
      <c r="N175" s="276"/>
      <c r="O175" s="277"/>
      <c r="Q175" s="274"/>
      <c r="R175" s="274"/>
      <c r="S175" s="274"/>
    </row>
    <row r="176" spans="1:19" ht="17.25" thickBot="1">
      <c r="A176" s="185" t="s">
        <v>265</v>
      </c>
      <c r="B176" s="275" t="s">
        <v>49</v>
      </c>
      <c r="C176" s="277"/>
      <c r="D176" s="275" t="s">
        <v>58</v>
      </c>
      <c r="E176" s="276"/>
      <c r="F176" s="277"/>
      <c r="G176" s="278">
        <f>_xlfn.IFNA(VLOOKUP(B176, 현재가테이블!$B$2:$D$200, 2, FALSE), "-")</f>
        <v>74050000</v>
      </c>
      <c r="H176" s="279"/>
      <c r="I176" s="280"/>
      <c r="J176" s="275" t="s">
        <v>59</v>
      </c>
      <c r="K176" s="276"/>
      <c r="L176" s="277"/>
      <c r="M176" s="281">
        <f>_xlfn.IFNA(VLOOKUP(B176, 현재가테이블!$B$2:$D$200, 3, FALSE), "-")</f>
        <v>-1.04236269E-2</v>
      </c>
      <c r="N176" s="282"/>
      <c r="O176" s="283"/>
      <c r="Q176" s="274"/>
      <c r="R176" s="274"/>
      <c r="S176" s="274"/>
    </row>
    <row r="177" spans="1:19" ht="17.25" thickBot="1">
      <c r="A177" s="319" t="s">
        <v>55</v>
      </c>
      <c r="B177" s="315" t="str">
        <f>TEXT($G$1, "[$-ko-KR]yyyy-mm-dd(ddd) ") &amp; "오전 00:00"</f>
        <v>2021-10-08(금) 오전 00:00</v>
      </c>
      <c r="C177" s="316"/>
      <c r="D177" s="288" t="str">
        <f>TEXT($G$1, "[$-ko-KR]yyyy-mm-dd(ddd) ") &amp; "오후 14:00"</f>
        <v>2021-10-08(금) 오후 14:00</v>
      </c>
      <c r="E177" s="289"/>
      <c r="F177" s="290"/>
      <c r="G177" s="288" t="str">
        <f>TEXT($G$1, "[$-ko-KR]yyyy-mm-dd(ddd) ") &amp; "오후 19:00"</f>
        <v>2021-10-08(금) 오후 19:00</v>
      </c>
      <c r="H177" s="289"/>
      <c r="I177" s="290"/>
      <c r="J177" s="288" t="str">
        <f>TEXT($G$1, "[$-ko-KR]yyyy-mm-dd(ddd) ") &amp; "오후 21:00"</f>
        <v>2021-10-08(금) 오후 21:00</v>
      </c>
      <c r="K177" s="289"/>
      <c r="L177" s="290"/>
      <c r="M177" s="288" t="str">
        <f>TEXT($G$1+1, "[$-ko-KR]yyyy-mm-dd(ddd) ") &amp; "오전 00:00"</f>
        <v>2021-10-09(토) 오전 00:00</v>
      </c>
      <c r="N177" s="289"/>
      <c r="O177" s="290"/>
      <c r="Q177" s="274"/>
      <c r="R177" s="274"/>
      <c r="S177" s="274"/>
    </row>
    <row r="178" spans="1:19" ht="17.25" thickBot="1">
      <c r="A178" s="320"/>
      <c r="B178" s="121" t="s">
        <v>58</v>
      </c>
      <c r="C178" s="122" t="s">
        <v>59</v>
      </c>
      <c r="D178" s="2" t="s">
        <v>58</v>
      </c>
      <c r="E178" s="10" t="s">
        <v>266</v>
      </c>
      <c r="F178" s="11" t="s">
        <v>267</v>
      </c>
      <c r="G178" s="186" t="s">
        <v>58</v>
      </c>
      <c r="H178" s="187" t="s">
        <v>266</v>
      </c>
      <c r="I178" s="188" t="s">
        <v>267</v>
      </c>
      <c r="J178" s="10" t="s">
        <v>58</v>
      </c>
      <c r="K178" s="10" t="s">
        <v>266</v>
      </c>
      <c r="L178" s="115" t="s">
        <v>267</v>
      </c>
      <c r="M178" s="2" t="s">
        <v>58</v>
      </c>
      <c r="N178" s="10" t="s">
        <v>266</v>
      </c>
      <c r="O178" s="66" t="s">
        <v>267</v>
      </c>
      <c r="Q178" s="264"/>
      <c r="R178" s="264"/>
      <c r="S178" s="264"/>
    </row>
    <row r="179" spans="1:19" ht="17.25" thickBot="1">
      <c r="A179" s="123" t="s">
        <v>112</v>
      </c>
      <c r="B179" s="124">
        <v>964</v>
      </c>
      <c r="C179" s="76">
        <v>-2.9204430999999999E-2</v>
      </c>
      <c r="D179" s="13">
        <v>951</v>
      </c>
      <c r="E179" s="14">
        <f>IF(ISNUMBER(D179), (D179 - $B179) / $B179, "")</f>
        <v>-1.3485477178423237E-2</v>
      </c>
      <c r="F179" s="16">
        <f>IF(ISNUMBER(D179), $B199 * E179, "")</f>
        <v>-2022.8215767634856</v>
      </c>
      <c r="G179" s="29">
        <v>963</v>
      </c>
      <c r="H179" s="14">
        <f>IF(ISNUMBER(G179), (G179 - $B179) / $B179, "")</f>
        <v>-1.037344398340249E-3</v>
      </c>
      <c r="I179" s="100">
        <f>IF(ISNUMBER(G179), $B199 * H179, "")</f>
        <v>-155.60165975103735</v>
      </c>
      <c r="J179" s="13">
        <v>949</v>
      </c>
      <c r="K179" s="14">
        <f>IF(ISNUMBER(J179), (J179 - $B179) / $B179, "")</f>
        <v>-1.5560165975103735E-2</v>
      </c>
      <c r="L179" s="16">
        <f>IF(ISNUMBER(J179), $B199 * K179, "")</f>
        <v>-2334.0248962655601</v>
      </c>
      <c r="M179" s="29">
        <v>997</v>
      </c>
      <c r="N179" s="14">
        <f>IF(ISNUMBER(M179), (M179 - $B179) / $B179, "")</f>
        <v>3.4232365145228219E-2</v>
      </c>
      <c r="O179" s="16">
        <f>IF(ISNUMBER(M179), $B199 * N179, "")</f>
        <v>5134.854771784233</v>
      </c>
      <c r="Q179" s="274"/>
      <c r="R179" s="274"/>
      <c r="S179" s="274"/>
    </row>
    <row r="180" spans="1:19" ht="17.25" thickBot="1">
      <c r="A180" s="125" t="s">
        <v>158</v>
      </c>
      <c r="B180" s="126">
        <v>1600</v>
      </c>
      <c r="C180" s="77">
        <v>-3.0303030299999999E-2</v>
      </c>
      <c r="D180" s="15">
        <v>1645</v>
      </c>
      <c r="E180" s="32">
        <f t="shared" ref="E180:E183" si="94">IF(ISNUMBER(D180), (D180 - $B180) / $B180, "")</f>
        <v>2.8125000000000001E-2</v>
      </c>
      <c r="F180" s="18">
        <f>IF(ISNUMBER(D180), $B199 * E180, "")</f>
        <v>4218.75</v>
      </c>
      <c r="G180" s="31">
        <v>1715</v>
      </c>
      <c r="H180" s="32">
        <f t="shared" ref="H180:H183" si="95">IF(ISNUMBER(G180), (G180 - $B180) / $B180, "")</f>
        <v>7.1874999999999994E-2</v>
      </c>
      <c r="I180" s="101">
        <f>IF(ISNUMBER(G180), $B199 * H180, "")</f>
        <v>10781.25</v>
      </c>
      <c r="J180" s="15">
        <v>1675</v>
      </c>
      <c r="K180" s="32">
        <f t="shared" ref="K180:K183" si="96">IF(ISNUMBER(J180), (J180 - $B180) / $B180, "")</f>
        <v>4.6875E-2</v>
      </c>
      <c r="L180" s="18">
        <f>IF(ISNUMBER(J180), $B199 * K180, "")</f>
        <v>7031.25</v>
      </c>
      <c r="M180" s="31">
        <v>1715</v>
      </c>
      <c r="N180" s="32">
        <f t="shared" ref="N180:N183" si="97">IF(ISNUMBER(M180), (M180 - $B180) / $B180, "")</f>
        <v>7.1874999999999994E-2</v>
      </c>
      <c r="O180" s="18">
        <f>IF(ISNUMBER(M180), $B199 * N180, "")</f>
        <v>10781.25</v>
      </c>
      <c r="Q180" s="274"/>
      <c r="R180" s="274"/>
      <c r="S180" s="274"/>
    </row>
    <row r="181" spans="1:19" ht="17.25" thickBot="1">
      <c r="A181" s="125" t="s">
        <v>170</v>
      </c>
      <c r="B181" s="126">
        <v>4170</v>
      </c>
      <c r="C181" s="77">
        <v>-3.1358885000000003E-2</v>
      </c>
      <c r="D181" s="15">
        <v>4140</v>
      </c>
      <c r="E181" s="32">
        <f t="shared" si="94"/>
        <v>-7.1942446043165471E-3</v>
      </c>
      <c r="F181" s="18">
        <f>IF(ISNUMBER(D181), $B199 * E181, "")</f>
        <v>-1079.1366906474821</v>
      </c>
      <c r="G181" s="31">
        <v>4310</v>
      </c>
      <c r="H181" s="32">
        <f t="shared" si="95"/>
        <v>3.3573141486810551E-2</v>
      </c>
      <c r="I181" s="101">
        <f>IF(ISNUMBER(G181), $B199 * H181, "")</f>
        <v>5035.9712230215828</v>
      </c>
      <c r="J181" s="15">
        <v>4285</v>
      </c>
      <c r="K181" s="32">
        <f t="shared" si="96"/>
        <v>2.7577937649880094E-2</v>
      </c>
      <c r="L181" s="18">
        <f>IF(ISNUMBER(J181), $B199 * K181, "")</f>
        <v>4136.6906474820144</v>
      </c>
      <c r="M181" s="31">
        <v>4385</v>
      </c>
      <c r="N181" s="32">
        <f t="shared" si="97"/>
        <v>5.1558752997601917E-2</v>
      </c>
      <c r="O181" s="18">
        <f>IF(ISNUMBER(M181), $B199 * N181, "")</f>
        <v>7733.8129496402871</v>
      </c>
      <c r="Q181" s="264"/>
      <c r="R181" s="264"/>
      <c r="S181" s="264"/>
    </row>
    <row r="182" spans="1:19" ht="17.25" thickBot="1">
      <c r="A182" s="125" t="s">
        <v>122</v>
      </c>
      <c r="B182" s="126">
        <v>654</v>
      </c>
      <c r="C182" s="77">
        <v>-3.2544378700000001E-2</v>
      </c>
      <c r="D182" s="15">
        <v>639</v>
      </c>
      <c r="E182" s="32">
        <f t="shared" si="94"/>
        <v>-2.2935779816513763E-2</v>
      </c>
      <c r="F182" s="18">
        <f>IF(ISNUMBER(D182), $B199 * E182, "")</f>
        <v>-3440.3669724770643</v>
      </c>
      <c r="G182" s="31">
        <v>649</v>
      </c>
      <c r="H182" s="32">
        <f t="shared" si="95"/>
        <v>-7.6452599388379203E-3</v>
      </c>
      <c r="I182" s="101">
        <f>IF(ISNUMBER(G182), $B199 * H182, "")</f>
        <v>-1146.788990825688</v>
      </c>
      <c r="J182" s="15">
        <v>644</v>
      </c>
      <c r="K182" s="32">
        <f t="shared" si="96"/>
        <v>-1.5290519877675841E-2</v>
      </c>
      <c r="L182" s="18">
        <f>IF(ISNUMBER(J182), $B199 * K182, "")</f>
        <v>-2293.5779816513759</v>
      </c>
      <c r="M182" s="31">
        <v>665</v>
      </c>
      <c r="N182" s="32">
        <f t="shared" si="97"/>
        <v>1.6819571865443424E-2</v>
      </c>
      <c r="O182" s="18">
        <f>IF(ISNUMBER(M182), $B199 * N182, "")</f>
        <v>2522.9357798165133</v>
      </c>
      <c r="Q182" s="264"/>
      <c r="R182" s="264"/>
      <c r="S182" s="264"/>
    </row>
    <row r="183" spans="1:19" ht="17.25" thickBot="1">
      <c r="A183" s="127" t="s">
        <v>264</v>
      </c>
      <c r="B183" s="128">
        <v>297</v>
      </c>
      <c r="C183" s="78">
        <v>-3.2573289900000003E-2</v>
      </c>
      <c r="D183" s="20">
        <v>296</v>
      </c>
      <c r="E183" s="21">
        <f t="shared" si="94"/>
        <v>-3.3670033670033669E-3</v>
      </c>
      <c r="F183" s="22">
        <f>IF(ISNUMBER(D183), $B199 * E183, "")</f>
        <v>-505.05050505050502</v>
      </c>
      <c r="G183" s="30">
        <v>305</v>
      </c>
      <c r="H183" s="21">
        <f t="shared" si="95"/>
        <v>2.6936026936026935E-2</v>
      </c>
      <c r="I183" s="105">
        <f>IF(ISNUMBER(G183), $B199 * H183, "")</f>
        <v>4040.4040404040402</v>
      </c>
      <c r="J183" s="20">
        <v>301</v>
      </c>
      <c r="K183" s="21">
        <f t="shared" si="96"/>
        <v>1.3468013468013467E-2</v>
      </c>
      <c r="L183" s="22">
        <f>IF(ISNUMBER(J183), $B199 * K183, "")</f>
        <v>2020.2020202020201</v>
      </c>
      <c r="M183" s="30">
        <v>301</v>
      </c>
      <c r="N183" s="21">
        <f t="shared" si="97"/>
        <v>1.3468013468013467E-2</v>
      </c>
      <c r="O183" s="22">
        <f>IF(ISNUMBER(M183), $B199 * N183, "")</f>
        <v>2020.2020202020201</v>
      </c>
      <c r="Q183" s="264"/>
      <c r="R183" s="264"/>
      <c r="S183" s="264"/>
    </row>
    <row r="184" spans="1:19" ht="17.25" thickBot="1">
      <c r="A184" s="125" t="s">
        <v>146</v>
      </c>
      <c r="B184" s="129">
        <v>22.4</v>
      </c>
      <c r="C184" s="80">
        <v>-3.4482758600000003E-2</v>
      </c>
      <c r="D184" s="106">
        <v>24.1</v>
      </c>
      <c r="E184" s="107">
        <f>IF(ISNUMBER(D184), (D184 - $B184) / $B184, "")</f>
        <v>7.5892857142857276E-2</v>
      </c>
      <c r="F184" s="108">
        <f>IF(ISNUMBER(D184), $B199 * E184, "")</f>
        <v>11383.928571428591</v>
      </c>
      <c r="G184" s="109">
        <v>24.6</v>
      </c>
      <c r="H184" s="107">
        <f>IF(ISNUMBER(G184), (G184 - $B184) / $B184, "")</f>
        <v>9.8214285714285851E-2</v>
      </c>
      <c r="I184" s="110">
        <f>IF(ISNUMBER(G184), $B199 * H184, "")</f>
        <v>14732.142857142877</v>
      </c>
      <c r="J184" s="106">
        <v>24</v>
      </c>
      <c r="K184" s="107">
        <f>IF(ISNUMBER(J184), (J184 - $B184) / $B184, "")</f>
        <v>7.1428571428571494E-2</v>
      </c>
      <c r="L184" s="108">
        <f>IF(ISNUMBER(J184), $B199 * K184, "")</f>
        <v>10714.285714285725</v>
      </c>
      <c r="M184" s="109">
        <v>24.3</v>
      </c>
      <c r="N184" s="107">
        <f>IF(ISNUMBER(M184), (M184 - $B184) / $B184, "")</f>
        <v>8.4821428571428673E-2</v>
      </c>
      <c r="O184" s="108">
        <f>IF(ISNUMBER(M184), $B199 * N184, "")</f>
        <v>12723.214285714301</v>
      </c>
      <c r="Q184" s="264"/>
      <c r="R184" s="264"/>
      <c r="S184" s="264"/>
    </row>
    <row r="185" spans="1:19" ht="17.25" thickBot="1">
      <c r="A185" s="125" t="s">
        <v>228</v>
      </c>
      <c r="B185" s="126">
        <v>358</v>
      </c>
      <c r="C185" s="77">
        <v>-3.5040431300000001E-2</v>
      </c>
      <c r="D185" s="15">
        <v>344</v>
      </c>
      <c r="E185" s="32">
        <f t="shared" ref="E185:E188" si="98">IF(ISNUMBER(D185), (D185 - $B185) / $B185, "")</f>
        <v>-3.9106145251396648E-2</v>
      </c>
      <c r="F185" s="18">
        <f>IF(ISNUMBER(D185), $B199 * E185, "")</f>
        <v>-5865.921787709497</v>
      </c>
      <c r="G185" s="31">
        <v>349</v>
      </c>
      <c r="H185" s="32">
        <f t="shared" ref="H185:H188" si="99">IF(ISNUMBER(G185), (G185 - $B185) / $B185, "")</f>
        <v>-2.5139664804469275E-2</v>
      </c>
      <c r="I185" s="101">
        <f>IF(ISNUMBER(G185), $B199 * H185, "")</f>
        <v>-3770.9497206703913</v>
      </c>
      <c r="J185" s="15">
        <v>346</v>
      </c>
      <c r="K185" s="32">
        <f t="shared" ref="K185:K188" si="100">IF(ISNUMBER(J185), (J185 - $B185) / $B185, "")</f>
        <v>-3.3519553072625698E-2</v>
      </c>
      <c r="L185" s="18">
        <f>IF(ISNUMBER(J185), $B199 * K185, "")</f>
        <v>-5027.9329608938542</v>
      </c>
      <c r="M185" s="31">
        <v>355</v>
      </c>
      <c r="N185" s="32">
        <f t="shared" ref="N185:N188" si="101">IF(ISNUMBER(M185), (M185 - $B185) / $B185, "")</f>
        <v>-8.3798882681564244E-3</v>
      </c>
      <c r="O185" s="18">
        <f>IF(ISNUMBER(M185), $B199 * N185, "")</f>
        <v>-1256.9832402234636</v>
      </c>
      <c r="Q185" s="264"/>
      <c r="R185" s="264"/>
      <c r="S185" s="264"/>
    </row>
    <row r="186" spans="1:19" ht="17.25" thickBot="1">
      <c r="A186" s="125" t="s">
        <v>196</v>
      </c>
      <c r="B186" s="126">
        <v>23640</v>
      </c>
      <c r="C186" s="77">
        <v>-3.5102040799999998E-2</v>
      </c>
      <c r="D186" s="15">
        <v>23230</v>
      </c>
      <c r="E186" s="32">
        <f t="shared" si="98"/>
        <v>-1.7343485617597292E-2</v>
      </c>
      <c r="F186" s="18">
        <f>IF(ISNUMBER(D186), $B199 * E186, "")</f>
        <v>-2601.5228426395938</v>
      </c>
      <c r="G186" s="31">
        <v>23530</v>
      </c>
      <c r="H186" s="32">
        <f t="shared" si="99"/>
        <v>-4.6531302876480539E-3</v>
      </c>
      <c r="I186" s="101">
        <f>IF(ISNUMBER(G186), $B199 * H186, "")</f>
        <v>-697.96954314720813</v>
      </c>
      <c r="J186" s="15">
        <v>23760</v>
      </c>
      <c r="K186" s="32">
        <f t="shared" si="100"/>
        <v>5.076142131979695E-3</v>
      </c>
      <c r="L186" s="18">
        <f>IF(ISNUMBER(J186), $B199 * K186, "")</f>
        <v>761.42131979695421</v>
      </c>
      <c r="M186" s="31">
        <v>23700</v>
      </c>
      <c r="N186" s="32">
        <f t="shared" si="101"/>
        <v>2.5380710659898475E-3</v>
      </c>
      <c r="O186" s="18">
        <f>IF(ISNUMBER(M186), $B199 * N186, "")</f>
        <v>380.7106598984771</v>
      </c>
      <c r="Q186" s="264"/>
      <c r="R186" s="264"/>
      <c r="S186" s="264"/>
    </row>
    <row r="187" spans="1:19" ht="17.25" thickBot="1">
      <c r="A187" s="125" t="s">
        <v>240</v>
      </c>
      <c r="B187" s="126">
        <v>661</v>
      </c>
      <c r="C187" s="77">
        <v>-3.7845706E-2</v>
      </c>
      <c r="D187" s="15">
        <v>690</v>
      </c>
      <c r="E187" s="32">
        <f t="shared" si="98"/>
        <v>4.3872919818456882E-2</v>
      </c>
      <c r="F187" s="18">
        <f>IF(ISNUMBER(D187), $B199 * E187, "")</f>
        <v>6580.9379727685318</v>
      </c>
      <c r="G187" s="31">
        <v>706</v>
      </c>
      <c r="H187" s="32">
        <f t="shared" si="99"/>
        <v>6.8078668683812404E-2</v>
      </c>
      <c r="I187" s="101">
        <f>IF(ISNUMBER(G187), $B199 * H187, "")</f>
        <v>10211.800302571861</v>
      </c>
      <c r="J187" s="15">
        <v>709</v>
      </c>
      <c r="K187" s="32">
        <f t="shared" si="100"/>
        <v>7.2617246596066568E-2</v>
      </c>
      <c r="L187" s="18">
        <f>IF(ISNUMBER(J187), $B199 * K187, "")</f>
        <v>10892.586989409985</v>
      </c>
      <c r="M187" s="31">
        <v>710</v>
      </c>
      <c r="N187" s="32">
        <f t="shared" si="101"/>
        <v>7.4130105900151289E-2</v>
      </c>
      <c r="O187" s="18">
        <f>IF(ISNUMBER(M187), $B199 * N187, "")</f>
        <v>11119.515885022693</v>
      </c>
      <c r="Q187" s="33"/>
      <c r="R187" s="33"/>
    </row>
    <row r="188" spans="1:19" ht="17.25" thickBot="1">
      <c r="A188" s="130" t="s">
        <v>252</v>
      </c>
      <c r="B188" s="131">
        <v>430</v>
      </c>
      <c r="C188" s="79">
        <v>-3.8031319899999999E-2</v>
      </c>
      <c r="D188" s="24">
        <v>438</v>
      </c>
      <c r="E188" s="25">
        <f t="shared" si="98"/>
        <v>1.8604651162790697E-2</v>
      </c>
      <c r="F188" s="104">
        <f>IF(ISNUMBER(D188), $B199 * E188, "")</f>
        <v>2790.6976744186045</v>
      </c>
      <c r="G188" s="102">
        <v>451</v>
      </c>
      <c r="H188" s="25">
        <f t="shared" si="99"/>
        <v>4.8837209302325581E-2</v>
      </c>
      <c r="I188" s="103">
        <f>IF(ISNUMBER(G188), $B199 * H188, "")</f>
        <v>7325.5813953488368</v>
      </c>
      <c r="J188" s="24">
        <v>446</v>
      </c>
      <c r="K188" s="25">
        <f t="shared" si="100"/>
        <v>3.7209302325581395E-2</v>
      </c>
      <c r="L188" s="104">
        <f>IF(ISNUMBER(J188), $B199 * K188, "")</f>
        <v>5581.395348837209</v>
      </c>
      <c r="M188" s="102">
        <v>467</v>
      </c>
      <c r="N188" s="25">
        <f t="shared" si="101"/>
        <v>8.6046511627906982E-2</v>
      </c>
      <c r="O188" s="104">
        <f>IF(ISNUMBER(M188), $B199 * N188, "")</f>
        <v>12906.976744186048</v>
      </c>
      <c r="Q188" s="265"/>
      <c r="R188" s="266"/>
      <c r="S188" s="267"/>
    </row>
    <row r="189" spans="1:19">
      <c r="A189" s="123" t="s">
        <v>106</v>
      </c>
      <c r="B189" s="124">
        <v>2580</v>
      </c>
      <c r="C189" s="76">
        <v>-3.9106145299999999E-2</v>
      </c>
      <c r="D189" s="13">
        <v>2570</v>
      </c>
      <c r="E189" s="14">
        <f>IF(ISNUMBER(D189), (D189 - $B189) / $B189, "")</f>
        <v>-3.875968992248062E-3</v>
      </c>
      <c r="F189" s="16">
        <f>IF(ISNUMBER(D189), $B199 * E189, "")</f>
        <v>-581.39534883720933</v>
      </c>
      <c r="G189" s="29">
        <v>2630</v>
      </c>
      <c r="H189" s="14">
        <f>IF(ISNUMBER(G189), (G189 - $B189) / $B189, "")</f>
        <v>1.937984496124031E-2</v>
      </c>
      <c r="I189" s="100">
        <f>IF(ISNUMBER(G189), $B199 * H189, "")</f>
        <v>2906.9767441860463</v>
      </c>
      <c r="J189" s="13">
        <v>2595</v>
      </c>
      <c r="K189" s="14">
        <f>IF(ISNUMBER(J189), (J189 - $B189) / $B189, "")</f>
        <v>5.8139534883720929E-3</v>
      </c>
      <c r="L189" s="16">
        <f>IF(ISNUMBER(J189), $B199 * K189, "")</f>
        <v>872.09302325581393</v>
      </c>
      <c r="M189" s="29">
        <v>2610</v>
      </c>
      <c r="N189" s="14">
        <f>IF(ISNUMBER(M189), (M189 - $B189) / $B189, "")</f>
        <v>1.1627906976744186E-2</v>
      </c>
      <c r="O189" s="16">
        <f>IF(ISNUMBER(M189), $B199 * N189, "")</f>
        <v>1744.1860465116279</v>
      </c>
      <c r="Q189" s="268"/>
      <c r="R189" s="269"/>
      <c r="S189" s="270"/>
    </row>
    <row r="190" spans="1:19" ht="17.25" thickBot="1">
      <c r="A190" s="125" t="s">
        <v>234</v>
      </c>
      <c r="B190" s="126">
        <v>764</v>
      </c>
      <c r="C190" s="77">
        <v>-4.2606516300000001E-2</v>
      </c>
      <c r="D190" s="15">
        <v>750</v>
      </c>
      <c r="E190" s="32">
        <f t="shared" ref="E190:E193" si="102">IF(ISNUMBER(D190), (D190 - $B190) / $B190, "")</f>
        <v>-1.832460732984293E-2</v>
      </c>
      <c r="F190" s="18">
        <f>IF(ISNUMBER(D190), $B199 * E190, "")</f>
        <v>-2748.6910994764394</v>
      </c>
      <c r="G190" s="31">
        <v>765</v>
      </c>
      <c r="H190" s="32">
        <f t="shared" ref="H190:H193" si="103">IF(ISNUMBER(G190), (G190 - $B190) / $B190, "")</f>
        <v>1.3089005235602095E-3</v>
      </c>
      <c r="I190" s="101">
        <f>IF(ISNUMBER(G190), $B199 * H190, "")</f>
        <v>196.33507853403142</v>
      </c>
      <c r="J190" s="15">
        <v>765</v>
      </c>
      <c r="K190" s="32">
        <f t="shared" ref="K190:K193" si="104">IF(ISNUMBER(J190), (J190 - $B190) / $B190, "")</f>
        <v>1.3089005235602095E-3</v>
      </c>
      <c r="L190" s="18">
        <f>IF(ISNUMBER(J190), $B199 * K190, "")</f>
        <v>196.33507853403142</v>
      </c>
      <c r="M190" s="31">
        <v>771</v>
      </c>
      <c r="N190" s="32">
        <f t="shared" ref="N190:N193" si="105">IF(ISNUMBER(M190), (M190 - $B190) / $B190, "")</f>
        <v>9.1623036649214652E-3</v>
      </c>
      <c r="O190" s="18">
        <f>IF(ISNUMBER(M190), $B199 * N190, "")</f>
        <v>1374.3455497382197</v>
      </c>
      <c r="Q190" s="271"/>
      <c r="R190" s="272"/>
      <c r="S190" s="273"/>
    </row>
    <row r="191" spans="1:19" ht="17.25" thickBot="1">
      <c r="A191" s="125" t="s">
        <v>190</v>
      </c>
      <c r="B191" s="126">
        <v>446</v>
      </c>
      <c r="C191" s="77">
        <v>-4.29184549E-2</v>
      </c>
      <c r="D191" s="15">
        <v>448</v>
      </c>
      <c r="E191" s="32">
        <f t="shared" si="102"/>
        <v>4.4843049327354259E-3</v>
      </c>
      <c r="F191" s="18">
        <f>IF(ISNUMBER(D191), $B199 * E191, "")</f>
        <v>672.64573991031386</v>
      </c>
      <c r="G191" s="31">
        <v>450</v>
      </c>
      <c r="H191" s="32">
        <f t="shared" si="103"/>
        <v>8.9686098654708519E-3</v>
      </c>
      <c r="I191" s="101">
        <f>IF(ISNUMBER(G191), $B199 * H191, "")</f>
        <v>1345.2914798206277</v>
      </c>
      <c r="J191" s="15">
        <v>443</v>
      </c>
      <c r="K191" s="32">
        <f t="shared" si="104"/>
        <v>-6.7264573991031393E-3</v>
      </c>
      <c r="L191" s="18">
        <f>IF(ISNUMBER(J191), $B199 * K191, "")</f>
        <v>-1008.9686098654709</v>
      </c>
      <c r="M191" s="31">
        <v>477</v>
      </c>
      <c r="N191" s="32">
        <f t="shared" si="105"/>
        <v>6.9506726457399109E-2</v>
      </c>
      <c r="O191" s="18">
        <f>IF(ISNUMBER(M191), $B199 * N191, "")</f>
        <v>10426.008968609867</v>
      </c>
      <c r="Q191" s="264"/>
      <c r="R191" s="264"/>
      <c r="S191" s="264"/>
    </row>
    <row r="192" spans="1:19" ht="17.25" thickBot="1">
      <c r="A192" s="125" t="s">
        <v>162</v>
      </c>
      <c r="B192" s="126">
        <v>836</v>
      </c>
      <c r="C192" s="77">
        <v>-4.4571428599999997E-2</v>
      </c>
      <c r="D192" s="15">
        <v>819</v>
      </c>
      <c r="E192" s="32">
        <f t="shared" si="102"/>
        <v>-2.033492822966507E-2</v>
      </c>
      <c r="F192" s="18">
        <f>IF(ISNUMBER(D192), $B199 * E192, "")</f>
        <v>-3050.2392344497607</v>
      </c>
      <c r="G192" s="31">
        <v>832</v>
      </c>
      <c r="H192" s="32">
        <f t="shared" si="103"/>
        <v>-4.7846889952153108E-3</v>
      </c>
      <c r="I192" s="101">
        <f>IF(ISNUMBER(G192), $B199 * H192, "")</f>
        <v>-717.70334928229659</v>
      </c>
      <c r="J192" s="15">
        <v>831</v>
      </c>
      <c r="K192" s="32">
        <f t="shared" si="104"/>
        <v>-5.9808612440191387E-3</v>
      </c>
      <c r="L192" s="18">
        <f>IF(ISNUMBER(J192), $B199 * K192, "")</f>
        <v>-897.12918660287085</v>
      </c>
      <c r="M192" s="31">
        <v>853</v>
      </c>
      <c r="N192" s="32">
        <f t="shared" si="105"/>
        <v>2.033492822966507E-2</v>
      </c>
      <c r="O192" s="18">
        <f>IF(ISNUMBER(M192), $B199 * N192, "")</f>
        <v>3050.2392344497607</v>
      </c>
      <c r="Q192" s="274"/>
      <c r="R192" s="274"/>
      <c r="S192" s="274"/>
    </row>
    <row r="193" spans="1:19" ht="17.25" thickBot="1">
      <c r="A193" s="127" t="s">
        <v>186</v>
      </c>
      <c r="B193" s="128">
        <v>17</v>
      </c>
      <c r="C193" s="78">
        <v>-4.4943820199999998E-2</v>
      </c>
      <c r="D193" s="20">
        <v>18.100000000000001</v>
      </c>
      <c r="E193" s="21">
        <f t="shared" si="102"/>
        <v>6.4705882352941266E-2</v>
      </c>
      <c r="F193" s="22">
        <f>IF(ISNUMBER(D193), $B199 * E193, "")</f>
        <v>9705.8823529411893</v>
      </c>
      <c r="G193" s="30">
        <v>19.8</v>
      </c>
      <c r="H193" s="21">
        <f t="shared" si="103"/>
        <v>0.16470588235294123</v>
      </c>
      <c r="I193" s="105">
        <f>IF(ISNUMBER(G193), $B199 * H193, "")</f>
        <v>24705.882352941186</v>
      </c>
      <c r="J193" s="20">
        <v>19.2</v>
      </c>
      <c r="K193" s="21">
        <f t="shared" si="104"/>
        <v>0.12941176470588231</v>
      </c>
      <c r="L193" s="22">
        <f>IF(ISNUMBER(J193), $B199 * K193, "")</f>
        <v>19411.764705882346</v>
      </c>
      <c r="M193" s="30">
        <v>18.600000000000001</v>
      </c>
      <c r="N193" s="21">
        <f t="shared" si="105"/>
        <v>9.4117647058823611E-2</v>
      </c>
      <c r="O193" s="22">
        <f>IF(ISNUMBER(M193), $B199 * N193, "")</f>
        <v>14117.647058823542</v>
      </c>
      <c r="Q193" s="274"/>
      <c r="R193" s="274"/>
      <c r="S193" s="274"/>
    </row>
    <row r="194" spans="1:19" ht="17.25" thickBot="1">
      <c r="A194" s="125" t="s">
        <v>204</v>
      </c>
      <c r="B194" s="129">
        <v>1020</v>
      </c>
      <c r="C194" s="80">
        <v>-5.5555555600000001E-2</v>
      </c>
      <c r="D194" s="106">
        <v>963</v>
      </c>
      <c r="E194" s="107">
        <f>IF(ISNUMBER(D194), (D194 - $B194) / $B194, "")</f>
        <v>-5.5882352941176473E-2</v>
      </c>
      <c r="F194" s="108">
        <f>IF(ISNUMBER(D194), $B199 * E194, "")</f>
        <v>-8382.3529411764703</v>
      </c>
      <c r="G194" s="109">
        <v>989</v>
      </c>
      <c r="H194" s="107">
        <f>IF(ISNUMBER(G194), (G194 - $B194) / $B194, "")</f>
        <v>-3.0392156862745098E-2</v>
      </c>
      <c r="I194" s="110">
        <f>IF(ISNUMBER(G194), $B199 * H194, "")</f>
        <v>-4558.8235294117649</v>
      </c>
      <c r="J194" s="106">
        <v>979</v>
      </c>
      <c r="K194" s="107">
        <f>IF(ISNUMBER(J194), (J194 - $B194) / $B194, "")</f>
        <v>-4.0196078431372552E-2</v>
      </c>
      <c r="L194" s="108">
        <f>IF(ISNUMBER(J194), $B199 * K194, "")</f>
        <v>-6029.4117647058829</v>
      </c>
      <c r="M194" s="109">
        <v>985</v>
      </c>
      <c r="N194" s="107">
        <f>IF(ISNUMBER(M194), (M194 - $B194) / $B194, "")</f>
        <v>-3.4313725490196081E-2</v>
      </c>
      <c r="O194" s="108">
        <f>IF(ISNUMBER(M194), $B199 * N194, "")</f>
        <v>-5147.0588235294126</v>
      </c>
      <c r="Q194" s="264"/>
      <c r="R194" s="264"/>
      <c r="S194" s="264"/>
    </row>
    <row r="195" spans="1:19" ht="17.25" thickBot="1">
      <c r="A195" s="125" t="s">
        <v>92</v>
      </c>
      <c r="B195" s="126">
        <v>84400</v>
      </c>
      <c r="C195" s="77">
        <v>-5.8876003599999997E-2</v>
      </c>
      <c r="D195" s="15">
        <v>79950</v>
      </c>
      <c r="E195" s="32">
        <f t="shared" ref="E195:E198" si="106">IF(ISNUMBER(D195), (D195 - $B195) / $B195, "")</f>
        <v>-5.2725118483412325E-2</v>
      </c>
      <c r="F195" s="18">
        <f>IF(ISNUMBER(D195), $B199 * E195, "")</f>
        <v>-7908.7677725118492</v>
      </c>
      <c r="G195" s="31">
        <v>83380</v>
      </c>
      <c r="H195" s="32">
        <f t="shared" ref="H195:H198" si="107">IF(ISNUMBER(G195), (G195 - $B195) / $B195, "")</f>
        <v>-1.2085308056872038E-2</v>
      </c>
      <c r="I195" s="101">
        <f>IF(ISNUMBER(G195), $B199 * H195, "")</f>
        <v>-1812.7962085308056</v>
      </c>
      <c r="J195" s="15">
        <v>82550</v>
      </c>
      <c r="K195" s="32">
        <f t="shared" ref="K195:K198" si="108">IF(ISNUMBER(J195), (J195 - $B195) / $B195, "")</f>
        <v>-2.1919431279620854E-2</v>
      </c>
      <c r="L195" s="18">
        <f>IF(ISNUMBER(J195), $B199 * K195, "")</f>
        <v>-3287.9146919431282</v>
      </c>
      <c r="M195" s="31">
        <v>81740</v>
      </c>
      <c r="N195" s="32">
        <f t="shared" ref="N195:N198" si="109">IF(ISNUMBER(M195), (M195 - $B195) / $B195, "")</f>
        <v>-3.1516587677725118E-2</v>
      </c>
      <c r="O195" s="18">
        <f>IF(ISNUMBER(M195), $B199 * N195, "")</f>
        <v>-4727.4881516587675</v>
      </c>
      <c r="Q195" s="264"/>
      <c r="R195" s="264"/>
      <c r="S195" s="264"/>
    </row>
    <row r="196" spans="1:19" ht="17.25" thickBot="1">
      <c r="A196" s="125" t="s">
        <v>226</v>
      </c>
      <c r="B196" s="126">
        <v>1035</v>
      </c>
      <c r="C196" s="77">
        <v>-5.9090909099999998E-2</v>
      </c>
      <c r="D196" s="15">
        <v>974</v>
      </c>
      <c r="E196" s="32">
        <f t="shared" si="106"/>
        <v>-5.8937198067632847E-2</v>
      </c>
      <c r="F196" s="18">
        <f>IF(ISNUMBER(D196), $B199 * E196, "")</f>
        <v>-8840.5797101449261</v>
      </c>
      <c r="G196" s="31">
        <v>994</v>
      </c>
      <c r="H196" s="32">
        <f t="shared" si="107"/>
        <v>-3.961352657004831E-2</v>
      </c>
      <c r="I196" s="101">
        <f>IF(ISNUMBER(G196), $B199 * H196, "")</f>
        <v>-5942.0289855072469</v>
      </c>
      <c r="J196" s="15">
        <v>978</v>
      </c>
      <c r="K196" s="32">
        <f t="shared" si="108"/>
        <v>-5.5072463768115941E-2</v>
      </c>
      <c r="L196" s="18">
        <f>IF(ISNUMBER(J196), $B199 * K196, "")</f>
        <v>-8260.8695652173919</v>
      </c>
      <c r="M196" s="31">
        <v>987</v>
      </c>
      <c r="N196" s="32">
        <f t="shared" si="109"/>
        <v>-4.6376811594202899E-2</v>
      </c>
      <c r="O196" s="18">
        <f>IF(ISNUMBER(M196), $B199 * N196, "")</f>
        <v>-6956.521739130435</v>
      </c>
      <c r="Q196" s="264"/>
      <c r="R196" s="264"/>
      <c r="S196" s="264"/>
    </row>
    <row r="197" spans="1:19">
      <c r="A197" s="125" t="s">
        <v>230</v>
      </c>
      <c r="B197" s="126">
        <v>1105</v>
      </c>
      <c r="C197" s="77">
        <v>-7.1428571400000002E-2</v>
      </c>
      <c r="D197" s="15">
        <v>1020</v>
      </c>
      <c r="E197" s="32">
        <f t="shared" si="106"/>
        <v>-7.6923076923076927E-2</v>
      </c>
      <c r="F197" s="18">
        <f>IF(ISNUMBER(D197), $B199 * E197, "")</f>
        <v>-11538.461538461539</v>
      </c>
      <c r="G197" s="31">
        <v>1045</v>
      </c>
      <c r="H197" s="32">
        <f t="shared" si="107"/>
        <v>-5.4298642533936653E-2</v>
      </c>
      <c r="I197" s="101">
        <f>IF(ISNUMBER(G197), $B199 * H197, "")</f>
        <v>-8144.7963800904981</v>
      </c>
      <c r="J197" s="15">
        <v>1030</v>
      </c>
      <c r="K197" s="32">
        <f t="shared" si="108"/>
        <v>-6.7873303167420809E-2</v>
      </c>
      <c r="L197" s="18">
        <f>IF(ISNUMBER(J197), $B199 * K197, "")</f>
        <v>-10180.995475113121</v>
      </c>
      <c r="M197" s="31">
        <v>1030</v>
      </c>
      <c r="N197" s="32">
        <f t="shared" si="109"/>
        <v>-6.7873303167420809E-2</v>
      </c>
      <c r="O197" s="18">
        <f>IF(ISNUMBER(M197), $B199 * N197, "")</f>
        <v>-10180.995475113121</v>
      </c>
      <c r="Q197" s="253"/>
      <c r="R197" s="254"/>
      <c r="S197" s="255"/>
    </row>
    <row r="198" spans="1:19" ht="17.25" thickBot="1">
      <c r="A198" s="130" t="s">
        <v>88</v>
      </c>
      <c r="B198" s="131">
        <v>225950</v>
      </c>
      <c r="C198" s="79">
        <v>-0.11600156490000001</v>
      </c>
      <c r="D198" s="24">
        <v>216750</v>
      </c>
      <c r="E198" s="25">
        <f t="shared" si="106"/>
        <v>-4.0716972781588846E-2</v>
      </c>
      <c r="F198" s="104">
        <f>IF(ISNUMBER(D198), $B199 * E198, "")</f>
        <v>-6107.5459172383271</v>
      </c>
      <c r="G198" s="102">
        <v>221350</v>
      </c>
      <c r="H198" s="25">
        <f t="shared" si="107"/>
        <v>-2.0358486390794423E-2</v>
      </c>
      <c r="I198" s="103">
        <f>IF(ISNUMBER(G198), $B199 * H198, "")</f>
        <v>-3053.7729586191635</v>
      </c>
      <c r="J198" s="24">
        <v>219350</v>
      </c>
      <c r="K198" s="25">
        <f t="shared" si="108"/>
        <v>-2.9210002212878956E-2</v>
      </c>
      <c r="L198" s="104">
        <f>IF(ISNUMBER(J198), $B199 * K198, "")</f>
        <v>-4381.5003319318439</v>
      </c>
      <c r="M198" s="102">
        <v>218700</v>
      </c>
      <c r="N198" s="25">
        <f t="shared" si="109"/>
        <v>-3.2086744855056429E-2</v>
      </c>
      <c r="O198" s="104">
        <f>IF(ISNUMBER(M198), $B199 * N198, "")</f>
        <v>-4813.0117282584642</v>
      </c>
      <c r="Q198" s="256"/>
      <c r="R198" s="257"/>
      <c r="S198" s="258"/>
    </row>
    <row r="199" spans="1:19" ht="17.25" thickBot="1">
      <c r="A199" s="132" t="s">
        <v>268</v>
      </c>
      <c r="B199" s="317">
        <f>$B$37</f>
        <v>150000</v>
      </c>
      <c r="C199" s="318"/>
      <c r="D199" s="26" t="s">
        <v>269</v>
      </c>
      <c r="E199" s="27">
        <f>IF(COUNT(E179:E198), SUM(E179:E198) / COUNT(E179:E198), 0)</f>
        <v>-9.7733372087056396E-3</v>
      </c>
      <c r="F199" s="28">
        <f>SUM(F179:F198)</f>
        <v>-29320.011626116921</v>
      </c>
      <c r="G199" s="26" t="s">
        <v>269</v>
      </c>
      <c r="H199" s="27">
        <f>IF(COUNT(H179:H198), SUM(H179:H198) / COUNT(H179:H198), 0)</f>
        <v>1.7093468049378335E-2</v>
      </c>
      <c r="I199" s="28">
        <f>SUM(I179:I198)</f>
        <v>51280.404148134978</v>
      </c>
      <c r="J199" s="26" t="s">
        <v>269</v>
      </c>
      <c r="K199" s="27">
        <f>IF(COUNT(K179:K198), SUM(K179:K198) / COUNT(K179:K198), 0)</f>
        <v>5.9718997944985305E-3</v>
      </c>
      <c r="L199" s="28">
        <f>SUM(L179:L198)</f>
        <v>17915.699383495601</v>
      </c>
      <c r="M199" s="26" t="s">
        <v>269</v>
      </c>
      <c r="N199" s="27">
        <f>IF(COUNT(N179:N198), SUM(N179:N198) / COUNT(N179:N198), 0)</f>
        <v>2.0984613598827979E-2</v>
      </c>
      <c r="O199" s="28">
        <f>SUM(O179:O198)</f>
        <v>62953.84079648395</v>
      </c>
      <c r="Q199" s="259"/>
      <c r="R199" s="260"/>
      <c r="S199" s="261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302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02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02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02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02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02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01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01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01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01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015" priority="157">
      <formula>AND($N17 &gt; 0, ISNUMBER($N17))</formula>
    </cfRule>
    <cfRule type="expression" dxfId="3014" priority="158">
      <formula>AND($N17 = 0 * ISNUMBER($N17))</formula>
    </cfRule>
    <cfRule type="expression" dxfId="3013" priority="159">
      <formula>AND($N17 &lt; 0, ISNUMBER($N17))</formula>
    </cfRule>
  </conditionalFormatting>
  <conditionalFormatting sqref="A17:F36">
    <cfRule type="expression" dxfId="3012" priority="166">
      <formula>AND($E17 &gt; 0, ISNUMBER($E17))</formula>
    </cfRule>
    <cfRule type="expression" dxfId="3011" priority="167">
      <formula>AND($E17 = 0 * ISNUMBER($E17))</formula>
    </cfRule>
    <cfRule type="expression" dxfId="3010" priority="168">
      <formula>AND($E17 &lt; 0, ISNUMBER($E17))</formula>
    </cfRule>
  </conditionalFormatting>
  <conditionalFormatting sqref="A17:C36 G17:I36">
    <cfRule type="expression" dxfId="3009" priority="163">
      <formula>AND($H17 &gt; 0, ISNUMBER($H17))</formula>
    </cfRule>
    <cfRule type="expression" dxfId="3008" priority="164">
      <formula>AND($H17 = 0 * ISNUMBER($H17))</formula>
    </cfRule>
    <cfRule type="expression" dxfId="3007" priority="165">
      <formula>AND($H17 &lt; 0, ISNUMBER($H17))</formula>
    </cfRule>
  </conditionalFormatting>
  <conditionalFormatting sqref="A17:C36 J17:L36">
    <cfRule type="expression" dxfId="3006" priority="160">
      <formula>AND($K17 &gt; 0, ISNUMBER($K17))</formula>
    </cfRule>
    <cfRule type="expression" dxfId="3005" priority="161">
      <formula>AND($K17 = 0 * ISNUMBER($K17))</formula>
    </cfRule>
    <cfRule type="expression" dxfId="3004" priority="162">
      <formula>AND($K17 &lt; 0, ISNUMBER($K17))</formula>
    </cfRule>
  </conditionalFormatting>
  <conditionalFormatting sqref="D15:F16 E37:F37">
    <cfRule type="expression" dxfId="3003" priority="154">
      <formula>$E$37 &gt; 0</formula>
    </cfRule>
    <cfRule type="expression" dxfId="3002" priority="155">
      <formula>$E$37 = 0</formula>
    </cfRule>
    <cfRule type="expression" dxfId="3001" priority="156">
      <formula>$E$37 &lt; 0</formula>
    </cfRule>
  </conditionalFormatting>
  <conditionalFormatting sqref="G15:I16 H37:I37">
    <cfRule type="expression" dxfId="3000" priority="151">
      <formula>$H$37 &gt; 0</formula>
    </cfRule>
    <cfRule type="expression" dxfId="2999" priority="152">
      <formula>$H$37 = 0</formula>
    </cfRule>
    <cfRule type="expression" dxfId="2998" priority="153">
      <formula>$H$37 &lt; 0</formula>
    </cfRule>
  </conditionalFormatting>
  <conditionalFormatting sqref="J15:L16 K37:L37">
    <cfRule type="expression" dxfId="2997" priority="148">
      <formula>$K$37 &gt; 0</formula>
    </cfRule>
    <cfRule type="expression" dxfId="2996" priority="149">
      <formula>$K$37 = 0</formula>
    </cfRule>
    <cfRule type="expression" dxfId="2995" priority="150">
      <formula>$K$37 &lt; 0</formula>
    </cfRule>
  </conditionalFormatting>
  <conditionalFormatting sqref="M15:O16 N37:O37">
    <cfRule type="expression" dxfId="2994" priority="145">
      <formula>$N$37 &gt; 0</formula>
    </cfRule>
    <cfRule type="expression" dxfId="2993" priority="146">
      <formula>$N$37 = 0</formula>
    </cfRule>
    <cfRule type="expression" dxfId="2992" priority="147">
      <formula>$N$37 &lt; 0</formula>
    </cfRule>
  </conditionalFormatting>
  <conditionalFormatting sqref="A44:C63 M44:O63">
    <cfRule type="expression" dxfId="2991" priority="133">
      <formula>AND($N44 &gt; 0, ISNUMBER($N44))</formula>
    </cfRule>
    <cfRule type="expression" dxfId="2990" priority="134">
      <formula>AND($N44 = 0 * ISNUMBER($N44))</formula>
    </cfRule>
    <cfRule type="expression" dxfId="2989" priority="135">
      <formula>AND($N44 &lt; 0, ISNUMBER($N44))</formula>
    </cfRule>
  </conditionalFormatting>
  <conditionalFormatting sqref="A44:F63">
    <cfRule type="expression" dxfId="2988" priority="142">
      <formula>AND($E44 &gt; 0, ISNUMBER($E44))</formula>
    </cfRule>
    <cfRule type="expression" dxfId="2987" priority="143">
      <formula>AND($E44 = 0 * ISNUMBER($E44))</formula>
    </cfRule>
    <cfRule type="expression" dxfId="2986" priority="144">
      <formula>AND($E44 &lt; 0, ISNUMBER($E44))</formula>
    </cfRule>
  </conditionalFormatting>
  <conditionalFormatting sqref="A44:C63 G44:I63">
    <cfRule type="expression" dxfId="2985" priority="139">
      <formula>AND($H44 &gt; 0, ISNUMBER($H44))</formula>
    </cfRule>
    <cfRule type="expression" dxfId="2984" priority="140">
      <formula>AND($H44 = 0 * ISNUMBER($H44))</formula>
    </cfRule>
    <cfRule type="expression" dxfId="2983" priority="141">
      <formula>AND($H44 &lt; 0, ISNUMBER($H44))</formula>
    </cfRule>
  </conditionalFormatting>
  <conditionalFormatting sqref="A44:C63 J44:L63">
    <cfRule type="expression" dxfId="2982" priority="136">
      <formula>AND($K44 &gt; 0, ISNUMBER($K44))</formula>
    </cfRule>
    <cfRule type="expression" dxfId="2981" priority="137">
      <formula>AND($K44 = 0 * ISNUMBER($K44))</formula>
    </cfRule>
    <cfRule type="expression" dxfId="2980" priority="138">
      <formula>AND($K44 &lt; 0, ISNUMBER($K44))</formula>
    </cfRule>
  </conditionalFormatting>
  <conditionalFormatting sqref="D42:F43 E64:F64">
    <cfRule type="expression" dxfId="2979" priority="130">
      <formula>$E$64 &gt; 0</formula>
    </cfRule>
    <cfRule type="expression" dxfId="2978" priority="131">
      <formula>$E$64 = 0</formula>
    </cfRule>
    <cfRule type="expression" dxfId="2977" priority="132">
      <formula>$E$64 &lt; 0</formula>
    </cfRule>
  </conditionalFormatting>
  <conditionalFormatting sqref="G42:I43 H64:I64">
    <cfRule type="expression" dxfId="2976" priority="127">
      <formula>$H$64 &gt; 0</formula>
    </cfRule>
    <cfRule type="expression" dxfId="2975" priority="128">
      <formula>$H$64 = 0</formula>
    </cfRule>
    <cfRule type="expression" dxfId="2974" priority="129">
      <formula>$H$64 &lt; 0</formula>
    </cfRule>
  </conditionalFormatting>
  <conditionalFormatting sqref="J42:L43 K64:L64">
    <cfRule type="expression" dxfId="2973" priority="124">
      <formula>$K$64 &gt; 0</formula>
    </cfRule>
    <cfRule type="expression" dxfId="2972" priority="125">
      <formula>$K$64 = 0</formula>
    </cfRule>
    <cfRule type="expression" dxfId="2971" priority="126">
      <formula>$K$64 &lt; 0</formula>
    </cfRule>
  </conditionalFormatting>
  <conditionalFormatting sqref="M42:O43 N64:O64">
    <cfRule type="expression" dxfId="2970" priority="121">
      <formula>$N$64 &gt; 0</formula>
    </cfRule>
    <cfRule type="expression" dxfId="2969" priority="122">
      <formula>$N$64 = 0</formula>
    </cfRule>
    <cfRule type="expression" dxfId="2968" priority="123">
      <formula>$N$64 &lt; 0</formula>
    </cfRule>
  </conditionalFormatting>
  <conditionalFormatting sqref="A71:C90 M71:O90">
    <cfRule type="expression" dxfId="2967" priority="109">
      <formula>AND($N71 &gt; 0, ISNUMBER($N71))</formula>
    </cfRule>
    <cfRule type="expression" dxfId="2966" priority="110">
      <formula>AND($N71 = 0 * ISNUMBER($N71))</formula>
    </cfRule>
    <cfRule type="expression" dxfId="2965" priority="111">
      <formula>AND($N71 &lt; 0, ISNUMBER($N71))</formula>
    </cfRule>
  </conditionalFormatting>
  <conditionalFormatting sqref="A71:F90">
    <cfRule type="expression" dxfId="2964" priority="118">
      <formula>AND($E71 &gt; 0, ISNUMBER($E71))</formula>
    </cfRule>
    <cfRule type="expression" dxfId="2963" priority="119">
      <formula>AND($E71 = 0 * ISNUMBER($E71))</formula>
    </cfRule>
    <cfRule type="expression" dxfId="2962" priority="120">
      <formula>AND($E71 &lt; 0, ISNUMBER($E71))</formula>
    </cfRule>
  </conditionalFormatting>
  <conditionalFormatting sqref="A71:C90 G71:I90">
    <cfRule type="expression" dxfId="2961" priority="115">
      <formula>AND($H71 &gt; 0, ISNUMBER($H71))</formula>
    </cfRule>
    <cfRule type="expression" dxfId="2960" priority="116">
      <formula>AND($H71 = 0 * ISNUMBER($H71))</formula>
    </cfRule>
    <cfRule type="expression" dxfId="2959" priority="117">
      <formula>AND($H71 &lt; 0, ISNUMBER($H71))</formula>
    </cfRule>
  </conditionalFormatting>
  <conditionalFormatting sqref="A71:C90 J71:L90">
    <cfRule type="expression" dxfId="2958" priority="112">
      <formula>AND($K71 &gt; 0, ISNUMBER($K71))</formula>
    </cfRule>
    <cfRule type="expression" dxfId="2957" priority="113">
      <formula>AND($K71 = 0 * ISNUMBER($K71))</formula>
    </cfRule>
    <cfRule type="expression" dxfId="2956" priority="114">
      <formula>AND($K71 &lt; 0, ISNUMBER($K71))</formula>
    </cfRule>
  </conditionalFormatting>
  <conditionalFormatting sqref="D69:F70 E91:F91">
    <cfRule type="expression" dxfId="2955" priority="106">
      <formula>$E$91 &gt; 0</formula>
    </cfRule>
    <cfRule type="expression" dxfId="2954" priority="107">
      <formula>$E$91 = 0</formula>
    </cfRule>
    <cfRule type="expression" dxfId="2953" priority="108">
      <formula>$E$91 &lt; 0</formula>
    </cfRule>
  </conditionalFormatting>
  <conditionalFormatting sqref="G69:I70 H91:I91">
    <cfRule type="expression" dxfId="2952" priority="103">
      <formula>$H$91 &gt; 0</formula>
    </cfRule>
    <cfRule type="expression" dxfId="2951" priority="104">
      <formula>$H$91 = 0</formula>
    </cfRule>
    <cfRule type="expression" dxfId="2950" priority="105">
      <formula>$H$91 &lt; 0</formula>
    </cfRule>
  </conditionalFormatting>
  <conditionalFormatting sqref="J69:L70 K91:L91">
    <cfRule type="expression" dxfId="2949" priority="100">
      <formula>$K$91 &gt; 0</formula>
    </cfRule>
    <cfRule type="expression" dxfId="2948" priority="101">
      <formula>$K$91 = 0</formula>
    </cfRule>
    <cfRule type="expression" dxfId="2947" priority="102">
      <formula>$K$91 &lt; 0</formula>
    </cfRule>
  </conditionalFormatting>
  <conditionalFormatting sqref="M69:O70 N91:O91">
    <cfRule type="expression" dxfId="2946" priority="97">
      <formula>$N$91 &gt; 0</formula>
    </cfRule>
    <cfRule type="expression" dxfId="2945" priority="98">
      <formula>$N$91 = 0</formula>
    </cfRule>
    <cfRule type="expression" dxfId="2944" priority="99">
      <formula>$N$91 &lt; 0</formula>
    </cfRule>
  </conditionalFormatting>
  <conditionalFormatting sqref="A98:C117 M98:O117">
    <cfRule type="expression" dxfId="2943" priority="85">
      <formula>AND($N98 &gt; 0, ISNUMBER($N98))</formula>
    </cfRule>
    <cfRule type="expression" dxfId="2942" priority="86">
      <formula>AND($N98 = 0 * ISNUMBER($N98))</formula>
    </cfRule>
    <cfRule type="expression" dxfId="2941" priority="87">
      <formula>AND($N98 &lt; 0, ISNUMBER($N98))</formula>
    </cfRule>
  </conditionalFormatting>
  <conditionalFormatting sqref="A98:F117">
    <cfRule type="expression" dxfId="2940" priority="94">
      <formula>AND($E98 &gt; 0, ISNUMBER($E98))</formula>
    </cfRule>
    <cfRule type="expression" dxfId="2939" priority="95">
      <formula>AND($E98 = 0 * ISNUMBER($E98))</formula>
    </cfRule>
    <cfRule type="expression" dxfId="2938" priority="96">
      <formula>AND($E98 &lt; 0, ISNUMBER($E98))</formula>
    </cfRule>
  </conditionalFormatting>
  <conditionalFormatting sqref="A98:C117 G98:I117">
    <cfRule type="expression" dxfId="2937" priority="91">
      <formula>AND($H98 &gt; 0, ISNUMBER($H98))</formula>
    </cfRule>
    <cfRule type="expression" dxfId="2936" priority="92">
      <formula>AND($H98 = 0 * ISNUMBER($H98))</formula>
    </cfRule>
    <cfRule type="expression" dxfId="2935" priority="93">
      <formula>AND($H98 &lt; 0, ISNUMBER($H98))</formula>
    </cfRule>
  </conditionalFormatting>
  <conditionalFormatting sqref="A98:C117 J98:L117">
    <cfRule type="expression" dxfId="2934" priority="88">
      <formula>AND($K98 &gt; 0, ISNUMBER($K98))</formula>
    </cfRule>
    <cfRule type="expression" dxfId="2933" priority="89">
      <formula>AND($K98 = 0 * ISNUMBER($K98))</formula>
    </cfRule>
    <cfRule type="expression" dxfId="2932" priority="90">
      <formula>AND($K98 &lt; 0, ISNUMBER($K98))</formula>
    </cfRule>
  </conditionalFormatting>
  <conditionalFormatting sqref="D96:F97 E118:F118">
    <cfRule type="expression" dxfId="2931" priority="82">
      <formula>$E$118 &gt; 0</formula>
    </cfRule>
    <cfRule type="expression" dxfId="2930" priority="83">
      <formula>$E$118 = 0</formula>
    </cfRule>
    <cfRule type="expression" dxfId="2929" priority="84">
      <formula>$E$118 &lt; 0</formula>
    </cfRule>
  </conditionalFormatting>
  <conditionalFormatting sqref="G96:I97 H118:I118">
    <cfRule type="expression" dxfId="2928" priority="79">
      <formula>$H$118 &gt; 0</formula>
    </cfRule>
    <cfRule type="expression" dxfId="2927" priority="80">
      <formula>$H$118 = 0</formula>
    </cfRule>
    <cfRule type="expression" dxfId="2926" priority="81">
      <formula>$H$118 &lt; 0</formula>
    </cfRule>
  </conditionalFormatting>
  <conditionalFormatting sqref="J96:L97 K118:L118">
    <cfRule type="expression" dxfId="2925" priority="76">
      <formula>$K$118 &gt; 0</formula>
    </cfRule>
    <cfRule type="expression" dxfId="2924" priority="77">
      <formula>$K$118 = 0</formula>
    </cfRule>
    <cfRule type="expression" dxfId="2923" priority="78">
      <formula>$K$118 &lt; 0</formula>
    </cfRule>
  </conditionalFormatting>
  <conditionalFormatting sqref="M96:O97 N118:O118">
    <cfRule type="expression" dxfId="2922" priority="73">
      <formula>$N$118 &gt; 0</formula>
    </cfRule>
    <cfRule type="expression" dxfId="2921" priority="74">
      <formula>$N$118 = 0</formula>
    </cfRule>
    <cfRule type="expression" dxfId="2920" priority="75">
      <formula>$N$118 &lt; 0</formula>
    </cfRule>
  </conditionalFormatting>
  <conditionalFormatting sqref="A125:C144 M125:O144">
    <cfRule type="expression" dxfId="2919" priority="61">
      <formula>AND($N125 &gt; 0, ISNUMBER($N125))</formula>
    </cfRule>
    <cfRule type="expression" dxfId="2918" priority="62">
      <formula>AND($N125 = 0 * ISNUMBER($N125))</formula>
    </cfRule>
    <cfRule type="expression" dxfId="2917" priority="63">
      <formula>AND($N125 &lt; 0, ISNUMBER($N125))</formula>
    </cfRule>
  </conditionalFormatting>
  <conditionalFormatting sqref="A125:F144">
    <cfRule type="expression" dxfId="2916" priority="70">
      <formula>AND($E125 &gt; 0, ISNUMBER($E125))</formula>
    </cfRule>
    <cfRule type="expression" dxfId="2915" priority="71">
      <formula>AND($E125 = 0 * ISNUMBER($E125))</formula>
    </cfRule>
    <cfRule type="expression" dxfId="2914" priority="72">
      <formula>AND($E125 &lt; 0, ISNUMBER($E125))</formula>
    </cfRule>
  </conditionalFormatting>
  <conditionalFormatting sqref="A125:C144 G125:I144">
    <cfRule type="expression" dxfId="2913" priority="67">
      <formula>AND($H125 &gt; 0, ISNUMBER($H125))</formula>
    </cfRule>
    <cfRule type="expression" dxfId="2912" priority="68">
      <formula>AND($H125 = 0 * ISNUMBER($H125))</formula>
    </cfRule>
    <cfRule type="expression" dxfId="2911" priority="69">
      <formula>AND($H125 &lt; 0, ISNUMBER($H125))</formula>
    </cfRule>
  </conditionalFormatting>
  <conditionalFormatting sqref="A125:C144 J125:L144">
    <cfRule type="expression" dxfId="2910" priority="64">
      <formula>AND($K125 &gt; 0, ISNUMBER($K125))</formula>
    </cfRule>
    <cfRule type="expression" dxfId="2909" priority="65">
      <formula>AND($K125 = 0 * ISNUMBER($K125))</formula>
    </cfRule>
    <cfRule type="expression" dxfId="2908" priority="66">
      <formula>AND($K125 &lt; 0, ISNUMBER($K125))</formula>
    </cfRule>
  </conditionalFormatting>
  <conditionalFormatting sqref="D123:F124 E145:F145">
    <cfRule type="expression" dxfId="2907" priority="58">
      <formula>$E$145 &gt; 0</formula>
    </cfRule>
    <cfRule type="expression" dxfId="2906" priority="59">
      <formula>$E$145 = 0</formula>
    </cfRule>
    <cfRule type="expression" dxfId="2905" priority="60">
      <formula>$E$145 &lt; 0</formula>
    </cfRule>
  </conditionalFormatting>
  <conditionalFormatting sqref="G123:I124 H145:I145">
    <cfRule type="expression" dxfId="2904" priority="55">
      <formula>$H$145 &gt; 0</formula>
    </cfRule>
    <cfRule type="expression" dxfId="2903" priority="56">
      <formula>$H$145 = 0</formula>
    </cfRule>
    <cfRule type="expression" dxfId="2902" priority="57">
      <formula>$H$145 &lt; 0</formula>
    </cfRule>
  </conditionalFormatting>
  <conditionalFormatting sqref="J123:L124 K145:L145">
    <cfRule type="expression" dxfId="2901" priority="52">
      <formula>$K$145 &gt; 0</formula>
    </cfRule>
    <cfRule type="expression" dxfId="2900" priority="53">
      <formula>$K$145 = 0</formula>
    </cfRule>
    <cfRule type="expression" dxfId="2899" priority="54">
      <formula>$K$145 &lt; 0</formula>
    </cfRule>
  </conditionalFormatting>
  <conditionalFormatting sqref="M123:O124 N145:O145">
    <cfRule type="expression" dxfId="2898" priority="49">
      <formula>$N$145 &gt; 0</formula>
    </cfRule>
    <cfRule type="expression" dxfId="2897" priority="50">
      <formula>$N$145 = 0</formula>
    </cfRule>
    <cfRule type="expression" dxfId="2896" priority="51">
      <formula>$N$145 &lt; 0</formula>
    </cfRule>
  </conditionalFormatting>
  <conditionalFormatting sqref="A152:C171 M152:O171">
    <cfRule type="expression" dxfId="2895" priority="37">
      <formula>AND($N152 &gt; 0, ISNUMBER($N152))</formula>
    </cfRule>
    <cfRule type="expression" dxfId="2894" priority="38">
      <formula>AND($N152 = 0 * ISNUMBER($N152))</formula>
    </cfRule>
    <cfRule type="expression" dxfId="2893" priority="39">
      <formula>AND($N152 &lt; 0, ISNUMBER($N152))</formula>
    </cfRule>
  </conditionalFormatting>
  <conditionalFormatting sqref="A152:F171">
    <cfRule type="expression" dxfId="2892" priority="46">
      <formula>AND($E152 &gt; 0, ISNUMBER($E152))</formula>
    </cfRule>
    <cfRule type="expression" dxfId="2891" priority="47">
      <formula>AND($E152 = 0 * ISNUMBER($E152))</formula>
    </cfRule>
    <cfRule type="expression" dxfId="2890" priority="48">
      <formula>AND($E152 &lt; 0, ISNUMBER($E152))</formula>
    </cfRule>
  </conditionalFormatting>
  <conditionalFormatting sqref="A152:C171 G152:I171">
    <cfRule type="expression" dxfId="2889" priority="43">
      <formula>AND($H152 &gt; 0, ISNUMBER($H152))</formula>
    </cfRule>
    <cfRule type="expression" dxfId="2888" priority="44">
      <formula>AND($H152 = 0 * ISNUMBER($H152))</formula>
    </cfRule>
    <cfRule type="expression" dxfId="2887" priority="45">
      <formula>AND($H152 &lt; 0, ISNUMBER($H152))</formula>
    </cfRule>
  </conditionalFormatting>
  <conditionalFormatting sqref="A152:C171 J152:L171">
    <cfRule type="expression" dxfId="2886" priority="40">
      <formula>AND($K152 &gt; 0, ISNUMBER($K152))</formula>
    </cfRule>
    <cfRule type="expression" dxfId="2885" priority="41">
      <formula>AND($K152 = 0 * ISNUMBER($K152))</formula>
    </cfRule>
    <cfRule type="expression" dxfId="2884" priority="42">
      <formula>AND($K152 &lt; 0, ISNUMBER($K152))</formula>
    </cfRule>
  </conditionalFormatting>
  <conditionalFormatting sqref="D150:F151 E172:F172">
    <cfRule type="expression" dxfId="2883" priority="34">
      <formula>$E$172 &gt; 0</formula>
    </cfRule>
    <cfRule type="expression" dxfId="2882" priority="35">
      <formula>$E$172 = 0</formula>
    </cfRule>
    <cfRule type="expression" dxfId="2881" priority="36">
      <formula>$E$172 &lt; 0</formula>
    </cfRule>
  </conditionalFormatting>
  <conditionalFormatting sqref="G150:I151 H172:I172">
    <cfRule type="expression" dxfId="2880" priority="31">
      <formula>$H$172 &gt; 0</formula>
    </cfRule>
    <cfRule type="expression" dxfId="2879" priority="32">
      <formula>$H$172 = 0</formula>
    </cfRule>
    <cfRule type="expression" dxfId="2878" priority="33">
      <formula>$H$172 &lt; 0</formula>
    </cfRule>
  </conditionalFormatting>
  <conditionalFormatting sqref="J150:L151 K172:L172">
    <cfRule type="expression" dxfId="2877" priority="28">
      <formula>$K$172 &gt; 0</formula>
    </cfRule>
    <cfRule type="expression" dxfId="2876" priority="29">
      <formula>$K$172 = 0</formula>
    </cfRule>
    <cfRule type="expression" dxfId="2875" priority="30">
      <formula>$K$172 &lt; 0</formula>
    </cfRule>
  </conditionalFormatting>
  <conditionalFormatting sqref="M150:O151 N172:O172">
    <cfRule type="expression" dxfId="2874" priority="25">
      <formula>$N$172 &gt; 0</formula>
    </cfRule>
    <cfRule type="expression" dxfId="2873" priority="26">
      <formula>$N$172 = 0</formula>
    </cfRule>
    <cfRule type="expression" dxfId="2872" priority="27">
      <formula>$N$172 &lt; 0</formula>
    </cfRule>
  </conditionalFormatting>
  <conditionalFormatting sqref="A179:C198 M179:O198">
    <cfRule type="expression" dxfId="2871" priority="13">
      <formula>AND($N179 &gt; 0, ISNUMBER($N179))</formula>
    </cfRule>
    <cfRule type="expression" dxfId="2870" priority="14">
      <formula>AND($N179 = 0 * ISNUMBER($N179))</formula>
    </cfRule>
    <cfRule type="expression" dxfId="2869" priority="15">
      <formula>AND($N179 &lt; 0, ISNUMBER($N179))</formula>
    </cfRule>
  </conditionalFormatting>
  <conditionalFormatting sqref="A179:F198">
    <cfRule type="expression" dxfId="2868" priority="22">
      <formula>AND($E179 &gt; 0, ISNUMBER($E179))</formula>
    </cfRule>
    <cfRule type="expression" dxfId="2867" priority="23">
      <formula>AND($E179 = 0 * ISNUMBER($E179))</formula>
    </cfRule>
    <cfRule type="expression" dxfId="2866" priority="24">
      <formula>AND($E179 &lt; 0, ISNUMBER($E179))</formula>
    </cfRule>
  </conditionalFormatting>
  <conditionalFormatting sqref="A179:C198 G179:I198">
    <cfRule type="expression" dxfId="2865" priority="19">
      <formula>AND($H179 &gt; 0, ISNUMBER($H179))</formula>
    </cfRule>
    <cfRule type="expression" dxfId="2864" priority="20">
      <formula>AND($H179 = 0 * ISNUMBER($H179))</formula>
    </cfRule>
    <cfRule type="expression" dxfId="2863" priority="21">
      <formula>AND($H179 &lt; 0, ISNUMBER($H179))</formula>
    </cfRule>
  </conditionalFormatting>
  <conditionalFormatting sqref="A179:C198 J179:L198">
    <cfRule type="expression" dxfId="2862" priority="16">
      <formula>AND($K179 &gt; 0, ISNUMBER($K179))</formula>
    </cfRule>
    <cfRule type="expression" dxfId="2861" priority="17">
      <formula>AND($K179 = 0 * ISNUMBER($K179))</formula>
    </cfRule>
    <cfRule type="expression" dxfId="2860" priority="18">
      <formula>AND($K179 &lt; 0, ISNUMBER($K179))</formula>
    </cfRule>
  </conditionalFormatting>
  <conditionalFormatting sqref="D177:F178 E199:F199">
    <cfRule type="expression" dxfId="2859" priority="10">
      <formula>$E$199 &gt; 0</formula>
    </cfRule>
    <cfRule type="expression" dxfId="2858" priority="11">
      <formula>$E$199 = 0</formula>
    </cfRule>
    <cfRule type="expression" dxfId="2857" priority="12">
      <formula>$E$199 &lt; 0</formula>
    </cfRule>
  </conditionalFormatting>
  <conditionalFormatting sqref="G177:I178 H199:I199">
    <cfRule type="expression" dxfId="2856" priority="7">
      <formula>$H$199 &gt; 0</formula>
    </cfRule>
    <cfRule type="expression" dxfId="2855" priority="8">
      <formula>$H$199 = 0</formula>
    </cfRule>
    <cfRule type="expression" dxfId="2854" priority="9">
      <formula>$H$199 &lt; 0</formula>
    </cfRule>
  </conditionalFormatting>
  <conditionalFormatting sqref="J177:L178 K199:L199">
    <cfRule type="expression" dxfId="2853" priority="4">
      <formula>$K$199 &gt; 0</formula>
    </cfRule>
    <cfRule type="expression" dxfId="2852" priority="5">
      <formula>$K$199 = 0</formula>
    </cfRule>
    <cfRule type="expression" dxfId="2851" priority="6">
      <formula>$K$199 &lt; 0</formula>
    </cfRule>
  </conditionalFormatting>
  <conditionalFormatting sqref="M177:O178 N199:O199">
    <cfRule type="expression" dxfId="2850" priority="1">
      <formula>$N$199 &gt; 0</formula>
    </cfRule>
    <cfRule type="expression" dxfId="2849" priority="2">
      <formula>$N$199 = 0</formula>
    </cfRule>
    <cfRule type="expression" dxfId="284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03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7F805F-492A-47DD-954C-4A92C9F32415}">
  <sheetPr codeName="Sheet15"/>
  <dimension ref="A1:S199"/>
  <sheetViews>
    <sheetView topLeftCell="A42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75" t="s">
        <v>0</v>
      </c>
      <c r="B1" s="276"/>
      <c r="C1" s="276"/>
      <c r="D1" s="276"/>
      <c r="E1" s="276"/>
      <c r="F1" s="277"/>
      <c r="G1" s="306">
        <v>44478</v>
      </c>
      <c r="H1" s="307"/>
      <c r="I1" s="308"/>
      <c r="J1" s="275" t="s">
        <v>1</v>
      </c>
      <c r="K1" s="276"/>
      <c r="L1" s="276"/>
      <c r="M1" s="276"/>
      <c r="N1" s="276"/>
      <c r="O1" s="277"/>
      <c r="Q1" s="275" t="s">
        <v>2</v>
      </c>
      <c r="R1" s="277"/>
    </row>
    <row r="2" spans="1:19" ht="17.25" customHeight="1">
      <c r="A2" s="117" t="s">
        <v>3</v>
      </c>
      <c r="B2" s="309" t="s">
        <v>8</v>
      </c>
      <c r="C2" s="310"/>
      <c r="D2" s="310"/>
      <c r="E2" s="310"/>
      <c r="F2" s="311"/>
      <c r="G2" s="303" t="s">
        <v>46</v>
      </c>
      <c r="H2" s="304"/>
      <c r="I2" s="305"/>
      <c r="J2" s="1" t="s">
        <v>3</v>
      </c>
      <c r="K2" s="309" t="s">
        <v>318</v>
      </c>
      <c r="L2" s="310"/>
      <c r="M2" s="310"/>
      <c r="N2" s="310"/>
      <c r="O2" s="311"/>
      <c r="Q2" s="2" t="s">
        <v>6</v>
      </c>
      <c r="R2" s="3">
        <v>0.375</v>
      </c>
    </row>
    <row r="3" spans="1:19" ht="17.25" customHeight="1" thickBot="1">
      <c r="A3" s="118" t="s">
        <v>7</v>
      </c>
      <c r="B3" s="300" t="s">
        <v>326</v>
      </c>
      <c r="C3" s="301"/>
      <c r="D3" s="301"/>
      <c r="E3" s="301"/>
      <c r="F3" s="302"/>
      <c r="G3" s="29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-51,442 KRW (-1.71%)</v>
      </c>
      <c r="H3" s="297"/>
      <c r="I3" s="298"/>
      <c r="J3" s="4" t="s">
        <v>7</v>
      </c>
      <c r="K3" s="300" t="s">
        <v>319</v>
      </c>
      <c r="L3" s="301"/>
      <c r="M3" s="301"/>
      <c r="N3" s="301"/>
      <c r="O3" s="302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300" t="s">
        <v>16</v>
      </c>
      <c r="C4" s="301"/>
      <c r="D4" s="301"/>
      <c r="E4" s="301"/>
      <c r="F4" s="302"/>
      <c r="G4" s="303" t="s">
        <v>44</v>
      </c>
      <c r="H4" s="304"/>
      <c r="I4" s="305"/>
      <c r="J4" s="4" t="s">
        <v>11</v>
      </c>
      <c r="K4" s="300" t="s">
        <v>320</v>
      </c>
      <c r="L4" s="301"/>
      <c r="M4" s="301"/>
      <c r="N4" s="301"/>
      <c r="O4" s="302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300" t="s">
        <v>317</v>
      </c>
      <c r="C5" s="301"/>
      <c r="D5" s="301"/>
      <c r="E5" s="301"/>
      <c r="F5" s="302"/>
      <c r="G5" s="29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43,641 KRW (1.94%)</v>
      </c>
      <c r="H5" s="297"/>
      <c r="I5" s="298"/>
      <c r="J5" s="4" t="s">
        <v>15</v>
      </c>
      <c r="K5" s="300" t="s">
        <v>321</v>
      </c>
      <c r="L5" s="301"/>
      <c r="M5" s="301"/>
      <c r="N5" s="301"/>
      <c r="O5" s="302"/>
    </row>
    <row r="6" spans="1:19">
      <c r="A6" s="118" t="s">
        <v>18</v>
      </c>
      <c r="B6" s="300"/>
      <c r="C6" s="301"/>
      <c r="D6" s="301"/>
      <c r="E6" s="301"/>
      <c r="F6" s="302"/>
      <c r="G6" s="303" t="s">
        <v>45</v>
      </c>
      <c r="H6" s="304"/>
      <c r="I6" s="305"/>
      <c r="J6" s="4" t="s">
        <v>18</v>
      </c>
      <c r="K6" s="300" t="s">
        <v>322</v>
      </c>
      <c r="L6" s="301"/>
      <c r="M6" s="301"/>
      <c r="N6" s="301"/>
      <c r="O6" s="302"/>
    </row>
    <row r="7" spans="1:19" ht="17.25" thickBot="1">
      <c r="A7" s="118" t="s">
        <v>21</v>
      </c>
      <c r="B7" s="300"/>
      <c r="C7" s="301"/>
      <c r="D7" s="301"/>
      <c r="E7" s="301"/>
      <c r="F7" s="302"/>
      <c r="G7" s="29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-69,987 KRW (-2.33%)</v>
      </c>
      <c r="H7" s="297"/>
      <c r="I7" s="298"/>
      <c r="J7" s="4" t="s">
        <v>21</v>
      </c>
      <c r="K7" s="300" t="s">
        <v>323</v>
      </c>
      <c r="L7" s="301"/>
      <c r="M7" s="301"/>
      <c r="N7" s="301"/>
      <c r="O7" s="302"/>
    </row>
    <row r="8" spans="1:19" ht="17.25" thickBot="1">
      <c r="A8" s="118" t="s">
        <v>24</v>
      </c>
      <c r="B8" s="300"/>
      <c r="C8" s="301"/>
      <c r="D8" s="301"/>
      <c r="E8" s="301"/>
      <c r="F8" s="302"/>
      <c r="G8" s="303" t="s">
        <v>253</v>
      </c>
      <c r="H8" s="304"/>
      <c r="I8" s="305"/>
      <c r="J8" s="4" t="s">
        <v>24</v>
      </c>
      <c r="K8" s="300"/>
      <c r="L8" s="301"/>
      <c r="M8" s="301"/>
      <c r="N8" s="301"/>
      <c r="O8" s="302"/>
      <c r="Q8" s="275" t="s">
        <v>27</v>
      </c>
      <c r="R8" s="277"/>
    </row>
    <row r="9" spans="1:19" ht="17.25" thickBot="1">
      <c r="A9" s="118" t="s">
        <v>28</v>
      </c>
      <c r="B9" s="300"/>
      <c r="C9" s="301"/>
      <c r="D9" s="301"/>
      <c r="E9" s="301"/>
      <c r="F9" s="302"/>
      <c r="G9" s="29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-44,639 KRW (-1.49%)</v>
      </c>
      <c r="H9" s="297"/>
      <c r="I9" s="298"/>
      <c r="J9" s="4" t="s">
        <v>28</v>
      </c>
      <c r="K9" s="300"/>
      <c r="L9" s="301"/>
      <c r="M9" s="301"/>
      <c r="N9" s="301"/>
      <c r="O9" s="302"/>
      <c r="Q9" s="2" t="s">
        <v>29</v>
      </c>
      <c r="R9" s="6">
        <v>10</v>
      </c>
    </row>
    <row r="10" spans="1:19">
      <c r="A10" s="118" t="s">
        <v>30</v>
      </c>
      <c r="B10" s="300"/>
      <c r="C10" s="301"/>
      <c r="D10" s="301"/>
      <c r="E10" s="301"/>
      <c r="F10" s="302"/>
      <c r="G10" s="303" t="s">
        <v>47</v>
      </c>
      <c r="H10" s="304"/>
      <c r="I10" s="305"/>
      <c r="J10" s="4" t="s">
        <v>30</v>
      </c>
      <c r="K10" s="300" t="s">
        <v>324</v>
      </c>
      <c r="L10" s="301"/>
      <c r="M10" s="301"/>
      <c r="N10" s="301"/>
      <c r="O10" s="302"/>
      <c r="Q10" s="2" t="s">
        <v>31</v>
      </c>
      <c r="R10" s="6">
        <v>100</v>
      </c>
    </row>
    <row r="11" spans="1:19" ht="17.25" thickBot="1">
      <c r="A11" s="119" t="s">
        <v>32</v>
      </c>
      <c r="B11" s="293" t="s">
        <v>325</v>
      </c>
      <c r="C11" s="294"/>
      <c r="D11" s="294"/>
      <c r="E11" s="294"/>
      <c r="F11" s="295"/>
      <c r="G11" s="29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97"/>
      <c r="I11" s="298"/>
      <c r="J11" s="7" t="s">
        <v>32</v>
      </c>
      <c r="K11" s="293" t="s">
        <v>316</v>
      </c>
      <c r="L11" s="294"/>
      <c r="M11" s="294"/>
      <c r="N11" s="294"/>
      <c r="O11" s="295"/>
      <c r="Q11" s="65" t="s">
        <v>33</v>
      </c>
      <c r="R11" s="8">
        <v>1000</v>
      </c>
    </row>
    <row r="12" spans="1:19" ht="17.25" thickBot="1"/>
    <row r="13" spans="1:19" ht="17.25" customHeight="1" thickBot="1">
      <c r="A13" s="275" t="s">
        <v>34</v>
      </c>
      <c r="B13" s="276"/>
      <c r="C13" s="276"/>
      <c r="D13" s="276"/>
      <c r="E13" s="276"/>
      <c r="F13" s="276"/>
      <c r="G13" s="276"/>
      <c r="H13" s="276"/>
      <c r="I13" s="276"/>
      <c r="J13" s="276"/>
      <c r="K13" s="276"/>
      <c r="L13" s="276"/>
      <c r="M13" s="276"/>
      <c r="N13" s="276"/>
      <c r="O13" s="277"/>
      <c r="Q13" s="274"/>
      <c r="R13" s="274"/>
      <c r="S13" s="274"/>
    </row>
    <row r="14" spans="1:19" ht="17.25" customHeight="1" thickBot="1">
      <c r="A14" s="189" t="s">
        <v>35</v>
      </c>
      <c r="B14" s="275" t="s">
        <v>36</v>
      </c>
      <c r="C14" s="277"/>
      <c r="D14" s="275" t="s">
        <v>37</v>
      </c>
      <c r="E14" s="276"/>
      <c r="F14" s="277"/>
      <c r="G14" s="278">
        <f>_xlfn.IFNA(VLOOKUP(B14, 현재가테이블!$B$2:$D$200, 2, FALSE), "-")</f>
        <v>74050000</v>
      </c>
      <c r="H14" s="279"/>
      <c r="I14" s="280"/>
      <c r="J14" s="275" t="s">
        <v>38</v>
      </c>
      <c r="K14" s="276"/>
      <c r="L14" s="277"/>
      <c r="M14" s="281">
        <f>_xlfn.IFNA(VLOOKUP(B14, 현재가테이블!$B$2:$D$200, 3, FALSE), "-")</f>
        <v>-1.04236269E-2</v>
      </c>
      <c r="N14" s="282"/>
      <c r="O14" s="283"/>
      <c r="Q14" s="274"/>
      <c r="R14" s="274"/>
      <c r="S14" s="274"/>
    </row>
    <row r="15" spans="1:19" ht="17.25" customHeight="1" thickBot="1">
      <c r="A15" s="312" t="s">
        <v>39</v>
      </c>
      <c r="B15" s="313" t="str">
        <f>TEXT($G$1, "[$-ko-KR]yyyy-mm-dd(ddd) ") &amp; "오전 00:00"</f>
        <v>2021-10-09(토) 오전 00:00</v>
      </c>
      <c r="C15" s="314"/>
      <c r="D15" s="288" t="str">
        <f>TEXT($G$1, "[$-ko-KR]yyyy-mm-dd(ddd) ") &amp; "오후 14:00"</f>
        <v>2021-10-09(토) 오후 14:00</v>
      </c>
      <c r="E15" s="289"/>
      <c r="F15" s="290"/>
      <c r="G15" s="288" t="str">
        <f>TEXT($G$1, "[$-ko-KR]yyyy-mm-dd(ddd) ") &amp; "오후 19:00"</f>
        <v>2021-10-09(토) 오후 19:00</v>
      </c>
      <c r="H15" s="289"/>
      <c r="I15" s="290"/>
      <c r="J15" s="288" t="str">
        <f>TEXT($G$1, "[$-ko-KR]yyyy-mm-dd(ddd) ") &amp; "오후 21:00"</f>
        <v>2021-10-09(토) 오후 21:00</v>
      </c>
      <c r="K15" s="289"/>
      <c r="L15" s="290"/>
      <c r="M15" s="288" t="str">
        <f>TEXT($G$1+1, "[$-ko-KR]yyyy-mm-dd(ddd) ") &amp; "오전 00:00"</f>
        <v>2021-10-10(일) 오전 00:00</v>
      </c>
      <c r="N15" s="289"/>
      <c r="O15" s="290"/>
      <c r="Q15" s="274"/>
      <c r="R15" s="274"/>
      <c r="S15" s="274"/>
    </row>
    <row r="16" spans="1:19" ht="17.25" customHeight="1" thickBot="1">
      <c r="A16" s="312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90" t="s">
        <v>37</v>
      </c>
      <c r="H16" s="191" t="s">
        <v>40</v>
      </c>
      <c r="I16" s="192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64"/>
      <c r="R16" s="264"/>
      <c r="S16" s="264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74"/>
      <c r="R17" s="274"/>
      <c r="S17" s="274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74"/>
      <c r="R18" s="274"/>
      <c r="S18" s="274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64"/>
      <c r="R19" s="264"/>
      <c r="S19" s="264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64"/>
      <c r="R20" s="264"/>
      <c r="S20" s="264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64"/>
      <c r="R21" s="264"/>
      <c r="S21" s="264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64"/>
      <c r="R22" s="264"/>
      <c r="S22" s="264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64"/>
      <c r="R23" s="264"/>
      <c r="S23" s="264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64"/>
      <c r="R24" s="264"/>
      <c r="S24" s="264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65"/>
      <c r="R26" s="266"/>
      <c r="S26" s="267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68"/>
      <c r="R27" s="269"/>
      <c r="S27" s="270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1"/>
      <c r="R28" s="272"/>
      <c r="S28" s="273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64"/>
      <c r="R29" s="264"/>
      <c r="S29" s="264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74"/>
      <c r="R30" s="274"/>
      <c r="S30" s="274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74"/>
      <c r="R31" s="274"/>
      <c r="S31" s="274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64"/>
      <c r="R32" s="264"/>
      <c r="S32" s="264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64"/>
      <c r="R33" s="264"/>
      <c r="S33" s="264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64"/>
      <c r="R34" s="264"/>
      <c r="S34" s="264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53"/>
      <c r="R35" s="254"/>
      <c r="S35" s="255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56"/>
      <c r="R36" s="257"/>
      <c r="S36" s="258"/>
    </row>
    <row r="37" spans="1:19" ht="17.25" customHeight="1" thickBot="1">
      <c r="A37" s="132" t="s">
        <v>42</v>
      </c>
      <c r="B37" s="317">
        <v>150000</v>
      </c>
      <c r="C37" s="318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59"/>
      <c r="R37" s="260"/>
      <c r="S37" s="261"/>
    </row>
    <row r="38" spans="1:19" ht="17.25" customHeight="1"/>
    <row r="39" spans="1:19" ht="17.25" customHeight="1" thickBot="1"/>
    <row r="40" spans="1:19" ht="17.25" customHeight="1" thickBot="1">
      <c r="A40" s="275" t="s">
        <v>44</v>
      </c>
      <c r="B40" s="276"/>
      <c r="C40" s="276"/>
      <c r="D40" s="276"/>
      <c r="E40" s="276"/>
      <c r="F40" s="276"/>
      <c r="G40" s="276"/>
      <c r="H40" s="276"/>
      <c r="I40" s="276"/>
      <c r="J40" s="276"/>
      <c r="K40" s="276"/>
      <c r="L40" s="276"/>
      <c r="M40" s="276"/>
      <c r="N40" s="276"/>
      <c r="O40" s="277"/>
      <c r="Q40" s="274"/>
      <c r="R40" s="274"/>
      <c r="S40" s="274"/>
    </row>
    <row r="41" spans="1:19" ht="17.25" customHeight="1" thickBot="1">
      <c r="A41" s="189" t="s">
        <v>265</v>
      </c>
      <c r="B41" s="275" t="s">
        <v>49</v>
      </c>
      <c r="C41" s="277"/>
      <c r="D41" s="275" t="s">
        <v>58</v>
      </c>
      <c r="E41" s="276"/>
      <c r="F41" s="277"/>
      <c r="G41" s="278">
        <f>_xlfn.IFNA(VLOOKUP(B41, 현재가테이블!$B$2:$D$200, 2, FALSE), "-")</f>
        <v>74050000</v>
      </c>
      <c r="H41" s="279"/>
      <c r="I41" s="280"/>
      <c r="J41" s="275" t="s">
        <v>59</v>
      </c>
      <c r="K41" s="276"/>
      <c r="L41" s="277"/>
      <c r="M41" s="281">
        <f>_xlfn.IFNA(VLOOKUP(B41, 현재가테이블!$B$2:$D$200, 3, FALSE), "-")</f>
        <v>-1.04236269E-2</v>
      </c>
      <c r="N41" s="282"/>
      <c r="O41" s="283"/>
      <c r="Q41" s="274"/>
      <c r="R41" s="274"/>
      <c r="S41" s="274"/>
    </row>
    <row r="42" spans="1:19" ht="17.25" customHeight="1" thickBot="1">
      <c r="A42" s="319" t="s">
        <v>55</v>
      </c>
      <c r="B42" s="315" t="str">
        <f>TEXT($G$1, "[$-ko-KR]yyyy-mm-dd(ddd) ") &amp; "오전 00:00"</f>
        <v>2021-10-09(토) 오전 00:00</v>
      </c>
      <c r="C42" s="316"/>
      <c r="D42" s="288" t="str">
        <f>TEXT($G$1, "[$-ko-KR]yyyy-mm-dd(ddd) ") &amp; "오후 14:00"</f>
        <v>2021-10-09(토) 오후 14:00</v>
      </c>
      <c r="E42" s="289"/>
      <c r="F42" s="290"/>
      <c r="G42" s="288" t="str">
        <f>TEXT($G$1, "[$-ko-KR]yyyy-mm-dd(ddd) ") &amp; "오후 19:00"</f>
        <v>2021-10-09(토) 오후 19:00</v>
      </c>
      <c r="H42" s="289"/>
      <c r="I42" s="290"/>
      <c r="J42" s="288" t="str">
        <f>TEXT($G$1, "[$-ko-KR]yyyy-mm-dd(ddd) ") &amp; "오후 21:00"</f>
        <v>2021-10-09(토) 오후 21:00</v>
      </c>
      <c r="K42" s="289"/>
      <c r="L42" s="290"/>
      <c r="M42" s="288" t="str">
        <f>TEXT($G$1+1, "[$-ko-KR]yyyy-mm-dd(ddd) ") &amp; "오전 00:00"</f>
        <v>2021-10-10(일) 오전 00:00</v>
      </c>
      <c r="N42" s="289"/>
      <c r="O42" s="290"/>
      <c r="Q42" s="274"/>
      <c r="R42" s="274"/>
      <c r="S42" s="274"/>
    </row>
    <row r="43" spans="1:19" ht="17.25" customHeight="1" thickBot="1">
      <c r="A43" s="320"/>
      <c r="B43" s="121" t="s">
        <v>58</v>
      </c>
      <c r="C43" s="122" t="s">
        <v>59</v>
      </c>
      <c r="D43" s="2" t="s">
        <v>58</v>
      </c>
      <c r="E43" s="10" t="s">
        <v>266</v>
      </c>
      <c r="F43" s="11" t="s">
        <v>267</v>
      </c>
      <c r="G43" s="190" t="s">
        <v>58</v>
      </c>
      <c r="H43" s="191" t="s">
        <v>266</v>
      </c>
      <c r="I43" s="192" t="s">
        <v>267</v>
      </c>
      <c r="J43" s="10" t="s">
        <v>58</v>
      </c>
      <c r="K43" s="10" t="s">
        <v>266</v>
      </c>
      <c r="L43" s="115" t="s">
        <v>267</v>
      </c>
      <c r="M43" s="2" t="s">
        <v>58</v>
      </c>
      <c r="N43" s="10" t="s">
        <v>266</v>
      </c>
      <c r="O43" s="66" t="s">
        <v>267</v>
      </c>
      <c r="Q43" s="264"/>
      <c r="R43" s="264"/>
      <c r="S43" s="264"/>
    </row>
    <row r="44" spans="1:19" ht="17.25" customHeight="1" thickBot="1">
      <c r="A44" s="123" t="s">
        <v>72</v>
      </c>
      <c r="B44" s="124">
        <v>53.6</v>
      </c>
      <c r="C44" s="76">
        <v>0.85467128029999995</v>
      </c>
      <c r="D44" s="13">
        <v>52.8</v>
      </c>
      <c r="E44" s="14">
        <f>IF(ISNUMBER(D44), (D44 - $B44) / $B44, "")</f>
        <v>-1.4925373134328438E-2</v>
      </c>
      <c r="F44" s="16">
        <f>IF(ISNUMBER(D44), $B64 * E44, "")</f>
        <v>-2238.8059701492657</v>
      </c>
      <c r="G44" s="29">
        <v>52.7</v>
      </c>
      <c r="H44" s="14">
        <f>IF(ISNUMBER(G44), (G44 - $B44) / $B44, "")</f>
        <v>-1.6791044776119375E-2</v>
      </c>
      <c r="I44" s="100">
        <f>IF(ISNUMBER(G44), $B64 * H44, "")</f>
        <v>-2518.6567164179064</v>
      </c>
      <c r="J44" s="13">
        <v>48.2</v>
      </c>
      <c r="K44" s="14">
        <f>IF(ISNUMBER(J44), (J44 - $B44) / $B44, "")</f>
        <v>-0.10074626865671639</v>
      </c>
      <c r="L44" s="16">
        <f>IF(ISNUMBER(J44), $B64 * K44, "")</f>
        <v>-15111.940298507458</v>
      </c>
      <c r="M44" s="29">
        <v>48</v>
      </c>
      <c r="N44" s="14">
        <f>IF(ISNUMBER(M44), (M44 - $B44) / $B44, "")</f>
        <v>-0.10447761194029853</v>
      </c>
      <c r="O44" s="16">
        <f>IF(ISNUMBER(M44), $B64 * N44, "")</f>
        <v>-15671.64179104478</v>
      </c>
      <c r="Q44" s="274"/>
      <c r="R44" s="274"/>
      <c r="S44" s="274"/>
    </row>
    <row r="45" spans="1:19" ht="17.25" customHeight="1" thickBot="1">
      <c r="A45" s="125" t="s">
        <v>202</v>
      </c>
      <c r="B45" s="126">
        <v>23.5</v>
      </c>
      <c r="C45" s="77">
        <v>0.3202247191</v>
      </c>
      <c r="D45" s="15">
        <v>22.9</v>
      </c>
      <c r="E45" s="32">
        <f t="shared" ref="E45:E48" si="14">IF(ISNUMBER(D45), (D45 - $B45) / $B45, "")</f>
        <v>-2.5531914893617082E-2</v>
      </c>
      <c r="F45" s="18">
        <f>IF(ISNUMBER(D45), $B64 * E45, "")</f>
        <v>-3829.7872340425624</v>
      </c>
      <c r="G45" s="31">
        <v>23</v>
      </c>
      <c r="H45" s="32">
        <f t="shared" ref="H45:H48" si="15">IF(ISNUMBER(G45), (G45 - $B45) / $B45, "")</f>
        <v>-2.1276595744680851E-2</v>
      </c>
      <c r="I45" s="101">
        <f>IF(ISNUMBER(G45), $B64 * H45, "")</f>
        <v>-3191.4893617021276</v>
      </c>
      <c r="J45" s="15">
        <v>21.3</v>
      </c>
      <c r="K45" s="32">
        <f t="shared" ref="K45:K48" si="16">IF(ISNUMBER(J45), (J45 - $B45) / $B45, "")</f>
        <v>-9.3617021276595713E-2</v>
      </c>
      <c r="L45" s="18">
        <f>IF(ISNUMBER(J45), $B64 * K45, "")</f>
        <v>-14042.553191489356</v>
      </c>
      <c r="M45" s="31">
        <v>21.4</v>
      </c>
      <c r="N45" s="32">
        <f t="shared" ref="N45:N48" si="17">IF(ISNUMBER(M45), (M45 - $B45) / $B45, "")</f>
        <v>-8.9361702127659634E-2</v>
      </c>
      <c r="O45" s="18">
        <f>IF(ISNUMBER(M45), $B64 * N45, "")</f>
        <v>-13404.255319148946</v>
      </c>
      <c r="Q45" s="274"/>
      <c r="R45" s="274"/>
      <c r="S45" s="274"/>
    </row>
    <row r="46" spans="1:19" ht="17.25" customHeight="1" thickBot="1">
      <c r="A46" s="125" t="s">
        <v>176</v>
      </c>
      <c r="B46" s="126">
        <v>22.7</v>
      </c>
      <c r="C46" s="77">
        <v>0.15816326529999999</v>
      </c>
      <c r="D46" s="15">
        <v>24.9</v>
      </c>
      <c r="E46" s="32">
        <f t="shared" si="14"/>
        <v>9.6916299559471342E-2</v>
      </c>
      <c r="F46" s="18">
        <f>IF(ISNUMBER(D46), $B64 * E46, "")</f>
        <v>14537.4449339207</v>
      </c>
      <c r="G46" s="31">
        <v>25.1</v>
      </c>
      <c r="H46" s="32">
        <f t="shared" si="15"/>
        <v>0.10572687224669614</v>
      </c>
      <c r="I46" s="101">
        <f>IF(ISNUMBER(G46), $B64 * H46, "")</f>
        <v>15859.03083700442</v>
      </c>
      <c r="J46" s="15">
        <v>23.5</v>
      </c>
      <c r="K46" s="32">
        <f t="shared" si="16"/>
        <v>3.5242290748898709E-2</v>
      </c>
      <c r="L46" s="18">
        <f>IF(ISNUMBER(J46), $B64 * K46, "")</f>
        <v>5286.3436123348065</v>
      </c>
      <c r="M46" s="31">
        <v>23.3</v>
      </c>
      <c r="N46" s="32">
        <f t="shared" si="17"/>
        <v>2.6431718061674072E-2</v>
      </c>
      <c r="O46" s="18">
        <f>IF(ISNUMBER(M46), $B64 * N46, "")</f>
        <v>3964.757709251111</v>
      </c>
      <c r="Q46" s="264"/>
      <c r="R46" s="264"/>
      <c r="S46" s="264"/>
    </row>
    <row r="47" spans="1:19" ht="17.25" customHeight="1" thickBot="1">
      <c r="A47" s="125" t="s">
        <v>206</v>
      </c>
      <c r="B47" s="126">
        <v>17</v>
      </c>
      <c r="C47" s="77">
        <v>0.14864864859999999</v>
      </c>
      <c r="D47" s="15">
        <v>18.8</v>
      </c>
      <c r="E47" s="32">
        <f t="shared" si="14"/>
        <v>0.10588235294117651</v>
      </c>
      <c r="F47" s="18">
        <f>IF(ISNUMBER(D47), $B64 * E47, "")</f>
        <v>15882.352941176476</v>
      </c>
      <c r="G47" s="31">
        <v>18.8</v>
      </c>
      <c r="H47" s="32">
        <f t="shared" si="15"/>
        <v>0.10588235294117651</v>
      </c>
      <c r="I47" s="101">
        <f>IF(ISNUMBER(G47), $B64 * H47, "")</f>
        <v>15882.352941176476</v>
      </c>
      <c r="J47" s="15">
        <v>16.600000000000001</v>
      </c>
      <c r="K47" s="32">
        <f t="shared" si="16"/>
        <v>-2.3529411764705799E-2</v>
      </c>
      <c r="L47" s="18">
        <f>IF(ISNUMBER(J47), $B64 * K47, "")</f>
        <v>-3529.4117647058697</v>
      </c>
      <c r="M47" s="31">
        <v>15.9</v>
      </c>
      <c r="N47" s="32">
        <f t="shared" si="17"/>
        <v>-6.4705882352941155E-2</v>
      </c>
      <c r="O47" s="18">
        <f>IF(ISNUMBER(M47), $B64 * N47, "")</f>
        <v>-9705.8823529411729</v>
      </c>
      <c r="Q47" s="264"/>
      <c r="R47" s="264"/>
      <c r="S47" s="264"/>
    </row>
    <row r="48" spans="1:19" ht="17.25" customHeight="1" thickBot="1">
      <c r="A48" s="127" t="s">
        <v>214</v>
      </c>
      <c r="B48" s="128">
        <v>13.9</v>
      </c>
      <c r="C48" s="78">
        <v>0.13008130079999999</v>
      </c>
      <c r="D48" s="20">
        <v>16.3</v>
      </c>
      <c r="E48" s="21">
        <f t="shared" si="14"/>
        <v>0.17266187050359713</v>
      </c>
      <c r="F48" s="22">
        <f>IF(ISNUMBER(D48), $B64 * E48, "")</f>
        <v>25899.280575539571</v>
      </c>
      <c r="G48" s="30">
        <v>16.5</v>
      </c>
      <c r="H48" s="21">
        <f t="shared" si="15"/>
        <v>0.18705035971223019</v>
      </c>
      <c r="I48" s="105">
        <f>IF(ISNUMBER(G48), $B64 * H48, "")</f>
        <v>28057.55395683453</v>
      </c>
      <c r="J48" s="20">
        <v>15.1</v>
      </c>
      <c r="K48" s="21">
        <f t="shared" si="16"/>
        <v>8.633093525179851E-2</v>
      </c>
      <c r="L48" s="22">
        <f>IF(ISNUMBER(J48), $B64 * K48, "")</f>
        <v>12949.640287769776</v>
      </c>
      <c r="M48" s="30">
        <v>14.3</v>
      </c>
      <c r="N48" s="21">
        <f t="shared" si="17"/>
        <v>2.8776978417266213E-2</v>
      </c>
      <c r="O48" s="22">
        <f>IF(ISNUMBER(M48), $B64 * N48, "")</f>
        <v>4316.5467625899319</v>
      </c>
      <c r="Q48" s="264"/>
      <c r="R48" s="264"/>
      <c r="S48" s="264"/>
    </row>
    <row r="49" spans="1:19" ht="17.25" customHeight="1" thickBot="1">
      <c r="A49" s="125" t="s">
        <v>148</v>
      </c>
      <c r="B49" s="129">
        <v>16</v>
      </c>
      <c r="C49" s="80">
        <v>0.1188811189</v>
      </c>
      <c r="D49" s="106">
        <v>18.100000000000001</v>
      </c>
      <c r="E49" s="107">
        <f>IF(ISNUMBER(D49), (D49 - $B49) / $B49, "")</f>
        <v>0.13125000000000009</v>
      </c>
      <c r="F49" s="108">
        <f>IF(ISNUMBER(D49), $B64 * E49, "")</f>
        <v>19687.500000000015</v>
      </c>
      <c r="G49" s="109">
        <v>17.8</v>
      </c>
      <c r="H49" s="107">
        <f>IF(ISNUMBER(G49), (G49 - $B49) / $B49, "")</f>
        <v>0.11250000000000004</v>
      </c>
      <c r="I49" s="110">
        <f>IF(ISNUMBER(G49), $B64 * H49, "")</f>
        <v>16875.000000000007</v>
      </c>
      <c r="J49" s="106">
        <v>16.100000000000001</v>
      </c>
      <c r="K49" s="107">
        <f>IF(ISNUMBER(J49), (J49 - $B49) / $B49, "")</f>
        <v>6.2500000000000888E-3</v>
      </c>
      <c r="L49" s="108">
        <f>IF(ISNUMBER(J49), $B64 * K49, "")</f>
        <v>937.5000000000133</v>
      </c>
      <c r="M49" s="109">
        <v>15.4</v>
      </c>
      <c r="N49" s="107">
        <f>IF(ISNUMBER(M49), (M49 - $B49) / $B49, "")</f>
        <v>-3.7499999999999978E-2</v>
      </c>
      <c r="O49" s="108">
        <f>IF(ISNUMBER(M49), $B64 * N49, "")</f>
        <v>-5624.9999999999964</v>
      </c>
      <c r="Q49" s="264"/>
      <c r="R49" s="264"/>
      <c r="S49" s="264"/>
    </row>
    <row r="50" spans="1:19" ht="17.25" customHeight="1" thickBot="1">
      <c r="A50" s="125" t="s">
        <v>208</v>
      </c>
      <c r="B50" s="126">
        <v>18.5</v>
      </c>
      <c r="C50" s="77">
        <v>0.10778443109999999</v>
      </c>
      <c r="D50" s="15">
        <v>32.4</v>
      </c>
      <c r="E50" s="32">
        <f t="shared" ref="E50:E53" si="18">IF(ISNUMBER(D50), (D50 - $B50) / $B50, "")</f>
        <v>0.75135135135135123</v>
      </c>
      <c r="F50" s="18">
        <f>IF(ISNUMBER(D50), $B64 * E50, "")</f>
        <v>112702.70270270268</v>
      </c>
      <c r="G50" s="31">
        <v>30.9</v>
      </c>
      <c r="H50" s="32">
        <f t="shared" ref="H50:H53" si="19">IF(ISNUMBER(G50), (G50 - $B50) / $B50, "")</f>
        <v>0.6702702702702702</v>
      </c>
      <c r="I50" s="101">
        <f>IF(ISNUMBER(G50), $B64 * H50, "")</f>
        <v>100540.54054054053</v>
      </c>
      <c r="J50" s="15">
        <v>28.1</v>
      </c>
      <c r="K50" s="32">
        <f t="shared" ref="K50:K53" si="20">IF(ISNUMBER(J50), (J50 - $B50) / $B50, "")</f>
        <v>0.51891891891891895</v>
      </c>
      <c r="L50" s="18">
        <f>IF(ISNUMBER(J50), $B64 * K50, "")</f>
        <v>77837.83783783784</v>
      </c>
      <c r="M50" s="31">
        <v>26.2</v>
      </c>
      <c r="N50" s="32">
        <f t="shared" ref="N50:N53" si="21">IF(ISNUMBER(M50), (M50 - $B50) / $B50, "")</f>
        <v>0.41621621621621618</v>
      </c>
      <c r="O50" s="18">
        <f>IF(ISNUMBER(M50), $B64 * N50, "")</f>
        <v>62432.432432432426</v>
      </c>
      <c r="Q50" s="264"/>
      <c r="R50" s="264"/>
      <c r="S50" s="264"/>
    </row>
    <row r="51" spans="1:19" ht="17.25" customHeight="1" thickBot="1">
      <c r="A51" s="125" t="s">
        <v>186</v>
      </c>
      <c r="B51" s="126">
        <v>18.600000000000001</v>
      </c>
      <c r="C51" s="77">
        <v>9.4117647099999993E-2</v>
      </c>
      <c r="D51" s="15">
        <v>20.6</v>
      </c>
      <c r="E51" s="32">
        <f t="shared" si="18"/>
        <v>0.1075268817204301</v>
      </c>
      <c r="F51" s="18">
        <f>IF(ISNUMBER(D51), $B64 * E51, "")</f>
        <v>16129.032258064515</v>
      </c>
      <c r="G51" s="31">
        <v>20.5</v>
      </c>
      <c r="H51" s="32">
        <f t="shared" si="19"/>
        <v>0.10215053763440851</v>
      </c>
      <c r="I51" s="101">
        <f>IF(ISNUMBER(G51), $B64 * H51, "")</f>
        <v>15322.580645161277</v>
      </c>
      <c r="J51" s="15">
        <v>18.899999999999999</v>
      </c>
      <c r="K51" s="32">
        <f t="shared" si="20"/>
        <v>1.6129032258064363E-2</v>
      </c>
      <c r="L51" s="18">
        <f>IF(ISNUMBER(J51), $B64 * K51, "")</f>
        <v>2419.3548387096544</v>
      </c>
      <c r="M51" s="31">
        <v>18.100000000000001</v>
      </c>
      <c r="N51" s="32">
        <f t="shared" si="21"/>
        <v>-2.6881720430107524E-2</v>
      </c>
      <c r="O51" s="18">
        <f>IF(ISNUMBER(M51), $B64 * N51, "")</f>
        <v>-4032.2580645161288</v>
      </c>
      <c r="Q51" s="264"/>
      <c r="R51" s="264"/>
      <c r="S51" s="264"/>
    </row>
    <row r="52" spans="1:19" ht="17.25" customHeight="1" thickBot="1">
      <c r="A52" s="125" t="s">
        <v>188</v>
      </c>
      <c r="B52" s="126">
        <v>21.1</v>
      </c>
      <c r="C52" s="77">
        <v>9.3264248699999996E-2</v>
      </c>
      <c r="D52" s="15">
        <v>23.6</v>
      </c>
      <c r="E52" s="32">
        <f t="shared" si="18"/>
        <v>0.11848341232227487</v>
      </c>
      <c r="F52" s="18">
        <f>IF(ISNUMBER(D52), $B64 * E52, "")</f>
        <v>17772.51184834123</v>
      </c>
      <c r="G52" s="31">
        <v>23.3</v>
      </c>
      <c r="H52" s="32">
        <f t="shared" si="19"/>
        <v>0.10426540284360185</v>
      </c>
      <c r="I52" s="101">
        <f>IF(ISNUMBER(G52), $B64 * H52, "")</f>
        <v>15639.810426540278</v>
      </c>
      <c r="J52" s="15">
        <v>20.7</v>
      </c>
      <c r="K52" s="32">
        <f t="shared" si="20"/>
        <v>-1.895734597156408E-2</v>
      </c>
      <c r="L52" s="18">
        <f>IF(ISNUMBER(J52), $B64 * K52, "")</f>
        <v>-2843.6018957346118</v>
      </c>
      <c r="M52" s="31">
        <v>20.399999999999999</v>
      </c>
      <c r="N52" s="32">
        <f t="shared" si="21"/>
        <v>-3.3175355450237101E-2</v>
      </c>
      <c r="O52" s="18">
        <f>IF(ISNUMBER(M52), $B64 * N52, "")</f>
        <v>-4976.3033175355649</v>
      </c>
      <c r="Q52" s="33"/>
      <c r="R52" s="33"/>
    </row>
    <row r="53" spans="1:19" ht="17.25" customHeight="1" thickBot="1">
      <c r="A53" s="130" t="s">
        <v>146</v>
      </c>
      <c r="B53" s="131">
        <v>24.3</v>
      </c>
      <c r="C53" s="79">
        <v>7.5221238900000001E-2</v>
      </c>
      <c r="D53" s="24">
        <v>26.3</v>
      </c>
      <c r="E53" s="25">
        <f t="shared" si="18"/>
        <v>8.2304526748971193E-2</v>
      </c>
      <c r="F53" s="104">
        <f>IF(ISNUMBER(D53), $B64 * E53, "")</f>
        <v>12345.679012345679</v>
      </c>
      <c r="G53" s="102">
        <v>26.6</v>
      </c>
      <c r="H53" s="25">
        <f t="shared" si="19"/>
        <v>9.46502057613169E-2</v>
      </c>
      <c r="I53" s="103">
        <f>IF(ISNUMBER(G53), $B64 * H53, "")</f>
        <v>14197.530864197535</v>
      </c>
      <c r="J53" s="24">
        <v>25</v>
      </c>
      <c r="K53" s="25">
        <f t="shared" si="20"/>
        <v>2.8806584362139887E-2</v>
      </c>
      <c r="L53" s="104">
        <f>IF(ISNUMBER(J53), $B64 * K53, "")</f>
        <v>4320.987654320983</v>
      </c>
      <c r="M53" s="102">
        <v>25</v>
      </c>
      <c r="N53" s="25">
        <f t="shared" si="21"/>
        <v>2.8806584362139887E-2</v>
      </c>
      <c r="O53" s="104">
        <f>IF(ISNUMBER(M53), $B64 * N53, "")</f>
        <v>4320.987654320983</v>
      </c>
      <c r="Q53" s="265"/>
      <c r="R53" s="266"/>
      <c r="S53" s="267"/>
    </row>
    <row r="54" spans="1:19" ht="17.25" customHeight="1">
      <c r="A54" s="123" t="s">
        <v>200</v>
      </c>
      <c r="B54" s="124">
        <v>96.1</v>
      </c>
      <c r="C54" s="76">
        <v>6.8965517200000007E-2</v>
      </c>
      <c r="D54" s="13">
        <v>103</v>
      </c>
      <c r="E54" s="14">
        <f>IF(ISNUMBER(D54), (D54 - $B54) / $B54, "")</f>
        <v>7.1800208116545333E-2</v>
      </c>
      <c r="F54" s="16">
        <f>IF(ISNUMBER(D54), $B64 * E54, "")</f>
        <v>10770.031217481799</v>
      </c>
      <c r="G54" s="29">
        <v>101</v>
      </c>
      <c r="H54" s="14">
        <f>IF(ISNUMBER(G54), (G54 - $B54) / $B54, "")</f>
        <v>5.098855359001047E-2</v>
      </c>
      <c r="I54" s="100">
        <f>IF(ISNUMBER(G54), $B64 * H54, "")</f>
        <v>7648.2830385015704</v>
      </c>
      <c r="J54" s="13">
        <v>94.3</v>
      </c>
      <c r="K54" s="14">
        <f>IF(ISNUMBER(J54), (J54 - $B54) / $B54, "")</f>
        <v>-1.8730489073881345E-2</v>
      </c>
      <c r="L54" s="16">
        <f>IF(ISNUMBER(J54), $B64 * K54, "")</f>
        <v>-2809.5733610822017</v>
      </c>
      <c r="M54" s="29">
        <v>93.1</v>
      </c>
      <c r="N54" s="14">
        <f>IF(ISNUMBER(M54), (M54 - $B54) / $B54, "")</f>
        <v>-3.1217481789802291E-2</v>
      </c>
      <c r="O54" s="16">
        <f>IF(ISNUMBER(M54), $B64 * N54, "")</f>
        <v>-4682.6222684703434</v>
      </c>
      <c r="Q54" s="268"/>
      <c r="R54" s="269"/>
      <c r="S54" s="270"/>
    </row>
    <row r="55" spans="1:19" ht="17.25" customHeight="1" thickBot="1">
      <c r="A55" s="125" t="s">
        <v>120</v>
      </c>
      <c r="B55" s="126">
        <v>44.7</v>
      </c>
      <c r="C55" s="77">
        <v>5.6737588700000001E-2</v>
      </c>
      <c r="D55" s="15">
        <v>50.1</v>
      </c>
      <c r="E55" s="32">
        <f t="shared" ref="E55:E58" si="22">IF(ISNUMBER(D55), (D55 - $B55) / $B55, "")</f>
        <v>0.12080536912751674</v>
      </c>
      <c r="F55" s="18">
        <f>IF(ISNUMBER(D55), $B64 * E55, "")</f>
        <v>18120.805369127513</v>
      </c>
      <c r="G55" s="31">
        <v>50.2</v>
      </c>
      <c r="H55" s="32">
        <f t="shared" ref="H55:H58" si="23">IF(ISNUMBER(G55), (G55 - $B55) / $B55, "")</f>
        <v>0.12304250559284116</v>
      </c>
      <c r="I55" s="101">
        <f>IF(ISNUMBER(G55), $B64 * H55, "")</f>
        <v>18456.375838926175</v>
      </c>
      <c r="J55" s="15">
        <v>45</v>
      </c>
      <c r="K55" s="32">
        <f t="shared" ref="K55:K58" si="24">IF(ISNUMBER(J55), (J55 - $B55) / $B55, "")</f>
        <v>6.71140939597309E-3</v>
      </c>
      <c r="L55" s="18">
        <f>IF(ISNUMBER(J55), $B64 * K55, "")</f>
        <v>1006.7114093959635</v>
      </c>
      <c r="M55" s="31">
        <v>44.3</v>
      </c>
      <c r="N55" s="32">
        <f t="shared" ref="N55:N58" si="25">IF(ISNUMBER(M55), (M55 - $B55) / $B55, "")</f>
        <v>-8.9485458612976656E-3</v>
      </c>
      <c r="O55" s="18">
        <f>IF(ISNUMBER(M55), $B64 * N55, "")</f>
        <v>-1342.2818791946499</v>
      </c>
      <c r="Q55" s="271"/>
      <c r="R55" s="272"/>
      <c r="S55" s="273"/>
    </row>
    <row r="56" spans="1:19" ht="17.25" customHeight="1" thickBot="1">
      <c r="A56" s="125" t="s">
        <v>98</v>
      </c>
      <c r="B56" s="126">
        <v>4.6100000000000003</v>
      </c>
      <c r="C56" s="77">
        <v>4.2986425299999999E-2</v>
      </c>
      <c r="D56" s="15">
        <v>4.78</v>
      </c>
      <c r="E56" s="32">
        <f t="shared" si="22"/>
        <v>3.6876355748373085E-2</v>
      </c>
      <c r="F56" s="18">
        <f>IF(ISNUMBER(D56), $B64 * E56, "")</f>
        <v>5531.4533622559629</v>
      </c>
      <c r="G56" s="31">
        <v>4.99</v>
      </c>
      <c r="H56" s="32">
        <f t="shared" si="23"/>
        <v>8.2429501084598664E-2</v>
      </c>
      <c r="I56" s="101">
        <f>IF(ISNUMBER(G56), $B64 * H56, "")</f>
        <v>12364.4251626898</v>
      </c>
      <c r="J56" s="15">
        <v>5.09</v>
      </c>
      <c r="K56" s="32">
        <f t="shared" si="24"/>
        <v>0.10412147505422983</v>
      </c>
      <c r="L56" s="18">
        <f>IF(ISNUMBER(J56), $B64 * K56, "")</f>
        <v>15618.221258134476</v>
      </c>
      <c r="M56" s="31">
        <v>5.22</v>
      </c>
      <c r="N56" s="32">
        <f t="shared" si="25"/>
        <v>0.13232104121475041</v>
      </c>
      <c r="O56" s="18">
        <f>IF(ISNUMBER(M56), $B64 * N56, "")</f>
        <v>19848.156182212562</v>
      </c>
      <c r="Q56" s="264"/>
      <c r="R56" s="264"/>
      <c r="S56" s="264"/>
    </row>
    <row r="57" spans="1:19" ht="17.25" customHeight="1" thickBot="1">
      <c r="A57" s="125" t="s">
        <v>65</v>
      </c>
      <c r="B57" s="126">
        <v>67.7</v>
      </c>
      <c r="C57" s="77">
        <v>2.26586103E-2</v>
      </c>
      <c r="D57" s="15">
        <v>74.5</v>
      </c>
      <c r="E57" s="32">
        <f t="shared" si="22"/>
        <v>0.10044313146233377</v>
      </c>
      <c r="F57" s="18">
        <f>IF(ISNUMBER(D57), $B64 * E57, "")</f>
        <v>15066.469719350065</v>
      </c>
      <c r="G57" s="31">
        <v>73.7</v>
      </c>
      <c r="H57" s="32">
        <f t="shared" si="23"/>
        <v>8.8626292466765136E-2</v>
      </c>
      <c r="I57" s="101">
        <f>IF(ISNUMBER(G57), $B64 * H57, "")</f>
        <v>13293.943870014771</v>
      </c>
      <c r="J57" s="15">
        <v>70.5</v>
      </c>
      <c r="K57" s="32">
        <f t="shared" si="24"/>
        <v>4.1358936484490356E-2</v>
      </c>
      <c r="L57" s="18">
        <f>IF(ISNUMBER(J57), $B64 * K57, "")</f>
        <v>6203.8404726735534</v>
      </c>
      <c r="M57" s="31">
        <v>71.400000000000006</v>
      </c>
      <c r="N57" s="32">
        <f t="shared" si="25"/>
        <v>5.4652880354505211E-2</v>
      </c>
      <c r="O57" s="18">
        <f>IF(ISNUMBER(M57), $B64 * N57, "")</f>
        <v>8197.9320531757821</v>
      </c>
      <c r="Q57" s="274"/>
      <c r="R57" s="274"/>
      <c r="S57" s="274"/>
    </row>
    <row r="58" spans="1:19" ht="17.25" customHeight="1" thickBot="1">
      <c r="A58" s="127" t="s">
        <v>328</v>
      </c>
      <c r="B58" s="128">
        <v>0.27300000000000002</v>
      </c>
      <c r="C58" s="78">
        <v>1.4869888499999999E-2</v>
      </c>
      <c r="D58" s="20">
        <v>0.27100000000000002</v>
      </c>
      <c r="E58" s="21">
        <f t="shared" si="22"/>
        <v>-7.3260073260073321E-3</v>
      </c>
      <c r="F58" s="22">
        <f>IF(ISNUMBER(D58), $B64 * E58, "")</f>
        <v>-1098.9010989010999</v>
      </c>
      <c r="G58" s="30">
        <v>0.27</v>
      </c>
      <c r="H58" s="21">
        <f t="shared" si="23"/>
        <v>-1.0989010989010999E-2</v>
      </c>
      <c r="I58" s="105">
        <f>IF(ISNUMBER(G58), $B64 * H58, "")</f>
        <v>-1648.3516483516498</v>
      </c>
      <c r="J58" s="20">
        <v>0.27200000000000002</v>
      </c>
      <c r="K58" s="21">
        <f t="shared" si="24"/>
        <v>-3.663003663003666E-3</v>
      </c>
      <c r="L58" s="22">
        <f>IF(ISNUMBER(J58), $B64 * K58, "")</f>
        <v>-549.45054945054994</v>
      </c>
      <c r="M58" s="30">
        <v>0.27300000000000002</v>
      </c>
      <c r="N58" s="21">
        <f t="shared" si="25"/>
        <v>0</v>
      </c>
      <c r="O58" s="22">
        <f>IF(ISNUMBER(M58), $B64 * N58, "")</f>
        <v>0</v>
      </c>
      <c r="Q58" s="274"/>
      <c r="R58" s="274"/>
      <c r="S58" s="274"/>
    </row>
    <row r="59" spans="1:19" ht="17.25" customHeight="1" thickBot="1">
      <c r="A59" s="125"/>
      <c r="B59" s="129"/>
      <c r="C59" s="80"/>
      <c r="D59" s="106" t="s">
        <v>329</v>
      </c>
      <c r="E59" s="107" t="str">
        <f>IF(ISNUMBER(D59), (D59 - $B59) / $B59, "")</f>
        <v/>
      </c>
      <c r="F59" s="108" t="str">
        <f>IF(ISNUMBER(D59), $B64 * E59, "")</f>
        <v/>
      </c>
      <c r="G59" s="109" t="s">
        <v>329</v>
      </c>
      <c r="H59" s="107" t="str">
        <f>IF(ISNUMBER(G59), (G59 - $B59) / $B59, "")</f>
        <v/>
      </c>
      <c r="I59" s="110" t="str">
        <f>IF(ISNUMBER(G59), $B64 * H59, "")</f>
        <v/>
      </c>
      <c r="J59" s="106" t="s">
        <v>329</v>
      </c>
      <c r="K59" s="107" t="str">
        <f>IF(ISNUMBER(J59), (J59 - $B59) / $B59, "")</f>
        <v/>
      </c>
      <c r="L59" s="108" t="str">
        <f>IF(ISNUMBER(J59), $B64 * K59, "")</f>
        <v/>
      </c>
      <c r="M59" s="109" t="s">
        <v>329</v>
      </c>
      <c r="N59" s="107" t="str">
        <f>IF(ISNUMBER(M59), (M59 - $B59) / $B59, "")</f>
        <v/>
      </c>
      <c r="O59" s="108" t="str">
        <f>IF(ISNUMBER(M59), $B64 * N59, "")</f>
        <v/>
      </c>
      <c r="Q59" s="264"/>
      <c r="R59" s="264"/>
      <c r="S59" s="264"/>
    </row>
    <row r="60" spans="1:19" ht="17.25" customHeight="1" thickBot="1">
      <c r="A60" s="125"/>
      <c r="B60" s="126"/>
      <c r="C60" s="77"/>
      <c r="D60" s="15" t="s">
        <v>329</v>
      </c>
      <c r="E60" s="32" t="str">
        <f t="shared" ref="E60:E63" si="26">IF(ISNUMBER(D60), (D60 - $B60) / $B60, "")</f>
        <v/>
      </c>
      <c r="F60" s="18" t="str">
        <f>IF(ISNUMBER(D60), $B64 * E60, "")</f>
        <v/>
      </c>
      <c r="G60" s="31" t="s">
        <v>329</v>
      </c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 t="s">
        <v>329</v>
      </c>
      <c r="K60" s="32" t="str">
        <f t="shared" ref="K60:K63" si="28">IF(ISNUMBER(J60), (J60 - $B60) / $B60, "")</f>
        <v/>
      </c>
      <c r="L60" s="18" t="str">
        <f>IF(ISNUMBER(J60), $B64 * K60, "")</f>
        <v/>
      </c>
      <c r="M60" s="31" t="s">
        <v>329</v>
      </c>
      <c r="N60" s="32" t="str">
        <f t="shared" ref="N60:N63" si="29">IF(ISNUMBER(M60), (M60 - $B60) / $B60, "")</f>
        <v/>
      </c>
      <c r="O60" s="18" t="str">
        <f>IF(ISNUMBER(M60), $B64 * N60, "")</f>
        <v/>
      </c>
      <c r="Q60" s="264"/>
      <c r="R60" s="264"/>
      <c r="S60" s="264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64"/>
      <c r="R61" s="264"/>
      <c r="S61" s="264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53"/>
      <c r="R62" s="254"/>
      <c r="S62" s="255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56"/>
      <c r="R63" s="257"/>
      <c r="S63" s="258"/>
    </row>
    <row r="64" spans="1:19" ht="17.25" customHeight="1" thickBot="1">
      <c r="A64" s="132" t="s">
        <v>268</v>
      </c>
      <c r="B64" s="317">
        <f>$B$37</f>
        <v>150000</v>
      </c>
      <c r="C64" s="318"/>
      <c r="D64" s="26" t="s">
        <v>269</v>
      </c>
      <c r="E64" s="27">
        <f>IF(COUNT(E44:E63), SUM(E44:E63) / COUNT(E44:E63), 0)</f>
        <v>0.12323456428320592</v>
      </c>
      <c r="F64" s="28">
        <f>SUM(F44:F63)</f>
        <v>277277.7696372132</v>
      </c>
      <c r="G64" s="26" t="s">
        <v>269</v>
      </c>
      <c r="H64" s="27">
        <f>IF(COUNT(H44:H63), SUM(H44:H63) / COUNT(H44:H63), 0)</f>
        <v>0.11856841350894033</v>
      </c>
      <c r="I64" s="28">
        <f>SUM(I44:I63)</f>
        <v>266778.93039511563</v>
      </c>
      <c r="J64" s="26" t="s">
        <v>269</v>
      </c>
      <c r="K64" s="27">
        <f>IF(COUNT(K44:K63), SUM(K44:K63) / COUNT(K44:K63), 0)</f>
        <v>3.8975069471203126E-2</v>
      </c>
      <c r="L64" s="28">
        <f>SUM(L44:L63)</f>
        <v>87693.906310207021</v>
      </c>
      <c r="M64" s="26" t="s">
        <v>269</v>
      </c>
      <c r="N64" s="27">
        <f>IF(COUNT(N44:N63), SUM(N44:N63) / COUNT(N44:N63), 0)</f>
        <v>1.9395807911613872E-2</v>
      </c>
      <c r="O64" s="28">
        <f>SUM(O44:O63)</f>
        <v>43640.567801131212</v>
      </c>
      <c r="Q64" s="259"/>
      <c r="R64" s="260"/>
      <c r="S64" s="261"/>
    </row>
    <row r="65" spans="1:19" ht="17.25" customHeight="1"/>
    <row r="66" spans="1:19" ht="17.25" customHeight="1" thickBot="1"/>
    <row r="67" spans="1:19" ht="17.25" thickBot="1">
      <c r="A67" s="275" t="s">
        <v>45</v>
      </c>
      <c r="B67" s="276"/>
      <c r="C67" s="276"/>
      <c r="D67" s="276"/>
      <c r="E67" s="276"/>
      <c r="F67" s="276"/>
      <c r="G67" s="276"/>
      <c r="H67" s="276"/>
      <c r="I67" s="276"/>
      <c r="J67" s="276"/>
      <c r="K67" s="276"/>
      <c r="L67" s="276"/>
      <c r="M67" s="276"/>
      <c r="N67" s="276"/>
      <c r="O67" s="277"/>
      <c r="Q67" s="274"/>
      <c r="R67" s="274"/>
      <c r="S67" s="274"/>
    </row>
    <row r="68" spans="1:19" ht="17.25" thickBot="1">
      <c r="A68" s="189" t="s">
        <v>265</v>
      </c>
      <c r="B68" s="275" t="s">
        <v>49</v>
      </c>
      <c r="C68" s="277"/>
      <c r="D68" s="275" t="s">
        <v>58</v>
      </c>
      <c r="E68" s="276"/>
      <c r="F68" s="277"/>
      <c r="G68" s="278">
        <f>_xlfn.IFNA(VLOOKUP(B68, 현재가테이블!$B$2:$D$200, 2, FALSE), "-")</f>
        <v>74050000</v>
      </c>
      <c r="H68" s="279"/>
      <c r="I68" s="280"/>
      <c r="J68" s="275" t="s">
        <v>59</v>
      </c>
      <c r="K68" s="276"/>
      <c r="L68" s="277"/>
      <c r="M68" s="281">
        <f>_xlfn.IFNA(VLOOKUP(B68, 현재가테이블!$B$2:$D$200, 3, FALSE), "-")</f>
        <v>-1.04236269E-2</v>
      </c>
      <c r="N68" s="282"/>
      <c r="O68" s="283"/>
      <c r="Q68" s="274"/>
      <c r="R68" s="274"/>
      <c r="S68" s="274"/>
    </row>
    <row r="69" spans="1:19" ht="17.25" thickBot="1">
      <c r="A69" s="319" t="s">
        <v>55</v>
      </c>
      <c r="B69" s="315" t="str">
        <f>TEXT($G$1, "[$-ko-KR]yyyy-mm-dd(ddd) ") &amp; "오전 00:00"</f>
        <v>2021-10-09(토) 오전 00:00</v>
      </c>
      <c r="C69" s="316"/>
      <c r="D69" s="288" t="str">
        <f>TEXT($G$1, "[$-ko-KR]yyyy-mm-dd(ddd) ") &amp; "오후 14:00"</f>
        <v>2021-10-09(토) 오후 14:00</v>
      </c>
      <c r="E69" s="289"/>
      <c r="F69" s="290"/>
      <c r="G69" s="288" t="str">
        <f>TEXT($G$1, "[$-ko-KR]yyyy-mm-dd(ddd) ") &amp; "오후 19:00"</f>
        <v>2021-10-09(토) 오후 19:00</v>
      </c>
      <c r="H69" s="289"/>
      <c r="I69" s="290"/>
      <c r="J69" s="288" t="str">
        <f>TEXT($G$1, "[$-ko-KR]yyyy-mm-dd(ddd) ") &amp; "오후 21:00"</f>
        <v>2021-10-09(토) 오후 21:00</v>
      </c>
      <c r="K69" s="289"/>
      <c r="L69" s="290"/>
      <c r="M69" s="288" t="str">
        <f>TEXT($G$1+1, "[$-ko-KR]yyyy-mm-dd(ddd) ") &amp; "오전 00:00"</f>
        <v>2021-10-10(일) 오전 00:00</v>
      </c>
      <c r="N69" s="289"/>
      <c r="O69" s="290"/>
      <c r="Q69" s="274"/>
      <c r="R69" s="274"/>
      <c r="S69" s="274"/>
    </row>
    <row r="70" spans="1:19" ht="17.25" thickBot="1">
      <c r="A70" s="320"/>
      <c r="B70" s="121" t="s">
        <v>58</v>
      </c>
      <c r="C70" s="122" t="s">
        <v>59</v>
      </c>
      <c r="D70" s="2" t="s">
        <v>58</v>
      </c>
      <c r="E70" s="10" t="s">
        <v>266</v>
      </c>
      <c r="F70" s="11" t="s">
        <v>267</v>
      </c>
      <c r="G70" s="190" t="s">
        <v>58</v>
      </c>
      <c r="H70" s="191" t="s">
        <v>266</v>
      </c>
      <c r="I70" s="192" t="s">
        <v>267</v>
      </c>
      <c r="J70" s="10" t="s">
        <v>58</v>
      </c>
      <c r="K70" s="10" t="s">
        <v>266</v>
      </c>
      <c r="L70" s="115" t="s">
        <v>267</v>
      </c>
      <c r="M70" s="2" t="s">
        <v>58</v>
      </c>
      <c r="N70" s="10" t="s">
        <v>266</v>
      </c>
      <c r="O70" s="66" t="s">
        <v>267</v>
      </c>
      <c r="Q70" s="264"/>
      <c r="R70" s="264"/>
      <c r="S70" s="264"/>
    </row>
    <row r="71" spans="1:19" ht="17.25" thickBot="1">
      <c r="A71" s="123" t="s">
        <v>172</v>
      </c>
      <c r="B71" s="124">
        <v>530</v>
      </c>
      <c r="C71" s="76">
        <v>0.1725663717</v>
      </c>
      <c r="D71" s="13">
        <v>505</v>
      </c>
      <c r="E71" s="14">
        <f>IF(ISNUMBER(D71), (D71 - $B71) / $B71, "")</f>
        <v>-4.716981132075472E-2</v>
      </c>
      <c r="F71" s="16">
        <f>IF(ISNUMBER(D71), $B91 * E71, "")</f>
        <v>-7075.4716981132078</v>
      </c>
      <c r="G71" s="29">
        <v>547</v>
      </c>
      <c r="H71" s="14">
        <f>IF(ISNUMBER(G71), (G71 - $B71) / $B71, "")</f>
        <v>3.2075471698113207E-2</v>
      </c>
      <c r="I71" s="100">
        <f>IF(ISNUMBER(G71), $B91 * H71, "")</f>
        <v>4811.3207547169814</v>
      </c>
      <c r="J71" s="13">
        <v>500</v>
      </c>
      <c r="K71" s="14">
        <f>IF(ISNUMBER(J71), (J71 - $B71) / $B71, "")</f>
        <v>-5.6603773584905662E-2</v>
      </c>
      <c r="L71" s="16">
        <f>IF(ISNUMBER(J71), $B91 * K71, "")</f>
        <v>-8490.566037735849</v>
      </c>
      <c r="M71" s="29">
        <v>490</v>
      </c>
      <c r="N71" s="14">
        <f>IF(ISNUMBER(M71), (M71 - $B71) / $B71, "")</f>
        <v>-7.5471698113207544E-2</v>
      </c>
      <c r="O71" s="16">
        <f>IF(ISNUMBER(M71), $B91 * N71, "")</f>
        <v>-11320.754716981131</v>
      </c>
      <c r="Q71" s="274"/>
      <c r="R71" s="274"/>
      <c r="S71" s="274"/>
    </row>
    <row r="72" spans="1:19" ht="17.25" thickBot="1">
      <c r="A72" s="125" t="s">
        <v>192</v>
      </c>
      <c r="B72" s="126">
        <v>151</v>
      </c>
      <c r="C72" s="77">
        <v>0.13533834589999999</v>
      </c>
      <c r="D72" s="15">
        <v>157</v>
      </c>
      <c r="E72" s="32">
        <f t="shared" ref="E72:E75" si="30">IF(ISNUMBER(D72), (D72 - $B72) / $B72, "")</f>
        <v>3.9735099337748346E-2</v>
      </c>
      <c r="F72" s="18">
        <f>IF(ISNUMBER(D72), $B91 * E72, "")</f>
        <v>5960.2649006622523</v>
      </c>
      <c r="G72" s="31">
        <v>155</v>
      </c>
      <c r="H72" s="32">
        <f t="shared" ref="H72:H75" si="31">IF(ISNUMBER(G72), (G72 - $B72) / $B72, "")</f>
        <v>2.6490066225165563E-2</v>
      </c>
      <c r="I72" s="101">
        <f>IF(ISNUMBER(G72), $B91 * H72, "")</f>
        <v>3973.5099337748343</v>
      </c>
      <c r="J72" s="15">
        <v>140</v>
      </c>
      <c r="K72" s="32">
        <f t="shared" ref="K72:K75" si="32">IF(ISNUMBER(J72), (J72 - $B72) / $B72, "")</f>
        <v>-7.2847682119205295E-2</v>
      </c>
      <c r="L72" s="18">
        <f>IF(ISNUMBER(J72), $B91 * K72, "")</f>
        <v>-10927.152317880795</v>
      </c>
      <c r="M72" s="31">
        <v>138</v>
      </c>
      <c r="N72" s="32">
        <f t="shared" ref="N72:N75" si="33">IF(ISNUMBER(M72), (M72 - $B72) / $B72, "")</f>
        <v>-8.6092715231788075E-2</v>
      </c>
      <c r="O72" s="18">
        <f>IF(ISNUMBER(M72), $B91 * N72, "")</f>
        <v>-12913.907284768211</v>
      </c>
      <c r="Q72" s="274"/>
      <c r="R72" s="274"/>
      <c r="S72" s="274"/>
    </row>
    <row r="73" spans="1:19" ht="17.25" thickBot="1">
      <c r="A73" s="125" t="s">
        <v>198</v>
      </c>
      <c r="B73" s="126">
        <v>259</v>
      </c>
      <c r="C73" s="77">
        <v>9.7457627099999999E-2</v>
      </c>
      <c r="D73" s="15">
        <v>290</v>
      </c>
      <c r="E73" s="32">
        <f t="shared" si="30"/>
        <v>0.11969111969111969</v>
      </c>
      <c r="F73" s="18">
        <f>IF(ISNUMBER(D73), $B91 * E73, "")</f>
        <v>17953.667953667955</v>
      </c>
      <c r="G73" s="31">
        <v>298</v>
      </c>
      <c r="H73" s="32">
        <f t="shared" si="31"/>
        <v>0.15057915057915058</v>
      </c>
      <c r="I73" s="101">
        <f>IF(ISNUMBER(G73), $B91 * H73, "")</f>
        <v>22586.872586872589</v>
      </c>
      <c r="J73" s="15">
        <v>250</v>
      </c>
      <c r="K73" s="32">
        <f t="shared" si="32"/>
        <v>-3.4749034749034749E-2</v>
      </c>
      <c r="L73" s="18">
        <f>IF(ISNUMBER(J73), $B91 * K73, "")</f>
        <v>-5212.3552123552126</v>
      </c>
      <c r="M73" s="31">
        <v>256</v>
      </c>
      <c r="N73" s="32">
        <f t="shared" si="33"/>
        <v>-1.1583011583011582E-2</v>
      </c>
      <c r="O73" s="18">
        <f>IF(ISNUMBER(M73), $B91 * N73, "")</f>
        <v>-1737.4517374517375</v>
      </c>
      <c r="Q73" s="264"/>
      <c r="R73" s="264"/>
      <c r="S73" s="264"/>
    </row>
    <row r="74" spans="1:19" ht="17.25" thickBot="1">
      <c r="A74" s="125" t="s">
        <v>232</v>
      </c>
      <c r="B74" s="126">
        <v>101</v>
      </c>
      <c r="C74" s="77">
        <v>9.5444685500000001E-2</v>
      </c>
      <c r="D74" s="15">
        <v>104</v>
      </c>
      <c r="E74" s="32">
        <f t="shared" si="30"/>
        <v>2.9702970297029702E-2</v>
      </c>
      <c r="F74" s="18">
        <f>IF(ISNUMBER(D74), $B91 * E74, "")</f>
        <v>4455.4455445544554</v>
      </c>
      <c r="G74" s="31">
        <v>101</v>
      </c>
      <c r="H74" s="32">
        <f t="shared" si="31"/>
        <v>0</v>
      </c>
      <c r="I74" s="101">
        <f>IF(ISNUMBER(G74), $B91 * H74, "")</f>
        <v>0</v>
      </c>
      <c r="J74" s="15">
        <v>94.8</v>
      </c>
      <c r="K74" s="32">
        <f t="shared" si="32"/>
        <v>-6.1386138613861413E-2</v>
      </c>
      <c r="L74" s="18">
        <f>IF(ISNUMBER(J74), $B91 * K74, "")</f>
        <v>-9207.9207920792123</v>
      </c>
      <c r="M74" s="31">
        <v>94.2</v>
      </c>
      <c r="N74" s="32">
        <f t="shared" si="33"/>
        <v>-6.7326732673267303E-2</v>
      </c>
      <c r="O74" s="18">
        <f>IF(ISNUMBER(M74), $B91 * N74, "")</f>
        <v>-10099.009900990095</v>
      </c>
      <c r="Q74" s="264"/>
      <c r="R74" s="264"/>
      <c r="S74" s="264"/>
    </row>
    <row r="75" spans="1:19" ht="17.25" thickBot="1">
      <c r="A75" s="127" t="s">
        <v>108</v>
      </c>
      <c r="B75" s="128">
        <v>206</v>
      </c>
      <c r="C75" s="78">
        <v>7.8534031399999996E-2</v>
      </c>
      <c r="D75" s="20">
        <v>223</v>
      </c>
      <c r="E75" s="21">
        <f t="shared" si="30"/>
        <v>8.2524271844660199E-2</v>
      </c>
      <c r="F75" s="22">
        <f>IF(ISNUMBER(D75), $B91 * E75, "")</f>
        <v>12378.640776699031</v>
      </c>
      <c r="G75" s="30">
        <v>221</v>
      </c>
      <c r="H75" s="21">
        <f t="shared" si="31"/>
        <v>7.281553398058252E-2</v>
      </c>
      <c r="I75" s="105">
        <f>IF(ISNUMBER(G75), $B91 * H75, "")</f>
        <v>10922.330097087379</v>
      </c>
      <c r="J75" s="20">
        <v>195</v>
      </c>
      <c r="K75" s="21">
        <f t="shared" si="32"/>
        <v>-5.3398058252427182E-2</v>
      </c>
      <c r="L75" s="22">
        <f>IF(ISNUMBER(J75), $B91 * K75, "")</f>
        <v>-8009.7087378640772</v>
      </c>
      <c r="M75" s="30">
        <v>193</v>
      </c>
      <c r="N75" s="21">
        <f t="shared" si="33"/>
        <v>-6.3106796116504854E-2</v>
      </c>
      <c r="O75" s="22">
        <f>IF(ISNUMBER(M75), $B91 * N75, "")</f>
        <v>-9466.0194174757289</v>
      </c>
      <c r="Q75" s="264"/>
      <c r="R75" s="264"/>
      <c r="S75" s="264"/>
    </row>
    <row r="76" spans="1:19" ht="17.25" thickBot="1">
      <c r="A76" s="125" t="s">
        <v>252</v>
      </c>
      <c r="B76" s="129">
        <v>467</v>
      </c>
      <c r="C76" s="80">
        <v>7.3563218400000005E-2</v>
      </c>
      <c r="D76" s="106">
        <v>480</v>
      </c>
      <c r="E76" s="107">
        <f>IF(ISNUMBER(D76), (D76 - $B76) / $B76, "")</f>
        <v>2.7837259100642397E-2</v>
      </c>
      <c r="F76" s="108">
        <f>IF(ISNUMBER(D76), $B91 * E76, "")</f>
        <v>4175.5888650963598</v>
      </c>
      <c r="G76" s="109">
        <v>495</v>
      </c>
      <c r="H76" s="107">
        <f>IF(ISNUMBER(G76), (G76 - $B76) / $B76, "")</f>
        <v>5.9957173447537475E-2</v>
      </c>
      <c r="I76" s="110">
        <f>IF(ISNUMBER(G76), $B91 * H76, "")</f>
        <v>8993.576017130621</v>
      </c>
      <c r="J76" s="106">
        <v>454</v>
      </c>
      <c r="K76" s="107">
        <f>IF(ISNUMBER(J76), (J76 - $B76) / $B76, "")</f>
        <v>-2.7837259100642397E-2</v>
      </c>
      <c r="L76" s="108">
        <f>IF(ISNUMBER(J76), $B91 * K76, "")</f>
        <v>-4175.5888650963598</v>
      </c>
      <c r="M76" s="109">
        <v>443</v>
      </c>
      <c r="N76" s="107">
        <f>IF(ISNUMBER(M76), (M76 - $B76) / $B76, "")</f>
        <v>-5.1391862955032119E-2</v>
      </c>
      <c r="O76" s="108">
        <f>IF(ISNUMBER(M76), $B91 * N76, "")</f>
        <v>-7708.779443254818</v>
      </c>
      <c r="Q76" s="264"/>
      <c r="R76" s="264"/>
      <c r="S76" s="264"/>
    </row>
    <row r="77" spans="1:19" ht="17.25" thickBot="1">
      <c r="A77" s="125" t="s">
        <v>216</v>
      </c>
      <c r="B77" s="126">
        <v>192</v>
      </c>
      <c r="C77" s="77">
        <v>7.2625698299999999E-2</v>
      </c>
      <c r="D77" s="15">
        <v>206</v>
      </c>
      <c r="E77" s="32">
        <f t="shared" ref="E77:E80" si="34">IF(ISNUMBER(D77), (D77 - $B77) / $B77, "")</f>
        <v>7.2916666666666671E-2</v>
      </c>
      <c r="F77" s="18">
        <f>IF(ISNUMBER(D77), $B91 * E77, "")</f>
        <v>10937.5</v>
      </c>
      <c r="G77" s="31">
        <v>204</v>
      </c>
      <c r="H77" s="32">
        <f t="shared" ref="H77:H80" si="35">IF(ISNUMBER(G77), (G77 - $B77) / $B77, "")</f>
        <v>6.25E-2</v>
      </c>
      <c r="I77" s="101">
        <f>IF(ISNUMBER(G77), $B91 * H77, "")</f>
        <v>9375</v>
      </c>
      <c r="J77" s="15">
        <v>179</v>
      </c>
      <c r="K77" s="32">
        <f t="shared" ref="K77:K80" si="36">IF(ISNUMBER(J77), (J77 - $B77) / $B77, "")</f>
        <v>-6.7708333333333329E-2</v>
      </c>
      <c r="L77" s="18">
        <f>IF(ISNUMBER(J77), $B91 * K77, "")</f>
        <v>-10156.25</v>
      </c>
      <c r="M77" s="31">
        <v>178</v>
      </c>
      <c r="N77" s="32">
        <f t="shared" ref="N77:N80" si="37">IF(ISNUMBER(M77), (M77 - $B77) / $B77, "")</f>
        <v>-7.2916666666666671E-2</v>
      </c>
      <c r="O77" s="18">
        <f>IF(ISNUMBER(M77), $B91 * N77, "")</f>
        <v>-10937.5</v>
      </c>
      <c r="Q77" s="264"/>
      <c r="R77" s="264"/>
      <c r="S77" s="264"/>
    </row>
    <row r="78" spans="1:19" ht="17.25" thickBot="1">
      <c r="A78" s="125" t="s">
        <v>236</v>
      </c>
      <c r="B78" s="126">
        <v>151</v>
      </c>
      <c r="C78" s="77">
        <v>6.3380281699999999E-2</v>
      </c>
      <c r="D78" s="15">
        <v>163</v>
      </c>
      <c r="E78" s="32">
        <f t="shared" si="34"/>
        <v>7.9470198675496692E-2</v>
      </c>
      <c r="F78" s="18">
        <f>IF(ISNUMBER(D78), $B91 * E78, "")</f>
        <v>11920.529801324505</v>
      </c>
      <c r="G78" s="31">
        <v>159</v>
      </c>
      <c r="H78" s="32">
        <f t="shared" si="35"/>
        <v>5.2980132450331126E-2</v>
      </c>
      <c r="I78" s="101">
        <f>IF(ISNUMBER(G78), $B91 * H78, "")</f>
        <v>7947.0198675496686</v>
      </c>
      <c r="J78" s="15">
        <v>143</v>
      </c>
      <c r="K78" s="32">
        <f t="shared" si="36"/>
        <v>-5.2980132450331126E-2</v>
      </c>
      <c r="L78" s="18">
        <f>IF(ISNUMBER(J78), $B91 * K78, "")</f>
        <v>-7947.0198675496686</v>
      </c>
      <c r="M78" s="31">
        <v>142</v>
      </c>
      <c r="N78" s="32">
        <f t="shared" si="37"/>
        <v>-5.9602649006622516E-2</v>
      </c>
      <c r="O78" s="18">
        <f>IF(ISNUMBER(M78), $B91 * N78, "")</f>
        <v>-8940.3973509933767</v>
      </c>
      <c r="Q78" s="264"/>
      <c r="R78" s="264"/>
      <c r="S78" s="264"/>
    </row>
    <row r="79" spans="1:19" ht="17.25" thickBot="1">
      <c r="A79" s="125" t="s">
        <v>220</v>
      </c>
      <c r="B79" s="126">
        <v>220</v>
      </c>
      <c r="C79" s="77">
        <v>6.2801932399999996E-2</v>
      </c>
      <c r="D79" s="15">
        <v>247</v>
      </c>
      <c r="E79" s="32">
        <f t="shared" si="34"/>
        <v>0.12272727272727273</v>
      </c>
      <c r="F79" s="18">
        <f>IF(ISNUMBER(D79), $B91 * E79, "")</f>
        <v>18409.090909090908</v>
      </c>
      <c r="G79" s="31">
        <v>245</v>
      </c>
      <c r="H79" s="32">
        <f t="shared" si="35"/>
        <v>0.11363636363636363</v>
      </c>
      <c r="I79" s="101">
        <f>IF(ISNUMBER(G79), $B91 * H79, "")</f>
        <v>17045.454545454544</v>
      </c>
      <c r="J79" s="15">
        <v>208</v>
      </c>
      <c r="K79" s="32">
        <f t="shared" si="36"/>
        <v>-5.4545454545454543E-2</v>
      </c>
      <c r="L79" s="18">
        <f>IF(ISNUMBER(J79), $B91 * K79, "")</f>
        <v>-8181.8181818181811</v>
      </c>
      <c r="M79" s="31">
        <v>206</v>
      </c>
      <c r="N79" s="32">
        <f t="shared" si="37"/>
        <v>-6.363636363636363E-2</v>
      </c>
      <c r="O79" s="18">
        <f>IF(ISNUMBER(M79), $B91 * N79, "")</f>
        <v>-9545.4545454545441</v>
      </c>
      <c r="Q79" s="33"/>
      <c r="R79" s="33"/>
    </row>
    <row r="80" spans="1:19" ht="17.25" thickBot="1">
      <c r="A80" s="130" t="s">
        <v>128</v>
      </c>
      <c r="B80" s="131">
        <v>161</v>
      </c>
      <c r="C80" s="79">
        <v>5.9210526300000003E-2</v>
      </c>
      <c r="D80" s="24">
        <v>163</v>
      </c>
      <c r="E80" s="25">
        <f t="shared" si="34"/>
        <v>1.2422360248447204E-2</v>
      </c>
      <c r="F80" s="104">
        <f>IF(ISNUMBER(D80), $B91 * E80, "")</f>
        <v>1863.3540372670807</v>
      </c>
      <c r="G80" s="102">
        <v>163</v>
      </c>
      <c r="H80" s="25">
        <f t="shared" si="35"/>
        <v>1.2422360248447204E-2</v>
      </c>
      <c r="I80" s="103">
        <f>IF(ISNUMBER(G80), $B91 * H80, "")</f>
        <v>1863.3540372670807</v>
      </c>
      <c r="J80" s="24">
        <v>152</v>
      </c>
      <c r="K80" s="25">
        <f t="shared" si="36"/>
        <v>-5.5900621118012424E-2</v>
      </c>
      <c r="L80" s="104">
        <f>IF(ISNUMBER(J80), $B91 * K80, "")</f>
        <v>-8385.0931677018634</v>
      </c>
      <c r="M80" s="102">
        <v>152</v>
      </c>
      <c r="N80" s="25">
        <f t="shared" si="37"/>
        <v>-5.5900621118012424E-2</v>
      </c>
      <c r="O80" s="104">
        <f>IF(ISNUMBER(M80), $B91 * N80, "")</f>
        <v>-8385.0931677018634</v>
      </c>
      <c r="Q80" s="265"/>
      <c r="R80" s="266"/>
      <c r="S80" s="267"/>
    </row>
    <row r="81" spans="1:19">
      <c r="A81" s="123" t="s">
        <v>240</v>
      </c>
      <c r="B81" s="124">
        <v>710</v>
      </c>
      <c r="C81" s="76">
        <v>5.1851851900000002E-2</v>
      </c>
      <c r="D81" s="13">
        <v>733</v>
      </c>
      <c r="E81" s="14">
        <f>IF(ISNUMBER(D81), (D81 - $B81) / $B81, "")</f>
        <v>3.2394366197183097E-2</v>
      </c>
      <c r="F81" s="16">
        <f>IF(ISNUMBER(D81), $B91 * E81, "")</f>
        <v>4859.1549295774648</v>
      </c>
      <c r="G81" s="29">
        <v>742</v>
      </c>
      <c r="H81" s="14">
        <f>IF(ISNUMBER(G81), (G81 - $B81) / $B81, "")</f>
        <v>4.507042253521127E-2</v>
      </c>
      <c r="I81" s="100">
        <f>IF(ISNUMBER(G81), $B91 * H81, "")</f>
        <v>6760.5633802816901</v>
      </c>
      <c r="J81" s="13">
        <v>706</v>
      </c>
      <c r="K81" s="14">
        <f>IF(ISNUMBER(J81), (J81 - $B81) / $B81, "")</f>
        <v>-5.6338028169014088E-3</v>
      </c>
      <c r="L81" s="16">
        <f>IF(ISNUMBER(J81), $B91 * K81, "")</f>
        <v>-845.07042253521126</v>
      </c>
      <c r="M81" s="29">
        <v>702</v>
      </c>
      <c r="N81" s="14">
        <f>IF(ISNUMBER(M81), (M81 - $B81) / $B81, "")</f>
        <v>-1.1267605633802818E-2</v>
      </c>
      <c r="O81" s="16">
        <f>IF(ISNUMBER(M81), $B91 * N81, "")</f>
        <v>-1690.1408450704225</v>
      </c>
      <c r="Q81" s="268"/>
      <c r="R81" s="269"/>
      <c r="S81" s="270"/>
    </row>
    <row r="82" spans="1:19" ht="17.25" thickBot="1">
      <c r="A82" s="125" t="s">
        <v>248</v>
      </c>
      <c r="B82" s="126">
        <v>102</v>
      </c>
      <c r="C82" s="77">
        <v>5.1546391800000001E-2</v>
      </c>
      <c r="D82" s="15">
        <v>108</v>
      </c>
      <c r="E82" s="32">
        <f t="shared" ref="E82:E85" si="38">IF(ISNUMBER(D82), (D82 - $B82) / $B82, "")</f>
        <v>5.8823529411764705E-2</v>
      </c>
      <c r="F82" s="18">
        <f>IF(ISNUMBER(D82), $B91 * E82, "")</f>
        <v>8823.5294117647063</v>
      </c>
      <c r="G82" s="31">
        <v>112</v>
      </c>
      <c r="H82" s="32">
        <f t="shared" ref="H82:H85" si="39">IF(ISNUMBER(G82), (G82 - $B82) / $B82, "")</f>
        <v>9.8039215686274508E-2</v>
      </c>
      <c r="I82" s="101">
        <f>IF(ISNUMBER(G82), $B91 * H82, "")</f>
        <v>14705.882352941177</v>
      </c>
      <c r="J82" s="15">
        <v>110</v>
      </c>
      <c r="K82" s="32">
        <f t="shared" ref="K82:K85" si="40">IF(ISNUMBER(J82), (J82 - $B82) / $B82, "")</f>
        <v>7.8431372549019607E-2</v>
      </c>
      <c r="L82" s="18">
        <f>IF(ISNUMBER(J82), $B91 * K82, "")</f>
        <v>11764.705882352941</v>
      </c>
      <c r="M82" s="31">
        <v>112</v>
      </c>
      <c r="N82" s="32">
        <f t="shared" ref="N82:N85" si="41">IF(ISNUMBER(M82), (M82 - $B82) / $B82, "")</f>
        <v>9.8039215686274508E-2</v>
      </c>
      <c r="O82" s="18">
        <f>IF(ISNUMBER(M82), $B91 * N82, "")</f>
        <v>14705.882352941177</v>
      </c>
      <c r="Q82" s="271"/>
      <c r="R82" s="272"/>
      <c r="S82" s="273"/>
    </row>
    <row r="83" spans="1:19" ht="17.25" thickBot="1">
      <c r="A83" s="125" t="s">
        <v>116</v>
      </c>
      <c r="B83" s="126">
        <v>236</v>
      </c>
      <c r="C83" s="77">
        <v>4.8888888899999997E-2</v>
      </c>
      <c r="D83" s="15">
        <v>238</v>
      </c>
      <c r="E83" s="32">
        <f t="shared" si="38"/>
        <v>8.4745762711864406E-3</v>
      </c>
      <c r="F83" s="18">
        <f>IF(ISNUMBER(D83), $B91 * E83, "")</f>
        <v>1271.1864406779662</v>
      </c>
      <c r="G83" s="31">
        <v>236</v>
      </c>
      <c r="H83" s="32">
        <f t="shared" si="39"/>
        <v>0</v>
      </c>
      <c r="I83" s="101">
        <f>IF(ISNUMBER(G83), $B91 * H83, "")</f>
        <v>0</v>
      </c>
      <c r="J83" s="15">
        <v>231</v>
      </c>
      <c r="K83" s="32">
        <f t="shared" si="40"/>
        <v>-2.1186440677966101E-2</v>
      </c>
      <c r="L83" s="18">
        <f>IF(ISNUMBER(J83), $B91 * K83, "")</f>
        <v>-3177.9661016949153</v>
      </c>
      <c r="M83" s="31">
        <v>234</v>
      </c>
      <c r="N83" s="32">
        <f t="shared" si="41"/>
        <v>-8.4745762711864406E-3</v>
      </c>
      <c r="O83" s="18">
        <f>IF(ISNUMBER(M83), $B91 * N83, "")</f>
        <v>-1271.1864406779662</v>
      </c>
      <c r="Q83" s="264"/>
      <c r="R83" s="264"/>
      <c r="S83" s="264"/>
    </row>
    <row r="84" spans="1:19" ht="17.25" thickBot="1">
      <c r="A84" s="125" t="s">
        <v>164</v>
      </c>
      <c r="B84" s="126">
        <v>258</v>
      </c>
      <c r="C84" s="77">
        <v>4.4534413000000002E-2</v>
      </c>
      <c r="D84" s="15">
        <v>262</v>
      </c>
      <c r="E84" s="32">
        <f t="shared" si="38"/>
        <v>1.5503875968992248E-2</v>
      </c>
      <c r="F84" s="18">
        <f>IF(ISNUMBER(D84), $B91 * E84, "")</f>
        <v>2325.5813953488373</v>
      </c>
      <c r="G84" s="31">
        <v>260</v>
      </c>
      <c r="H84" s="32">
        <f t="shared" si="39"/>
        <v>7.7519379844961239E-3</v>
      </c>
      <c r="I84" s="101">
        <f>IF(ISNUMBER(G84), $B91 * H84, "")</f>
        <v>1162.7906976744187</v>
      </c>
      <c r="J84" s="15">
        <v>241</v>
      </c>
      <c r="K84" s="32">
        <f t="shared" si="40"/>
        <v>-6.589147286821706E-2</v>
      </c>
      <c r="L84" s="18">
        <f>IF(ISNUMBER(J84), $B91 * K84, "")</f>
        <v>-9883.7209302325591</v>
      </c>
      <c r="M84" s="31">
        <v>242</v>
      </c>
      <c r="N84" s="32">
        <f t="shared" si="41"/>
        <v>-6.2015503875968991E-2</v>
      </c>
      <c r="O84" s="18">
        <f>IF(ISNUMBER(M84), $B91 * N84, "")</f>
        <v>-9302.3255813953492</v>
      </c>
      <c r="Q84" s="274"/>
      <c r="R84" s="274"/>
      <c r="S84" s="274"/>
    </row>
    <row r="85" spans="1:19" ht="17.25" thickBot="1">
      <c r="A85" s="127" t="s">
        <v>160</v>
      </c>
      <c r="B85" s="128">
        <v>119</v>
      </c>
      <c r="C85" s="78">
        <v>4.3859649100000002E-2</v>
      </c>
      <c r="D85" s="20">
        <v>121</v>
      </c>
      <c r="E85" s="21">
        <f t="shared" si="38"/>
        <v>1.680672268907563E-2</v>
      </c>
      <c r="F85" s="22">
        <f>IF(ISNUMBER(D85), $B91 * E85, "")</f>
        <v>2521.0084033613443</v>
      </c>
      <c r="G85" s="30">
        <v>124</v>
      </c>
      <c r="H85" s="21">
        <f t="shared" si="39"/>
        <v>4.2016806722689079E-2</v>
      </c>
      <c r="I85" s="105">
        <f>IF(ISNUMBER(G85), $B91 * H85, "")</f>
        <v>6302.5210084033615</v>
      </c>
      <c r="J85" s="20">
        <v>118</v>
      </c>
      <c r="K85" s="21">
        <f t="shared" si="40"/>
        <v>-8.4033613445378148E-3</v>
      </c>
      <c r="L85" s="22">
        <f>IF(ISNUMBER(J85), $B91 * K85, "")</f>
        <v>-1260.5042016806722</v>
      </c>
      <c r="M85" s="30">
        <v>118</v>
      </c>
      <c r="N85" s="21">
        <f t="shared" si="41"/>
        <v>-8.4033613445378148E-3</v>
      </c>
      <c r="O85" s="22">
        <f>IF(ISNUMBER(M85), $B91 * N85, "")</f>
        <v>-1260.5042016806722</v>
      </c>
      <c r="Q85" s="274"/>
      <c r="R85" s="274"/>
      <c r="S85" s="274"/>
    </row>
    <row r="86" spans="1:19" ht="17.25" thickBot="1">
      <c r="A86" s="125" t="s">
        <v>57</v>
      </c>
      <c r="B86" s="129">
        <v>219</v>
      </c>
      <c r="C86" s="80">
        <v>3.7914691899999999E-2</v>
      </c>
      <c r="D86" s="106">
        <v>225</v>
      </c>
      <c r="E86" s="107">
        <f>IF(ISNUMBER(D86), (D86 - $B86) / $B86, "")</f>
        <v>2.7397260273972601E-2</v>
      </c>
      <c r="F86" s="108">
        <f>IF(ISNUMBER(D86), $B91 * E86, "")</f>
        <v>4109.58904109589</v>
      </c>
      <c r="G86" s="109">
        <v>225</v>
      </c>
      <c r="H86" s="107">
        <f>IF(ISNUMBER(G86), (G86 - $B86) / $B86, "")</f>
        <v>2.7397260273972601E-2</v>
      </c>
      <c r="I86" s="110">
        <f>IF(ISNUMBER(G86), $B91 * H86, "")</f>
        <v>4109.58904109589</v>
      </c>
      <c r="J86" s="106">
        <v>222</v>
      </c>
      <c r="K86" s="107">
        <f>IF(ISNUMBER(J86), (J86 - $B86) / $B86, "")</f>
        <v>1.3698630136986301E-2</v>
      </c>
      <c r="L86" s="108">
        <f>IF(ISNUMBER(J86), $B91 * K86, "")</f>
        <v>2054.794520547945</v>
      </c>
      <c r="M86" s="109">
        <v>222</v>
      </c>
      <c r="N86" s="107">
        <f>IF(ISNUMBER(M86), (M86 - $B86) / $B86, "")</f>
        <v>1.3698630136986301E-2</v>
      </c>
      <c r="O86" s="108">
        <f>IF(ISNUMBER(M86), $B91 * N86, "")</f>
        <v>2054.794520547945</v>
      </c>
      <c r="Q86" s="264"/>
      <c r="R86" s="264"/>
      <c r="S86" s="264"/>
    </row>
    <row r="87" spans="1:19" ht="17.25" thickBot="1">
      <c r="A87" s="125" t="s">
        <v>61</v>
      </c>
      <c r="B87" s="126">
        <v>977</v>
      </c>
      <c r="C87" s="77">
        <v>3.7154989399999998E-2</v>
      </c>
      <c r="D87" s="15">
        <v>1005</v>
      </c>
      <c r="E87" s="32">
        <f t="shared" ref="E87:E90" si="42">IF(ISNUMBER(D87), (D87 - $B87) / $B87, "")</f>
        <v>2.8659160696008188E-2</v>
      </c>
      <c r="F87" s="18">
        <f>IF(ISNUMBER(D87), $B91 * E87, "")</f>
        <v>4298.8741044012286</v>
      </c>
      <c r="G87" s="31">
        <v>999</v>
      </c>
      <c r="H87" s="32">
        <f t="shared" ref="H87:H90" si="43">IF(ISNUMBER(G87), (G87 - $B87) / $B87, "")</f>
        <v>2.2517911975435005E-2</v>
      </c>
      <c r="I87" s="101">
        <f>IF(ISNUMBER(G87), $B91 * H87, "")</f>
        <v>3377.6867963152508</v>
      </c>
      <c r="J87" s="15">
        <v>992</v>
      </c>
      <c r="K87" s="32">
        <f t="shared" ref="K87:K90" si="44">IF(ISNUMBER(J87), (J87 - $B87) / $B87, "")</f>
        <v>1.5353121801432957E-2</v>
      </c>
      <c r="L87" s="18">
        <f>IF(ISNUMBER(J87), $B91 * K87, "")</f>
        <v>2302.9682702149435</v>
      </c>
      <c r="M87" s="31">
        <v>1005</v>
      </c>
      <c r="N87" s="32">
        <f t="shared" ref="N87:N90" si="45">IF(ISNUMBER(M87), (M87 - $B87) / $B87, "")</f>
        <v>2.8659160696008188E-2</v>
      </c>
      <c r="O87" s="18">
        <f>IF(ISNUMBER(M87), $B91 * N87, "")</f>
        <v>4298.8741044012286</v>
      </c>
      <c r="Q87" s="264"/>
      <c r="R87" s="264"/>
      <c r="S87" s="264"/>
    </row>
    <row r="88" spans="1:19" ht="17.25" thickBot="1">
      <c r="A88" s="125" t="s">
        <v>142</v>
      </c>
      <c r="B88" s="126">
        <v>114</v>
      </c>
      <c r="C88" s="77">
        <v>3.6363636400000003E-2</v>
      </c>
      <c r="D88" s="15">
        <v>116</v>
      </c>
      <c r="E88" s="32">
        <f t="shared" si="42"/>
        <v>1.7543859649122806E-2</v>
      </c>
      <c r="F88" s="18">
        <f>IF(ISNUMBER(D88), $B91 * E88, "")</f>
        <v>2631.5789473684208</v>
      </c>
      <c r="G88" s="31">
        <v>117</v>
      </c>
      <c r="H88" s="32">
        <f t="shared" si="43"/>
        <v>2.6315789473684209E-2</v>
      </c>
      <c r="I88" s="101">
        <f>IF(ISNUMBER(G88), $B91 * H88, "")</f>
        <v>3947.3684210526312</v>
      </c>
      <c r="J88" s="15">
        <v>113</v>
      </c>
      <c r="K88" s="32">
        <f t="shared" si="44"/>
        <v>-8.771929824561403E-3</v>
      </c>
      <c r="L88" s="18">
        <f>IF(ISNUMBER(J88), $B91 * K88, "")</f>
        <v>-1315.7894736842104</v>
      </c>
      <c r="M88" s="31">
        <v>113</v>
      </c>
      <c r="N88" s="32">
        <f t="shared" si="45"/>
        <v>-8.771929824561403E-3</v>
      </c>
      <c r="O88" s="18">
        <f>IF(ISNUMBER(M88), $B91 * N88, "")</f>
        <v>-1315.7894736842104</v>
      </c>
      <c r="Q88" s="264"/>
      <c r="R88" s="264"/>
      <c r="S88" s="264"/>
    </row>
    <row r="89" spans="1:19">
      <c r="A89" s="125" t="s">
        <v>150</v>
      </c>
      <c r="B89" s="126">
        <v>120</v>
      </c>
      <c r="C89" s="77">
        <v>3.4482758600000003E-2</v>
      </c>
      <c r="D89" s="15">
        <v>123</v>
      </c>
      <c r="E89" s="32">
        <f t="shared" si="42"/>
        <v>2.5000000000000001E-2</v>
      </c>
      <c r="F89" s="18">
        <f>IF(ISNUMBER(D89), $B91 * E89, "")</f>
        <v>3750</v>
      </c>
      <c r="G89" s="31">
        <v>126</v>
      </c>
      <c r="H89" s="32">
        <f t="shared" si="43"/>
        <v>0.05</v>
      </c>
      <c r="I89" s="101">
        <f>IF(ISNUMBER(G89), $B91 * H89, "")</f>
        <v>7500</v>
      </c>
      <c r="J89" s="15">
        <v>126</v>
      </c>
      <c r="K89" s="32">
        <f t="shared" si="44"/>
        <v>0.05</v>
      </c>
      <c r="L89" s="18">
        <f>IF(ISNUMBER(J89), $B91 * K89, "")</f>
        <v>7500</v>
      </c>
      <c r="M89" s="31">
        <v>127</v>
      </c>
      <c r="N89" s="32">
        <f t="shared" si="45"/>
        <v>5.8333333333333334E-2</v>
      </c>
      <c r="O89" s="18">
        <f>IF(ISNUMBER(M89), $B91 * N89, "")</f>
        <v>8750</v>
      </c>
      <c r="Q89" s="253"/>
      <c r="R89" s="254"/>
      <c r="S89" s="255"/>
    </row>
    <row r="90" spans="1:19" ht="17.25" thickBot="1">
      <c r="A90" s="130" t="s">
        <v>130</v>
      </c>
      <c r="B90" s="131">
        <v>123</v>
      </c>
      <c r="C90" s="79">
        <v>2.5000000000000001E-2</v>
      </c>
      <c r="D90" s="24">
        <v>128</v>
      </c>
      <c r="E90" s="25">
        <f t="shared" si="42"/>
        <v>4.065040650406504E-2</v>
      </c>
      <c r="F90" s="104">
        <f>IF(ISNUMBER(D90), $B91 * E90, "")</f>
        <v>6097.5609756097556</v>
      </c>
      <c r="G90" s="102">
        <v>127</v>
      </c>
      <c r="H90" s="25">
        <f t="shared" si="43"/>
        <v>3.2520325203252036E-2</v>
      </c>
      <c r="I90" s="103">
        <f>IF(ISNUMBER(G90), $B91 * H90, "")</f>
        <v>4878.0487804878057</v>
      </c>
      <c r="J90" s="24">
        <v>124</v>
      </c>
      <c r="K90" s="25">
        <f t="shared" si="44"/>
        <v>8.130081300813009E-3</v>
      </c>
      <c r="L90" s="104">
        <f>IF(ISNUMBER(J90), $B91 * K90, "")</f>
        <v>1219.5121951219514</v>
      </c>
      <c r="M90" s="102">
        <v>128</v>
      </c>
      <c r="N90" s="25">
        <f t="shared" si="45"/>
        <v>4.065040650406504E-2</v>
      </c>
      <c r="O90" s="104">
        <f>IF(ISNUMBER(M90), $B91 * N90, "")</f>
        <v>6097.5609756097556</v>
      </c>
      <c r="Q90" s="256"/>
      <c r="R90" s="257"/>
      <c r="S90" s="258"/>
    </row>
    <row r="91" spans="1:19" ht="17.25" thickBot="1">
      <c r="A91" s="132" t="s">
        <v>268</v>
      </c>
      <c r="B91" s="317">
        <f>$B$37</f>
        <v>150000</v>
      </c>
      <c r="C91" s="318"/>
      <c r="D91" s="26" t="s">
        <v>269</v>
      </c>
      <c r="E91" s="27">
        <f>IF(COUNT(E71:E90), SUM(E71:E90) / COUNT(E71:E90), 0)</f>
        <v>4.0555558246484991E-2</v>
      </c>
      <c r="F91" s="28">
        <f>SUM(F71:F90)</f>
        <v>121666.67473945496</v>
      </c>
      <c r="G91" s="26" t="s">
        <v>269</v>
      </c>
      <c r="H91" s="27">
        <f>IF(COUNT(H71:H90), SUM(H71:H90) / COUNT(H71:H90), 0)</f>
        <v>4.6754296106035306E-2</v>
      </c>
      <c r="I91" s="28">
        <f>SUM(I71:I90)</f>
        <v>140262.88831810589</v>
      </c>
      <c r="J91" s="26" t="s">
        <v>269</v>
      </c>
      <c r="K91" s="27">
        <f>IF(COUNT(K71:K90), SUM(K71:K90) / COUNT(K71:K90), 0)</f>
        <v>-2.4111514480557001E-2</v>
      </c>
      <c r="L91" s="28">
        <f>SUM(L71:L90)</f>
        <v>-72334.543441671005</v>
      </c>
      <c r="M91" s="26" t="s">
        <v>269</v>
      </c>
      <c r="N91" s="27">
        <f>IF(COUNT(N71:N90), SUM(N71:N90) / COUNT(N71:N90), 0)</f>
        <v>-2.3329067384693335E-2</v>
      </c>
      <c r="O91" s="28">
        <f>SUM(O71:O90)</f>
        <v>-69987.202154080005</v>
      </c>
      <c r="Q91" s="259"/>
      <c r="R91" s="260"/>
      <c r="S91" s="261"/>
    </row>
    <row r="93" spans="1:19" ht="17.25" thickBot="1"/>
    <row r="94" spans="1:19" ht="17.25" thickBot="1">
      <c r="A94" s="275" t="s">
        <v>46</v>
      </c>
      <c r="B94" s="276"/>
      <c r="C94" s="276"/>
      <c r="D94" s="276"/>
      <c r="E94" s="276"/>
      <c r="F94" s="276"/>
      <c r="G94" s="276"/>
      <c r="H94" s="276"/>
      <c r="I94" s="276"/>
      <c r="J94" s="276"/>
      <c r="K94" s="276"/>
      <c r="L94" s="276"/>
      <c r="M94" s="276"/>
      <c r="N94" s="276"/>
      <c r="O94" s="277"/>
      <c r="Q94" s="274"/>
      <c r="R94" s="274"/>
      <c r="S94" s="274"/>
    </row>
    <row r="95" spans="1:19" ht="17.25" thickBot="1">
      <c r="A95" s="189" t="s">
        <v>265</v>
      </c>
      <c r="B95" s="275" t="s">
        <v>49</v>
      </c>
      <c r="C95" s="277"/>
      <c r="D95" s="275" t="s">
        <v>58</v>
      </c>
      <c r="E95" s="276"/>
      <c r="F95" s="277"/>
      <c r="G95" s="278">
        <f>_xlfn.IFNA(VLOOKUP(B95, 현재가테이블!$B$2:$D$200, 2, FALSE), "-")</f>
        <v>74050000</v>
      </c>
      <c r="H95" s="279"/>
      <c r="I95" s="280"/>
      <c r="J95" s="275" t="s">
        <v>59</v>
      </c>
      <c r="K95" s="276"/>
      <c r="L95" s="277"/>
      <c r="M95" s="281">
        <f>_xlfn.IFNA(VLOOKUP(B95, 현재가테이블!$B$2:$D$200, 3, FALSE), "-")</f>
        <v>-1.04236269E-2</v>
      </c>
      <c r="N95" s="282"/>
      <c r="O95" s="283"/>
      <c r="Q95" s="274"/>
      <c r="R95" s="274"/>
      <c r="S95" s="274"/>
    </row>
    <row r="96" spans="1:19" ht="17.25" thickBot="1">
      <c r="A96" s="319" t="s">
        <v>55</v>
      </c>
      <c r="B96" s="315" t="str">
        <f>TEXT($G$1, "[$-ko-KR]yyyy-mm-dd(ddd) ") &amp; "오전 00:00"</f>
        <v>2021-10-09(토) 오전 00:00</v>
      </c>
      <c r="C96" s="316"/>
      <c r="D96" s="288" t="str">
        <f>TEXT($G$1, "[$-ko-KR]yyyy-mm-dd(ddd) ") &amp; "오후 14:00"</f>
        <v>2021-10-09(토) 오후 14:00</v>
      </c>
      <c r="E96" s="289"/>
      <c r="F96" s="290"/>
      <c r="G96" s="288" t="str">
        <f>TEXT($G$1, "[$-ko-KR]yyyy-mm-dd(ddd) ") &amp; "오후 19:00"</f>
        <v>2021-10-09(토) 오후 19:00</v>
      </c>
      <c r="H96" s="289"/>
      <c r="I96" s="290"/>
      <c r="J96" s="288" t="str">
        <f>TEXT($G$1, "[$-ko-KR]yyyy-mm-dd(ddd) ") &amp; "오후 21:00"</f>
        <v>2021-10-09(토) 오후 21:00</v>
      </c>
      <c r="K96" s="289"/>
      <c r="L96" s="290"/>
      <c r="M96" s="288" t="str">
        <f>TEXT($G$1+1, "[$-ko-KR]yyyy-mm-dd(ddd) ") &amp; "오전 00:00"</f>
        <v>2021-10-10(일) 오전 00:00</v>
      </c>
      <c r="N96" s="289"/>
      <c r="O96" s="290"/>
      <c r="Q96" s="274"/>
      <c r="R96" s="274"/>
      <c r="S96" s="274"/>
    </row>
    <row r="97" spans="1:19" ht="17.25" thickBot="1">
      <c r="A97" s="320"/>
      <c r="B97" s="121" t="s">
        <v>58</v>
      </c>
      <c r="C97" s="122" t="s">
        <v>59</v>
      </c>
      <c r="D97" s="2" t="s">
        <v>58</v>
      </c>
      <c r="E97" s="10" t="s">
        <v>266</v>
      </c>
      <c r="F97" s="11" t="s">
        <v>267</v>
      </c>
      <c r="G97" s="190" t="s">
        <v>58</v>
      </c>
      <c r="H97" s="191" t="s">
        <v>266</v>
      </c>
      <c r="I97" s="192" t="s">
        <v>267</v>
      </c>
      <c r="J97" s="10" t="s">
        <v>58</v>
      </c>
      <c r="K97" s="10" t="s">
        <v>266</v>
      </c>
      <c r="L97" s="115" t="s">
        <v>267</v>
      </c>
      <c r="M97" s="2" t="s">
        <v>58</v>
      </c>
      <c r="N97" s="10" t="s">
        <v>266</v>
      </c>
      <c r="O97" s="66" t="s">
        <v>267</v>
      </c>
      <c r="Q97" s="264"/>
      <c r="R97" s="264"/>
      <c r="S97" s="264"/>
    </row>
    <row r="98" spans="1:19" ht="17.25" thickBot="1">
      <c r="A98" s="123" t="s">
        <v>72</v>
      </c>
      <c r="B98" s="124">
        <v>53.6</v>
      </c>
      <c r="C98" s="76">
        <v>0.85467128029999995</v>
      </c>
      <c r="D98" s="13">
        <v>52.8</v>
      </c>
      <c r="E98" s="14">
        <f>IF(ISNUMBER(D98), (D98 - $B98) / $B98, "")</f>
        <v>-1.4925373134328438E-2</v>
      </c>
      <c r="F98" s="16">
        <f>IF(ISNUMBER(D98), $B118 * E98, "")</f>
        <v>-2238.8059701492657</v>
      </c>
      <c r="G98" s="29">
        <v>52.7</v>
      </c>
      <c r="H98" s="14">
        <f>IF(ISNUMBER(G98), (G98 - $B98) / $B98, "")</f>
        <v>-1.6791044776119375E-2</v>
      </c>
      <c r="I98" s="100">
        <f>IF(ISNUMBER(G98), $B118 * H98, "")</f>
        <v>-2518.6567164179064</v>
      </c>
      <c r="J98" s="13">
        <v>48.2</v>
      </c>
      <c r="K98" s="14">
        <f>IF(ISNUMBER(J98), (J98 - $B98) / $B98, "")</f>
        <v>-0.10074626865671639</v>
      </c>
      <c r="L98" s="16">
        <f>IF(ISNUMBER(J98), $B118 * K98, "")</f>
        <v>-15111.940298507458</v>
      </c>
      <c r="M98" s="29">
        <v>48</v>
      </c>
      <c r="N98" s="14">
        <f>IF(ISNUMBER(M98), (M98 - $B98) / $B98, "")</f>
        <v>-0.10447761194029853</v>
      </c>
      <c r="O98" s="16">
        <f>IF(ISNUMBER(M98), $B118 * N98, "")</f>
        <v>-15671.64179104478</v>
      </c>
      <c r="Q98" s="274"/>
      <c r="R98" s="274"/>
      <c r="S98" s="274"/>
    </row>
    <row r="99" spans="1:19" ht="17.25" thickBot="1">
      <c r="A99" s="125" t="s">
        <v>202</v>
      </c>
      <c r="B99" s="126">
        <v>23.5</v>
      </c>
      <c r="C99" s="77">
        <v>0.3202247191</v>
      </c>
      <c r="D99" s="15">
        <v>22.9</v>
      </c>
      <c r="E99" s="32">
        <f t="shared" ref="E99:E102" si="46">IF(ISNUMBER(D99), (D99 - $B99) / $B99, "")</f>
        <v>-2.5531914893617082E-2</v>
      </c>
      <c r="F99" s="18">
        <f>IF(ISNUMBER(D99), $B118 * E99, "")</f>
        <v>-3829.7872340425624</v>
      </c>
      <c r="G99" s="31">
        <v>23</v>
      </c>
      <c r="H99" s="32">
        <f t="shared" ref="H99:H102" si="47">IF(ISNUMBER(G99), (G99 - $B99) / $B99, "")</f>
        <v>-2.1276595744680851E-2</v>
      </c>
      <c r="I99" s="101">
        <f>IF(ISNUMBER(G99), $B118 * H99, "")</f>
        <v>-3191.4893617021276</v>
      </c>
      <c r="J99" s="15">
        <v>21.3</v>
      </c>
      <c r="K99" s="32">
        <f t="shared" ref="K99:K102" si="48">IF(ISNUMBER(J99), (J99 - $B99) / $B99, "")</f>
        <v>-9.3617021276595713E-2</v>
      </c>
      <c r="L99" s="18">
        <f>IF(ISNUMBER(J99), $B118 * K99, "")</f>
        <v>-14042.553191489356</v>
      </c>
      <c r="M99" s="31">
        <v>21.4</v>
      </c>
      <c r="N99" s="32">
        <f t="shared" ref="N99:N102" si="49">IF(ISNUMBER(M99), (M99 - $B99) / $B99, "")</f>
        <v>-8.9361702127659634E-2</v>
      </c>
      <c r="O99" s="18">
        <f>IF(ISNUMBER(M99), $B118 * N99, "")</f>
        <v>-13404.255319148946</v>
      </c>
      <c r="Q99" s="274"/>
      <c r="R99" s="274"/>
      <c r="S99" s="274"/>
    </row>
    <row r="100" spans="1:19" ht="17.25" thickBot="1">
      <c r="A100" s="125" t="s">
        <v>172</v>
      </c>
      <c r="B100" s="126">
        <v>530</v>
      </c>
      <c r="C100" s="77">
        <v>0.1725663717</v>
      </c>
      <c r="D100" s="15">
        <v>505</v>
      </c>
      <c r="E100" s="32">
        <f t="shared" si="46"/>
        <v>-4.716981132075472E-2</v>
      </c>
      <c r="F100" s="18">
        <f>IF(ISNUMBER(D100), $B118 * E100, "")</f>
        <v>-7075.4716981132078</v>
      </c>
      <c r="G100" s="31">
        <v>547</v>
      </c>
      <c r="H100" s="32">
        <f t="shared" si="47"/>
        <v>3.2075471698113207E-2</v>
      </c>
      <c r="I100" s="101">
        <f>IF(ISNUMBER(G100), $B118 * H100, "")</f>
        <v>4811.3207547169814</v>
      </c>
      <c r="J100" s="15">
        <v>500</v>
      </c>
      <c r="K100" s="32">
        <f t="shared" si="48"/>
        <v>-5.6603773584905662E-2</v>
      </c>
      <c r="L100" s="18">
        <f>IF(ISNUMBER(J100), $B118 * K100, "")</f>
        <v>-8490.566037735849</v>
      </c>
      <c r="M100" s="31">
        <v>490</v>
      </c>
      <c r="N100" s="32">
        <f t="shared" si="49"/>
        <v>-7.5471698113207544E-2</v>
      </c>
      <c r="O100" s="18">
        <f>IF(ISNUMBER(M100), $B118 * N100, "")</f>
        <v>-11320.754716981131</v>
      </c>
      <c r="Q100" s="264"/>
      <c r="R100" s="264"/>
      <c r="S100" s="264"/>
    </row>
    <row r="101" spans="1:19" ht="17.25" thickBot="1">
      <c r="A101" s="125" t="s">
        <v>176</v>
      </c>
      <c r="B101" s="126">
        <v>22.7</v>
      </c>
      <c r="C101" s="77">
        <v>0.15816326529999999</v>
      </c>
      <c r="D101" s="15">
        <v>24.9</v>
      </c>
      <c r="E101" s="32">
        <f t="shared" si="46"/>
        <v>9.6916299559471342E-2</v>
      </c>
      <c r="F101" s="18">
        <f>IF(ISNUMBER(D101), $B118 * E101, "")</f>
        <v>14537.4449339207</v>
      </c>
      <c r="G101" s="31">
        <v>25.1</v>
      </c>
      <c r="H101" s="32">
        <f t="shared" si="47"/>
        <v>0.10572687224669614</v>
      </c>
      <c r="I101" s="101">
        <f>IF(ISNUMBER(G101), $B118 * H101, "")</f>
        <v>15859.03083700442</v>
      </c>
      <c r="J101" s="15">
        <v>23.5</v>
      </c>
      <c r="K101" s="32">
        <f t="shared" si="48"/>
        <v>3.5242290748898709E-2</v>
      </c>
      <c r="L101" s="18">
        <f>IF(ISNUMBER(J101), $B118 * K101, "")</f>
        <v>5286.3436123348065</v>
      </c>
      <c r="M101" s="31">
        <v>23.3</v>
      </c>
      <c r="N101" s="32">
        <f t="shared" si="49"/>
        <v>2.6431718061674072E-2</v>
      </c>
      <c r="O101" s="18">
        <f>IF(ISNUMBER(M101), $B118 * N101, "")</f>
        <v>3964.757709251111</v>
      </c>
      <c r="Q101" s="264"/>
      <c r="R101" s="264"/>
      <c r="S101" s="264"/>
    </row>
    <row r="102" spans="1:19" ht="17.25" thickBot="1">
      <c r="A102" s="127" t="s">
        <v>206</v>
      </c>
      <c r="B102" s="128">
        <v>17</v>
      </c>
      <c r="C102" s="78">
        <v>0.14864864859999999</v>
      </c>
      <c r="D102" s="20">
        <v>18.8</v>
      </c>
      <c r="E102" s="21">
        <f t="shared" si="46"/>
        <v>0.10588235294117651</v>
      </c>
      <c r="F102" s="22">
        <f>IF(ISNUMBER(D102), $B118 * E102, "")</f>
        <v>15882.352941176476</v>
      </c>
      <c r="G102" s="30">
        <v>18.8</v>
      </c>
      <c r="H102" s="21">
        <f t="shared" si="47"/>
        <v>0.10588235294117651</v>
      </c>
      <c r="I102" s="105">
        <f>IF(ISNUMBER(G102), $B118 * H102, "")</f>
        <v>15882.352941176476</v>
      </c>
      <c r="J102" s="20">
        <v>16.600000000000001</v>
      </c>
      <c r="K102" s="21">
        <f t="shared" si="48"/>
        <v>-2.3529411764705799E-2</v>
      </c>
      <c r="L102" s="22">
        <f>IF(ISNUMBER(J102), $B118 * K102, "")</f>
        <v>-3529.4117647058697</v>
      </c>
      <c r="M102" s="30">
        <v>15.9</v>
      </c>
      <c r="N102" s="21">
        <f t="shared" si="49"/>
        <v>-6.4705882352941155E-2</v>
      </c>
      <c r="O102" s="22">
        <f>IF(ISNUMBER(M102), $B118 * N102, "")</f>
        <v>-9705.8823529411729</v>
      </c>
      <c r="Q102" s="264"/>
      <c r="R102" s="264"/>
      <c r="S102" s="264"/>
    </row>
    <row r="103" spans="1:19" ht="17.25" thickBot="1">
      <c r="A103" s="125" t="s">
        <v>192</v>
      </c>
      <c r="B103" s="129">
        <v>151</v>
      </c>
      <c r="C103" s="80">
        <v>0.13533834589999999</v>
      </c>
      <c r="D103" s="106">
        <v>157</v>
      </c>
      <c r="E103" s="107">
        <f>IF(ISNUMBER(D103), (D103 - $B103) / $B103, "")</f>
        <v>3.9735099337748346E-2</v>
      </c>
      <c r="F103" s="108">
        <f>IF(ISNUMBER(D103), $B118 * E103, "")</f>
        <v>5960.2649006622523</v>
      </c>
      <c r="G103" s="109">
        <v>155</v>
      </c>
      <c r="H103" s="107">
        <f>IF(ISNUMBER(G103), (G103 - $B103) / $B103, "")</f>
        <v>2.6490066225165563E-2</v>
      </c>
      <c r="I103" s="110">
        <f>IF(ISNUMBER(G103), $B118 * H103, "")</f>
        <v>3973.5099337748343</v>
      </c>
      <c r="J103" s="106">
        <v>140</v>
      </c>
      <c r="K103" s="107">
        <f>IF(ISNUMBER(J103), (J103 - $B103) / $B103, "")</f>
        <v>-7.2847682119205295E-2</v>
      </c>
      <c r="L103" s="108">
        <f>IF(ISNUMBER(J103), $B118 * K103, "")</f>
        <v>-10927.152317880795</v>
      </c>
      <c r="M103" s="109">
        <v>138</v>
      </c>
      <c r="N103" s="107">
        <f>IF(ISNUMBER(M103), (M103 - $B103) / $B103, "")</f>
        <v>-8.6092715231788075E-2</v>
      </c>
      <c r="O103" s="108">
        <f>IF(ISNUMBER(M103), $B118 * N103, "")</f>
        <v>-12913.907284768211</v>
      </c>
      <c r="Q103" s="264"/>
      <c r="R103" s="264"/>
      <c r="S103" s="264"/>
    </row>
    <row r="104" spans="1:19" ht="17.25" thickBot="1">
      <c r="A104" s="125" t="s">
        <v>214</v>
      </c>
      <c r="B104" s="126">
        <v>13.9</v>
      </c>
      <c r="C104" s="77">
        <v>0.13008130079999999</v>
      </c>
      <c r="D104" s="15">
        <v>16.3</v>
      </c>
      <c r="E104" s="32">
        <f t="shared" ref="E104:E107" si="50">IF(ISNUMBER(D104), (D104 - $B104) / $B104, "")</f>
        <v>0.17266187050359713</v>
      </c>
      <c r="F104" s="18">
        <f>IF(ISNUMBER(D104), $B118 * E104, "")</f>
        <v>25899.280575539571</v>
      </c>
      <c r="G104" s="31">
        <v>16.5</v>
      </c>
      <c r="H104" s="32">
        <f t="shared" ref="H104:H107" si="51">IF(ISNUMBER(G104), (G104 - $B104) / $B104, "")</f>
        <v>0.18705035971223019</v>
      </c>
      <c r="I104" s="101">
        <f>IF(ISNUMBER(G104), $B118 * H104, "")</f>
        <v>28057.55395683453</v>
      </c>
      <c r="J104" s="15">
        <v>15.1</v>
      </c>
      <c r="K104" s="32">
        <f t="shared" ref="K104:K107" si="52">IF(ISNUMBER(J104), (J104 - $B104) / $B104, "")</f>
        <v>8.633093525179851E-2</v>
      </c>
      <c r="L104" s="18">
        <f>IF(ISNUMBER(J104), $B118 * K104, "")</f>
        <v>12949.640287769776</v>
      </c>
      <c r="M104" s="31">
        <v>14.3</v>
      </c>
      <c r="N104" s="32">
        <f t="shared" ref="N104:N107" si="53">IF(ISNUMBER(M104), (M104 - $B104) / $B104, "")</f>
        <v>2.8776978417266213E-2</v>
      </c>
      <c r="O104" s="18">
        <f>IF(ISNUMBER(M104), $B118 * N104, "")</f>
        <v>4316.5467625899319</v>
      </c>
      <c r="Q104" s="264"/>
      <c r="R104" s="264"/>
      <c r="S104" s="264"/>
    </row>
    <row r="105" spans="1:19" ht="17.25" thickBot="1">
      <c r="A105" s="125" t="s">
        <v>148</v>
      </c>
      <c r="B105" s="126">
        <v>16</v>
      </c>
      <c r="C105" s="77">
        <v>0.1188811189</v>
      </c>
      <c r="D105" s="15">
        <v>18.100000000000001</v>
      </c>
      <c r="E105" s="32">
        <f t="shared" si="50"/>
        <v>0.13125000000000009</v>
      </c>
      <c r="F105" s="18">
        <f>IF(ISNUMBER(D105), $B118 * E105, "")</f>
        <v>19687.500000000015</v>
      </c>
      <c r="G105" s="31">
        <v>17.8</v>
      </c>
      <c r="H105" s="32">
        <f t="shared" si="51"/>
        <v>0.11250000000000004</v>
      </c>
      <c r="I105" s="101">
        <f>IF(ISNUMBER(G105), $B118 * H105, "")</f>
        <v>16875.000000000007</v>
      </c>
      <c r="J105" s="15">
        <v>16.100000000000001</v>
      </c>
      <c r="K105" s="32">
        <f t="shared" si="52"/>
        <v>6.2500000000000888E-3</v>
      </c>
      <c r="L105" s="18">
        <f>IF(ISNUMBER(J105), $B118 * K105, "")</f>
        <v>937.5000000000133</v>
      </c>
      <c r="M105" s="31">
        <v>15.4</v>
      </c>
      <c r="N105" s="32">
        <f t="shared" si="53"/>
        <v>-3.7499999999999978E-2</v>
      </c>
      <c r="O105" s="18">
        <f>IF(ISNUMBER(M105), $B118 * N105, "")</f>
        <v>-5624.9999999999964</v>
      </c>
      <c r="Q105" s="264"/>
      <c r="R105" s="264"/>
      <c r="S105" s="264"/>
    </row>
    <row r="106" spans="1:19" ht="17.25" thickBot="1">
      <c r="A106" s="125" t="s">
        <v>208</v>
      </c>
      <c r="B106" s="126">
        <v>18.5</v>
      </c>
      <c r="C106" s="77">
        <v>0.10778443109999999</v>
      </c>
      <c r="D106" s="15">
        <v>32.4</v>
      </c>
      <c r="E106" s="32">
        <f t="shared" si="50"/>
        <v>0.75135135135135123</v>
      </c>
      <c r="F106" s="18">
        <f>IF(ISNUMBER(D106), $B118 * E106, "")</f>
        <v>112702.70270270268</v>
      </c>
      <c r="G106" s="31">
        <v>30.9</v>
      </c>
      <c r="H106" s="32">
        <f t="shared" si="51"/>
        <v>0.6702702702702702</v>
      </c>
      <c r="I106" s="101">
        <f>IF(ISNUMBER(G106), $B118 * H106, "")</f>
        <v>100540.54054054053</v>
      </c>
      <c r="J106" s="15">
        <v>28.1</v>
      </c>
      <c r="K106" s="32">
        <f t="shared" si="52"/>
        <v>0.51891891891891895</v>
      </c>
      <c r="L106" s="18">
        <f>IF(ISNUMBER(J106), $B118 * K106, "")</f>
        <v>77837.83783783784</v>
      </c>
      <c r="M106" s="31">
        <v>26.2</v>
      </c>
      <c r="N106" s="32">
        <f t="shared" si="53"/>
        <v>0.41621621621621618</v>
      </c>
      <c r="O106" s="18">
        <f>IF(ISNUMBER(M106), $B118 * N106, "")</f>
        <v>62432.432432432426</v>
      </c>
      <c r="Q106" s="33"/>
      <c r="R106" s="33"/>
    </row>
    <row r="107" spans="1:19" ht="17.25" thickBot="1">
      <c r="A107" s="130" t="s">
        <v>198</v>
      </c>
      <c r="B107" s="131">
        <v>259</v>
      </c>
      <c r="C107" s="79">
        <v>9.7457627099999999E-2</v>
      </c>
      <c r="D107" s="24">
        <v>290</v>
      </c>
      <c r="E107" s="25">
        <f t="shared" si="50"/>
        <v>0.11969111969111969</v>
      </c>
      <c r="F107" s="104">
        <f>IF(ISNUMBER(D107), $B118 * E107, "")</f>
        <v>17953.667953667955</v>
      </c>
      <c r="G107" s="102">
        <v>298</v>
      </c>
      <c r="H107" s="25">
        <f t="shared" si="51"/>
        <v>0.15057915057915058</v>
      </c>
      <c r="I107" s="103">
        <f>IF(ISNUMBER(G107), $B118 * H107, "")</f>
        <v>22586.872586872589</v>
      </c>
      <c r="J107" s="24">
        <v>250</v>
      </c>
      <c r="K107" s="25">
        <f t="shared" si="52"/>
        <v>-3.4749034749034749E-2</v>
      </c>
      <c r="L107" s="104">
        <f>IF(ISNUMBER(J107), $B118 * K107, "")</f>
        <v>-5212.3552123552126</v>
      </c>
      <c r="M107" s="102">
        <v>256</v>
      </c>
      <c r="N107" s="25">
        <f t="shared" si="53"/>
        <v>-1.1583011583011582E-2</v>
      </c>
      <c r="O107" s="104">
        <f>IF(ISNUMBER(M107), $B118 * N107, "")</f>
        <v>-1737.4517374517375</v>
      </c>
      <c r="Q107" s="265"/>
      <c r="R107" s="266"/>
      <c r="S107" s="267"/>
    </row>
    <row r="108" spans="1:19">
      <c r="A108" s="123" t="s">
        <v>102</v>
      </c>
      <c r="B108" s="124">
        <v>1260</v>
      </c>
      <c r="C108" s="76">
        <v>9.5652173899999998E-2</v>
      </c>
      <c r="D108" s="13">
        <v>1310</v>
      </c>
      <c r="E108" s="14">
        <f>IF(ISNUMBER(D108), (D108 - $B108) / $B108, "")</f>
        <v>3.968253968253968E-2</v>
      </c>
      <c r="F108" s="16">
        <f>IF(ISNUMBER(D108), $B118 * E108, "")</f>
        <v>5952.3809523809523</v>
      </c>
      <c r="G108" s="29">
        <v>1295</v>
      </c>
      <c r="H108" s="14">
        <f>IF(ISNUMBER(G108), (G108 - $B108) / $B108, "")</f>
        <v>2.7777777777777776E-2</v>
      </c>
      <c r="I108" s="100">
        <f>IF(ISNUMBER(G108), $B118 * H108, "")</f>
        <v>4166.6666666666661</v>
      </c>
      <c r="J108" s="13">
        <v>1265</v>
      </c>
      <c r="K108" s="14">
        <f>IF(ISNUMBER(J108), (J108 - $B108) / $B108, "")</f>
        <v>3.968253968253968E-3</v>
      </c>
      <c r="L108" s="16">
        <f>IF(ISNUMBER(J108), $B118 * K108, "")</f>
        <v>595.23809523809518</v>
      </c>
      <c r="M108" s="29">
        <v>1260</v>
      </c>
      <c r="N108" s="14">
        <f>IF(ISNUMBER(M108), (M108 - $B108) / $B108, "")</f>
        <v>0</v>
      </c>
      <c r="O108" s="16">
        <f>IF(ISNUMBER(M108), $B118 * N108, "")</f>
        <v>0</v>
      </c>
      <c r="Q108" s="268"/>
      <c r="R108" s="269"/>
      <c r="S108" s="270"/>
    </row>
    <row r="109" spans="1:19" ht="17.25" thickBot="1">
      <c r="A109" s="125" t="s">
        <v>232</v>
      </c>
      <c r="B109" s="126">
        <v>101</v>
      </c>
      <c r="C109" s="77">
        <v>9.5444685500000001E-2</v>
      </c>
      <c r="D109" s="15">
        <v>104</v>
      </c>
      <c r="E109" s="32">
        <f t="shared" ref="E109:E112" si="54">IF(ISNUMBER(D109), (D109 - $B109) / $B109, "")</f>
        <v>2.9702970297029702E-2</v>
      </c>
      <c r="F109" s="18">
        <f>IF(ISNUMBER(D109), $B118 * E109, "")</f>
        <v>4455.4455445544554</v>
      </c>
      <c r="G109" s="31">
        <v>101</v>
      </c>
      <c r="H109" s="32">
        <f t="shared" ref="H109:H112" si="55">IF(ISNUMBER(G109), (G109 - $B109) / $B109, "")</f>
        <v>0</v>
      </c>
      <c r="I109" s="101">
        <f>IF(ISNUMBER(G109), $B118 * H109, "")</f>
        <v>0</v>
      </c>
      <c r="J109" s="15">
        <v>94.8</v>
      </c>
      <c r="K109" s="32">
        <f t="shared" ref="K109:K112" si="56">IF(ISNUMBER(J109), (J109 - $B109) / $B109, "")</f>
        <v>-6.1386138613861413E-2</v>
      </c>
      <c r="L109" s="18">
        <f>IF(ISNUMBER(J109), $B118 * K109, "")</f>
        <v>-9207.9207920792123</v>
      </c>
      <c r="M109" s="31">
        <v>94.2</v>
      </c>
      <c r="N109" s="32">
        <f t="shared" ref="N109:N112" si="57">IF(ISNUMBER(M109), (M109 - $B109) / $B109, "")</f>
        <v>-6.7326732673267303E-2</v>
      </c>
      <c r="O109" s="18">
        <f>IF(ISNUMBER(M109), $B118 * N109, "")</f>
        <v>-10099.009900990095</v>
      </c>
      <c r="Q109" s="271"/>
      <c r="R109" s="272"/>
      <c r="S109" s="273"/>
    </row>
    <row r="110" spans="1:19" ht="17.25" thickBot="1">
      <c r="A110" s="125" t="s">
        <v>186</v>
      </c>
      <c r="B110" s="126">
        <v>18.600000000000001</v>
      </c>
      <c r="C110" s="77">
        <v>9.4117647099999993E-2</v>
      </c>
      <c r="D110" s="15">
        <v>20.6</v>
      </c>
      <c r="E110" s="32">
        <f t="shared" si="54"/>
        <v>0.1075268817204301</v>
      </c>
      <c r="F110" s="18">
        <f>IF(ISNUMBER(D110), $B118 * E110, "")</f>
        <v>16129.032258064515</v>
      </c>
      <c r="G110" s="31">
        <v>20.5</v>
      </c>
      <c r="H110" s="32">
        <f t="shared" si="55"/>
        <v>0.10215053763440851</v>
      </c>
      <c r="I110" s="101">
        <f>IF(ISNUMBER(G110), $B118 * H110, "")</f>
        <v>15322.580645161277</v>
      </c>
      <c r="J110" s="15">
        <v>18.899999999999999</v>
      </c>
      <c r="K110" s="32">
        <f t="shared" si="56"/>
        <v>1.6129032258064363E-2</v>
      </c>
      <c r="L110" s="18">
        <f>IF(ISNUMBER(J110), $B118 * K110, "")</f>
        <v>2419.3548387096544</v>
      </c>
      <c r="M110" s="31">
        <v>18.100000000000001</v>
      </c>
      <c r="N110" s="32">
        <f t="shared" si="57"/>
        <v>-2.6881720430107524E-2</v>
      </c>
      <c r="O110" s="18">
        <f>IF(ISNUMBER(M110), $B118 * N110, "")</f>
        <v>-4032.2580645161288</v>
      </c>
      <c r="Q110" s="264"/>
      <c r="R110" s="264"/>
      <c r="S110" s="264"/>
    </row>
    <row r="111" spans="1:19" ht="17.25" thickBot="1">
      <c r="A111" s="125" t="s">
        <v>188</v>
      </c>
      <c r="B111" s="126">
        <v>21.1</v>
      </c>
      <c r="C111" s="77">
        <v>9.3264248699999996E-2</v>
      </c>
      <c r="D111" s="15">
        <v>23.6</v>
      </c>
      <c r="E111" s="32">
        <f t="shared" si="54"/>
        <v>0.11848341232227487</v>
      </c>
      <c r="F111" s="18">
        <f>IF(ISNUMBER(D111), $B118 * E111, "")</f>
        <v>17772.51184834123</v>
      </c>
      <c r="G111" s="31">
        <v>23.3</v>
      </c>
      <c r="H111" s="32">
        <f t="shared" si="55"/>
        <v>0.10426540284360185</v>
      </c>
      <c r="I111" s="101">
        <f>IF(ISNUMBER(G111), $B118 * H111, "")</f>
        <v>15639.810426540278</v>
      </c>
      <c r="J111" s="15">
        <v>20.7</v>
      </c>
      <c r="K111" s="32">
        <f t="shared" si="56"/>
        <v>-1.895734597156408E-2</v>
      </c>
      <c r="L111" s="18">
        <f>IF(ISNUMBER(J111), $B118 * K111, "")</f>
        <v>-2843.6018957346118</v>
      </c>
      <c r="M111" s="31">
        <v>20.399999999999999</v>
      </c>
      <c r="N111" s="32">
        <f t="shared" si="57"/>
        <v>-3.3175355450237101E-2</v>
      </c>
      <c r="O111" s="18">
        <f>IF(ISNUMBER(M111), $B118 * N111, "")</f>
        <v>-4976.3033175355649</v>
      </c>
      <c r="Q111" s="274"/>
      <c r="R111" s="274"/>
      <c r="S111" s="274"/>
    </row>
    <row r="112" spans="1:19" ht="17.25" thickBot="1">
      <c r="A112" s="127" t="s">
        <v>108</v>
      </c>
      <c r="B112" s="128">
        <v>206</v>
      </c>
      <c r="C112" s="78">
        <v>7.8534031399999996E-2</v>
      </c>
      <c r="D112" s="20">
        <v>223</v>
      </c>
      <c r="E112" s="21">
        <f t="shared" si="54"/>
        <v>8.2524271844660199E-2</v>
      </c>
      <c r="F112" s="22">
        <f>IF(ISNUMBER(D112), $B118 * E112, "")</f>
        <v>12378.640776699031</v>
      </c>
      <c r="G112" s="30">
        <v>221</v>
      </c>
      <c r="H112" s="21">
        <f t="shared" si="55"/>
        <v>7.281553398058252E-2</v>
      </c>
      <c r="I112" s="105">
        <f>IF(ISNUMBER(G112), $B118 * H112, "")</f>
        <v>10922.330097087379</v>
      </c>
      <c r="J112" s="20">
        <v>195</v>
      </c>
      <c r="K112" s="21">
        <f t="shared" si="56"/>
        <v>-5.3398058252427182E-2</v>
      </c>
      <c r="L112" s="22">
        <f>IF(ISNUMBER(J112), $B118 * K112, "")</f>
        <v>-8009.7087378640772</v>
      </c>
      <c r="M112" s="30">
        <v>193</v>
      </c>
      <c r="N112" s="21">
        <f t="shared" si="57"/>
        <v>-6.3106796116504854E-2</v>
      </c>
      <c r="O112" s="22">
        <f>IF(ISNUMBER(M112), $B118 * N112, "")</f>
        <v>-9466.0194174757289</v>
      </c>
      <c r="Q112" s="274"/>
      <c r="R112" s="274"/>
      <c r="S112" s="274"/>
    </row>
    <row r="113" spans="1:19" ht="17.25" thickBot="1">
      <c r="A113" s="125" t="s">
        <v>146</v>
      </c>
      <c r="B113" s="129">
        <v>24.3</v>
      </c>
      <c r="C113" s="80">
        <v>7.5221238900000001E-2</v>
      </c>
      <c r="D113" s="106">
        <v>26.3</v>
      </c>
      <c r="E113" s="107">
        <f>IF(ISNUMBER(D113), (D113 - $B113) / $B113, "")</f>
        <v>8.2304526748971193E-2</v>
      </c>
      <c r="F113" s="108">
        <f>IF(ISNUMBER(D113), $B118 * E113, "")</f>
        <v>12345.679012345679</v>
      </c>
      <c r="G113" s="109">
        <v>26.6</v>
      </c>
      <c r="H113" s="107">
        <f>IF(ISNUMBER(G113), (G113 - $B113) / $B113, "")</f>
        <v>9.46502057613169E-2</v>
      </c>
      <c r="I113" s="110">
        <f>IF(ISNUMBER(G113), $B118 * H113, "")</f>
        <v>14197.530864197535</v>
      </c>
      <c r="J113" s="106">
        <v>25</v>
      </c>
      <c r="K113" s="107">
        <f>IF(ISNUMBER(J113), (J113 - $B113) / $B113, "")</f>
        <v>2.8806584362139887E-2</v>
      </c>
      <c r="L113" s="108">
        <f>IF(ISNUMBER(J113), $B118 * K113, "")</f>
        <v>4320.987654320983</v>
      </c>
      <c r="M113" s="109">
        <v>25</v>
      </c>
      <c r="N113" s="107">
        <f>IF(ISNUMBER(M113), (M113 - $B113) / $B113, "")</f>
        <v>2.8806584362139887E-2</v>
      </c>
      <c r="O113" s="108">
        <f>IF(ISNUMBER(M113), $B118 * N113, "")</f>
        <v>4320.987654320983</v>
      </c>
      <c r="Q113" s="264"/>
      <c r="R113" s="264"/>
      <c r="S113" s="264"/>
    </row>
    <row r="114" spans="1:19" ht="17.25" thickBot="1">
      <c r="A114" s="125" t="s">
        <v>252</v>
      </c>
      <c r="B114" s="126">
        <v>467</v>
      </c>
      <c r="C114" s="77">
        <v>7.3563218400000005E-2</v>
      </c>
      <c r="D114" s="15">
        <v>480</v>
      </c>
      <c r="E114" s="32">
        <f t="shared" ref="E114:E117" si="58">IF(ISNUMBER(D114), (D114 - $B114) / $B114, "")</f>
        <v>2.7837259100642397E-2</v>
      </c>
      <c r="F114" s="18">
        <f>IF(ISNUMBER(D114), $B118 * E114, "")</f>
        <v>4175.5888650963598</v>
      </c>
      <c r="G114" s="31">
        <v>495</v>
      </c>
      <c r="H114" s="32">
        <f t="shared" ref="H114:H117" si="59">IF(ISNUMBER(G114), (G114 - $B114) / $B114, "")</f>
        <v>5.9957173447537475E-2</v>
      </c>
      <c r="I114" s="101">
        <f>IF(ISNUMBER(G114), $B118 * H114, "")</f>
        <v>8993.576017130621</v>
      </c>
      <c r="J114" s="15">
        <v>454</v>
      </c>
      <c r="K114" s="32">
        <f t="shared" ref="K114:K117" si="60">IF(ISNUMBER(J114), (J114 - $B114) / $B114, "")</f>
        <v>-2.7837259100642397E-2</v>
      </c>
      <c r="L114" s="18">
        <f>IF(ISNUMBER(J114), $B118 * K114, "")</f>
        <v>-4175.5888650963598</v>
      </c>
      <c r="M114" s="31">
        <v>443</v>
      </c>
      <c r="N114" s="32">
        <f t="shared" ref="N114:N117" si="61">IF(ISNUMBER(M114), (M114 - $B114) / $B114, "")</f>
        <v>-5.1391862955032119E-2</v>
      </c>
      <c r="O114" s="18">
        <f>IF(ISNUMBER(M114), $B118 * N114, "")</f>
        <v>-7708.779443254818</v>
      </c>
      <c r="Q114" s="264"/>
      <c r="R114" s="264"/>
      <c r="S114" s="264"/>
    </row>
    <row r="115" spans="1:19" ht="17.25" thickBot="1">
      <c r="A115" s="125" t="s">
        <v>216</v>
      </c>
      <c r="B115" s="126">
        <v>192</v>
      </c>
      <c r="C115" s="77">
        <v>7.2625698299999999E-2</v>
      </c>
      <c r="D115" s="15">
        <v>206</v>
      </c>
      <c r="E115" s="32">
        <f t="shared" si="58"/>
        <v>7.2916666666666671E-2</v>
      </c>
      <c r="F115" s="18">
        <f>IF(ISNUMBER(D115), $B118 * E115, "")</f>
        <v>10937.5</v>
      </c>
      <c r="G115" s="31">
        <v>204</v>
      </c>
      <c r="H115" s="32">
        <f t="shared" si="59"/>
        <v>6.25E-2</v>
      </c>
      <c r="I115" s="101">
        <f>IF(ISNUMBER(G115), $B118 * H115, "")</f>
        <v>9375</v>
      </c>
      <c r="J115" s="15">
        <v>179</v>
      </c>
      <c r="K115" s="32">
        <f t="shared" si="60"/>
        <v>-6.7708333333333329E-2</v>
      </c>
      <c r="L115" s="18">
        <f>IF(ISNUMBER(J115), $B118 * K115, "")</f>
        <v>-10156.25</v>
      </c>
      <c r="M115" s="31">
        <v>178</v>
      </c>
      <c r="N115" s="32">
        <f t="shared" si="61"/>
        <v>-7.2916666666666671E-2</v>
      </c>
      <c r="O115" s="18">
        <f>IF(ISNUMBER(M115), $B118 * N115, "")</f>
        <v>-10937.5</v>
      </c>
      <c r="Q115" s="264"/>
      <c r="R115" s="264"/>
      <c r="S115" s="264"/>
    </row>
    <row r="116" spans="1:19">
      <c r="A116" s="125" t="s">
        <v>224</v>
      </c>
      <c r="B116" s="126">
        <v>2145</v>
      </c>
      <c r="C116" s="77">
        <v>6.9825436399999996E-2</v>
      </c>
      <c r="D116" s="15">
        <v>2245</v>
      </c>
      <c r="E116" s="32">
        <f t="shared" si="58"/>
        <v>4.6620046620046623E-2</v>
      </c>
      <c r="F116" s="18">
        <f>IF(ISNUMBER(D116), $B118 * E116, "")</f>
        <v>6993.0069930069931</v>
      </c>
      <c r="G116" s="31">
        <v>2285</v>
      </c>
      <c r="H116" s="32">
        <f t="shared" si="59"/>
        <v>6.5268065268065265E-2</v>
      </c>
      <c r="I116" s="101">
        <f>IF(ISNUMBER(G116), $B118 * H116, "")</f>
        <v>9790.2097902097903</v>
      </c>
      <c r="J116" s="15">
        <v>2065</v>
      </c>
      <c r="K116" s="32">
        <f t="shared" si="60"/>
        <v>-3.7296037296037296E-2</v>
      </c>
      <c r="L116" s="18">
        <f>IF(ISNUMBER(J116), $B118 * K116, "")</f>
        <v>-5594.4055944055945</v>
      </c>
      <c r="M116" s="31">
        <v>2085</v>
      </c>
      <c r="N116" s="32">
        <f t="shared" si="61"/>
        <v>-2.7972027972027972E-2</v>
      </c>
      <c r="O116" s="18">
        <f>IF(ISNUMBER(M116), $B118 * N116, "")</f>
        <v>-4195.8041958041958</v>
      </c>
      <c r="Q116" s="253"/>
      <c r="R116" s="254"/>
      <c r="S116" s="255"/>
    </row>
    <row r="117" spans="1:19" ht="17.25" thickBot="1">
      <c r="A117" s="130" t="s">
        <v>200</v>
      </c>
      <c r="B117" s="131">
        <v>96.1</v>
      </c>
      <c r="C117" s="79">
        <v>6.8965517200000007E-2</v>
      </c>
      <c r="D117" s="24">
        <v>103</v>
      </c>
      <c r="E117" s="25">
        <f t="shared" si="58"/>
        <v>7.1800208116545333E-2</v>
      </c>
      <c r="F117" s="104">
        <f>IF(ISNUMBER(D117), $B118 * E117, "")</f>
        <v>10770.031217481799</v>
      </c>
      <c r="G117" s="102">
        <v>101</v>
      </c>
      <c r="H117" s="25">
        <f t="shared" si="59"/>
        <v>5.098855359001047E-2</v>
      </c>
      <c r="I117" s="103">
        <f>IF(ISNUMBER(G117), $B118 * H117, "")</f>
        <v>7648.2830385015704</v>
      </c>
      <c r="J117" s="24">
        <v>94.3</v>
      </c>
      <c r="K117" s="25">
        <f t="shared" si="60"/>
        <v>-1.8730489073881345E-2</v>
      </c>
      <c r="L117" s="104">
        <f>IF(ISNUMBER(J117), $B118 * K117, "")</f>
        <v>-2809.5733610822017</v>
      </c>
      <c r="M117" s="102">
        <v>93.1</v>
      </c>
      <c r="N117" s="25">
        <f t="shared" si="61"/>
        <v>-3.1217481789802291E-2</v>
      </c>
      <c r="O117" s="104">
        <f>IF(ISNUMBER(M117), $B118 * N117, "")</f>
        <v>-4682.6222684703434</v>
      </c>
      <c r="Q117" s="256"/>
      <c r="R117" s="257"/>
      <c r="S117" s="258"/>
    </row>
    <row r="118" spans="1:19" ht="17.25" thickBot="1">
      <c r="A118" s="132" t="s">
        <v>268</v>
      </c>
      <c r="B118" s="317">
        <f>$B$37</f>
        <v>150000</v>
      </c>
      <c r="C118" s="318"/>
      <c r="D118" s="26" t="s">
        <v>269</v>
      </c>
      <c r="E118" s="27">
        <f>IF(COUNT(E98:E117), SUM(E98:E117) / COUNT(E98:E117), 0)</f>
        <v>0.10046298885777853</v>
      </c>
      <c r="F118" s="28">
        <f>SUM(F98:F117)</f>
        <v>301388.96657333558</v>
      </c>
      <c r="G118" s="26" t="s">
        <v>269</v>
      </c>
      <c r="H118" s="27">
        <f>IF(COUNT(H98:H117), SUM(H98:H117) / COUNT(H98:H117), 0)</f>
        <v>9.9644007672765142E-2</v>
      </c>
      <c r="I118" s="28">
        <f>SUM(I98:I117)</f>
        <v>298932.02301829541</v>
      </c>
      <c r="J118" s="26" t="s">
        <v>269</v>
      </c>
      <c r="K118" s="27">
        <f>IF(COUNT(K98:K117), SUM(K98:K117) / COUNT(K98:K117), 0)</f>
        <v>1.4119580857581938E-3</v>
      </c>
      <c r="L118" s="28">
        <f>SUM(L98:L117)</f>
        <v>4235.8742572745732</v>
      </c>
      <c r="M118" s="26" t="s">
        <v>269</v>
      </c>
      <c r="N118" s="27">
        <f>IF(COUNT(N98:N117), SUM(N98:N117) / COUNT(N98:N117), 0)</f>
        <v>-1.7147488417262796E-2</v>
      </c>
      <c r="O118" s="28">
        <f>SUM(O98:O117)</f>
        <v>-51442.465251788402</v>
      </c>
      <c r="Q118" s="259"/>
      <c r="R118" s="260"/>
      <c r="S118" s="261"/>
    </row>
    <row r="120" spans="1:19" ht="17.25" thickBot="1"/>
    <row r="121" spans="1:19" ht="17.25" thickBot="1">
      <c r="A121" s="275" t="s">
        <v>256</v>
      </c>
      <c r="B121" s="276"/>
      <c r="C121" s="276"/>
      <c r="D121" s="276"/>
      <c r="E121" s="276"/>
      <c r="F121" s="276"/>
      <c r="G121" s="276"/>
      <c r="H121" s="276"/>
      <c r="I121" s="276"/>
      <c r="J121" s="276"/>
      <c r="K121" s="276"/>
      <c r="L121" s="276"/>
      <c r="M121" s="276"/>
      <c r="N121" s="276"/>
      <c r="O121" s="277"/>
      <c r="Q121" s="274"/>
      <c r="R121" s="274"/>
      <c r="S121" s="274"/>
    </row>
    <row r="122" spans="1:19" ht="17.25" thickBot="1">
      <c r="A122" s="189" t="s">
        <v>265</v>
      </c>
      <c r="B122" s="275" t="s">
        <v>49</v>
      </c>
      <c r="C122" s="277"/>
      <c r="D122" s="275" t="s">
        <v>58</v>
      </c>
      <c r="E122" s="276"/>
      <c r="F122" s="277"/>
      <c r="G122" s="278">
        <f>_xlfn.IFNA(VLOOKUP(B122, 현재가테이블!$B$2:$D$200, 2, FALSE), "-")</f>
        <v>74050000</v>
      </c>
      <c r="H122" s="279"/>
      <c r="I122" s="280"/>
      <c r="J122" s="275" t="s">
        <v>59</v>
      </c>
      <c r="K122" s="276"/>
      <c r="L122" s="277"/>
      <c r="M122" s="281">
        <f>_xlfn.IFNA(VLOOKUP(B122, 현재가테이블!$B$2:$D$200, 3, FALSE), "-")</f>
        <v>-1.04236269E-2</v>
      </c>
      <c r="N122" s="282"/>
      <c r="O122" s="283"/>
      <c r="Q122" s="274"/>
      <c r="R122" s="274"/>
      <c r="S122" s="274"/>
    </row>
    <row r="123" spans="1:19" ht="17.25" thickBot="1">
      <c r="A123" s="319" t="s">
        <v>55</v>
      </c>
      <c r="B123" s="315" t="str">
        <f>TEXT($G$1, "[$-ko-KR]yyyy-mm-dd(ddd) ") &amp; "오전 00:00"</f>
        <v>2021-10-09(토) 오전 00:00</v>
      </c>
      <c r="C123" s="316"/>
      <c r="D123" s="288" t="str">
        <f>TEXT($G$1, "[$-ko-KR]yyyy-mm-dd(ddd) ") &amp; "오후 14:00"</f>
        <v>2021-10-09(토) 오후 14:00</v>
      </c>
      <c r="E123" s="289"/>
      <c r="F123" s="290"/>
      <c r="G123" s="288" t="str">
        <f>TEXT($G$1, "[$-ko-KR]yyyy-mm-dd(ddd) ") &amp; "오후 19:00"</f>
        <v>2021-10-09(토) 오후 19:00</v>
      </c>
      <c r="H123" s="289"/>
      <c r="I123" s="290"/>
      <c r="J123" s="288" t="str">
        <f>TEXT($G$1, "[$-ko-KR]yyyy-mm-dd(ddd) ") &amp; "오후 21:00"</f>
        <v>2021-10-09(토) 오후 21:00</v>
      </c>
      <c r="K123" s="289"/>
      <c r="L123" s="290"/>
      <c r="M123" s="288" t="str">
        <f>TEXT($G$1+1, "[$-ko-KR]yyyy-mm-dd(ddd) ") &amp; "오전 00:00"</f>
        <v>2021-10-10(일) 오전 00:00</v>
      </c>
      <c r="N123" s="289"/>
      <c r="O123" s="290"/>
      <c r="Q123" s="274"/>
      <c r="R123" s="274"/>
      <c r="S123" s="274"/>
    </row>
    <row r="124" spans="1:19" ht="17.25" thickBot="1">
      <c r="A124" s="320"/>
      <c r="B124" s="121" t="s">
        <v>58</v>
      </c>
      <c r="C124" s="122" t="s">
        <v>59</v>
      </c>
      <c r="D124" s="2" t="s">
        <v>58</v>
      </c>
      <c r="E124" s="10" t="s">
        <v>266</v>
      </c>
      <c r="F124" s="11" t="s">
        <v>267</v>
      </c>
      <c r="G124" s="190" t="s">
        <v>58</v>
      </c>
      <c r="H124" s="191" t="s">
        <v>266</v>
      </c>
      <c r="I124" s="192" t="s">
        <v>267</v>
      </c>
      <c r="J124" s="10" t="s">
        <v>58</v>
      </c>
      <c r="K124" s="10" t="s">
        <v>266</v>
      </c>
      <c r="L124" s="115" t="s">
        <v>267</v>
      </c>
      <c r="M124" s="2" t="s">
        <v>58</v>
      </c>
      <c r="N124" s="10" t="s">
        <v>266</v>
      </c>
      <c r="O124" s="66" t="s">
        <v>267</v>
      </c>
      <c r="Q124" s="264"/>
      <c r="R124" s="264"/>
      <c r="S124" s="264"/>
    </row>
    <row r="125" spans="1:19" ht="17.25" thickBot="1">
      <c r="A125" s="123" t="s">
        <v>72</v>
      </c>
      <c r="B125" s="124">
        <v>53.6</v>
      </c>
      <c r="C125" s="76">
        <v>0.85467128029999995</v>
      </c>
      <c r="D125" s="13">
        <v>52.8</v>
      </c>
      <c r="E125" s="14">
        <f>IF(ISNUMBER(D125), (D125 - $B125) / $B125, "")</f>
        <v>-1.4925373134328438E-2</v>
      </c>
      <c r="F125" s="16">
        <f>IF(ISNUMBER(D125), $B145 * E125, "")</f>
        <v>-2238.8059701492657</v>
      </c>
      <c r="G125" s="29">
        <v>52.7</v>
      </c>
      <c r="H125" s="14">
        <f>IF(ISNUMBER(G125), (G125 - $B125) / $B125, "")</f>
        <v>-1.6791044776119375E-2</v>
      </c>
      <c r="I125" s="100">
        <f>IF(ISNUMBER(G125), $B145 * H125, "")</f>
        <v>-2518.6567164179064</v>
      </c>
      <c r="J125" s="13">
        <v>48.2</v>
      </c>
      <c r="K125" s="14">
        <f>IF(ISNUMBER(J125), (J125 - $B125) / $B125, "")</f>
        <v>-0.10074626865671639</v>
      </c>
      <c r="L125" s="16">
        <f>IF(ISNUMBER(J125), $B145 * K125, "")</f>
        <v>-15111.940298507458</v>
      </c>
      <c r="M125" s="29">
        <v>48</v>
      </c>
      <c r="N125" s="14">
        <f>IF(ISNUMBER(M125), (M125 - $B125) / $B125, "")</f>
        <v>-0.10447761194029853</v>
      </c>
      <c r="O125" s="16">
        <f>IF(ISNUMBER(M125), $B145 * N125, "")</f>
        <v>-15671.64179104478</v>
      </c>
      <c r="Q125" s="274"/>
      <c r="R125" s="274"/>
      <c r="S125" s="274"/>
    </row>
    <row r="126" spans="1:19" ht="17.25" thickBot="1">
      <c r="A126" s="125" t="s">
        <v>202</v>
      </c>
      <c r="B126" s="126">
        <v>23.5</v>
      </c>
      <c r="C126" s="77">
        <v>0.3202247191</v>
      </c>
      <c r="D126" s="15">
        <v>22.9</v>
      </c>
      <c r="E126" s="32">
        <f t="shared" ref="E126:E129" si="62">IF(ISNUMBER(D126), (D126 - $B126) / $B126, "")</f>
        <v>-2.5531914893617082E-2</v>
      </c>
      <c r="F126" s="18">
        <f>IF(ISNUMBER(D126), $B145 * E126, "")</f>
        <v>-3829.7872340425624</v>
      </c>
      <c r="G126" s="31">
        <v>23</v>
      </c>
      <c r="H126" s="32">
        <f t="shared" ref="H126:H129" si="63">IF(ISNUMBER(G126), (G126 - $B126) / $B126, "")</f>
        <v>-2.1276595744680851E-2</v>
      </c>
      <c r="I126" s="101">
        <f>IF(ISNUMBER(G126), $B145 * H126, "")</f>
        <v>-3191.4893617021276</v>
      </c>
      <c r="J126" s="15">
        <v>21.3</v>
      </c>
      <c r="K126" s="32">
        <f t="shared" ref="K126:K129" si="64">IF(ISNUMBER(J126), (J126 - $B126) / $B126, "")</f>
        <v>-9.3617021276595713E-2</v>
      </c>
      <c r="L126" s="18">
        <f>IF(ISNUMBER(J126), $B145 * K126, "")</f>
        <v>-14042.553191489356</v>
      </c>
      <c r="M126" s="31">
        <v>21.4</v>
      </c>
      <c r="N126" s="32">
        <f t="shared" ref="N126:N129" si="65">IF(ISNUMBER(M126), (M126 - $B126) / $B126, "")</f>
        <v>-8.9361702127659634E-2</v>
      </c>
      <c r="O126" s="18">
        <f>IF(ISNUMBER(M126), $B145 * N126, "")</f>
        <v>-13404.255319148946</v>
      </c>
      <c r="Q126" s="274"/>
      <c r="R126" s="274"/>
      <c r="S126" s="274"/>
    </row>
    <row r="127" spans="1:19" ht="17.25" thickBot="1">
      <c r="A127" s="125" t="s">
        <v>176</v>
      </c>
      <c r="B127" s="126">
        <v>22.7</v>
      </c>
      <c r="C127" s="77">
        <v>0.15816326529999999</v>
      </c>
      <c r="D127" s="15">
        <v>24.9</v>
      </c>
      <c r="E127" s="32">
        <f t="shared" si="62"/>
        <v>9.6916299559471342E-2</v>
      </c>
      <c r="F127" s="18">
        <f>IF(ISNUMBER(D127), $B145 * E127, "")</f>
        <v>14537.4449339207</v>
      </c>
      <c r="G127" s="31">
        <v>25.1</v>
      </c>
      <c r="H127" s="32">
        <f t="shared" si="63"/>
        <v>0.10572687224669614</v>
      </c>
      <c r="I127" s="101">
        <f>IF(ISNUMBER(G127), $B145 * H127, "")</f>
        <v>15859.03083700442</v>
      </c>
      <c r="J127" s="15">
        <v>23.5</v>
      </c>
      <c r="K127" s="32">
        <f t="shared" si="64"/>
        <v>3.5242290748898709E-2</v>
      </c>
      <c r="L127" s="18">
        <f>IF(ISNUMBER(J127), $B145 * K127, "")</f>
        <v>5286.3436123348065</v>
      </c>
      <c r="M127" s="31">
        <v>23.3</v>
      </c>
      <c r="N127" s="32">
        <f t="shared" si="65"/>
        <v>2.6431718061674072E-2</v>
      </c>
      <c r="O127" s="18">
        <f>IF(ISNUMBER(M127), $B145 * N127, "")</f>
        <v>3964.757709251111</v>
      </c>
      <c r="Q127" s="264"/>
      <c r="R127" s="264"/>
      <c r="S127" s="264"/>
    </row>
    <row r="128" spans="1:19" ht="17.25" thickBot="1">
      <c r="A128" s="125" t="s">
        <v>206</v>
      </c>
      <c r="B128" s="126">
        <v>17</v>
      </c>
      <c r="C128" s="77">
        <v>0.14864864859999999</v>
      </c>
      <c r="D128" s="15">
        <v>18.8</v>
      </c>
      <c r="E128" s="32">
        <f t="shared" si="62"/>
        <v>0.10588235294117651</v>
      </c>
      <c r="F128" s="18">
        <f>IF(ISNUMBER(D128), $B145 * E128, "")</f>
        <v>15882.352941176476</v>
      </c>
      <c r="G128" s="31">
        <v>18.8</v>
      </c>
      <c r="H128" s="32">
        <f t="shared" si="63"/>
        <v>0.10588235294117651</v>
      </c>
      <c r="I128" s="101">
        <f>IF(ISNUMBER(G128), $B145 * H128, "")</f>
        <v>15882.352941176476</v>
      </c>
      <c r="J128" s="15">
        <v>16.600000000000001</v>
      </c>
      <c r="K128" s="32">
        <f t="shared" si="64"/>
        <v>-2.3529411764705799E-2</v>
      </c>
      <c r="L128" s="18">
        <f>IF(ISNUMBER(J128), $B145 * K128, "")</f>
        <v>-3529.4117647058697</v>
      </c>
      <c r="M128" s="31">
        <v>15.9</v>
      </c>
      <c r="N128" s="32">
        <f t="shared" si="65"/>
        <v>-6.4705882352941155E-2</v>
      </c>
      <c r="O128" s="18">
        <f>IF(ISNUMBER(M128), $B145 * N128, "")</f>
        <v>-9705.8823529411729</v>
      </c>
      <c r="Q128" s="264"/>
      <c r="R128" s="264"/>
      <c r="S128" s="264"/>
    </row>
    <row r="129" spans="1:19" ht="17.25" thickBot="1">
      <c r="A129" s="127" t="s">
        <v>214</v>
      </c>
      <c r="B129" s="128">
        <v>13.9</v>
      </c>
      <c r="C129" s="78">
        <v>0.13008130079999999</v>
      </c>
      <c r="D129" s="20">
        <v>16.3</v>
      </c>
      <c r="E129" s="21">
        <f t="shared" si="62"/>
        <v>0.17266187050359713</v>
      </c>
      <c r="F129" s="22">
        <f>IF(ISNUMBER(D129), $B145 * E129, "")</f>
        <v>25899.280575539571</v>
      </c>
      <c r="G129" s="30">
        <v>16.5</v>
      </c>
      <c r="H129" s="21">
        <f t="shared" si="63"/>
        <v>0.18705035971223019</v>
      </c>
      <c r="I129" s="105">
        <f>IF(ISNUMBER(G129), $B145 * H129, "")</f>
        <v>28057.55395683453</v>
      </c>
      <c r="J129" s="20">
        <v>15.1</v>
      </c>
      <c r="K129" s="21">
        <f t="shared" si="64"/>
        <v>8.633093525179851E-2</v>
      </c>
      <c r="L129" s="22">
        <f>IF(ISNUMBER(J129), $B145 * K129, "")</f>
        <v>12949.640287769776</v>
      </c>
      <c r="M129" s="30">
        <v>14.3</v>
      </c>
      <c r="N129" s="21">
        <f t="shared" si="65"/>
        <v>2.8776978417266213E-2</v>
      </c>
      <c r="O129" s="22">
        <f>IF(ISNUMBER(M129), $B145 * N129, "")</f>
        <v>4316.5467625899319</v>
      </c>
      <c r="Q129" s="264"/>
      <c r="R129" s="264"/>
      <c r="S129" s="264"/>
    </row>
    <row r="130" spans="1:19" ht="17.25" thickBot="1">
      <c r="A130" s="125" t="s">
        <v>148</v>
      </c>
      <c r="B130" s="129">
        <v>16</v>
      </c>
      <c r="C130" s="80">
        <v>0.1188811189</v>
      </c>
      <c r="D130" s="106">
        <v>18.100000000000001</v>
      </c>
      <c r="E130" s="107">
        <f>IF(ISNUMBER(D130), (D130 - $B130) / $B130, "")</f>
        <v>0.13125000000000009</v>
      </c>
      <c r="F130" s="108">
        <f>IF(ISNUMBER(D130), $B145 * E130, "")</f>
        <v>19687.500000000015</v>
      </c>
      <c r="G130" s="109">
        <v>17.8</v>
      </c>
      <c r="H130" s="107">
        <f>IF(ISNUMBER(G130), (G130 - $B130) / $B130, "")</f>
        <v>0.11250000000000004</v>
      </c>
      <c r="I130" s="110">
        <f>IF(ISNUMBER(G130), $B145 * H130, "")</f>
        <v>16875.000000000007</v>
      </c>
      <c r="J130" s="106">
        <v>16.100000000000001</v>
      </c>
      <c r="K130" s="107">
        <f>IF(ISNUMBER(J130), (J130 - $B130) / $B130, "")</f>
        <v>6.2500000000000888E-3</v>
      </c>
      <c r="L130" s="108">
        <f>IF(ISNUMBER(J130), $B145 * K130, "")</f>
        <v>937.5000000000133</v>
      </c>
      <c r="M130" s="109">
        <v>15.4</v>
      </c>
      <c r="N130" s="107">
        <f>IF(ISNUMBER(M130), (M130 - $B130) / $B130, "")</f>
        <v>-3.7499999999999978E-2</v>
      </c>
      <c r="O130" s="108">
        <f>IF(ISNUMBER(M130), $B145 * N130, "")</f>
        <v>-5624.9999999999964</v>
      </c>
      <c r="Q130" s="264"/>
      <c r="R130" s="264"/>
      <c r="S130" s="264"/>
    </row>
    <row r="131" spans="1:19" ht="17.25" thickBot="1">
      <c r="A131" s="125" t="s">
        <v>208</v>
      </c>
      <c r="B131" s="126">
        <v>18.5</v>
      </c>
      <c r="C131" s="77">
        <v>0.10778443109999999</v>
      </c>
      <c r="D131" s="15">
        <v>32.4</v>
      </c>
      <c r="E131" s="32">
        <f t="shared" ref="E131:E134" si="66">IF(ISNUMBER(D131), (D131 - $B131) / $B131, "")</f>
        <v>0.75135135135135123</v>
      </c>
      <c r="F131" s="18">
        <f>IF(ISNUMBER(D131), $B145 * E131, "")</f>
        <v>112702.70270270268</v>
      </c>
      <c r="G131" s="31">
        <v>30.9</v>
      </c>
      <c r="H131" s="32">
        <f t="shared" ref="H131:H134" si="67">IF(ISNUMBER(G131), (G131 - $B131) / $B131, "")</f>
        <v>0.6702702702702702</v>
      </c>
      <c r="I131" s="101">
        <f>IF(ISNUMBER(G131), $B145 * H131, "")</f>
        <v>100540.54054054053</v>
      </c>
      <c r="J131" s="15">
        <v>28.1</v>
      </c>
      <c r="K131" s="32">
        <f t="shared" ref="K131:K134" si="68">IF(ISNUMBER(J131), (J131 - $B131) / $B131, "")</f>
        <v>0.51891891891891895</v>
      </c>
      <c r="L131" s="18">
        <f>IF(ISNUMBER(J131), $B145 * K131, "")</f>
        <v>77837.83783783784</v>
      </c>
      <c r="M131" s="31">
        <v>26.2</v>
      </c>
      <c r="N131" s="32">
        <f t="shared" ref="N131:N134" si="69">IF(ISNUMBER(M131), (M131 - $B131) / $B131, "")</f>
        <v>0.41621621621621618</v>
      </c>
      <c r="O131" s="18">
        <f>IF(ISNUMBER(M131), $B145 * N131, "")</f>
        <v>62432.432432432426</v>
      </c>
      <c r="Q131" s="264"/>
      <c r="R131" s="264"/>
      <c r="S131" s="264"/>
    </row>
    <row r="132" spans="1:19" ht="17.25" thickBot="1">
      <c r="A132" s="125" t="s">
        <v>186</v>
      </c>
      <c r="B132" s="126">
        <v>18.600000000000001</v>
      </c>
      <c r="C132" s="77">
        <v>9.4117647099999993E-2</v>
      </c>
      <c r="D132" s="15">
        <v>20.6</v>
      </c>
      <c r="E132" s="32">
        <f t="shared" si="66"/>
        <v>0.1075268817204301</v>
      </c>
      <c r="F132" s="18">
        <f>IF(ISNUMBER(D132), $B145 * E132, "")</f>
        <v>16129.032258064515</v>
      </c>
      <c r="G132" s="31">
        <v>20.5</v>
      </c>
      <c r="H132" s="32">
        <f t="shared" si="67"/>
        <v>0.10215053763440851</v>
      </c>
      <c r="I132" s="101">
        <f>IF(ISNUMBER(G132), $B145 * H132, "")</f>
        <v>15322.580645161277</v>
      </c>
      <c r="J132" s="15">
        <v>18.899999999999999</v>
      </c>
      <c r="K132" s="32">
        <f t="shared" si="68"/>
        <v>1.6129032258064363E-2</v>
      </c>
      <c r="L132" s="18">
        <f>IF(ISNUMBER(J132), $B145 * K132, "")</f>
        <v>2419.3548387096544</v>
      </c>
      <c r="M132" s="31">
        <v>18.100000000000001</v>
      </c>
      <c r="N132" s="32">
        <f t="shared" si="69"/>
        <v>-2.6881720430107524E-2</v>
      </c>
      <c r="O132" s="18">
        <f>IF(ISNUMBER(M132), $B145 * N132, "")</f>
        <v>-4032.2580645161288</v>
      </c>
      <c r="Q132" s="264"/>
      <c r="R132" s="264"/>
      <c r="S132" s="264"/>
    </row>
    <row r="133" spans="1:19" ht="17.25" thickBot="1">
      <c r="A133" s="125" t="s">
        <v>188</v>
      </c>
      <c r="B133" s="126">
        <v>21.1</v>
      </c>
      <c r="C133" s="77">
        <v>9.3264248699999996E-2</v>
      </c>
      <c r="D133" s="15">
        <v>23.6</v>
      </c>
      <c r="E133" s="32">
        <f t="shared" si="66"/>
        <v>0.11848341232227487</v>
      </c>
      <c r="F133" s="18">
        <f>IF(ISNUMBER(D133), $B145 * E133, "")</f>
        <v>17772.51184834123</v>
      </c>
      <c r="G133" s="31">
        <v>23.3</v>
      </c>
      <c r="H133" s="32">
        <f t="shared" si="67"/>
        <v>0.10426540284360185</v>
      </c>
      <c r="I133" s="101">
        <f>IF(ISNUMBER(G133), $B145 * H133, "")</f>
        <v>15639.810426540278</v>
      </c>
      <c r="J133" s="15">
        <v>20.7</v>
      </c>
      <c r="K133" s="32">
        <f t="shared" si="68"/>
        <v>-1.895734597156408E-2</v>
      </c>
      <c r="L133" s="18">
        <f>IF(ISNUMBER(J133), $B145 * K133, "")</f>
        <v>-2843.6018957346118</v>
      </c>
      <c r="M133" s="31">
        <v>20.399999999999999</v>
      </c>
      <c r="N133" s="32">
        <f t="shared" si="69"/>
        <v>-3.3175355450237101E-2</v>
      </c>
      <c r="O133" s="18">
        <f>IF(ISNUMBER(M133), $B145 * N133, "")</f>
        <v>-4976.3033175355649</v>
      </c>
      <c r="Q133" s="33"/>
      <c r="R133" s="33"/>
    </row>
    <row r="134" spans="1:19" ht="17.25" thickBot="1">
      <c r="A134" s="130" t="s">
        <v>146</v>
      </c>
      <c r="B134" s="131">
        <v>24.3</v>
      </c>
      <c r="C134" s="79">
        <v>7.5221238900000001E-2</v>
      </c>
      <c r="D134" s="24">
        <v>26.3</v>
      </c>
      <c r="E134" s="25">
        <f t="shared" si="66"/>
        <v>8.2304526748971193E-2</v>
      </c>
      <c r="F134" s="104">
        <f>IF(ISNUMBER(D134), $B145 * E134, "")</f>
        <v>12345.679012345679</v>
      </c>
      <c r="G134" s="102">
        <v>26.6</v>
      </c>
      <c r="H134" s="25">
        <f t="shared" si="67"/>
        <v>9.46502057613169E-2</v>
      </c>
      <c r="I134" s="103">
        <f>IF(ISNUMBER(G134), $B145 * H134, "")</f>
        <v>14197.530864197535</v>
      </c>
      <c r="J134" s="24">
        <v>25</v>
      </c>
      <c r="K134" s="25">
        <f t="shared" si="68"/>
        <v>2.8806584362139887E-2</v>
      </c>
      <c r="L134" s="104">
        <f>IF(ISNUMBER(J134), $B145 * K134, "")</f>
        <v>4320.987654320983</v>
      </c>
      <c r="M134" s="102">
        <v>25</v>
      </c>
      <c r="N134" s="25">
        <f t="shared" si="69"/>
        <v>2.8806584362139887E-2</v>
      </c>
      <c r="O134" s="104">
        <f>IF(ISNUMBER(M134), $B145 * N134, "")</f>
        <v>4320.987654320983</v>
      </c>
      <c r="Q134" s="265"/>
      <c r="R134" s="266"/>
      <c r="S134" s="267"/>
    </row>
    <row r="135" spans="1:19">
      <c r="A135" s="123" t="s">
        <v>200</v>
      </c>
      <c r="B135" s="124">
        <v>96.1</v>
      </c>
      <c r="C135" s="76">
        <v>6.8965517200000007E-2</v>
      </c>
      <c r="D135" s="13">
        <v>103</v>
      </c>
      <c r="E135" s="14">
        <f>IF(ISNUMBER(D135), (D135 - $B135) / $B135, "")</f>
        <v>7.1800208116545333E-2</v>
      </c>
      <c r="F135" s="16">
        <f>IF(ISNUMBER(D135), $B145 * E135, "")</f>
        <v>10770.031217481799</v>
      </c>
      <c r="G135" s="29">
        <v>101</v>
      </c>
      <c r="H135" s="14">
        <f>IF(ISNUMBER(G135), (G135 - $B135) / $B135, "")</f>
        <v>5.098855359001047E-2</v>
      </c>
      <c r="I135" s="100">
        <f>IF(ISNUMBER(G135), $B145 * H135, "")</f>
        <v>7648.2830385015704</v>
      </c>
      <c r="J135" s="13">
        <v>94.3</v>
      </c>
      <c r="K135" s="14">
        <f>IF(ISNUMBER(J135), (J135 - $B135) / $B135, "")</f>
        <v>-1.8730489073881345E-2</v>
      </c>
      <c r="L135" s="16">
        <f>IF(ISNUMBER(J135), $B145 * K135, "")</f>
        <v>-2809.5733610822017</v>
      </c>
      <c r="M135" s="29">
        <v>93.1</v>
      </c>
      <c r="N135" s="14">
        <f>IF(ISNUMBER(M135), (M135 - $B135) / $B135, "")</f>
        <v>-3.1217481789802291E-2</v>
      </c>
      <c r="O135" s="16">
        <f>IF(ISNUMBER(M135), $B145 * N135, "")</f>
        <v>-4682.6222684703434</v>
      </c>
      <c r="Q135" s="268"/>
      <c r="R135" s="269"/>
      <c r="S135" s="270"/>
    </row>
    <row r="136" spans="1:19" ht="17.25" thickBot="1">
      <c r="A136" s="125" t="s">
        <v>120</v>
      </c>
      <c r="B136" s="126">
        <v>44.7</v>
      </c>
      <c r="C136" s="77">
        <v>5.6737588700000001E-2</v>
      </c>
      <c r="D136" s="15">
        <v>50.1</v>
      </c>
      <c r="E136" s="32">
        <f t="shared" ref="E136:E139" si="70">IF(ISNUMBER(D136), (D136 - $B136) / $B136, "")</f>
        <v>0.12080536912751674</v>
      </c>
      <c r="F136" s="18">
        <f>IF(ISNUMBER(D136), $B145 * E136, "")</f>
        <v>18120.805369127513</v>
      </c>
      <c r="G136" s="31">
        <v>50.2</v>
      </c>
      <c r="H136" s="32">
        <f t="shared" ref="H136:H139" si="71">IF(ISNUMBER(G136), (G136 - $B136) / $B136, "")</f>
        <v>0.12304250559284116</v>
      </c>
      <c r="I136" s="101">
        <f>IF(ISNUMBER(G136), $B145 * H136, "")</f>
        <v>18456.375838926175</v>
      </c>
      <c r="J136" s="15">
        <v>45</v>
      </c>
      <c r="K136" s="32">
        <f t="shared" ref="K136:K139" si="72">IF(ISNUMBER(J136), (J136 - $B136) / $B136, "")</f>
        <v>6.71140939597309E-3</v>
      </c>
      <c r="L136" s="18">
        <f>IF(ISNUMBER(J136), $B145 * K136, "")</f>
        <v>1006.7114093959635</v>
      </c>
      <c r="M136" s="31">
        <v>44.3</v>
      </c>
      <c r="N136" s="32">
        <f t="shared" ref="N136:N139" si="73">IF(ISNUMBER(M136), (M136 - $B136) / $B136, "")</f>
        <v>-8.9485458612976656E-3</v>
      </c>
      <c r="O136" s="18">
        <f>IF(ISNUMBER(M136), $B145 * N136, "")</f>
        <v>-1342.2818791946499</v>
      </c>
      <c r="Q136" s="271"/>
      <c r="R136" s="272"/>
      <c r="S136" s="273"/>
    </row>
    <row r="137" spans="1:19" ht="17.25" thickBot="1">
      <c r="A137" s="125" t="s">
        <v>98</v>
      </c>
      <c r="B137" s="126">
        <v>4.6100000000000003</v>
      </c>
      <c r="C137" s="77">
        <v>4.2986425299999999E-2</v>
      </c>
      <c r="D137" s="15">
        <v>4.78</v>
      </c>
      <c r="E137" s="32">
        <f t="shared" si="70"/>
        <v>3.6876355748373085E-2</v>
      </c>
      <c r="F137" s="18">
        <f>IF(ISNUMBER(D137), $B145 * E137, "")</f>
        <v>5531.4533622559629</v>
      </c>
      <c r="G137" s="31">
        <v>4.99</v>
      </c>
      <c r="H137" s="32">
        <f t="shared" si="71"/>
        <v>8.2429501084598664E-2</v>
      </c>
      <c r="I137" s="101">
        <f>IF(ISNUMBER(G137), $B145 * H137, "")</f>
        <v>12364.4251626898</v>
      </c>
      <c r="J137" s="15">
        <v>5.09</v>
      </c>
      <c r="K137" s="32">
        <f t="shared" si="72"/>
        <v>0.10412147505422983</v>
      </c>
      <c r="L137" s="18">
        <f>IF(ISNUMBER(J137), $B145 * K137, "")</f>
        <v>15618.221258134476</v>
      </c>
      <c r="M137" s="31">
        <v>5.22</v>
      </c>
      <c r="N137" s="32">
        <f t="shared" si="73"/>
        <v>0.13232104121475041</v>
      </c>
      <c r="O137" s="18">
        <f>IF(ISNUMBER(M137), $B145 * N137, "")</f>
        <v>19848.156182212562</v>
      </c>
      <c r="Q137" s="264"/>
      <c r="R137" s="264"/>
      <c r="S137" s="264"/>
    </row>
    <row r="138" spans="1:19" ht="17.25" thickBot="1">
      <c r="A138" s="125" t="s">
        <v>65</v>
      </c>
      <c r="B138" s="126">
        <v>67.7</v>
      </c>
      <c r="C138" s="77">
        <v>2.26586103E-2</v>
      </c>
      <c r="D138" s="15">
        <v>74.5</v>
      </c>
      <c r="E138" s="32">
        <f t="shared" si="70"/>
        <v>0.10044313146233377</v>
      </c>
      <c r="F138" s="18">
        <f>IF(ISNUMBER(D138), $B145 * E138, "")</f>
        <v>15066.469719350065</v>
      </c>
      <c r="G138" s="31">
        <v>73.7</v>
      </c>
      <c r="H138" s="32">
        <f t="shared" si="71"/>
        <v>8.8626292466765136E-2</v>
      </c>
      <c r="I138" s="101">
        <f>IF(ISNUMBER(G138), $B145 * H138, "")</f>
        <v>13293.943870014771</v>
      </c>
      <c r="J138" s="15">
        <v>70.5</v>
      </c>
      <c r="K138" s="32">
        <f t="shared" si="72"/>
        <v>4.1358936484490356E-2</v>
      </c>
      <c r="L138" s="18">
        <f>IF(ISNUMBER(J138), $B145 * K138, "")</f>
        <v>6203.8404726735534</v>
      </c>
      <c r="M138" s="31">
        <v>71.400000000000006</v>
      </c>
      <c r="N138" s="32">
        <f t="shared" si="73"/>
        <v>5.4652880354505211E-2</v>
      </c>
      <c r="O138" s="18">
        <f>IF(ISNUMBER(M138), $B145 * N138, "")</f>
        <v>8197.9320531757821</v>
      </c>
      <c r="Q138" s="274"/>
      <c r="R138" s="274"/>
      <c r="S138" s="274"/>
    </row>
    <row r="139" spans="1:19" ht="17.25" thickBot="1">
      <c r="A139" s="127" t="s">
        <v>328</v>
      </c>
      <c r="B139" s="128">
        <v>0.27300000000000002</v>
      </c>
      <c r="C139" s="78">
        <v>1.4869888499999999E-2</v>
      </c>
      <c r="D139" s="20">
        <v>0.27100000000000002</v>
      </c>
      <c r="E139" s="21">
        <f t="shared" si="70"/>
        <v>-7.3260073260073321E-3</v>
      </c>
      <c r="F139" s="22">
        <f>IF(ISNUMBER(D139), $B145 * E139, "")</f>
        <v>-1098.9010989010999</v>
      </c>
      <c r="G139" s="30">
        <v>0.27</v>
      </c>
      <c r="H139" s="21">
        <f t="shared" si="71"/>
        <v>-1.0989010989010999E-2</v>
      </c>
      <c r="I139" s="105">
        <f>IF(ISNUMBER(G139), $B145 * H139, "")</f>
        <v>-1648.3516483516498</v>
      </c>
      <c r="J139" s="20">
        <v>0.27200000000000002</v>
      </c>
      <c r="K139" s="21">
        <f t="shared" si="72"/>
        <v>-3.663003663003666E-3</v>
      </c>
      <c r="L139" s="22">
        <f>IF(ISNUMBER(J139), $B145 * K139, "")</f>
        <v>-549.45054945054994</v>
      </c>
      <c r="M139" s="30">
        <v>0.27300000000000002</v>
      </c>
      <c r="N139" s="21">
        <f t="shared" si="73"/>
        <v>0</v>
      </c>
      <c r="O139" s="22">
        <f>IF(ISNUMBER(M139), $B145 * N139, "")</f>
        <v>0</v>
      </c>
      <c r="Q139" s="274"/>
      <c r="R139" s="274"/>
      <c r="S139" s="274"/>
    </row>
    <row r="140" spans="1:19" ht="17.25" thickBot="1">
      <c r="A140" s="125"/>
      <c r="B140" s="129"/>
      <c r="C140" s="80"/>
      <c r="D140" s="106" t="s">
        <v>329</v>
      </c>
      <c r="E140" s="107" t="str">
        <f>IF(ISNUMBER(D140), (D140 - $B140) / $B140, "")</f>
        <v/>
      </c>
      <c r="F140" s="108" t="str">
        <f>IF(ISNUMBER(D140), $B145 * E140, "")</f>
        <v/>
      </c>
      <c r="G140" s="109" t="s">
        <v>329</v>
      </c>
      <c r="H140" s="107" t="str">
        <f>IF(ISNUMBER(G140), (G140 - $B140) / $B140, "")</f>
        <v/>
      </c>
      <c r="I140" s="110" t="str">
        <f>IF(ISNUMBER(G140), $B145 * H140, "")</f>
        <v/>
      </c>
      <c r="J140" s="106" t="s">
        <v>329</v>
      </c>
      <c r="K140" s="107" t="str">
        <f>IF(ISNUMBER(J140), (J140 - $B140) / $B140, "")</f>
        <v/>
      </c>
      <c r="L140" s="108" t="str">
        <f>IF(ISNUMBER(J140), $B145 * K140, "")</f>
        <v/>
      </c>
      <c r="M140" s="109" t="s">
        <v>329</v>
      </c>
      <c r="N140" s="107" t="str">
        <f>IF(ISNUMBER(M140), (M140 - $B140) / $B140, "")</f>
        <v/>
      </c>
      <c r="O140" s="108" t="str">
        <f>IF(ISNUMBER(M140), $B145 * N140, "")</f>
        <v/>
      </c>
      <c r="Q140" s="264"/>
      <c r="R140" s="264"/>
      <c r="S140" s="264"/>
    </row>
    <row r="141" spans="1:19" ht="17.25" thickBot="1">
      <c r="A141" s="125"/>
      <c r="B141" s="126"/>
      <c r="C141" s="77"/>
      <c r="D141" s="15" t="s">
        <v>329</v>
      </c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 t="s">
        <v>329</v>
      </c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 t="s">
        <v>329</v>
      </c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 t="s">
        <v>329</v>
      </c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64"/>
      <c r="R141" s="264"/>
      <c r="S141" s="264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64"/>
      <c r="R142" s="264"/>
      <c r="S142" s="264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53"/>
      <c r="R143" s="254"/>
      <c r="S143" s="255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56"/>
      <c r="R144" s="257"/>
      <c r="S144" s="258"/>
    </row>
    <row r="145" spans="1:19" ht="17.25" thickBot="1">
      <c r="A145" s="132" t="s">
        <v>268</v>
      </c>
      <c r="B145" s="317">
        <f>$B$37</f>
        <v>150000</v>
      </c>
      <c r="C145" s="318"/>
      <c r="D145" s="26" t="s">
        <v>269</v>
      </c>
      <c r="E145" s="27">
        <f>IF(COUNT(E125:E144), SUM(E125:E144) / COUNT(E125:E144), 0)</f>
        <v>0.12323456428320592</v>
      </c>
      <c r="F145" s="28">
        <f>SUM(F125:F144)</f>
        <v>277277.7696372132</v>
      </c>
      <c r="G145" s="26" t="s">
        <v>269</v>
      </c>
      <c r="H145" s="27">
        <f>IF(COUNT(H125:H144), SUM(H125:H144) / COUNT(H125:H144), 0)</f>
        <v>0.11856841350894033</v>
      </c>
      <c r="I145" s="28">
        <f>SUM(I125:I144)</f>
        <v>266778.93039511563</v>
      </c>
      <c r="J145" s="26" t="s">
        <v>269</v>
      </c>
      <c r="K145" s="27">
        <f>IF(COUNT(K125:K144), SUM(K125:K144) / COUNT(K125:K144), 0)</f>
        <v>3.8975069471203126E-2</v>
      </c>
      <c r="L145" s="28">
        <f>SUM(L125:L144)</f>
        <v>87693.906310207021</v>
      </c>
      <c r="M145" s="26" t="s">
        <v>269</v>
      </c>
      <c r="N145" s="27">
        <f>IF(COUNT(N125:N144), SUM(N125:N144) / COUNT(N125:N144), 0)</f>
        <v>1.9395807911613872E-2</v>
      </c>
      <c r="O145" s="28">
        <f>SUM(O125:O144)</f>
        <v>43640.567801131212</v>
      </c>
      <c r="Q145" s="259"/>
      <c r="R145" s="260"/>
      <c r="S145" s="261"/>
    </row>
    <row r="147" spans="1:19" ht="17.25" thickBot="1"/>
    <row r="148" spans="1:19" ht="17.25" thickBot="1">
      <c r="A148" s="275" t="s">
        <v>257</v>
      </c>
      <c r="B148" s="276"/>
      <c r="C148" s="276"/>
      <c r="D148" s="276"/>
      <c r="E148" s="276"/>
      <c r="F148" s="276"/>
      <c r="G148" s="276"/>
      <c r="H148" s="276"/>
      <c r="I148" s="276"/>
      <c r="J148" s="276"/>
      <c r="K148" s="276"/>
      <c r="L148" s="276"/>
      <c r="M148" s="276"/>
      <c r="N148" s="276"/>
      <c r="O148" s="277"/>
      <c r="Q148" s="274"/>
      <c r="R148" s="274"/>
      <c r="S148" s="274"/>
    </row>
    <row r="149" spans="1:19" ht="17.25" thickBot="1">
      <c r="A149" s="189" t="s">
        <v>265</v>
      </c>
      <c r="B149" s="275" t="s">
        <v>49</v>
      </c>
      <c r="C149" s="277"/>
      <c r="D149" s="275" t="s">
        <v>58</v>
      </c>
      <c r="E149" s="276"/>
      <c r="F149" s="277"/>
      <c r="G149" s="278">
        <f>_xlfn.IFNA(VLOOKUP(B149, 현재가테이블!$B$2:$D$200, 2, FALSE), "-")</f>
        <v>74050000</v>
      </c>
      <c r="H149" s="279"/>
      <c r="I149" s="280"/>
      <c r="J149" s="275" t="s">
        <v>59</v>
      </c>
      <c r="K149" s="276"/>
      <c r="L149" s="277"/>
      <c r="M149" s="281">
        <f>_xlfn.IFNA(VLOOKUP(B149, 현재가테이블!$B$2:$D$200, 3, FALSE), "-")</f>
        <v>-1.04236269E-2</v>
      </c>
      <c r="N149" s="282"/>
      <c r="O149" s="283"/>
      <c r="Q149" s="274"/>
      <c r="R149" s="274"/>
      <c r="S149" s="274"/>
    </row>
    <row r="150" spans="1:19" ht="17.25" thickBot="1">
      <c r="A150" s="319" t="s">
        <v>55</v>
      </c>
      <c r="B150" s="315" t="str">
        <f>TEXT($G$1, "[$-ko-KR]yyyy-mm-dd(ddd) ") &amp; "오전 00:00"</f>
        <v>2021-10-09(토) 오전 00:00</v>
      </c>
      <c r="C150" s="316"/>
      <c r="D150" s="288" t="str">
        <f>TEXT($G$1, "[$-ko-KR]yyyy-mm-dd(ddd) ") &amp; "오후 14:00"</f>
        <v>2021-10-09(토) 오후 14:00</v>
      </c>
      <c r="E150" s="289"/>
      <c r="F150" s="290"/>
      <c r="G150" s="288" t="str">
        <f>TEXT($G$1, "[$-ko-KR]yyyy-mm-dd(ddd) ") &amp; "오후 19:00"</f>
        <v>2021-10-09(토) 오후 19:00</v>
      </c>
      <c r="H150" s="289"/>
      <c r="I150" s="290"/>
      <c r="J150" s="288" t="str">
        <f>TEXT($G$1, "[$-ko-KR]yyyy-mm-dd(ddd) ") &amp; "오후 21:00"</f>
        <v>2021-10-09(토) 오후 21:00</v>
      </c>
      <c r="K150" s="289"/>
      <c r="L150" s="290"/>
      <c r="M150" s="288" t="str">
        <f>TEXT($G$1+1, "[$-ko-KR]yyyy-mm-dd(ddd) ") &amp; "오전 00:00"</f>
        <v>2021-10-10(일) 오전 00:00</v>
      </c>
      <c r="N150" s="289"/>
      <c r="O150" s="290"/>
      <c r="Q150" s="274"/>
      <c r="R150" s="274"/>
      <c r="S150" s="274"/>
    </row>
    <row r="151" spans="1:19" ht="17.25" thickBot="1">
      <c r="A151" s="320"/>
      <c r="B151" s="121" t="s">
        <v>58</v>
      </c>
      <c r="C151" s="122" t="s">
        <v>59</v>
      </c>
      <c r="D151" s="2" t="s">
        <v>58</v>
      </c>
      <c r="E151" s="10" t="s">
        <v>266</v>
      </c>
      <c r="F151" s="11" t="s">
        <v>267</v>
      </c>
      <c r="G151" s="190" t="s">
        <v>58</v>
      </c>
      <c r="H151" s="191" t="s">
        <v>266</v>
      </c>
      <c r="I151" s="192" t="s">
        <v>267</v>
      </c>
      <c r="J151" s="10" t="s">
        <v>58</v>
      </c>
      <c r="K151" s="10" t="s">
        <v>266</v>
      </c>
      <c r="L151" s="115" t="s">
        <v>267</v>
      </c>
      <c r="M151" s="2" t="s">
        <v>58</v>
      </c>
      <c r="N151" s="10" t="s">
        <v>266</v>
      </c>
      <c r="O151" s="66" t="s">
        <v>267</v>
      </c>
      <c r="Q151" s="264"/>
      <c r="R151" s="264"/>
      <c r="S151" s="264"/>
    </row>
    <row r="152" spans="1:19" ht="17.25" thickBot="1">
      <c r="A152" s="123" t="s">
        <v>142</v>
      </c>
      <c r="B152" s="124">
        <v>114</v>
      </c>
      <c r="C152" s="76">
        <v>3.6363636400000003E-2</v>
      </c>
      <c r="D152" s="13">
        <v>116</v>
      </c>
      <c r="E152" s="14">
        <f>IF(ISNUMBER(D152), (D152 - $B152) / $B152, "")</f>
        <v>1.7543859649122806E-2</v>
      </c>
      <c r="F152" s="16">
        <f>IF(ISNUMBER(D152), $B172 * E152, "")</f>
        <v>2631.5789473684208</v>
      </c>
      <c r="G152" s="29">
        <v>117</v>
      </c>
      <c r="H152" s="14">
        <f>IF(ISNUMBER(G152), (G152 - $B152) / $B152, "")</f>
        <v>2.6315789473684209E-2</v>
      </c>
      <c r="I152" s="100">
        <f>IF(ISNUMBER(G152), $B172 * H152, "")</f>
        <v>3947.3684210526312</v>
      </c>
      <c r="J152" s="13">
        <v>113</v>
      </c>
      <c r="K152" s="14">
        <f>IF(ISNUMBER(J152), (J152 - $B152) / $B152, "")</f>
        <v>-8.771929824561403E-3</v>
      </c>
      <c r="L152" s="16">
        <f>IF(ISNUMBER(J152), $B172 * K152, "")</f>
        <v>-1315.7894736842104</v>
      </c>
      <c r="M152" s="29">
        <v>113</v>
      </c>
      <c r="N152" s="14">
        <f>IF(ISNUMBER(M152), (M152 - $B152) / $B152, "")</f>
        <v>-8.771929824561403E-3</v>
      </c>
      <c r="O152" s="16">
        <f>IF(ISNUMBER(M152), $B172 * N152, "")</f>
        <v>-1315.7894736842104</v>
      </c>
      <c r="Q152" s="274"/>
      <c r="R152" s="274"/>
      <c r="S152" s="274"/>
    </row>
    <row r="153" spans="1:19" ht="17.25" thickBot="1">
      <c r="A153" s="125" t="s">
        <v>150</v>
      </c>
      <c r="B153" s="126">
        <v>120</v>
      </c>
      <c r="C153" s="77">
        <v>3.4482758600000003E-2</v>
      </c>
      <c r="D153" s="15">
        <v>123</v>
      </c>
      <c r="E153" s="32">
        <f t="shared" ref="E153:E156" si="78">IF(ISNUMBER(D153), (D153 - $B153) / $B153, "")</f>
        <v>2.5000000000000001E-2</v>
      </c>
      <c r="F153" s="18">
        <f>IF(ISNUMBER(D153), $B172 * E153, "")</f>
        <v>3750</v>
      </c>
      <c r="G153" s="31">
        <v>126</v>
      </c>
      <c r="H153" s="32">
        <f t="shared" ref="H153:H156" si="79">IF(ISNUMBER(G153), (G153 - $B153) / $B153, "")</f>
        <v>0.05</v>
      </c>
      <c r="I153" s="101">
        <f>IF(ISNUMBER(G153), $B172 * H153, "")</f>
        <v>7500</v>
      </c>
      <c r="J153" s="15">
        <v>126</v>
      </c>
      <c r="K153" s="32">
        <f t="shared" ref="K153:K156" si="80">IF(ISNUMBER(J153), (J153 - $B153) / $B153, "")</f>
        <v>0.05</v>
      </c>
      <c r="L153" s="18">
        <f>IF(ISNUMBER(J153), $B172 * K153, "")</f>
        <v>7500</v>
      </c>
      <c r="M153" s="31">
        <v>127</v>
      </c>
      <c r="N153" s="32">
        <f t="shared" ref="N153:N156" si="81">IF(ISNUMBER(M153), (M153 - $B153) / $B153, "")</f>
        <v>5.8333333333333334E-2</v>
      </c>
      <c r="O153" s="18">
        <f>IF(ISNUMBER(M153), $B172 * N153, "")</f>
        <v>8750</v>
      </c>
      <c r="Q153" s="274"/>
      <c r="R153" s="274"/>
      <c r="S153" s="274"/>
    </row>
    <row r="154" spans="1:19" ht="17.25" thickBot="1">
      <c r="A154" s="125" t="s">
        <v>130</v>
      </c>
      <c r="B154" s="126">
        <v>123</v>
      </c>
      <c r="C154" s="77">
        <v>2.5000000000000001E-2</v>
      </c>
      <c r="D154" s="15">
        <v>128</v>
      </c>
      <c r="E154" s="32">
        <f t="shared" si="78"/>
        <v>4.065040650406504E-2</v>
      </c>
      <c r="F154" s="18">
        <f>IF(ISNUMBER(D154), $B172 * E154, "")</f>
        <v>6097.5609756097556</v>
      </c>
      <c r="G154" s="31">
        <v>127</v>
      </c>
      <c r="H154" s="32">
        <f t="shared" si="79"/>
        <v>3.2520325203252036E-2</v>
      </c>
      <c r="I154" s="101">
        <f>IF(ISNUMBER(G154), $B172 * H154, "")</f>
        <v>4878.0487804878057</v>
      </c>
      <c r="J154" s="15">
        <v>124</v>
      </c>
      <c r="K154" s="32">
        <f t="shared" si="80"/>
        <v>8.130081300813009E-3</v>
      </c>
      <c r="L154" s="18">
        <f>IF(ISNUMBER(J154), $B172 * K154, "")</f>
        <v>1219.5121951219514</v>
      </c>
      <c r="M154" s="31">
        <v>128</v>
      </c>
      <c r="N154" s="32">
        <f t="shared" si="81"/>
        <v>4.065040650406504E-2</v>
      </c>
      <c r="O154" s="18">
        <f>IF(ISNUMBER(M154), $B172 * N154, "")</f>
        <v>6097.5609756097556</v>
      </c>
      <c r="Q154" s="264"/>
      <c r="R154" s="264"/>
      <c r="S154" s="264"/>
    </row>
    <row r="155" spans="1:19" ht="17.25" thickBot="1">
      <c r="A155" s="125" t="s">
        <v>112</v>
      </c>
      <c r="B155" s="126">
        <v>997</v>
      </c>
      <c r="C155" s="77">
        <v>2.15163934E-2</v>
      </c>
      <c r="D155" s="15">
        <v>958</v>
      </c>
      <c r="E155" s="32">
        <f t="shared" si="78"/>
        <v>-3.9117352056168508E-2</v>
      </c>
      <c r="F155" s="18">
        <f>IF(ISNUMBER(D155), $B172 * E155, "")</f>
        <v>-5867.6028084252766</v>
      </c>
      <c r="G155" s="31">
        <v>964</v>
      </c>
      <c r="H155" s="32">
        <f t="shared" si="79"/>
        <v>-3.3099297893681046E-2</v>
      </c>
      <c r="I155" s="101">
        <f>IF(ISNUMBER(G155), $B172 * H155, "")</f>
        <v>-4964.8946840521567</v>
      </c>
      <c r="J155" s="15">
        <v>952</v>
      </c>
      <c r="K155" s="32">
        <f t="shared" si="80"/>
        <v>-4.5135406218655971E-2</v>
      </c>
      <c r="L155" s="18">
        <f>IF(ISNUMBER(J155), $B172 * K155, "")</f>
        <v>-6770.3109327983957</v>
      </c>
      <c r="M155" s="31">
        <v>965</v>
      </c>
      <c r="N155" s="32">
        <f t="shared" si="81"/>
        <v>-3.2096288866599799E-2</v>
      </c>
      <c r="O155" s="18">
        <f>IF(ISNUMBER(M155), $B172 * N155, "")</f>
        <v>-4814.4433299899702</v>
      </c>
      <c r="Q155" s="264"/>
      <c r="R155" s="264"/>
      <c r="S155" s="264"/>
    </row>
    <row r="156" spans="1:19" ht="17.25" thickBot="1">
      <c r="A156" s="127" t="s">
        <v>80</v>
      </c>
      <c r="B156" s="128">
        <v>916</v>
      </c>
      <c r="C156" s="78">
        <v>2.11817168E-2</v>
      </c>
      <c r="D156" s="20">
        <v>929</v>
      </c>
      <c r="E156" s="21">
        <f t="shared" si="78"/>
        <v>1.4192139737991267E-2</v>
      </c>
      <c r="F156" s="22">
        <f>IF(ISNUMBER(D156), $B172 * E156, "")</f>
        <v>2128.8209606986898</v>
      </c>
      <c r="G156" s="30">
        <v>930</v>
      </c>
      <c r="H156" s="21">
        <f t="shared" si="79"/>
        <v>1.5283842794759825E-2</v>
      </c>
      <c r="I156" s="105">
        <f>IF(ISNUMBER(G156), $B172 * H156, "")</f>
        <v>2292.5764192139736</v>
      </c>
      <c r="J156" s="20">
        <v>928</v>
      </c>
      <c r="K156" s="21">
        <f t="shared" si="80"/>
        <v>1.3100436681222707E-2</v>
      </c>
      <c r="L156" s="22">
        <f>IF(ISNUMBER(J156), $B172 * K156, "")</f>
        <v>1965.0655021834061</v>
      </c>
      <c r="M156" s="30">
        <v>931</v>
      </c>
      <c r="N156" s="21">
        <f t="shared" si="81"/>
        <v>1.6375545851528384E-2</v>
      </c>
      <c r="O156" s="22">
        <f>IF(ISNUMBER(M156), $B172 * N156, "")</f>
        <v>2456.3318777292575</v>
      </c>
      <c r="Q156" s="264"/>
      <c r="R156" s="264"/>
      <c r="S156" s="264"/>
    </row>
    <row r="157" spans="1:19" ht="17.25" thickBot="1">
      <c r="A157" s="125" t="s">
        <v>264</v>
      </c>
      <c r="B157" s="129">
        <v>301</v>
      </c>
      <c r="C157" s="80">
        <v>2.0338983099999999E-2</v>
      </c>
      <c r="D157" s="106">
        <v>302</v>
      </c>
      <c r="E157" s="107">
        <f>IF(ISNUMBER(D157), (D157 - $B157) / $B157, "")</f>
        <v>3.3222591362126247E-3</v>
      </c>
      <c r="F157" s="108">
        <f>IF(ISNUMBER(D157), $B172 * E157, "")</f>
        <v>498.33887043189372</v>
      </c>
      <c r="G157" s="109">
        <v>301</v>
      </c>
      <c r="H157" s="107">
        <f>IF(ISNUMBER(G157), (G157 - $B157) / $B157, "")</f>
        <v>0</v>
      </c>
      <c r="I157" s="110">
        <f>IF(ISNUMBER(G157), $B172 * H157, "")</f>
        <v>0</v>
      </c>
      <c r="J157" s="106">
        <v>303</v>
      </c>
      <c r="K157" s="107">
        <f>IF(ISNUMBER(J157), (J157 - $B157) / $B157, "")</f>
        <v>6.6445182724252493E-3</v>
      </c>
      <c r="L157" s="108">
        <f>IF(ISNUMBER(J157), $B172 * K157, "")</f>
        <v>996.67774086378745</v>
      </c>
      <c r="M157" s="109">
        <v>304</v>
      </c>
      <c r="N157" s="107">
        <f>IF(ISNUMBER(M157), (M157 - $B157) / $B157, "")</f>
        <v>9.9667774086378731E-3</v>
      </c>
      <c r="O157" s="108">
        <f>IF(ISNUMBER(M157), $B172 * N157, "")</f>
        <v>1495.0166112956811</v>
      </c>
      <c r="Q157" s="264"/>
      <c r="R157" s="264"/>
      <c r="S157" s="264"/>
    </row>
    <row r="158" spans="1:19" ht="17.25" thickBot="1">
      <c r="A158" s="125" t="s">
        <v>126</v>
      </c>
      <c r="B158" s="126">
        <v>139</v>
      </c>
      <c r="C158" s="77">
        <v>1.45985401E-2</v>
      </c>
      <c r="D158" s="15">
        <v>139</v>
      </c>
      <c r="E158" s="32">
        <f t="shared" ref="E158:E161" si="82">IF(ISNUMBER(D158), (D158 - $B158) / $B158, "")</f>
        <v>0</v>
      </c>
      <c r="F158" s="18">
        <f>IF(ISNUMBER(D158), $B172 * E158, "")</f>
        <v>0</v>
      </c>
      <c r="G158" s="31">
        <v>142</v>
      </c>
      <c r="H158" s="32">
        <f t="shared" ref="H158:H161" si="83">IF(ISNUMBER(G158), (G158 - $B158) / $B158, "")</f>
        <v>2.1582733812949641E-2</v>
      </c>
      <c r="I158" s="101">
        <f>IF(ISNUMBER(G158), $B172 * H158, "")</f>
        <v>3237.4100719424464</v>
      </c>
      <c r="J158" s="15">
        <v>144</v>
      </c>
      <c r="K158" s="32">
        <f t="shared" ref="K158:K161" si="84">IF(ISNUMBER(J158), (J158 - $B158) / $B158, "")</f>
        <v>3.5971223021582732E-2</v>
      </c>
      <c r="L158" s="18">
        <f>IF(ISNUMBER(J158), $B172 * K158, "")</f>
        <v>5395.6834532374096</v>
      </c>
      <c r="M158" s="31">
        <v>148</v>
      </c>
      <c r="N158" s="32">
        <f t="shared" ref="N158:N161" si="85">IF(ISNUMBER(M158), (M158 - $B158) / $B158, "")</f>
        <v>6.4748201438848921E-2</v>
      </c>
      <c r="O158" s="18">
        <f>IF(ISNUMBER(M158), $B172 * N158, "")</f>
        <v>9712.2302158273378</v>
      </c>
      <c r="Q158" s="264"/>
      <c r="R158" s="264"/>
      <c r="S158" s="264"/>
    </row>
    <row r="159" spans="1:19" ht="17.25" thickBot="1">
      <c r="A159" s="125" t="s">
        <v>136</v>
      </c>
      <c r="B159" s="126">
        <v>376</v>
      </c>
      <c r="C159" s="77">
        <v>1.34770889E-2</v>
      </c>
      <c r="D159" s="15">
        <v>374</v>
      </c>
      <c r="E159" s="32">
        <f t="shared" si="82"/>
        <v>-5.3191489361702126E-3</v>
      </c>
      <c r="F159" s="18">
        <f>IF(ISNUMBER(D159), $B172 * E159, "")</f>
        <v>-797.87234042553189</v>
      </c>
      <c r="G159" s="31">
        <v>375</v>
      </c>
      <c r="H159" s="32">
        <f t="shared" si="83"/>
        <v>-2.6595744680851063E-3</v>
      </c>
      <c r="I159" s="101">
        <f>IF(ISNUMBER(G159), $B172 * H159, "")</f>
        <v>-398.93617021276594</v>
      </c>
      <c r="J159" s="15">
        <v>368</v>
      </c>
      <c r="K159" s="32">
        <f t="shared" si="84"/>
        <v>-2.1276595744680851E-2</v>
      </c>
      <c r="L159" s="18">
        <f>IF(ISNUMBER(J159), $B172 * K159, "")</f>
        <v>-3191.4893617021276</v>
      </c>
      <c r="M159" s="31">
        <v>375</v>
      </c>
      <c r="N159" s="32">
        <f t="shared" si="85"/>
        <v>-2.6595744680851063E-3</v>
      </c>
      <c r="O159" s="18">
        <f>IF(ISNUMBER(M159), $B172 * N159, "")</f>
        <v>-398.93617021276594</v>
      </c>
      <c r="Q159" s="264"/>
      <c r="R159" s="264"/>
      <c r="S159" s="264"/>
    </row>
    <row r="160" spans="1:19" ht="17.25" thickBot="1">
      <c r="A160" s="125" t="s">
        <v>218</v>
      </c>
      <c r="B160" s="126">
        <v>306</v>
      </c>
      <c r="C160" s="77">
        <v>1.3245033099999999E-2</v>
      </c>
      <c r="D160" s="15">
        <v>321</v>
      </c>
      <c r="E160" s="32">
        <f t="shared" si="82"/>
        <v>4.9019607843137254E-2</v>
      </c>
      <c r="F160" s="18">
        <f>IF(ISNUMBER(D160), $B172 * E160, "")</f>
        <v>7352.9411764705883</v>
      </c>
      <c r="G160" s="31">
        <v>321</v>
      </c>
      <c r="H160" s="32">
        <f t="shared" si="83"/>
        <v>4.9019607843137254E-2</v>
      </c>
      <c r="I160" s="101">
        <f>IF(ISNUMBER(G160), $B172 * H160, "")</f>
        <v>7352.9411764705883</v>
      </c>
      <c r="J160" s="15">
        <v>281</v>
      </c>
      <c r="K160" s="32">
        <f t="shared" si="84"/>
        <v>-8.1699346405228759E-2</v>
      </c>
      <c r="L160" s="18">
        <f>IF(ISNUMBER(J160), $B172 * K160, "")</f>
        <v>-12254.901960784315</v>
      </c>
      <c r="M160" s="31">
        <v>278</v>
      </c>
      <c r="N160" s="32">
        <f t="shared" si="85"/>
        <v>-9.1503267973856203E-2</v>
      </c>
      <c r="O160" s="18">
        <f>IF(ISNUMBER(M160), $B172 * N160, "")</f>
        <v>-13725.49019607843</v>
      </c>
      <c r="Q160" s="33"/>
      <c r="R160" s="33"/>
    </row>
    <row r="161" spans="1:19" ht="17.25" thickBot="1">
      <c r="A161" s="130" t="s">
        <v>190</v>
      </c>
      <c r="B161" s="131">
        <v>477</v>
      </c>
      <c r="C161" s="79">
        <v>1.2738853499999999E-2</v>
      </c>
      <c r="D161" s="24">
        <v>468</v>
      </c>
      <c r="E161" s="25">
        <f t="shared" si="82"/>
        <v>-1.8867924528301886E-2</v>
      </c>
      <c r="F161" s="104">
        <f>IF(ISNUMBER(D161), $B172 * E161, "")</f>
        <v>-2830.1886792452829</v>
      </c>
      <c r="G161" s="102">
        <v>475</v>
      </c>
      <c r="H161" s="25">
        <f t="shared" si="83"/>
        <v>-4.1928721174004195E-3</v>
      </c>
      <c r="I161" s="103">
        <f>IF(ISNUMBER(G161), $B172 * H161, "")</f>
        <v>-628.93081761006295</v>
      </c>
      <c r="J161" s="24">
        <v>432</v>
      </c>
      <c r="K161" s="25">
        <f t="shared" si="84"/>
        <v>-9.4339622641509441E-2</v>
      </c>
      <c r="L161" s="104">
        <f>IF(ISNUMBER(J161), $B172 * K161, "")</f>
        <v>-14150.943396226416</v>
      </c>
      <c r="M161" s="102">
        <v>428</v>
      </c>
      <c r="N161" s="25">
        <f t="shared" si="85"/>
        <v>-0.10272536687631027</v>
      </c>
      <c r="O161" s="104">
        <f>IF(ISNUMBER(M161), $B172 * N161, "")</f>
        <v>-15408.805031446542</v>
      </c>
      <c r="Q161" s="265"/>
      <c r="R161" s="266"/>
      <c r="S161" s="267"/>
    </row>
    <row r="162" spans="1:19">
      <c r="A162" s="123" t="s">
        <v>162</v>
      </c>
      <c r="B162" s="124">
        <v>853</v>
      </c>
      <c r="C162" s="76">
        <v>3.5294117999999999E-3</v>
      </c>
      <c r="D162" s="13">
        <v>854</v>
      </c>
      <c r="E162" s="14">
        <f>IF(ISNUMBER(D162), (D162 - $B162) / $B162, "")</f>
        <v>1.1723329425556857E-3</v>
      </c>
      <c r="F162" s="16">
        <f>IF(ISNUMBER(D162), $B172 * E162, "")</f>
        <v>175.84994138335287</v>
      </c>
      <c r="G162" s="29">
        <v>861</v>
      </c>
      <c r="H162" s="14">
        <f>IF(ISNUMBER(G162), (G162 - $B162) / $B162, "")</f>
        <v>9.3786635404454859E-3</v>
      </c>
      <c r="I162" s="100">
        <f>IF(ISNUMBER(G162), $B172 * H162, "")</f>
        <v>1406.799531066823</v>
      </c>
      <c r="J162" s="13">
        <v>826</v>
      </c>
      <c r="K162" s="14">
        <f>IF(ISNUMBER(J162), (J162 - $B162) / $B162, "")</f>
        <v>-3.1652989449003514E-2</v>
      </c>
      <c r="L162" s="16">
        <f>IF(ISNUMBER(J162), $B172 * K162, "")</f>
        <v>-4747.9484173505271</v>
      </c>
      <c r="M162" s="29">
        <v>830</v>
      </c>
      <c r="N162" s="14">
        <f>IF(ISNUMBER(M162), (M162 - $B162) / $B162, "")</f>
        <v>-2.6963657678780773E-2</v>
      </c>
      <c r="O162" s="16">
        <f>IF(ISNUMBER(M162), $B172 * N162, "")</f>
        <v>-4044.548651817116</v>
      </c>
      <c r="Q162" s="268"/>
      <c r="R162" s="269"/>
      <c r="S162" s="270"/>
    </row>
    <row r="163" spans="1:19" ht="17.25" thickBot="1">
      <c r="A163" s="125" t="s">
        <v>234</v>
      </c>
      <c r="B163" s="126">
        <v>771</v>
      </c>
      <c r="C163" s="77">
        <v>1.2987013000000001E-3</v>
      </c>
      <c r="D163" s="15">
        <v>776</v>
      </c>
      <c r="E163" s="32">
        <f t="shared" ref="E163:E166" si="86">IF(ISNUMBER(D163), (D163 - $B163) / $B163, "")</f>
        <v>6.4850843060959796E-3</v>
      </c>
      <c r="F163" s="18">
        <f>IF(ISNUMBER(D163), $B172 * E163, "")</f>
        <v>972.7626459143969</v>
      </c>
      <c r="G163" s="31">
        <v>784</v>
      </c>
      <c r="H163" s="32">
        <f t="shared" ref="H163:H166" si="87">IF(ISNUMBER(G163), (G163 - $B163) / $B163, "")</f>
        <v>1.6861219195849545E-2</v>
      </c>
      <c r="I163" s="101">
        <f>IF(ISNUMBER(G163), $B172 * H163, "")</f>
        <v>2529.1828793774316</v>
      </c>
      <c r="J163" s="15">
        <v>754</v>
      </c>
      <c r="K163" s="32">
        <f t="shared" ref="K163:K166" si="88">IF(ISNUMBER(J163), (J163 - $B163) / $B163, "")</f>
        <v>-2.2049286640726331E-2</v>
      </c>
      <c r="L163" s="18">
        <f>IF(ISNUMBER(J163), $B172 * K163, "")</f>
        <v>-3307.3929961089498</v>
      </c>
      <c r="M163" s="31">
        <v>753</v>
      </c>
      <c r="N163" s="32">
        <f t="shared" ref="N163:N166" si="89">IF(ISNUMBER(M163), (M163 - $B163) / $B163, "")</f>
        <v>-2.3346303501945526E-2</v>
      </c>
      <c r="O163" s="18">
        <f>IF(ISNUMBER(M163), $B172 * N163, "")</f>
        <v>-3501.9455252918287</v>
      </c>
      <c r="Q163" s="271"/>
      <c r="R163" s="272"/>
      <c r="S163" s="273"/>
    </row>
    <row r="164" spans="1:19" ht="17.25" thickBot="1">
      <c r="A164" s="125" t="s">
        <v>54</v>
      </c>
      <c r="B164" s="126">
        <v>460</v>
      </c>
      <c r="C164" s="77">
        <v>0</v>
      </c>
      <c r="D164" s="15">
        <v>457</v>
      </c>
      <c r="E164" s="32">
        <f t="shared" si="86"/>
        <v>-6.5217391304347823E-3</v>
      </c>
      <c r="F164" s="18">
        <f>IF(ISNUMBER(D164), $B172 * E164, "")</f>
        <v>-978.26086956521738</v>
      </c>
      <c r="G164" s="31">
        <v>457</v>
      </c>
      <c r="H164" s="32">
        <f t="shared" si="87"/>
        <v>-6.5217391304347823E-3</v>
      </c>
      <c r="I164" s="101">
        <f>IF(ISNUMBER(G164), $B172 * H164, "")</f>
        <v>-978.26086956521738</v>
      </c>
      <c r="J164" s="15">
        <v>453</v>
      </c>
      <c r="K164" s="32">
        <f t="shared" si="88"/>
        <v>-1.5217391304347827E-2</v>
      </c>
      <c r="L164" s="18">
        <f>IF(ISNUMBER(J164), $B172 * K164, "")</f>
        <v>-2282.608695652174</v>
      </c>
      <c r="M164" s="31">
        <v>455</v>
      </c>
      <c r="N164" s="32">
        <f t="shared" si="89"/>
        <v>-1.0869565217391304E-2</v>
      </c>
      <c r="O164" s="18">
        <f>IF(ISNUMBER(M164), $B172 * N164, "")</f>
        <v>-1630.4347826086955</v>
      </c>
      <c r="Q164" s="264"/>
      <c r="R164" s="264"/>
      <c r="S164" s="264"/>
    </row>
    <row r="165" spans="1:19" ht="17.25" thickBot="1">
      <c r="A165" s="125" t="s">
        <v>51</v>
      </c>
      <c r="B165" s="126">
        <v>417</v>
      </c>
      <c r="C165" s="77">
        <v>-2.3923445E-3</v>
      </c>
      <c r="D165" s="15">
        <v>422</v>
      </c>
      <c r="E165" s="32">
        <f t="shared" si="86"/>
        <v>1.1990407673860911E-2</v>
      </c>
      <c r="F165" s="18">
        <f>IF(ISNUMBER(D165), $B172 * E165, "")</f>
        <v>1798.5611510791366</v>
      </c>
      <c r="G165" s="31">
        <v>429</v>
      </c>
      <c r="H165" s="32">
        <f t="shared" si="87"/>
        <v>2.8776978417266189E-2</v>
      </c>
      <c r="I165" s="101">
        <f>IF(ISNUMBER(G165), $B172 * H165, "")</f>
        <v>4316.5467625899282</v>
      </c>
      <c r="J165" s="15">
        <v>433</v>
      </c>
      <c r="K165" s="32">
        <f t="shared" si="88"/>
        <v>3.8369304556354913E-2</v>
      </c>
      <c r="L165" s="18">
        <f>IF(ISNUMBER(J165), $B172 * K165, "")</f>
        <v>5755.3956834532373</v>
      </c>
      <c r="M165" s="31">
        <v>437</v>
      </c>
      <c r="N165" s="32">
        <f t="shared" si="89"/>
        <v>4.7961630695443645E-2</v>
      </c>
      <c r="O165" s="18">
        <f>IF(ISNUMBER(M165), $B172 * N165, "")</f>
        <v>7194.2446043165464</v>
      </c>
      <c r="Q165" s="274"/>
      <c r="R165" s="274"/>
      <c r="S165" s="274"/>
    </row>
    <row r="166" spans="1:19" ht="17.25" thickBot="1">
      <c r="A166" s="127" t="s">
        <v>122</v>
      </c>
      <c r="B166" s="128">
        <v>665</v>
      </c>
      <c r="C166" s="78">
        <v>-2.9985007000000001E-3</v>
      </c>
      <c r="D166" s="20">
        <v>676</v>
      </c>
      <c r="E166" s="21">
        <f t="shared" si="86"/>
        <v>1.6541353383458645E-2</v>
      </c>
      <c r="F166" s="22">
        <f>IF(ISNUMBER(D166), $B172 * E166, "")</f>
        <v>2481.2030075187968</v>
      </c>
      <c r="G166" s="30">
        <v>683</v>
      </c>
      <c r="H166" s="21">
        <f t="shared" si="87"/>
        <v>2.7067669172932331E-2</v>
      </c>
      <c r="I166" s="105">
        <f>IF(ISNUMBER(G166), $B172 * H166, "")</f>
        <v>4060.1503759398497</v>
      </c>
      <c r="J166" s="20">
        <v>644</v>
      </c>
      <c r="K166" s="21">
        <f t="shared" si="88"/>
        <v>-3.1578947368421054E-2</v>
      </c>
      <c r="L166" s="22">
        <f>IF(ISNUMBER(J166), $B172 * K166, "")</f>
        <v>-4736.8421052631584</v>
      </c>
      <c r="M166" s="30">
        <v>643</v>
      </c>
      <c r="N166" s="21">
        <f t="shared" si="89"/>
        <v>-3.308270676691729E-2</v>
      </c>
      <c r="O166" s="22">
        <f>IF(ISNUMBER(M166), $B172 * N166, "")</f>
        <v>-4962.4060150375935</v>
      </c>
      <c r="Q166" s="274"/>
      <c r="R166" s="274"/>
      <c r="S166" s="274"/>
    </row>
    <row r="167" spans="1:19" ht="17.25" thickBot="1">
      <c r="A167" s="125" t="s">
        <v>228</v>
      </c>
      <c r="B167" s="129">
        <v>355</v>
      </c>
      <c r="C167" s="80">
        <v>-1.6620498599999999E-2</v>
      </c>
      <c r="D167" s="106">
        <v>355</v>
      </c>
      <c r="E167" s="107">
        <f>IF(ISNUMBER(D167), (D167 - $B167) / $B167, "")</f>
        <v>0</v>
      </c>
      <c r="F167" s="108">
        <f>IF(ISNUMBER(D167), $B172 * E167, "")</f>
        <v>0</v>
      </c>
      <c r="G167" s="109">
        <v>356</v>
      </c>
      <c r="H167" s="107">
        <f>IF(ISNUMBER(G167), (G167 - $B167) / $B167, "")</f>
        <v>2.8169014084507044E-3</v>
      </c>
      <c r="I167" s="110">
        <f>IF(ISNUMBER(G167), $B172 * H167, "")</f>
        <v>422.53521126760563</v>
      </c>
      <c r="J167" s="106">
        <v>344</v>
      </c>
      <c r="K167" s="107">
        <f>IF(ISNUMBER(J167), (J167 - $B167) / $B167, "")</f>
        <v>-3.0985915492957747E-2</v>
      </c>
      <c r="L167" s="108">
        <f>IF(ISNUMBER(J167), $B172 * K167, "")</f>
        <v>-4647.8873239436616</v>
      </c>
      <c r="M167" s="109">
        <v>348</v>
      </c>
      <c r="N167" s="107">
        <f>IF(ISNUMBER(M167), (M167 - $B167) / $B167, "")</f>
        <v>-1.9718309859154931E-2</v>
      </c>
      <c r="O167" s="108">
        <f>IF(ISNUMBER(M167), $B172 * N167, "")</f>
        <v>-2957.7464788732395</v>
      </c>
      <c r="Q167" s="264"/>
      <c r="R167" s="264"/>
      <c r="S167" s="264"/>
    </row>
    <row r="168" spans="1:19" ht="17.25" thickBot="1">
      <c r="A168" s="125" t="s">
        <v>86</v>
      </c>
      <c r="B168" s="126">
        <v>420</v>
      </c>
      <c r="C168" s="77">
        <v>-2.3255814E-2</v>
      </c>
      <c r="D168" s="15">
        <v>409</v>
      </c>
      <c r="E168" s="32">
        <f t="shared" ref="E168:E171" si="90">IF(ISNUMBER(D168), (D168 - $B168) / $B168, "")</f>
        <v>-2.6190476190476191E-2</v>
      </c>
      <c r="F168" s="18">
        <f>IF(ISNUMBER(D168), $B172 * E168, "")</f>
        <v>-3928.5714285714284</v>
      </c>
      <c r="G168" s="31">
        <v>407</v>
      </c>
      <c r="H168" s="32">
        <f t="shared" ref="H168:H171" si="91">IF(ISNUMBER(G168), (G168 - $B168) / $B168, "")</f>
        <v>-3.0952380952380953E-2</v>
      </c>
      <c r="I168" s="101">
        <f>IF(ISNUMBER(G168), $B172 * H168, "")</f>
        <v>-4642.8571428571431</v>
      </c>
      <c r="J168" s="15">
        <v>403</v>
      </c>
      <c r="K168" s="32">
        <f t="shared" ref="K168:K171" si="92">IF(ISNUMBER(J168), (J168 - $B168) / $B168, "")</f>
        <v>-4.0476190476190478E-2</v>
      </c>
      <c r="L168" s="18">
        <f>IF(ISNUMBER(J168), $B172 * K168, "")</f>
        <v>-6071.4285714285716</v>
      </c>
      <c r="M168" s="31">
        <v>404</v>
      </c>
      <c r="N168" s="32">
        <f t="shared" ref="N168:N171" si="93">IF(ISNUMBER(M168), (M168 - $B168) / $B168, "")</f>
        <v>-3.8095238095238099E-2</v>
      </c>
      <c r="O168" s="18">
        <f>IF(ISNUMBER(M168), $B172 * N168, "")</f>
        <v>-5714.2857142857147</v>
      </c>
      <c r="Q168" s="264"/>
      <c r="R168" s="264"/>
      <c r="S168" s="264"/>
    </row>
    <row r="169" spans="1:19" ht="17.25" thickBot="1">
      <c r="A169" s="125" t="s">
        <v>204</v>
      </c>
      <c r="B169" s="126">
        <v>985</v>
      </c>
      <c r="C169" s="77">
        <v>-4.3689320400000002E-2</v>
      </c>
      <c r="D169" s="15">
        <v>967</v>
      </c>
      <c r="E169" s="32">
        <f t="shared" si="90"/>
        <v>-1.8274111675126905E-2</v>
      </c>
      <c r="F169" s="18">
        <f>IF(ISNUMBER(D169), $B172 * E169, "")</f>
        <v>-2741.1167512690358</v>
      </c>
      <c r="G169" s="31">
        <v>969</v>
      </c>
      <c r="H169" s="32">
        <f t="shared" si="91"/>
        <v>-1.6243654822335026E-2</v>
      </c>
      <c r="I169" s="101">
        <f>IF(ISNUMBER(G169), $B172 * H169, "")</f>
        <v>-2436.5482233502539</v>
      </c>
      <c r="J169" s="15">
        <v>943</v>
      </c>
      <c r="K169" s="32">
        <f t="shared" si="92"/>
        <v>-4.2639593908629439E-2</v>
      </c>
      <c r="L169" s="18">
        <f>IF(ISNUMBER(J169), $B172 * K169, "")</f>
        <v>-6395.9390862944156</v>
      </c>
      <c r="M169" s="31">
        <v>954</v>
      </c>
      <c r="N169" s="32">
        <f t="shared" si="93"/>
        <v>-3.1472081218274113E-2</v>
      </c>
      <c r="O169" s="18">
        <f>IF(ISNUMBER(M169), $B172 * N169, "")</f>
        <v>-4720.8121827411169</v>
      </c>
      <c r="Q169" s="264"/>
      <c r="R169" s="264"/>
      <c r="S169" s="264"/>
    </row>
    <row r="170" spans="1:19">
      <c r="A170" s="125" t="s">
        <v>226</v>
      </c>
      <c r="B170" s="126">
        <v>987</v>
      </c>
      <c r="C170" s="77">
        <v>-6.4454976299999994E-2</v>
      </c>
      <c r="D170" s="15">
        <v>981</v>
      </c>
      <c r="E170" s="32">
        <f t="shared" si="90"/>
        <v>-6.0790273556231003E-3</v>
      </c>
      <c r="F170" s="18">
        <f>IF(ISNUMBER(D170), $B172 * E170, "")</f>
        <v>-911.854103343465</v>
      </c>
      <c r="G170" s="31">
        <v>995</v>
      </c>
      <c r="H170" s="32">
        <f t="shared" si="91"/>
        <v>8.1053698074974676E-3</v>
      </c>
      <c r="I170" s="101">
        <f>IF(ISNUMBER(G170), $B172 * H170, "")</f>
        <v>1215.8054711246202</v>
      </c>
      <c r="J170" s="15">
        <v>939</v>
      </c>
      <c r="K170" s="32">
        <f t="shared" si="92"/>
        <v>-4.8632218844984802E-2</v>
      </c>
      <c r="L170" s="18">
        <f>IF(ISNUMBER(J170), $B172 * K170, "")</f>
        <v>-7294.83282674772</v>
      </c>
      <c r="M170" s="31">
        <v>940</v>
      </c>
      <c r="N170" s="32">
        <f t="shared" si="93"/>
        <v>-4.7619047619047616E-2</v>
      </c>
      <c r="O170" s="18">
        <f>IF(ISNUMBER(M170), $B172 * N170, "")</f>
        <v>-7142.8571428571422</v>
      </c>
      <c r="Q170" s="253"/>
      <c r="R170" s="254"/>
      <c r="S170" s="255"/>
    </row>
    <row r="171" spans="1:19" ht="17.25" thickBot="1">
      <c r="A171" s="130" t="s">
        <v>238</v>
      </c>
      <c r="B171" s="131">
        <v>202</v>
      </c>
      <c r="C171" s="79">
        <v>-0.15126050420000001</v>
      </c>
      <c r="D171" s="24">
        <v>186</v>
      </c>
      <c r="E171" s="25">
        <f t="shared" si="90"/>
        <v>-7.9207920792079209E-2</v>
      </c>
      <c r="F171" s="104">
        <f>IF(ISNUMBER(D171), $B172 * E171, "")</f>
        <v>-11881.18811881188</v>
      </c>
      <c r="G171" s="102">
        <v>184</v>
      </c>
      <c r="H171" s="25">
        <f t="shared" si="91"/>
        <v>-8.9108910891089105E-2</v>
      </c>
      <c r="I171" s="103">
        <f>IF(ISNUMBER(G171), $B172 * H171, "")</f>
        <v>-13366.336633663366</v>
      </c>
      <c r="J171" s="24">
        <v>175</v>
      </c>
      <c r="K171" s="25">
        <f t="shared" si="92"/>
        <v>-0.13366336633663367</v>
      </c>
      <c r="L171" s="104">
        <f>IF(ISNUMBER(J171), $B172 * K171, "")</f>
        <v>-20049.504950495051</v>
      </c>
      <c r="M171" s="102">
        <v>174</v>
      </c>
      <c r="N171" s="25">
        <f t="shared" si="93"/>
        <v>-0.13861386138613863</v>
      </c>
      <c r="O171" s="104">
        <f>IF(ISNUMBER(M171), $B172 * N171, "")</f>
        <v>-20792.079207920793</v>
      </c>
      <c r="Q171" s="256"/>
      <c r="R171" s="257"/>
      <c r="S171" s="258"/>
    </row>
    <row r="172" spans="1:19" ht="17.25" thickBot="1">
      <c r="A172" s="132" t="s">
        <v>268</v>
      </c>
      <c r="B172" s="317">
        <f>$B$37</f>
        <v>150000</v>
      </c>
      <c r="C172" s="318"/>
      <c r="D172" s="26" t="s">
        <v>269</v>
      </c>
      <c r="E172" s="27">
        <f>IF(COUNT(E152:E171), SUM(E152:E171) / COUNT(E152:E171), 0)</f>
        <v>-6.830124743940298E-4</v>
      </c>
      <c r="F172" s="28">
        <f>SUM(F152:F171)</f>
        <v>-2049.0374231820842</v>
      </c>
      <c r="G172" s="26" t="s">
        <v>269</v>
      </c>
      <c r="H172" s="27">
        <f>IF(COUNT(H152:H171), SUM(H152:H171) / COUNT(H152:H171), 0)</f>
        <v>5.2475335197409113E-3</v>
      </c>
      <c r="I172" s="28">
        <f>SUM(I152:I171)</f>
        <v>15742.600559222738</v>
      </c>
      <c r="J172" s="26" t="s">
        <v>269</v>
      </c>
      <c r="K172" s="27">
        <f>IF(COUNT(K152:K171), SUM(K152:K171) / COUNT(K152:K171), 0)</f>
        <v>-2.4795161841206635E-2</v>
      </c>
      <c r="L172" s="28">
        <f>SUM(L152:L171)</f>
        <v>-74385.485523619893</v>
      </c>
      <c r="M172" s="26" t="s">
        <v>269</v>
      </c>
      <c r="N172" s="27">
        <f>IF(COUNT(N152:N171), SUM(N152:N171) / COUNT(N152:N171), 0)</f>
        <v>-1.8475065206022191E-2</v>
      </c>
      <c r="O172" s="28">
        <f>SUM(O152:O171)</f>
        <v>-55425.195618066573</v>
      </c>
      <c r="Q172" s="259"/>
      <c r="R172" s="260"/>
      <c r="S172" s="261"/>
    </row>
    <row r="174" spans="1:19" ht="17.25" thickBot="1"/>
    <row r="175" spans="1:19" ht="17.25" thickBot="1">
      <c r="A175" s="275" t="s">
        <v>253</v>
      </c>
      <c r="B175" s="276"/>
      <c r="C175" s="276"/>
      <c r="D175" s="276"/>
      <c r="E175" s="276"/>
      <c r="F175" s="276"/>
      <c r="G175" s="276"/>
      <c r="H175" s="276"/>
      <c r="I175" s="276"/>
      <c r="J175" s="276"/>
      <c r="K175" s="276"/>
      <c r="L175" s="276"/>
      <c r="M175" s="276"/>
      <c r="N175" s="276"/>
      <c r="O175" s="277"/>
      <c r="Q175" s="274"/>
      <c r="R175" s="274"/>
      <c r="S175" s="274"/>
    </row>
    <row r="176" spans="1:19" ht="17.25" thickBot="1">
      <c r="A176" s="189" t="s">
        <v>265</v>
      </c>
      <c r="B176" s="275" t="s">
        <v>49</v>
      </c>
      <c r="C176" s="277"/>
      <c r="D176" s="275" t="s">
        <v>58</v>
      </c>
      <c r="E176" s="276"/>
      <c r="F176" s="277"/>
      <c r="G176" s="278">
        <f>_xlfn.IFNA(VLOOKUP(B176, 현재가테이블!$B$2:$D$200, 2, FALSE), "-")</f>
        <v>74050000</v>
      </c>
      <c r="H176" s="279"/>
      <c r="I176" s="280"/>
      <c r="J176" s="275" t="s">
        <v>59</v>
      </c>
      <c r="K176" s="276"/>
      <c r="L176" s="277"/>
      <c r="M176" s="281">
        <f>_xlfn.IFNA(VLOOKUP(B176, 현재가테이블!$B$2:$D$200, 3, FALSE), "-")</f>
        <v>-1.04236269E-2</v>
      </c>
      <c r="N176" s="282"/>
      <c r="O176" s="283"/>
      <c r="Q176" s="274"/>
      <c r="R176" s="274"/>
      <c r="S176" s="274"/>
    </row>
    <row r="177" spans="1:19" ht="17.25" thickBot="1">
      <c r="A177" s="319" t="s">
        <v>55</v>
      </c>
      <c r="B177" s="315" t="str">
        <f>TEXT($G$1, "[$-ko-KR]yyyy-mm-dd(ddd) ") &amp; "오전 00:00"</f>
        <v>2021-10-09(토) 오전 00:00</v>
      </c>
      <c r="C177" s="316"/>
      <c r="D177" s="288" t="str">
        <f>TEXT($G$1, "[$-ko-KR]yyyy-mm-dd(ddd) ") &amp; "오후 14:00"</f>
        <v>2021-10-09(토) 오후 14:00</v>
      </c>
      <c r="E177" s="289"/>
      <c r="F177" s="290"/>
      <c r="G177" s="288" t="str">
        <f>TEXT($G$1, "[$-ko-KR]yyyy-mm-dd(ddd) ") &amp; "오후 19:00"</f>
        <v>2021-10-09(토) 오후 19:00</v>
      </c>
      <c r="H177" s="289"/>
      <c r="I177" s="290"/>
      <c r="J177" s="288" t="str">
        <f>TEXT($G$1, "[$-ko-KR]yyyy-mm-dd(ddd) ") &amp; "오후 21:00"</f>
        <v>2021-10-09(토) 오후 21:00</v>
      </c>
      <c r="K177" s="289"/>
      <c r="L177" s="290"/>
      <c r="M177" s="288" t="str">
        <f>TEXT($G$1+1, "[$-ko-KR]yyyy-mm-dd(ddd) ") &amp; "오전 00:00"</f>
        <v>2021-10-10(일) 오전 00:00</v>
      </c>
      <c r="N177" s="289"/>
      <c r="O177" s="290"/>
      <c r="Q177" s="274"/>
      <c r="R177" s="274"/>
      <c r="S177" s="274"/>
    </row>
    <row r="178" spans="1:19" ht="17.25" thickBot="1">
      <c r="A178" s="320"/>
      <c r="B178" s="121" t="s">
        <v>58</v>
      </c>
      <c r="C178" s="122" t="s">
        <v>59</v>
      </c>
      <c r="D178" s="2" t="s">
        <v>58</v>
      </c>
      <c r="E178" s="10" t="s">
        <v>266</v>
      </c>
      <c r="F178" s="11" t="s">
        <v>267</v>
      </c>
      <c r="G178" s="190" t="s">
        <v>58</v>
      </c>
      <c r="H178" s="191" t="s">
        <v>266</v>
      </c>
      <c r="I178" s="192" t="s">
        <v>267</v>
      </c>
      <c r="J178" s="10" t="s">
        <v>58</v>
      </c>
      <c r="K178" s="10" t="s">
        <v>266</v>
      </c>
      <c r="L178" s="115" t="s">
        <v>267</v>
      </c>
      <c r="M178" s="2" t="s">
        <v>58</v>
      </c>
      <c r="N178" s="10" t="s">
        <v>266</v>
      </c>
      <c r="O178" s="66" t="s">
        <v>267</v>
      </c>
      <c r="Q178" s="264"/>
      <c r="R178" s="264"/>
      <c r="S178" s="264"/>
    </row>
    <row r="179" spans="1:19" ht="17.25" thickBot="1">
      <c r="A179" s="123" t="s">
        <v>196</v>
      </c>
      <c r="B179" s="124">
        <v>23700</v>
      </c>
      <c r="C179" s="76">
        <v>-8.4317029999999996E-4</v>
      </c>
      <c r="D179" s="13">
        <v>23620</v>
      </c>
      <c r="E179" s="14">
        <f>IF(ISNUMBER(D179), (D179 - $B179) / $B179, "")</f>
        <v>-3.3755274261603376E-3</v>
      </c>
      <c r="F179" s="16">
        <f>IF(ISNUMBER(D179), $B199 * E179, "")</f>
        <v>-506.32911392405066</v>
      </c>
      <c r="G179" s="29">
        <v>23470</v>
      </c>
      <c r="H179" s="14">
        <f>IF(ISNUMBER(G179), (G179 - $B179) / $B179, "")</f>
        <v>-9.7046413502109713E-3</v>
      </c>
      <c r="I179" s="100">
        <f>IF(ISNUMBER(G179), $B199 * H179, "")</f>
        <v>-1455.6962025316457</v>
      </c>
      <c r="J179" s="13">
        <v>23460</v>
      </c>
      <c r="K179" s="14">
        <f>IF(ISNUMBER(J179), (J179 - $B179) / $B179, "")</f>
        <v>-1.0126582278481013E-2</v>
      </c>
      <c r="L179" s="16">
        <f>IF(ISNUMBER(J179), $B199 * K179, "")</f>
        <v>-1518.9873417721519</v>
      </c>
      <c r="M179" s="29">
        <v>23680</v>
      </c>
      <c r="N179" s="14">
        <f>IF(ISNUMBER(M179), (M179 - $B179) / $B179, "")</f>
        <v>-8.438818565400844E-4</v>
      </c>
      <c r="O179" s="16">
        <f>IF(ISNUMBER(M179), $B199 * N179, "")</f>
        <v>-126.58227848101266</v>
      </c>
      <c r="Q179" s="274"/>
      <c r="R179" s="274"/>
      <c r="S179" s="274"/>
    </row>
    <row r="180" spans="1:19" ht="17.25" thickBot="1">
      <c r="A180" s="125" t="s">
        <v>106</v>
      </c>
      <c r="B180" s="126">
        <v>2610</v>
      </c>
      <c r="C180" s="77">
        <v>-1.9120458999999999E-3</v>
      </c>
      <c r="D180" s="15">
        <v>2595</v>
      </c>
      <c r="E180" s="32">
        <f t="shared" ref="E180:E183" si="94">IF(ISNUMBER(D180), (D180 - $B180) / $B180, "")</f>
        <v>-5.7471264367816091E-3</v>
      </c>
      <c r="F180" s="18">
        <f>IF(ISNUMBER(D180), $B199 * E180, "")</f>
        <v>-862.06896551724139</v>
      </c>
      <c r="G180" s="31">
        <v>2620</v>
      </c>
      <c r="H180" s="32">
        <f t="shared" ref="H180:H183" si="95">IF(ISNUMBER(G180), (G180 - $B180) / $B180, "")</f>
        <v>3.8314176245210726E-3</v>
      </c>
      <c r="I180" s="101">
        <f>IF(ISNUMBER(G180), $B199 * H180, "")</f>
        <v>574.71264367816093</v>
      </c>
      <c r="J180" s="15">
        <v>2610</v>
      </c>
      <c r="K180" s="32">
        <f t="shared" ref="K180:K183" si="96">IF(ISNUMBER(J180), (J180 - $B180) / $B180, "")</f>
        <v>0</v>
      </c>
      <c r="L180" s="18">
        <f>IF(ISNUMBER(J180), $B199 * K180, "")</f>
        <v>0</v>
      </c>
      <c r="M180" s="31">
        <v>2630</v>
      </c>
      <c r="N180" s="32">
        <f t="shared" ref="N180:N183" si="97">IF(ISNUMBER(M180), (M180 - $B180) / $B180, "")</f>
        <v>7.6628352490421452E-3</v>
      </c>
      <c r="O180" s="18">
        <f>IF(ISNUMBER(M180), $B199 * N180, "")</f>
        <v>1149.4252873563219</v>
      </c>
      <c r="Q180" s="274"/>
      <c r="R180" s="274"/>
      <c r="S180" s="274"/>
    </row>
    <row r="181" spans="1:19" ht="17.25" thickBot="1">
      <c r="A181" s="125" t="s">
        <v>51</v>
      </c>
      <c r="B181" s="126">
        <v>417</v>
      </c>
      <c r="C181" s="77">
        <v>-2.3923445E-3</v>
      </c>
      <c r="D181" s="15">
        <v>422</v>
      </c>
      <c r="E181" s="32">
        <f t="shared" si="94"/>
        <v>1.1990407673860911E-2</v>
      </c>
      <c r="F181" s="18">
        <f>IF(ISNUMBER(D181), $B199 * E181, "")</f>
        <v>1798.5611510791366</v>
      </c>
      <c r="G181" s="31">
        <v>429</v>
      </c>
      <c r="H181" s="32">
        <f t="shared" si="95"/>
        <v>2.8776978417266189E-2</v>
      </c>
      <c r="I181" s="101">
        <f>IF(ISNUMBER(G181), $B199 * H181, "")</f>
        <v>4316.5467625899282</v>
      </c>
      <c r="J181" s="15">
        <v>433</v>
      </c>
      <c r="K181" s="32">
        <f t="shared" si="96"/>
        <v>3.8369304556354913E-2</v>
      </c>
      <c r="L181" s="18">
        <f>IF(ISNUMBER(J181), $B199 * K181, "")</f>
        <v>5755.3956834532373</v>
      </c>
      <c r="M181" s="31">
        <v>437</v>
      </c>
      <c r="N181" s="32">
        <f t="shared" si="97"/>
        <v>4.7961630695443645E-2</v>
      </c>
      <c r="O181" s="18">
        <f>IF(ISNUMBER(M181), $B199 * N181, "")</f>
        <v>7194.2446043165464</v>
      </c>
      <c r="Q181" s="264"/>
      <c r="R181" s="264"/>
      <c r="S181" s="264"/>
    </row>
    <row r="182" spans="1:19" ht="17.25" thickBot="1">
      <c r="A182" s="125" t="s">
        <v>122</v>
      </c>
      <c r="B182" s="126">
        <v>665</v>
      </c>
      <c r="C182" s="77">
        <v>-2.9985007000000001E-3</v>
      </c>
      <c r="D182" s="15">
        <v>676</v>
      </c>
      <c r="E182" s="32">
        <f t="shared" si="94"/>
        <v>1.6541353383458645E-2</v>
      </c>
      <c r="F182" s="18">
        <f>IF(ISNUMBER(D182), $B199 * E182, "")</f>
        <v>2481.2030075187968</v>
      </c>
      <c r="G182" s="31">
        <v>683</v>
      </c>
      <c r="H182" s="32">
        <f t="shared" si="95"/>
        <v>2.7067669172932331E-2</v>
      </c>
      <c r="I182" s="101">
        <f>IF(ISNUMBER(G182), $B199 * H182, "")</f>
        <v>4060.1503759398497</v>
      </c>
      <c r="J182" s="15">
        <v>644</v>
      </c>
      <c r="K182" s="32">
        <f t="shared" si="96"/>
        <v>-3.1578947368421054E-2</v>
      </c>
      <c r="L182" s="18">
        <f>IF(ISNUMBER(J182), $B199 * K182, "")</f>
        <v>-4736.8421052631584</v>
      </c>
      <c r="M182" s="31">
        <v>643</v>
      </c>
      <c r="N182" s="32">
        <f t="shared" si="97"/>
        <v>-3.308270676691729E-2</v>
      </c>
      <c r="O182" s="18">
        <f>IF(ISNUMBER(M182), $B199 * N182, "")</f>
        <v>-4962.4060150375935</v>
      </c>
      <c r="Q182" s="264"/>
      <c r="R182" s="264"/>
      <c r="S182" s="264"/>
    </row>
    <row r="183" spans="1:19" ht="17.25" thickBot="1">
      <c r="A183" s="127" t="s">
        <v>78</v>
      </c>
      <c r="B183" s="128">
        <v>739300</v>
      </c>
      <c r="C183" s="78">
        <v>-4.8458742999999997E-3</v>
      </c>
      <c r="D183" s="20">
        <v>742800</v>
      </c>
      <c r="E183" s="21">
        <f t="shared" si="94"/>
        <v>4.7342080346273498E-3</v>
      </c>
      <c r="F183" s="22">
        <f>IF(ISNUMBER(D183), $B199 * E183, "")</f>
        <v>710.13120519410245</v>
      </c>
      <c r="G183" s="30">
        <v>742800</v>
      </c>
      <c r="H183" s="21">
        <f t="shared" si="95"/>
        <v>4.7342080346273498E-3</v>
      </c>
      <c r="I183" s="105">
        <f>IF(ISNUMBER(G183), $B199 * H183, "")</f>
        <v>710.13120519410245</v>
      </c>
      <c r="J183" s="20">
        <v>750500</v>
      </c>
      <c r="K183" s="21">
        <f t="shared" si="96"/>
        <v>1.5149465710807521E-2</v>
      </c>
      <c r="L183" s="22">
        <f>IF(ISNUMBER(J183), $B199 * K183, "")</f>
        <v>2272.419856621128</v>
      </c>
      <c r="M183" s="30">
        <v>751500</v>
      </c>
      <c r="N183" s="21">
        <f t="shared" si="97"/>
        <v>1.6502096577843905E-2</v>
      </c>
      <c r="O183" s="22">
        <f>IF(ISNUMBER(M183), $B199 * N183, "")</f>
        <v>2475.3144866765856</v>
      </c>
      <c r="Q183" s="264"/>
      <c r="R183" s="264"/>
      <c r="S183" s="264"/>
    </row>
    <row r="184" spans="1:19" ht="17.25" thickBot="1">
      <c r="A184" s="125" t="s">
        <v>178</v>
      </c>
      <c r="B184" s="129">
        <v>15590</v>
      </c>
      <c r="C184" s="80">
        <v>-7.0063694000000003E-3</v>
      </c>
      <c r="D184" s="106">
        <v>15710</v>
      </c>
      <c r="E184" s="107">
        <f>IF(ISNUMBER(D184), (D184 - $B184) / $B184, "")</f>
        <v>7.6972418216805644E-3</v>
      </c>
      <c r="F184" s="108">
        <f>IF(ISNUMBER(D184), $B199 * E184, "")</f>
        <v>1154.5862732520848</v>
      </c>
      <c r="G184" s="109">
        <v>15730</v>
      </c>
      <c r="H184" s="107">
        <f>IF(ISNUMBER(G184), (G184 - $B184) / $B184, "")</f>
        <v>8.9801154586273257E-3</v>
      </c>
      <c r="I184" s="110">
        <f>IF(ISNUMBER(G184), $B199 * H184, "")</f>
        <v>1347.0173187940989</v>
      </c>
      <c r="J184" s="106">
        <v>16690</v>
      </c>
      <c r="K184" s="107">
        <f>IF(ISNUMBER(J184), (J184 - $B184) / $B184, "")</f>
        <v>7.0558050032071842E-2</v>
      </c>
      <c r="L184" s="108">
        <f>IF(ISNUMBER(J184), $B199 * K184, "")</f>
        <v>10583.707504810776</v>
      </c>
      <c r="M184" s="109">
        <v>16920</v>
      </c>
      <c r="N184" s="107">
        <f>IF(ISNUMBER(M184), (M184 - $B184) / $B184, "")</f>
        <v>8.531109685695959E-2</v>
      </c>
      <c r="O184" s="108">
        <f>IF(ISNUMBER(M184), $B199 * N184, "")</f>
        <v>12796.664528543939</v>
      </c>
      <c r="Q184" s="264"/>
      <c r="R184" s="264"/>
      <c r="S184" s="264"/>
    </row>
    <row r="185" spans="1:19" ht="17.25" thickBot="1">
      <c r="A185" s="125" t="s">
        <v>96</v>
      </c>
      <c r="B185" s="126">
        <v>9200</v>
      </c>
      <c r="C185" s="77">
        <v>-7.0156502999999997E-3</v>
      </c>
      <c r="D185" s="15">
        <v>9095</v>
      </c>
      <c r="E185" s="32">
        <f t="shared" ref="E185:E188" si="98">IF(ISNUMBER(D185), (D185 - $B185) / $B185, "")</f>
        <v>-1.141304347826087E-2</v>
      </c>
      <c r="F185" s="18">
        <f>IF(ISNUMBER(D185), $B199 * E185, "")</f>
        <v>-1711.9565217391305</v>
      </c>
      <c r="G185" s="31">
        <v>9075</v>
      </c>
      <c r="H185" s="32">
        <f t="shared" ref="H185:H188" si="99">IF(ISNUMBER(G185), (G185 - $B185) / $B185, "")</f>
        <v>-1.358695652173913E-2</v>
      </c>
      <c r="I185" s="101">
        <f>IF(ISNUMBER(G185), $B199 * H185, "")</f>
        <v>-2038.0434782608695</v>
      </c>
      <c r="J185" s="15">
        <v>9140</v>
      </c>
      <c r="K185" s="32">
        <f t="shared" ref="K185:K188" si="100">IF(ISNUMBER(J185), (J185 - $B185) / $B185, "")</f>
        <v>-6.5217391304347823E-3</v>
      </c>
      <c r="L185" s="18">
        <f>IF(ISNUMBER(J185), $B199 * K185, "")</f>
        <v>-978.26086956521738</v>
      </c>
      <c r="M185" s="31">
        <v>9105</v>
      </c>
      <c r="N185" s="32">
        <f t="shared" ref="N185:N188" si="101">IF(ISNUMBER(M185), (M185 - $B185) / $B185, "")</f>
        <v>-1.0326086956521738E-2</v>
      </c>
      <c r="O185" s="18">
        <f>IF(ISNUMBER(M185), $B199 * N185, "")</f>
        <v>-1548.9130434782608</v>
      </c>
      <c r="Q185" s="264"/>
      <c r="R185" s="264"/>
      <c r="S185" s="264"/>
    </row>
    <row r="186" spans="1:19" ht="17.25" thickBot="1">
      <c r="A186" s="125" t="s">
        <v>132</v>
      </c>
      <c r="B186" s="126">
        <v>40990</v>
      </c>
      <c r="C186" s="77">
        <v>-7.7463083999999996E-3</v>
      </c>
      <c r="D186" s="15">
        <v>41170</v>
      </c>
      <c r="E186" s="32">
        <f t="shared" si="98"/>
        <v>4.3913149548670408E-3</v>
      </c>
      <c r="F186" s="18">
        <f>IF(ISNUMBER(D186), $B199 * E186, "")</f>
        <v>658.69724323005607</v>
      </c>
      <c r="G186" s="31">
        <v>42120</v>
      </c>
      <c r="H186" s="32">
        <f t="shared" si="99"/>
        <v>2.7567699438887535E-2</v>
      </c>
      <c r="I186" s="101">
        <f>IF(ISNUMBER(G186), $B199 * H186, "")</f>
        <v>4135.15491583313</v>
      </c>
      <c r="J186" s="15">
        <v>42290</v>
      </c>
      <c r="K186" s="32">
        <f t="shared" si="100"/>
        <v>3.1715052451817514E-2</v>
      </c>
      <c r="L186" s="18">
        <f>IF(ISNUMBER(J186), $B199 * K186, "")</f>
        <v>4757.2578677726269</v>
      </c>
      <c r="M186" s="31">
        <v>43100</v>
      </c>
      <c r="N186" s="32">
        <f t="shared" si="101"/>
        <v>5.1475969748719201E-2</v>
      </c>
      <c r="O186" s="18">
        <f>IF(ISNUMBER(M186), $B199 * N186, "")</f>
        <v>7721.3954623078798</v>
      </c>
      <c r="Q186" s="264"/>
      <c r="R186" s="264"/>
      <c r="S186" s="264"/>
    </row>
    <row r="187" spans="1:19" ht="17.25" thickBot="1">
      <c r="A187" s="125" t="s">
        <v>74</v>
      </c>
      <c r="B187" s="126">
        <v>44190</v>
      </c>
      <c r="C187" s="77">
        <v>-8.9706212000000007E-3</v>
      </c>
      <c r="D187" s="15">
        <v>43390</v>
      </c>
      <c r="E187" s="32">
        <f t="shared" si="98"/>
        <v>-1.8103643358225844E-2</v>
      </c>
      <c r="F187" s="18">
        <f>IF(ISNUMBER(D187), $B199 * E187, "")</f>
        <v>-2715.5465037338768</v>
      </c>
      <c r="G187" s="31">
        <v>43500</v>
      </c>
      <c r="H187" s="32">
        <f t="shared" si="99"/>
        <v>-1.5614392396469789E-2</v>
      </c>
      <c r="I187" s="101">
        <f>IF(ISNUMBER(G187), $B199 * H187, "")</f>
        <v>-2342.1588594704685</v>
      </c>
      <c r="J187" s="15">
        <v>44090</v>
      </c>
      <c r="K187" s="32">
        <f t="shared" si="100"/>
        <v>-2.2629554197782305E-3</v>
      </c>
      <c r="L187" s="18">
        <f>IF(ISNUMBER(J187), $B199 * K187, "")</f>
        <v>-339.4433129667346</v>
      </c>
      <c r="M187" s="31">
        <v>43280</v>
      </c>
      <c r="N187" s="32">
        <f t="shared" si="101"/>
        <v>-2.0592894319981896E-2</v>
      </c>
      <c r="O187" s="18">
        <f>IF(ISNUMBER(M187), $B199 * N187, "")</f>
        <v>-3088.9341479972845</v>
      </c>
      <c r="Q187" s="33"/>
      <c r="R187" s="33"/>
    </row>
    <row r="188" spans="1:19" ht="17.25" thickBot="1">
      <c r="A188" s="130" t="s">
        <v>92</v>
      </c>
      <c r="B188" s="131">
        <v>81740</v>
      </c>
      <c r="C188" s="79">
        <v>-1.6129032299999999E-2</v>
      </c>
      <c r="D188" s="24">
        <v>81360</v>
      </c>
      <c r="E188" s="25">
        <f t="shared" si="98"/>
        <v>-4.6488867139711284E-3</v>
      </c>
      <c r="F188" s="104">
        <f>IF(ISNUMBER(D188), $B199 * E188, "")</f>
        <v>-697.33300709566925</v>
      </c>
      <c r="G188" s="102">
        <v>81310</v>
      </c>
      <c r="H188" s="25">
        <f t="shared" si="99"/>
        <v>-5.2605823342304868E-3</v>
      </c>
      <c r="I188" s="103">
        <f>IF(ISNUMBER(G188), $B199 * H188, "")</f>
        <v>-789.08735013457306</v>
      </c>
      <c r="J188" s="24">
        <v>84060</v>
      </c>
      <c r="K188" s="25">
        <f t="shared" si="100"/>
        <v>2.8382676780034255E-2</v>
      </c>
      <c r="L188" s="104">
        <f>IF(ISNUMBER(J188), $B199 * K188, "")</f>
        <v>4257.401517005138</v>
      </c>
      <c r="M188" s="102">
        <v>83370</v>
      </c>
      <c r="N188" s="25">
        <f t="shared" si="101"/>
        <v>1.9941277220455102E-2</v>
      </c>
      <c r="O188" s="104">
        <f>IF(ISNUMBER(M188), $B199 * N188, "")</f>
        <v>2991.1915830682656</v>
      </c>
      <c r="Q188" s="265"/>
      <c r="R188" s="266"/>
      <c r="S188" s="267"/>
    </row>
    <row r="189" spans="1:19">
      <c r="A189" s="123" t="s">
        <v>228</v>
      </c>
      <c r="B189" s="124">
        <v>355</v>
      </c>
      <c r="C189" s="76">
        <v>-1.6620498599999999E-2</v>
      </c>
      <c r="D189" s="13">
        <v>355</v>
      </c>
      <c r="E189" s="14">
        <f>IF(ISNUMBER(D189), (D189 - $B189) / $B189, "")</f>
        <v>0</v>
      </c>
      <c r="F189" s="16">
        <f>IF(ISNUMBER(D189), $B199 * E189, "")</f>
        <v>0</v>
      </c>
      <c r="G189" s="29">
        <v>356</v>
      </c>
      <c r="H189" s="14">
        <f>IF(ISNUMBER(G189), (G189 - $B189) / $B189, "")</f>
        <v>2.8169014084507044E-3</v>
      </c>
      <c r="I189" s="100">
        <f>IF(ISNUMBER(G189), $B199 * H189, "")</f>
        <v>422.53521126760563</v>
      </c>
      <c r="J189" s="13">
        <v>344</v>
      </c>
      <c r="K189" s="14">
        <f>IF(ISNUMBER(J189), (J189 - $B189) / $B189, "")</f>
        <v>-3.0985915492957747E-2</v>
      </c>
      <c r="L189" s="16">
        <f>IF(ISNUMBER(J189), $B199 * K189, "")</f>
        <v>-4647.8873239436616</v>
      </c>
      <c r="M189" s="29">
        <v>348</v>
      </c>
      <c r="N189" s="14">
        <f>IF(ISNUMBER(M189), (M189 - $B189) / $B189, "")</f>
        <v>-1.9718309859154931E-2</v>
      </c>
      <c r="O189" s="16">
        <f>IF(ISNUMBER(M189), $B199 * N189, "")</f>
        <v>-2957.7464788732395</v>
      </c>
      <c r="Q189" s="268"/>
      <c r="R189" s="269"/>
      <c r="S189" s="270"/>
    </row>
    <row r="190" spans="1:19" ht="17.25" thickBot="1">
      <c r="A190" s="125" t="s">
        <v>86</v>
      </c>
      <c r="B190" s="126">
        <v>420</v>
      </c>
      <c r="C190" s="77">
        <v>-2.3255814E-2</v>
      </c>
      <c r="D190" s="15">
        <v>409</v>
      </c>
      <c r="E190" s="32">
        <f t="shared" ref="E190:E193" si="102">IF(ISNUMBER(D190), (D190 - $B190) / $B190, "")</f>
        <v>-2.6190476190476191E-2</v>
      </c>
      <c r="F190" s="18">
        <f>IF(ISNUMBER(D190), $B199 * E190, "")</f>
        <v>-3928.5714285714284</v>
      </c>
      <c r="G190" s="31">
        <v>407</v>
      </c>
      <c r="H190" s="32">
        <f t="shared" ref="H190:H193" si="103">IF(ISNUMBER(G190), (G190 - $B190) / $B190, "")</f>
        <v>-3.0952380952380953E-2</v>
      </c>
      <c r="I190" s="101">
        <f>IF(ISNUMBER(G190), $B199 * H190, "")</f>
        <v>-4642.8571428571431</v>
      </c>
      <c r="J190" s="15">
        <v>403</v>
      </c>
      <c r="K190" s="32">
        <f t="shared" ref="K190:K193" si="104">IF(ISNUMBER(J190), (J190 - $B190) / $B190, "")</f>
        <v>-4.0476190476190478E-2</v>
      </c>
      <c r="L190" s="18">
        <f>IF(ISNUMBER(J190), $B199 * K190, "")</f>
        <v>-6071.4285714285716</v>
      </c>
      <c r="M190" s="31">
        <v>404</v>
      </c>
      <c r="N190" s="32">
        <f t="shared" ref="N190:N193" si="105">IF(ISNUMBER(M190), (M190 - $B190) / $B190, "")</f>
        <v>-3.8095238095238099E-2</v>
      </c>
      <c r="O190" s="18">
        <f>IF(ISNUMBER(M190), $B199 * N190, "")</f>
        <v>-5714.2857142857147</v>
      </c>
      <c r="Q190" s="271"/>
      <c r="R190" s="272"/>
      <c r="S190" s="273"/>
    </row>
    <row r="191" spans="1:19" ht="17.25" thickBot="1">
      <c r="A191" s="125" t="s">
        <v>138</v>
      </c>
      <c r="B191" s="126">
        <v>17530</v>
      </c>
      <c r="C191" s="77">
        <v>-3.3627342900000003E-2</v>
      </c>
      <c r="D191" s="15">
        <v>17140</v>
      </c>
      <c r="E191" s="32">
        <f t="shared" si="102"/>
        <v>-2.2247575584711923E-2</v>
      </c>
      <c r="F191" s="18">
        <f>IF(ISNUMBER(D191), $B199 * E191, "")</f>
        <v>-3337.1363377067887</v>
      </c>
      <c r="G191" s="31">
        <v>17140</v>
      </c>
      <c r="H191" s="32">
        <f t="shared" si="103"/>
        <v>-2.2247575584711923E-2</v>
      </c>
      <c r="I191" s="101">
        <f>IF(ISNUMBER(G191), $B199 * H191, "")</f>
        <v>-3337.1363377067887</v>
      </c>
      <c r="J191" s="15">
        <v>17240</v>
      </c>
      <c r="K191" s="32">
        <f t="shared" si="104"/>
        <v>-1.6543069024529379E-2</v>
      </c>
      <c r="L191" s="18">
        <f>IF(ISNUMBER(J191), $B199 * K191, "")</f>
        <v>-2481.460353679407</v>
      </c>
      <c r="M191" s="31">
        <v>17290</v>
      </c>
      <c r="N191" s="32">
        <f t="shared" si="105"/>
        <v>-1.3690815744438107E-2</v>
      </c>
      <c r="O191" s="18">
        <f>IF(ISNUMBER(M191), $B199 * N191, "")</f>
        <v>-2053.6223616657162</v>
      </c>
      <c r="Q191" s="264"/>
      <c r="R191" s="264"/>
      <c r="S191" s="264"/>
    </row>
    <row r="192" spans="1:19" ht="17.25" thickBot="1">
      <c r="A192" s="125" t="s">
        <v>88</v>
      </c>
      <c r="B192" s="126">
        <v>218700</v>
      </c>
      <c r="C192" s="77">
        <v>-3.44370861E-2</v>
      </c>
      <c r="D192" s="15">
        <v>217400</v>
      </c>
      <c r="E192" s="32">
        <f t="shared" si="102"/>
        <v>-5.9442158207590303E-3</v>
      </c>
      <c r="F192" s="18">
        <f>IF(ISNUMBER(D192), $B199 * E192, "")</f>
        <v>-891.63237311385456</v>
      </c>
      <c r="G192" s="31">
        <v>218150</v>
      </c>
      <c r="H192" s="32">
        <f t="shared" si="103"/>
        <v>-2.5148605395518978E-3</v>
      </c>
      <c r="I192" s="101">
        <f>IF(ISNUMBER(G192), $B199 * H192, "")</f>
        <v>-377.22908093278465</v>
      </c>
      <c r="J192" s="15">
        <v>219800</v>
      </c>
      <c r="K192" s="32">
        <f t="shared" si="104"/>
        <v>5.0297210791037956E-3</v>
      </c>
      <c r="L192" s="18">
        <f>IF(ISNUMBER(J192), $B199 * K192, "")</f>
        <v>754.45816186556931</v>
      </c>
      <c r="M192" s="31">
        <v>219950</v>
      </c>
      <c r="N192" s="32">
        <f t="shared" si="105"/>
        <v>5.7155921353452214E-3</v>
      </c>
      <c r="O192" s="18">
        <f>IF(ISNUMBER(M192), $B199 * N192, "")</f>
        <v>857.33882030178324</v>
      </c>
      <c r="Q192" s="274"/>
      <c r="R192" s="274"/>
      <c r="S192" s="274"/>
    </row>
    <row r="193" spans="1:19" ht="17.25" thickBot="1">
      <c r="A193" s="127" t="s">
        <v>204</v>
      </c>
      <c r="B193" s="128">
        <v>985</v>
      </c>
      <c r="C193" s="78">
        <v>-4.3689320400000002E-2</v>
      </c>
      <c r="D193" s="20">
        <v>967</v>
      </c>
      <c r="E193" s="21">
        <f t="shared" si="102"/>
        <v>-1.8274111675126905E-2</v>
      </c>
      <c r="F193" s="22">
        <f>IF(ISNUMBER(D193), $B199 * E193, "")</f>
        <v>-2741.1167512690358</v>
      </c>
      <c r="G193" s="30">
        <v>969</v>
      </c>
      <c r="H193" s="21">
        <f t="shared" si="103"/>
        <v>-1.6243654822335026E-2</v>
      </c>
      <c r="I193" s="105">
        <f>IF(ISNUMBER(G193), $B199 * H193, "")</f>
        <v>-2436.5482233502539</v>
      </c>
      <c r="J193" s="20">
        <v>943</v>
      </c>
      <c r="K193" s="21">
        <f t="shared" si="104"/>
        <v>-4.2639593908629439E-2</v>
      </c>
      <c r="L193" s="22">
        <f>IF(ISNUMBER(J193), $B199 * K193, "")</f>
        <v>-6395.9390862944156</v>
      </c>
      <c r="M193" s="30">
        <v>954</v>
      </c>
      <c r="N193" s="21">
        <f t="shared" si="105"/>
        <v>-3.1472081218274113E-2</v>
      </c>
      <c r="O193" s="22">
        <f>IF(ISNUMBER(M193), $B199 * N193, "")</f>
        <v>-4720.8121827411169</v>
      </c>
      <c r="Q193" s="274"/>
      <c r="R193" s="274"/>
      <c r="S193" s="274"/>
    </row>
    <row r="194" spans="1:19" ht="17.25" thickBot="1">
      <c r="A194" s="125" t="s">
        <v>226</v>
      </c>
      <c r="B194" s="129">
        <v>987</v>
      </c>
      <c r="C194" s="80">
        <v>-6.4454976299999994E-2</v>
      </c>
      <c r="D194" s="106">
        <v>981</v>
      </c>
      <c r="E194" s="107">
        <f>IF(ISNUMBER(D194), (D194 - $B194) / $B194, "")</f>
        <v>-6.0790273556231003E-3</v>
      </c>
      <c r="F194" s="108">
        <f>IF(ISNUMBER(D194), $B199 * E194, "")</f>
        <v>-911.854103343465</v>
      </c>
      <c r="G194" s="109">
        <v>995</v>
      </c>
      <c r="H194" s="107">
        <f>IF(ISNUMBER(G194), (G194 - $B194) / $B194, "")</f>
        <v>8.1053698074974676E-3</v>
      </c>
      <c r="I194" s="110">
        <f>IF(ISNUMBER(G194), $B199 * H194, "")</f>
        <v>1215.8054711246202</v>
      </c>
      <c r="J194" s="106">
        <v>939</v>
      </c>
      <c r="K194" s="107">
        <f>IF(ISNUMBER(J194), (J194 - $B194) / $B194, "")</f>
        <v>-4.8632218844984802E-2</v>
      </c>
      <c r="L194" s="108">
        <f>IF(ISNUMBER(J194), $B199 * K194, "")</f>
        <v>-7294.83282674772</v>
      </c>
      <c r="M194" s="109">
        <v>940</v>
      </c>
      <c r="N194" s="107">
        <f>IF(ISNUMBER(M194), (M194 - $B194) / $B194, "")</f>
        <v>-4.7619047619047616E-2</v>
      </c>
      <c r="O194" s="108">
        <f>IF(ISNUMBER(M194), $B199 * N194, "")</f>
        <v>-7142.8571428571422</v>
      </c>
      <c r="Q194" s="264"/>
      <c r="R194" s="264"/>
      <c r="S194" s="264"/>
    </row>
    <row r="195" spans="1:19" ht="17.25" thickBot="1">
      <c r="A195" s="125" t="s">
        <v>182</v>
      </c>
      <c r="B195" s="126">
        <v>1620</v>
      </c>
      <c r="C195" s="77">
        <v>-7.9545454500000001E-2</v>
      </c>
      <c r="D195" s="15">
        <v>1645</v>
      </c>
      <c r="E195" s="32">
        <f t="shared" ref="E195:E198" si="106">IF(ISNUMBER(D195), (D195 - $B195) / $B195, "")</f>
        <v>1.5432098765432098E-2</v>
      </c>
      <c r="F195" s="18">
        <f>IF(ISNUMBER(D195), $B199 * E195, "")</f>
        <v>2314.8148148148148</v>
      </c>
      <c r="G195" s="31">
        <v>1645</v>
      </c>
      <c r="H195" s="32">
        <f t="shared" ref="H195:H198" si="107">IF(ISNUMBER(G195), (G195 - $B195) / $B195, "")</f>
        <v>1.5432098765432098E-2</v>
      </c>
      <c r="I195" s="101">
        <f>IF(ISNUMBER(G195), $B199 * H195, "")</f>
        <v>2314.8148148148148</v>
      </c>
      <c r="J195" s="15">
        <v>1570</v>
      </c>
      <c r="K195" s="32">
        <f t="shared" ref="K195:K198" si="108">IF(ISNUMBER(J195), (J195 - $B195) / $B195, "")</f>
        <v>-3.0864197530864196E-2</v>
      </c>
      <c r="L195" s="18">
        <f>IF(ISNUMBER(J195), $B199 * K195, "")</f>
        <v>-4629.6296296296296</v>
      </c>
      <c r="M195" s="31">
        <v>1570</v>
      </c>
      <c r="N195" s="32">
        <f t="shared" ref="N195:N198" si="109">IF(ISNUMBER(M195), (M195 - $B195) / $B195, "")</f>
        <v>-3.0864197530864196E-2</v>
      </c>
      <c r="O195" s="18">
        <f>IF(ISNUMBER(M195), $B199 * N195, "")</f>
        <v>-4629.6296296296296</v>
      </c>
      <c r="Q195" s="264"/>
      <c r="R195" s="264"/>
      <c r="S195" s="264"/>
    </row>
    <row r="196" spans="1:19" ht="17.25" thickBot="1">
      <c r="A196" s="125" t="s">
        <v>230</v>
      </c>
      <c r="B196" s="126">
        <v>1030</v>
      </c>
      <c r="C196" s="77">
        <v>-8.4444444399999999E-2</v>
      </c>
      <c r="D196" s="15">
        <v>1060</v>
      </c>
      <c r="E196" s="32">
        <f t="shared" si="106"/>
        <v>2.9126213592233011E-2</v>
      </c>
      <c r="F196" s="18">
        <f>IF(ISNUMBER(D196), $B199 * E196, "")</f>
        <v>4368.9320388349515</v>
      </c>
      <c r="G196" s="31">
        <v>1085</v>
      </c>
      <c r="H196" s="32">
        <f t="shared" si="107"/>
        <v>5.3398058252427182E-2</v>
      </c>
      <c r="I196" s="101">
        <f>IF(ISNUMBER(G196), $B199 * H196, "")</f>
        <v>8009.7087378640772</v>
      </c>
      <c r="J196" s="15">
        <v>1000</v>
      </c>
      <c r="K196" s="32">
        <f t="shared" si="108"/>
        <v>-2.9126213592233011E-2</v>
      </c>
      <c r="L196" s="18">
        <f>IF(ISNUMBER(J196), $B199 * K196, "")</f>
        <v>-4368.9320388349515</v>
      </c>
      <c r="M196" s="31">
        <v>997</v>
      </c>
      <c r="N196" s="32">
        <f t="shared" si="109"/>
        <v>-3.2038834951456312E-2</v>
      </c>
      <c r="O196" s="18">
        <f>IF(ISNUMBER(M196), $B199 * N196, "")</f>
        <v>-4805.825242718447</v>
      </c>
      <c r="Q196" s="264"/>
      <c r="R196" s="264"/>
      <c r="S196" s="264"/>
    </row>
    <row r="197" spans="1:19">
      <c r="A197" s="125" t="s">
        <v>67</v>
      </c>
      <c r="B197" s="126">
        <v>6380</v>
      </c>
      <c r="C197" s="77">
        <v>-0.1163434903</v>
      </c>
      <c r="D197" s="15">
        <v>6190</v>
      </c>
      <c r="E197" s="32">
        <f t="shared" si="106"/>
        <v>-2.9780564263322883E-2</v>
      </c>
      <c r="F197" s="18">
        <f>IF(ISNUMBER(D197), $B199 * E197, "")</f>
        <v>-4467.0846394984328</v>
      </c>
      <c r="G197" s="31">
        <v>6225</v>
      </c>
      <c r="H197" s="32">
        <f t="shared" si="107"/>
        <v>-2.4294670846394983E-2</v>
      </c>
      <c r="I197" s="101">
        <f>IF(ISNUMBER(G197), $B199 * H197, "")</f>
        <v>-3644.2006269592475</v>
      </c>
      <c r="J197" s="15">
        <v>5685</v>
      </c>
      <c r="K197" s="32">
        <f t="shared" si="108"/>
        <v>-0.10893416927899686</v>
      </c>
      <c r="L197" s="18">
        <f>IF(ISNUMBER(J197), $B199 * K197, "")</f>
        <v>-16340.125391849529</v>
      </c>
      <c r="M197" s="31">
        <v>5645</v>
      </c>
      <c r="N197" s="32">
        <f t="shared" si="109"/>
        <v>-0.1152037617554859</v>
      </c>
      <c r="O197" s="18">
        <f>IF(ISNUMBER(M197), $B199 * N197, "")</f>
        <v>-17280.564263322885</v>
      </c>
      <c r="Q197" s="253"/>
      <c r="R197" s="254"/>
      <c r="S197" s="255"/>
    </row>
    <row r="198" spans="1:19" ht="17.25" thickBot="1">
      <c r="A198" s="130" t="s">
        <v>238</v>
      </c>
      <c r="B198" s="131">
        <v>202</v>
      </c>
      <c r="C198" s="79">
        <v>-0.15126050420000001</v>
      </c>
      <c r="D198" s="24">
        <v>186</v>
      </c>
      <c r="E198" s="25">
        <f t="shared" si="106"/>
        <v>-7.9207920792079209E-2</v>
      </c>
      <c r="F198" s="104">
        <f>IF(ISNUMBER(D198), $B199 * E198, "")</f>
        <v>-11881.18811881188</v>
      </c>
      <c r="G198" s="102">
        <v>184</v>
      </c>
      <c r="H198" s="25">
        <f t="shared" si="107"/>
        <v>-8.9108910891089105E-2</v>
      </c>
      <c r="I198" s="103">
        <f>IF(ISNUMBER(G198), $B199 * H198, "")</f>
        <v>-13366.336633663366</v>
      </c>
      <c r="J198" s="24">
        <v>175</v>
      </c>
      <c r="K198" s="25">
        <f t="shared" si="108"/>
        <v>-0.13366336633663367</v>
      </c>
      <c r="L198" s="104">
        <f>IF(ISNUMBER(J198), $B199 * K198, "")</f>
        <v>-20049.504950495051</v>
      </c>
      <c r="M198" s="102">
        <v>174</v>
      </c>
      <c r="N198" s="25">
        <f t="shared" si="109"/>
        <v>-0.13861386138613863</v>
      </c>
      <c r="O198" s="104">
        <f>IF(ISNUMBER(M198), $B199 * N198, "")</f>
        <v>-20792.079207920793</v>
      </c>
      <c r="Q198" s="256"/>
      <c r="R198" s="257"/>
      <c r="S198" s="258"/>
    </row>
    <row r="199" spans="1:19" ht="17.25" thickBot="1">
      <c r="A199" s="132" t="s">
        <v>268</v>
      </c>
      <c r="B199" s="317">
        <f>$B$37</f>
        <v>150000</v>
      </c>
      <c r="C199" s="318"/>
      <c r="D199" s="26" t="s">
        <v>269</v>
      </c>
      <c r="E199" s="27">
        <f>IF(COUNT(E179:E198), SUM(E179:E198) / COUNT(E179:E198), 0)</f>
        <v>-7.0549640434669717E-3</v>
      </c>
      <c r="F199" s="28">
        <f>SUM(F179:F198)</f>
        <v>-21164.892130400913</v>
      </c>
      <c r="G199" s="26" t="s">
        <v>269</v>
      </c>
      <c r="H199" s="27">
        <f>IF(COUNT(H179:H198), SUM(H179:H198) / COUNT(H179:H198), 0)</f>
        <v>-2.4409054929222509E-3</v>
      </c>
      <c r="I199" s="28">
        <f>SUM(I179:I198)</f>
        <v>-7322.7164787667498</v>
      </c>
      <c r="J199" s="26" t="s">
        <v>269</v>
      </c>
      <c r="K199" s="27">
        <f>IF(COUNT(K179:K198), SUM(K179:K198) / COUNT(K179:K198), 0)</f>
        <v>-1.7157544403647241E-2</v>
      </c>
      <c r="L199" s="28">
        <f>SUM(L179:L198)</f>
        <v>-51472.633210941727</v>
      </c>
      <c r="M199" s="26" t="s">
        <v>269</v>
      </c>
      <c r="N199" s="27">
        <f>IF(COUNT(N179:N198), SUM(N179:N198) / COUNT(N179:N198), 0)</f>
        <v>-1.4879560978812507E-2</v>
      </c>
      <c r="O199" s="28">
        <f>SUM(O179:O198)</f>
        <v>-44638.682936437515</v>
      </c>
      <c r="Q199" s="259"/>
      <c r="R199" s="260"/>
      <c r="S199" s="261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284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84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84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84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84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84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84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84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83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83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837" priority="157">
      <formula>AND($N17 &gt; 0, ISNUMBER($N17))</formula>
    </cfRule>
    <cfRule type="expression" dxfId="2836" priority="158">
      <formula>AND($N17 = 0 * ISNUMBER($N17))</formula>
    </cfRule>
    <cfRule type="expression" dxfId="2835" priority="159">
      <formula>AND($N17 &lt; 0, ISNUMBER($N17))</formula>
    </cfRule>
  </conditionalFormatting>
  <conditionalFormatting sqref="A17:F36">
    <cfRule type="expression" dxfId="2834" priority="166">
      <formula>AND($E17 &gt; 0, ISNUMBER($E17))</formula>
    </cfRule>
    <cfRule type="expression" dxfId="2833" priority="167">
      <formula>AND($E17 = 0 * ISNUMBER($E17))</formula>
    </cfRule>
    <cfRule type="expression" dxfId="2832" priority="168">
      <formula>AND($E17 &lt; 0, ISNUMBER($E17))</formula>
    </cfRule>
  </conditionalFormatting>
  <conditionalFormatting sqref="A17:C36 G17:I36">
    <cfRule type="expression" dxfId="2831" priority="163">
      <formula>AND($H17 &gt; 0, ISNUMBER($H17))</formula>
    </cfRule>
    <cfRule type="expression" dxfId="2830" priority="164">
      <formula>AND($H17 = 0 * ISNUMBER($H17))</formula>
    </cfRule>
    <cfRule type="expression" dxfId="2829" priority="165">
      <formula>AND($H17 &lt; 0, ISNUMBER($H17))</formula>
    </cfRule>
  </conditionalFormatting>
  <conditionalFormatting sqref="A17:C36 J17:L36">
    <cfRule type="expression" dxfId="2828" priority="160">
      <formula>AND($K17 &gt; 0, ISNUMBER($K17))</formula>
    </cfRule>
    <cfRule type="expression" dxfId="2827" priority="161">
      <formula>AND($K17 = 0 * ISNUMBER($K17))</formula>
    </cfRule>
    <cfRule type="expression" dxfId="2826" priority="162">
      <formula>AND($K17 &lt; 0, ISNUMBER($K17))</formula>
    </cfRule>
  </conditionalFormatting>
  <conditionalFormatting sqref="D15:F16 E37:F37">
    <cfRule type="expression" dxfId="2825" priority="154">
      <formula>$E$37 &gt; 0</formula>
    </cfRule>
    <cfRule type="expression" dxfId="2824" priority="155">
      <formula>$E$37 = 0</formula>
    </cfRule>
    <cfRule type="expression" dxfId="2823" priority="156">
      <formula>$E$37 &lt; 0</formula>
    </cfRule>
  </conditionalFormatting>
  <conditionalFormatting sqref="G15:I16 H37:I37">
    <cfRule type="expression" dxfId="2822" priority="151">
      <formula>$H$37 &gt; 0</formula>
    </cfRule>
    <cfRule type="expression" dxfId="2821" priority="152">
      <formula>$H$37 = 0</formula>
    </cfRule>
    <cfRule type="expression" dxfId="2820" priority="153">
      <formula>$H$37 &lt; 0</formula>
    </cfRule>
  </conditionalFormatting>
  <conditionalFormatting sqref="J15:L16 K37:L37">
    <cfRule type="expression" dxfId="2819" priority="148">
      <formula>$K$37 &gt; 0</formula>
    </cfRule>
    <cfRule type="expression" dxfId="2818" priority="149">
      <formula>$K$37 = 0</formula>
    </cfRule>
    <cfRule type="expression" dxfId="2817" priority="150">
      <formula>$K$37 &lt; 0</formula>
    </cfRule>
  </conditionalFormatting>
  <conditionalFormatting sqref="M15:O16 N37:O37">
    <cfRule type="expression" dxfId="2816" priority="145">
      <formula>$N$37 &gt; 0</formula>
    </cfRule>
    <cfRule type="expression" dxfId="2815" priority="146">
      <formula>$N$37 = 0</formula>
    </cfRule>
    <cfRule type="expression" dxfId="2814" priority="147">
      <formula>$N$37 &lt; 0</formula>
    </cfRule>
  </conditionalFormatting>
  <conditionalFormatting sqref="A44:C63 M44:O63">
    <cfRule type="expression" dxfId="2813" priority="133">
      <formula>AND($N44 &gt; 0, ISNUMBER($N44))</formula>
    </cfRule>
    <cfRule type="expression" dxfId="2812" priority="134">
      <formula>AND($N44 = 0 * ISNUMBER($N44))</formula>
    </cfRule>
    <cfRule type="expression" dxfId="2811" priority="135">
      <formula>AND($N44 &lt; 0, ISNUMBER($N44))</formula>
    </cfRule>
  </conditionalFormatting>
  <conditionalFormatting sqref="A44:F63">
    <cfRule type="expression" dxfId="2810" priority="142">
      <formula>AND($E44 &gt; 0, ISNUMBER($E44))</formula>
    </cfRule>
    <cfRule type="expression" dxfId="2809" priority="143">
      <formula>AND($E44 = 0 * ISNUMBER($E44))</formula>
    </cfRule>
    <cfRule type="expression" dxfId="2808" priority="144">
      <formula>AND($E44 &lt; 0, ISNUMBER($E44))</formula>
    </cfRule>
  </conditionalFormatting>
  <conditionalFormatting sqref="A44:C63 G44:I63">
    <cfRule type="expression" dxfId="2807" priority="139">
      <formula>AND($H44 &gt; 0, ISNUMBER($H44))</formula>
    </cfRule>
    <cfRule type="expression" dxfId="2806" priority="140">
      <formula>AND($H44 = 0 * ISNUMBER($H44))</formula>
    </cfRule>
    <cfRule type="expression" dxfId="2805" priority="141">
      <formula>AND($H44 &lt; 0, ISNUMBER($H44))</formula>
    </cfRule>
  </conditionalFormatting>
  <conditionalFormatting sqref="A44:C63 J44:L63">
    <cfRule type="expression" dxfId="2804" priority="136">
      <formula>AND($K44 &gt; 0, ISNUMBER($K44))</formula>
    </cfRule>
    <cfRule type="expression" dxfId="2803" priority="137">
      <formula>AND($K44 = 0 * ISNUMBER($K44))</formula>
    </cfRule>
    <cfRule type="expression" dxfId="2802" priority="138">
      <formula>AND($K44 &lt; 0, ISNUMBER($K44))</formula>
    </cfRule>
  </conditionalFormatting>
  <conditionalFormatting sqref="D42:F43 E64:F64">
    <cfRule type="expression" dxfId="2801" priority="130">
      <formula>$E$64 &gt; 0</formula>
    </cfRule>
    <cfRule type="expression" dxfId="2800" priority="131">
      <formula>$E$64 = 0</formula>
    </cfRule>
    <cfRule type="expression" dxfId="2799" priority="132">
      <formula>$E$64 &lt; 0</formula>
    </cfRule>
  </conditionalFormatting>
  <conditionalFormatting sqref="G42:I43 H64:I64">
    <cfRule type="expression" dxfId="2798" priority="127">
      <formula>$H$64 &gt; 0</formula>
    </cfRule>
    <cfRule type="expression" dxfId="2797" priority="128">
      <formula>$H$64 = 0</formula>
    </cfRule>
    <cfRule type="expression" dxfId="2796" priority="129">
      <formula>$H$64 &lt; 0</formula>
    </cfRule>
  </conditionalFormatting>
  <conditionalFormatting sqref="J42:L43 K64:L64">
    <cfRule type="expression" dxfId="2795" priority="124">
      <formula>$K$64 &gt; 0</formula>
    </cfRule>
    <cfRule type="expression" dxfId="2794" priority="125">
      <formula>$K$64 = 0</formula>
    </cfRule>
    <cfRule type="expression" dxfId="2793" priority="126">
      <formula>$K$64 &lt; 0</formula>
    </cfRule>
  </conditionalFormatting>
  <conditionalFormatting sqref="M42:O43 N64:O64">
    <cfRule type="expression" dxfId="2792" priority="121">
      <formula>$N$64 &gt; 0</formula>
    </cfRule>
    <cfRule type="expression" dxfId="2791" priority="122">
      <formula>$N$64 = 0</formula>
    </cfRule>
    <cfRule type="expression" dxfId="2790" priority="123">
      <formula>$N$64 &lt; 0</formula>
    </cfRule>
  </conditionalFormatting>
  <conditionalFormatting sqref="A71:C90 M71:O90">
    <cfRule type="expression" dxfId="2789" priority="109">
      <formula>AND($N71 &gt; 0, ISNUMBER($N71))</formula>
    </cfRule>
    <cfRule type="expression" dxfId="2788" priority="110">
      <formula>AND($N71 = 0 * ISNUMBER($N71))</formula>
    </cfRule>
    <cfRule type="expression" dxfId="2787" priority="111">
      <formula>AND($N71 &lt; 0, ISNUMBER($N71))</formula>
    </cfRule>
  </conditionalFormatting>
  <conditionalFormatting sqref="A71:F90">
    <cfRule type="expression" dxfId="2786" priority="118">
      <formula>AND($E71 &gt; 0, ISNUMBER($E71))</formula>
    </cfRule>
    <cfRule type="expression" dxfId="2785" priority="119">
      <formula>AND($E71 = 0 * ISNUMBER($E71))</formula>
    </cfRule>
    <cfRule type="expression" dxfId="2784" priority="120">
      <formula>AND($E71 &lt; 0, ISNUMBER($E71))</formula>
    </cfRule>
  </conditionalFormatting>
  <conditionalFormatting sqref="A71:C90 G71:I90">
    <cfRule type="expression" dxfId="2783" priority="115">
      <formula>AND($H71 &gt; 0, ISNUMBER($H71))</formula>
    </cfRule>
    <cfRule type="expression" dxfId="2782" priority="116">
      <formula>AND($H71 = 0 * ISNUMBER($H71))</formula>
    </cfRule>
    <cfRule type="expression" dxfId="2781" priority="117">
      <formula>AND($H71 &lt; 0, ISNUMBER($H71))</formula>
    </cfRule>
  </conditionalFormatting>
  <conditionalFormatting sqref="A71:C90 J71:L90">
    <cfRule type="expression" dxfId="2780" priority="112">
      <formula>AND($K71 &gt; 0, ISNUMBER($K71))</formula>
    </cfRule>
    <cfRule type="expression" dxfId="2779" priority="113">
      <formula>AND($K71 = 0 * ISNUMBER($K71))</formula>
    </cfRule>
    <cfRule type="expression" dxfId="2778" priority="114">
      <formula>AND($K71 &lt; 0, ISNUMBER($K71))</formula>
    </cfRule>
  </conditionalFormatting>
  <conditionalFormatting sqref="D69:F70 E91:F91">
    <cfRule type="expression" dxfId="2777" priority="106">
      <formula>$E$91 &gt; 0</formula>
    </cfRule>
    <cfRule type="expression" dxfId="2776" priority="107">
      <formula>$E$91 = 0</formula>
    </cfRule>
    <cfRule type="expression" dxfId="2775" priority="108">
      <formula>$E$91 &lt; 0</formula>
    </cfRule>
  </conditionalFormatting>
  <conditionalFormatting sqref="G69:I70 H91:I91">
    <cfRule type="expression" dxfId="2774" priority="103">
      <formula>$H$91 &gt; 0</formula>
    </cfRule>
    <cfRule type="expression" dxfId="2773" priority="104">
      <formula>$H$91 = 0</formula>
    </cfRule>
    <cfRule type="expression" dxfId="2772" priority="105">
      <formula>$H$91 &lt; 0</formula>
    </cfRule>
  </conditionalFormatting>
  <conditionalFormatting sqref="J69:L70 K91:L91">
    <cfRule type="expression" dxfId="2771" priority="100">
      <formula>$K$91 &gt; 0</formula>
    </cfRule>
    <cfRule type="expression" dxfId="2770" priority="101">
      <formula>$K$91 = 0</formula>
    </cfRule>
    <cfRule type="expression" dxfId="2769" priority="102">
      <formula>$K$91 &lt; 0</formula>
    </cfRule>
  </conditionalFormatting>
  <conditionalFormatting sqref="M69:O70 N91:O91">
    <cfRule type="expression" dxfId="2768" priority="97">
      <formula>$N$91 &gt; 0</formula>
    </cfRule>
    <cfRule type="expression" dxfId="2767" priority="98">
      <formula>$N$91 = 0</formula>
    </cfRule>
    <cfRule type="expression" dxfId="2766" priority="99">
      <formula>$N$91 &lt; 0</formula>
    </cfRule>
  </conditionalFormatting>
  <conditionalFormatting sqref="A98:C117 M98:O117">
    <cfRule type="expression" dxfId="2765" priority="85">
      <formula>AND($N98 &gt; 0, ISNUMBER($N98))</formula>
    </cfRule>
    <cfRule type="expression" dxfId="2764" priority="86">
      <formula>AND($N98 = 0 * ISNUMBER($N98))</formula>
    </cfRule>
    <cfRule type="expression" dxfId="2763" priority="87">
      <formula>AND($N98 &lt; 0, ISNUMBER($N98))</formula>
    </cfRule>
  </conditionalFormatting>
  <conditionalFormatting sqref="A98:F117">
    <cfRule type="expression" dxfId="2762" priority="94">
      <formula>AND($E98 &gt; 0, ISNUMBER($E98))</formula>
    </cfRule>
    <cfRule type="expression" dxfId="2761" priority="95">
      <formula>AND($E98 = 0 * ISNUMBER($E98))</formula>
    </cfRule>
    <cfRule type="expression" dxfId="2760" priority="96">
      <formula>AND($E98 &lt; 0, ISNUMBER($E98))</formula>
    </cfRule>
  </conditionalFormatting>
  <conditionalFormatting sqref="A98:C117 G98:I117">
    <cfRule type="expression" dxfId="2759" priority="91">
      <formula>AND($H98 &gt; 0, ISNUMBER($H98))</formula>
    </cfRule>
    <cfRule type="expression" dxfId="2758" priority="92">
      <formula>AND($H98 = 0 * ISNUMBER($H98))</formula>
    </cfRule>
    <cfRule type="expression" dxfId="2757" priority="93">
      <formula>AND($H98 &lt; 0, ISNUMBER($H98))</formula>
    </cfRule>
  </conditionalFormatting>
  <conditionalFormatting sqref="A98:C117 J98:L117">
    <cfRule type="expression" dxfId="2756" priority="88">
      <formula>AND($K98 &gt; 0, ISNUMBER($K98))</formula>
    </cfRule>
    <cfRule type="expression" dxfId="2755" priority="89">
      <formula>AND($K98 = 0 * ISNUMBER($K98))</formula>
    </cfRule>
    <cfRule type="expression" dxfId="2754" priority="90">
      <formula>AND($K98 &lt; 0, ISNUMBER($K98))</formula>
    </cfRule>
  </conditionalFormatting>
  <conditionalFormatting sqref="D96:F97 E118:F118">
    <cfRule type="expression" dxfId="2753" priority="82">
      <formula>$E$118 &gt; 0</formula>
    </cfRule>
    <cfRule type="expression" dxfId="2752" priority="83">
      <formula>$E$118 = 0</formula>
    </cfRule>
    <cfRule type="expression" dxfId="2751" priority="84">
      <formula>$E$118 &lt; 0</formula>
    </cfRule>
  </conditionalFormatting>
  <conditionalFormatting sqref="G96:I97 H118:I118">
    <cfRule type="expression" dxfId="2750" priority="79">
      <formula>$H$118 &gt; 0</formula>
    </cfRule>
    <cfRule type="expression" dxfId="2749" priority="80">
      <formula>$H$118 = 0</formula>
    </cfRule>
    <cfRule type="expression" dxfId="2748" priority="81">
      <formula>$H$118 &lt; 0</formula>
    </cfRule>
  </conditionalFormatting>
  <conditionalFormatting sqref="J96:L97 K118:L118">
    <cfRule type="expression" dxfId="2747" priority="76">
      <formula>$K$118 &gt; 0</formula>
    </cfRule>
    <cfRule type="expression" dxfId="2746" priority="77">
      <formula>$K$118 = 0</formula>
    </cfRule>
    <cfRule type="expression" dxfId="2745" priority="78">
      <formula>$K$118 &lt; 0</formula>
    </cfRule>
  </conditionalFormatting>
  <conditionalFormatting sqref="M96:O97 N118:O118">
    <cfRule type="expression" dxfId="2744" priority="73">
      <formula>$N$118 &gt; 0</formula>
    </cfRule>
    <cfRule type="expression" dxfId="2743" priority="74">
      <formula>$N$118 = 0</formula>
    </cfRule>
    <cfRule type="expression" dxfId="2742" priority="75">
      <formula>$N$118 &lt; 0</formula>
    </cfRule>
  </conditionalFormatting>
  <conditionalFormatting sqref="A125:C144 M125:O144">
    <cfRule type="expression" dxfId="2741" priority="61">
      <formula>AND($N125 &gt; 0, ISNUMBER($N125))</formula>
    </cfRule>
    <cfRule type="expression" dxfId="2740" priority="62">
      <formula>AND($N125 = 0 * ISNUMBER($N125))</formula>
    </cfRule>
    <cfRule type="expression" dxfId="2739" priority="63">
      <formula>AND($N125 &lt; 0, ISNUMBER($N125))</formula>
    </cfRule>
  </conditionalFormatting>
  <conditionalFormatting sqref="A125:F144">
    <cfRule type="expression" dxfId="2738" priority="70">
      <formula>AND($E125 &gt; 0, ISNUMBER($E125))</formula>
    </cfRule>
    <cfRule type="expression" dxfId="2737" priority="71">
      <formula>AND($E125 = 0 * ISNUMBER($E125))</formula>
    </cfRule>
    <cfRule type="expression" dxfId="2736" priority="72">
      <formula>AND($E125 &lt; 0, ISNUMBER($E125))</formula>
    </cfRule>
  </conditionalFormatting>
  <conditionalFormatting sqref="A125:C144 G125:I144">
    <cfRule type="expression" dxfId="2735" priority="67">
      <formula>AND($H125 &gt; 0, ISNUMBER($H125))</formula>
    </cfRule>
    <cfRule type="expression" dxfId="2734" priority="68">
      <formula>AND($H125 = 0 * ISNUMBER($H125))</formula>
    </cfRule>
    <cfRule type="expression" dxfId="2733" priority="69">
      <formula>AND($H125 &lt; 0, ISNUMBER($H125))</formula>
    </cfRule>
  </conditionalFormatting>
  <conditionalFormatting sqref="A125:C144 J125:L144">
    <cfRule type="expression" dxfId="2732" priority="64">
      <formula>AND($K125 &gt; 0, ISNUMBER($K125))</formula>
    </cfRule>
    <cfRule type="expression" dxfId="2731" priority="65">
      <formula>AND($K125 = 0 * ISNUMBER($K125))</formula>
    </cfRule>
    <cfRule type="expression" dxfId="2730" priority="66">
      <formula>AND($K125 &lt; 0, ISNUMBER($K125))</formula>
    </cfRule>
  </conditionalFormatting>
  <conditionalFormatting sqref="D123:F124 E145:F145">
    <cfRule type="expression" dxfId="2729" priority="58">
      <formula>$E$145 &gt; 0</formula>
    </cfRule>
    <cfRule type="expression" dxfId="2728" priority="59">
      <formula>$E$145 = 0</formula>
    </cfRule>
    <cfRule type="expression" dxfId="2727" priority="60">
      <formula>$E$145 &lt; 0</formula>
    </cfRule>
  </conditionalFormatting>
  <conditionalFormatting sqref="G123:I124 H145:I145">
    <cfRule type="expression" dxfId="2726" priority="55">
      <formula>$H$145 &gt; 0</formula>
    </cfRule>
    <cfRule type="expression" dxfId="2725" priority="56">
      <formula>$H$145 = 0</formula>
    </cfRule>
    <cfRule type="expression" dxfId="2724" priority="57">
      <formula>$H$145 &lt; 0</formula>
    </cfRule>
  </conditionalFormatting>
  <conditionalFormatting sqref="J123:L124 K145:L145">
    <cfRule type="expression" dxfId="2723" priority="52">
      <formula>$K$145 &gt; 0</formula>
    </cfRule>
    <cfRule type="expression" dxfId="2722" priority="53">
      <formula>$K$145 = 0</formula>
    </cfRule>
    <cfRule type="expression" dxfId="2721" priority="54">
      <formula>$K$145 &lt; 0</formula>
    </cfRule>
  </conditionalFormatting>
  <conditionalFormatting sqref="M123:O124 N145:O145">
    <cfRule type="expression" dxfId="2720" priority="49">
      <formula>$N$145 &gt; 0</formula>
    </cfRule>
    <cfRule type="expression" dxfId="2719" priority="50">
      <formula>$N$145 = 0</formula>
    </cfRule>
    <cfRule type="expression" dxfId="2718" priority="51">
      <formula>$N$145 &lt; 0</formula>
    </cfRule>
  </conditionalFormatting>
  <conditionalFormatting sqref="A152:C171 M152:O171">
    <cfRule type="expression" dxfId="2717" priority="37">
      <formula>AND($N152 &gt; 0, ISNUMBER($N152))</formula>
    </cfRule>
    <cfRule type="expression" dxfId="2716" priority="38">
      <formula>AND($N152 = 0 * ISNUMBER($N152))</formula>
    </cfRule>
    <cfRule type="expression" dxfId="2715" priority="39">
      <formula>AND($N152 &lt; 0, ISNUMBER($N152))</formula>
    </cfRule>
  </conditionalFormatting>
  <conditionalFormatting sqref="A152:F171">
    <cfRule type="expression" dxfId="2714" priority="46">
      <formula>AND($E152 &gt; 0, ISNUMBER($E152))</formula>
    </cfRule>
    <cfRule type="expression" dxfId="2713" priority="47">
      <formula>AND($E152 = 0 * ISNUMBER($E152))</formula>
    </cfRule>
    <cfRule type="expression" dxfId="2712" priority="48">
      <formula>AND($E152 &lt; 0, ISNUMBER($E152))</formula>
    </cfRule>
  </conditionalFormatting>
  <conditionalFormatting sqref="A152:C171 G152:I171">
    <cfRule type="expression" dxfId="2711" priority="43">
      <formula>AND($H152 &gt; 0, ISNUMBER($H152))</formula>
    </cfRule>
    <cfRule type="expression" dxfId="2710" priority="44">
      <formula>AND($H152 = 0 * ISNUMBER($H152))</formula>
    </cfRule>
    <cfRule type="expression" dxfId="2709" priority="45">
      <formula>AND($H152 &lt; 0, ISNUMBER($H152))</formula>
    </cfRule>
  </conditionalFormatting>
  <conditionalFormatting sqref="A152:C171 J152:L171">
    <cfRule type="expression" dxfId="2708" priority="40">
      <formula>AND($K152 &gt; 0, ISNUMBER($K152))</formula>
    </cfRule>
    <cfRule type="expression" dxfId="2707" priority="41">
      <formula>AND($K152 = 0 * ISNUMBER($K152))</formula>
    </cfRule>
    <cfRule type="expression" dxfId="2706" priority="42">
      <formula>AND($K152 &lt; 0, ISNUMBER($K152))</formula>
    </cfRule>
  </conditionalFormatting>
  <conditionalFormatting sqref="D150:F151 E172:F172">
    <cfRule type="expression" dxfId="2705" priority="34">
      <formula>$E$172 &gt; 0</formula>
    </cfRule>
    <cfRule type="expression" dxfId="2704" priority="35">
      <formula>$E$172 = 0</formula>
    </cfRule>
    <cfRule type="expression" dxfId="2703" priority="36">
      <formula>$E$172 &lt; 0</formula>
    </cfRule>
  </conditionalFormatting>
  <conditionalFormatting sqref="G150:I151 H172:I172">
    <cfRule type="expression" dxfId="2702" priority="31">
      <formula>$H$172 &gt; 0</formula>
    </cfRule>
    <cfRule type="expression" dxfId="2701" priority="32">
      <formula>$H$172 = 0</formula>
    </cfRule>
    <cfRule type="expression" dxfId="2700" priority="33">
      <formula>$H$172 &lt; 0</formula>
    </cfRule>
  </conditionalFormatting>
  <conditionalFormatting sqref="J150:L151 K172:L172">
    <cfRule type="expression" dxfId="2699" priority="28">
      <formula>$K$172 &gt; 0</formula>
    </cfRule>
    <cfRule type="expression" dxfId="2698" priority="29">
      <formula>$K$172 = 0</formula>
    </cfRule>
    <cfRule type="expression" dxfId="2697" priority="30">
      <formula>$K$172 &lt; 0</formula>
    </cfRule>
  </conditionalFormatting>
  <conditionalFormatting sqref="M150:O151 N172:O172">
    <cfRule type="expression" dxfId="2696" priority="25">
      <formula>$N$172 &gt; 0</formula>
    </cfRule>
    <cfRule type="expression" dxfId="2695" priority="26">
      <formula>$N$172 = 0</formula>
    </cfRule>
    <cfRule type="expression" dxfId="2694" priority="27">
      <formula>$N$172 &lt; 0</formula>
    </cfRule>
  </conditionalFormatting>
  <conditionalFormatting sqref="A179:C198 M179:O198">
    <cfRule type="expression" dxfId="2693" priority="13">
      <formula>AND($N179 &gt; 0, ISNUMBER($N179))</formula>
    </cfRule>
    <cfRule type="expression" dxfId="2692" priority="14">
      <formula>AND($N179 = 0 * ISNUMBER($N179))</formula>
    </cfRule>
    <cfRule type="expression" dxfId="2691" priority="15">
      <formula>AND($N179 &lt; 0, ISNUMBER($N179))</formula>
    </cfRule>
  </conditionalFormatting>
  <conditionalFormatting sqref="A179:F198">
    <cfRule type="expression" dxfId="2690" priority="22">
      <formula>AND($E179 &gt; 0, ISNUMBER($E179))</formula>
    </cfRule>
    <cfRule type="expression" dxfId="2689" priority="23">
      <formula>AND($E179 = 0 * ISNUMBER($E179))</formula>
    </cfRule>
    <cfRule type="expression" dxfId="2688" priority="24">
      <formula>AND($E179 &lt; 0, ISNUMBER($E179))</formula>
    </cfRule>
  </conditionalFormatting>
  <conditionalFormatting sqref="A179:C198 G179:I198">
    <cfRule type="expression" dxfId="2687" priority="19">
      <formula>AND($H179 &gt; 0, ISNUMBER($H179))</formula>
    </cfRule>
    <cfRule type="expression" dxfId="2686" priority="20">
      <formula>AND($H179 = 0 * ISNUMBER($H179))</formula>
    </cfRule>
    <cfRule type="expression" dxfId="2685" priority="21">
      <formula>AND($H179 &lt; 0, ISNUMBER($H179))</formula>
    </cfRule>
  </conditionalFormatting>
  <conditionalFormatting sqref="A179:C198 J179:L198">
    <cfRule type="expression" dxfId="2684" priority="16">
      <formula>AND($K179 &gt; 0, ISNUMBER($K179))</formula>
    </cfRule>
    <cfRule type="expression" dxfId="2683" priority="17">
      <formula>AND($K179 = 0 * ISNUMBER($K179))</formula>
    </cfRule>
    <cfRule type="expression" dxfId="2682" priority="18">
      <formula>AND($K179 &lt; 0, ISNUMBER($K179))</formula>
    </cfRule>
  </conditionalFormatting>
  <conditionalFormatting sqref="D177:F178 E199:F199">
    <cfRule type="expression" dxfId="2681" priority="10">
      <formula>$E$199 &gt; 0</formula>
    </cfRule>
    <cfRule type="expression" dxfId="2680" priority="11">
      <formula>$E$199 = 0</formula>
    </cfRule>
    <cfRule type="expression" dxfId="2679" priority="12">
      <formula>$E$199 &lt; 0</formula>
    </cfRule>
  </conditionalFormatting>
  <conditionalFormatting sqref="G177:I178 H199:I199">
    <cfRule type="expression" dxfId="2678" priority="7">
      <formula>$H$199 &gt; 0</formula>
    </cfRule>
    <cfRule type="expression" dxfId="2677" priority="8">
      <formula>$H$199 = 0</formula>
    </cfRule>
    <cfRule type="expression" dxfId="2676" priority="9">
      <formula>$H$199 &lt; 0</formula>
    </cfRule>
  </conditionalFormatting>
  <conditionalFormatting sqref="J177:L178 K199:L199">
    <cfRule type="expression" dxfId="2675" priority="4">
      <formula>$K$199 &gt; 0</formula>
    </cfRule>
    <cfRule type="expression" dxfId="2674" priority="5">
      <formula>$K$199 = 0</formula>
    </cfRule>
    <cfRule type="expression" dxfId="2673" priority="6">
      <formula>$K$199 &lt; 0</formula>
    </cfRule>
  </conditionalFormatting>
  <conditionalFormatting sqref="M177:O178 N199:O199">
    <cfRule type="expression" dxfId="2672" priority="1">
      <formula>$N$199 &gt; 0</formula>
    </cfRule>
    <cfRule type="expression" dxfId="2671" priority="2">
      <formula>$N$199 = 0</formula>
    </cfRule>
    <cfRule type="expression" dxfId="267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05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FE7948-D58E-4EA6-AA6C-CE842F325D90}">
  <sheetPr codeName="Sheet16"/>
  <dimension ref="A1:S199"/>
  <sheetViews>
    <sheetView topLeftCell="A27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75" t="s">
        <v>0</v>
      </c>
      <c r="B1" s="276"/>
      <c r="C1" s="276"/>
      <c r="D1" s="276"/>
      <c r="E1" s="276"/>
      <c r="F1" s="277"/>
      <c r="G1" s="306">
        <v>44479</v>
      </c>
      <c r="H1" s="307"/>
      <c r="I1" s="308"/>
      <c r="J1" s="275" t="s">
        <v>1</v>
      </c>
      <c r="K1" s="276"/>
      <c r="L1" s="276"/>
      <c r="M1" s="276"/>
      <c r="N1" s="276"/>
      <c r="O1" s="277"/>
      <c r="Q1" s="275" t="s">
        <v>2</v>
      </c>
      <c r="R1" s="277"/>
    </row>
    <row r="2" spans="1:19" ht="17.25" customHeight="1">
      <c r="A2" s="117" t="s">
        <v>3</v>
      </c>
      <c r="B2" s="309" t="s">
        <v>8</v>
      </c>
      <c r="C2" s="310"/>
      <c r="D2" s="310"/>
      <c r="E2" s="310"/>
      <c r="F2" s="311"/>
      <c r="G2" s="303" t="s">
        <v>46</v>
      </c>
      <c r="H2" s="304"/>
      <c r="I2" s="305"/>
      <c r="J2" s="1" t="s">
        <v>3</v>
      </c>
      <c r="K2" s="309" t="s">
        <v>318</v>
      </c>
      <c r="L2" s="310"/>
      <c r="M2" s="310"/>
      <c r="N2" s="310"/>
      <c r="O2" s="311"/>
      <c r="Q2" s="2" t="s">
        <v>6</v>
      </c>
      <c r="R2" s="3">
        <v>0.375</v>
      </c>
    </row>
    <row r="3" spans="1:19" ht="17.25" customHeight="1" thickBot="1">
      <c r="A3" s="118" t="s">
        <v>7</v>
      </c>
      <c r="B3" s="300" t="s">
        <v>326</v>
      </c>
      <c r="C3" s="301"/>
      <c r="D3" s="301"/>
      <c r="E3" s="301"/>
      <c r="F3" s="302"/>
      <c r="G3" s="29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-39,219 KRW (-1.31%)</v>
      </c>
      <c r="H3" s="297"/>
      <c r="I3" s="298"/>
      <c r="J3" s="4" t="s">
        <v>7</v>
      </c>
      <c r="K3" s="300" t="s">
        <v>319</v>
      </c>
      <c r="L3" s="301"/>
      <c r="M3" s="301"/>
      <c r="N3" s="301"/>
      <c r="O3" s="302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300" t="s">
        <v>16</v>
      </c>
      <c r="C4" s="301"/>
      <c r="D4" s="301"/>
      <c r="E4" s="301"/>
      <c r="F4" s="302"/>
      <c r="G4" s="303" t="s">
        <v>44</v>
      </c>
      <c r="H4" s="304"/>
      <c r="I4" s="305"/>
      <c r="J4" s="4" t="s">
        <v>11</v>
      </c>
      <c r="K4" s="300" t="s">
        <v>320</v>
      </c>
      <c r="L4" s="301"/>
      <c r="M4" s="301"/>
      <c r="N4" s="301"/>
      <c r="O4" s="302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300" t="s">
        <v>317</v>
      </c>
      <c r="C5" s="301"/>
      <c r="D5" s="301"/>
      <c r="E5" s="301"/>
      <c r="F5" s="302"/>
      <c r="G5" s="29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-76,578 KRW (-3.19%)</v>
      </c>
      <c r="H5" s="297"/>
      <c r="I5" s="298"/>
      <c r="J5" s="4" t="s">
        <v>15</v>
      </c>
      <c r="K5" s="300" t="s">
        <v>321</v>
      </c>
      <c r="L5" s="301"/>
      <c r="M5" s="301"/>
      <c r="N5" s="301"/>
      <c r="O5" s="302"/>
    </row>
    <row r="6" spans="1:19">
      <c r="A6" s="118" t="s">
        <v>18</v>
      </c>
      <c r="B6" s="300"/>
      <c r="C6" s="301"/>
      <c r="D6" s="301"/>
      <c r="E6" s="301"/>
      <c r="F6" s="302"/>
      <c r="G6" s="303" t="s">
        <v>45</v>
      </c>
      <c r="H6" s="304"/>
      <c r="I6" s="305"/>
      <c r="J6" s="4" t="s">
        <v>18</v>
      </c>
      <c r="K6" s="300" t="s">
        <v>322</v>
      </c>
      <c r="L6" s="301"/>
      <c r="M6" s="301"/>
      <c r="N6" s="301"/>
      <c r="O6" s="302"/>
    </row>
    <row r="7" spans="1:19" ht="17.25" thickBot="1">
      <c r="A7" s="118" t="s">
        <v>21</v>
      </c>
      <c r="B7" s="300"/>
      <c r="C7" s="301"/>
      <c r="D7" s="301"/>
      <c r="E7" s="301"/>
      <c r="F7" s="302"/>
      <c r="G7" s="29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-52,008 KRW (-1.73%)</v>
      </c>
      <c r="H7" s="297"/>
      <c r="I7" s="298"/>
      <c r="J7" s="4" t="s">
        <v>21</v>
      </c>
      <c r="K7" s="300" t="s">
        <v>323</v>
      </c>
      <c r="L7" s="301"/>
      <c r="M7" s="301"/>
      <c r="N7" s="301"/>
      <c r="O7" s="302"/>
    </row>
    <row r="8" spans="1:19" ht="17.25" thickBot="1">
      <c r="A8" s="118" t="s">
        <v>24</v>
      </c>
      <c r="B8" s="300"/>
      <c r="C8" s="301"/>
      <c r="D8" s="301"/>
      <c r="E8" s="301"/>
      <c r="F8" s="302"/>
      <c r="G8" s="303" t="s">
        <v>253</v>
      </c>
      <c r="H8" s="304"/>
      <c r="I8" s="305"/>
      <c r="J8" s="4" t="s">
        <v>24</v>
      </c>
      <c r="K8" s="300"/>
      <c r="L8" s="301"/>
      <c r="M8" s="301"/>
      <c r="N8" s="301"/>
      <c r="O8" s="302"/>
      <c r="Q8" s="275" t="s">
        <v>27</v>
      </c>
      <c r="R8" s="277"/>
    </row>
    <row r="9" spans="1:19" ht="17.25" thickBot="1">
      <c r="A9" s="118" t="s">
        <v>28</v>
      </c>
      <c r="B9" s="300"/>
      <c r="C9" s="301"/>
      <c r="D9" s="301"/>
      <c r="E9" s="301"/>
      <c r="F9" s="302"/>
      <c r="G9" s="29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-42,272 KRW (-1.41%)</v>
      </c>
      <c r="H9" s="297"/>
      <c r="I9" s="298"/>
      <c r="J9" s="4" t="s">
        <v>28</v>
      </c>
      <c r="K9" s="300"/>
      <c r="L9" s="301"/>
      <c r="M9" s="301"/>
      <c r="N9" s="301"/>
      <c r="O9" s="302"/>
      <c r="Q9" s="2" t="s">
        <v>29</v>
      </c>
      <c r="R9" s="6">
        <v>10</v>
      </c>
    </row>
    <row r="10" spans="1:19">
      <c r="A10" s="118" t="s">
        <v>30</v>
      </c>
      <c r="B10" s="300"/>
      <c r="C10" s="301"/>
      <c r="D10" s="301"/>
      <c r="E10" s="301"/>
      <c r="F10" s="302"/>
      <c r="G10" s="303" t="s">
        <v>47</v>
      </c>
      <c r="H10" s="304"/>
      <c r="I10" s="305"/>
      <c r="J10" s="4" t="s">
        <v>30</v>
      </c>
      <c r="K10" s="300" t="s">
        <v>324</v>
      </c>
      <c r="L10" s="301"/>
      <c r="M10" s="301"/>
      <c r="N10" s="301"/>
      <c r="O10" s="302"/>
      <c r="Q10" s="2" t="s">
        <v>31</v>
      </c>
      <c r="R10" s="6">
        <v>100</v>
      </c>
    </row>
    <row r="11" spans="1:19" ht="17.25" thickBot="1">
      <c r="A11" s="119" t="s">
        <v>32</v>
      </c>
      <c r="B11" s="293" t="s">
        <v>325</v>
      </c>
      <c r="C11" s="294"/>
      <c r="D11" s="294"/>
      <c r="E11" s="294"/>
      <c r="F11" s="295"/>
      <c r="G11" s="29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97"/>
      <c r="I11" s="298"/>
      <c r="J11" s="7" t="s">
        <v>32</v>
      </c>
      <c r="K11" s="293" t="s">
        <v>316</v>
      </c>
      <c r="L11" s="294"/>
      <c r="M11" s="294"/>
      <c r="N11" s="294"/>
      <c r="O11" s="295"/>
      <c r="Q11" s="65" t="s">
        <v>33</v>
      </c>
      <c r="R11" s="8">
        <v>1000</v>
      </c>
    </row>
    <row r="12" spans="1:19" ht="17.25" thickBot="1"/>
    <row r="13" spans="1:19" ht="17.25" customHeight="1" thickBot="1">
      <c r="A13" s="275" t="s">
        <v>34</v>
      </c>
      <c r="B13" s="276"/>
      <c r="C13" s="276"/>
      <c r="D13" s="276"/>
      <c r="E13" s="276"/>
      <c r="F13" s="276"/>
      <c r="G13" s="276"/>
      <c r="H13" s="276"/>
      <c r="I13" s="276"/>
      <c r="J13" s="276"/>
      <c r="K13" s="276"/>
      <c r="L13" s="276"/>
      <c r="M13" s="276"/>
      <c r="N13" s="276"/>
      <c r="O13" s="277"/>
      <c r="Q13" s="274"/>
      <c r="R13" s="274"/>
      <c r="S13" s="274"/>
    </row>
    <row r="14" spans="1:19" ht="17.25" customHeight="1" thickBot="1">
      <c r="A14" s="193" t="s">
        <v>35</v>
      </c>
      <c r="B14" s="275" t="s">
        <v>36</v>
      </c>
      <c r="C14" s="277"/>
      <c r="D14" s="275" t="s">
        <v>37</v>
      </c>
      <c r="E14" s="276"/>
      <c r="F14" s="277"/>
      <c r="G14" s="278">
        <f>_xlfn.IFNA(VLOOKUP(B14, 현재가테이블!$B$2:$D$200, 2, FALSE), "-")</f>
        <v>74050000</v>
      </c>
      <c r="H14" s="279"/>
      <c r="I14" s="280"/>
      <c r="J14" s="275" t="s">
        <v>38</v>
      </c>
      <c r="K14" s="276"/>
      <c r="L14" s="277"/>
      <c r="M14" s="281">
        <f>_xlfn.IFNA(VLOOKUP(B14, 현재가테이블!$B$2:$D$200, 3, FALSE), "-")</f>
        <v>-1.04236269E-2</v>
      </c>
      <c r="N14" s="282"/>
      <c r="O14" s="283"/>
      <c r="Q14" s="274"/>
      <c r="R14" s="274"/>
      <c r="S14" s="274"/>
    </row>
    <row r="15" spans="1:19" ht="17.25" customHeight="1" thickBot="1">
      <c r="A15" s="312" t="s">
        <v>39</v>
      </c>
      <c r="B15" s="313" t="str">
        <f>TEXT($G$1, "[$-ko-KR]yyyy-mm-dd(ddd) ") &amp; "오전 00:00"</f>
        <v>2021-10-10(일) 오전 00:00</v>
      </c>
      <c r="C15" s="314"/>
      <c r="D15" s="288" t="str">
        <f>TEXT($G$1, "[$-ko-KR]yyyy-mm-dd(ddd) ") &amp; "오후 14:00"</f>
        <v>2021-10-10(일) 오후 14:00</v>
      </c>
      <c r="E15" s="289"/>
      <c r="F15" s="290"/>
      <c r="G15" s="288" t="str">
        <f>TEXT($G$1, "[$-ko-KR]yyyy-mm-dd(ddd) ") &amp; "오후 19:00"</f>
        <v>2021-10-10(일) 오후 19:00</v>
      </c>
      <c r="H15" s="289"/>
      <c r="I15" s="290"/>
      <c r="J15" s="288" t="str">
        <f>TEXT($G$1, "[$-ko-KR]yyyy-mm-dd(ddd) ") &amp; "오후 21:00"</f>
        <v>2021-10-10(일) 오후 21:00</v>
      </c>
      <c r="K15" s="289"/>
      <c r="L15" s="290"/>
      <c r="M15" s="288" t="str">
        <f>TEXT($G$1+1, "[$-ko-KR]yyyy-mm-dd(ddd) ") &amp; "오전 00:00"</f>
        <v>2021-10-11(월) 오전 00:00</v>
      </c>
      <c r="N15" s="289"/>
      <c r="O15" s="290"/>
      <c r="Q15" s="274"/>
      <c r="R15" s="274"/>
      <c r="S15" s="274"/>
    </row>
    <row r="16" spans="1:19" ht="17.25" customHeight="1" thickBot="1">
      <c r="A16" s="312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94" t="s">
        <v>37</v>
      </c>
      <c r="H16" s="195" t="s">
        <v>40</v>
      </c>
      <c r="I16" s="196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64"/>
      <c r="R16" s="264"/>
      <c r="S16" s="264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74"/>
      <c r="R17" s="274"/>
      <c r="S17" s="274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74"/>
      <c r="R18" s="274"/>
      <c r="S18" s="274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64"/>
      <c r="R19" s="264"/>
      <c r="S19" s="264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64"/>
      <c r="R20" s="264"/>
      <c r="S20" s="264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64"/>
      <c r="R21" s="264"/>
      <c r="S21" s="264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64"/>
      <c r="R22" s="264"/>
      <c r="S22" s="264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64"/>
      <c r="R23" s="264"/>
      <c r="S23" s="264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64"/>
      <c r="R24" s="264"/>
      <c r="S24" s="264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65"/>
      <c r="R26" s="266"/>
      <c r="S26" s="267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68"/>
      <c r="R27" s="269"/>
      <c r="S27" s="270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1"/>
      <c r="R28" s="272"/>
      <c r="S28" s="273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64"/>
      <c r="R29" s="264"/>
      <c r="S29" s="264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74"/>
      <c r="R30" s="274"/>
      <c r="S30" s="274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74"/>
      <c r="R31" s="274"/>
      <c r="S31" s="274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64"/>
      <c r="R32" s="264"/>
      <c r="S32" s="264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64"/>
      <c r="R33" s="264"/>
      <c r="S33" s="264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64"/>
      <c r="R34" s="264"/>
      <c r="S34" s="264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53"/>
      <c r="R35" s="254"/>
      <c r="S35" s="255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56"/>
      <c r="R36" s="257"/>
      <c r="S36" s="258"/>
    </row>
    <row r="37" spans="1:19" ht="17.25" customHeight="1" thickBot="1">
      <c r="A37" s="132" t="s">
        <v>42</v>
      </c>
      <c r="B37" s="317">
        <v>150000</v>
      </c>
      <c r="C37" s="318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59"/>
      <c r="R37" s="260"/>
      <c r="S37" s="261"/>
    </row>
    <row r="38" spans="1:19" ht="17.25" customHeight="1"/>
    <row r="39" spans="1:19" ht="17.25" customHeight="1" thickBot="1"/>
    <row r="40" spans="1:19" ht="17.25" customHeight="1" thickBot="1">
      <c r="A40" s="275" t="s">
        <v>44</v>
      </c>
      <c r="B40" s="276"/>
      <c r="C40" s="276"/>
      <c r="D40" s="276"/>
      <c r="E40" s="276"/>
      <c r="F40" s="276"/>
      <c r="G40" s="276"/>
      <c r="H40" s="276"/>
      <c r="I40" s="276"/>
      <c r="J40" s="276"/>
      <c r="K40" s="276"/>
      <c r="L40" s="276"/>
      <c r="M40" s="276"/>
      <c r="N40" s="276"/>
      <c r="O40" s="277"/>
      <c r="Q40" s="274"/>
      <c r="R40" s="274"/>
      <c r="S40" s="274"/>
    </row>
    <row r="41" spans="1:19" ht="17.25" customHeight="1" thickBot="1">
      <c r="A41" s="193" t="s">
        <v>265</v>
      </c>
      <c r="B41" s="275" t="s">
        <v>49</v>
      </c>
      <c r="C41" s="277"/>
      <c r="D41" s="275" t="s">
        <v>58</v>
      </c>
      <c r="E41" s="276"/>
      <c r="F41" s="277"/>
      <c r="G41" s="278">
        <f>_xlfn.IFNA(VLOOKUP(B41, 현재가테이블!$B$2:$D$200, 2, FALSE), "-")</f>
        <v>74050000</v>
      </c>
      <c r="H41" s="279"/>
      <c r="I41" s="280"/>
      <c r="J41" s="275" t="s">
        <v>59</v>
      </c>
      <c r="K41" s="276"/>
      <c r="L41" s="277"/>
      <c r="M41" s="281">
        <f>_xlfn.IFNA(VLOOKUP(B41, 현재가테이블!$B$2:$D$200, 3, FALSE), "-")</f>
        <v>-1.04236269E-2</v>
      </c>
      <c r="N41" s="282"/>
      <c r="O41" s="283"/>
      <c r="Q41" s="274"/>
      <c r="R41" s="274"/>
      <c r="S41" s="274"/>
    </row>
    <row r="42" spans="1:19" ht="17.25" customHeight="1" thickBot="1">
      <c r="A42" s="319" t="s">
        <v>55</v>
      </c>
      <c r="B42" s="315" t="str">
        <f>TEXT($G$1, "[$-ko-KR]yyyy-mm-dd(ddd) ") &amp; "오전 00:00"</f>
        <v>2021-10-10(일) 오전 00:00</v>
      </c>
      <c r="C42" s="316"/>
      <c r="D42" s="288" t="str">
        <f>TEXT($G$1, "[$-ko-KR]yyyy-mm-dd(ddd) ") &amp; "오후 14:00"</f>
        <v>2021-10-10(일) 오후 14:00</v>
      </c>
      <c r="E42" s="289"/>
      <c r="F42" s="290"/>
      <c r="G42" s="288" t="str">
        <f>TEXT($G$1, "[$-ko-KR]yyyy-mm-dd(ddd) ") &amp; "오후 19:00"</f>
        <v>2021-10-10(일) 오후 19:00</v>
      </c>
      <c r="H42" s="289"/>
      <c r="I42" s="290"/>
      <c r="J42" s="288" t="str">
        <f>TEXT($G$1, "[$-ko-KR]yyyy-mm-dd(ddd) ") &amp; "오후 21:00"</f>
        <v>2021-10-10(일) 오후 21:00</v>
      </c>
      <c r="K42" s="289"/>
      <c r="L42" s="290"/>
      <c r="M42" s="288" t="str">
        <f>TEXT($G$1+1, "[$-ko-KR]yyyy-mm-dd(ddd) ") &amp; "오전 00:00"</f>
        <v>2021-10-11(월) 오전 00:00</v>
      </c>
      <c r="N42" s="289"/>
      <c r="O42" s="290"/>
      <c r="Q42" s="274"/>
      <c r="R42" s="274"/>
      <c r="S42" s="274"/>
    </row>
    <row r="43" spans="1:19" ht="17.25" customHeight="1" thickBot="1">
      <c r="A43" s="320"/>
      <c r="B43" s="121" t="s">
        <v>58</v>
      </c>
      <c r="C43" s="122" t="s">
        <v>59</v>
      </c>
      <c r="D43" s="2" t="s">
        <v>58</v>
      </c>
      <c r="E43" s="10" t="s">
        <v>266</v>
      </c>
      <c r="F43" s="11" t="s">
        <v>267</v>
      </c>
      <c r="G43" s="194" t="s">
        <v>58</v>
      </c>
      <c r="H43" s="195" t="s">
        <v>266</v>
      </c>
      <c r="I43" s="196" t="s">
        <v>267</v>
      </c>
      <c r="J43" s="10" t="s">
        <v>58</v>
      </c>
      <c r="K43" s="10" t="s">
        <v>266</v>
      </c>
      <c r="L43" s="115" t="s">
        <v>267</v>
      </c>
      <c r="M43" s="2" t="s">
        <v>58</v>
      </c>
      <c r="N43" s="10" t="s">
        <v>266</v>
      </c>
      <c r="O43" s="66" t="s">
        <v>267</v>
      </c>
      <c r="Q43" s="264"/>
      <c r="R43" s="264"/>
      <c r="S43" s="264"/>
    </row>
    <row r="44" spans="1:19" ht="17.25" customHeight="1" thickBot="1">
      <c r="A44" s="123" t="s">
        <v>208</v>
      </c>
      <c r="B44" s="124">
        <v>26.2</v>
      </c>
      <c r="C44" s="76">
        <v>0.37172774870000003</v>
      </c>
      <c r="D44" s="13">
        <v>21.7</v>
      </c>
      <c r="E44" s="14">
        <f>IF(ISNUMBER(D44), (D44 - $B44) / $B44, "")</f>
        <v>-0.1717557251908397</v>
      </c>
      <c r="F44" s="16">
        <f>IF(ISNUMBER(D44), $B64 * E44, "")</f>
        <v>-25763.358778625956</v>
      </c>
      <c r="G44" s="29">
        <v>21.3</v>
      </c>
      <c r="H44" s="14">
        <f>IF(ISNUMBER(G44), (G44 - $B44) / $B44, "")</f>
        <v>-0.18702290076335873</v>
      </c>
      <c r="I44" s="100">
        <f>IF(ISNUMBER(G44), $B64 * H44, "")</f>
        <v>-28053.435114503809</v>
      </c>
      <c r="J44" s="13">
        <v>21</v>
      </c>
      <c r="K44" s="14">
        <f>IF(ISNUMBER(J44), (J44 - $B44) / $B44, "")</f>
        <v>-0.19847328244274806</v>
      </c>
      <c r="L44" s="16">
        <f>IF(ISNUMBER(J44), $B64 * K44, "")</f>
        <v>-29770.992366412211</v>
      </c>
      <c r="M44" s="29">
        <v>21.5</v>
      </c>
      <c r="N44" s="14">
        <f>IF(ISNUMBER(M44), (M44 - $B44) / $B44, "")</f>
        <v>-0.1793893129770992</v>
      </c>
      <c r="O44" s="16">
        <f>IF(ISNUMBER(M44), $B64 * N44, "")</f>
        <v>-26908.396946564881</v>
      </c>
      <c r="Q44" s="274"/>
      <c r="R44" s="274"/>
      <c r="S44" s="274"/>
    </row>
    <row r="45" spans="1:19" ht="17.25" customHeight="1" thickBot="1">
      <c r="A45" s="125" t="s">
        <v>98</v>
      </c>
      <c r="B45" s="126">
        <v>5.22</v>
      </c>
      <c r="C45" s="77">
        <v>0.14223194750000001</v>
      </c>
      <c r="D45" s="15">
        <v>4.93</v>
      </c>
      <c r="E45" s="32">
        <f t="shared" ref="E45:E48" si="14">IF(ISNUMBER(D45), (D45 - $B45) / $B45, "")</f>
        <v>-5.5555555555555566E-2</v>
      </c>
      <c r="F45" s="18">
        <f>IF(ISNUMBER(D45), $B64 * E45, "")</f>
        <v>-8333.3333333333358</v>
      </c>
      <c r="G45" s="31">
        <v>4.92</v>
      </c>
      <c r="H45" s="32">
        <f t="shared" ref="H45:H48" si="15">IF(ISNUMBER(G45), (G45 - $B45) / $B45, "")</f>
        <v>-5.7471264367816063E-2</v>
      </c>
      <c r="I45" s="101">
        <f>IF(ISNUMBER(G45), $B64 * H45, "")</f>
        <v>-8620.6896551724094</v>
      </c>
      <c r="J45" s="15">
        <v>4.87</v>
      </c>
      <c r="K45" s="32">
        <f t="shared" ref="K45:K48" si="16">IF(ISNUMBER(J45), (J45 - $B45) / $B45, "")</f>
        <v>-6.7049808429118715E-2</v>
      </c>
      <c r="L45" s="18">
        <f>IF(ISNUMBER(J45), $B64 * K45, "")</f>
        <v>-10057.471264367807</v>
      </c>
      <c r="M45" s="31">
        <v>4.87</v>
      </c>
      <c r="N45" s="32">
        <f t="shared" ref="N45:N48" si="17">IF(ISNUMBER(M45), (M45 - $B45) / $B45, "")</f>
        <v>-6.7049808429118715E-2</v>
      </c>
      <c r="O45" s="18">
        <f>IF(ISNUMBER(M45), $B64 * N45, "")</f>
        <v>-10057.471264367807</v>
      </c>
      <c r="Q45" s="274"/>
      <c r="R45" s="274"/>
      <c r="S45" s="274"/>
    </row>
    <row r="46" spans="1:19" ht="17.25" customHeight="1" thickBot="1">
      <c r="A46" s="125" t="s">
        <v>65</v>
      </c>
      <c r="B46" s="126">
        <v>71.400000000000006</v>
      </c>
      <c r="C46" s="77">
        <v>3.1791907500000001E-2</v>
      </c>
      <c r="D46" s="15">
        <v>70.2</v>
      </c>
      <c r="E46" s="32">
        <f t="shared" si="14"/>
        <v>-1.6806722689075668E-2</v>
      </c>
      <c r="F46" s="18">
        <f>IF(ISNUMBER(D46), $B64 * E46, "")</f>
        <v>-2521.0084033613502</v>
      </c>
      <c r="G46" s="31">
        <v>69.900000000000006</v>
      </c>
      <c r="H46" s="32">
        <f t="shared" si="15"/>
        <v>-2.1008403361344536E-2</v>
      </c>
      <c r="I46" s="101">
        <f>IF(ISNUMBER(G46), $B64 * H46, "")</f>
        <v>-3151.2605042016803</v>
      </c>
      <c r="J46" s="15">
        <v>69.3</v>
      </c>
      <c r="K46" s="32">
        <f t="shared" si="16"/>
        <v>-2.941176470588247E-2</v>
      </c>
      <c r="L46" s="18">
        <f>IF(ISNUMBER(J46), $B64 * K46, "")</f>
        <v>-4411.7647058823704</v>
      </c>
      <c r="M46" s="31">
        <v>69.400000000000006</v>
      </c>
      <c r="N46" s="32">
        <f t="shared" si="17"/>
        <v>-2.8011204481792715E-2</v>
      </c>
      <c r="O46" s="18">
        <f>IF(ISNUMBER(M46), $B64 * N46, "")</f>
        <v>-4201.6806722689071</v>
      </c>
      <c r="Q46" s="264"/>
      <c r="R46" s="264"/>
      <c r="S46" s="264"/>
    </row>
    <row r="47" spans="1:19" ht="17.25" customHeight="1" thickBot="1">
      <c r="A47" s="125" t="s">
        <v>146</v>
      </c>
      <c r="B47" s="126">
        <v>25</v>
      </c>
      <c r="C47" s="77">
        <v>1.6260162599999999E-2</v>
      </c>
      <c r="D47" s="15">
        <v>24.4</v>
      </c>
      <c r="E47" s="32">
        <f t="shared" si="14"/>
        <v>-2.4000000000000056E-2</v>
      </c>
      <c r="F47" s="18">
        <f>IF(ISNUMBER(D47), $B64 * E47, "")</f>
        <v>-3600.0000000000082</v>
      </c>
      <c r="G47" s="31">
        <v>24.3</v>
      </c>
      <c r="H47" s="32">
        <f t="shared" si="15"/>
        <v>-2.7999999999999973E-2</v>
      </c>
      <c r="I47" s="101">
        <f>IF(ISNUMBER(G47), $B64 * H47, "")</f>
        <v>-4199.9999999999964</v>
      </c>
      <c r="J47" s="15">
        <v>24.2</v>
      </c>
      <c r="K47" s="32">
        <f t="shared" si="16"/>
        <v>-3.2000000000000028E-2</v>
      </c>
      <c r="L47" s="18">
        <f>IF(ISNUMBER(J47), $B64 * K47, "")</f>
        <v>-4800.0000000000045</v>
      </c>
      <c r="M47" s="31">
        <v>24.3</v>
      </c>
      <c r="N47" s="32">
        <f t="shared" si="17"/>
        <v>-2.7999999999999973E-2</v>
      </c>
      <c r="O47" s="18">
        <f>IF(ISNUMBER(M47), $B64 * N47, "")</f>
        <v>-4199.9999999999964</v>
      </c>
      <c r="Q47" s="264"/>
      <c r="R47" s="264"/>
      <c r="S47" s="264"/>
    </row>
    <row r="48" spans="1:19" ht="17.25" customHeight="1" thickBot="1">
      <c r="A48" s="127" t="s">
        <v>176</v>
      </c>
      <c r="B48" s="128">
        <v>23.3</v>
      </c>
      <c r="C48" s="78">
        <v>8.6580087000000007E-3</v>
      </c>
      <c r="D48" s="20">
        <v>22.2</v>
      </c>
      <c r="E48" s="21">
        <f t="shared" si="14"/>
        <v>-4.7210300429184608E-2</v>
      </c>
      <c r="F48" s="22">
        <f>IF(ISNUMBER(D48), $B64 * E48, "")</f>
        <v>-7081.5450643776912</v>
      </c>
      <c r="G48" s="30">
        <v>22</v>
      </c>
      <c r="H48" s="21">
        <f t="shared" si="15"/>
        <v>-5.5793991416309044E-2</v>
      </c>
      <c r="I48" s="105">
        <f>IF(ISNUMBER(G48), $B64 * H48, "")</f>
        <v>-8369.0987124463572</v>
      </c>
      <c r="J48" s="20">
        <v>21.8</v>
      </c>
      <c r="K48" s="21">
        <f t="shared" si="16"/>
        <v>-6.4377682403433473E-2</v>
      </c>
      <c r="L48" s="22">
        <f>IF(ISNUMBER(J48), $B64 * K48, "")</f>
        <v>-9656.6523605150214</v>
      </c>
      <c r="M48" s="30">
        <v>22</v>
      </c>
      <c r="N48" s="21">
        <f t="shared" si="17"/>
        <v>-5.5793991416309044E-2</v>
      </c>
      <c r="O48" s="22">
        <f>IF(ISNUMBER(M48), $B64 * N48, "")</f>
        <v>-8369.0987124463572</v>
      </c>
      <c r="Q48" s="264"/>
      <c r="R48" s="264"/>
      <c r="S48" s="264"/>
    </row>
    <row r="49" spans="1:19" ht="17.25" customHeight="1" thickBot="1">
      <c r="A49" s="125" t="s">
        <v>328</v>
      </c>
      <c r="B49" s="129">
        <v>0.27300000000000002</v>
      </c>
      <c r="C49" s="80">
        <v>3.6764706E-3</v>
      </c>
      <c r="D49" s="106">
        <v>0.27</v>
      </c>
      <c r="E49" s="107">
        <f>IF(ISNUMBER(D49), (D49 - $B49) / $B49, "")</f>
        <v>-1.0989010989010999E-2</v>
      </c>
      <c r="F49" s="108">
        <f>IF(ISNUMBER(D49), $B64 * E49, "")</f>
        <v>-1648.3516483516498</v>
      </c>
      <c r="G49" s="109">
        <v>0.26800000000000002</v>
      </c>
      <c r="H49" s="107">
        <f>IF(ISNUMBER(G49), (G49 - $B49) / $B49, "")</f>
        <v>-1.831501831501833E-2</v>
      </c>
      <c r="I49" s="110">
        <f>IF(ISNUMBER(G49), $B64 * H49, "")</f>
        <v>-2747.2527472527495</v>
      </c>
      <c r="J49" s="106">
        <v>0.26800000000000002</v>
      </c>
      <c r="K49" s="107">
        <f>IF(ISNUMBER(J49), (J49 - $B49) / $B49, "")</f>
        <v>-1.831501831501833E-2</v>
      </c>
      <c r="L49" s="108">
        <f>IF(ISNUMBER(J49), $B64 * K49, "")</f>
        <v>-2747.2527472527495</v>
      </c>
      <c r="M49" s="109">
        <v>0.26900000000000002</v>
      </c>
      <c r="N49" s="107">
        <f>IF(ISNUMBER(M49), (M49 - $B49) / $B49, "")</f>
        <v>-1.4652014652014664E-2</v>
      </c>
      <c r="O49" s="108">
        <f>IF(ISNUMBER(M49), $B64 * N49, "")</f>
        <v>-2197.8021978021998</v>
      </c>
      <c r="Q49" s="264"/>
      <c r="R49" s="264"/>
      <c r="S49" s="264"/>
    </row>
    <row r="50" spans="1:19" ht="17.25" customHeight="1" thickBot="1">
      <c r="A50" s="125" t="s">
        <v>214</v>
      </c>
      <c r="B50" s="126">
        <v>14.3</v>
      </c>
      <c r="C50" s="77">
        <v>0</v>
      </c>
      <c r="D50" s="15">
        <v>14.1</v>
      </c>
      <c r="E50" s="32">
        <f t="shared" ref="E50:E53" si="18">IF(ISNUMBER(D50), (D50 - $B50) / $B50, "")</f>
        <v>-1.3986013986014061E-2</v>
      </c>
      <c r="F50" s="18">
        <f>IF(ISNUMBER(D50), $B64 * E50, "")</f>
        <v>-2097.9020979021093</v>
      </c>
      <c r="G50" s="31">
        <v>13.9</v>
      </c>
      <c r="H50" s="32">
        <f t="shared" ref="H50:H53" si="19">IF(ISNUMBER(G50), (G50 - $B50) / $B50, "")</f>
        <v>-2.7972027972027996E-2</v>
      </c>
      <c r="I50" s="101">
        <f>IF(ISNUMBER(G50), $B64 * H50, "")</f>
        <v>-4195.8041958041995</v>
      </c>
      <c r="J50" s="15">
        <v>13.7</v>
      </c>
      <c r="K50" s="32">
        <f t="shared" ref="K50:K53" si="20">IF(ISNUMBER(J50), (J50 - $B50) / $B50, "")</f>
        <v>-4.1958041958042057E-2</v>
      </c>
      <c r="L50" s="18">
        <f>IF(ISNUMBER(J50), $B64 * K50, "")</f>
        <v>-6293.7062937063083</v>
      </c>
      <c r="M50" s="31">
        <v>13.8</v>
      </c>
      <c r="N50" s="32">
        <f t="shared" ref="N50:N53" si="21">IF(ISNUMBER(M50), (M50 - $B50) / $B50, "")</f>
        <v>-3.4965034965034961E-2</v>
      </c>
      <c r="O50" s="18">
        <f>IF(ISNUMBER(M50), $B64 * N50, "")</f>
        <v>-5244.7552447552443</v>
      </c>
      <c r="Q50" s="264"/>
      <c r="R50" s="264"/>
      <c r="S50" s="264"/>
    </row>
    <row r="51" spans="1:19" ht="17.25" customHeight="1" thickBot="1">
      <c r="A51" s="125" t="s">
        <v>186</v>
      </c>
      <c r="B51" s="126">
        <v>18.100000000000001</v>
      </c>
      <c r="C51" s="77">
        <v>-3.2085561499999998E-2</v>
      </c>
      <c r="D51" s="15">
        <v>18.3</v>
      </c>
      <c r="E51" s="32">
        <f t="shared" si="18"/>
        <v>1.1049723756906037E-2</v>
      </c>
      <c r="F51" s="18">
        <f>IF(ISNUMBER(D51), $B64 * E51, "")</f>
        <v>1657.4585635359056</v>
      </c>
      <c r="G51" s="31">
        <v>18.2</v>
      </c>
      <c r="H51" s="32">
        <f t="shared" si="19"/>
        <v>5.5248618784529205E-3</v>
      </c>
      <c r="I51" s="101">
        <f>IF(ISNUMBER(G51), $B64 * H51, "")</f>
        <v>828.72928176793812</v>
      </c>
      <c r="J51" s="15">
        <v>18.2</v>
      </c>
      <c r="K51" s="32">
        <f t="shared" si="20"/>
        <v>5.5248618784529205E-3</v>
      </c>
      <c r="L51" s="18">
        <f>IF(ISNUMBER(J51), $B64 * K51, "")</f>
        <v>828.72928176793812</v>
      </c>
      <c r="M51" s="31">
        <v>18.600000000000001</v>
      </c>
      <c r="N51" s="32">
        <f t="shared" si="21"/>
        <v>2.7624309392265192E-2</v>
      </c>
      <c r="O51" s="18">
        <f>IF(ISNUMBER(M51), $B64 * N51, "")</f>
        <v>4143.6464088397788</v>
      </c>
      <c r="Q51" s="264"/>
      <c r="R51" s="264"/>
      <c r="S51" s="264"/>
    </row>
    <row r="52" spans="1:19" ht="17.25" customHeight="1" thickBot="1">
      <c r="A52" s="125" t="s">
        <v>120</v>
      </c>
      <c r="B52" s="126">
        <v>44.3</v>
      </c>
      <c r="C52" s="77">
        <v>-3.6956521700000002E-2</v>
      </c>
      <c r="D52" s="15">
        <v>43</v>
      </c>
      <c r="E52" s="32">
        <f t="shared" si="18"/>
        <v>-2.9345372460496552E-2</v>
      </c>
      <c r="F52" s="18">
        <f>IF(ISNUMBER(D52), $B64 * E52, "")</f>
        <v>-4401.8058690744829</v>
      </c>
      <c r="G52" s="31">
        <v>42.9</v>
      </c>
      <c r="H52" s="32">
        <f t="shared" si="19"/>
        <v>-3.1602708803611705E-2</v>
      </c>
      <c r="I52" s="101">
        <f>IF(ISNUMBER(G52), $B64 * H52, "")</f>
        <v>-4740.406320541756</v>
      </c>
      <c r="J52" s="15">
        <v>42.5</v>
      </c>
      <c r="K52" s="32">
        <f t="shared" si="20"/>
        <v>-4.0632054176072172E-2</v>
      </c>
      <c r="L52" s="18">
        <f>IF(ISNUMBER(J52), $B64 * K52, "")</f>
        <v>-6094.8081264108259</v>
      </c>
      <c r="M52" s="31">
        <v>42.5</v>
      </c>
      <c r="N52" s="32">
        <f t="shared" si="21"/>
        <v>-4.0632054176072172E-2</v>
      </c>
      <c r="O52" s="18">
        <f>IF(ISNUMBER(M52), $B64 * N52, "")</f>
        <v>-6094.8081264108259</v>
      </c>
      <c r="Q52" s="33"/>
      <c r="R52" s="33"/>
    </row>
    <row r="53" spans="1:19" ht="17.25" customHeight="1" thickBot="1">
      <c r="A53" s="130" t="s">
        <v>148</v>
      </c>
      <c r="B53" s="131">
        <v>15.4</v>
      </c>
      <c r="C53" s="79">
        <v>-4.3478260900000003E-2</v>
      </c>
      <c r="D53" s="24">
        <v>15.3</v>
      </c>
      <c r="E53" s="25">
        <f t="shared" si="18"/>
        <v>-6.4935064935064705E-3</v>
      </c>
      <c r="F53" s="104">
        <f>IF(ISNUMBER(D53), $B64 * E53, "")</f>
        <v>-974.02597402597053</v>
      </c>
      <c r="G53" s="102">
        <v>15.4</v>
      </c>
      <c r="H53" s="25">
        <f t="shared" si="19"/>
        <v>0</v>
      </c>
      <c r="I53" s="103">
        <f>IF(ISNUMBER(G53), $B64 * H53, "")</f>
        <v>0</v>
      </c>
      <c r="J53" s="24">
        <v>15.3</v>
      </c>
      <c r="K53" s="25">
        <f t="shared" si="20"/>
        <v>-6.4935064935064705E-3</v>
      </c>
      <c r="L53" s="104">
        <f>IF(ISNUMBER(J53), $B64 * K53, "")</f>
        <v>-974.02597402597053</v>
      </c>
      <c r="M53" s="102">
        <v>15.6</v>
      </c>
      <c r="N53" s="25">
        <f t="shared" si="21"/>
        <v>1.2987012987012941E-2</v>
      </c>
      <c r="O53" s="104">
        <f>IF(ISNUMBER(M53), $B64 * N53, "")</f>
        <v>1948.0519480519411</v>
      </c>
      <c r="Q53" s="265"/>
      <c r="R53" s="266"/>
      <c r="S53" s="267"/>
    </row>
    <row r="54" spans="1:19" ht="17.25" customHeight="1">
      <c r="A54" s="123" t="s">
        <v>188</v>
      </c>
      <c r="B54" s="124">
        <v>20.399999999999999</v>
      </c>
      <c r="C54" s="76">
        <v>-4.6728972000000001E-2</v>
      </c>
      <c r="D54" s="13">
        <v>20</v>
      </c>
      <c r="E54" s="14">
        <f>IF(ISNUMBER(D54), (D54 - $B54) / $B54, "")</f>
        <v>-1.9607843137254832E-2</v>
      </c>
      <c r="F54" s="16">
        <f>IF(ISNUMBER(D54), $B64 * E54, "")</f>
        <v>-2941.1764705882247</v>
      </c>
      <c r="G54" s="29">
        <v>20.2</v>
      </c>
      <c r="H54" s="14">
        <f>IF(ISNUMBER(G54), (G54 - $B54) / $B54, "")</f>
        <v>-9.8039215686274161E-3</v>
      </c>
      <c r="I54" s="100">
        <f>IF(ISNUMBER(G54), $B64 * H54, "")</f>
        <v>-1470.5882352941123</v>
      </c>
      <c r="J54" s="13">
        <v>20</v>
      </c>
      <c r="K54" s="14">
        <f>IF(ISNUMBER(J54), (J54 - $B54) / $B54, "")</f>
        <v>-1.9607843137254832E-2</v>
      </c>
      <c r="L54" s="16">
        <f>IF(ISNUMBER(J54), $B64 * K54, "")</f>
        <v>-2941.1764705882247</v>
      </c>
      <c r="M54" s="29">
        <v>20.5</v>
      </c>
      <c r="N54" s="14">
        <f>IF(ISNUMBER(M54), (M54 - $B54) / $B54, "")</f>
        <v>4.9019607843137957E-3</v>
      </c>
      <c r="O54" s="16">
        <f>IF(ISNUMBER(M54), $B64 * N54, "")</f>
        <v>735.29411764706936</v>
      </c>
      <c r="Q54" s="268"/>
      <c r="R54" s="269"/>
      <c r="S54" s="270"/>
    </row>
    <row r="55" spans="1:19" ht="17.25" customHeight="1" thickBot="1">
      <c r="A55" s="125" t="s">
        <v>232</v>
      </c>
      <c r="B55" s="126">
        <v>94.2</v>
      </c>
      <c r="C55" s="77">
        <v>-5.7057057100000003E-2</v>
      </c>
      <c r="D55" s="15">
        <v>93.1</v>
      </c>
      <c r="E55" s="32">
        <f t="shared" ref="E55:E58" si="22">IF(ISNUMBER(D55), (D55 - $B55) / $B55, "")</f>
        <v>-1.167728237791941E-2</v>
      </c>
      <c r="F55" s="18">
        <f>IF(ISNUMBER(D55), $B64 * E55, "")</f>
        <v>-1751.5923566879114</v>
      </c>
      <c r="G55" s="31">
        <v>92.8</v>
      </c>
      <c r="H55" s="32">
        <f t="shared" ref="H55:H58" si="23">IF(ISNUMBER(G55), (G55 - $B55) / $B55, "")</f>
        <v>-1.4861995753715558E-2</v>
      </c>
      <c r="I55" s="101">
        <f>IF(ISNUMBER(G55), $B64 * H55, "")</f>
        <v>-2229.2993630573337</v>
      </c>
      <c r="J55" s="15">
        <v>92.4</v>
      </c>
      <c r="K55" s="32">
        <f t="shared" ref="K55:K58" si="24">IF(ISNUMBER(J55), (J55 - $B55) / $B55, "")</f>
        <v>-1.9108280254777038E-2</v>
      </c>
      <c r="L55" s="18">
        <f>IF(ISNUMBER(J55), $B64 * K55, "")</f>
        <v>-2866.2420382165556</v>
      </c>
      <c r="M55" s="31">
        <v>93.9</v>
      </c>
      <c r="N55" s="32">
        <f t="shared" ref="N55:N58" si="25">IF(ISNUMBER(M55), (M55 - $B55) / $B55, "")</f>
        <v>-3.1847133757961481E-3</v>
      </c>
      <c r="O55" s="18">
        <f>IF(ISNUMBER(M55), $B64 * N55, "")</f>
        <v>-477.70700636942223</v>
      </c>
      <c r="Q55" s="271"/>
      <c r="R55" s="272"/>
      <c r="S55" s="273"/>
    </row>
    <row r="56" spans="1:19" ht="17.25" customHeight="1" thickBot="1">
      <c r="A56" s="125" t="s">
        <v>200</v>
      </c>
      <c r="B56" s="126">
        <v>93.1</v>
      </c>
      <c r="C56" s="77">
        <v>-7.8217821800000004E-2</v>
      </c>
      <c r="D56" s="15">
        <v>93.3</v>
      </c>
      <c r="E56" s="32">
        <f t="shared" si="22"/>
        <v>2.1482277121375173E-3</v>
      </c>
      <c r="F56" s="18">
        <f>IF(ISNUMBER(D56), $B64 * E56, "")</f>
        <v>322.23415682062762</v>
      </c>
      <c r="G56" s="31">
        <v>91.3</v>
      </c>
      <c r="H56" s="32">
        <f t="shared" si="23"/>
        <v>-1.9334049409237351E-2</v>
      </c>
      <c r="I56" s="101">
        <f>IF(ISNUMBER(G56), $B64 * H56, "")</f>
        <v>-2900.1074113856025</v>
      </c>
      <c r="J56" s="15">
        <v>90.6</v>
      </c>
      <c r="K56" s="32">
        <f t="shared" si="24"/>
        <v>-2.6852846401718585E-2</v>
      </c>
      <c r="L56" s="18">
        <f>IF(ISNUMBER(J56), $B64 * K56, "")</f>
        <v>-4027.9269602577879</v>
      </c>
      <c r="M56" s="31">
        <v>91.2</v>
      </c>
      <c r="N56" s="32">
        <f t="shared" si="25"/>
        <v>-2.0408163265306031E-2</v>
      </c>
      <c r="O56" s="18">
        <f>IF(ISNUMBER(M56), $B64 * N56, "")</f>
        <v>-3061.2244897959044</v>
      </c>
      <c r="Q56" s="264"/>
      <c r="R56" s="264"/>
      <c r="S56" s="264"/>
    </row>
    <row r="57" spans="1:19" ht="17.25" customHeight="1" thickBot="1">
      <c r="A57" s="125" t="s">
        <v>206</v>
      </c>
      <c r="B57" s="126">
        <v>15.9</v>
      </c>
      <c r="C57" s="77">
        <v>-0.10674157300000001</v>
      </c>
      <c r="D57" s="15">
        <v>18.100000000000001</v>
      </c>
      <c r="E57" s="32">
        <f t="shared" si="22"/>
        <v>0.13836477987421389</v>
      </c>
      <c r="F57" s="18">
        <f>IF(ISNUMBER(D57), $B64 * E57, "")</f>
        <v>20754.716981132082</v>
      </c>
      <c r="G57" s="31">
        <v>17.600000000000001</v>
      </c>
      <c r="H57" s="32">
        <f t="shared" si="23"/>
        <v>0.10691823899371075</v>
      </c>
      <c r="I57" s="101">
        <f>IF(ISNUMBER(G57), $B64 * H57, "")</f>
        <v>16037.735849056613</v>
      </c>
      <c r="J57" s="15">
        <v>17.7</v>
      </c>
      <c r="K57" s="32">
        <f t="shared" si="24"/>
        <v>0.11320754716981125</v>
      </c>
      <c r="L57" s="18">
        <f>IF(ISNUMBER(J57), $B64 * K57, "")</f>
        <v>16981.132075471687</v>
      </c>
      <c r="M57" s="31">
        <v>17.899999999999999</v>
      </c>
      <c r="N57" s="32">
        <f t="shared" si="25"/>
        <v>0.12578616352201247</v>
      </c>
      <c r="O57" s="18">
        <f>IF(ISNUMBER(M57), $B64 * N57, "")</f>
        <v>18867.924528301872</v>
      </c>
      <c r="Q57" s="274"/>
      <c r="R57" s="274"/>
      <c r="S57" s="274"/>
    </row>
    <row r="58" spans="1:19" ht="17.25" customHeight="1" thickBot="1">
      <c r="A58" s="127" t="s">
        <v>202</v>
      </c>
      <c r="B58" s="128">
        <v>21.4</v>
      </c>
      <c r="C58" s="78">
        <v>-0.13008130079999999</v>
      </c>
      <c r="D58" s="20">
        <v>20.100000000000001</v>
      </c>
      <c r="E58" s="21">
        <f t="shared" si="22"/>
        <v>-6.0747663551401737E-2</v>
      </c>
      <c r="F58" s="22">
        <f>IF(ISNUMBER(D58), $B64 * E58, "")</f>
        <v>-9112.1495327102602</v>
      </c>
      <c r="G58" s="30">
        <v>20.100000000000001</v>
      </c>
      <c r="H58" s="21">
        <f t="shared" si="23"/>
        <v>-6.0747663551401737E-2</v>
      </c>
      <c r="I58" s="105">
        <f>IF(ISNUMBER(G58), $B64 * H58, "")</f>
        <v>-9112.1495327102602</v>
      </c>
      <c r="J58" s="20">
        <v>20</v>
      </c>
      <c r="K58" s="21">
        <f t="shared" si="24"/>
        <v>-6.5420560747663489E-2</v>
      </c>
      <c r="L58" s="22">
        <f>IF(ISNUMBER(J58), $B64 * K58, "")</f>
        <v>-9813.0841121495232</v>
      </c>
      <c r="M58" s="30">
        <v>20.3</v>
      </c>
      <c r="N58" s="21">
        <f t="shared" si="25"/>
        <v>-5.1401869158878406E-2</v>
      </c>
      <c r="O58" s="22">
        <f>IF(ISNUMBER(M58), $B64 * N58, "")</f>
        <v>-7710.2803738317607</v>
      </c>
      <c r="Q58" s="274"/>
      <c r="R58" s="274"/>
      <c r="S58" s="274"/>
    </row>
    <row r="59" spans="1:19" ht="17.25" customHeight="1" thickBot="1">
      <c r="A59" s="125" t="s">
        <v>72</v>
      </c>
      <c r="B59" s="129">
        <v>48</v>
      </c>
      <c r="C59" s="80">
        <v>-0.20133111479999999</v>
      </c>
      <c r="D59" s="106">
        <v>41.1</v>
      </c>
      <c r="E59" s="107">
        <f>IF(ISNUMBER(D59), (D59 - $B59) / $B59, "")</f>
        <v>-0.14374999999999996</v>
      </c>
      <c r="F59" s="108">
        <f>IF(ISNUMBER(D59), $B64 * E59, "")</f>
        <v>-21562.499999999993</v>
      </c>
      <c r="G59" s="109">
        <v>40.200000000000003</v>
      </c>
      <c r="H59" s="107">
        <f>IF(ISNUMBER(G59), (G59 - $B59) / $B59, "")</f>
        <v>-0.16249999999999995</v>
      </c>
      <c r="I59" s="110">
        <f>IF(ISNUMBER(G59), $B64 * H59, "")</f>
        <v>-24374.999999999993</v>
      </c>
      <c r="J59" s="106">
        <v>40.1</v>
      </c>
      <c r="K59" s="107">
        <f>IF(ISNUMBER(J59), (J59 - $B59) / $B59, "")</f>
        <v>-0.1645833333333333</v>
      </c>
      <c r="L59" s="108">
        <f>IF(ISNUMBER(J59), $B64 * K59, "")</f>
        <v>-24687.499999999996</v>
      </c>
      <c r="M59" s="109">
        <v>40.4</v>
      </c>
      <c r="N59" s="107">
        <f>IF(ISNUMBER(M59), (M59 - $B59) / $B59, "")</f>
        <v>-0.15833333333333335</v>
      </c>
      <c r="O59" s="108">
        <f>IF(ISNUMBER(M59), $B64 * N59, "")</f>
        <v>-23750.000000000004</v>
      </c>
      <c r="Q59" s="264"/>
      <c r="R59" s="264"/>
      <c r="S59" s="264"/>
    </row>
    <row r="60" spans="1:19" ht="17.25" customHeight="1" thickBot="1">
      <c r="A60" s="125"/>
      <c r="B60" s="126"/>
      <c r="C60" s="77"/>
      <c r="D60" s="15" t="s">
        <v>329</v>
      </c>
      <c r="E60" s="32" t="str">
        <f t="shared" ref="E60:E63" si="26">IF(ISNUMBER(D60), (D60 - $B60) / $B60, "")</f>
        <v/>
      </c>
      <c r="F60" s="18" t="str">
        <f>IF(ISNUMBER(D60), $B64 * E60, "")</f>
        <v/>
      </c>
      <c r="G60" s="31" t="s">
        <v>329</v>
      </c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 t="s">
        <v>329</v>
      </c>
      <c r="K60" s="32" t="str">
        <f t="shared" ref="K60:K63" si="28">IF(ISNUMBER(J60), (J60 - $B60) / $B60, "")</f>
        <v/>
      </c>
      <c r="L60" s="18" t="str">
        <f>IF(ISNUMBER(J60), $B64 * K60, "")</f>
        <v/>
      </c>
      <c r="M60" s="31" t="s">
        <v>329</v>
      </c>
      <c r="N60" s="32" t="str">
        <f t="shared" ref="N60:N63" si="29">IF(ISNUMBER(M60), (M60 - $B60) / $B60, "")</f>
        <v/>
      </c>
      <c r="O60" s="18" t="str">
        <f>IF(ISNUMBER(M60), $B64 * N60, "")</f>
        <v/>
      </c>
      <c r="Q60" s="264"/>
      <c r="R60" s="264"/>
      <c r="S60" s="264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64"/>
      <c r="R61" s="264"/>
      <c r="S61" s="264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53"/>
      <c r="R62" s="254"/>
      <c r="S62" s="255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56"/>
      <c r="R63" s="257"/>
      <c r="S63" s="258"/>
    </row>
    <row r="64" spans="1:19" ht="17.25" customHeight="1" thickBot="1">
      <c r="A64" s="132" t="s">
        <v>268</v>
      </c>
      <c r="B64" s="317">
        <f>$B$37</f>
        <v>150000</v>
      </c>
      <c r="C64" s="318"/>
      <c r="D64" s="26" t="s">
        <v>269</v>
      </c>
      <c r="E64" s="27">
        <f>IF(COUNT(E44:E63), SUM(E44:E63) / COUNT(E44:E63), 0)</f>
        <v>-2.8772641594812638E-2</v>
      </c>
      <c r="F64" s="28">
        <f>SUM(F44:F63)</f>
        <v>-69054.339827550342</v>
      </c>
      <c r="G64" s="26" t="s">
        <v>269</v>
      </c>
      <c r="H64" s="27">
        <f>IF(COUNT(H44:H63), SUM(H44:H63) / COUNT(H44:H63), 0)</f>
        <v>-3.6374427775644043E-2</v>
      </c>
      <c r="I64" s="28">
        <f>SUM(I44:I63)</f>
        <v>-87298.626661545713</v>
      </c>
      <c r="J64" s="26" t="s">
        <v>269</v>
      </c>
      <c r="K64" s="27">
        <f>IF(COUNT(K44:K63), SUM(K44:K63) / COUNT(K44:K63), 0)</f>
        <v>-4.2221975859394058E-2</v>
      </c>
      <c r="L64" s="28">
        <f>SUM(L44:L63)</f>
        <v>-101332.74206254572</v>
      </c>
      <c r="M64" s="26" t="s">
        <v>269</v>
      </c>
      <c r="N64" s="27">
        <f>IF(COUNT(N44:N63), SUM(N44:N63) / COUNT(N44:N63), 0)</f>
        <v>-3.1907628346571938E-2</v>
      </c>
      <c r="O64" s="28">
        <f>SUM(O44:O63)</f>
        <v>-76578.308031772642</v>
      </c>
      <c r="Q64" s="259"/>
      <c r="R64" s="260"/>
      <c r="S64" s="261"/>
    </row>
    <row r="65" spans="1:19" ht="17.25" customHeight="1"/>
    <row r="66" spans="1:19" ht="17.25" customHeight="1" thickBot="1"/>
    <row r="67" spans="1:19" ht="17.25" thickBot="1">
      <c r="A67" s="275" t="s">
        <v>45</v>
      </c>
      <c r="B67" s="276"/>
      <c r="C67" s="276"/>
      <c r="D67" s="276"/>
      <c r="E67" s="276"/>
      <c r="F67" s="276"/>
      <c r="G67" s="276"/>
      <c r="H67" s="276"/>
      <c r="I67" s="276"/>
      <c r="J67" s="276"/>
      <c r="K67" s="276"/>
      <c r="L67" s="276"/>
      <c r="M67" s="276"/>
      <c r="N67" s="276"/>
      <c r="O67" s="277"/>
      <c r="Q67" s="274"/>
      <c r="R67" s="274"/>
      <c r="S67" s="274"/>
    </row>
    <row r="68" spans="1:19" ht="17.25" thickBot="1">
      <c r="A68" s="193" t="s">
        <v>265</v>
      </c>
      <c r="B68" s="275" t="s">
        <v>49</v>
      </c>
      <c r="C68" s="277"/>
      <c r="D68" s="275" t="s">
        <v>58</v>
      </c>
      <c r="E68" s="276"/>
      <c r="F68" s="277"/>
      <c r="G68" s="278">
        <f>_xlfn.IFNA(VLOOKUP(B68, 현재가테이블!$B$2:$D$200, 2, FALSE), "-")</f>
        <v>74050000</v>
      </c>
      <c r="H68" s="279"/>
      <c r="I68" s="280"/>
      <c r="J68" s="275" t="s">
        <v>59</v>
      </c>
      <c r="K68" s="276"/>
      <c r="L68" s="277"/>
      <c r="M68" s="281">
        <f>_xlfn.IFNA(VLOOKUP(B68, 현재가테이블!$B$2:$D$200, 3, FALSE), "-")</f>
        <v>-1.04236269E-2</v>
      </c>
      <c r="N68" s="282"/>
      <c r="O68" s="283"/>
      <c r="Q68" s="274"/>
      <c r="R68" s="274"/>
      <c r="S68" s="274"/>
    </row>
    <row r="69" spans="1:19" ht="17.25" thickBot="1">
      <c r="A69" s="319" t="s">
        <v>55</v>
      </c>
      <c r="B69" s="315" t="str">
        <f>TEXT($G$1, "[$-ko-KR]yyyy-mm-dd(ddd) ") &amp; "오전 00:00"</f>
        <v>2021-10-10(일) 오전 00:00</v>
      </c>
      <c r="C69" s="316"/>
      <c r="D69" s="288" t="str">
        <f>TEXT($G$1, "[$-ko-KR]yyyy-mm-dd(ddd) ") &amp; "오후 14:00"</f>
        <v>2021-10-10(일) 오후 14:00</v>
      </c>
      <c r="E69" s="289"/>
      <c r="F69" s="290"/>
      <c r="G69" s="288" t="str">
        <f>TEXT($G$1, "[$-ko-KR]yyyy-mm-dd(ddd) ") &amp; "오후 19:00"</f>
        <v>2021-10-10(일) 오후 19:00</v>
      </c>
      <c r="H69" s="289"/>
      <c r="I69" s="290"/>
      <c r="J69" s="288" t="str">
        <f>TEXT($G$1, "[$-ko-KR]yyyy-mm-dd(ddd) ") &amp; "오후 21:00"</f>
        <v>2021-10-10(일) 오후 21:00</v>
      </c>
      <c r="K69" s="289"/>
      <c r="L69" s="290"/>
      <c r="M69" s="288" t="str">
        <f>TEXT($G$1+1, "[$-ko-KR]yyyy-mm-dd(ddd) ") &amp; "오전 00:00"</f>
        <v>2021-10-11(월) 오전 00:00</v>
      </c>
      <c r="N69" s="289"/>
      <c r="O69" s="290"/>
      <c r="Q69" s="274"/>
      <c r="R69" s="274"/>
      <c r="S69" s="274"/>
    </row>
    <row r="70" spans="1:19" ht="17.25" thickBot="1">
      <c r="A70" s="320"/>
      <c r="B70" s="121" t="s">
        <v>58</v>
      </c>
      <c r="C70" s="122" t="s">
        <v>59</v>
      </c>
      <c r="D70" s="2" t="s">
        <v>58</v>
      </c>
      <c r="E70" s="10" t="s">
        <v>266</v>
      </c>
      <c r="F70" s="11" t="s">
        <v>267</v>
      </c>
      <c r="G70" s="194" t="s">
        <v>58</v>
      </c>
      <c r="H70" s="195" t="s">
        <v>266</v>
      </c>
      <c r="I70" s="196" t="s">
        <v>267</v>
      </c>
      <c r="J70" s="10" t="s">
        <v>58</v>
      </c>
      <c r="K70" s="10" t="s">
        <v>266</v>
      </c>
      <c r="L70" s="115" t="s">
        <v>267</v>
      </c>
      <c r="M70" s="2" t="s">
        <v>58</v>
      </c>
      <c r="N70" s="10" t="s">
        <v>266</v>
      </c>
      <c r="O70" s="66" t="s">
        <v>267</v>
      </c>
      <c r="Q70" s="264"/>
      <c r="R70" s="264"/>
      <c r="S70" s="264"/>
    </row>
    <row r="71" spans="1:19" ht="17.25" thickBot="1">
      <c r="A71" s="123" t="s">
        <v>126</v>
      </c>
      <c r="B71" s="124">
        <v>148</v>
      </c>
      <c r="C71" s="76">
        <v>8.0291970800000001E-2</v>
      </c>
      <c r="D71" s="13">
        <v>144</v>
      </c>
      <c r="E71" s="14">
        <f>IF(ISNUMBER(D71), (D71 - $B71) / $B71, "")</f>
        <v>-2.7027027027027029E-2</v>
      </c>
      <c r="F71" s="16">
        <f>IF(ISNUMBER(D71), $B91 * E71, "")</f>
        <v>-4054.0540540540542</v>
      </c>
      <c r="G71" s="29">
        <v>143</v>
      </c>
      <c r="H71" s="14">
        <f>IF(ISNUMBER(G71), (G71 - $B71) / $B71, "")</f>
        <v>-3.3783783783783786E-2</v>
      </c>
      <c r="I71" s="100">
        <f>IF(ISNUMBER(G71), $B91 * H71, "")</f>
        <v>-5067.5675675675675</v>
      </c>
      <c r="J71" s="13">
        <v>141</v>
      </c>
      <c r="K71" s="14">
        <f>IF(ISNUMBER(J71), (J71 - $B71) / $B71, "")</f>
        <v>-4.72972972972973E-2</v>
      </c>
      <c r="L71" s="16">
        <f>IF(ISNUMBER(J71), $B91 * K71, "")</f>
        <v>-7094.594594594595</v>
      </c>
      <c r="M71" s="29">
        <v>141</v>
      </c>
      <c r="N71" s="14">
        <f>IF(ISNUMBER(M71), (M71 - $B71) / $B71, "")</f>
        <v>-4.72972972972973E-2</v>
      </c>
      <c r="O71" s="16">
        <f>IF(ISNUMBER(M71), $B91 * N71, "")</f>
        <v>-7094.594594594595</v>
      </c>
      <c r="Q71" s="274"/>
      <c r="R71" s="274"/>
      <c r="S71" s="274"/>
    </row>
    <row r="72" spans="1:19" ht="17.25" thickBot="1">
      <c r="A72" s="125" t="s">
        <v>150</v>
      </c>
      <c r="B72" s="126">
        <v>127</v>
      </c>
      <c r="C72" s="77">
        <v>6.7226890799999994E-2</v>
      </c>
      <c r="D72" s="15">
        <v>125</v>
      </c>
      <c r="E72" s="32">
        <f t="shared" ref="E72:E75" si="30">IF(ISNUMBER(D72), (D72 - $B72) / $B72, "")</f>
        <v>-1.5748031496062992E-2</v>
      </c>
      <c r="F72" s="18">
        <f>IF(ISNUMBER(D72), $B91 * E72, "")</f>
        <v>-2362.2047244094488</v>
      </c>
      <c r="G72" s="31">
        <v>124</v>
      </c>
      <c r="H72" s="32">
        <f t="shared" ref="H72:H75" si="31">IF(ISNUMBER(G72), (G72 - $B72) / $B72, "")</f>
        <v>-2.3622047244094488E-2</v>
      </c>
      <c r="I72" s="101">
        <f>IF(ISNUMBER(G72), $B91 * H72, "")</f>
        <v>-3543.3070866141734</v>
      </c>
      <c r="J72" s="15">
        <v>123</v>
      </c>
      <c r="K72" s="32">
        <f t="shared" ref="K72:K75" si="32">IF(ISNUMBER(J72), (J72 - $B72) / $B72, "")</f>
        <v>-3.1496062992125984E-2</v>
      </c>
      <c r="L72" s="18">
        <f>IF(ISNUMBER(J72), $B91 * K72, "")</f>
        <v>-4724.4094488188975</v>
      </c>
      <c r="M72" s="31">
        <v>124</v>
      </c>
      <c r="N72" s="32">
        <f t="shared" ref="N72:N75" si="33">IF(ISNUMBER(M72), (M72 - $B72) / $B72, "")</f>
        <v>-2.3622047244094488E-2</v>
      </c>
      <c r="O72" s="18">
        <f>IF(ISNUMBER(M72), $B91 * N72, "")</f>
        <v>-3543.3070866141734</v>
      </c>
      <c r="Q72" s="274"/>
      <c r="R72" s="274"/>
      <c r="S72" s="274"/>
    </row>
    <row r="73" spans="1:19" ht="17.25" thickBot="1">
      <c r="A73" s="125" t="s">
        <v>248</v>
      </c>
      <c r="B73" s="126">
        <v>112</v>
      </c>
      <c r="C73" s="77">
        <v>6.6666666700000002E-2</v>
      </c>
      <c r="D73" s="15">
        <v>109</v>
      </c>
      <c r="E73" s="32">
        <f t="shared" si="30"/>
        <v>-2.6785714285714284E-2</v>
      </c>
      <c r="F73" s="18">
        <f>IF(ISNUMBER(D73), $B91 * E73, "")</f>
        <v>-4017.8571428571427</v>
      </c>
      <c r="G73" s="31">
        <v>107</v>
      </c>
      <c r="H73" s="32">
        <f t="shared" si="31"/>
        <v>-4.4642857142857144E-2</v>
      </c>
      <c r="I73" s="101">
        <f>IF(ISNUMBER(G73), $B91 * H73, "")</f>
        <v>-6696.4285714285716</v>
      </c>
      <c r="J73" s="15">
        <v>106</v>
      </c>
      <c r="K73" s="32">
        <f t="shared" si="32"/>
        <v>-5.3571428571428568E-2</v>
      </c>
      <c r="L73" s="18">
        <f>IF(ISNUMBER(J73), $B91 * K73, "")</f>
        <v>-8035.7142857142853</v>
      </c>
      <c r="M73" s="31">
        <v>107</v>
      </c>
      <c r="N73" s="32">
        <f t="shared" si="33"/>
        <v>-4.4642857142857144E-2</v>
      </c>
      <c r="O73" s="18">
        <f>IF(ISNUMBER(M73), $B91 * N73, "")</f>
        <v>-6696.4285714285716</v>
      </c>
      <c r="Q73" s="264"/>
      <c r="R73" s="264"/>
      <c r="S73" s="264"/>
    </row>
    <row r="74" spans="1:19" ht="17.25" thickBot="1">
      <c r="A74" s="125" t="s">
        <v>51</v>
      </c>
      <c r="B74" s="126">
        <v>437</v>
      </c>
      <c r="C74" s="77">
        <v>6.3260340600000006E-2</v>
      </c>
      <c r="D74" s="15">
        <v>432</v>
      </c>
      <c r="E74" s="32">
        <f t="shared" si="30"/>
        <v>-1.1441647597254004E-2</v>
      </c>
      <c r="F74" s="18">
        <f>IF(ISNUMBER(D74), $B91 * E74, "")</f>
        <v>-1716.2471395881007</v>
      </c>
      <c r="G74" s="31">
        <v>431</v>
      </c>
      <c r="H74" s="32">
        <f t="shared" si="31"/>
        <v>-1.3729977116704805E-2</v>
      </c>
      <c r="I74" s="101">
        <f>IF(ISNUMBER(G74), $B91 * H74, "")</f>
        <v>-2059.4965675057206</v>
      </c>
      <c r="J74" s="15">
        <v>426</v>
      </c>
      <c r="K74" s="32">
        <f t="shared" si="32"/>
        <v>-2.5171624713958809E-2</v>
      </c>
      <c r="L74" s="18">
        <f>IF(ISNUMBER(J74), $B91 * K74, "")</f>
        <v>-3775.7437070938213</v>
      </c>
      <c r="M74" s="31">
        <v>424</v>
      </c>
      <c r="N74" s="32">
        <f t="shared" si="33"/>
        <v>-2.9748283752860413E-2</v>
      </c>
      <c r="O74" s="18">
        <f>IF(ISNUMBER(M74), $B91 * N74, "")</f>
        <v>-4462.2425629290619</v>
      </c>
      <c r="Q74" s="264"/>
      <c r="R74" s="264"/>
      <c r="S74" s="264"/>
    </row>
    <row r="75" spans="1:19" ht="17.25" thickBot="1">
      <c r="A75" s="127" t="s">
        <v>130</v>
      </c>
      <c r="B75" s="128">
        <v>128</v>
      </c>
      <c r="C75" s="78">
        <v>4.06504065E-2</v>
      </c>
      <c r="D75" s="20">
        <v>125</v>
      </c>
      <c r="E75" s="21">
        <f t="shared" si="30"/>
        <v>-2.34375E-2</v>
      </c>
      <c r="F75" s="22">
        <f>IF(ISNUMBER(D75), $B91 * E75, "")</f>
        <v>-3515.625</v>
      </c>
      <c r="G75" s="30">
        <v>124</v>
      </c>
      <c r="H75" s="21">
        <f t="shared" si="31"/>
        <v>-3.125E-2</v>
      </c>
      <c r="I75" s="105">
        <f>IF(ISNUMBER(G75), $B91 * H75, "")</f>
        <v>-4687.5</v>
      </c>
      <c r="J75" s="20">
        <v>123</v>
      </c>
      <c r="K75" s="21">
        <f t="shared" si="32"/>
        <v>-3.90625E-2</v>
      </c>
      <c r="L75" s="22">
        <f>IF(ISNUMBER(J75), $B91 * K75, "")</f>
        <v>-5859.375</v>
      </c>
      <c r="M75" s="30">
        <v>124</v>
      </c>
      <c r="N75" s="21">
        <f t="shared" si="33"/>
        <v>-3.125E-2</v>
      </c>
      <c r="O75" s="22">
        <f>IF(ISNUMBER(M75), $B91 * N75, "")</f>
        <v>-4687.5</v>
      </c>
      <c r="Q75" s="264"/>
      <c r="R75" s="264"/>
      <c r="S75" s="264"/>
    </row>
    <row r="76" spans="1:19" ht="17.25" thickBot="1">
      <c r="A76" s="125" t="s">
        <v>264</v>
      </c>
      <c r="B76" s="129">
        <v>304</v>
      </c>
      <c r="C76" s="80">
        <v>2.01342282E-2</v>
      </c>
      <c r="D76" s="106">
        <v>301</v>
      </c>
      <c r="E76" s="107">
        <f>IF(ISNUMBER(D76), (D76 - $B76) / $B76, "")</f>
        <v>-9.8684210526315784E-3</v>
      </c>
      <c r="F76" s="108">
        <f>IF(ISNUMBER(D76), $B91 * E76, "")</f>
        <v>-1480.2631578947367</v>
      </c>
      <c r="G76" s="109">
        <v>300</v>
      </c>
      <c r="H76" s="107">
        <f>IF(ISNUMBER(G76), (G76 - $B76) / $B76, "")</f>
        <v>-1.3157894736842105E-2</v>
      </c>
      <c r="I76" s="110">
        <f>IF(ISNUMBER(G76), $B91 * H76, "")</f>
        <v>-1973.6842105263156</v>
      </c>
      <c r="J76" s="106">
        <v>300</v>
      </c>
      <c r="K76" s="107">
        <f>IF(ISNUMBER(J76), (J76 - $B76) / $B76, "")</f>
        <v>-1.3157894736842105E-2</v>
      </c>
      <c r="L76" s="108">
        <f>IF(ISNUMBER(J76), $B91 * K76, "")</f>
        <v>-1973.6842105263156</v>
      </c>
      <c r="M76" s="109">
        <v>298</v>
      </c>
      <c r="N76" s="107">
        <f>IF(ISNUMBER(M76), (M76 - $B76) / $B76, "")</f>
        <v>-1.9736842105263157E-2</v>
      </c>
      <c r="O76" s="108">
        <f>IF(ISNUMBER(M76), $B91 * N76, "")</f>
        <v>-2960.5263157894733</v>
      </c>
      <c r="Q76" s="264"/>
      <c r="R76" s="264"/>
      <c r="S76" s="264"/>
    </row>
    <row r="77" spans="1:19" ht="17.25" thickBot="1">
      <c r="A77" s="125" t="s">
        <v>80</v>
      </c>
      <c r="B77" s="126">
        <v>931</v>
      </c>
      <c r="C77" s="77">
        <v>1.52671756E-2</v>
      </c>
      <c r="D77" s="15">
        <v>914</v>
      </c>
      <c r="E77" s="32">
        <f t="shared" ref="E77:E80" si="34">IF(ISNUMBER(D77), (D77 - $B77) / $B77, "")</f>
        <v>-1.8259935553168637E-2</v>
      </c>
      <c r="F77" s="18">
        <f>IF(ISNUMBER(D77), $B91 * E77, "")</f>
        <v>-2738.9903329752956</v>
      </c>
      <c r="G77" s="31">
        <v>907</v>
      </c>
      <c r="H77" s="32">
        <f t="shared" ref="H77:H80" si="35">IF(ISNUMBER(G77), (G77 - $B77) / $B77, "")</f>
        <v>-2.577873254564984E-2</v>
      </c>
      <c r="I77" s="101">
        <f>IF(ISNUMBER(G77), $B91 * H77, "")</f>
        <v>-3866.8098818474759</v>
      </c>
      <c r="J77" s="15">
        <v>905</v>
      </c>
      <c r="K77" s="32">
        <f t="shared" ref="K77:K80" si="36">IF(ISNUMBER(J77), (J77 - $B77) / $B77, "")</f>
        <v>-2.7926960257787327E-2</v>
      </c>
      <c r="L77" s="18">
        <f>IF(ISNUMBER(J77), $B91 * K77, "")</f>
        <v>-4189.0440386680993</v>
      </c>
      <c r="M77" s="31">
        <v>904</v>
      </c>
      <c r="N77" s="32">
        <f t="shared" ref="N77:N80" si="37">IF(ISNUMBER(M77), (M77 - $B77) / $B77, "")</f>
        <v>-2.9001074113856069E-2</v>
      </c>
      <c r="O77" s="18">
        <f>IF(ISNUMBER(M77), $B91 * N77, "")</f>
        <v>-4350.1611170784099</v>
      </c>
      <c r="Q77" s="264"/>
      <c r="R77" s="264"/>
      <c r="S77" s="264"/>
    </row>
    <row r="78" spans="1:19" ht="17.25" thickBot="1">
      <c r="A78" s="125" t="s">
        <v>57</v>
      </c>
      <c r="B78" s="126">
        <v>222</v>
      </c>
      <c r="C78" s="77">
        <v>1.3698630099999999E-2</v>
      </c>
      <c r="D78" s="15">
        <v>220</v>
      </c>
      <c r="E78" s="32">
        <f t="shared" si="34"/>
        <v>-9.0090090090090089E-3</v>
      </c>
      <c r="F78" s="18">
        <f>IF(ISNUMBER(D78), $B91 * E78, "")</f>
        <v>-1351.3513513513512</v>
      </c>
      <c r="G78" s="31">
        <v>219</v>
      </c>
      <c r="H78" s="32">
        <f t="shared" si="35"/>
        <v>-1.3513513513513514E-2</v>
      </c>
      <c r="I78" s="101">
        <f>IF(ISNUMBER(G78), $B91 * H78, "")</f>
        <v>-2027.0270270270271</v>
      </c>
      <c r="J78" s="15">
        <v>217</v>
      </c>
      <c r="K78" s="32">
        <f t="shared" si="36"/>
        <v>-2.2522522522522521E-2</v>
      </c>
      <c r="L78" s="18">
        <f>IF(ISNUMBER(J78), $B91 * K78, "")</f>
        <v>-3378.3783783783783</v>
      </c>
      <c r="M78" s="31">
        <v>218</v>
      </c>
      <c r="N78" s="32">
        <f t="shared" si="37"/>
        <v>-1.8018018018018018E-2</v>
      </c>
      <c r="O78" s="18">
        <f>IF(ISNUMBER(M78), $B91 * N78, "")</f>
        <v>-2702.7027027027025</v>
      </c>
      <c r="Q78" s="264"/>
      <c r="R78" s="264"/>
      <c r="S78" s="264"/>
    </row>
    <row r="79" spans="1:19" ht="17.25" thickBot="1">
      <c r="A79" s="125" t="s">
        <v>112</v>
      </c>
      <c r="B79" s="126">
        <v>965</v>
      </c>
      <c r="C79" s="77">
        <v>8.3594566000000006E-3</v>
      </c>
      <c r="D79" s="15">
        <v>958</v>
      </c>
      <c r="E79" s="32">
        <f t="shared" si="34"/>
        <v>-7.2538860103626944E-3</v>
      </c>
      <c r="F79" s="18">
        <f>IF(ISNUMBER(D79), $B91 * E79, "")</f>
        <v>-1088.0829015544041</v>
      </c>
      <c r="G79" s="31">
        <v>959</v>
      </c>
      <c r="H79" s="32">
        <f t="shared" si="35"/>
        <v>-6.2176165803108805E-3</v>
      </c>
      <c r="I79" s="101">
        <f>IF(ISNUMBER(G79), $B91 * H79, "")</f>
        <v>-932.64248704663203</v>
      </c>
      <c r="J79" s="15">
        <v>957</v>
      </c>
      <c r="K79" s="32">
        <f t="shared" si="36"/>
        <v>-8.2901554404145074E-3</v>
      </c>
      <c r="L79" s="18">
        <f>IF(ISNUMBER(J79), $B91 * K79, "")</f>
        <v>-1243.523316062176</v>
      </c>
      <c r="M79" s="31">
        <v>954</v>
      </c>
      <c r="N79" s="32">
        <f t="shared" si="37"/>
        <v>-1.1398963730569948E-2</v>
      </c>
      <c r="O79" s="18">
        <f>IF(ISNUMBER(M79), $B91 * N79, "")</f>
        <v>-1709.8445595854921</v>
      </c>
      <c r="Q79" s="33"/>
      <c r="R79" s="33"/>
    </row>
    <row r="80" spans="1:19" ht="17.25" thickBot="1">
      <c r="A80" s="130" t="s">
        <v>116</v>
      </c>
      <c r="B80" s="131">
        <v>234</v>
      </c>
      <c r="C80" s="79">
        <v>0</v>
      </c>
      <c r="D80" s="24">
        <v>234</v>
      </c>
      <c r="E80" s="25">
        <f t="shared" si="34"/>
        <v>0</v>
      </c>
      <c r="F80" s="104">
        <f>IF(ISNUMBER(D80), $B91 * E80, "")</f>
        <v>0</v>
      </c>
      <c r="G80" s="102">
        <v>234</v>
      </c>
      <c r="H80" s="25">
        <f t="shared" si="35"/>
        <v>0</v>
      </c>
      <c r="I80" s="103">
        <f>IF(ISNUMBER(G80), $B91 * H80, "")</f>
        <v>0</v>
      </c>
      <c r="J80" s="24">
        <v>232</v>
      </c>
      <c r="K80" s="25">
        <f t="shared" si="36"/>
        <v>-8.5470085470085479E-3</v>
      </c>
      <c r="L80" s="104">
        <f>IF(ISNUMBER(J80), $B91 * K80, "")</f>
        <v>-1282.0512820512822</v>
      </c>
      <c r="M80" s="102">
        <v>233</v>
      </c>
      <c r="N80" s="25">
        <f t="shared" si="37"/>
        <v>-4.2735042735042739E-3</v>
      </c>
      <c r="O80" s="104">
        <f>IF(ISNUMBER(M80), $B91 * N80, "")</f>
        <v>-641.02564102564111</v>
      </c>
      <c r="Q80" s="265"/>
      <c r="R80" s="266"/>
      <c r="S80" s="267"/>
    </row>
    <row r="81" spans="1:19">
      <c r="A81" s="123" t="s">
        <v>54</v>
      </c>
      <c r="B81" s="124">
        <v>455</v>
      </c>
      <c r="C81" s="76">
        <v>-2.1929825000000002E-3</v>
      </c>
      <c r="D81" s="13">
        <v>447</v>
      </c>
      <c r="E81" s="14">
        <f>IF(ISNUMBER(D81), (D81 - $B81) / $B81, "")</f>
        <v>-1.7582417582417582E-2</v>
      </c>
      <c r="F81" s="16">
        <f>IF(ISNUMBER(D81), $B91 * E81, "")</f>
        <v>-2637.3626373626375</v>
      </c>
      <c r="G81" s="29">
        <v>447</v>
      </c>
      <c r="H81" s="14">
        <f>IF(ISNUMBER(G81), (G81 - $B81) / $B81, "")</f>
        <v>-1.7582417582417582E-2</v>
      </c>
      <c r="I81" s="100">
        <f>IF(ISNUMBER(G81), $B91 * H81, "")</f>
        <v>-2637.3626373626375</v>
      </c>
      <c r="J81" s="13">
        <v>447</v>
      </c>
      <c r="K81" s="14">
        <f>IF(ISNUMBER(J81), (J81 - $B81) / $B81, "")</f>
        <v>-1.7582417582417582E-2</v>
      </c>
      <c r="L81" s="16">
        <f>IF(ISNUMBER(J81), $B91 * K81, "")</f>
        <v>-2637.3626373626375</v>
      </c>
      <c r="M81" s="29">
        <v>443</v>
      </c>
      <c r="N81" s="14">
        <f>IF(ISNUMBER(M81), (M81 - $B81) / $B81, "")</f>
        <v>-2.6373626373626374E-2</v>
      </c>
      <c r="O81" s="16">
        <f>IF(ISNUMBER(M81), $B91 * N81, "")</f>
        <v>-3956.0439560439559</v>
      </c>
      <c r="Q81" s="268"/>
      <c r="R81" s="269"/>
      <c r="S81" s="270"/>
    </row>
    <row r="82" spans="1:19" ht="17.25" thickBot="1">
      <c r="A82" s="125" t="s">
        <v>86</v>
      </c>
      <c r="B82" s="126">
        <v>404</v>
      </c>
      <c r="C82" s="77">
        <v>-7.3710073999999999E-3</v>
      </c>
      <c r="D82" s="15">
        <v>400</v>
      </c>
      <c r="E82" s="32">
        <f t="shared" ref="E82:E85" si="38">IF(ISNUMBER(D82), (D82 - $B82) / $B82, "")</f>
        <v>-9.9009900990099011E-3</v>
      </c>
      <c r="F82" s="18">
        <f>IF(ISNUMBER(D82), $B91 * E82, "")</f>
        <v>-1485.1485148514851</v>
      </c>
      <c r="G82" s="31">
        <v>401</v>
      </c>
      <c r="H82" s="32">
        <f t="shared" ref="H82:H85" si="39">IF(ISNUMBER(G82), (G82 - $B82) / $B82, "")</f>
        <v>-7.4257425742574254E-3</v>
      </c>
      <c r="I82" s="101">
        <f>IF(ISNUMBER(G82), $B91 * H82, "")</f>
        <v>-1113.8613861386139</v>
      </c>
      <c r="J82" s="15">
        <v>398</v>
      </c>
      <c r="K82" s="32">
        <f t="shared" ref="K82:K85" si="40">IF(ISNUMBER(J82), (J82 - $B82) / $B82, "")</f>
        <v>-1.4851485148514851E-2</v>
      </c>
      <c r="L82" s="18">
        <f>IF(ISNUMBER(J82), $B91 * K82, "")</f>
        <v>-2227.7227722772277</v>
      </c>
      <c r="M82" s="31">
        <v>398</v>
      </c>
      <c r="N82" s="32">
        <f t="shared" ref="N82:N85" si="41">IF(ISNUMBER(M82), (M82 - $B82) / $B82, "")</f>
        <v>-1.4851485148514851E-2</v>
      </c>
      <c r="O82" s="18">
        <f>IF(ISNUMBER(M82), $B91 * N82, "")</f>
        <v>-2227.7227722772277</v>
      </c>
      <c r="Q82" s="271"/>
      <c r="R82" s="272"/>
      <c r="S82" s="273"/>
    </row>
    <row r="83" spans="1:19" ht="17.25" thickBot="1">
      <c r="A83" s="125" t="s">
        <v>136</v>
      </c>
      <c r="B83" s="126">
        <v>375</v>
      </c>
      <c r="C83" s="77">
        <v>-1.05540897E-2</v>
      </c>
      <c r="D83" s="15">
        <v>378</v>
      </c>
      <c r="E83" s="32">
        <f t="shared" si="38"/>
        <v>8.0000000000000002E-3</v>
      </c>
      <c r="F83" s="18">
        <f>IF(ISNUMBER(D83), $B91 * E83, "")</f>
        <v>1200</v>
      </c>
      <c r="G83" s="31">
        <v>374</v>
      </c>
      <c r="H83" s="32">
        <f t="shared" si="39"/>
        <v>-2.6666666666666666E-3</v>
      </c>
      <c r="I83" s="101">
        <f>IF(ISNUMBER(G83), $B91 * H83, "")</f>
        <v>-400</v>
      </c>
      <c r="J83" s="15">
        <v>374</v>
      </c>
      <c r="K83" s="32">
        <f t="shared" si="40"/>
        <v>-2.6666666666666666E-3</v>
      </c>
      <c r="L83" s="18">
        <f>IF(ISNUMBER(J83), $B91 * K83, "")</f>
        <v>-400</v>
      </c>
      <c r="M83" s="31">
        <v>375</v>
      </c>
      <c r="N83" s="32">
        <f t="shared" si="41"/>
        <v>0</v>
      </c>
      <c r="O83" s="18">
        <f>IF(ISNUMBER(M83), $B91 * N83, "")</f>
        <v>0</v>
      </c>
      <c r="Q83" s="264"/>
      <c r="R83" s="264"/>
      <c r="S83" s="264"/>
    </row>
    <row r="84" spans="1:19" ht="17.25" thickBot="1">
      <c r="A84" s="125" t="s">
        <v>142</v>
      </c>
      <c r="B84" s="126">
        <v>113</v>
      </c>
      <c r="C84" s="77">
        <v>-1.73913043E-2</v>
      </c>
      <c r="D84" s="15">
        <v>113</v>
      </c>
      <c r="E84" s="32">
        <f t="shared" si="38"/>
        <v>0</v>
      </c>
      <c r="F84" s="18">
        <f>IF(ISNUMBER(D84), $B91 * E84, "")</f>
        <v>0</v>
      </c>
      <c r="G84" s="31">
        <v>114</v>
      </c>
      <c r="H84" s="32">
        <f t="shared" si="39"/>
        <v>8.8495575221238937E-3</v>
      </c>
      <c r="I84" s="101">
        <f>IF(ISNUMBER(G84), $B91 * H84, "")</f>
        <v>1327.4336283185839</v>
      </c>
      <c r="J84" s="15">
        <v>113</v>
      </c>
      <c r="K84" s="32">
        <f t="shared" si="40"/>
        <v>0</v>
      </c>
      <c r="L84" s="18">
        <f>IF(ISNUMBER(J84), $B91 * K84, "")</f>
        <v>0</v>
      </c>
      <c r="M84" s="31">
        <v>115</v>
      </c>
      <c r="N84" s="32">
        <f t="shared" si="41"/>
        <v>1.7699115044247787E-2</v>
      </c>
      <c r="O84" s="18">
        <f>IF(ISNUMBER(M84), $B91 * N84, "")</f>
        <v>2654.8672566371679</v>
      </c>
      <c r="Q84" s="274"/>
      <c r="R84" s="274"/>
      <c r="S84" s="274"/>
    </row>
    <row r="85" spans="1:19" ht="17.25" thickBot="1">
      <c r="A85" s="127" t="s">
        <v>160</v>
      </c>
      <c r="B85" s="128">
        <v>118</v>
      </c>
      <c r="C85" s="78">
        <v>-3.2786885199999997E-2</v>
      </c>
      <c r="D85" s="20">
        <v>118</v>
      </c>
      <c r="E85" s="21">
        <f t="shared" si="38"/>
        <v>0</v>
      </c>
      <c r="F85" s="22">
        <f>IF(ISNUMBER(D85), $B91 * E85, "")</f>
        <v>0</v>
      </c>
      <c r="G85" s="30">
        <v>117</v>
      </c>
      <c r="H85" s="21">
        <f t="shared" si="39"/>
        <v>-8.4745762711864406E-3</v>
      </c>
      <c r="I85" s="105">
        <f>IF(ISNUMBER(G85), $B91 * H85, "")</f>
        <v>-1271.1864406779662</v>
      </c>
      <c r="J85" s="20">
        <v>119</v>
      </c>
      <c r="K85" s="21">
        <f t="shared" si="40"/>
        <v>8.4745762711864406E-3</v>
      </c>
      <c r="L85" s="22">
        <f>IF(ISNUMBER(J85), $B91 * K85, "")</f>
        <v>1271.1864406779662</v>
      </c>
      <c r="M85" s="30">
        <v>116</v>
      </c>
      <c r="N85" s="21">
        <f t="shared" si="41"/>
        <v>-1.6949152542372881E-2</v>
      </c>
      <c r="O85" s="22">
        <f>IF(ISNUMBER(M85), $B91 * N85, "")</f>
        <v>-2542.3728813559323</v>
      </c>
      <c r="Q85" s="274"/>
      <c r="R85" s="274"/>
      <c r="S85" s="274"/>
    </row>
    <row r="86" spans="1:19" ht="17.25" thickBot="1">
      <c r="A86" s="125" t="s">
        <v>228</v>
      </c>
      <c r="B86" s="129">
        <v>348</v>
      </c>
      <c r="C86" s="80">
        <v>-3.3333333299999997E-2</v>
      </c>
      <c r="D86" s="106">
        <v>343</v>
      </c>
      <c r="E86" s="107">
        <f>IF(ISNUMBER(D86), (D86 - $B86) / $B86, "")</f>
        <v>-1.4367816091954023E-2</v>
      </c>
      <c r="F86" s="108">
        <f>IF(ISNUMBER(D86), $B91 * E86, "")</f>
        <v>-2155.1724137931033</v>
      </c>
      <c r="G86" s="109">
        <v>343</v>
      </c>
      <c r="H86" s="107">
        <f>IF(ISNUMBER(G86), (G86 - $B86) / $B86, "")</f>
        <v>-1.4367816091954023E-2</v>
      </c>
      <c r="I86" s="110">
        <f>IF(ISNUMBER(G86), $B91 * H86, "")</f>
        <v>-2155.1724137931033</v>
      </c>
      <c r="J86" s="106">
        <v>343</v>
      </c>
      <c r="K86" s="107">
        <f>IF(ISNUMBER(J86), (J86 - $B86) / $B86, "")</f>
        <v>-1.4367816091954023E-2</v>
      </c>
      <c r="L86" s="108">
        <f>IF(ISNUMBER(J86), $B91 * K86, "")</f>
        <v>-2155.1724137931033</v>
      </c>
      <c r="M86" s="109">
        <v>343</v>
      </c>
      <c r="N86" s="107">
        <f>IF(ISNUMBER(M86), (M86 - $B86) / $B86, "")</f>
        <v>-1.4367816091954023E-2</v>
      </c>
      <c r="O86" s="108">
        <f>IF(ISNUMBER(M86), $B91 * N86, "")</f>
        <v>-2155.1724137931033</v>
      </c>
      <c r="Q86" s="264"/>
      <c r="R86" s="264"/>
      <c r="S86" s="264"/>
    </row>
    <row r="87" spans="1:19" ht="17.25" thickBot="1">
      <c r="A87" s="125" t="s">
        <v>234</v>
      </c>
      <c r="B87" s="126">
        <v>753</v>
      </c>
      <c r="C87" s="77">
        <v>-4.0764331199999997E-2</v>
      </c>
      <c r="D87" s="15">
        <v>764</v>
      </c>
      <c r="E87" s="32">
        <f t="shared" ref="E87:E90" si="42">IF(ISNUMBER(D87), (D87 - $B87) / $B87, "")</f>
        <v>1.4608233731739707E-2</v>
      </c>
      <c r="F87" s="18">
        <f>IF(ISNUMBER(D87), $B91 * E87, "")</f>
        <v>2191.2350597609561</v>
      </c>
      <c r="G87" s="31">
        <v>756</v>
      </c>
      <c r="H87" s="32">
        <f t="shared" ref="H87:H90" si="43">IF(ISNUMBER(G87), (G87 - $B87) / $B87, "")</f>
        <v>3.9840637450199202E-3</v>
      </c>
      <c r="I87" s="101">
        <f>IF(ISNUMBER(G87), $B91 * H87, "")</f>
        <v>597.60956175298804</v>
      </c>
      <c r="J87" s="15">
        <v>753</v>
      </c>
      <c r="K87" s="32">
        <f t="shared" ref="K87:K90" si="44">IF(ISNUMBER(J87), (J87 - $B87) / $B87, "")</f>
        <v>0</v>
      </c>
      <c r="L87" s="18">
        <f>IF(ISNUMBER(J87), $B91 * K87, "")</f>
        <v>0</v>
      </c>
      <c r="M87" s="31">
        <v>759</v>
      </c>
      <c r="N87" s="32">
        <f t="shared" ref="N87:N90" si="45">IF(ISNUMBER(M87), (M87 - $B87) / $B87, "")</f>
        <v>7.9681274900398405E-3</v>
      </c>
      <c r="O87" s="18">
        <f>IF(ISNUMBER(M87), $B91 * N87, "")</f>
        <v>1195.2191235059761</v>
      </c>
      <c r="Q87" s="264"/>
      <c r="R87" s="264"/>
      <c r="S87" s="264"/>
    </row>
    <row r="88" spans="1:19" ht="17.25" thickBot="1">
      <c r="A88" s="125" t="s">
        <v>204</v>
      </c>
      <c r="B88" s="126">
        <v>954</v>
      </c>
      <c r="C88" s="77">
        <v>-4.5045044999999999E-2</v>
      </c>
      <c r="D88" s="15">
        <v>972</v>
      </c>
      <c r="E88" s="32">
        <f t="shared" si="42"/>
        <v>1.8867924528301886E-2</v>
      </c>
      <c r="F88" s="18">
        <f>IF(ISNUMBER(D88), $B91 * E88, "")</f>
        <v>2830.1886792452829</v>
      </c>
      <c r="G88" s="31">
        <v>964</v>
      </c>
      <c r="H88" s="32">
        <f t="shared" si="43"/>
        <v>1.0482180293501049E-2</v>
      </c>
      <c r="I88" s="101">
        <f>IF(ISNUMBER(G88), $B91 * H88, "")</f>
        <v>1572.3270440251574</v>
      </c>
      <c r="J88" s="15">
        <v>963</v>
      </c>
      <c r="K88" s="32">
        <f t="shared" si="44"/>
        <v>9.433962264150943E-3</v>
      </c>
      <c r="L88" s="18">
        <f>IF(ISNUMBER(J88), $B91 * K88, "")</f>
        <v>1415.0943396226414</v>
      </c>
      <c r="M88" s="31">
        <v>972</v>
      </c>
      <c r="N88" s="32">
        <f t="shared" si="45"/>
        <v>1.8867924528301886E-2</v>
      </c>
      <c r="O88" s="18">
        <f>IF(ISNUMBER(M88), $B91 * N88, "")</f>
        <v>2830.1886792452829</v>
      </c>
      <c r="Q88" s="264"/>
      <c r="R88" s="264"/>
      <c r="S88" s="264"/>
    </row>
    <row r="89" spans="1:19">
      <c r="A89" s="125" t="s">
        <v>172</v>
      </c>
      <c r="B89" s="126">
        <v>490</v>
      </c>
      <c r="C89" s="77">
        <v>-4.6692606999999997E-2</v>
      </c>
      <c r="D89" s="15">
        <v>484</v>
      </c>
      <c r="E89" s="32">
        <f t="shared" si="42"/>
        <v>-1.2244897959183673E-2</v>
      </c>
      <c r="F89" s="18">
        <f>IF(ISNUMBER(D89), $B91 * E89, "")</f>
        <v>-1836.7346938775509</v>
      </c>
      <c r="G89" s="31">
        <v>469</v>
      </c>
      <c r="H89" s="32">
        <f t="shared" si="43"/>
        <v>-4.2857142857142858E-2</v>
      </c>
      <c r="I89" s="101">
        <f>IF(ISNUMBER(G89), $B91 * H89, "")</f>
        <v>-6428.5714285714284</v>
      </c>
      <c r="J89" s="15">
        <v>466</v>
      </c>
      <c r="K89" s="32">
        <f t="shared" si="44"/>
        <v>-4.8979591836734691E-2</v>
      </c>
      <c r="L89" s="18">
        <f>IF(ISNUMBER(J89), $B91 * K89, "")</f>
        <v>-7346.9387755102034</v>
      </c>
      <c r="M89" s="31">
        <v>469</v>
      </c>
      <c r="N89" s="32">
        <f t="shared" si="45"/>
        <v>-4.2857142857142858E-2</v>
      </c>
      <c r="O89" s="18">
        <f>IF(ISNUMBER(M89), $B91 * N89, "")</f>
        <v>-6428.5714285714284</v>
      </c>
      <c r="Q89" s="253"/>
      <c r="R89" s="254"/>
      <c r="S89" s="255"/>
    </row>
    <row r="90" spans="1:19" ht="17.25" thickBot="1">
      <c r="A90" s="130" t="s">
        <v>162</v>
      </c>
      <c r="B90" s="131">
        <v>830</v>
      </c>
      <c r="C90" s="79">
        <v>-5.2511415499999999E-2</v>
      </c>
      <c r="D90" s="24">
        <v>822</v>
      </c>
      <c r="E90" s="25">
        <f t="shared" si="42"/>
        <v>-9.6385542168674707E-3</v>
      </c>
      <c r="F90" s="104">
        <f>IF(ISNUMBER(D90), $B91 * E90, "")</f>
        <v>-1445.7831325301206</v>
      </c>
      <c r="G90" s="102">
        <v>820</v>
      </c>
      <c r="H90" s="25">
        <f t="shared" si="43"/>
        <v>-1.2048192771084338E-2</v>
      </c>
      <c r="I90" s="103">
        <f>IF(ISNUMBER(G90), $B91 * H90, "")</f>
        <v>-1807.2289156626507</v>
      </c>
      <c r="J90" s="24">
        <v>818</v>
      </c>
      <c r="K90" s="25">
        <f t="shared" si="44"/>
        <v>-1.4457831325301205E-2</v>
      </c>
      <c r="L90" s="104">
        <f>IF(ISNUMBER(J90), $B91 * K90, "")</f>
        <v>-2168.6746987951806</v>
      </c>
      <c r="M90" s="102">
        <v>816</v>
      </c>
      <c r="N90" s="25">
        <f t="shared" si="45"/>
        <v>-1.6867469879518072E-2</v>
      </c>
      <c r="O90" s="104">
        <f>IF(ISNUMBER(M90), $B91 * N90, "")</f>
        <v>-2530.1204819277109</v>
      </c>
      <c r="Q90" s="256"/>
      <c r="R90" s="257"/>
      <c r="S90" s="258"/>
    </row>
    <row r="91" spans="1:19" ht="17.25" thickBot="1">
      <c r="A91" s="132" t="s">
        <v>268</v>
      </c>
      <c r="B91" s="317">
        <f>$B$37</f>
        <v>150000</v>
      </c>
      <c r="C91" s="318"/>
      <c r="D91" s="26" t="s">
        <v>269</v>
      </c>
      <c r="E91" s="27">
        <f>IF(COUNT(E71:E90), SUM(E71:E90) / COUNT(E71:E90), 0)</f>
        <v>-8.5544844860310654E-3</v>
      </c>
      <c r="F91" s="28">
        <f>SUM(F71:F90)</f>
        <v>-25663.453458093187</v>
      </c>
      <c r="G91" s="26" t="s">
        <v>269</v>
      </c>
      <c r="H91" s="27">
        <f>IF(COUNT(H71:H90), SUM(H71:H90) / COUNT(H71:H90), 0)</f>
        <v>-1.4390158795891053E-2</v>
      </c>
      <c r="I91" s="28">
        <f>SUM(I71:I90)</f>
        <v>-43170.476387673152</v>
      </c>
      <c r="J91" s="26" t="s">
        <v>269</v>
      </c>
      <c r="K91" s="27">
        <f>IF(COUNT(K71:K90), SUM(K71:K90) / COUNT(K71:K90), 0)</f>
        <v>-1.8602036259781869E-2</v>
      </c>
      <c r="L91" s="28">
        <f>SUM(L71:L90)</f>
        <v>-55806.108779345595</v>
      </c>
      <c r="M91" s="26" t="s">
        <v>269</v>
      </c>
      <c r="N91" s="27">
        <f>IF(COUNT(N71:N90), SUM(N71:N90) / COUNT(N71:N90), 0)</f>
        <v>-1.7336020675443022E-2</v>
      </c>
      <c r="O91" s="28">
        <f>SUM(O71:O90)</f>
        <v>-52008.062026329055</v>
      </c>
      <c r="Q91" s="259"/>
      <c r="R91" s="260"/>
      <c r="S91" s="261"/>
    </row>
    <row r="93" spans="1:19" ht="17.25" thickBot="1"/>
    <row r="94" spans="1:19" ht="17.25" thickBot="1">
      <c r="A94" s="275" t="s">
        <v>46</v>
      </c>
      <c r="B94" s="276"/>
      <c r="C94" s="276"/>
      <c r="D94" s="276"/>
      <c r="E94" s="276"/>
      <c r="F94" s="276"/>
      <c r="G94" s="276"/>
      <c r="H94" s="276"/>
      <c r="I94" s="276"/>
      <c r="J94" s="276"/>
      <c r="K94" s="276"/>
      <c r="L94" s="276"/>
      <c r="M94" s="276"/>
      <c r="N94" s="276"/>
      <c r="O94" s="277"/>
      <c r="Q94" s="274"/>
      <c r="R94" s="274"/>
      <c r="S94" s="274"/>
    </row>
    <row r="95" spans="1:19" ht="17.25" thickBot="1">
      <c r="A95" s="193" t="s">
        <v>265</v>
      </c>
      <c r="B95" s="275" t="s">
        <v>49</v>
      </c>
      <c r="C95" s="277"/>
      <c r="D95" s="275" t="s">
        <v>58</v>
      </c>
      <c r="E95" s="276"/>
      <c r="F95" s="277"/>
      <c r="G95" s="278">
        <f>_xlfn.IFNA(VLOOKUP(B95, 현재가테이블!$B$2:$D$200, 2, FALSE), "-")</f>
        <v>74050000</v>
      </c>
      <c r="H95" s="279"/>
      <c r="I95" s="280"/>
      <c r="J95" s="275" t="s">
        <v>59</v>
      </c>
      <c r="K95" s="276"/>
      <c r="L95" s="277"/>
      <c r="M95" s="281">
        <f>_xlfn.IFNA(VLOOKUP(B95, 현재가테이블!$B$2:$D$200, 3, FALSE), "-")</f>
        <v>-1.04236269E-2</v>
      </c>
      <c r="N95" s="282"/>
      <c r="O95" s="283"/>
      <c r="Q95" s="274"/>
      <c r="R95" s="274"/>
      <c r="S95" s="274"/>
    </row>
    <row r="96" spans="1:19" ht="17.25" thickBot="1">
      <c r="A96" s="319" t="s">
        <v>55</v>
      </c>
      <c r="B96" s="315" t="str">
        <f>TEXT($G$1, "[$-ko-KR]yyyy-mm-dd(ddd) ") &amp; "오전 00:00"</f>
        <v>2021-10-10(일) 오전 00:00</v>
      </c>
      <c r="C96" s="316"/>
      <c r="D96" s="288" t="str">
        <f>TEXT($G$1, "[$-ko-KR]yyyy-mm-dd(ddd) ") &amp; "오후 14:00"</f>
        <v>2021-10-10(일) 오후 14:00</v>
      </c>
      <c r="E96" s="289"/>
      <c r="F96" s="290"/>
      <c r="G96" s="288" t="str">
        <f>TEXT($G$1, "[$-ko-KR]yyyy-mm-dd(ddd) ") &amp; "오후 19:00"</f>
        <v>2021-10-10(일) 오후 19:00</v>
      </c>
      <c r="H96" s="289"/>
      <c r="I96" s="290"/>
      <c r="J96" s="288" t="str">
        <f>TEXT($G$1, "[$-ko-KR]yyyy-mm-dd(ddd) ") &amp; "오후 21:00"</f>
        <v>2021-10-10(일) 오후 21:00</v>
      </c>
      <c r="K96" s="289"/>
      <c r="L96" s="290"/>
      <c r="M96" s="288" t="str">
        <f>TEXT($G$1+1, "[$-ko-KR]yyyy-mm-dd(ddd) ") &amp; "오전 00:00"</f>
        <v>2021-10-11(월) 오전 00:00</v>
      </c>
      <c r="N96" s="289"/>
      <c r="O96" s="290"/>
      <c r="Q96" s="274"/>
      <c r="R96" s="274"/>
      <c r="S96" s="274"/>
    </row>
    <row r="97" spans="1:19" ht="17.25" thickBot="1">
      <c r="A97" s="320"/>
      <c r="B97" s="121" t="s">
        <v>58</v>
      </c>
      <c r="C97" s="122" t="s">
        <v>59</v>
      </c>
      <c r="D97" s="2" t="s">
        <v>58</v>
      </c>
      <c r="E97" s="10" t="s">
        <v>266</v>
      </c>
      <c r="F97" s="11" t="s">
        <v>267</v>
      </c>
      <c r="G97" s="194" t="s">
        <v>58</v>
      </c>
      <c r="H97" s="195" t="s">
        <v>266</v>
      </c>
      <c r="I97" s="196" t="s">
        <v>267</v>
      </c>
      <c r="J97" s="10" t="s">
        <v>58</v>
      </c>
      <c r="K97" s="10" t="s">
        <v>266</v>
      </c>
      <c r="L97" s="115" t="s">
        <v>267</v>
      </c>
      <c r="M97" s="2" t="s">
        <v>58</v>
      </c>
      <c r="N97" s="10" t="s">
        <v>266</v>
      </c>
      <c r="O97" s="66" t="s">
        <v>267</v>
      </c>
      <c r="Q97" s="264"/>
      <c r="R97" s="264"/>
      <c r="S97" s="264"/>
    </row>
    <row r="98" spans="1:19" ht="17.25" thickBot="1">
      <c r="A98" s="123" t="s">
        <v>208</v>
      </c>
      <c r="B98" s="124">
        <v>26.2</v>
      </c>
      <c r="C98" s="76">
        <v>0.37172774870000003</v>
      </c>
      <c r="D98" s="13">
        <v>21.7</v>
      </c>
      <c r="E98" s="14">
        <f>IF(ISNUMBER(D98), (D98 - $B98) / $B98, "")</f>
        <v>-0.1717557251908397</v>
      </c>
      <c r="F98" s="16">
        <f>IF(ISNUMBER(D98), $B118 * E98, "")</f>
        <v>-25763.358778625956</v>
      </c>
      <c r="G98" s="29">
        <v>21.3</v>
      </c>
      <c r="H98" s="14">
        <f>IF(ISNUMBER(G98), (G98 - $B98) / $B98, "")</f>
        <v>-0.18702290076335873</v>
      </c>
      <c r="I98" s="100">
        <f>IF(ISNUMBER(G98), $B118 * H98, "")</f>
        <v>-28053.435114503809</v>
      </c>
      <c r="J98" s="13">
        <v>21</v>
      </c>
      <c r="K98" s="14">
        <f>IF(ISNUMBER(J98), (J98 - $B98) / $B98, "")</f>
        <v>-0.19847328244274806</v>
      </c>
      <c r="L98" s="16">
        <f>IF(ISNUMBER(J98), $B118 * K98, "")</f>
        <v>-29770.992366412211</v>
      </c>
      <c r="M98" s="29">
        <v>21.5</v>
      </c>
      <c r="N98" s="14">
        <f>IF(ISNUMBER(M98), (M98 - $B98) / $B98, "")</f>
        <v>-0.1793893129770992</v>
      </c>
      <c r="O98" s="16">
        <f>IF(ISNUMBER(M98), $B118 * N98, "")</f>
        <v>-26908.396946564881</v>
      </c>
      <c r="Q98" s="274"/>
      <c r="R98" s="274"/>
      <c r="S98" s="274"/>
    </row>
    <row r="99" spans="1:19" ht="17.25" thickBot="1">
      <c r="A99" s="125" t="s">
        <v>98</v>
      </c>
      <c r="B99" s="126">
        <v>5.22</v>
      </c>
      <c r="C99" s="77">
        <v>0.14223194750000001</v>
      </c>
      <c r="D99" s="15">
        <v>4.93</v>
      </c>
      <c r="E99" s="32">
        <f t="shared" ref="E99:E102" si="46">IF(ISNUMBER(D99), (D99 - $B99) / $B99, "")</f>
        <v>-5.5555555555555566E-2</v>
      </c>
      <c r="F99" s="18">
        <f>IF(ISNUMBER(D99), $B118 * E99, "")</f>
        <v>-8333.3333333333358</v>
      </c>
      <c r="G99" s="31">
        <v>4.92</v>
      </c>
      <c r="H99" s="32">
        <f t="shared" ref="H99:H102" si="47">IF(ISNUMBER(G99), (G99 - $B99) / $B99, "")</f>
        <v>-5.7471264367816063E-2</v>
      </c>
      <c r="I99" s="101">
        <f>IF(ISNUMBER(G99), $B118 * H99, "")</f>
        <v>-8620.6896551724094</v>
      </c>
      <c r="J99" s="15">
        <v>4.87</v>
      </c>
      <c r="K99" s="32">
        <f t="shared" ref="K99:K102" si="48">IF(ISNUMBER(J99), (J99 - $B99) / $B99, "")</f>
        <v>-6.7049808429118715E-2</v>
      </c>
      <c r="L99" s="18">
        <f>IF(ISNUMBER(J99), $B118 * K99, "")</f>
        <v>-10057.471264367807</v>
      </c>
      <c r="M99" s="31">
        <v>4.87</v>
      </c>
      <c r="N99" s="32">
        <f t="shared" ref="N99:N102" si="49">IF(ISNUMBER(M99), (M99 - $B99) / $B99, "")</f>
        <v>-6.7049808429118715E-2</v>
      </c>
      <c r="O99" s="18">
        <f>IF(ISNUMBER(M99), $B118 * N99, "")</f>
        <v>-10057.471264367807</v>
      </c>
      <c r="Q99" s="274"/>
      <c r="R99" s="274"/>
      <c r="S99" s="274"/>
    </row>
    <row r="100" spans="1:19" ht="17.25" thickBot="1">
      <c r="A100" s="125" t="s">
        <v>178</v>
      </c>
      <c r="B100" s="126">
        <v>16920</v>
      </c>
      <c r="C100" s="77">
        <v>9.6565132900000003E-2</v>
      </c>
      <c r="D100" s="15">
        <v>17110</v>
      </c>
      <c r="E100" s="32">
        <f t="shared" si="46"/>
        <v>1.1229314420803783E-2</v>
      </c>
      <c r="F100" s="18">
        <f>IF(ISNUMBER(D100), $B118 * E100, "")</f>
        <v>1684.3971631205675</v>
      </c>
      <c r="G100" s="31">
        <v>17090</v>
      </c>
      <c r="H100" s="32">
        <f t="shared" si="47"/>
        <v>1.0047281323877069E-2</v>
      </c>
      <c r="I100" s="101">
        <f>IF(ISNUMBER(G100), $B118 * H100, "")</f>
        <v>1507.0921985815603</v>
      </c>
      <c r="J100" s="15">
        <v>16940</v>
      </c>
      <c r="K100" s="32">
        <f t="shared" si="48"/>
        <v>1.1820330969267139E-3</v>
      </c>
      <c r="L100" s="18">
        <f>IF(ISNUMBER(J100), $B118 * K100, "")</f>
        <v>177.3049645390071</v>
      </c>
      <c r="M100" s="31">
        <v>16790</v>
      </c>
      <c r="N100" s="32">
        <f t="shared" si="49"/>
        <v>-7.6832151300236405E-3</v>
      </c>
      <c r="O100" s="18">
        <f>IF(ISNUMBER(M100), $B118 * N100, "")</f>
        <v>-1152.4822695035461</v>
      </c>
      <c r="Q100" s="264"/>
      <c r="R100" s="264"/>
      <c r="S100" s="264"/>
    </row>
    <row r="101" spans="1:19" ht="17.25" thickBot="1">
      <c r="A101" s="125" t="s">
        <v>126</v>
      </c>
      <c r="B101" s="126">
        <v>148</v>
      </c>
      <c r="C101" s="77">
        <v>8.0291970800000001E-2</v>
      </c>
      <c r="D101" s="15">
        <v>144</v>
      </c>
      <c r="E101" s="32">
        <f t="shared" si="46"/>
        <v>-2.7027027027027029E-2</v>
      </c>
      <c r="F101" s="18">
        <f>IF(ISNUMBER(D101), $B118 * E101, "")</f>
        <v>-4054.0540540540542</v>
      </c>
      <c r="G101" s="31">
        <v>143</v>
      </c>
      <c r="H101" s="32">
        <f t="shared" si="47"/>
        <v>-3.3783783783783786E-2</v>
      </c>
      <c r="I101" s="101">
        <f>IF(ISNUMBER(G101), $B118 * H101, "")</f>
        <v>-5067.5675675675675</v>
      </c>
      <c r="J101" s="15">
        <v>141</v>
      </c>
      <c r="K101" s="32">
        <f t="shared" si="48"/>
        <v>-4.72972972972973E-2</v>
      </c>
      <c r="L101" s="18">
        <f>IF(ISNUMBER(J101), $B118 * K101, "")</f>
        <v>-7094.594594594595</v>
      </c>
      <c r="M101" s="31">
        <v>141</v>
      </c>
      <c r="N101" s="32">
        <f t="shared" si="49"/>
        <v>-4.72972972972973E-2</v>
      </c>
      <c r="O101" s="18">
        <f>IF(ISNUMBER(M101), $B118 * N101, "")</f>
        <v>-7094.594594594595</v>
      </c>
      <c r="Q101" s="264"/>
      <c r="R101" s="264"/>
      <c r="S101" s="264"/>
    </row>
    <row r="102" spans="1:19" ht="17.25" thickBot="1">
      <c r="A102" s="127" t="s">
        <v>90</v>
      </c>
      <c r="B102" s="128">
        <v>1385</v>
      </c>
      <c r="C102" s="78">
        <v>6.9498069499999995E-2</v>
      </c>
      <c r="D102" s="20">
        <v>1445</v>
      </c>
      <c r="E102" s="21">
        <f t="shared" si="46"/>
        <v>4.3321299638989168E-2</v>
      </c>
      <c r="F102" s="22">
        <f>IF(ISNUMBER(D102), $B118 * E102, "")</f>
        <v>6498.194945848375</v>
      </c>
      <c r="G102" s="30">
        <v>1460</v>
      </c>
      <c r="H102" s="21">
        <f t="shared" si="47"/>
        <v>5.4151624548736461E-2</v>
      </c>
      <c r="I102" s="105">
        <f>IF(ISNUMBER(G102), $B118 * H102, "")</f>
        <v>8122.743682310469</v>
      </c>
      <c r="J102" s="20">
        <v>1455</v>
      </c>
      <c r="K102" s="21">
        <f t="shared" si="48"/>
        <v>5.0541516245487361E-2</v>
      </c>
      <c r="L102" s="22">
        <f>IF(ISNUMBER(J102), $B118 * K102, "")</f>
        <v>7581.2274368231037</v>
      </c>
      <c r="M102" s="30">
        <v>1445</v>
      </c>
      <c r="N102" s="21">
        <f t="shared" si="49"/>
        <v>4.3321299638989168E-2</v>
      </c>
      <c r="O102" s="22">
        <f>IF(ISNUMBER(M102), $B118 * N102, "")</f>
        <v>6498.194945848375</v>
      </c>
      <c r="Q102" s="264"/>
      <c r="R102" s="264"/>
      <c r="S102" s="264"/>
    </row>
    <row r="103" spans="1:19" ht="17.25" thickBot="1">
      <c r="A103" s="125" t="s">
        <v>150</v>
      </c>
      <c r="B103" s="129">
        <v>127</v>
      </c>
      <c r="C103" s="80">
        <v>6.7226890799999994E-2</v>
      </c>
      <c r="D103" s="106">
        <v>125</v>
      </c>
      <c r="E103" s="107">
        <f>IF(ISNUMBER(D103), (D103 - $B103) / $B103, "")</f>
        <v>-1.5748031496062992E-2</v>
      </c>
      <c r="F103" s="108">
        <f>IF(ISNUMBER(D103), $B118 * E103, "")</f>
        <v>-2362.2047244094488</v>
      </c>
      <c r="G103" s="109">
        <v>124</v>
      </c>
      <c r="H103" s="107">
        <f>IF(ISNUMBER(G103), (G103 - $B103) / $B103, "")</f>
        <v>-2.3622047244094488E-2</v>
      </c>
      <c r="I103" s="110">
        <f>IF(ISNUMBER(G103), $B118 * H103, "")</f>
        <v>-3543.3070866141734</v>
      </c>
      <c r="J103" s="106">
        <v>123</v>
      </c>
      <c r="K103" s="107">
        <f>IF(ISNUMBER(J103), (J103 - $B103) / $B103, "")</f>
        <v>-3.1496062992125984E-2</v>
      </c>
      <c r="L103" s="108">
        <f>IF(ISNUMBER(J103), $B118 * K103, "")</f>
        <v>-4724.4094488188975</v>
      </c>
      <c r="M103" s="109">
        <v>124</v>
      </c>
      <c r="N103" s="107">
        <f>IF(ISNUMBER(M103), (M103 - $B103) / $B103, "")</f>
        <v>-2.3622047244094488E-2</v>
      </c>
      <c r="O103" s="108">
        <f>IF(ISNUMBER(M103), $B118 * N103, "")</f>
        <v>-3543.3070866141734</v>
      </c>
      <c r="Q103" s="264"/>
      <c r="R103" s="264"/>
      <c r="S103" s="264"/>
    </row>
    <row r="104" spans="1:19" ht="17.25" thickBot="1">
      <c r="A104" s="125" t="s">
        <v>248</v>
      </c>
      <c r="B104" s="126">
        <v>112</v>
      </c>
      <c r="C104" s="77">
        <v>6.6666666700000002E-2</v>
      </c>
      <c r="D104" s="15">
        <v>109</v>
      </c>
      <c r="E104" s="32">
        <f t="shared" ref="E104:E107" si="50">IF(ISNUMBER(D104), (D104 - $B104) / $B104, "")</f>
        <v>-2.6785714285714284E-2</v>
      </c>
      <c r="F104" s="18">
        <f>IF(ISNUMBER(D104), $B118 * E104, "")</f>
        <v>-4017.8571428571427</v>
      </c>
      <c r="G104" s="31">
        <v>107</v>
      </c>
      <c r="H104" s="32">
        <f t="shared" ref="H104:H107" si="51">IF(ISNUMBER(G104), (G104 - $B104) / $B104, "")</f>
        <v>-4.4642857142857144E-2</v>
      </c>
      <c r="I104" s="101">
        <f>IF(ISNUMBER(G104), $B118 * H104, "")</f>
        <v>-6696.4285714285716</v>
      </c>
      <c r="J104" s="15">
        <v>106</v>
      </c>
      <c r="K104" s="32">
        <f t="shared" ref="K104:K107" si="52">IF(ISNUMBER(J104), (J104 - $B104) / $B104, "")</f>
        <v>-5.3571428571428568E-2</v>
      </c>
      <c r="L104" s="18">
        <f>IF(ISNUMBER(J104), $B118 * K104, "")</f>
        <v>-8035.7142857142853</v>
      </c>
      <c r="M104" s="31">
        <v>107</v>
      </c>
      <c r="N104" s="32">
        <f t="shared" ref="N104:N107" si="53">IF(ISNUMBER(M104), (M104 - $B104) / $B104, "")</f>
        <v>-4.4642857142857144E-2</v>
      </c>
      <c r="O104" s="18">
        <f>IF(ISNUMBER(M104), $B118 * N104, "")</f>
        <v>-6696.4285714285716</v>
      </c>
      <c r="Q104" s="264"/>
      <c r="R104" s="264"/>
      <c r="S104" s="264"/>
    </row>
    <row r="105" spans="1:19" ht="17.25" thickBot="1">
      <c r="A105" s="125" t="s">
        <v>51</v>
      </c>
      <c r="B105" s="126">
        <v>437</v>
      </c>
      <c r="C105" s="77">
        <v>6.3260340600000006E-2</v>
      </c>
      <c r="D105" s="15">
        <v>432</v>
      </c>
      <c r="E105" s="32">
        <f t="shared" si="50"/>
        <v>-1.1441647597254004E-2</v>
      </c>
      <c r="F105" s="18">
        <f>IF(ISNUMBER(D105), $B118 * E105, "")</f>
        <v>-1716.2471395881007</v>
      </c>
      <c r="G105" s="31">
        <v>431</v>
      </c>
      <c r="H105" s="32">
        <f t="shared" si="51"/>
        <v>-1.3729977116704805E-2</v>
      </c>
      <c r="I105" s="101">
        <f>IF(ISNUMBER(G105), $B118 * H105, "")</f>
        <v>-2059.4965675057206</v>
      </c>
      <c r="J105" s="15">
        <v>426</v>
      </c>
      <c r="K105" s="32">
        <f t="shared" si="52"/>
        <v>-2.5171624713958809E-2</v>
      </c>
      <c r="L105" s="18">
        <f>IF(ISNUMBER(J105), $B118 * K105, "")</f>
        <v>-3775.7437070938213</v>
      </c>
      <c r="M105" s="31">
        <v>424</v>
      </c>
      <c r="N105" s="32">
        <f t="shared" si="53"/>
        <v>-2.9748283752860413E-2</v>
      </c>
      <c r="O105" s="18">
        <f>IF(ISNUMBER(M105), $B118 * N105, "")</f>
        <v>-4462.2425629290619</v>
      </c>
      <c r="Q105" s="264"/>
      <c r="R105" s="264"/>
      <c r="S105" s="264"/>
    </row>
    <row r="106" spans="1:19" ht="17.25" thickBot="1">
      <c r="A106" s="125" t="s">
        <v>132</v>
      </c>
      <c r="B106" s="126">
        <v>43100</v>
      </c>
      <c r="C106" s="77">
        <v>5.8968059000000003E-2</v>
      </c>
      <c r="D106" s="15">
        <v>44830</v>
      </c>
      <c r="E106" s="32">
        <f t="shared" si="50"/>
        <v>4.0139211136890951E-2</v>
      </c>
      <c r="F106" s="18">
        <f>IF(ISNUMBER(D106), $B118 * E106, "")</f>
        <v>6020.881670533643</v>
      </c>
      <c r="G106" s="31">
        <v>44080</v>
      </c>
      <c r="H106" s="32">
        <f t="shared" si="51"/>
        <v>2.2737819025522042E-2</v>
      </c>
      <c r="I106" s="101">
        <f>IF(ISNUMBER(G106), $B118 * H106, "")</f>
        <v>3410.6728538283064</v>
      </c>
      <c r="J106" s="15">
        <v>43960</v>
      </c>
      <c r="K106" s="32">
        <f t="shared" si="52"/>
        <v>1.9953596287703015E-2</v>
      </c>
      <c r="L106" s="18">
        <f>IF(ISNUMBER(J106), $B118 * K106, "")</f>
        <v>2993.0394431554523</v>
      </c>
      <c r="M106" s="31">
        <v>44110</v>
      </c>
      <c r="N106" s="32">
        <f t="shared" si="53"/>
        <v>2.3433874709976796E-2</v>
      </c>
      <c r="O106" s="18">
        <f>IF(ISNUMBER(M106), $B118 * N106, "")</f>
        <v>3515.0812064965194</v>
      </c>
      <c r="Q106" s="33"/>
      <c r="R106" s="33"/>
    </row>
    <row r="107" spans="1:19" ht="17.25" thickBot="1">
      <c r="A107" s="130" t="s">
        <v>166</v>
      </c>
      <c r="B107" s="131">
        <v>1920</v>
      </c>
      <c r="C107" s="79">
        <v>5.4945054899999998E-2</v>
      </c>
      <c r="D107" s="24">
        <v>2430</v>
      </c>
      <c r="E107" s="25">
        <f t="shared" si="50"/>
        <v>0.265625</v>
      </c>
      <c r="F107" s="104">
        <f>IF(ISNUMBER(D107), $B118 * E107, "")</f>
        <v>39843.75</v>
      </c>
      <c r="G107" s="102">
        <v>2615</v>
      </c>
      <c r="H107" s="25">
        <f t="shared" si="51"/>
        <v>0.36197916666666669</v>
      </c>
      <c r="I107" s="103">
        <f>IF(ISNUMBER(G107), $B118 * H107, "")</f>
        <v>54296.875</v>
      </c>
      <c r="J107" s="24">
        <v>2535</v>
      </c>
      <c r="K107" s="25">
        <f t="shared" si="52"/>
        <v>0.3203125</v>
      </c>
      <c r="L107" s="104">
        <f>IF(ISNUMBER(J107), $B118 * K107, "")</f>
        <v>48046.875</v>
      </c>
      <c r="M107" s="102">
        <v>2480</v>
      </c>
      <c r="N107" s="25">
        <f t="shared" si="53"/>
        <v>0.29166666666666669</v>
      </c>
      <c r="O107" s="104">
        <f>IF(ISNUMBER(M107), $B118 * N107, "")</f>
        <v>43750</v>
      </c>
      <c r="Q107" s="265"/>
      <c r="R107" s="266"/>
      <c r="S107" s="267"/>
    </row>
    <row r="108" spans="1:19">
      <c r="A108" s="123" t="s">
        <v>100</v>
      </c>
      <c r="B108" s="124">
        <v>68720</v>
      </c>
      <c r="C108" s="76">
        <v>4.9000152599999999E-2</v>
      </c>
      <c r="D108" s="13">
        <v>67920</v>
      </c>
      <c r="E108" s="14">
        <f>IF(ISNUMBER(D108), (D108 - $B108) / $B108, "")</f>
        <v>-1.1641443538998836E-2</v>
      </c>
      <c r="F108" s="16">
        <f>IF(ISNUMBER(D108), $B118 * E108, "")</f>
        <v>-1746.2165308498254</v>
      </c>
      <c r="G108" s="29">
        <v>67690</v>
      </c>
      <c r="H108" s="14">
        <f>IF(ISNUMBER(G108), (G108 - $B108) / $B108, "")</f>
        <v>-1.4988358556461001E-2</v>
      </c>
      <c r="I108" s="100">
        <f>IF(ISNUMBER(G108), $B118 * H108, "")</f>
        <v>-2248.2537834691502</v>
      </c>
      <c r="J108" s="13">
        <v>67200</v>
      </c>
      <c r="K108" s="14">
        <f>IF(ISNUMBER(J108), (J108 - $B108) / $B108, "")</f>
        <v>-2.2118742724097789E-2</v>
      </c>
      <c r="L108" s="16">
        <f>IF(ISNUMBER(J108), $B118 * K108, "")</f>
        <v>-3317.8114086146684</v>
      </c>
      <c r="M108" s="29">
        <v>67010</v>
      </c>
      <c r="N108" s="14">
        <f>IF(ISNUMBER(M108), (M108 - $B108) / $B108, "")</f>
        <v>-2.4883585564610011E-2</v>
      </c>
      <c r="O108" s="16">
        <f>IF(ISNUMBER(M108), $B118 * N108, "")</f>
        <v>-3732.5378346915018</v>
      </c>
      <c r="Q108" s="268"/>
      <c r="R108" s="269"/>
      <c r="S108" s="270"/>
    </row>
    <row r="109" spans="1:19" ht="17.25" thickBot="1">
      <c r="A109" s="125" t="s">
        <v>63</v>
      </c>
      <c r="B109" s="126">
        <v>59540</v>
      </c>
      <c r="C109" s="77">
        <v>4.4928044899999998E-2</v>
      </c>
      <c r="D109" s="15">
        <v>58340</v>
      </c>
      <c r="E109" s="32">
        <f t="shared" ref="E109:E112" si="54">IF(ISNUMBER(D109), (D109 - $B109) / $B109, "")</f>
        <v>-2.0154517971111858E-2</v>
      </c>
      <c r="F109" s="18">
        <f>IF(ISNUMBER(D109), $B118 * E109, "")</f>
        <v>-3023.1776956667786</v>
      </c>
      <c r="G109" s="31">
        <v>58210</v>
      </c>
      <c r="H109" s="32">
        <f t="shared" ref="H109:H112" si="55">IF(ISNUMBER(G109), (G109 - $B109) / $B109, "")</f>
        <v>-2.2337924084648974E-2</v>
      </c>
      <c r="I109" s="101">
        <f>IF(ISNUMBER(G109), $B118 * H109, "")</f>
        <v>-3350.6886126973459</v>
      </c>
      <c r="J109" s="15">
        <v>57920</v>
      </c>
      <c r="K109" s="32">
        <f t="shared" ref="K109:K112" si="56">IF(ISNUMBER(J109), (J109 - $B109) / $B109, "")</f>
        <v>-2.7208599261001009E-2</v>
      </c>
      <c r="L109" s="18">
        <f>IF(ISNUMBER(J109), $B118 * K109, "")</f>
        <v>-4081.2898891501513</v>
      </c>
      <c r="M109" s="31">
        <v>57420</v>
      </c>
      <c r="N109" s="32">
        <f t="shared" ref="N109:N112" si="57">IF(ISNUMBER(M109), (M109 - $B109) / $B109, "")</f>
        <v>-3.5606315082297613E-2</v>
      </c>
      <c r="O109" s="18">
        <f>IF(ISNUMBER(M109), $B118 * N109, "")</f>
        <v>-5340.9472623446418</v>
      </c>
      <c r="Q109" s="271"/>
      <c r="R109" s="272"/>
      <c r="S109" s="273"/>
    </row>
    <row r="110" spans="1:19" ht="17.25" thickBot="1">
      <c r="A110" s="125" t="s">
        <v>130</v>
      </c>
      <c r="B110" s="126">
        <v>128</v>
      </c>
      <c r="C110" s="77">
        <v>4.06504065E-2</v>
      </c>
      <c r="D110" s="15">
        <v>125</v>
      </c>
      <c r="E110" s="32">
        <f t="shared" si="54"/>
        <v>-2.34375E-2</v>
      </c>
      <c r="F110" s="18">
        <f>IF(ISNUMBER(D110), $B118 * E110, "")</f>
        <v>-3515.625</v>
      </c>
      <c r="G110" s="31">
        <v>124</v>
      </c>
      <c r="H110" s="32">
        <f t="shared" si="55"/>
        <v>-3.125E-2</v>
      </c>
      <c r="I110" s="101">
        <f>IF(ISNUMBER(G110), $B118 * H110, "")</f>
        <v>-4687.5</v>
      </c>
      <c r="J110" s="15">
        <v>123</v>
      </c>
      <c r="K110" s="32">
        <f t="shared" si="56"/>
        <v>-3.90625E-2</v>
      </c>
      <c r="L110" s="18">
        <f>IF(ISNUMBER(J110), $B118 * K110, "")</f>
        <v>-5859.375</v>
      </c>
      <c r="M110" s="31">
        <v>124</v>
      </c>
      <c r="N110" s="32">
        <f t="shared" si="57"/>
        <v>-3.125E-2</v>
      </c>
      <c r="O110" s="18">
        <f>IF(ISNUMBER(M110), $B118 * N110, "")</f>
        <v>-4687.5</v>
      </c>
      <c r="Q110" s="264"/>
      <c r="R110" s="264"/>
      <c r="S110" s="264"/>
    </row>
    <row r="111" spans="1:19" ht="17.25" thickBot="1">
      <c r="A111" s="125" t="s">
        <v>84</v>
      </c>
      <c r="B111" s="126">
        <v>5910</v>
      </c>
      <c r="C111" s="77">
        <v>4.0492957699999998E-2</v>
      </c>
      <c r="D111" s="15">
        <v>6020</v>
      </c>
      <c r="E111" s="32">
        <f t="shared" si="54"/>
        <v>1.8612521150592216E-2</v>
      </c>
      <c r="F111" s="18">
        <f>IF(ISNUMBER(D111), $B118 * E111, "")</f>
        <v>2791.8781725888325</v>
      </c>
      <c r="G111" s="31">
        <v>5965</v>
      </c>
      <c r="H111" s="32">
        <f t="shared" si="55"/>
        <v>9.3062605752961079E-3</v>
      </c>
      <c r="I111" s="101">
        <f>IF(ISNUMBER(G111), $B118 * H111, "")</f>
        <v>1395.9390862944163</v>
      </c>
      <c r="J111" s="15">
        <v>5940</v>
      </c>
      <c r="K111" s="32">
        <f t="shared" si="56"/>
        <v>5.076142131979695E-3</v>
      </c>
      <c r="L111" s="18">
        <f>IF(ISNUMBER(J111), $B118 * K111, "")</f>
        <v>761.42131979695421</v>
      </c>
      <c r="M111" s="31">
        <v>5885</v>
      </c>
      <c r="N111" s="32">
        <f t="shared" si="57"/>
        <v>-4.2301184433164128E-3</v>
      </c>
      <c r="O111" s="18">
        <f>IF(ISNUMBER(M111), $B118 * N111, "")</f>
        <v>-634.51776649746193</v>
      </c>
      <c r="Q111" s="274"/>
      <c r="R111" s="274"/>
      <c r="S111" s="274"/>
    </row>
    <row r="112" spans="1:19" ht="17.25" thickBot="1">
      <c r="A112" s="127" t="s">
        <v>184</v>
      </c>
      <c r="B112" s="128">
        <v>12520</v>
      </c>
      <c r="C112" s="78">
        <v>3.7282518600000002E-2</v>
      </c>
      <c r="D112" s="20">
        <v>12100</v>
      </c>
      <c r="E112" s="21">
        <f t="shared" si="54"/>
        <v>-3.3546325878594248E-2</v>
      </c>
      <c r="F112" s="22">
        <f>IF(ISNUMBER(D112), $B118 * E112, "")</f>
        <v>-5031.948881789137</v>
      </c>
      <c r="G112" s="30">
        <v>11920</v>
      </c>
      <c r="H112" s="21">
        <f t="shared" si="55"/>
        <v>-4.7923322683706068E-2</v>
      </c>
      <c r="I112" s="105">
        <f>IF(ISNUMBER(G112), $B118 * H112, "")</f>
        <v>-7188.4984025559106</v>
      </c>
      <c r="J112" s="20">
        <v>11780</v>
      </c>
      <c r="K112" s="21">
        <f t="shared" si="56"/>
        <v>-5.9105431309904151E-2</v>
      </c>
      <c r="L112" s="22">
        <f>IF(ISNUMBER(J112), $B118 * K112, "")</f>
        <v>-8865.8146964856223</v>
      </c>
      <c r="M112" s="30">
        <v>11730</v>
      </c>
      <c r="N112" s="21">
        <f t="shared" si="57"/>
        <v>-6.3099041533546327E-2</v>
      </c>
      <c r="O112" s="22">
        <f>IF(ISNUMBER(M112), $B118 * N112, "")</f>
        <v>-9464.8562300319481</v>
      </c>
      <c r="Q112" s="274"/>
      <c r="R112" s="274"/>
      <c r="S112" s="274"/>
    </row>
    <row r="113" spans="1:19" ht="17.25" thickBot="1">
      <c r="A113" s="125" t="s">
        <v>92</v>
      </c>
      <c r="B113" s="129">
        <v>83370</v>
      </c>
      <c r="C113" s="80">
        <v>3.6940298500000003E-2</v>
      </c>
      <c r="D113" s="106">
        <v>83680</v>
      </c>
      <c r="E113" s="107">
        <f>IF(ISNUMBER(D113), (D113 - $B113) / $B113, "")</f>
        <v>3.7183639198752551E-3</v>
      </c>
      <c r="F113" s="108">
        <f>IF(ISNUMBER(D113), $B118 * E113, "")</f>
        <v>557.7545879812883</v>
      </c>
      <c r="G113" s="109">
        <v>83980</v>
      </c>
      <c r="H113" s="107">
        <f>IF(ISNUMBER(G113), (G113 - $B113) / $B113, "")</f>
        <v>7.3167806165287275E-3</v>
      </c>
      <c r="I113" s="110">
        <f>IF(ISNUMBER(G113), $B118 * H113, "")</f>
        <v>1097.5170924793092</v>
      </c>
      <c r="J113" s="106">
        <v>83100</v>
      </c>
      <c r="K113" s="107">
        <f>IF(ISNUMBER(J113), (J113 - $B113) / $B113, "")</f>
        <v>-3.2385750269881253E-3</v>
      </c>
      <c r="L113" s="108">
        <f>IF(ISNUMBER(J113), $B118 * K113, "")</f>
        <v>-485.78625404821878</v>
      </c>
      <c r="M113" s="109">
        <v>83140</v>
      </c>
      <c r="N113" s="107">
        <f>IF(ISNUMBER(M113), (M113 - $B113) / $B113, "")</f>
        <v>-2.7587861341009955E-3</v>
      </c>
      <c r="O113" s="108">
        <f>IF(ISNUMBER(M113), $B118 * N113, "")</f>
        <v>-413.81792011514932</v>
      </c>
      <c r="Q113" s="264"/>
      <c r="R113" s="264"/>
      <c r="S113" s="264"/>
    </row>
    <row r="114" spans="1:19" ht="17.25" thickBot="1">
      <c r="A114" s="125" t="s">
        <v>76</v>
      </c>
      <c r="B114" s="126">
        <v>33330</v>
      </c>
      <c r="C114" s="77">
        <v>3.1888544900000003E-2</v>
      </c>
      <c r="D114" s="15">
        <v>33280</v>
      </c>
      <c r="E114" s="32">
        <f t="shared" ref="E114:E117" si="58">IF(ISNUMBER(D114), (D114 - $B114) / $B114, "")</f>
        <v>-1.5001500150015E-3</v>
      </c>
      <c r="F114" s="18">
        <f>IF(ISNUMBER(D114), $B118 * E114, "")</f>
        <v>-225.02250225022502</v>
      </c>
      <c r="G114" s="31">
        <v>33120</v>
      </c>
      <c r="H114" s="32">
        <f t="shared" ref="H114:H117" si="59">IF(ISNUMBER(G114), (G114 - $B114) / $B114, "")</f>
        <v>-6.3006300630063005E-3</v>
      </c>
      <c r="I114" s="101">
        <f>IF(ISNUMBER(G114), $B118 * H114, "")</f>
        <v>-945.09450945094511</v>
      </c>
      <c r="J114" s="15">
        <v>32910</v>
      </c>
      <c r="K114" s="32">
        <f t="shared" ref="K114:K117" si="60">IF(ISNUMBER(J114), (J114 - $B114) / $B114, "")</f>
        <v>-1.2601260126012601E-2</v>
      </c>
      <c r="L114" s="18">
        <f>IF(ISNUMBER(J114), $B118 * K114, "")</f>
        <v>-1890.1890189018902</v>
      </c>
      <c r="M114" s="31">
        <v>32740</v>
      </c>
      <c r="N114" s="32">
        <f t="shared" ref="N114:N117" si="61">IF(ISNUMBER(M114), (M114 - $B114) / $B114, "")</f>
        <v>-1.7701770177017701E-2</v>
      </c>
      <c r="O114" s="18">
        <f>IF(ISNUMBER(M114), $B118 * N114, "")</f>
        <v>-2655.265526552655</v>
      </c>
      <c r="Q114" s="264"/>
      <c r="R114" s="264"/>
      <c r="S114" s="264"/>
    </row>
    <row r="115" spans="1:19" ht="17.25" thickBot="1">
      <c r="A115" s="125" t="s">
        <v>65</v>
      </c>
      <c r="B115" s="126">
        <v>71.400000000000006</v>
      </c>
      <c r="C115" s="77">
        <v>3.1791907500000001E-2</v>
      </c>
      <c r="D115" s="15">
        <v>70.2</v>
      </c>
      <c r="E115" s="32">
        <f t="shared" si="58"/>
        <v>-1.6806722689075668E-2</v>
      </c>
      <c r="F115" s="18">
        <f>IF(ISNUMBER(D115), $B118 * E115, "")</f>
        <v>-2521.0084033613502</v>
      </c>
      <c r="G115" s="31">
        <v>69.900000000000006</v>
      </c>
      <c r="H115" s="32">
        <f t="shared" si="59"/>
        <v>-2.1008403361344536E-2</v>
      </c>
      <c r="I115" s="101">
        <f>IF(ISNUMBER(G115), $B118 * H115, "")</f>
        <v>-3151.2605042016803</v>
      </c>
      <c r="J115" s="15">
        <v>69.3</v>
      </c>
      <c r="K115" s="32">
        <f t="shared" si="60"/>
        <v>-2.941176470588247E-2</v>
      </c>
      <c r="L115" s="18">
        <f>IF(ISNUMBER(J115), $B118 * K115, "")</f>
        <v>-4411.7647058823704</v>
      </c>
      <c r="M115" s="31">
        <v>69.400000000000006</v>
      </c>
      <c r="N115" s="32">
        <f t="shared" si="61"/>
        <v>-2.8011204481792715E-2</v>
      </c>
      <c r="O115" s="18">
        <f>IF(ISNUMBER(M115), $B118 * N115, "")</f>
        <v>-4201.6806722689071</v>
      </c>
      <c r="Q115" s="264"/>
      <c r="R115" s="264"/>
      <c r="S115" s="264"/>
    </row>
    <row r="116" spans="1:19">
      <c r="A116" s="125" t="s">
        <v>78</v>
      </c>
      <c r="B116" s="126">
        <v>751500</v>
      </c>
      <c r="C116" s="77">
        <v>2.9734173700000002E-2</v>
      </c>
      <c r="D116" s="15">
        <v>749000</v>
      </c>
      <c r="E116" s="32">
        <f t="shared" si="58"/>
        <v>-3.3266799733865601E-3</v>
      </c>
      <c r="F116" s="18">
        <f>IF(ISNUMBER(D116), $B118 * E116, "")</f>
        <v>-499.00199600798402</v>
      </c>
      <c r="G116" s="31">
        <v>751900</v>
      </c>
      <c r="H116" s="32">
        <f t="shared" si="59"/>
        <v>5.322687957418496E-4</v>
      </c>
      <c r="I116" s="101">
        <f>IF(ISNUMBER(G116), $B118 * H116, "")</f>
        <v>79.840319361277437</v>
      </c>
      <c r="J116" s="15">
        <v>748200</v>
      </c>
      <c r="K116" s="32">
        <f t="shared" si="60"/>
        <v>-4.3912175648702593E-3</v>
      </c>
      <c r="L116" s="18">
        <f>IF(ISNUMBER(J116), $B118 * K116, "")</f>
        <v>-658.68263473053889</v>
      </c>
      <c r="M116" s="31">
        <v>741800</v>
      </c>
      <c r="N116" s="32">
        <f t="shared" si="61"/>
        <v>-1.2907518296739853E-2</v>
      </c>
      <c r="O116" s="18">
        <f>IF(ISNUMBER(M116), $B118 * N116, "")</f>
        <v>-1936.1277445109779</v>
      </c>
      <c r="Q116" s="253"/>
      <c r="R116" s="254"/>
      <c r="S116" s="255"/>
    </row>
    <row r="117" spans="1:19" ht="17.25" thickBot="1">
      <c r="A117" s="130" t="s">
        <v>124</v>
      </c>
      <c r="B117" s="131">
        <v>219950</v>
      </c>
      <c r="C117" s="79">
        <v>2.2785398700000001E-2</v>
      </c>
      <c r="D117" s="24">
        <v>222850</v>
      </c>
      <c r="E117" s="25">
        <f t="shared" si="58"/>
        <v>1.3184814730620595E-2</v>
      </c>
      <c r="F117" s="104">
        <f>IF(ISNUMBER(D117), $B118 * E117, "")</f>
        <v>1977.7222095930892</v>
      </c>
      <c r="G117" s="102">
        <v>221400</v>
      </c>
      <c r="H117" s="25">
        <f t="shared" si="59"/>
        <v>6.5924073653102974E-3</v>
      </c>
      <c r="I117" s="103">
        <f>IF(ISNUMBER(G117), $B118 * H117, "")</f>
        <v>988.86110479654462</v>
      </c>
      <c r="J117" s="24">
        <v>220150</v>
      </c>
      <c r="K117" s="25">
        <f t="shared" si="60"/>
        <v>9.0929756762900662E-4</v>
      </c>
      <c r="L117" s="104">
        <f>IF(ISNUMBER(J117), $B118 * K117, "")</f>
        <v>136.39463514435099</v>
      </c>
      <c r="M117" s="102">
        <v>219950</v>
      </c>
      <c r="N117" s="25">
        <f t="shared" si="61"/>
        <v>0</v>
      </c>
      <c r="O117" s="104">
        <f>IF(ISNUMBER(M117), $B118 * N117, "")</f>
        <v>0</v>
      </c>
      <c r="Q117" s="256"/>
      <c r="R117" s="257"/>
      <c r="S117" s="258"/>
    </row>
    <row r="118" spans="1:19" ht="17.25" thickBot="1">
      <c r="A118" s="132" t="s">
        <v>268</v>
      </c>
      <c r="B118" s="317">
        <f>$B$37</f>
        <v>150000</v>
      </c>
      <c r="C118" s="318"/>
      <c r="D118" s="26" t="s">
        <v>269</v>
      </c>
      <c r="E118" s="27">
        <f>IF(COUNT(E98:E117), SUM(E98:E117) / COUNT(E98:E117), 0)</f>
        <v>-1.1448258110425152E-3</v>
      </c>
      <c r="F118" s="28">
        <f>SUM(F98:F117)</f>
        <v>-3434.4774331275403</v>
      </c>
      <c r="G118" s="26" t="s">
        <v>269</v>
      </c>
      <c r="H118" s="27">
        <f>IF(COUNT(H98:H117), SUM(H98:H117) / COUNT(H98:H117), 0)</f>
        <v>-1.570893012505135E-3</v>
      </c>
      <c r="I118" s="28">
        <f>SUM(I98:I117)</f>
        <v>-4712.6790375153978</v>
      </c>
      <c r="J118" s="26" t="s">
        <v>269</v>
      </c>
      <c r="K118" s="27">
        <f>IF(COUNT(K98:K117), SUM(K98:K117) / COUNT(K98:K117), 0)</f>
        <v>-1.1111125491785402E-2</v>
      </c>
      <c r="L118" s="28">
        <f>SUM(L98:L117)</f>
        <v>-33333.376475356206</v>
      </c>
      <c r="M118" s="26" t="s">
        <v>269</v>
      </c>
      <c r="N118" s="27">
        <f>IF(COUNT(N98:N117), SUM(N98:N117) / COUNT(N98:N117), 0)</f>
        <v>-1.3072966033556996E-2</v>
      </c>
      <c r="O118" s="28">
        <f>SUM(O98:O117)</f>
        <v>-39218.898100670987</v>
      </c>
      <c r="Q118" s="259"/>
      <c r="R118" s="260"/>
      <c r="S118" s="261"/>
    </row>
    <row r="120" spans="1:19" ht="17.25" thickBot="1"/>
    <row r="121" spans="1:19" ht="17.25" thickBot="1">
      <c r="A121" s="275" t="s">
        <v>256</v>
      </c>
      <c r="B121" s="276"/>
      <c r="C121" s="276"/>
      <c r="D121" s="276"/>
      <c r="E121" s="276"/>
      <c r="F121" s="276"/>
      <c r="G121" s="276"/>
      <c r="H121" s="276"/>
      <c r="I121" s="276"/>
      <c r="J121" s="276"/>
      <c r="K121" s="276"/>
      <c r="L121" s="276"/>
      <c r="M121" s="276"/>
      <c r="N121" s="276"/>
      <c r="O121" s="277"/>
      <c r="Q121" s="274"/>
      <c r="R121" s="274"/>
      <c r="S121" s="274"/>
    </row>
    <row r="122" spans="1:19" ht="17.25" thickBot="1">
      <c r="A122" s="193" t="s">
        <v>265</v>
      </c>
      <c r="B122" s="275" t="s">
        <v>49</v>
      </c>
      <c r="C122" s="277"/>
      <c r="D122" s="275" t="s">
        <v>58</v>
      </c>
      <c r="E122" s="276"/>
      <c r="F122" s="277"/>
      <c r="G122" s="278">
        <f>_xlfn.IFNA(VLOOKUP(B122, 현재가테이블!$B$2:$D$200, 2, FALSE), "-")</f>
        <v>74050000</v>
      </c>
      <c r="H122" s="279"/>
      <c r="I122" s="280"/>
      <c r="J122" s="275" t="s">
        <v>59</v>
      </c>
      <c r="K122" s="276"/>
      <c r="L122" s="277"/>
      <c r="M122" s="281">
        <f>_xlfn.IFNA(VLOOKUP(B122, 현재가테이블!$B$2:$D$200, 3, FALSE), "-")</f>
        <v>-1.04236269E-2</v>
      </c>
      <c r="N122" s="282"/>
      <c r="O122" s="283"/>
      <c r="Q122" s="274"/>
      <c r="R122" s="274"/>
      <c r="S122" s="274"/>
    </row>
    <row r="123" spans="1:19" ht="17.25" thickBot="1">
      <c r="A123" s="319" t="s">
        <v>55</v>
      </c>
      <c r="B123" s="315" t="str">
        <f>TEXT($G$1, "[$-ko-KR]yyyy-mm-dd(ddd) ") &amp; "오전 00:00"</f>
        <v>2021-10-10(일) 오전 00:00</v>
      </c>
      <c r="C123" s="316"/>
      <c r="D123" s="288" t="str">
        <f>TEXT($G$1, "[$-ko-KR]yyyy-mm-dd(ddd) ") &amp; "오후 14:00"</f>
        <v>2021-10-10(일) 오후 14:00</v>
      </c>
      <c r="E123" s="289"/>
      <c r="F123" s="290"/>
      <c r="G123" s="288" t="str">
        <f>TEXT($G$1, "[$-ko-KR]yyyy-mm-dd(ddd) ") &amp; "오후 19:00"</f>
        <v>2021-10-10(일) 오후 19:00</v>
      </c>
      <c r="H123" s="289"/>
      <c r="I123" s="290"/>
      <c r="J123" s="288" t="str">
        <f>TEXT($G$1, "[$-ko-KR]yyyy-mm-dd(ddd) ") &amp; "오후 21:00"</f>
        <v>2021-10-10(일) 오후 21:00</v>
      </c>
      <c r="K123" s="289"/>
      <c r="L123" s="290"/>
      <c r="M123" s="288" t="str">
        <f>TEXT($G$1+1, "[$-ko-KR]yyyy-mm-dd(ddd) ") &amp; "오전 00:00"</f>
        <v>2021-10-11(월) 오전 00:00</v>
      </c>
      <c r="N123" s="289"/>
      <c r="O123" s="290"/>
      <c r="Q123" s="274"/>
      <c r="R123" s="274"/>
      <c r="S123" s="274"/>
    </row>
    <row r="124" spans="1:19" ht="17.25" thickBot="1">
      <c r="A124" s="320"/>
      <c r="B124" s="121" t="s">
        <v>58</v>
      </c>
      <c r="C124" s="122" t="s">
        <v>59</v>
      </c>
      <c r="D124" s="2" t="s">
        <v>58</v>
      </c>
      <c r="E124" s="10" t="s">
        <v>266</v>
      </c>
      <c r="F124" s="11" t="s">
        <v>267</v>
      </c>
      <c r="G124" s="194" t="s">
        <v>58</v>
      </c>
      <c r="H124" s="195" t="s">
        <v>266</v>
      </c>
      <c r="I124" s="196" t="s">
        <v>267</v>
      </c>
      <c r="J124" s="10" t="s">
        <v>58</v>
      </c>
      <c r="K124" s="10" t="s">
        <v>266</v>
      </c>
      <c r="L124" s="115" t="s">
        <v>267</v>
      </c>
      <c r="M124" s="2" t="s">
        <v>58</v>
      </c>
      <c r="N124" s="10" t="s">
        <v>266</v>
      </c>
      <c r="O124" s="66" t="s">
        <v>267</v>
      </c>
      <c r="Q124" s="264"/>
      <c r="R124" s="264"/>
      <c r="S124" s="264"/>
    </row>
    <row r="125" spans="1:19" ht="17.25" thickBot="1">
      <c r="A125" s="123" t="s">
        <v>208</v>
      </c>
      <c r="B125" s="124">
        <v>26.2</v>
      </c>
      <c r="C125" s="76">
        <v>0.37172774870000003</v>
      </c>
      <c r="D125" s="13">
        <v>21.7</v>
      </c>
      <c r="E125" s="14">
        <f>IF(ISNUMBER(D125), (D125 - $B125) / $B125, "")</f>
        <v>-0.1717557251908397</v>
      </c>
      <c r="F125" s="16">
        <f>IF(ISNUMBER(D125), $B145 * E125, "")</f>
        <v>-25763.358778625956</v>
      </c>
      <c r="G125" s="29">
        <v>21.3</v>
      </c>
      <c r="H125" s="14">
        <f>IF(ISNUMBER(G125), (G125 - $B125) / $B125, "")</f>
        <v>-0.18702290076335873</v>
      </c>
      <c r="I125" s="100">
        <f>IF(ISNUMBER(G125), $B145 * H125, "")</f>
        <v>-28053.435114503809</v>
      </c>
      <c r="J125" s="13">
        <v>21</v>
      </c>
      <c r="K125" s="14">
        <f>IF(ISNUMBER(J125), (J125 - $B125) / $B125, "")</f>
        <v>-0.19847328244274806</v>
      </c>
      <c r="L125" s="16">
        <f>IF(ISNUMBER(J125), $B145 * K125, "")</f>
        <v>-29770.992366412211</v>
      </c>
      <c r="M125" s="29">
        <v>21.5</v>
      </c>
      <c r="N125" s="14">
        <f>IF(ISNUMBER(M125), (M125 - $B125) / $B125, "")</f>
        <v>-0.1793893129770992</v>
      </c>
      <c r="O125" s="16">
        <f>IF(ISNUMBER(M125), $B145 * N125, "")</f>
        <v>-26908.396946564881</v>
      </c>
      <c r="Q125" s="274"/>
      <c r="R125" s="274"/>
      <c r="S125" s="274"/>
    </row>
    <row r="126" spans="1:19" ht="17.25" thickBot="1">
      <c r="A126" s="125" t="s">
        <v>98</v>
      </c>
      <c r="B126" s="126">
        <v>5.22</v>
      </c>
      <c r="C126" s="77">
        <v>0.14223194750000001</v>
      </c>
      <c r="D126" s="15">
        <v>4.93</v>
      </c>
      <c r="E126" s="32">
        <f t="shared" ref="E126:E129" si="62">IF(ISNUMBER(D126), (D126 - $B126) / $B126, "")</f>
        <v>-5.5555555555555566E-2</v>
      </c>
      <c r="F126" s="18">
        <f>IF(ISNUMBER(D126), $B145 * E126, "")</f>
        <v>-8333.3333333333358</v>
      </c>
      <c r="G126" s="31">
        <v>4.92</v>
      </c>
      <c r="H126" s="32">
        <f t="shared" ref="H126:H129" si="63">IF(ISNUMBER(G126), (G126 - $B126) / $B126, "")</f>
        <v>-5.7471264367816063E-2</v>
      </c>
      <c r="I126" s="101">
        <f>IF(ISNUMBER(G126), $B145 * H126, "")</f>
        <v>-8620.6896551724094</v>
      </c>
      <c r="J126" s="15">
        <v>4.87</v>
      </c>
      <c r="K126" s="32">
        <f t="shared" ref="K126:K129" si="64">IF(ISNUMBER(J126), (J126 - $B126) / $B126, "")</f>
        <v>-6.7049808429118715E-2</v>
      </c>
      <c r="L126" s="18">
        <f>IF(ISNUMBER(J126), $B145 * K126, "")</f>
        <v>-10057.471264367807</v>
      </c>
      <c r="M126" s="31">
        <v>4.87</v>
      </c>
      <c r="N126" s="32">
        <f t="shared" ref="N126:N129" si="65">IF(ISNUMBER(M126), (M126 - $B126) / $B126, "")</f>
        <v>-6.7049808429118715E-2</v>
      </c>
      <c r="O126" s="18">
        <f>IF(ISNUMBER(M126), $B145 * N126, "")</f>
        <v>-10057.471264367807</v>
      </c>
      <c r="Q126" s="274"/>
      <c r="R126" s="274"/>
      <c r="S126" s="274"/>
    </row>
    <row r="127" spans="1:19" ht="17.25" thickBot="1">
      <c r="A127" s="125" t="s">
        <v>65</v>
      </c>
      <c r="B127" s="126">
        <v>71.400000000000006</v>
      </c>
      <c r="C127" s="77">
        <v>3.1791907500000001E-2</v>
      </c>
      <c r="D127" s="15">
        <v>70.2</v>
      </c>
      <c r="E127" s="32">
        <f t="shared" si="62"/>
        <v>-1.6806722689075668E-2</v>
      </c>
      <c r="F127" s="18">
        <f>IF(ISNUMBER(D127), $B145 * E127, "")</f>
        <v>-2521.0084033613502</v>
      </c>
      <c r="G127" s="31">
        <v>69.900000000000006</v>
      </c>
      <c r="H127" s="32">
        <f t="shared" si="63"/>
        <v>-2.1008403361344536E-2</v>
      </c>
      <c r="I127" s="101">
        <f>IF(ISNUMBER(G127), $B145 * H127, "")</f>
        <v>-3151.2605042016803</v>
      </c>
      <c r="J127" s="15">
        <v>69.3</v>
      </c>
      <c r="K127" s="32">
        <f t="shared" si="64"/>
        <v>-2.941176470588247E-2</v>
      </c>
      <c r="L127" s="18">
        <f>IF(ISNUMBER(J127), $B145 * K127, "")</f>
        <v>-4411.7647058823704</v>
      </c>
      <c r="M127" s="31">
        <v>69.400000000000006</v>
      </c>
      <c r="N127" s="32">
        <f t="shared" si="65"/>
        <v>-2.8011204481792715E-2</v>
      </c>
      <c r="O127" s="18">
        <f>IF(ISNUMBER(M127), $B145 * N127, "")</f>
        <v>-4201.6806722689071</v>
      </c>
      <c r="Q127" s="264"/>
      <c r="R127" s="264"/>
      <c r="S127" s="264"/>
    </row>
    <row r="128" spans="1:19" ht="17.25" thickBot="1">
      <c r="A128" s="125" t="s">
        <v>146</v>
      </c>
      <c r="B128" s="126">
        <v>25</v>
      </c>
      <c r="C128" s="77">
        <v>1.6260162599999999E-2</v>
      </c>
      <c r="D128" s="15">
        <v>24.4</v>
      </c>
      <c r="E128" s="32">
        <f t="shared" si="62"/>
        <v>-2.4000000000000056E-2</v>
      </c>
      <c r="F128" s="18">
        <f>IF(ISNUMBER(D128), $B145 * E128, "")</f>
        <v>-3600.0000000000082</v>
      </c>
      <c r="G128" s="31">
        <v>24.3</v>
      </c>
      <c r="H128" s="32">
        <f t="shared" si="63"/>
        <v>-2.7999999999999973E-2</v>
      </c>
      <c r="I128" s="101">
        <f>IF(ISNUMBER(G128), $B145 * H128, "")</f>
        <v>-4199.9999999999964</v>
      </c>
      <c r="J128" s="15">
        <v>24.2</v>
      </c>
      <c r="K128" s="32">
        <f t="shared" si="64"/>
        <v>-3.2000000000000028E-2</v>
      </c>
      <c r="L128" s="18">
        <f>IF(ISNUMBER(J128), $B145 * K128, "")</f>
        <v>-4800.0000000000045</v>
      </c>
      <c r="M128" s="31">
        <v>24.3</v>
      </c>
      <c r="N128" s="32">
        <f t="shared" si="65"/>
        <v>-2.7999999999999973E-2</v>
      </c>
      <c r="O128" s="18">
        <f>IF(ISNUMBER(M128), $B145 * N128, "")</f>
        <v>-4199.9999999999964</v>
      </c>
      <c r="Q128" s="264"/>
      <c r="R128" s="264"/>
      <c r="S128" s="264"/>
    </row>
    <row r="129" spans="1:19" ht="17.25" thickBot="1">
      <c r="A129" s="127" t="s">
        <v>176</v>
      </c>
      <c r="B129" s="128">
        <v>23.3</v>
      </c>
      <c r="C129" s="78">
        <v>8.6580087000000007E-3</v>
      </c>
      <c r="D129" s="20">
        <v>22.2</v>
      </c>
      <c r="E129" s="21">
        <f t="shared" si="62"/>
        <v>-4.7210300429184608E-2</v>
      </c>
      <c r="F129" s="22">
        <f>IF(ISNUMBER(D129), $B145 * E129, "")</f>
        <v>-7081.5450643776912</v>
      </c>
      <c r="G129" s="30">
        <v>22</v>
      </c>
      <c r="H129" s="21">
        <f t="shared" si="63"/>
        <v>-5.5793991416309044E-2</v>
      </c>
      <c r="I129" s="105">
        <f>IF(ISNUMBER(G129), $B145 * H129, "")</f>
        <v>-8369.0987124463572</v>
      </c>
      <c r="J129" s="20">
        <v>21.8</v>
      </c>
      <c r="K129" s="21">
        <f t="shared" si="64"/>
        <v>-6.4377682403433473E-2</v>
      </c>
      <c r="L129" s="22">
        <f>IF(ISNUMBER(J129), $B145 * K129, "")</f>
        <v>-9656.6523605150214</v>
      </c>
      <c r="M129" s="30">
        <v>22</v>
      </c>
      <c r="N129" s="21">
        <f t="shared" si="65"/>
        <v>-5.5793991416309044E-2</v>
      </c>
      <c r="O129" s="22">
        <f>IF(ISNUMBER(M129), $B145 * N129, "")</f>
        <v>-8369.0987124463572</v>
      </c>
      <c r="Q129" s="264"/>
      <c r="R129" s="264"/>
      <c r="S129" s="264"/>
    </row>
    <row r="130" spans="1:19" ht="17.25" thickBot="1">
      <c r="A130" s="125" t="s">
        <v>328</v>
      </c>
      <c r="B130" s="129">
        <v>0.27300000000000002</v>
      </c>
      <c r="C130" s="80">
        <v>3.6764706E-3</v>
      </c>
      <c r="D130" s="106">
        <v>0.27</v>
      </c>
      <c r="E130" s="107">
        <f>IF(ISNUMBER(D130), (D130 - $B130) / $B130, "")</f>
        <v>-1.0989010989010999E-2</v>
      </c>
      <c r="F130" s="108">
        <f>IF(ISNUMBER(D130), $B145 * E130, "")</f>
        <v>-1648.3516483516498</v>
      </c>
      <c r="G130" s="109">
        <v>0.26800000000000002</v>
      </c>
      <c r="H130" s="107">
        <f>IF(ISNUMBER(G130), (G130 - $B130) / $B130, "")</f>
        <v>-1.831501831501833E-2</v>
      </c>
      <c r="I130" s="110">
        <f>IF(ISNUMBER(G130), $B145 * H130, "")</f>
        <v>-2747.2527472527495</v>
      </c>
      <c r="J130" s="106">
        <v>0.26800000000000002</v>
      </c>
      <c r="K130" s="107">
        <f>IF(ISNUMBER(J130), (J130 - $B130) / $B130, "")</f>
        <v>-1.831501831501833E-2</v>
      </c>
      <c r="L130" s="108">
        <f>IF(ISNUMBER(J130), $B145 * K130, "")</f>
        <v>-2747.2527472527495</v>
      </c>
      <c r="M130" s="109">
        <v>0.26900000000000002</v>
      </c>
      <c r="N130" s="107">
        <f>IF(ISNUMBER(M130), (M130 - $B130) / $B130, "")</f>
        <v>-1.4652014652014664E-2</v>
      </c>
      <c r="O130" s="108">
        <f>IF(ISNUMBER(M130), $B145 * N130, "")</f>
        <v>-2197.8021978021998</v>
      </c>
      <c r="Q130" s="264"/>
      <c r="R130" s="264"/>
      <c r="S130" s="264"/>
    </row>
    <row r="131" spans="1:19" ht="17.25" thickBot="1">
      <c r="A131" s="125" t="s">
        <v>214</v>
      </c>
      <c r="B131" s="126">
        <v>14.3</v>
      </c>
      <c r="C131" s="77">
        <v>0</v>
      </c>
      <c r="D131" s="15">
        <v>14.1</v>
      </c>
      <c r="E131" s="32">
        <f t="shared" ref="E131:E134" si="66">IF(ISNUMBER(D131), (D131 - $B131) / $B131, "")</f>
        <v>-1.3986013986014061E-2</v>
      </c>
      <c r="F131" s="18">
        <f>IF(ISNUMBER(D131), $B145 * E131, "")</f>
        <v>-2097.9020979021093</v>
      </c>
      <c r="G131" s="31">
        <v>13.9</v>
      </c>
      <c r="H131" s="32">
        <f t="shared" ref="H131:H134" si="67">IF(ISNUMBER(G131), (G131 - $B131) / $B131, "")</f>
        <v>-2.7972027972027996E-2</v>
      </c>
      <c r="I131" s="101">
        <f>IF(ISNUMBER(G131), $B145 * H131, "")</f>
        <v>-4195.8041958041995</v>
      </c>
      <c r="J131" s="15">
        <v>13.7</v>
      </c>
      <c r="K131" s="32">
        <f t="shared" ref="K131:K134" si="68">IF(ISNUMBER(J131), (J131 - $B131) / $B131, "")</f>
        <v>-4.1958041958042057E-2</v>
      </c>
      <c r="L131" s="18">
        <f>IF(ISNUMBER(J131), $B145 * K131, "")</f>
        <v>-6293.7062937063083</v>
      </c>
      <c r="M131" s="31">
        <v>13.8</v>
      </c>
      <c r="N131" s="32">
        <f t="shared" ref="N131:N134" si="69">IF(ISNUMBER(M131), (M131 - $B131) / $B131, "")</f>
        <v>-3.4965034965034961E-2</v>
      </c>
      <c r="O131" s="18">
        <f>IF(ISNUMBER(M131), $B145 * N131, "")</f>
        <v>-5244.7552447552443</v>
      </c>
      <c r="Q131" s="264"/>
      <c r="R131" s="264"/>
      <c r="S131" s="264"/>
    </row>
    <row r="132" spans="1:19" ht="17.25" thickBot="1">
      <c r="A132" s="125" t="s">
        <v>186</v>
      </c>
      <c r="B132" s="126">
        <v>18.100000000000001</v>
      </c>
      <c r="C132" s="77">
        <v>-3.2085561499999998E-2</v>
      </c>
      <c r="D132" s="15">
        <v>18.3</v>
      </c>
      <c r="E132" s="32">
        <f t="shared" si="66"/>
        <v>1.1049723756906037E-2</v>
      </c>
      <c r="F132" s="18">
        <f>IF(ISNUMBER(D132), $B145 * E132, "")</f>
        <v>1657.4585635359056</v>
      </c>
      <c r="G132" s="31">
        <v>18.2</v>
      </c>
      <c r="H132" s="32">
        <f t="shared" si="67"/>
        <v>5.5248618784529205E-3</v>
      </c>
      <c r="I132" s="101">
        <f>IF(ISNUMBER(G132), $B145 * H132, "")</f>
        <v>828.72928176793812</v>
      </c>
      <c r="J132" s="15">
        <v>18.2</v>
      </c>
      <c r="K132" s="32">
        <f t="shared" si="68"/>
        <v>5.5248618784529205E-3</v>
      </c>
      <c r="L132" s="18">
        <f>IF(ISNUMBER(J132), $B145 * K132, "")</f>
        <v>828.72928176793812</v>
      </c>
      <c r="M132" s="31">
        <v>18.600000000000001</v>
      </c>
      <c r="N132" s="32">
        <f t="shared" si="69"/>
        <v>2.7624309392265192E-2</v>
      </c>
      <c r="O132" s="18">
        <f>IF(ISNUMBER(M132), $B145 * N132, "")</f>
        <v>4143.6464088397788</v>
      </c>
      <c r="Q132" s="264"/>
      <c r="R132" s="264"/>
      <c r="S132" s="264"/>
    </row>
    <row r="133" spans="1:19" ht="17.25" thickBot="1">
      <c r="A133" s="125" t="s">
        <v>120</v>
      </c>
      <c r="B133" s="126">
        <v>44.3</v>
      </c>
      <c r="C133" s="77">
        <v>-3.6956521700000002E-2</v>
      </c>
      <c r="D133" s="15">
        <v>43</v>
      </c>
      <c r="E133" s="32">
        <f t="shared" si="66"/>
        <v>-2.9345372460496552E-2</v>
      </c>
      <c r="F133" s="18">
        <f>IF(ISNUMBER(D133), $B145 * E133, "")</f>
        <v>-4401.8058690744829</v>
      </c>
      <c r="G133" s="31">
        <v>42.9</v>
      </c>
      <c r="H133" s="32">
        <f t="shared" si="67"/>
        <v>-3.1602708803611705E-2</v>
      </c>
      <c r="I133" s="101">
        <f>IF(ISNUMBER(G133), $B145 * H133, "")</f>
        <v>-4740.406320541756</v>
      </c>
      <c r="J133" s="15">
        <v>42.5</v>
      </c>
      <c r="K133" s="32">
        <f t="shared" si="68"/>
        <v>-4.0632054176072172E-2</v>
      </c>
      <c r="L133" s="18">
        <f>IF(ISNUMBER(J133), $B145 * K133, "")</f>
        <v>-6094.8081264108259</v>
      </c>
      <c r="M133" s="31">
        <v>42.5</v>
      </c>
      <c r="N133" s="32">
        <f t="shared" si="69"/>
        <v>-4.0632054176072172E-2</v>
      </c>
      <c r="O133" s="18">
        <f>IF(ISNUMBER(M133), $B145 * N133, "")</f>
        <v>-6094.8081264108259</v>
      </c>
      <c r="Q133" s="33"/>
      <c r="R133" s="33"/>
    </row>
    <row r="134" spans="1:19" ht="17.25" thickBot="1">
      <c r="A134" s="130" t="s">
        <v>148</v>
      </c>
      <c r="B134" s="131">
        <v>15.4</v>
      </c>
      <c r="C134" s="79">
        <v>-4.3478260900000003E-2</v>
      </c>
      <c r="D134" s="24">
        <v>15.3</v>
      </c>
      <c r="E134" s="25">
        <f t="shared" si="66"/>
        <v>-6.4935064935064705E-3</v>
      </c>
      <c r="F134" s="104">
        <f>IF(ISNUMBER(D134), $B145 * E134, "")</f>
        <v>-974.02597402597053</v>
      </c>
      <c r="G134" s="102">
        <v>15.4</v>
      </c>
      <c r="H134" s="25">
        <f t="shared" si="67"/>
        <v>0</v>
      </c>
      <c r="I134" s="103">
        <f>IF(ISNUMBER(G134), $B145 * H134, "")</f>
        <v>0</v>
      </c>
      <c r="J134" s="24">
        <v>15.3</v>
      </c>
      <c r="K134" s="25">
        <f t="shared" si="68"/>
        <v>-6.4935064935064705E-3</v>
      </c>
      <c r="L134" s="104">
        <f>IF(ISNUMBER(J134), $B145 * K134, "")</f>
        <v>-974.02597402597053</v>
      </c>
      <c r="M134" s="102">
        <v>15.6</v>
      </c>
      <c r="N134" s="25">
        <f t="shared" si="69"/>
        <v>1.2987012987012941E-2</v>
      </c>
      <c r="O134" s="104">
        <f>IF(ISNUMBER(M134), $B145 * N134, "")</f>
        <v>1948.0519480519411</v>
      </c>
      <c r="Q134" s="265"/>
      <c r="R134" s="266"/>
      <c r="S134" s="267"/>
    </row>
    <row r="135" spans="1:19">
      <c r="A135" s="123" t="s">
        <v>188</v>
      </c>
      <c r="B135" s="124">
        <v>20.399999999999999</v>
      </c>
      <c r="C135" s="76">
        <v>-4.6728972000000001E-2</v>
      </c>
      <c r="D135" s="13">
        <v>20</v>
      </c>
      <c r="E135" s="14">
        <f>IF(ISNUMBER(D135), (D135 - $B135) / $B135, "")</f>
        <v>-1.9607843137254832E-2</v>
      </c>
      <c r="F135" s="16">
        <f>IF(ISNUMBER(D135), $B145 * E135, "")</f>
        <v>-2941.1764705882247</v>
      </c>
      <c r="G135" s="29">
        <v>20.2</v>
      </c>
      <c r="H135" s="14">
        <f>IF(ISNUMBER(G135), (G135 - $B135) / $B135, "")</f>
        <v>-9.8039215686274161E-3</v>
      </c>
      <c r="I135" s="100">
        <f>IF(ISNUMBER(G135), $B145 * H135, "")</f>
        <v>-1470.5882352941123</v>
      </c>
      <c r="J135" s="13">
        <v>20</v>
      </c>
      <c r="K135" s="14">
        <f>IF(ISNUMBER(J135), (J135 - $B135) / $B135, "")</f>
        <v>-1.9607843137254832E-2</v>
      </c>
      <c r="L135" s="16">
        <f>IF(ISNUMBER(J135), $B145 * K135, "")</f>
        <v>-2941.1764705882247</v>
      </c>
      <c r="M135" s="29">
        <v>20.5</v>
      </c>
      <c r="N135" s="14">
        <f>IF(ISNUMBER(M135), (M135 - $B135) / $B135, "")</f>
        <v>4.9019607843137957E-3</v>
      </c>
      <c r="O135" s="16">
        <f>IF(ISNUMBER(M135), $B145 * N135, "")</f>
        <v>735.29411764706936</v>
      </c>
      <c r="Q135" s="268"/>
      <c r="R135" s="269"/>
      <c r="S135" s="270"/>
    </row>
    <row r="136" spans="1:19" ht="17.25" thickBot="1">
      <c r="A136" s="125" t="s">
        <v>232</v>
      </c>
      <c r="B136" s="126">
        <v>94.2</v>
      </c>
      <c r="C136" s="77">
        <v>-5.7057057100000003E-2</v>
      </c>
      <c r="D136" s="15">
        <v>93.1</v>
      </c>
      <c r="E136" s="32">
        <f t="shared" ref="E136:E139" si="70">IF(ISNUMBER(D136), (D136 - $B136) / $B136, "")</f>
        <v>-1.167728237791941E-2</v>
      </c>
      <c r="F136" s="18">
        <f>IF(ISNUMBER(D136), $B145 * E136, "")</f>
        <v>-1751.5923566879114</v>
      </c>
      <c r="G136" s="31">
        <v>92.8</v>
      </c>
      <c r="H136" s="32">
        <f t="shared" ref="H136:H139" si="71">IF(ISNUMBER(G136), (G136 - $B136) / $B136, "")</f>
        <v>-1.4861995753715558E-2</v>
      </c>
      <c r="I136" s="101">
        <f>IF(ISNUMBER(G136), $B145 * H136, "")</f>
        <v>-2229.2993630573337</v>
      </c>
      <c r="J136" s="15">
        <v>92.4</v>
      </c>
      <c r="K136" s="32">
        <f t="shared" ref="K136:K139" si="72">IF(ISNUMBER(J136), (J136 - $B136) / $B136, "")</f>
        <v>-1.9108280254777038E-2</v>
      </c>
      <c r="L136" s="18">
        <f>IF(ISNUMBER(J136), $B145 * K136, "")</f>
        <v>-2866.2420382165556</v>
      </c>
      <c r="M136" s="31">
        <v>93.9</v>
      </c>
      <c r="N136" s="32">
        <f t="shared" ref="N136:N139" si="73">IF(ISNUMBER(M136), (M136 - $B136) / $B136, "")</f>
        <v>-3.1847133757961481E-3</v>
      </c>
      <c r="O136" s="18">
        <f>IF(ISNUMBER(M136), $B145 * N136, "")</f>
        <v>-477.70700636942223</v>
      </c>
      <c r="Q136" s="271"/>
      <c r="R136" s="272"/>
      <c r="S136" s="273"/>
    </row>
    <row r="137" spans="1:19" ht="17.25" thickBot="1">
      <c r="A137" s="125" t="s">
        <v>200</v>
      </c>
      <c r="B137" s="126">
        <v>93.1</v>
      </c>
      <c r="C137" s="77">
        <v>-7.8217821800000004E-2</v>
      </c>
      <c r="D137" s="15">
        <v>93.3</v>
      </c>
      <c r="E137" s="32">
        <f t="shared" si="70"/>
        <v>2.1482277121375173E-3</v>
      </c>
      <c r="F137" s="18">
        <f>IF(ISNUMBER(D137), $B145 * E137, "")</f>
        <v>322.23415682062762</v>
      </c>
      <c r="G137" s="31">
        <v>91.3</v>
      </c>
      <c r="H137" s="32">
        <f t="shared" si="71"/>
        <v>-1.9334049409237351E-2</v>
      </c>
      <c r="I137" s="101">
        <f>IF(ISNUMBER(G137), $B145 * H137, "")</f>
        <v>-2900.1074113856025</v>
      </c>
      <c r="J137" s="15">
        <v>90.6</v>
      </c>
      <c r="K137" s="32">
        <f t="shared" si="72"/>
        <v>-2.6852846401718585E-2</v>
      </c>
      <c r="L137" s="18">
        <f>IF(ISNUMBER(J137), $B145 * K137, "")</f>
        <v>-4027.9269602577879</v>
      </c>
      <c r="M137" s="31">
        <v>91.2</v>
      </c>
      <c r="N137" s="32">
        <f t="shared" si="73"/>
        <v>-2.0408163265306031E-2</v>
      </c>
      <c r="O137" s="18">
        <f>IF(ISNUMBER(M137), $B145 * N137, "")</f>
        <v>-3061.2244897959044</v>
      </c>
      <c r="Q137" s="264"/>
      <c r="R137" s="264"/>
      <c r="S137" s="264"/>
    </row>
    <row r="138" spans="1:19" ht="17.25" thickBot="1">
      <c r="A138" s="125" t="s">
        <v>206</v>
      </c>
      <c r="B138" s="126">
        <v>15.9</v>
      </c>
      <c r="C138" s="77">
        <v>-0.10674157300000001</v>
      </c>
      <c r="D138" s="15">
        <v>18.100000000000001</v>
      </c>
      <c r="E138" s="32">
        <f t="shared" si="70"/>
        <v>0.13836477987421389</v>
      </c>
      <c r="F138" s="18">
        <f>IF(ISNUMBER(D138), $B145 * E138, "")</f>
        <v>20754.716981132082</v>
      </c>
      <c r="G138" s="31">
        <v>17.600000000000001</v>
      </c>
      <c r="H138" s="32">
        <f t="shared" si="71"/>
        <v>0.10691823899371075</v>
      </c>
      <c r="I138" s="101">
        <f>IF(ISNUMBER(G138), $B145 * H138, "")</f>
        <v>16037.735849056613</v>
      </c>
      <c r="J138" s="15">
        <v>17.7</v>
      </c>
      <c r="K138" s="32">
        <f t="shared" si="72"/>
        <v>0.11320754716981125</v>
      </c>
      <c r="L138" s="18">
        <f>IF(ISNUMBER(J138), $B145 * K138, "")</f>
        <v>16981.132075471687</v>
      </c>
      <c r="M138" s="31">
        <v>17.899999999999999</v>
      </c>
      <c r="N138" s="32">
        <f t="shared" si="73"/>
        <v>0.12578616352201247</v>
      </c>
      <c r="O138" s="18">
        <f>IF(ISNUMBER(M138), $B145 * N138, "")</f>
        <v>18867.924528301872</v>
      </c>
      <c r="Q138" s="274"/>
      <c r="R138" s="274"/>
      <c r="S138" s="274"/>
    </row>
    <row r="139" spans="1:19" ht="17.25" thickBot="1">
      <c r="A139" s="127" t="s">
        <v>202</v>
      </c>
      <c r="B139" s="128">
        <v>21.4</v>
      </c>
      <c r="C139" s="78">
        <v>-0.13008130079999999</v>
      </c>
      <c r="D139" s="20">
        <v>20.100000000000001</v>
      </c>
      <c r="E139" s="21">
        <f t="shared" si="70"/>
        <v>-6.0747663551401737E-2</v>
      </c>
      <c r="F139" s="22">
        <f>IF(ISNUMBER(D139), $B145 * E139, "")</f>
        <v>-9112.1495327102602</v>
      </c>
      <c r="G139" s="30">
        <v>20.100000000000001</v>
      </c>
      <c r="H139" s="21">
        <f t="shared" si="71"/>
        <v>-6.0747663551401737E-2</v>
      </c>
      <c r="I139" s="105">
        <f>IF(ISNUMBER(G139), $B145 * H139, "")</f>
        <v>-9112.1495327102602</v>
      </c>
      <c r="J139" s="20">
        <v>20</v>
      </c>
      <c r="K139" s="21">
        <f t="shared" si="72"/>
        <v>-6.5420560747663489E-2</v>
      </c>
      <c r="L139" s="22">
        <f>IF(ISNUMBER(J139), $B145 * K139, "")</f>
        <v>-9813.0841121495232</v>
      </c>
      <c r="M139" s="30">
        <v>20.3</v>
      </c>
      <c r="N139" s="21">
        <f t="shared" si="73"/>
        <v>-5.1401869158878406E-2</v>
      </c>
      <c r="O139" s="22">
        <f>IF(ISNUMBER(M139), $B145 * N139, "")</f>
        <v>-7710.2803738317607</v>
      </c>
      <c r="Q139" s="274"/>
      <c r="R139" s="274"/>
      <c r="S139" s="274"/>
    </row>
    <row r="140" spans="1:19" ht="17.25" thickBot="1">
      <c r="A140" s="125" t="s">
        <v>72</v>
      </c>
      <c r="B140" s="129">
        <v>48</v>
      </c>
      <c r="C140" s="80">
        <v>-0.20133111479999999</v>
      </c>
      <c r="D140" s="106">
        <v>41.1</v>
      </c>
      <c r="E140" s="107">
        <f>IF(ISNUMBER(D140), (D140 - $B140) / $B140, "")</f>
        <v>-0.14374999999999996</v>
      </c>
      <c r="F140" s="108">
        <f>IF(ISNUMBER(D140), $B145 * E140, "")</f>
        <v>-21562.499999999993</v>
      </c>
      <c r="G140" s="109">
        <v>40.200000000000003</v>
      </c>
      <c r="H140" s="107">
        <f>IF(ISNUMBER(G140), (G140 - $B140) / $B140, "")</f>
        <v>-0.16249999999999995</v>
      </c>
      <c r="I140" s="110">
        <f>IF(ISNUMBER(G140), $B145 * H140, "")</f>
        <v>-24374.999999999993</v>
      </c>
      <c r="J140" s="106">
        <v>40.1</v>
      </c>
      <c r="K140" s="107">
        <f>IF(ISNUMBER(J140), (J140 - $B140) / $B140, "")</f>
        <v>-0.1645833333333333</v>
      </c>
      <c r="L140" s="108">
        <f>IF(ISNUMBER(J140), $B145 * K140, "")</f>
        <v>-24687.499999999996</v>
      </c>
      <c r="M140" s="109">
        <v>40.4</v>
      </c>
      <c r="N140" s="107">
        <f>IF(ISNUMBER(M140), (M140 - $B140) / $B140, "")</f>
        <v>-0.15833333333333335</v>
      </c>
      <c r="O140" s="108">
        <f>IF(ISNUMBER(M140), $B145 * N140, "")</f>
        <v>-23750.000000000004</v>
      </c>
      <c r="Q140" s="264"/>
      <c r="R140" s="264"/>
      <c r="S140" s="264"/>
    </row>
    <row r="141" spans="1:19" ht="17.25" thickBot="1">
      <c r="A141" s="125"/>
      <c r="B141" s="126"/>
      <c r="C141" s="77"/>
      <c r="D141" s="15" t="s">
        <v>329</v>
      </c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 t="s">
        <v>329</v>
      </c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 t="s">
        <v>329</v>
      </c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 t="s">
        <v>329</v>
      </c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64"/>
      <c r="R141" s="264"/>
      <c r="S141" s="264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64"/>
      <c r="R142" s="264"/>
      <c r="S142" s="264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53"/>
      <c r="R143" s="254"/>
      <c r="S143" s="255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56"/>
      <c r="R144" s="257"/>
      <c r="S144" s="258"/>
    </row>
    <row r="145" spans="1:19" ht="17.25" thickBot="1">
      <c r="A145" s="132" t="s">
        <v>268</v>
      </c>
      <c r="B145" s="317">
        <f>$B$37</f>
        <v>150000</v>
      </c>
      <c r="C145" s="318"/>
      <c r="D145" s="26" t="s">
        <v>269</v>
      </c>
      <c r="E145" s="27">
        <f>IF(COUNT(E125:E144), SUM(E125:E144) / COUNT(E125:E144), 0)</f>
        <v>-2.8772641594812638E-2</v>
      </c>
      <c r="F145" s="28">
        <f>SUM(F125:F144)</f>
        <v>-69054.339827550342</v>
      </c>
      <c r="G145" s="26" t="s">
        <v>269</v>
      </c>
      <c r="H145" s="27">
        <f>IF(COUNT(H125:H144), SUM(H125:H144) / COUNT(H125:H144), 0)</f>
        <v>-3.6374427775644043E-2</v>
      </c>
      <c r="I145" s="28">
        <f>SUM(I125:I144)</f>
        <v>-87298.626661545713</v>
      </c>
      <c r="J145" s="26" t="s">
        <v>269</v>
      </c>
      <c r="K145" s="27">
        <f>IF(COUNT(K125:K144), SUM(K125:K144) / COUNT(K125:K144), 0)</f>
        <v>-4.2221975859394058E-2</v>
      </c>
      <c r="L145" s="28">
        <f>SUM(L125:L144)</f>
        <v>-101332.74206254572</v>
      </c>
      <c r="M145" s="26" t="s">
        <v>269</v>
      </c>
      <c r="N145" s="27">
        <f>IF(COUNT(N125:N144), SUM(N125:N144) / COUNT(N125:N144), 0)</f>
        <v>-3.1907628346571938E-2</v>
      </c>
      <c r="O145" s="28">
        <f>SUM(O125:O144)</f>
        <v>-76578.308031772642</v>
      </c>
      <c r="Q145" s="259"/>
      <c r="R145" s="260"/>
      <c r="S145" s="261"/>
    </row>
    <row r="147" spans="1:19" ht="17.25" thickBot="1"/>
    <row r="148" spans="1:19" ht="17.25" thickBot="1">
      <c r="A148" s="275" t="s">
        <v>257</v>
      </c>
      <c r="B148" s="276"/>
      <c r="C148" s="276"/>
      <c r="D148" s="276"/>
      <c r="E148" s="276"/>
      <c r="F148" s="276"/>
      <c r="G148" s="276"/>
      <c r="H148" s="276"/>
      <c r="I148" s="276"/>
      <c r="J148" s="276"/>
      <c r="K148" s="276"/>
      <c r="L148" s="276"/>
      <c r="M148" s="276"/>
      <c r="N148" s="276"/>
      <c r="O148" s="277"/>
      <c r="Q148" s="274"/>
      <c r="R148" s="274"/>
      <c r="S148" s="274"/>
    </row>
    <row r="149" spans="1:19" ht="17.25" thickBot="1">
      <c r="A149" s="193" t="s">
        <v>265</v>
      </c>
      <c r="B149" s="275" t="s">
        <v>49</v>
      </c>
      <c r="C149" s="277"/>
      <c r="D149" s="275" t="s">
        <v>58</v>
      </c>
      <c r="E149" s="276"/>
      <c r="F149" s="277"/>
      <c r="G149" s="278">
        <f>_xlfn.IFNA(VLOOKUP(B149, 현재가테이블!$B$2:$D$200, 2, FALSE), "-")</f>
        <v>74050000</v>
      </c>
      <c r="H149" s="279"/>
      <c r="I149" s="280"/>
      <c r="J149" s="275" t="s">
        <v>59</v>
      </c>
      <c r="K149" s="276"/>
      <c r="L149" s="277"/>
      <c r="M149" s="281">
        <f>_xlfn.IFNA(VLOOKUP(B149, 현재가테이블!$B$2:$D$200, 3, FALSE), "-")</f>
        <v>-1.04236269E-2</v>
      </c>
      <c r="N149" s="282"/>
      <c r="O149" s="283"/>
      <c r="Q149" s="274"/>
      <c r="R149" s="274"/>
      <c r="S149" s="274"/>
    </row>
    <row r="150" spans="1:19" ht="17.25" thickBot="1">
      <c r="A150" s="319" t="s">
        <v>55</v>
      </c>
      <c r="B150" s="315" t="str">
        <f>TEXT($G$1, "[$-ko-KR]yyyy-mm-dd(ddd) ") &amp; "오전 00:00"</f>
        <v>2021-10-10(일) 오전 00:00</v>
      </c>
      <c r="C150" s="316"/>
      <c r="D150" s="288" t="str">
        <f>TEXT($G$1, "[$-ko-KR]yyyy-mm-dd(ddd) ") &amp; "오후 14:00"</f>
        <v>2021-10-10(일) 오후 14:00</v>
      </c>
      <c r="E150" s="289"/>
      <c r="F150" s="290"/>
      <c r="G150" s="288" t="str">
        <f>TEXT($G$1, "[$-ko-KR]yyyy-mm-dd(ddd) ") &amp; "오후 19:00"</f>
        <v>2021-10-10(일) 오후 19:00</v>
      </c>
      <c r="H150" s="289"/>
      <c r="I150" s="290"/>
      <c r="J150" s="288" t="str">
        <f>TEXT($G$1, "[$-ko-KR]yyyy-mm-dd(ddd) ") &amp; "오후 21:00"</f>
        <v>2021-10-10(일) 오후 21:00</v>
      </c>
      <c r="K150" s="289"/>
      <c r="L150" s="290"/>
      <c r="M150" s="288" t="str">
        <f>TEXT($G$1+1, "[$-ko-KR]yyyy-mm-dd(ddd) ") &amp; "오전 00:00"</f>
        <v>2021-10-11(월) 오전 00:00</v>
      </c>
      <c r="N150" s="289"/>
      <c r="O150" s="290"/>
      <c r="Q150" s="274"/>
      <c r="R150" s="274"/>
      <c r="S150" s="274"/>
    </row>
    <row r="151" spans="1:19" ht="17.25" thickBot="1">
      <c r="A151" s="320"/>
      <c r="B151" s="121" t="s">
        <v>58</v>
      </c>
      <c r="C151" s="122" t="s">
        <v>59</v>
      </c>
      <c r="D151" s="2" t="s">
        <v>58</v>
      </c>
      <c r="E151" s="10" t="s">
        <v>266</v>
      </c>
      <c r="F151" s="11" t="s">
        <v>267</v>
      </c>
      <c r="G151" s="194" t="s">
        <v>58</v>
      </c>
      <c r="H151" s="195" t="s">
        <v>266</v>
      </c>
      <c r="I151" s="196" t="s">
        <v>267</v>
      </c>
      <c r="J151" s="10" t="s">
        <v>58</v>
      </c>
      <c r="K151" s="10" t="s">
        <v>266</v>
      </c>
      <c r="L151" s="115" t="s">
        <v>267</v>
      </c>
      <c r="M151" s="2" t="s">
        <v>58</v>
      </c>
      <c r="N151" s="10" t="s">
        <v>266</v>
      </c>
      <c r="O151" s="66" t="s">
        <v>267</v>
      </c>
      <c r="Q151" s="264"/>
      <c r="R151" s="264"/>
      <c r="S151" s="264"/>
    </row>
    <row r="152" spans="1:19" ht="17.25" thickBot="1">
      <c r="A152" s="123" t="s">
        <v>234</v>
      </c>
      <c r="B152" s="124">
        <v>753</v>
      </c>
      <c r="C152" s="76">
        <v>-4.0764331199999997E-2</v>
      </c>
      <c r="D152" s="13">
        <v>764</v>
      </c>
      <c r="E152" s="14">
        <f>IF(ISNUMBER(D152), (D152 - $B152) / $B152, "")</f>
        <v>1.4608233731739707E-2</v>
      </c>
      <c r="F152" s="16">
        <f>IF(ISNUMBER(D152), $B172 * E152, "")</f>
        <v>2191.2350597609561</v>
      </c>
      <c r="G152" s="29">
        <v>756</v>
      </c>
      <c r="H152" s="14">
        <f>IF(ISNUMBER(G152), (G152 - $B152) / $B152, "")</f>
        <v>3.9840637450199202E-3</v>
      </c>
      <c r="I152" s="100">
        <f>IF(ISNUMBER(G152), $B172 * H152, "")</f>
        <v>597.60956175298804</v>
      </c>
      <c r="J152" s="13">
        <v>753</v>
      </c>
      <c r="K152" s="14">
        <f>IF(ISNUMBER(J152), (J152 - $B152) / $B152, "")</f>
        <v>0</v>
      </c>
      <c r="L152" s="16">
        <f>IF(ISNUMBER(J152), $B172 * K152, "")</f>
        <v>0</v>
      </c>
      <c r="M152" s="29">
        <v>759</v>
      </c>
      <c r="N152" s="14">
        <f>IF(ISNUMBER(M152), (M152 - $B152) / $B152, "")</f>
        <v>7.9681274900398405E-3</v>
      </c>
      <c r="O152" s="16">
        <f>IF(ISNUMBER(M152), $B172 * N152, "")</f>
        <v>1195.2191235059761</v>
      </c>
      <c r="Q152" s="274"/>
      <c r="R152" s="274"/>
      <c r="S152" s="274"/>
    </row>
    <row r="153" spans="1:19" ht="17.25" thickBot="1">
      <c r="A153" s="125" t="s">
        <v>204</v>
      </c>
      <c r="B153" s="126">
        <v>954</v>
      </c>
      <c r="C153" s="77">
        <v>-4.5045044999999999E-2</v>
      </c>
      <c r="D153" s="15">
        <v>972</v>
      </c>
      <c r="E153" s="32">
        <f t="shared" ref="E153:E156" si="78">IF(ISNUMBER(D153), (D153 - $B153) / $B153, "")</f>
        <v>1.8867924528301886E-2</v>
      </c>
      <c r="F153" s="18">
        <f>IF(ISNUMBER(D153), $B172 * E153, "")</f>
        <v>2830.1886792452829</v>
      </c>
      <c r="G153" s="31">
        <v>964</v>
      </c>
      <c r="H153" s="32">
        <f t="shared" ref="H153:H156" si="79">IF(ISNUMBER(G153), (G153 - $B153) / $B153, "")</f>
        <v>1.0482180293501049E-2</v>
      </c>
      <c r="I153" s="101">
        <f>IF(ISNUMBER(G153), $B172 * H153, "")</f>
        <v>1572.3270440251574</v>
      </c>
      <c r="J153" s="15">
        <v>963</v>
      </c>
      <c r="K153" s="32">
        <f t="shared" ref="K153:K156" si="80">IF(ISNUMBER(J153), (J153 - $B153) / $B153, "")</f>
        <v>9.433962264150943E-3</v>
      </c>
      <c r="L153" s="18">
        <f>IF(ISNUMBER(J153), $B172 * K153, "")</f>
        <v>1415.0943396226414</v>
      </c>
      <c r="M153" s="31">
        <v>972</v>
      </c>
      <c r="N153" s="32">
        <f t="shared" ref="N153:N156" si="81">IF(ISNUMBER(M153), (M153 - $B153) / $B153, "")</f>
        <v>1.8867924528301886E-2</v>
      </c>
      <c r="O153" s="18">
        <f>IF(ISNUMBER(M153), $B172 * N153, "")</f>
        <v>2830.1886792452829</v>
      </c>
      <c r="Q153" s="274"/>
      <c r="R153" s="274"/>
      <c r="S153" s="274"/>
    </row>
    <row r="154" spans="1:19" ht="17.25" thickBot="1">
      <c r="A154" s="125" t="s">
        <v>172</v>
      </c>
      <c r="B154" s="126">
        <v>490</v>
      </c>
      <c r="C154" s="77">
        <v>-4.6692606999999997E-2</v>
      </c>
      <c r="D154" s="15">
        <v>484</v>
      </c>
      <c r="E154" s="32">
        <f t="shared" si="78"/>
        <v>-1.2244897959183673E-2</v>
      </c>
      <c r="F154" s="18">
        <f>IF(ISNUMBER(D154), $B172 * E154, "")</f>
        <v>-1836.7346938775509</v>
      </c>
      <c r="G154" s="31">
        <v>469</v>
      </c>
      <c r="H154" s="32">
        <f t="shared" si="79"/>
        <v>-4.2857142857142858E-2</v>
      </c>
      <c r="I154" s="101">
        <f>IF(ISNUMBER(G154), $B172 * H154, "")</f>
        <v>-6428.5714285714284</v>
      </c>
      <c r="J154" s="15">
        <v>466</v>
      </c>
      <c r="K154" s="32">
        <f t="shared" si="80"/>
        <v>-4.8979591836734691E-2</v>
      </c>
      <c r="L154" s="18">
        <f>IF(ISNUMBER(J154), $B172 * K154, "")</f>
        <v>-7346.9387755102034</v>
      </c>
      <c r="M154" s="31">
        <v>469</v>
      </c>
      <c r="N154" s="32">
        <f t="shared" si="81"/>
        <v>-4.2857142857142858E-2</v>
      </c>
      <c r="O154" s="18">
        <f>IF(ISNUMBER(M154), $B172 * N154, "")</f>
        <v>-6428.5714285714284</v>
      </c>
      <c r="Q154" s="264"/>
      <c r="R154" s="264"/>
      <c r="S154" s="264"/>
    </row>
    <row r="155" spans="1:19" ht="17.25" thickBot="1">
      <c r="A155" s="125" t="s">
        <v>162</v>
      </c>
      <c r="B155" s="126">
        <v>830</v>
      </c>
      <c r="C155" s="77">
        <v>-5.2511415499999999E-2</v>
      </c>
      <c r="D155" s="15">
        <v>822</v>
      </c>
      <c r="E155" s="32">
        <f t="shared" si="78"/>
        <v>-9.6385542168674707E-3</v>
      </c>
      <c r="F155" s="18">
        <f>IF(ISNUMBER(D155), $B172 * E155, "")</f>
        <v>-1445.7831325301206</v>
      </c>
      <c r="G155" s="31">
        <v>820</v>
      </c>
      <c r="H155" s="32">
        <f t="shared" si="79"/>
        <v>-1.2048192771084338E-2</v>
      </c>
      <c r="I155" s="101">
        <f>IF(ISNUMBER(G155), $B172 * H155, "")</f>
        <v>-1807.2289156626507</v>
      </c>
      <c r="J155" s="15">
        <v>818</v>
      </c>
      <c r="K155" s="32">
        <f t="shared" si="80"/>
        <v>-1.4457831325301205E-2</v>
      </c>
      <c r="L155" s="18">
        <f>IF(ISNUMBER(J155), $B172 * K155, "")</f>
        <v>-2168.6746987951806</v>
      </c>
      <c r="M155" s="31">
        <v>816</v>
      </c>
      <c r="N155" s="32">
        <f t="shared" si="81"/>
        <v>-1.6867469879518072E-2</v>
      </c>
      <c r="O155" s="18">
        <f>IF(ISNUMBER(M155), $B172 * N155, "")</f>
        <v>-2530.1204819277109</v>
      </c>
      <c r="Q155" s="264"/>
      <c r="R155" s="264"/>
      <c r="S155" s="264"/>
    </row>
    <row r="156" spans="1:19" ht="17.25" thickBot="1">
      <c r="A156" s="127" t="s">
        <v>198</v>
      </c>
      <c r="B156" s="128">
        <v>256</v>
      </c>
      <c r="C156" s="78">
        <v>-5.8823529399999998E-2</v>
      </c>
      <c r="D156" s="20">
        <v>262</v>
      </c>
      <c r="E156" s="21">
        <f t="shared" si="78"/>
        <v>2.34375E-2</v>
      </c>
      <c r="F156" s="22">
        <f>IF(ISNUMBER(D156), $B172 * E156, "")</f>
        <v>3515.625</v>
      </c>
      <c r="G156" s="30">
        <v>251</v>
      </c>
      <c r="H156" s="21">
        <f t="shared" si="79"/>
        <v>-1.953125E-2</v>
      </c>
      <c r="I156" s="105">
        <f>IF(ISNUMBER(G156), $B172 * H156, "")</f>
        <v>-2929.6875</v>
      </c>
      <c r="J156" s="20">
        <v>246</v>
      </c>
      <c r="K156" s="21">
        <f t="shared" si="80"/>
        <v>-3.90625E-2</v>
      </c>
      <c r="L156" s="22">
        <f>IF(ISNUMBER(J156), $B172 * K156, "")</f>
        <v>-5859.375</v>
      </c>
      <c r="M156" s="30">
        <v>255</v>
      </c>
      <c r="N156" s="21">
        <f t="shared" si="81"/>
        <v>-3.90625E-3</v>
      </c>
      <c r="O156" s="22">
        <f>IF(ISNUMBER(M156), $B172 * N156, "")</f>
        <v>-585.9375</v>
      </c>
      <c r="Q156" s="264"/>
      <c r="R156" s="264"/>
      <c r="S156" s="264"/>
    </row>
    <row r="157" spans="1:19" ht="17.25" thickBot="1">
      <c r="A157" s="125" t="s">
        <v>226</v>
      </c>
      <c r="B157" s="129">
        <v>940</v>
      </c>
      <c r="C157" s="80">
        <v>-5.9059059099999998E-2</v>
      </c>
      <c r="D157" s="106">
        <v>943</v>
      </c>
      <c r="E157" s="107">
        <f>IF(ISNUMBER(D157), (D157 - $B157) / $B157, "")</f>
        <v>3.1914893617021275E-3</v>
      </c>
      <c r="F157" s="108">
        <f>IF(ISNUMBER(D157), $B172 * E157, "")</f>
        <v>478.72340425531911</v>
      </c>
      <c r="G157" s="109">
        <v>938</v>
      </c>
      <c r="H157" s="107">
        <f>IF(ISNUMBER(G157), (G157 - $B157) / $B157, "")</f>
        <v>-2.1276595744680851E-3</v>
      </c>
      <c r="I157" s="110">
        <f>IF(ISNUMBER(G157), $B172 * H157, "")</f>
        <v>-319.14893617021278</v>
      </c>
      <c r="J157" s="106">
        <v>937</v>
      </c>
      <c r="K157" s="107">
        <f>IF(ISNUMBER(J157), (J157 - $B157) / $B157, "")</f>
        <v>-3.1914893617021275E-3</v>
      </c>
      <c r="L157" s="108">
        <f>IF(ISNUMBER(J157), $B172 * K157, "")</f>
        <v>-478.72340425531911</v>
      </c>
      <c r="M157" s="109">
        <v>938</v>
      </c>
      <c r="N157" s="107">
        <f>IF(ISNUMBER(M157), (M157 - $B157) / $B157, "")</f>
        <v>-2.1276595744680851E-3</v>
      </c>
      <c r="O157" s="108">
        <f>IF(ISNUMBER(M157), $B172 * N157, "")</f>
        <v>-319.14893617021278</v>
      </c>
      <c r="Q157" s="264"/>
      <c r="R157" s="264"/>
      <c r="S157" s="264"/>
    </row>
    <row r="158" spans="1:19" ht="17.25" thickBot="1">
      <c r="A158" s="125" t="s">
        <v>230</v>
      </c>
      <c r="B158" s="126">
        <v>997</v>
      </c>
      <c r="C158" s="77">
        <v>-5.9433962299999997E-2</v>
      </c>
      <c r="D158" s="15">
        <v>1015</v>
      </c>
      <c r="E158" s="32">
        <f t="shared" ref="E158:E161" si="82">IF(ISNUMBER(D158), (D158 - $B158) / $B158, "")</f>
        <v>1.8054162487462388E-2</v>
      </c>
      <c r="F158" s="18">
        <f>IF(ISNUMBER(D158), $B172 * E158, "")</f>
        <v>2708.1243731193581</v>
      </c>
      <c r="G158" s="31">
        <v>995</v>
      </c>
      <c r="H158" s="32">
        <f t="shared" ref="H158:H161" si="83">IF(ISNUMBER(G158), (G158 - $B158) / $B158, "")</f>
        <v>-2.0060180541624875E-3</v>
      </c>
      <c r="I158" s="101">
        <f>IF(ISNUMBER(G158), $B172 * H158, "")</f>
        <v>-300.90270812437313</v>
      </c>
      <c r="J158" s="15">
        <v>1000</v>
      </c>
      <c r="K158" s="32">
        <f t="shared" ref="K158:K161" si="84">IF(ISNUMBER(J158), (J158 - $B158) / $B158, "")</f>
        <v>3.009027081243731E-3</v>
      </c>
      <c r="L158" s="18">
        <f>IF(ISNUMBER(J158), $B172 * K158, "")</f>
        <v>451.35406218655964</v>
      </c>
      <c r="M158" s="31">
        <v>1020</v>
      </c>
      <c r="N158" s="32">
        <f t="shared" ref="N158:N161" si="85">IF(ISNUMBER(M158), (M158 - $B158) / $B158, "")</f>
        <v>2.3069207622868605E-2</v>
      </c>
      <c r="O158" s="18">
        <f>IF(ISNUMBER(M158), $B172 * N158, "")</f>
        <v>3460.3811434302906</v>
      </c>
      <c r="Q158" s="264"/>
      <c r="R158" s="264"/>
      <c r="S158" s="264"/>
    </row>
    <row r="159" spans="1:19" ht="17.25" thickBot="1">
      <c r="A159" s="125" t="s">
        <v>128</v>
      </c>
      <c r="B159" s="126">
        <v>152</v>
      </c>
      <c r="C159" s="77">
        <v>-7.3170731700000005E-2</v>
      </c>
      <c r="D159" s="15">
        <v>154</v>
      </c>
      <c r="E159" s="32">
        <f t="shared" si="82"/>
        <v>1.3157894736842105E-2</v>
      </c>
      <c r="F159" s="18">
        <f>IF(ISNUMBER(D159), $B172 * E159, "")</f>
        <v>1973.6842105263156</v>
      </c>
      <c r="G159" s="31">
        <v>155</v>
      </c>
      <c r="H159" s="32">
        <f t="shared" si="83"/>
        <v>1.9736842105263157E-2</v>
      </c>
      <c r="I159" s="101">
        <f>IF(ISNUMBER(G159), $B172 * H159, "")</f>
        <v>2960.5263157894733</v>
      </c>
      <c r="J159" s="15">
        <v>154</v>
      </c>
      <c r="K159" s="32">
        <f t="shared" si="84"/>
        <v>1.3157894736842105E-2</v>
      </c>
      <c r="L159" s="18">
        <f>IF(ISNUMBER(J159), $B172 * K159, "")</f>
        <v>1973.6842105263156</v>
      </c>
      <c r="M159" s="31">
        <v>153</v>
      </c>
      <c r="N159" s="32">
        <f t="shared" si="85"/>
        <v>6.5789473684210523E-3</v>
      </c>
      <c r="O159" s="18">
        <f>IF(ISNUMBER(M159), $B172 * N159, "")</f>
        <v>986.8421052631578</v>
      </c>
      <c r="Q159" s="264"/>
      <c r="R159" s="264"/>
      <c r="S159" s="264"/>
    </row>
    <row r="160" spans="1:19" ht="17.25" thickBot="1">
      <c r="A160" s="125" t="s">
        <v>122</v>
      </c>
      <c r="B160" s="126">
        <v>643</v>
      </c>
      <c r="C160" s="77">
        <v>-7.6149425300000004E-2</v>
      </c>
      <c r="D160" s="15">
        <v>637</v>
      </c>
      <c r="E160" s="32">
        <f t="shared" si="82"/>
        <v>-9.3312597200622092E-3</v>
      </c>
      <c r="F160" s="18">
        <f>IF(ISNUMBER(D160), $B172 * E160, "")</f>
        <v>-1399.6889580093314</v>
      </c>
      <c r="G160" s="31">
        <v>629</v>
      </c>
      <c r="H160" s="32">
        <f t="shared" si="83"/>
        <v>-2.177293934681182E-2</v>
      </c>
      <c r="I160" s="101">
        <f>IF(ISNUMBER(G160), $B172 * H160, "")</f>
        <v>-3265.9409020217731</v>
      </c>
      <c r="J160" s="15">
        <v>625</v>
      </c>
      <c r="K160" s="32">
        <f t="shared" si="84"/>
        <v>-2.7993779160186624E-2</v>
      </c>
      <c r="L160" s="18">
        <f>IF(ISNUMBER(J160), $B172 * K160, "")</f>
        <v>-4199.0668740279934</v>
      </c>
      <c r="M160" s="31">
        <v>627</v>
      </c>
      <c r="N160" s="32">
        <f t="shared" si="85"/>
        <v>-2.4883359253499222E-2</v>
      </c>
      <c r="O160" s="18">
        <f>IF(ISNUMBER(M160), $B172 * N160, "")</f>
        <v>-3732.5038880248835</v>
      </c>
      <c r="Q160" s="33"/>
      <c r="R160" s="33"/>
    </row>
    <row r="161" spans="1:19" ht="17.25" thickBot="1">
      <c r="A161" s="130" t="s">
        <v>252</v>
      </c>
      <c r="B161" s="131">
        <v>443</v>
      </c>
      <c r="C161" s="79">
        <v>-8.0912863099999996E-2</v>
      </c>
      <c r="D161" s="24">
        <v>456</v>
      </c>
      <c r="E161" s="25">
        <f t="shared" si="82"/>
        <v>2.9345372460496615E-2</v>
      </c>
      <c r="F161" s="104">
        <f>IF(ISNUMBER(D161), $B172 * E161, "")</f>
        <v>4401.805869074492</v>
      </c>
      <c r="G161" s="102">
        <v>455</v>
      </c>
      <c r="H161" s="25">
        <f t="shared" si="83"/>
        <v>2.7088036117381489E-2</v>
      </c>
      <c r="I161" s="103">
        <f>IF(ISNUMBER(G161), $B172 * H161, "")</f>
        <v>4063.2054176072234</v>
      </c>
      <c r="J161" s="24">
        <v>454</v>
      </c>
      <c r="K161" s="25">
        <f t="shared" si="84"/>
        <v>2.4830699774266364E-2</v>
      </c>
      <c r="L161" s="104">
        <f>IF(ISNUMBER(J161), $B172 * K161, "")</f>
        <v>3724.6049661399547</v>
      </c>
      <c r="M161" s="102">
        <v>461</v>
      </c>
      <c r="N161" s="25">
        <f t="shared" si="85"/>
        <v>4.0632054176072234E-2</v>
      </c>
      <c r="O161" s="104">
        <f>IF(ISNUMBER(M161), $B172 * N161, "")</f>
        <v>6094.808126410835</v>
      </c>
      <c r="Q161" s="265"/>
      <c r="R161" s="266"/>
      <c r="S161" s="267"/>
    </row>
    <row r="162" spans="1:19">
      <c r="A162" s="123" t="s">
        <v>164</v>
      </c>
      <c r="B162" s="124">
        <v>242</v>
      </c>
      <c r="C162" s="76">
        <v>-8.3333333300000006E-2</v>
      </c>
      <c r="D162" s="13">
        <v>244</v>
      </c>
      <c r="E162" s="14">
        <f>IF(ISNUMBER(D162), (D162 - $B162) / $B162, "")</f>
        <v>8.2644628099173556E-3</v>
      </c>
      <c r="F162" s="16">
        <f>IF(ISNUMBER(D162), $B172 * E162, "")</f>
        <v>1239.6694214876034</v>
      </c>
      <c r="G162" s="29">
        <v>241</v>
      </c>
      <c r="H162" s="14">
        <f>IF(ISNUMBER(G162), (G162 - $B162) / $B162, "")</f>
        <v>-4.1322314049586778E-3</v>
      </c>
      <c r="I162" s="100">
        <f>IF(ISNUMBER(G162), $B172 * H162, "")</f>
        <v>-619.83471074380168</v>
      </c>
      <c r="J162" s="13">
        <v>241</v>
      </c>
      <c r="K162" s="14">
        <f>IF(ISNUMBER(J162), (J162 - $B162) / $B162, "")</f>
        <v>-4.1322314049586778E-3</v>
      </c>
      <c r="L162" s="16">
        <f>IF(ISNUMBER(J162), $B172 * K162, "")</f>
        <v>-619.83471074380168</v>
      </c>
      <c r="M162" s="29">
        <v>239</v>
      </c>
      <c r="N162" s="14">
        <f>IF(ISNUMBER(M162), (M162 - $B162) / $B162, "")</f>
        <v>-1.2396694214876033E-2</v>
      </c>
      <c r="O162" s="16">
        <f>IF(ISNUMBER(M162), $B172 * N162, "")</f>
        <v>-1859.504132231405</v>
      </c>
      <c r="Q162" s="268"/>
      <c r="R162" s="269"/>
      <c r="S162" s="270"/>
    </row>
    <row r="163" spans="1:19" ht="17.25" thickBot="1">
      <c r="A163" s="125" t="s">
        <v>108</v>
      </c>
      <c r="B163" s="126">
        <v>193</v>
      </c>
      <c r="C163" s="77">
        <v>-8.5308056899999998E-2</v>
      </c>
      <c r="D163" s="15">
        <v>199</v>
      </c>
      <c r="E163" s="32">
        <f t="shared" ref="E163:E166" si="86">IF(ISNUMBER(D163), (D163 - $B163) / $B163, "")</f>
        <v>3.1088082901554404E-2</v>
      </c>
      <c r="F163" s="18">
        <f>IF(ISNUMBER(D163), $B172 * E163, "")</f>
        <v>4663.2124352331602</v>
      </c>
      <c r="G163" s="31">
        <v>197</v>
      </c>
      <c r="H163" s="32">
        <f t="shared" ref="H163:H166" si="87">IF(ISNUMBER(G163), (G163 - $B163) / $B163, "")</f>
        <v>2.072538860103627E-2</v>
      </c>
      <c r="I163" s="101">
        <f>IF(ISNUMBER(G163), $B172 * H163, "")</f>
        <v>3108.8082901554403</v>
      </c>
      <c r="J163" s="15">
        <v>196</v>
      </c>
      <c r="K163" s="32">
        <f t="shared" ref="K163:K166" si="88">IF(ISNUMBER(J163), (J163 - $B163) / $B163, "")</f>
        <v>1.5544041450777202E-2</v>
      </c>
      <c r="L163" s="18">
        <f>IF(ISNUMBER(J163), $B172 * K163, "")</f>
        <v>2331.6062176165801</v>
      </c>
      <c r="M163" s="31">
        <v>195</v>
      </c>
      <c r="N163" s="32">
        <f t="shared" ref="N163:N166" si="89">IF(ISNUMBER(M163), (M163 - $B163) / $B163, "")</f>
        <v>1.0362694300518135E-2</v>
      </c>
      <c r="O163" s="18">
        <f>IF(ISNUMBER(M163), $B172 * N163, "")</f>
        <v>1554.4041450777202</v>
      </c>
      <c r="Q163" s="271"/>
      <c r="R163" s="272"/>
      <c r="S163" s="273"/>
    </row>
    <row r="164" spans="1:19" ht="17.25" thickBot="1">
      <c r="A164" s="125" t="s">
        <v>240</v>
      </c>
      <c r="B164" s="126">
        <v>702</v>
      </c>
      <c r="C164" s="77">
        <v>-9.1849935300000005E-2</v>
      </c>
      <c r="D164" s="15">
        <v>689</v>
      </c>
      <c r="E164" s="32">
        <f t="shared" si="86"/>
        <v>-1.8518518518518517E-2</v>
      </c>
      <c r="F164" s="18">
        <f>IF(ISNUMBER(D164), $B172 * E164, "")</f>
        <v>-2777.7777777777778</v>
      </c>
      <c r="G164" s="31">
        <v>678</v>
      </c>
      <c r="H164" s="32">
        <f t="shared" si="87"/>
        <v>-3.4188034188034191E-2</v>
      </c>
      <c r="I164" s="101">
        <f>IF(ISNUMBER(G164), $B172 * H164, "")</f>
        <v>-5128.2051282051289</v>
      </c>
      <c r="J164" s="15">
        <v>683</v>
      </c>
      <c r="K164" s="32">
        <f t="shared" si="88"/>
        <v>-2.7065527065527065E-2</v>
      </c>
      <c r="L164" s="18">
        <f>IF(ISNUMBER(J164), $B172 * K164, "")</f>
        <v>-4059.8290598290596</v>
      </c>
      <c r="M164" s="31">
        <v>677</v>
      </c>
      <c r="N164" s="32">
        <f t="shared" si="89"/>
        <v>-3.5612535612535613E-2</v>
      </c>
      <c r="O164" s="18">
        <f>IF(ISNUMBER(M164), $B172 * N164, "")</f>
        <v>-5341.8803418803418</v>
      </c>
      <c r="Q164" s="264"/>
      <c r="R164" s="264"/>
      <c r="S164" s="264"/>
    </row>
    <row r="165" spans="1:19" ht="17.25" thickBot="1">
      <c r="A165" s="125" t="s">
        <v>192</v>
      </c>
      <c r="B165" s="126">
        <v>138</v>
      </c>
      <c r="C165" s="77">
        <v>-9.8039215700000001E-2</v>
      </c>
      <c r="D165" s="15">
        <v>141</v>
      </c>
      <c r="E165" s="32">
        <f t="shared" si="86"/>
        <v>2.1739130434782608E-2</v>
      </c>
      <c r="F165" s="18">
        <f>IF(ISNUMBER(D165), $B172 * E165, "")</f>
        <v>3260.869565217391</v>
      </c>
      <c r="G165" s="31">
        <v>141</v>
      </c>
      <c r="H165" s="32">
        <f t="shared" si="87"/>
        <v>2.1739130434782608E-2</v>
      </c>
      <c r="I165" s="101">
        <f>IF(ISNUMBER(G165), $B172 * H165, "")</f>
        <v>3260.869565217391</v>
      </c>
      <c r="J165" s="15">
        <v>142</v>
      </c>
      <c r="K165" s="32">
        <f t="shared" si="88"/>
        <v>2.8985507246376812E-2</v>
      </c>
      <c r="L165" s="18">
        <f>IF(ISNUMBER(J165), $B172 * K165, "")</f>
        <v>4347.826086956522</v>
      </c>
      <c r="M165" s="31">
        <v>144</v>
      </c>
      <c r="N165" s="32">
        <f t="shared" si="89"/>
        <v>4.3478260869565216E-2</v>
      </c>
      <c r="O165" s="18">
        <f>IF(ISNUMBER(M165), $B172 * N165, "")</f>
        <v>6521.7391304347821</v>
      </c>
      <c r="Q165" s="274"/>
      <c r="R165" s="274"/>
      <c r="S165" s="274"/>
    </row>
    <row r="166" spans="1:19" ht="17.25" thickBot="1">
      <c r="A166" s="127" t="s">
        <v>220</v>
      </c>
      <c r="B166" s="128">
        <v>206</v>
      </c>
      <c r="C166" s="78">
        <v>-0.1004366812</v>
      </c>
      <c r="D166" s="20">
        <v>210</v>
      </c>
      <c r="E166" s="21">
        <f t="shared" si="86"/>
        <v>1.9417475728155338E-2</v>
      </c>
      <c r="F166" s="22">
        <f>IF(ISNUMBER(D166), $B172 * E166, "")</f>
        <v>2912.6213592233007</v>
      </c>
      <c r="G166" s="30">
        <v>207</v>
      </c>
      <c r="H166" s="21">
        <f t="shared" si="87"/>
        <v>4.8543689320388345E-3</v>
      </c>
      <c r="I166" s="105">
        <f>IF(ISNUMBER(G166), $B172 * H166, "")</f>
        <v>728.15533980582518</v>
      </c>
      <c r="J166" s="20">
        <v>205</v>
      </c>
      <c r="K166" s="21">
        <f t="shared" si="88"/>
        <v>-4.8543689320388345E-3</v>
      </c>
      <c r="L166" s="22">
        <f>IF(ISNUMBER(J166), $B172 * K166, "")</f>
        <v>-728.15533980582518</v>
      </c>
      <c r="M166" s="30">
        <v>207</v>
      </c>
      <c r="N166" s="21">
        <f t="shared" si="89"/>
        <v>4.8543689320388345E-3</v>
      </c>
      <c r="O166" s="22">
        <f>IF(ISNUMBER(M166), $B172 * N166, "")</f>
        <v>728.15533980582518</v>
      </c>
      <c r="Q166" s="274"/>
      <c r="R166" s="274"/>
      <c r="S166" s="274"/>
    </row>
    <row r="167" spans="1:19" ht="17.25" thickBot="1">
      <c r="A167" s="125" t="s">
        <v>236</v>
      </c>
      <c r="B167" s="129">
        <v>142</v>
      </c>
      <c r="C167" s="80">
        <v>-0.106918239</v>
      </c>
      <c r="D167" s="106">
        <v>142</v>
      </c>
      <c r="E167" s="107">
        <f>IF(ISNUMBER(D167), (D167 - $B167) / $B167, "")</f>
        <v>0</v>
      </c>
      <c r="F167" s="108">
        <f>IF(ISNUMBER(D167), $B172 * E167, "")</f>
        <v>0</v>
      </c>
      <c r="G167" s="109">
        <v>143</v>
      </c>
      <c r="H167" s="107">
        <f>IF(ISNUMBER(G167), (G167 - $B167) / $B167, "")</f>
        <v>7.0422535211267607E-3</v>
      </c>
      <c r="I167" s="110">
        <f>IF(ISNUMBER(G167), $B172 * H167, "")</f>
        <v>1056.338028169014</v>
      </c>
      <c r="J167" s="106">
        <v>144</v>
      </c>
      <c r="K167" s="107">
        <f>IF(ISNUMBER(J167), (J167 - $B167) / $B167, "")</f>
        <v>1.4084507042253521E-2</v>
      </c>
      <c r="L167" s="108">
        <f>IF(ISNUMBER(J167), $B172 * K167, "")</f>
        <v>2112.676056338028</v>
      </c>
      <c r="M167" s="109">
        <v>146</v>
      </c>
      <c r="N167" s="107">
        <f>IF(ISNUMBER(M167), (M167 - $B167) / $B167, "")</f>
        <v>2.8169014084507043E-2</v>
      </c>
      <c r="O167" s="108">
        <f>IF(ISNUMBER(M167), $B172 * N167, "")</f>
        <v>4225.3521126760561</v>
      </c>
      <c r="Q167" s="264"/>
      <c r="R167" s="264"/>
      <c r="S167" s="264"/>
    </row>
    <row r="168" spans="1:19" ht="17.25" thickBot="1">
      <c r="A168" s="125" t="s">
        <v>216</v>
      </c>
      <c r="B168" s="126">
        <v>178</v>
      </c>
      <c r="C168" s="77">
        <v>-0.11442786069999999</v>
      </c>
      <c r="D168" s="15">
        <v>174</v>
      </c>
      <c r="E168" s="32">
        <f t="shared" ref="E168:E171" si="90">IF(ISNUMBER(D168), (D168 - $B168) / $B168, "")</f>
        <v>-2.247191011235955E-2</v>
      </c>
      <c r="F168" s="18">
        <f>IF(ISNUMBER(D168), $B172 * E168, "")</f>
        <v>-3370.7865168539324</v>
      </c>
      <c r="G168" s="31">
        <v>172</v>
      </c>
      <c r="H168" s="32">
        <f t="shared" ref="H168:H171" si="91">IF(ISNUMBER(G168), (G168 - $B168) / $B168, "")</f>
        <v>-3.3707865168539325E-2</v>
      </c>
      <c r="I168" s="101">
        <f>IF(ISNUMBER(G168), $B172 * H168, "")</f>
        <v>-5056.1797752808989</v>
      </c>
      <c r="J168" s="15">
        <v>173</v>
      </c>
      <c r="K168" s="32">
        <f t="shared" ref="K168:K171" si="92">IF(ISNUMBER(J168), (J168 - $B168) / $B168, "")</f>
        <v>-2.8089887640449437E-2</v>
      </c>
      <c r="L168" s="18">
        <f>IF(ISNUMBER(J168), $B172 * K168, "")</f>
        <v>-4213.4831460674159</v>
      </c>
      <c r="M168" s="31">
        <v>170</v>
      </c>
      <c r="N168" s="32">
        <f t="shared" ref="N168:N171" si="93">IF(ISNUMBER(M168), (M168 - $B168) / $B168, "")</f>
        <v>-4.49438202247191E-2</v>
      </c>
      <c r="O168" s="18">
        <f>IF(ISNUMBER(M168), $B172 * N168, "")</f>
        <v>-6741.5730337078649</v>
      </c>
      <c r="Q168" s="264"/>
      <c r="R168" s="264"/>
      <c r="S168" s="264"/>
    </row>
    <row r="169" spans="1:19" ht="17.25" thickBot="1">
      <c r="A169" s="125" t="s">
        <v>190</v>
      </c>
      <c r="B169" s="126">
        <v>428</v>
      </c>
      <c r="C169" s="77">
        <v>-0.1211498973</v>
      </c>
      <c r="D169" s="15">
        <v>432</v>
      </c>
      <c r="E169" s="32">
        <f t="shared" si="90"/>
        <v>9.3457943925233638E-3</v>
      </c>
      <c r="F169" s="18">
        <f>IF(ISNUMBER(D169), $B172 * E169, "")</f>
        <v>1401.8691588785045</v>
      </c>
      <c r="G169" s="31">
        <v>426</v>
      </c>
      <c r="H169" s="32">
        <f t="shared" si="91"/>
        <v>-4.6728971962616819E-3</v>
      </c>
      <c r="I169" s="101">
        <f>IF(ISNUMBER(G169), $B172 * H169, "")</f>
        <v>-700.93457943925227</v>
      </c>
      <c r="J169" s="15">
        <v>430</v>
      </c>
      <c r="K169" s="32">
        <f t="shared" si="92"/>
        <v>4.6728971962616819E-3</v>
      </c>
      <c r="L169" s="18">
        <f>IF(ISNUMBER(J169), $B172 * K169, "")</f>
        <v>700.93457943925227</v>
      </c>
      <c r="M169" s="31">
        <v>429</v>
      </c>
      <c r="N169" s="32">
        <f t="shared" si="93"/>
        <v>2.3364485981308409E-3</v>
      </c>
      <c r="O169" s="18">
        <f>IF(ISNUMBER(M169), $B172 * N169, "")</f>
        <v>350.46728971962614</v>
      </c>
      <c r="Q169" s="264"/>
      <c r="R169" s="264"/>
      <c r="S169" s="264"/>
    </row>
    <row r="170" spans="1:19">
      <c r="A170" s="125" t="s">
        <v>218</v>
      </c>
      <c r="B170" s="126">
        <v>278</v>
      </c>
      <c r="C170" s="77">
        <v>-0.12578616349999999</v>
      </c>
      <c r="D170" s="15">
        <v>273</v>
      </c>
      <c r="E170" s="32">
        <f t="shared" si="90"/>
        <v>-1.7985611510791366E-2</v>
      </c>
      <c r="F170" s="18">
        <f>IF(ISNUMBER(D170), $B172 * E170, "")</f>
        <v>-2697.8417266187048</v>
      </c>
      <c r="G170" s="31">
        <v>272</v>
      </c>
      <c r="H170" s="32">
        <f t="shared" si="91"/>
        <v>-2.1582733812949641E-2</v>
      </c>
      <c r="I170" s="101">
        <f>IF(ISNUMBER(G170), $B172 * H170, "")</f>
        <v>-3237.4100719424464</v>
      </c>
      <c r="J170" s="15">
        <v>273</v>
      </c>
      <c r="K170" s="32">
        <f t="shared" si="92"/>
        <v>-1.7985611510791366E-2</v>
      </c>
      <c r="L170" s="18">
        <f>IF(ISNUMBER(J170), $B172 * K170, "")</f>
        <v>-2697.8417266187048</v>
      </c>
      <c r="M170" s="31">
        <v>273</v>
      </c>
      <c r="N170" s="32">
        <f t="shared" si="93"/>
        <v>-1.7985611510791366E-2</v>
      </c>
      <c r="O170" s="18">
        <f>IF(ISNUMBER(M170), $B172 * N170, "")</f>
        <v>-2697.8417266187048</v>
      </c>
      <c r="Q170" s="253"/>
      <c r="R170" s="254"/>
      <c r="S170" s="255"/>
    </row>
    <row r="171" spans="1:19" ht="17.25" thickBot="1">
      <c r="A171" s="130" t="s">
        <v>238</v>
      </c>
      <c r="B171" s="131">
        <v>174</v>
      </c>
      <c r="C171" s="79">
        <v>-0.13</v>
      </c>
      <c r="D171" s="24">
        <v>164</v>
      </c>
      <c r="E171" s="25">
        <f t="shared" si="90"/>
        <v>-5.7471264367816091E-2</v>
      </c>
      <c r="F171" s="104">
        <f>IF(ISNUMBER(D171), $B172 * E171, "")</f>
        <v>-8620.689655172413</v>
      </c>
      <c r="G171" s="102">
        <v>162</v>
      </c>
      <c r="H171" s="25">
        <f t="shared" si="91"/>
        <v>-6.8965517241379309E-2</v>
      </c>
      <c r="I171" s="103">
        <f>IF(ISNUMBER(G171), $B172 * H171, "")</f>
        <v>-10344.827586206897</v>
      </c>
      <c r="J171" s="24">
        <v>162</v>
      </c>
      <c r="K171" s="25">
        <f t="shared" si="92"/>
        <v>-6.8965517241379309E-2</v>
      </c>
      <c r="L171" s="104">
        <f>IF(ISNUMBER(J171), $B172 * K171, "")</f>
        <v>-10344.827586206897</v>
      </c>
      <c r="M171" s="102">
        <v>163</v>
      </c>
      <c r="N171" s="25">
        <f t="shared" si="93"/>
        <v>-6.3218390804597707E-2</v>
      </c>
      <c r="O171" s="104">
        <f>IF(ISNUMBER(M171), $B172 * N171, "")</f>
        <v>-9482.7586206896558</v>
      </c>
      <c r="Q171" s="256"/>
      <c r="R171" s="257"/>
      <c r="S171" s="258"/>
    </row>
    <row r="172" spans="1:19" ht="17.25" thickBot="1">
      <c r="A172" s="132" t="s">
        <v>268</v>
      </c>
      <c r="B172" s="317">
        <f>$B$37</f>
        <v>150000</v>
      </c>
      <c r="C172" s="318"/>
      <c r="D172" s="26" t="s">
        <v>269</v>
      </c>
      <c r="E172" s="27">
        <f>IF(COUNT(E152:E171), SUM(E152:E171) / COUNT(E152:E171), 0)</f>
        <v>3.1427753583939504E-3</v>
      </c>
      <c r="F172" s="28">
        <f>SUM(F152:F171)</f>
        <v>9428.3260751818489</v>
      </c>
      <c r="G172" s="26" t="s">
        <v>269</v>
      </c>
      <c r="H172" s="27">
        <f>IF(COUNT(H152:H171), SUM(H152:H171) / COUNT(H152:H171), 0)</f>
        <v>-7.5970108932821162E-3</v>
      </c>
      <c r="I172" s="28">
        <f>SUM(I152:I171)</f>
        <v>-22791.03267984635</v>
      </c>
      <c r="J172" s="26" t="s">
        <v>269</v>
      </c>
      <c r="K172" s="27">
        <f>IF(COUNT(K152:K171), SUM(K152:K171) / COUNT(K152:K171), 0)</f>
        <v>-8.5529899343448502E-3</v>
      </c>
      <c r="L172" s="28">
        <f>SUM(L152:L171)</f>
        <v>-25658.969803034546</v>
      </c>
      <c r="M172" s="26" t="s">
        <v>269</v>
      </c>
      <c r="N172" s="27">
        <f>IF(COUNT(N152:N171), SUM(N152:N171) / COUNT(N152:N171), 0)</f>
        <v>-3.9240942980842183E-3</v>
      </c>
      <c r="O172" s="28">
        <f>SUM(O152:O171)</f>
        <v>-11772.282894252656</v>
      </c>
      <c r="Q172" s="259"/>
      <c r="R172" s="260"/>
      <c r="S172" s="261"/>
    </row>
    <row r="174" spans="1:19" ht="17.25" thickBot="1"/>
    <row r="175" spans="1:19" ht="17.25" thickBot="1">
      <c r="A175" s="275" t="s">
        <v>253</v>
      </c>
      <c r="B175" s="276"/>
      <c r="C175" s="276"/>
      <c r="D175" s="276"/>
      <c r="E175" s="276"/>
      <c r="F175" s="276"/>
      <c r="G175" s="276"/>
      <c r="H175" s="276"/>
      <c r="I175" s="276"/>
      <c r="J175" s="276"/>
      <c r="K175" s="276"/>
      <c r="L175" s="276"/>
      <c r="M175" s="276"/>
      <c r="N175" s="276"/>
      <c r="O175" s="277"/>
      <c r="Q175" s="274"/>
      <c r="R175" s="274"/>
      <c r="S175" s="274"/>
    </row>
    <row r="176" spans="1:19" ht="17.25" thickBot="1">
      <c r="A176" s="193" t="s">
        <v>265</v>
      </c>
      <c r="B176" s="275" t="s">
        <v>49</v>
      </c>
      <c r="C176" s="277"/>
      <c r="D176" s="275" t="s">
        <v>58</v>
      </c>
      <c r="E176" s="276"/>
      <c r="F176" s="277"/>
      <c r="G176" s="278">
        <f>_xlfn.IFNA(VLOOKUP(B176, 현재가테이블!$B$2:$D$200, 2, FALSE), "-")</f>
        <v>74050000</v>
      </c>
      <c r="H176" s="279"/>
      <c r="I176" s="280"/>
      <c r="J176" s="275" t="s">
        <v>59</v>
      </c>
      <c r="K176" s="276"/>
      <c r="L176" s="277"/>
      <c r="M176" s="281">
        <f>_xlfn.IFNA(VLOOKUP(B176, 현재가테이블!$B$2:$D$200, 3, FALSE), "-")</f>
        <v>-1.04236269E-2</v>
      </c>
      <c r="N176" s="282"/>
      <c r="O176" s="283"/>
      <c r="Q176" s="274"/>
      <c r="R176" s="274"/>
      <c r="S176" s="274"/>
    </row>
    <row r="177" spans="1:19" ht="17.25" thickBot="1">
      <c r="A177" s="319" t="s">
        <v>55</v>
      </c>
      <c r="B177" s="315" t="str">
        <f>TEXT($G$1, "[$-ko-KR]yyyy-mm-dd(ddd) ") &amp; "오전 00:00"</f>
        <v>2021-10-10(일) 오전 00:00</v>
      </c>
      <c r="C177" s="316"/>
      <c r="D177" s="288" t="str">
        <f>TEXT($G$1, "[$-ko-KR]yyyy-mm-dd(ddd) ") &amp; "오후 14:00"</f>
        <v>2021-10-10(일) 오후 14:00</v>
      </c>
      <c r="E177" s="289"/>
      <c r="F177" s="290"/>
      <c r="G177" s="288" t="str">
        <f>TEXT($G$1, "[$-ko-KR]yyyy-mm-dd(ddd) ") &amp; "오후 19:00"</f>
        <v>2021-10-10(일) 오후 19:00</v>
      </c>
      <c r="H177" s="289"/>
      <c r="I177" s="290"/>
      <c r="J177" s="288" t="str">
        <f>TEXT($G$1, "[$-ko-KR]yyyy-mm-dd(ddd) ") &amp; "오후 21:00"</f>
        <v>2021-10-10(일) 오후 21:00</v>
      </c>
      <c r="K177" s="289"/>
      <c r="L177" s="290"/>
      <c r="M177" s="288" t="str">
        <f>TEXT($G$1+1, "[$-ko-KR]yyyy-mm-dd(ddd) ") &amp; "오전 00:00"</f>
        <v>2021-10-11(월) 오전 00:00</v>
      </c>
      <c r="N177" s="289"/>
      <c r="O177" s="290"/>
      <c r="Q177" s="274"/>
      <c r="R177" s="274"/>
      <c r="S177" s="274"/>
    </row>
    <row r="178" spans="1:19" ht="17.25" thickBot="1">
      <c r="A178" s="320"/>
      <c r="B178" s="121" t="s">
        <v>58</v>
      </c>
      <c r="C178" s="122" t="s">
        <v>59</v>
      </c>
      <c r="D178" s="2" t="s">
        <v>58</v>
      </c>
      <c r="E178" s="10" t="s">
        <v>266</v>
      </c>
      <c r="F178" s="11" t="s">
        <v>267</v>
      </c>
      <c r="G178" s="194" t="s">
        <v>58</v>
      </c>
      <c r="H178" s="195" t="s">
        <v>266</v>
      </c>
      <c r="I178" s="196" t="s">
        <v>267</v>
      </c>
      <c r="J178" s="10" t="s">
        <v>58</v>
      </c>
      <c r="K178" s="10" t="s">
        <v>266</v>
      </c>
      <c r="L178" s="115" t="s">
        <v>267</v>
      </c>
      <c r="M178" s="2" t="s">
        <v>58</v>
      </c>
      <c r="N178" s="10" t="s">
        <v>266</v>
      </c>
      <c r="O178" s="66" t="s">
        <v>267</v>
      </c>
      <c r="Q178" s="264"/>
      <c r="R178" s="264"/>
      <c r="S178" s="264"/>
    </row>
    <row r="179" spans="1:19" ht="17.25" thickBot="1">
      <c r="A179" s="123" t="s">
        <v>182</v>
      </c>
      <c r="B179" s="124">
        <v>1570</v>
      </c>
      <c r="C179" s="76">
        <v>-7.6470588199999995E-2</v>
      </c>
      <c r="D179" s="13">
        <v>1580</v>
      </c>
      <c r="E179" s="14">
        <f>IF(ISNUMBER(D179), (D179 - $B179) / $B179, "")</f>
        <v>6.369426751592357E-3</v>
      </c>
      <c r="F179" s="16">
        <f>IF(ISNUMBER(D179), $B199 * E179, "")</f>
        <v>955.41401273885356</v>
      </c>
      <c r="G179" s="29">
        <v>1560</v>
      </c>
      <c r="H179" s="14">
        <f>IF(ISNUMBER(G179), (G179 - $B179) / $B179, "")</f>
        <v>-6.369426751592357E-3</v>
      </c>
      <c r="I179" s="100">
        <f>IF(ISNUMBER(G179), $B199 * H179, "")</f>
        <v>-955.41401273885356</v>
      </c>
      <c r="J179" s="13">
        <v>1580</v>
      </c>
      <c r="K179" s="14">
        <f>IF(ISNUMBER(J179), (J179 - $B179) / $B179, "")</f>
        <v>6.369426751592357E-3</v>
      </c>
      <c r="L179" s="16">
        <f>IF(ISNUMBER(J179), $B199 * K179, "")</f>
        <v>955.41401273885356</v>
      </c>
      <c r="M179" s="29">
        <v>1570</v>
      </c>
      <c r="N179" s="14">
        <f>IF(ISNUMBER(M179), (M179 - $B179) / $B179, "")</f>
        <v>0</v>
      </c>
      <c r="O179" s="16">
        <f>IF(ISNUMBER(M179), $B199 * N179, "")</f>
        <v>0</v>
      </c>
      <c r="Q179" s="274"/>
      <c r="R179" s="274"/>
      <c r="S179" s="274"/>
    </row>
    <row r="180" spans="1:19" ht="17.25" thickBot="1">
      <c r="A180" s="125" t="s">
        <v>200</v>
      </c>
      <c r="B180" s="126">
        <v>93.1</v>
      </c>
      <c r="C180" s="77">
        <v>-7.8217821800000004E-2</v>
      </c>
      <c r="D180" s="15">
        <v>93.3</v>
      </c>
      <c r="E180" s="32">
        <f t="shared" ref="E180:E183" si="94">IF(ISNUMBER(D180), (D180 - $B180) / $B180, "")</f>
        <v>2.1482277121375173E-3</v>
      </c>
      <c r="F180" s="18">
        <f>IF(ISNUMBER(D180), $B199 * E180, "")</f>
        <v>322.23415682062762</v>
      </c>
      <c r="G180" s="31">
        <v>91.3</v>
      </c>
      <c r="H180" s="32">
        <f t="shared" ref="H180:H183" si="95">IF(ISNUMBER(G180), (G180 - $B180) / $B180, "")</f>
        <v>-1.9334049409237351E-2</v>
      </c>
      <c r="I180" s="101">
        <f>IF(ISNUMBER(G180), $B199 * H180, "")</f>
        <v>-2900.1074113856025</v>
      </c>
      <c r="J180" s="15">
        <v>90.6</v>
      </c>
      <c r="K180" s="32">
        <f t="shared" ref="K180:K183" si="96">IF(ISNUMBER(J180), (J180 - $B180) / $B180, "")</f>
        <v>-2.6852846401718585E-2</v>
      </c>
      <c r="L180" s="18">
        <f>IF(ISNUMBER(J180), $B199 * K180, "")</f>
        <v>-4027.9269602577879</v>
      </c>
      <c r="M180" s="31">
        <v>91.2</v>
      </c>
      <c r="N180" s="32">
        <f t="shared" ref="N180:N183" si="97">IF(ISNUMBER(M180), (M180 - $B180) / $B180, "")</f>
        <v>-2.0408163265306031E-2</v>
      </c>
      <c r="O180" s="18">
        <f>IF(ISNUMBER(M180), $B199 * N180, "")</f>
        <v>-3061.2244897959044</v>
      </c>
      <c r="Q180" s="274"/>
      <c r="R180" s="274"/>
      <c r="S180" s="274"/>
    </row>
    <row r="181" spans="1:19" ht="17.25" thickBot="1">
      <c r="A181" s="125" t="s">
        <v>210</v>
      </c>
      <c r="B181" s="126">
        <v>1410</v>
      </c>
      <c r="C181" s="77">
        <v>-7.8431372499999999E-2</v>
      </c>
      <c r="D181" s="15">
        <v>1435</v>
      </c>
      <c r="E181" s="32">
        <f t="shared" si="94"/>
        <v>1.7730496453900711E-2</v>
      </c>
      <c r="F181" s="18">
        <f>IF(ISNUMBER(D181), $B199 * E181, "")</f>
        <v>2659.5744680851067</v>
      </c>
      <c r="G181" s="31">
        <v>1425</v>
      </c>
      <c r="H181" s="32">
        <f t="shared" si="95"/>
        <v>1.0638297872340425E-2</v>
      </c>
      <c r="I181" s="101">
        <f>IF(ISNUMBER(G181), $B199 * H181, "")</f>
        <v>1595.7446808510638</v>
      </c>
      <c r="J181" s="15">
        <v>1425</v>
      </c>
      <c r="K181" s="32">
        <f t="shared" si="96"/>
        <v>1.0638297872340425E-2</v>
      </c>
      <c r="L181" s="18">
        <f>IF(ISNUMBER(J181), $B199 * K181, "")</f>
        <v>1595.7446808510638</v>
      </c>
      <c r="M181" s="31">
        <v>1430</v>
      </c>
      <c r="N181" s="32">
        <f t="shared" si="97"/>
        <v>1.4184397163120567E-2</v>
      </c>
      <c r="O181" s="18">
        <f>IF(ISNUMBER(M181), $B199 * N181, "")</f>
        <v>2127.6595744680849</v>
      </c>
      <c r="Q181" s="264"/>
      <c r="R181" s="264"/>
      <c r="S181" s="264"/>
    </row>
    <row r="182" spans="1:19" ht="17.25" thickBot="1">
      <c r="A182" s="125" t="s">
        <v>252</v>
      </c>
      <c r="B182" s="126">
        <v>443</v>
      </c>
      <c r="C182" s="77">
        <v>-8.0912863099999996E-2</v>
      </c>
      <c r="D182" s="15">
        <v>456</v>
      </c>
      <c r="E182" s="32">
        <f t="shared" si="94"/>
        <v>2.9345372460496615E-2</v>
      </c>
      <c r="F182" s="18">
        <f>IF(ISNUMBER(D182), $B199 * E182, "")</f>
        <v>4401.805869074492</v>
      </c>
      <c r="G182" s="31">
        <v>455</v>
      </c>
      <c r="H182" s="32">
        <f t="shared" si="95"/>
        <v>2.7088036117381489E-2</v>
      </c>
      <c r="I182" s="101">
        <f>IF(ISNUMBER(G182), $B199 * H182, "")</f>
        <v>4063.2054176072234</v>
      </c>
      <c r="J182" s="15">
        <v>454</v>
      </c>
      <c r="K182" s="32">
        <f t="shared" si="96"/>
        <v>2.4830699774266364E-2</v>
      </c>
      <c r="L182" s="18">
        <f>IF(ISNUMBER(J182), $B199 * K182, "")</f>
        <v>3724.6049661399547</v>
      </c>
      <c r="M182" s="31">
        <v>461</v>
      </c>
      <c r="N182" s="32">
        <f t="shared" si="97"/>
        <v>4.0632054176072234E-2</v>
      </c>
      <c r="O182" s="18">
        <f>IF(ISNUMBER(M182), $B199 * N182, "")</f>
        <v>6094.808126410835</v>
      </c>
      <c r="Q182" s="264"/>
      <c r="R182" s="264"/>
      <c r="S182" s="264"/>
    </row>
    <row r="183" spans="1:19" ht="17.25" thickBot="1">
      <c r="A183" s="127" t="s">
        <v>164</v>
      </c>
      <c r="B183" s="128">
        <v>242</v>
      </c>
      <c r="C183" s="78">
        <v>-8.3333333300000006E-2</v>
      </c>
      <c r="D183" s="20">
        <v>244</v>
      </c>
      <c r="E183" s="21">
        <f t="shared" si="94"/>
        <v>8.2644628099173556E-3</v>
      </c>
      <c r="F183" s="22">
        <f>IF(ISNUMBER(D183), $B199 * E183, "")</f>
        <v>1239.6694214876034</v>
      </c>
      <c r="G183" s="30">
        <v>241</v>
      </c>
      <c r="H183" s="21">
        <f t="shared" si="95"/>
        <v>-4.1322314049586778E-3</v>
      </c>
      <c r="I183" s="105">
        <f>IF(ISNUMBER(G183), $B199 * H183, "")</f>
        <v>-619.83471074380168</v>
      </c>
      <c r="J183" s="20">
        <v>241</v>
      </c>
      <c r="K183" s="21">
        <f t="shared" si="96"/>
        <v>-4.1322314049586778E-3</v>
      </c>
      <c r="L183" s="22">
        <f>IF(ISNUMBER(J183), $B199 * K183, "")</f>
        <v>-619.83471074380168</v>
      </c>
      <c r="M183" s="30">
        <v>239</v>
      </c>
      <c r="N183" s="21">
        <f t="shared" si="97"/>
        <v>-1.2396694214876033E-2</v>
      </c>
      <c r="O183" s="22">
        <f>IF(ISNUMBER(M183), $B199 * N183, "")</f>
        <v>-1859.504132231405</v>
      </c>
      <c r="Q183" s="264"/>
      <c r="R183" s="264"/>
      <c r="S183" s="264"/>
    </row>
    <row r="184" spans="1:19" ht="17.25" thickBot="1">
      <c r="A184" s="125" t="s">
        <v>67</v>
      </c>
      <c r="B184" s="129">
        <v>5645</v>
      </c>
      <c r="C184" s="80">
        <v>-8.3603896100000005E-2</v>
      </c>
      <c r="D184" s="106">
        <v>5380</v>
      </c>
      <c r="E184" s="107">
        <f>IF(ISNUMBER(D184), (D184 - $B184) / $B184, "")</f>
        <v>-4.6944198405668734E-2</v>
      </c>
      <c r="F184" s="108">
        <f>IF(ISNUMBER(D184), $B199 * E184, "")</f>
        <v>-7041.62976085031</v>
      </c>
      <c r="G184" s="109">
        <v>5260</v>
      </c>
      <c r="H184" s="107">
        <f>IF(ISNUMBER(G184), (G184 - $B184) / $B184, "")</f>
        <v>-6.8201948627103631E-2</v>
      </c>
      <c r="I184" s="110">
        <f>IF(ISNUMBER(G184), $B199 * H184, "")</f>
        <v>-10230.292294065544</v>
      </c>
      <c r="J184" s="106">
        <v>5270</v>
      </c>
      <c r="K184" s="107">
        <f>IF(ISNUMBER(J184), (J184 - $B184) / $B184, "")</f>
        <v>-6.6430469441984052E-2</v>
      </c>
      <c r="L184" s="108">
        <f>IF(ISNUMBER(J184), $B199 * K184, "")</f>
        <v>-9964.5704162976072</v>
      </c>
      <c r="M184" s="109">
        <v>5295</v>
      </c>
      <c r="N184" s="107">
        <f>IF(ISNUMBER(M184), (M184 - $B184) / $B184, "")</f>
        <v>-6.2001771479185119E-2</v>
      </c>
      <c r="O184" s="108">
        <f>IF(ISNUMBER(M184), $B199 * N184, "")</f>
        <v>-9300.2657218777676</v>
      </c>
      <c r="Q184" s="264"/>
      <c r="R184" s="264"/>
      <c r="S184" s="264"/>
    </row>
    <row r="185" spans="1:19" ht="17.25" thickBot="1">
      <c r="A185" s="125" t="s">
        <v>102</v>
      </c>
      <c r="B185" s="126">
        <v>1260</v>
      </c>
      <c r="C185" s="77">
        <v>-8.3636363599999999E-2</v>
      </c>
      <c r="D185" s="15">
        <v>1225</v>
      </c>
      <c r="E185" s="32">
        <f t="shared" ref="E185:E188" si="98">IF(ISNUMBER(D185), (D185 - $B185) / $B185, "")</f>
        <v>-2.7777777777777776E-2</v>
      </c>
      <c r="F185" s="18">
        <f>IF(ISNUMBER(D185), $B199 * E185, "")</f>
        <v>-4166.6666666666661</v>
      </c>
      <c r="G185" s="31">
        <v>1215</v>
      </c>
      <c r="H185" s="32">
        <f t="shared" ref="H185:H188" si="99">IF(ISNUMBER(G185), (G185 - $B185) / $B185, "")</f>
        <v>-3.5714285714285712E-2</v>
      </c>
      <c r="I185" s="101">
        <f>IF(ISNUMBER(G185), $B199 * H185, "")</f>
        <v>-5357.1428571428569</v>
      </c>
      <c r="J185" s="15">
        <v>1210</v>
      </c>
      <c r="K185" s="32">
        <f t="shared" ref="K185:K188" si="100">IF(ISNUMBER(J185), (J185 - $B185) / $B185, "")</f>
        <v>-3.968253968253968E-2</v>
      </c>
      <c r="L185" s="18">
        <f>IF(ISNUMBER(J185), $B199 * K185, "")</f>
        <v>-5952.3809523809523</v>
      </c>
      <c r="M185" s="31">
        <v>1205</v>
      </c>
      <c r="N185" s="32">
        <f t="shared" ref="N185:N188" si="101">IF(ISNUMBER(M185), (M185 - $B185) / $B185, "")</f>
        <v>-4.3650793650793648E-2</v>
      </c>
      <c r="O185" s="18">
        <f>IF(ISNUMBER(M185), $B199 * N185, "")</f>
        <v>-6547.6190476190477</v>
      </c>
      <c r="Q185" s="264"/>
      <c r="R185" s="264"/>
      <c r="S185" s="264"/>
    </row>
    <row r="186" spans="1:19" ht="17.25" thickBot="1">
      <c r="A186" s="125" t="s">
        <v>212</v>
      </c>
      <c r="B186" s="126">
        <v>1080</v>
      </c>
      <c r="C186" s="77">
        <v>-8.4745762700000005E-2</v>
      </c>
      <c r="D186" s="15">
        <v>1075</v>
      </c>
      <c r="E186" s="32">
        <f t="shared" si="98"/>
        <v>-4.6296296296296294E-3</v>
      </c>
      <c r="F186" s="18">
        <f>IF(ISNUMBER(D186), $B199 * E186, "")</f>
        <v>-694.44444444444446</v>
      </c>
      <c r="G186" s="31">
        <v>1035</v>
      </c>
      <c r="H186" s="32">
        <f t="shared" si="99"/>
        <v>-4.1666666666666664E-2</v>
      </c>
      <c r="I186" s="101">
        <f>IF(ISNUMBER(G186), $B199 * H186, "")</f>
        <v>-6250</v>
      </c>
      <c r="J186" s="15">
        <v>1040</v>
      </c>
      <c r="K186" s="32">
        <f t="shared" si="100"/>
        <v>-3.7037037037037035E-2</v>
      </c>
      <c r="L186" s="18">
        <f>IF(ISNUMBER(J186), $B199 * K186, "")</f>
        <v>-5555.5555555555557</v>
      </c>
      <c r="M186" s="31">
        <v>1035</v>
      </c>
      <c r="N186" s="32">
        <f t="shared" si="101"/>
        <v>-4.1666666666666664E-2</v>
      </c>
      <c r="O186" s="18">
        <f>IF(ISNUMBER(M186), $B199 * N186, "")</f>
        <v>-6250</v>
      </c>
      <c r="Q186" s="264"/>
      <c r="R186" s="264"/>
      <c r="S186" s="264"/>
    </row>
    <row r="187" spans="1:19" ht="17.25" thickBot="1">
      <c r="A187" s="125" t="s">
        <v>108</v>
      </c>
      <c r="B187" s="126">
        <v>193</v>
      </c>
      <c r="C187" s="77">
        <v>-8.5308056899999998E-2</v>
      </c>
      <c r="D187" s="15">
        <v>199</v>
      </c>
      <c r="E187" s="32">
        <f t="shared" si="98"/>
        <v>3.1088082901554404E-2</v>
      </c>
      <c r="F187" s="18">
        <f>IF(ISNUMBER(D187), $B199 * E187, "")</f>
        <v>4663.2124352331602</v>
      </c>
      <c r="G187" s="31">
        <v>197</v>
      </c>
      <c r="H187" s="32">
        <f t="shared" si="99"/>
        <v>2.072538860103627E-2</v>
      </c>
      <c r="I187" s="101">
        <f>IF(ISNUMBER(G187), $B199 * H187, "")</f>
        <v>3108.8082901554403</v>
      </c>
      <c r="J187" s="15">
        <v>196</v>
      </c>
      <c r="K187" s="32">
        <f t="shared" si="100"/>
        <v>1.5544041450777202E-2</v>
      </c>
      <c r="L187" s="18">
        <f>IF(ISNUMBER(J187), $B199 * K187, "")</f>
        <v>2331.6062176165801</v>
      </c>
      <c r="M187" s="31">
        <v>195</v>
      </c>
      <c r="N187" s="32">
        <f t="shared" si="101"/>
        <v>1.0362694300518135E-2</v>
      </c>
      <c r="O187" s="18">
        <f>IF(ISNUMBER(M187), $B199 * N187, "")</f>
        <v>1554.4041450777202</v>
      </c>
      <c r="Q187" s="33"/>
      <c r="R187" s="33"/>
    </row>
    <row r="188" spans="1:19" ht="17.25" thickBot="1">
      <c r="A188" s="130" t="s">
        <v>240</v>
      </c>
      <c r="B188" s="131">
        <v>702</v>
      </c>
      <c r="C188" s="79">
        <v>-9.1849935300000005E-2</v>
      </c>
      <c r="D188" s="24">
        <v>689</v>
      </c>
      <c r="E188" s="25">
        <f t="shared" si="98"/>
        <v>-1.8518518518518517E-2</v>
      </c>
      <c r="F188" s="104">
        <f>IF(ISNUMBER(D188), $B199 * E188, "")</f>
        <v>-2777.7777777777778</v>
      </c>
      <c r="G188" s="102">
        <v>678</v>
      </c>
      <c r="H188" s="25">
        <f t="shared" si="99"/>
        <v>-3.4188034188034191E-2</v>
      </c>
      <c r="I188" s="103">
        <f>IF(ISNUMBER(G188), $B199 * H188, "")</f>
        <v>-5128.2051282051289</v>
      </c>
      <c r="J188" s="24">
        <v>683</v>
      </c>
      <c r="K188" s="25">
        <f t="shared" si="100"/>
        <v>-2.7065527065527065E-2</v>
      </c>
      <c r="L188" s="104">
        <f>IF(ISNUMBER(J188), $B199 * K188, "")</f>
        <v>-4059.8290598290596</v>
      </c>
      <c r="M188" s="102">
        <v>677</v>
      </c>
      <c r="N188" s="25">
        <f t="shared" si="101"/>
        <v>-3.5612535612535613E-2</v>
      </c>
      <c r="O188" s="104">
        <f>IF(ISNUMBER(M188), $B199 * N188, "")</f>
        <v>-5341.8803418803418</v>
      </c>
      <c r="Q188" s="265"/>
      <c r="R188" s="266"/>
      <c r="S188" s="267"/>
    </row>
    <row r="189" spans="1:19">
      <c r="A189" s="123" t="s">
        <v>192</v>
      </c>
      <c r="B189" s="124">
        <v>138</v>
      </c>
      <c r="C189" s="76">
        <v>-9.8039215700000001E-2</v>
      </c>
      <c r="D189" s="13">
        <v>141</v>
      </c>
      <c r="E189" s="14">
        <f>IF(ISNUMBER(D189), (D189 - $B189) / $B189, "")</f>
        <v>2.1739130434782608E-2</v>
      </c>
      <c r="F189" s="16">
        <f>IF(ISNUMBER(D189), $B199 * E189, "")</f>
        <v>3260.869565217391</v>
      </c>
      <c r="G189" s="29">
        <v>141</v>
      </c>
      <c r="H189" s="14">
        <f>IF(ISNUMBER(G189), (G189 - $B189) / $B189, "")</f>
        <v>2.1739130434782608E-2</v>
      </c>
      <c r="I189" s="100">
        <f>IF(ISNUMBER(G189), $B199 * H189, "")</f>
        <v>3260.869565217391</v>
      </c>
      <c r="J189" s="13">
        <v>142</v>
      </c>
      <c r="K189" s="14">
        <f>IF(ISNUMBER(J189), (J189 - $B189) / $B189, "")</f>
        <v>2.8985507246376812E-2</v>
      </c>
      <c r="L189" s="16">
        <f>IF(ISNUMBER(J189), $B199 * K189, "")</f>
        <v>4347.826086956522</v>
      </c>
      <c r="M189" s="29">
        <v>144</v>
      </c>
      <c r="N189" s="14">
        <f>IF(ISNUMBER(M189), (M189 - $B189) / $B189, "")</f>
        <v>4.3478260869565216E-2</v>
      </c>
      <c r="O189" s="16">
        <f>IF(ISNUMBER(M189), $B199 * N189, "")</f>
        <v>6521.7391304347821</v>
      </c>
      <c r="Q189" s="268"/>
      <c r="R189" s="269"/>
      <c r="S189" s="270"/>
    </row>
    <row r="190" spans="1:19" ht="17.25" thickBot="1">
      <c r="A190" s="125" t="s">
        <v>220</v>
      </c>
      <c r="B190" s="126">
        <v>206</v>
      </c>
      <c r="C190" s="77">
        <v>-0.1004366812</v>
      </c>
      <c r="D190" s="15">
        <v>210</v>
      </c>
      <c r="E190" s="32">
        <f t="shared" ref="E190:E193" si="102">IF(ISNUMBER(D190), (D190 - $B190) / $B190, "")</f>
        <v>1.9417475728155338E-2</v>
      </c>
      <c r="F190" s="18">
        <f>IF(ISNUMBER(D190), $B199 * E190, "")</f>
        <v>2912.6213592233007</v>
      </c>
      <c r="G190" s="31">
        <v>207</v>
      </c>
      <c r="H190" s="32">
        <f t="shared" ref="H190:H193" si="103">IF(ISNUMBER(G190), (G190 - $B190) / $B190, "")</f>
        <v>4.8543689320388345E-3</v>
      </c>
      <c r="I190" s="101">
        <f>IF(ISNUMBER(G190), $B199 * H190, "")</f>
        <v>728.15533980582518</v>
      </c>
      <c r="J190" s="15">
        <v>205</v>
      </c>
      <c r="K190" s="32">
        <f t="shared" ref="K190:K193" si="104">IF(ISNUMBER(J190), (J190 - $B190) / $B190, "")</f>
        <v>-4.8543689320388345E-3</v>
      </c>
      <c r="L190" s="18">
        <f>IF(ISNUMBER(J190), $B199 * K190, "")</f>
        <v>-728.15533980582518</v>
      </c>
      <c r="M190" s="31">
        <v>207</v>
      </c>
      <c r="N190" s="32">
        <f t="shared" ref="N190:N193" si="105">IF(ISNUMBER(M190), (M190 - $B190) / $B190, "")</f>
        <v>4.8543689320388345E-3</v>
      </c>
      <c r="O190" s="18">
        <f>IF(ISNUMBER(M190), $B199 * N190, "")</f>
        <v>728.15533980582518</v>
      </c>
      <c r="Q190" s="271"/>
      <c r="R190" s="272"/>
      <c r="S190" s="273"/>
    </row>
    <row r="191" spans="1:19" ht="17.25" thickBot="1">
      <c r="A191" s="125" t="s">
        <v>206</v>
      </c>
      <c r="B191" s="126">
        <v>15.9</v>
      </c>
      <c r="C191" s="77">
        <v>-0.10674157300000001</v>
      </c>
      <c r="D191" s="15">
        <v>18.100000000000001</v>
      </c>
      <c r="E191" s="32">
        <f t="shared" si="102"/>
        <v>0.13836477987421389</v>
      </c>
      <c r="F191" s="18">
        <f>IF(ISNUMBER(D191), $B199 * E191, "")</f>
        <v>20754.716981132082</v>
      </c>
      <c r="G191" s="31">
        <v>17.600000000000001</v>
      </c>
      <c r="H191" s="32">
        <f t="shared" si="103"/>
        <v>0.10691823899371075</v>
      </c>
      <c r="I191" s="101">
        <f>IF(ISNUMBER(G191), $B199 * H191, "")</f>
        <v>16037.735849056613</v>
      </c>
      <c r="J191" s="15">
        <v>17.7</v>
      </c>
      <c r="K191" s="32">
        <f t="shared" si="104"/>
        <v>0.11320754716981125</v>
      </c>
      <c r="L191" s="18">
        <f>IF(ISNUMBER(J191), $B199 * K191, "")</f>
        <v>16981.132075471687</v>
      </c>
      <c r="M191" s="31">
        <v>17.899999999999999</v>
      </c>
      <c r="N191" s="32">
        <f t="shared" si="105"/>
        <v>0.12578616352201247</v>
      </c>
      <c r="O191" s="18">
        <f>IF(ISNUMBER(M191), $B199 * N191, "")</f>
        <v>18867.924528301872</v>
      </c>
      <c r="Q191" s="264"/>
      <c r="R191" s="264"/>
      <c r="S191" s="264"/>
    </row>
    <row r="192" spans="1:19" ht="17.25" thickBot="1">
      <c r="A192" s="125" t="s">
        <v>236</v>
      </c>
      <c r="B192" s="126">
        <v>142</v>
      </c>
      <c r="C192" s="77">
        <v>-0.106918239</v>
      </c>
      <c r="D192" s="15">
        <v>142</v>
      </c>
      <c r="E192" s="32">
        <f t="shared" si="102"/>
        <v>0</v>
      </c>
      <c r="F192" s="18">
        <f>IF(ISNUMBER(D192), $B199 * E192, "")</f>
        <v>0</v>
      </c>
      <c r="G192" s="31">
        <v>143</v>
      </c>
      <c r="H192" s="32">
        <f t="shared" si="103"/>
        <v>7.0422535211267607E-3</v>
      </c>
      <c r="I192" s="101">
        <f>IF(ISNUMBER(G192), $B199 * H192, "")</f>
        <v>1056.338028169014</v>
      </c>
      <c r="J192" s="15">
        <v>144</v>
      </c>
      <c r="K192" s="32">
        <f t="shared" si="104"/>
        <v>1.4084507042253521E-2</v>
      </c>
      <c r="L192" s="18">
        <f>IF(ISNUMBER(J192), $B199 * K192, "")</f>
        <v>2112.676056338028</v>
      </c>
      <c r="M192" s="31">
        <v>146</v>
      </c>
      <c r="N192" s="32">
        <f t="shared" si="105"/>
        <v>2.8169014084507043E-2</v>
      </c>
      <c r="O192" s="18">
        <f>IF(ISNUMBER(M192), $B199 * N192, "")</f>
        <v>4225.3521126760561</v>
      </c>
      <c r="Q192" s="274"/>
      <c r="R192" s="274"/>
      <c r="S192" s="274"/>
    </row>
    <row r="193" spans="1:19" ht="17.25" thickBot="1">
      <c r="A193" s="127" t="s">
        <v>216</v>
      </c>
      <c r="B193" s="128">
        <v>178</v>
      </c>
      <c r="C193" s="78">
        <v>-0.11442786069999999</v>
      </c>
      <c r="D193" s="20">
        <v>174</v>
      </c>
      <c r="E193" s="21">
        <f t="shared" si="102"/>
        <v>-2.247191011235955E-2</v>
      </c>
      <c r="F193" s="22">
        <f>IF(ISNUMBER(D193), $B199 * E193, "")</f>
        <v>-3370.7865168539324</v>
      </c>
      <c r="G193" s="30">
        <v>172</v>
      </c>
      <c r="H193" s="21">
        <f t="shared" si="103"/>
        <v>-3.3707865168539325E-2</v>
      </c>
      <c r="I193" s="105">
        <f>IF(ISNUMBER(G193), $B199 * H193, "")</f>
        <v>-5056.1797752808989</v>
      </c>
      <c r="J193" s="20">
        <v>173</v>
      </c>
      <c r="K193" s="21">
        <f t="shared" si="104"/>
        <v>-2.8089887640449437E-2</v>
      </c>
      <c r="L193" s="22">
        <f>IF(ISNUMBER(J193), $B199 * K193, "")</f>
        <v>-4213.4831460674159</v>
      </c>
      <c r="M193" s="30">
        <v>170</v>
      </c>
      <c r="N193" s="21">
        <f t="shared" si="105"/>
        <v>-4.49438202247191E-2</v>
      </c>
      <c r="O193" s="22">
        <f>IF(ISNUMBER(M193), $B199 * N193, "")</f>
        <v>-6741.5730337078649</v>
      </c>
      <c r="Q193" s="274"/>
      <c r="R193" s="274"/>
      <c r="S193" s="274"/>
    </row>
    <row r="194" spans="1:19" ht="17.25" thickBot="1">
      <c r="A194" s="125" t="s">
        <v>190</v>
      </c>
      <c r="B194" s="129">
        <v>428</v>
      </c>
      <c r="C194" s="80">
        <v>-0.1211498973</v>
      </c>
      <c r="D194" s="106">
        <v>432</v>
      </c>
      <c r="E194" s="107">
        <f>IF(ISNUMBER(D194), (D194 - $B194) / $B194, "")</f>
        <v>9.3457943925233638E-3</v>
      </c>
      <c r="F194" s="108">
        <f>IF(ISNUMBER(D194), $B199 * E194, "")</f>
        <v>1401.8691588785045</v>
      </c>
      <c r="G194" s="109">
        <v>426</v>
      </c>
      <c r="H194" s="107">
        <f>IF(ISNUMBER(G194), (G194 - $B194) / $B194, "")</f>
        <v>-4.6728971962616819E-3</v>
      </c>
      <c r="I194" s="110">
        <f>IF(ISNUMBER(G194), $B199 * H194, "")</f>
        <v>-700.93457943925227</v>
      </c>
      <c r="J194" s="106">
        <v>430</v>
      </c>
      <c r="K194" s="107">
        <f>IF(ISNUMBER(J194), (J194 - $B194) / $B194, "")</f>
        <v>4.6728971962616819E-3</v>
      </c>
      <c r="L194" s="108">
        <f>IF(ISNUMBER(J194), $B199 * K194, "")</f>
        <v>700.93457943925227</v>
      </c>
      <c r="M194" s="109">
        <v>429</v>
      </c>
      <c r="N194" s="107">
        <f>IF(ISNUMBER(M194), (M194 - $B194) / $B194, "")</f>
        <v>2.3364485981308409E-3</v>
      </c>
      <c r="O194" s="108">
        <f>IF(ISNUMBER(M194), $B199 * N194, "")</f>
        <v>350.46728971962614</v>
      </c>
      <c r="Q194" s="264"/>
      <c r="R194" s="264"/>
      <c r="S194" s="264"/>
    </row>
    <row r="195" spans="1:19" ht="17.25" thickBot="1">
      <c r="A195" s="125" t="s">
        <v>218</v>
      </c>
      <c r="B195" s="126">
        <v>278</v>
      </c>
      <c r="C195" s="77">
        <v>-0.12578616349999999</v>
      </c>
      <c r="D195" s="15">
        <v>273</v>
      </c>
      <c r="E195" s="32">
        <f t="shared" ref="E195:E198" si="106">IF(ISNUMBER(D195), (D195 - $B195) / $B195, "")</f>
        <v>-1.7985611510791366E-2</v>
      </c>
      <c r="F195" s="18">
        <f>IF(ISNUMBER(D195), $B199 * E195, "")</f>
        <v>-2697.8417266187048</v>
      </c>
      <c r="G195" s="31">
        <v>272</v>
      </c>
      <c r="H195" s="32">
        <f t="shared" ref="H195:H198" si="107">IF(ISNUMBER(G195), (G195 - $B195) / $B195, "")</f>
        <v>-2.1582733812949641E-2</v>
      </c>
      <c r="I195" s="101">
        <f>IF(ISNUMBER(G195), $B199 * H195, "")</f>
        <v>-3237.4100719424464</v>
      </c>
      <c r="J195" s="15">
        <v>273</v>
      </c>
      <c r="K195" s="32">
        <f t="shared" ref="K195:K198" si="108">IF(ISNUMBER(J195), (J195 - $B195) / $B195, "")</f>
        <v>-1.7985611510791366E-2</v>
      </c>
      <c r="L195" s="18">
        <f>IF(ISNUMBER(J195), $B199 * K195, "")</f>
        <v>-2697.8417266187048</v>
      </c>
      <c r="M195" s="31">
        <v>273</v>
      </c>
      <c r="N195" s="32">
        <f t="shared" ref="N195:N198" si="109">IF(ISNUMBER(M195), (M195 - $B195) / $B195, "")</f>
        <v>-1.7985611510791366E-2</v>
      </c>
      <c r="O195" s="18">
        <f>IF(ISNUMBER(M195), $B199 * N195, "")</f>
        <v>-2697.8417266187048</v>
      </c>
      <c r="Q195" s="264"/>
      <c r="R195" s="264"/>
      <c r="S195" s="264"/>
    </row>
    <row r="196" spans="1:19" ht="17.25" thickBot="1">
      <c r="A196" s="125" t="s">
        <v>238</v>
      </c>
      <c r="B196" s="126">
        <v>174</v>
      </c>
      <c r="C196" s="77">
        <v>-0.13</v>
      </c>
      <c r="D196" s="15">
        <v>164</v>
      </c>
      <c r="E196" s="32">
        <f t="shared" si="106"/>
        <v>-5.7471264367816091E-2</v>
      </c>
      <c r="F196" s="18">
        <f>IF(ISNUMBER(D196), $B199 * E196, "")</f>
        <v>-8620.689655172413</v>
      </c>
      <c r="G196" s="31">
        <v>162</v>
      </c>
      <c r="H196" s="32">
        <f t="shared" si="107"/>
        <v>-6.8965517241379309E-2</v>
      </c>
      <c r="I196" s="101">
        <f>IF(ISNUMBER(G196), $B199 * H196, "")</f>
        <v>-10344.827586206897</v>
      </c>
      <c r="J196" s="15">
        <v>162</v>
      </c>
      <c r="K196" s="32">
        <f t="shared" si="108"/>
        <v>-6.8965517241379309E-2</v>
      </c>
      <c r="L196" s="18">
        <f>IF(ISNUMBER(J196), $B199 * K196, "")</f>
        <v>-10344.827586206897</v>
      </c>
      <c r="M196" s="31">
        <v>163</v>
      </c>
      <c r="N196" s="32">
        <f t="shared" si="109"/>
        <v>-6.3218390804597707E-2</v>
      </c>
      <c r="O196" s="18">
        <f>IF(ISNUMBER(M196), $B199 * N196, "")</f>
        <v>-9482.7586206896558</v>
      </c>
      <c r="Q196" s="264"/>
      <c r="R196" s="264"/>
      <c r="S196" s="264"/>
    </row>
    <row r="197" spans="1:19">
      <c r="A197" s="125" t="s">
        <v>202</v>
      </c>
      <c r="B197" s="126">
        <v>21.4</v>
      </c>
      <c r="C197" s="77">
        <v>-0.13008130079999999</v>
      </c>
      <c r="D197" s="15">
        <v>20.100000000000001</v>
      </c>
      <c r="E197" s="32">
        <f t="shared" si="106"/>
        <v>-6.0747663551401737E-2</v>
      </c>
      <c r="F197" s="18">
        <f>IF(ISNUMBER(D197), $B199 * E197, "")</f>
        <v>-9112.1495327102602</v>
      </c>
      <c r="G197" s="31">
        <v>20.100000000000001</v>
      </c>
      <c r="H197" s="32">
        <f t="shared" si="107"/>
        <v>-6.0747663551401737E-2</v>
      </c>
      <c r="I197" s="101">
        <f>IF(ISNUMBER(G197), $B199 * H197, "")</f>
        <v>-9112.1495327102602</v>
      </c>
      <c r="J197" s="15">
        <v>20</v>
      </c>
      <c r="K197" s="32">
        <f t="shared" si="108"/>
        <v>-6.5420560747663489E-2</v>
      </c>
      <c r="L197" s="18">
        <f>IF(ISNUMBER(J197), $B199 * K197, "")</f>
        <v>-9813.0841121495232</v>
      </c>
      <c r="M197" s="31">
        <v>20.3</v>
      </c>
      <c r="N197" s="32">
        <f t="shared" si="109"/>
        <v>-5.1401869158878406E-2</v>
      </c>
      <c r="O197" s="18">
        <f>IF(ISNUMBER(M197), $B199 * N197, "")</f>
        <v>-7710.2803738317607</v>
      </c>
      <c r="Q197" s="253"/>
      <c r="R197" s="254"/>
      <c r="S197" s="255"/>
    </row>
    <row r="198" spans="1:19" ht="17.25" thickBot="1">
      <c r="A198" s="130" t="s">
        <v>72</v>
      </c>
      <c r="B198" s="131">
        <v>48</v>
      </c>
      <c r="C198" s="79">
        <v>-0.20133111479999999</v>
      </c>
      <c r="D198" s="24">
        <v>41.1</v>
      </c>
      <c r="E198" s="25">
        <f t="shared" si="106"/>
        <v>-0.14374999999999996</v>
      </c>
      <c r="F198" s="104">
        <f>IF(ISNUMBER(D198), $B199 * E198, "")</f>
        <v>-21562.499999999993</v>
      </c>
      <c r="G198" s="102">
        <v>40.200000000000003</v>
      </c>
      <c r="H198" s="25">
        <f t="shared" si="107"/>
        <v>-0.16249999999999995</v>
      </c>
      <c r="I198" s="103">
        <f>IF(ISNUMBER(G198), $B199 * H198, "")</f>
        <v>-24374.999999999993</v>
      </c>
      <c r="J198" s="24">
        <v>40.1</v>
      </c>
      <c r="K198" s="25">
        <f t="shared" si="108"/>
        <v>-0.1645833333333333</v>
      </c>
      <c r="L198" s="104">
        <f>IF(ISNUMBER(J198), $B199 * K198, "")</f>
        <v>-24687.499999999996</v>
      </c>
      <c r="M198" s="102">
        <v>40.4</v>
      </c>
      <c r="N198" s="25">
        <f t="shared" si="109"/>
        <v>-0.15833333333333335</v>
      </c>
      <c r="O198" s="104">
        <f>IF(ISNUMBER(M198), $B199 * N198, "")</f>
        <v>-23750.000000000004</v>
      </c>
      <c r="Q198" s="256"/>
      <c r="R198" s="257"/>
      <c r="S198" s="258"/>
    </row>
    <row r="199" spans="1:19" ht="17.25" thickBot="1">
      <c r="A199" s="132" t="s">
        <v>268</v>
      </c>
      <c r="B199" s="317">
        <f>$B$37</f>
        <v>150000</v>
      </c>
      <c r="C199" s="318"/>
      <c r="D199" s="26" t="s">
        <v>269</v>
      </c>
      <c r="E199" s="27">
        <f>IF(COUNT(E179:E198), SUM(E179:E198) / COUNT(E179:E198), 0)</f>
        <v>-5.8241662177344602E-3</v>
      </c>
      <c r="F199" s="28">
        <f>SUM(F179:F198)</f>
        <v>-17472.498653203384</v>
      </c>
      <c r="G199" s="26" t="s">
        <v>269</v>
      </c>
      <c r="H199" s="27">
        <f>IF(COUNT(H179:H198), SUM(H179:H198) / COUNT(H179:H198), 0)</f>
        <v>-1.8138880262999653E-2</v>
      </c>
      <c r="I199" s="28">
        <f>SUM(I179:I198)</f>
        <v>-54416.640788998964</v>
      </c>
      <c r="J199" s="26" t="s">
        <v>269</v>
      </c>
      <c r="K199" s="27">
        <f>IF(COUNT(K179:K198), SUM(K179:K198) / COUNT(K179:K198), 0)</f>
        <v>-1.663835029678706E-2</v>
      </c>
      <c r="L199" s="28">
        <f>SUM(L179:L198)</f>
        <v>-49915.050890361184</v>
      </c>
      <c r="M199" s="26" t="s">
        <v>269</v>
      </c>
      <c r="N199" s="27">
        <f>IF(COUNT(N179:N198), SUM(N179:N198) / COUNT(N179:N198), 0)</f>
        <v>-1.4090812413785885E-2</v>
      </c>
      <c r="O199" s="28">
        <f>SUM(O179:O198)</f>
        <v>-42272.437241357657</v>
      </c>
      <c r="Q199" s="259"/>
      <c r="R199" s="260"/>
      <c r="S199" s="261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266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66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66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66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66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66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66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66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66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66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659" priority="157">
      <formula>AND($N17 &gt; 0, ISNUMBER($N17))</formula>
    </cfRule>
    <cfRule type="expression" dxfId="2658" priority="158">
      <formula>AND($N17 = 0 * ISNUMBER($N17))</formula>
    </cfRule>
    <cfRule type="expression" dxfId="2657" priority="159">
      <formula>AND($N17 &lt; 0, ISNUMBER($N17))</formula>
    </cfRule>
  </conditionalFormatting>
  <conditionalFormatting sqref="A17:F36">
    <cfRule type="expression" dxfId="2656" priority="166">
      <formula>AND($E17 &gt; 0, ISNUMBER($E17))</formula>
    </cfRule>
    <cfRule type="expression" dxfId="2655" priority="167">
      <formula>AND($E17 = 0 * ISNUMBER($E17))</formula>
    </cfRule>
    <cfRule type="expression" dxfId="2654" priority="168">
      <formula>AND($E17 &lt; 0, ISNUMBER($E17))</formula>
    </cfRule>
  </conditionalFormatting>
  <conditionalFormatting sqref="A17:C36 G17:I36">
    <cfRule type="expression" dxfId="2653" priority="163">
      <formula>AND($H17 &gt; 0, ISNUMBER($H17))</formula>
    </cfRule>
    <cfRule type="expression" dxfId="2652" priority="164">
      <formula>AND($H17 = 0 * ISNUMBER($H17))</formula>
    </cfRule>
    <cfRule type="expression" dxfId="2651" priority="165">
      <formula>AND($H17 &lt; 0, ISNUMBER($H17))</formula>
    </cfRule>
  </conditionalFormatting>
  <conditionalFormatting sqref="A17:C36 J17:L36">
    <cfRule type="expression" dxfId="2650" priority="160">
      <formula>AND($K17 &gt; 0, ISNUMBER($K17))</formula>
    </cfRule>
    <cfRule type="expression" dxfId="2649" priority="161">
      <formula>AND($K17 = 0 * ISNUMBER($K17))</formula>
    </cfRule>
    <cfRule type="expression" dxfId="2648" priority="162">
      <formula>AND($K17 &lt; 0, ISNUMBER($K17))</formula>
    </cfRule>
  </conditionalFormatting>
  <conditionalFormatting sqref="D15:F16 E37:F37">
    <cfRule type="expression" dxfId="2647" priority="154">
      <formula>$E$37 &gt; 0</formula>
    </cfRule>
    <cfRule type="expression" dxfId="2646" priority="155">
      <formula>$E$37 = 0</formula>
    </cfRule>
    <cfRule type="expression" dxfId="2645" priority="156">
      <formula>$E$37 &lt; 0</formula>
    </cfRule>
  </conditionalFormatting>
  <conditionalFormatting sqref="G15:I16 H37:I37">
    <cfRule type="expression" dxfId="2644" priority="151">
      <formula>$H$37 &gt; 0</formula>
    </cfRule>
    <cfRule type="expression" dxfId="2643" priority="152">
      <formula>$H$37 = 0</formula>
    </cfRule>
    <cfRule type="expression" dxfId="2642" priority="153">
      <formula>$H$37 &lt; 0</formula>
    </cfRule>
  </conditionalFormatting>
  <conditionalFormatting sqref="J15:L16 K37:L37">
    <cfRule type="expression" dxfId="2641" priority="148">
      <formula>$K$37 &gt; 0</formula>
    </cfRule>
    <cfRule type="expression" dxfId="2640" priority="149">
      <formula>$K$37 = 0</formula>
    </cfRule>
    <cfRule type="expression" dxfId="2639" priority="150">
      <formula>$K$37 &lt; 0</formula>
    </cfRule>
  </conditionalFormatting>
  <conditionalFormatting sqref="M15:O16 N37:O37">
    <cfRule type="expression" dxfId="2638" priority="145">
      <formula>$N$37 &gt; 0</formula>
    </cfRule>
    <cfRule type="expression" dxfId="2637" priority="146">
      <formula>$N$37 = 0</formula>
    </cfRule>
    <cfRule type="expression" dxfId="2636" priority="147">
      <formula>$N$37 &lt; 0</formula>
    </cfRule>
  </conditionalFormatting>
  <conditionalFormatting sqref="A44:C63 M44:O63">
    <cfRule type="expression" dxfId="2635" priority="133">
      <formula>AND($N44 &gt; 0, ISNUMBER($N44))</formula>
    </cfRule>
    <cfRule type="expression" dxfId="2634" priority="134">
      <formula>AND($N44 = 0 * ISNUMBER($N44))</formula>
    </cfRule>
    <cfRule type="expression" dxfId="2633" priority="135">
      <formula>AND($N44 &lt; 0, ISNUMBER($N44))</formula>
    </cfRule>
  </conditionalFormatting>
  <conditionalFormatting sqref="A44:F63">
    <cfRule type="expression" dxfId="2632" priority="142">
      <formula>AND($E44 &gt; 0, ISNUMBER($E44))</formula>
    </cfRule>
    <cfRule type="expression" dxfId="2631" priority="143">
      <formula>AND($E44 = 0 * ISNUMBER($E44))</formula>
    </cfRule>
    <cfRule type="expression" dxfId="2630" priority="144">
      <formula>AND($E44 &lt; 0, ISNUMBER($E44))</formula>
    </cfRule>
  </conditionalFormatting>
  <conditionalFormatting sqref="A44:C63 G44:I63">
    <cfRule type="expression" dxfId="2629" priority="139">
      <formula>AND($H44 &gt; 0, ISNUMBER($H44))</formula>
    </cfRule>
    <cfRule type="expression" dxfId="2628" priority="140">
      <formula>AND($H44 = 0 * ISNUMBER($H44))</formula>
    </cfRule>
    <cfRule type="expression" dxfId="2627" priority="141">
      <formula>AND($H44 &lt; 0, ISNUMBER($H44))</formula>
    </cfRule>
  </conditionalFormatting>
  <conditionalFormatting sqref="A44:C63 J44:L63">
    <cfRule type="expression" dxfId="2626" priority="136">
      <formula>AND($K44 &gt; 0, ISNUMBER($K44))</formula>
    </cfRule>
    <cfRule type="expression" dxfId="2625" priority="137">
      <formula>AND($K44 = 0 * ISNUMBER($K44))</formula>
    </cfRule>
    <cfRule type="expression" dxfId="2624" priority="138">
      <formula>AND($K44 &lt; 0, ISNUMBER($K44))</formula>
    </cfRule>
  </conditionalFormatting>
  <conditionalFormatting sqref="D42:F43 E64:F64">
    <cfRule type="expression" dxfId="2623" priority="130">
      <formula>$E$64 &gt; 0</formula>
    </cfRule>
    <cfRule type="expression" dxfId="2622" priority="131">
      <formula>$E$64 = 0</formula>
    </cfRule>
    <cfRule type="expression" dxfId="2621" priority="132">
      <formula>$E$64 &lt; 0</formula>
    </cfRule>
  </conditionalFormatting>
  <conditionalFormatting sqref="G42:I43 H64:I64">
    <cfRule type="expression" dxfId="2620" priority="127">
      <formula>$H$64 &gt; 0</formula>
    </cfRule>
    <cfRule type="expression" dxfId="2619" priority="128">
      <formula>$H$64 = 0</formula>
    </cfRule>
    <cfRule type="expression" dxfId="2618" priority="129">
      <formula>$H$64 &lt; 0</formula>
    </cfRule>
  </conditionalFormatting>
  <conditionalFormatting sqref="J42:L43 K64:L64">
    <cfRule type="expression" dxfId="2617" priority="124">
      <formula>$K$64 &gt; 0</formula>
    </cfRule>
    <cfRule type="expression" dxfId="2616" priority="125">
      <formula>$K$64 = 0</formula>
    </cfRule>
    <cfRule type="expression" dxfId="2615" priority="126">
      <formula>$K$64 &lt; 0</formula>
    </cfRule>
  </conditionalFormatting>
  <conditionalFormatting sqref="M42:O43 N64:O64">
    <cfRule type="expression" dxfId="2614" priority="121">
      <formula>$N$64 &gt; 0</formula>
    </cfRule>
    <cfRule type="expression" dxfId="2613" priority="122">
      <formula>$N$64 = 0</formula>
    </cfRule>
    <cfRule type="expression" dxfId="2612" priority="123">
      <formula>$N$64 &lt; 0</formula>
    </cfRule>
  </conditionalFormatting>
  <conditionalFormatting sqref="A71:C90 M71:O90">
    <cfRule type="expression" dxfId="2611" priority="109">
      <formula>AND($N71 &gt; 0, ISNUMBER($N71))</formula>
    </cfRule>
    <cfRule type="expression" dxfId="2610" priority="110">
      <formula>AND($N71 = 0 * ISNUMBER($N71))</formula>
    </cfRule>
    <cfRule type="expression" dxfId="2609" priority="111">
      <formula>AND($N71 &lt; 0, ISNUMBER($N71))</formula>
    </cfRule>
  </conditionalFormatting>
  <conditionalFormatting sqref="A71:F90">
    <cfRule type="expression" dxfId="2608" priority="118">
      <formula>AND($E71 &gt; 0, ISNUMBER($E71))</formula>
    </cfRule>
    <cfRule type="expression" dxfId="2607" priority="119">
      <formula>AND($E71 = 0 * ISNUMBER($E71))</formula>
    </cfRule>
    <cfRule type="expression" dxfId="2606" priority="120">
      <formula>AND($E71 &lt; 0, ISNUMBER($E71))</formula>
    </cfRule>
  </conditionalFormatting>
  <conditionalFormatting sqref="A71:C90 G71:I90">
    <cfRule type="expression" dxfId="2605" priority="115">
      <formula>AND($H71 &gt; 0, ISNUMBER($H71))</formula>
    </cfRule>
    <cfRule type="expression" dxfId="2604" priority="116">
      <formula>AND($H71 = 0 * ISNUMBER($H71))</formula>
    </cfRule>
    <cfRule type="expression" dxfId="2603" priority="117">
      <formula>AND($H71 &lt; 0, ISNUMBER($H71))</formula>
    </cfRule>
  </conditionalFormatting>
  <conditionalFormatting sqref="A71:C90 J71:L90">
    <cfRule type="expression" dxfId="2602" priority="112">
      <formula>AND($K71 &gt; 0, ISNUMBER($K71))</formula>
    </cfRule>
    <cfRule type="expression" dxfId="2601" priority="113">
      <formula>AND($K71 = 0 * ISNUMBER($K71))</formula>
    </cfRule>
    <cfRule type="expression" dxfId="2600" priority="114">
      <formula>AND($K71 &lt; 0, ISNUMBER($K71))</formula>
    </cfRule>
  </conditionalFormatting>
  <conditionalFormatting sqref="D69:F70 E91:F91">
    <cfRule type="expression" dxfId="2599" priority="106">
      <formula>$E$91 &gt; 0</formula>
    </cfRule>
    <cfRule type="expression" dxfId="2598" priority="107">
      <formula>$E$91 = 0</formula>
    </cfRule>
    <cfRule type="expression" dxfId="2597" priority="108">
      <formula>$E$91 &lt; 0</formula>
    </cfRule>
  </conditionalFormatting>
  <conditionalFormatting sqref="G69:I70 H91:I91">
    <cfRule type="expression" dxfId="2596" priority="103">
      <formula>$H$91 &gt; 0</formula>
    </cfRule>
    <cfRule type="expression" dxfId="2595" priority="104">
      <formula>$H$91 = 0</formula>
    </cfRule>
    <cfRule type="expression" dxfId="2594" priority="105">
      <formula>$H$91 &lt; 0</formula>
    </cfRule>
  </conditionalFormatting>
  <conditionalFormatting sqref="J69:L70 K91:L91">
    <cfRule type="expression" dxfId="2593" priority="100">
      <formula>$K$91 &gt; 0</formula>
    </cfRule>
    <cfRule type="expression" dxfId="2592" priority="101">
      <formula>$K$91 = 0</formula>
    </cfRule>
    <cfRule type="expression" dxfId="2591" priority="102">
      <formula>$K$91 &lt; 0</formula>
    </cfRule>
  </conditionalFormatting>
  <conditionalFormatting sqref="M69:O70 N91:O91">
    <cfRule type="expression" dxfId="2590" priority="97">
      <formula>$N$91 &gt; 0</formula>
    </cfRule>
    <cfRule type="expression" dxfId="2589" priority="98">
      <formula>$N$91 = 0</formula>
    </cfRule>
    <cfRule type="expression" dxfId="2588" priority="99">
      <formula>$N$91 &lt; 0</formula>
    </cfRule>
  </conditionalFormatting>
  <conditionalFormatting sqref="A98:C117 M98:O117">
    <cfRule type="expression" dxfId="2587" priority="85">
      <formula>AND($N98 &gt; 0, ISNUMBER($N98))</formula>
    </cfRule>
    <cfRule type="expression" dxfId="2586" priority="86">
      <formula>AND($N98 = 0 * ISNUMBER($N98))</formula>
    </cfRule>
    <cfRule type="expression" dxfId="2585" priority="87">
      <formula>AND($N98 &lt; 0, ISNUMBER($N98))</formula>
    </cfRule>
  </conditionalFormatting>
  <conditionalFormatting sqref="A98:F117">
    <cfRule type="expression" dxfId="2584" priority="94">
      <formula>AND($E98 &gt; 0, ISNUMBER($E98))</formula>
    </cfRule>
    <cfRule type="expression" dxfId="2583" priority="95">
      <formula>AND($E98 = 0 * ISNUMBER($E98))</formula>
    </cfRule>
    <cfRule type="expression" dxfId="2582" priority="96">
      <formula>AND($E98 &lt; 0, ISNUMBER($E98))</formula>
    </cfRule>
  </conditionalFormatting>
  <conditionalFormatting sqref="A98:C117 G98:I117">
    <cfRule type="expression" dxfId="2581" priority="91">
      <formula>AND($H98 &gt; 0, ISNUMBER($H98))</formula>
    </cfRule>
    <cfRule type="expression" dxfId="2580" priority="92">
      <formula>AND($H98 = 0 * ISNUMBER($H98))</formula>
    </cfRule>
    <cfRule type="expression" dxfId="2579" priority="93">
      <formula>AND($H98 &lt; 0, ISNUMBER($H98))</formula>
    </cfRule>
  </conditionalFormatting>
  <conditionalFormatting sqref="A98:C117 J98:L117">
    <cfRule type="expression" dxfId="2578" priority="88">
      <formula>AND($K98 &gt; 0, ISNUMBER($K98))</formula>
    </cfRule>
    <cfRule type="expression" dxfId="2577" priority="89">
      <formula>AND($K98 = 0 * ISNUMBER($K98))</formula>
    </cfRule>
    <cfRule type="expression" dxfId="2576" priority="90">
      <formula>AND($K98 &lt; 0, ISNUMBER($K98))</formula>
    </cfRule>
  </conditionalFormatting>
  <conditionalFormatting sqref="D96:F97 E118:F118">
    <cfRule type="expression" dxfId="2575" priority="82">
      <formula>$E$118 &gt; 0</formula>
    </cfRule>
    <cfRule type="expression" dxfId="2574" priority="83">
      <formula>$E$118 = 0</formula>
    </cfRule>
    <cfRule type="expression" dxfId="2573" priority="84">
      <formula>$E$118 &lt; 0</formula>
    </cfRule>
  </conditionalFormatting>
  <conditionalFormatting sqref="G96:I97 H118:I118">
    <cfRule type="expression" dxfId="2572" priority="79">
      <formula>$H$118 &gt; 0</formula>
    </cfRule>
    <cfRule type="expression" dxfId="2571" priority="80">
      <formula>$H$118 = 0</formula>
    </cfRule>
    <cfRule type="expression" dxfId="2570" priority="81">
      <formula>$H$118 &lt; 0</formula>
    </cfRule>
  </conditionalFormatting>
  <conditionalFormatting sqref="J96:L97 K118:L118">
    <cfRule type="expression" dxfId="2569" priority="76">
      <formula>$K$118 &gt; 0</formula>
    </cfRule>
    <cfRule type="expression" dxfId="2568" priority="77">
      <formula>$K$118 = 0</formula>
    </cfRule>
    <cfRule type="expression" dxfId="2567" priority="78">
      <formula>$K$118 &lt; 0</formula>
    </cfRule>
  </conditionalFormatting>
  <conditionalFormatting sqref="M96:O97 N118:O118">
    <cfRule type="expression" dxfId="2566" priority="73">
      <formula>$N$118 &gt; 0</formula>
    </cfRule>
    <cfRule type="expression" dxfId="2565" priority="74">
      <formula>$N$118 = 0</formula>
    </cfRule>
    <cfRule type="expression" dxfId="2564" priority="75">
      <formula>$N$118 &lt; 0</formula>
    </cfRule>
  </conditionalFormatting>
  <conditionalFormatting sqref="A125:C144 M125:O144">
    <cfRule type="expression" dxfId="2563" priority="61">
      <formula>AND($N125 &gt; 0, ISNUMBER($N125))</formula>
    </cfRule>
    <cfRule type="expression" dxfId="2562" priority="62">
      <formula>AND($N125 = 0 * ISNUMBER($N125))</formula>
    </cfRule>
    <cfRule type="expression" dxfId="2561" priority="63">
      <formula>AND($N125 &lt; 0, ISNUMBER($N125))</formula>
    </cfRule>
  </conditionalFormatting>
  <conditionalFormatting sqref="A125:F144">
    <cfRule type="expression" dxfId="2560" priority="70">
      <formula>AND($E125 &gt; 0, ISNUMBER($E125))</formula>
    </cfRule>
    <cfRule type="expression" dxfId="2559" priority="71">
      <formula>AND($E125 = 0 * ISNUMBER($E125))</formula>
    </cfRule>
    <cfRule type="expression" dxfId="2558" priority="72">
      <formula>AND($E125 &lt; 0, ISNUMBER($E125))</formula>
    </cfRule>
  </conditionalFormatting>
  <conditionalFormatting sqref="A125:C144 G125:I144">
    <cfRule type="expression" dxfId="2557" priority="67">
      <formula>AND($H125 &gt; 0, ISNUMBER($H125))</formula>
    </cfRule>
    <cfRule type="expression" dxfId="2556" priority="68">
      <formula>AND($H125 = 0 * ISNUMBER($H125))</formula>
    </cfRule>
    <cfRule type="expression" dxfId="2555" priority="69">
      <formula>AND($H125 &lt; 0, ISNUMBER($H125))</formula>
    </cfRule>
  </conditionalFormatting>
  <conditionalFormatting sqref="A125:C144 J125:L144">
    <cfRule type="expression" dxfId="2554" priority="64">
      <formula>AND($K125 &gt; 0, ISNUMBER($K125))</formula>
    </cfRule>
    <cfRule type="expression" dxfId="2553" priority="65">
      <formula>AND($K125 = 0 * ISNUMBER($K125))</formula>
    </cfRule>
    <cfRule type="expression" dxfId="2552" priority="66">
      <formula>AND($K125 &lt; 0, ISNUMBER($K125))</formula>
    </cfRule>
  </conditionalFormatting>
  <conditionalFormatting sqref="D123:F124 E145:F145">
    <cfRule type="expression" dxfId="2551" priority="58">
      <formula>$E$145 &gt; 0</formula>
    </cfRule>
    <cfRule type="expression" dxfId="2550" priority="59">
      <formula>$E$145 = 0</formula>
    </cfRule>
    <cfRule type="expression" dxfId="2549" priority="60">
      <formula>$E$145 &lt; 0</formula>
    </cfRule>
  </conditionalFormatting>
  <conditionalFormatting sqref="G123:I124 H145:I145">
    <cfRule type="expression" dxfId="2548" priority="55">
      <formula>$H$145 &gt; 0</formula>
    </cfRule>
    <cfRule type="expression" dxfId="2547" priority="56">
      <formula>$H$145 = 0</formula>
    </cfRule>
    <cfRule type="expression" dxfId="2546" priority="57">
      <formula>$H$145 &lt; 0</formula>
    </cfRule>
  </conditionalFormatting>
  <conditionalFormatting sqref="J123:L124 K145:L145">
    <cfRule type="expression" dxfId="2545" priority="52">
      <formula>$K$145 &gt; 0</formula>
    </cfRule>
    <cfRule type="expression" dxfId="2544" priority="53">
      <formula>$K$145 = 0</formula>
    </cfRule>
    <cfRule type="expression" dxfId="2543" priority="54">
      <formula>$K$145 &lt; 0</formula>
    </cfRule>
  </conditionalFormatting>
  <conditionalFormatting sqref="M123:O124 N145:O145">
    <cfRule type="expression" dxfId="2542" priority="49">
      <formula>$N$145 &gt; 0</formula>
    </cfRule>
    <cfRule type="expression" dxfId="2541" priority="50">
      <formula>$N$145 = 0</formula>
    </cfRule>
    <cfRule type="expression" dxfId="2540" priority="51">
      <formula>$N$145 &lt; 0</formula>
    </cfRule>
  </conditionalFormatting>
  <conditionalFormatting sqref="A152:C171 M152:O171">
    <cfRule type="expression" dxfId="2539" priority="37">
      <formula>AND($N152 &gt; 0, ISNUMBER($N152))</formula>
    </cfRule>
    <cfRule type="expression" dxfId="2538" priority="38">
      <formula>AND($N152 = 0 * ISNUMBER($N152))</formula>
    </cfRule>
    <cfRule type="expression" dxfId="2537" priority="39">
      <formula>AND($N152 &lt; 0, ISNUMBER($N152))</formula>
    </cfRule>
  </conditionalFormatting>
  <conditionalFormatting sqref="A152:F171">
    <cfRule type="expression" dxfId="2536" priority="46">
      <formula>AND($E152 &gt; 0, ISNUMBER($E152))</formula>
    </cfRule>
    <cfRule type="expression" dxfId="2535" priority="47">
      <formula>AND($E152 = 0 * ISNUMBER($E152))</formula>
    </cfRule>
    <cfRule type="expression" dxfId="2534" priority="48">
      <formula>AND($E152 &lt; 0, ISNUMBER($E152))</formula>
    </cfRule>
  </conditionalFormatting>
  <conditionalFormatting sqref="A152:C171 G152:I171">
    <cfRule type="expression" dxfId="2533" priority="43">
      <formula>AND($H152 &gt; 0, ISNUMBER($H152))</formula>
    </cfRule>
    <cfRule type="expression" dxfId="2532" priority="44">
      <formula>AND($H152 = 0 * ISNUMBER($H152))</formula>
    </cfRule>
    <cfRule type="expression" dxfId="2531" priority="45">
      <formula>AND($H152 &lt; 0, ISNUMBER($H152))</formula>
    </cfRule>
  </conditionalFormatting>
  <conditionalFormatting sqref="A152:C171 J152:L171">
    <cfRule type="expression" dxfId="2530" priority="40">
      <formula>AND($K152 &gt; 0, ISNUMBER($K152))</formula>
    </cfRule>
    <cfRule type="expression" dxfId="2529" priority="41">
      <formula>AND($K152 = 0 * ISNUMBER($K152))</formula>
    </cfRule>
    <cfRule type="expression" dxfId="2528" priority="42">
      <formula>AND($K152 &lt; 0, ISNUMBER($K152))</formula>
    </cfRule>
  </conditionalFormatting>
  <conditionalFormatting sqref="D150:F151 E172:F172">
    <cfRule type="expression" dxfId="2527" priority="34">
      <formula>$E$172 &gt; 0</formula>
    </cfRule>
    <cfRule type="expression" dxfId="2526" priority="35">
      <formula>$E$172 = 0</formula>
    </cfRule>
    <cfRule type="expression" dxfId="2525" priority="36">
      <formula>$E$172 &lt; 0</formula>
    </cfRule>
  </conditionalFormatting>
  <conditionalFormatting sqref="G150:I151 H172:I172">
    <cfRule type="expression" dxfId="2524" priority="31">
      <formula>$H$172 &gt; 0</formula>
    </cfRule>
    <cfRule type="expression" dxfId="2523" priority="32">
      <formula>$H$172 = 0</formula>
    </cfRule>
    <cfRule type="expression" dxfId="2522" priority="33">
      <formula>$H$172 &lt; 0</formula>
    </cfRule>
  </conditionalFormatting>
  <conditionalFormatting sqref="J150:L151 K172:L172">
    <cfRule type="expression" dxfId="2521" priority="28">
      <formula>$K$172 &gt; 0</formula>
    </cfRule>
    <cfRule type="expression" dxfId="2520" priority="29">
      <formula>$K$172 = 0</formula>
    </cfRule>
    <cfRule type="expression" dxfId="2519" priority="30">
      <formula>$K$172 &lt; 0</formula>
    </cfRule>
  </conditionalFormatting>
  <conditionalFormatting sqref="M150:O151 N172:O172">
    <cfRule type="expression" dxfId="2518" priority="25">
      <formula>$N$172 &gt; 0</formula>
    </cfRule>
    <cfRule type="expression" dxfId="2517" priority="26">
      <formula>$N$172 = 0</formula>
    </cfRule>
    <cfRule type="expression" dxfId="2516" priority="27">
      <formula>$N$172 &lt; 0</formula>
    </cfRule>
  </conditionalFormatting>
  <conditionalFormatting sqref="A179:C198 M179:O198">
    <cfRule type="expression" dxfId="2515" priority="13">
      <formula>AND($N179 &gt; 0, ISNUMBER($N179))</formula>
    </cfRule>
    <cfRule type="expression" dxfId="2514" priority="14">
      <formula>AND($N179 = 0 * ISNUMBER($N179))</formula>
    </cfRule>
    <cfRule type="expression" dxfId="2513" priority="15">
      <formula>AND($N179 &lt; 0, ISNUMBER($N179))</formula>
    </cfRule>
  </conditionalFormatting>
  <conditionalFormatting sqref="A179:F198">
    <cfRule type="expression" dxfId="2512" priority="22">
      <formula>AND($E179 &gt; 0, ISNUMBER($E179))</formula>
    </cfRule>
    <cfRule type="expression" dxfId="2511" priority="23">
      <formula>AND($E179 = 0 * ISNUMBER($E179))</formula>
    </cfRule>
    <cfRule type="expression" dxfId="2510" priority="24">
      <formula>AND($E179 &lt; 0, ISNUMBER($E179))</formula>
    </cfRule>
  </conditionalFormatting>
  <conditionalFormatting sqref="A179:C198 G179:I198">
    <cfRule type="expression" dxfId="2509" priority="19">
      <formula>AND($H179 &gt; 0, ISNUMBER($H179))</formula>
    </cfRule>
    <cfRule type="expression" dxfId="2508" priority="20">
      <formula>AND($H179 = 0 * ISNUMBER($H179))</formula>
    </cfRule>
    <cfRule type="expression" dxfId="2507" priority="21">
      <formula>AND($H179 &lt; 0, ISNUMBER($H179))</formula>
    </cfRule>
  </conditionalFormatting>
  <conditionalFormatting sqref="A179:C198 J179:L198">
    <cfRule type="expression" dxfId="2506" priority="16">
      <formula>AND($K179 &gt; 0, ISNUMBER($K179))</formula>
    </cfRule>
    <cfRule type="expression" dxfId="2505" priority="17">
      <formula>AND($K179 = 0 * ISNUMBER($K179))</formula>
    </cfRule>
    <cfRule type="expression" dxfId="2504" priority="18">
      <formula>AND($K179 &lt; 0, ISNUMBER($K179))</formula>
    </cfRule>
  </conditionalFormatting>
  <conditionalFormatting sqref="D177:F178 E199:F199">
    <cfRule type="expression" dxfId="2503" priority="10">
      <formula>$E$199 &gt; 0</formula>
    </cfRule>
    <cfRule type="expression" dxfId="2502" priority="11">
      <formula>$E$199 = 0</formula>
    </cfRule>
    <cfRule type="expression" dxfId="2501" priority="12">
      <formula>$E$199 &lt; 0</formula>
    </cfRule>
  </conditionalFormatting>
  <conditionalFormatting sqref="G177:I178 H199:I199">
    <cfRule type="expression" dxfId="2500" priority="7">
      <formula>$H$199 &gt; 0</formula>
    </cfRule>
    <cfRule type="expression" dxfId="2499" priority="8">
      <formula>$H$199 = 0</formula>
    </cfRule>
    <cfRule type="expression" dxfId="2498" priority="9">
      <formula>$H$199 &lt; 0</formula>
    </cfRule>
  </conditionalFormatting>
  <conditionalFormatting sqref="J177:L178 K199:L199">
    <cfRule type="expression" dxfId="2497" priority="4">
      <formula>$K$199 &gt; 0</formula>
    </cfRule>
    <cfRule type="expression" dxfId="2496" priority="5">
      <formula>$K$199 = 0</formula>
    </cfRule>
    <cfRule type="expression" dxfId="2495" priority="6">
      <formula>$K$199 &lt; 0</formula>
    </cfRule>
  </conditionalFormatting>
  <conditionalFormatting sqref="M177:O178 N199:O199">
    <cfRule type="expression" dxfId="2494" priority="1">
      <formula>$N$199 &gt; 0</formula>
    </cfRule>
    <cfRule type="expression" dxfId="2493" priority="2">
      <formula>$N$199 = 0</formula>
    </cfRule>
    <cfRule type="expression" dxfId="249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08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2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5CB405-9E86-401F-850C-61773D151096}">
  <sheetPr codeName="Sheet17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75" t="s">
        <v>0</v>
      </c>
      <c r="B1" s="276"/>
      <c r="C1" s="276"/>
      <c r="D1" s="276"/>
      <c r="E1" s="276"/>
      <c r="F1" s="277"/>
      <c r="G1" s="306">
        <v>44480</v>
      </c>
      <c r="H1" s="307"/>
      <c r="I1" s="308"/>
      <c r="J1" s="275" t="s">
        <v>1</v>
      </c>
      <c r="K1" s="276"/>
      <c r="L1" s="276"/>
      <c r="M1" s="276"/>
      <c r="N1" s="276"/>
      <c r="O1" s="277"/>
      <c r="Q1" s="275" t="s">
        <v>2</v>
      </c>
      <c r="R1" s="277"/>
    </row>
    <row r="2" spans="1:19" ht="17.25" customHeight="1">
      <c r="A2" s="117" t="s">
        <v>3</v>
      </c>
      <c r="B2" s="309" t="s">
        <v>8</v>
      </c>
      <c r="C2" s="310"/>
      <c r="D2" s="310"/>
      <c r="E2" s="310"/>
      <c r="F2" s="311"/>
      <c r="G2" s="303" t="s">
        <v>46</v>
      </c>
      <c r="H2" s="304"/>
      <c r="I2" s="305"/>
      <c r="J2" s="1" t="s">
        <v>3</v>
      </c>
      <c r="K2" s="309" t="s">
        <v>318</v>
      </c>
      <c r="L2" s="310"/>
      <c r="M2" s="310"/>
      <c r="N2" s="310"/>
      <c r="O2" s="311"/>
      <c r="Q2" s="2" t="s">
        <v>6</v>
      </c>
      <c r="R2" s="3">
        <v>0.375</v>
      </c>
    </row>
    <row r="3" spans="1:19" ht="17.25" customHeight="1" thickBot="1">
      <c r="A3" s="118" t="s">
        <v>7</v>
      </c>
      <c r="B3" s="300" t="s">
        <v>326</v>
      </c>
      <c r="C3" s="301"/>
      <c r="D3" s="301"/>
      <c r="E3" s="301"/>
      <c r="F3" s="302"/>
      <c r="G3" s="29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-103,986 KRW (-3.47%)</v>
      </c>
      <c r="H3" s="297"/>
      <c r="I3" s="298"/>
      <c r="J3" s="4" t="s">
        <v>7</v>
      </c>
      <c r="K3" s="300" t="s">
        <v>319</v>
      </c>
      <c r="L3" s="301"/>
      <c r="M3" s="301"/>
      <c r="N3" s="301"/>
      <c r="O3" s="302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300" t="s">
        <v>16</v>
      </c>
      <c r="C4" s="301"/>
      <c r="D4" s="301"/>
      <c r="E4" s="301"/>
      <c r="F4" s="302"/>
      <c r="G4" s="303" t="s">
        <v>44</v>
      </c>
      <c r="H4" s="304"/>
      <c r="I4" s="305"/>
      <c r="J4" s="4" t="s">
        <v>11</v>
      </c>
      <c r="K4" s="300" t="s">
        <v>320</v>
      </c>
      <c r="L4" s="301"/>
      <c r="M4" s="301"/>
      <c r="N4" s="301"/>
      <c r="O4" s="302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300" t="s">
        <v>317</v>
      </c>
      <c r="C5" s="301"/>
      <c r="D5" s="301"/>
      <c r="E5" s="301"/>
      <c r="F5" s="302"/>
      <c r="G5" s="29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-54,838 KRW (-2.28%)</v>
      </c>
      <c r="H5" s="297"/>
      <c r="I5" s="298"/>
      <c r="J5" s="4" t="s">
        <v>15</v>
      </c>
      <c r="K5" s="300" t="s">
        <v>321</v>
      </c>
      <c r="L5" s="301"/>
      <c r="M5" s="301"/>
      <c r="N5" s="301"/>
      <c r="O5" s="302"/>
    </row>
    <row r="6" spans="1:19">
      <c r="A6" s="118" t="s">
        <v>18</v>
      </c>
      <c r="B6" s="300"/>
      <c r="C6" s="301"/>
      <c r="D6" s="301"/>
      <c r="E6" s="301"/>
      <c r="F6" s="302"/>
      <c r="G6" s="303" t="s">
        <v>45</v>
      </c>
      <c r="H6" s="304"/>
      <c r="I6" s="305"/>
      <c r="J6" s="4" t="s">
        <v>18</v>
      </c>
      <c r="K6" s="300" t="s">
        <v>322</v>
      </c>
      <c r="L6" s="301"/>
      <c r="M6" s="301"/>
      <c r="N6" s="301"/>
      <c r="O6" s="302"/>
    </row>
    <row r="7" spans="1:19" ht="17.25" thickBot="1">
      <c r="A7" s="118" t="s">
        <v>21</v>
      </c>
      <c r="B7" s="300"/>
      <c r="C7" s="301"/>
      <c r="D7" s="301"/>
      <c r="E7" s="301"/>
      <c r="F7" s="302"/>
      <c r="G7" s="29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-37,511 KRW (-1.25%)</v>
      </c>
      <c r="H7" s="297"/>
      <c r="I7" s="298"/>
      <c r="J7" s="4" t="s">
        <v>21</v>
      </c>
      <c r="K7" s="300" t="s">
        <v>323</v>
      </c>
      <c r="L7" s="301"/>
      <c r="M7" s="301"/>
      <c r="N7" s="301"/>
      <c r="O7" s="302"/>
    </row>
    <row r="8" spans="1:19" ht="17.25" thickBot="1">
      <c r="A8" s="118" t="s">
        <v>24</v>
      </c>
      <c r="B8" s="300"/>
      <c r="C8" s="301"/>
      <c r="D8" s="301"/>
      <c r="E8" s="301"/>
      <c r="F8" s="302"/>
      <c r="G8" s="303" t="s">
        <v>253</v>
      </c>
      <c r="H8" s="304"/>
      <c r="I8" s="305"/>
      <c r="J8" s="4" t="s">
        <v>24</v>
      </c>
      <c r="K8" s="300"/>
      <c r="L8" s="301"/>
      <c r="M8" s="301"/>
      <c r="N8" s="301"/>
      <c r="O8" s="302"/>
      <c r="Q8" s="275" t="s">
        <v>27</v>
      </c>
      <c r="R8" s="277"/>
    </row>
    <row r="9" spans="1:19" ht="17.25" thickBot="1">
      <c r="A9" s="118" t="s">
        <v>28</v>
      </c>
      <c r="B9" s="300"/>
      <c r="C9" s="301"/>
      <c r="D9" s="301"/>
      <c r="E9" s="301"/>
      <c r="F9" s="302"/>
      <c r="G9" s="29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-47,504 KRW (-1.58%)</v>
      </c>
      <c r="H9" s="297"/>
      <c r="I9" s="298"/>
      <c r="J9" s="4" t="s">
        <v>28</v>
      </c>
      <c r="K9" s="300"/>
      <c r="L9" s="301"/>
      <c r="M9" s="301"/>
      <c r="N9" s="301"/>
      <c r="O9" s="302"/>
      <c r="Q9" s="2" t="s">
        <v>29</v>
      </c>
      <c r="R9" s="6">
        <v>10</v>
      </c>
    </row>
    <row r="10" spans="1:19">
      <c r="A10" s="118" t="s">
        <v>30</v>
      </c>
      <c r="B10" s="300"/>
      <c r="C10" s="301"/>
      <c r="D10" s="301"/>
      <c r="E10" s="301"/>
      <c r="F10" s="302"/>
      <c r="G10" s="303" t="s">
        <v>47</v>
      </c>
      <c r="H10" s="304"/>
      <c r="I10" s="305"/>
      <c r="J10" s="4" t="s">
        <v>30</v>
      </c>
      <c r="K10" s="300" t="s">
        <v>324</v>
      </c>
      <c r="L10" s="301"/>
      <c r="M10" s="301"/>
      <c r="N10" s="301"/>
      <c r="O10" s="302"/>
      <c r="Q10" s="2" t="s">
        <v>31</v>
      </c>
      <c r="R10" s="6">
        <v>100</v>
      </c>
    </row>
    <row r="11" spans="1:19" ht="17.25" thickBot="1">
      <c r="A11" s="119" t="s">
        <v>32</v>
      </c>
      <c r="B11" s="293" t="s">
        <v>325</v>
      </c>
      <c r="C11" s="294"/>
      <c r="D11" s="294"/>
      <c r="E11" s="294"/>
      <c r="F11" s="295"/>
      <c r="G11" s="29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97"/>
      <c r="I11" s="298"/>
      <c r="J11" s="7" t="s">
        <v>32</v>
      </c>
      <c r="K11" s="293" t="s">
        <v>316</v>
      </c>
      <c r="L11" s="294"/>
      <c r="M11" s="294"/>
      <c r="N11" s="294"/>
      <c r="O11" s="295"/>
      <c r="Q11" s="65" t="s">
        <v>33</v>
      </c>
      <c r="R11" s="8">
        <v>1000</v>
      </c>
    </row>
    <row r="12" spans="1:19" ht="17.25" thickBot="1"/>
    <row r="13" spans="1:19" ht="17.25" customHeight="1" thickBot="1">
      <c r="A13" s="275" t="s">
        <v>34</v>
      </c>
      <c r="B13" s="276"/>
      <c r="C13" s="276"/>
      <c r="D13" s="276"/>
      <c r="E13" s="276"/>
      <c r="F13" s="276"/>
      <c r="G13" s="276"/>
      <c r="H13" s="276"/>
      <c r="I13" s="276"/>
      <c r="J13" s="276"/>
      <c r="K13" s="276"/>
      <c r="L13" s="276"/>
      <c r="M13" s="276"/>
      <c r="N13" s="276"/>
      <c r="O13" s="277"/>
      <c r="Q13" s="274"/>
      <c r="R13" s="274"/>
      <c r="S13" s="274"/>
    </row>
    <row r="14" spans="1:19" ht="17.25" customHeight="1" thickBot="1">
      <c r="A14" s="197" t="s">
        <v>35</v>
      </c>
      <c r="B14" s="275" t="s">
        <v>36</v>
      </c>
      <c r="C14" s="277"/>
      <c r="D14" s="275" t="s">
        <v>37</v>
      </c>
      <c r="E14" s="276"/>
      <c r="F14" s="277"/>
      <c r="G14" s="278">
        <f>_xlfn.IFNA(VLOOKUP(B14, 현재가테이블!$B$2:$D$200, 2, FALSE), "-")</f>
        <v>74050000</v>
      </c>
      <c r="H14" s="279"/>
      <c r="I14" s="280"/>
      <c r="J14" s="275" t="s">
        <v>38</v>
      </c>
      <c r="K14" s="276"/>
      <c r="L14" s="277"/>
      <c r="M14" s="281">
        <f>_xlfn.IFNA(VLOOKUP(B14, 현재가테이블!$B$2:$D$200, 3, FALSE), "-")</f>
        <v>-1.04236269E-2</v>
      </c>
      <c r="N14" s="282"/>
      <c r="O14" s="283"/>
      <c r="Q14" s="274"/>
      <c r="R14" s="274"/>
      <c r="S14" s="274"/>
    </row>
    <row r="15" spans="1:19" ht="17.25" customHeight="1" thickBot="1">
      <c r="A15" s="312" t="s">
        <v>39</v>
      </c>
      <c r="B15" s="313" t="str">
        <f>TEXT($G$1, "[$-ko-KR]yyyy-mm-dd(ddd) ") &amp; "오전 00:00"</f>
        <v>2021-10-11(월) 오전 00:00</v>
      </c>
      <c r="C15" s="314"/>
      <c r="D15" s="288" t="str">
        <f>TEXT($G$1, "[$-ko-KR]yyyy-mm-dd(ddd) ") &amp; "오후 14:00"</f>
        <v>2021-10-11(월) 오후 14:00</v>
      </c>
      <c r="E15" s="289"/>
      <c r="F15" s="290"/>
      <c r="G15" s="288" t="str">
        <f>TEXT($G$1, "[$-ko-KR]yyyy-mm-dd(ddd) ") &amp; "오후 19:00"</f>
        <v>2021-10-11(월) 오후 19:00</v>
      </c>
      <c r="H15" s="289"/>
      <c r="I15" s="290"/>
      <c r="J15" s="288" t="str">
        <f>TEXT($G$1, "[$-ko-KR]yyyy-mm-dd(ddd) ") &amp; "오후 21:00"</f>
        <v>2021-10-11(월) 오후 21:00</v>
      </c>
      <c r="K15" s="289"/>
      <c r="L15" s="290"/>
      <c r="M15" s="288" t="str">
        <f>TEXT($G$1+1, "[$-ko-KR]yyyy-mm-dd(ddd) ") &amp; "오전 00:00"</f>
        <v>2021-10-12(화) 오전 00:00</v>
      </c>
      <c r="N15" s="289"/>
      <c r="O15" s="290"/>
      <c r="Q15" s="274"/>
      <c r="R15" s="274"/>
      <c r="S15" s="274"/>
    </row>
    <row r="16" spans="1:19" ht="17.25" customHeight="1" thickBot="1">
      <c r="A16" s="312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98" t="s">
        <v>37</v>
      </c>
      <c r="H16" s="199" t="s">
        <v>40</v>
      </c>
      <c r="I16" s="20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64"/>
      <c r="R16" s="264"/>
      <c r="S16" s="264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74"/>
      <c r="R17" s="274"/>
      <c r="S17" s="274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74"/>
      <c r="R18" s="274"/>
      <c r="S18" s="274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64"/>
      <c r="R19" s="264"/>
      <c r="S19" s="264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64"/>
      <c r="R20" s="264"/>
      <c r="S20" s="264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64"/>
      <c r="R21" s="264"/>
      <c r="S21" s="264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64"/>
      <c r="R22" s="264"/>
      <c r="S22" s="264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64"/>
      <c r="R23" s="264"/>
      <c r="S23" s="264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64"/>
      <c r="R24" s="264"/>
      <c r="S24" s="264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65"/>
      <c r="R26" s="266"/>
      <c r="S26" s="267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68"/>
      <c r="R27" s="269"/>
      <c r="S27" s="270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1"/>
      <c r="R28" s="272"/>
      <c r="S28" s="273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64"/>
      <c r="R29" s="264"/>
      <c r="S29" s="264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74"/>
      <c r="R30" s="274"/>
      <c r="S30" s="274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74"/>
      <c r="R31" s="274"/>
      <c r="S31" s="274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64"/>
      <c r="R32" s="264"/>
      <c r="S32" s="264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64"/>
      <c r="R33" s="264"/>
      <c r="S33" s="264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64"/>
      <c r="R34" s="264"/>
      <c r="S34" s="264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53"/>
      <c r="R35" s="254"/>
      <c r="S35" s="255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56"/>
      <c r="R36" s="257"/>
      <c r="S36" s="258"/>
    </row>
    <row r="37" spans="1:19" ht="17.25" customHeight="1" thickBot="1">
      <c r="A37" s="132" t="s">
        <v>42</v>
      </c>
      <c r="B37" s="317">
        <v>150000</v>
      </c>
      <c r="C37" s="318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59"/>
      <c r="R37" s="260"/>
      <c r="S37" s="261"/>
    </row>
    <row r="38" spans="1:19" ht="17.25" customHeight="1"/>
    <row r="39" spans="1:19" ht="17.25" customHeight="1" thickBot="1"/>
    <row r="40" spans="1:19" ht="17.25" customHeight="1" thickBot="1">
      <c r="A40" s="275" t="s">
        <v>44</v>
      </c>
      <c r="B40" s="276"/>
      <c r="C40" s="276"/>
      <c r="D40" s="276"/>
      <c r="E40" s="276"/>
      <c r="F40" s="276"/>
      <c r="G40" s="276"/>
      <c r="H40" s="276"/>
      <c r="I40" s="276"/>
      <c r="J40" s="276"/>
      <c r="K40" s="276"/>
      <c r="L40" s="276"/>
      <c r="M40" s="276"/>
      <c r="N40" s="276"/>
      <c r="O40" s="277"/>
      <c r="Q40" s="274"/>
      <c r="R40" s="274"/>
      <c r="S40" s="274"/>
    </row>
    <row r="41" spans="1:19" ht="17.25" customHeight="1" thickBot="1">
      <c r="A41" s="197" t="s">
        <v>265</v>
      </c>
      <c r="B41" s="275" t="s">
        <v>49</v>
      </c>
      <c r="C41" s="277"/>
      <c r="D41" s="275" t="s">
        <v>58</v>
      </c>
      <c r="E41" s="276"/>
      <c r="F41" s="277"/>
      <c r="G41" s="278">
        <f>_xlfn.IFNA(VLOOKUP(B41, 현재가테이블!$B$2:$D$200, 2, FALSE), "-")</f>
        <v>74050000</v>
      </c>
      <c r="H41" s="279"/>
      <c r="I41" s="280"/>
      <c r="J41" s="275" t="s">
        <v>59</v>
      </c>
      <c r="K41" s="276"/>
      <c r="L41" s="277"/>
      <c r="M41" s="281">
        <f>_xlfn.IFNA(VLOOKUP(B41, 현재가테이블!$B$2:$D$200, 3, FALSE), "-")</f>
        <v>-1.04236269E-2</v>
      </c>
      <c r="N41" s="282"/>
      <c r="O41" s="283"/>
      <c r="Q41" s="274"/>
      <c r="R41" s="274"/>
      <c r="S41" s="274"/>
    </row>
    <row r="42" spans="1:19" ht="17.25" customHeight="1" thickBot="1">
      <c r="A42" s="319" t="s">
        <v>55</v>
      </c>
      <c r="B42" s="315" t="str">
        <f>TEXT($G$1, "[$-ko-KR]yyyy-mm-dd(ddd) ") &amp; "오전 00:00"</f>
        <v>2021-10-11(월) 오전 00:00</v>
      </c>
      <c r="C42" s="316"/>
      <c r="D42" s="288" t="str">
        <f>TEXT($G$1, "[$-ko-KR]yyyy-mm-dd(ddd) ") &amp; "오후 14:00"</f>
        <v>2021-10-11(월) 오후 14:00</v>
      </c>
      <c r="E42" s="289"/>
      <c r="F42" s="290"/>
      <c r="G42" s="288" t="str">
        <f>TEXT($G$1, "[$-ko-KR]yyyy-mm-dd(ddd) ") &amp; "오후 19:00"</f>
        <v>2021-10-11(월) 오후 19:00</v>
      </c>
      <c r="H42" s="289"/>
      <c r="I42" s="290"/>
      <c r="J42" s="288" t="str">
        <f>TEXT($G$1, "[$-ko-KR]yyyy-mm-dd(ddd) ") &amp; "오후 21:00"</f>
        <v>2021-10-11(월) 오후 21:00</v>
      </c>
      <c r="K42" s="289"/>
      <c r="L42" s="290"/>
      <c r="M42" s="288" t="str">
        <f>TEXT($G$1+1, "[$-ko-KR]yyyy-mm-dd(ddd) ") &amp; "오전 00:00"</f>
        <v>2021-10-12(화) 오전 00:00</v>
      </c>
      <c r="N42" s="289"/>
      <c r="O42" s="290"/>
      <c r="Q42" s="274"/>
      <c r="R42" s="274"/>
      <c r="S42" s="274"/>
    </row>
    <row r="43" spans="1:19" ht="17.25" customHeight="1" thickBot="1">
      <c r="A43" s="320"/>
      <c r="B43" s="121" t="s">
        <v>58</v>
      </c>
      <c r="C43" s="122" t="s">
        <v>59</v>
      </c>
      <c r="D43" s="2" t="s">
        <v>58</v>
      </c>
      <c r="E43" s="10" t="s">
        <v>266</v>
      </c>
      <c r="F43" s="11" t="s">
        <v>267</v>
      </c>
      <c r="G43" s="198" t="s">
        <v>58</v>
      </c>
      <c r="H43" s="199" t="s">
        <v>266</v>
      </c>
      <c r="I43" s="200" t="s">
        <v>267</v>
      </c>
      <c r="J43" s="10" t="s">
        <v>58</v>
      </c>
      <c r="K43" s="10" t="s">
        <v>266</v>
      </c>
      <c r="L43" s="115" t="s">
        <v>267</v>
      </c>
      <c r="M43" s="2" t="s">
        <v>58</v>
      </c>
      <c r="N43" s="10" t="s">
        <v>266</v>
      </c>
      <c r="O43" s="66" t="s">
        <v>267</v>
      </c>
      <c r="Q43" s="264"/>
      <c r="R43" s="264"/>
      <c r="S43" s="264"/>
    </row>
    <row r="44" spans="1:19" ht="17.25" customHeight="1" thickBot="1">
      <c r="A44" s="123" t="s">
        <v>206</v>
      </c>
      <c r="B44" s="124">
        <v>17.899999999999999</v>
      </c>
      <c r="C44" s="76">
        <v>0.10493827159999999</v>
      </c>
      <c r="D44" s="13">
        <v>16.5</v>
      </c>
      <c r="E44" s="14">
        <f>IF(ISNUMBER(D44), (D44 - $B44) / $B44, "")</f>
        <v>-7.8212290502793227E-2</v>
      </c>
      <c r="F44" s="16">
        <f>IF(ISNUMBER(D44), $B64 * E44, "")</f>
        <v>-11731.843575418985</v>
      </c>
      <c r="G44" s="29">
        <v>16.600000000000001</v>
      </c>
      <c r="H44" s="14">
        <f>IF(ISNUMBER(G44), (G44 - $B44) / $B44, "")</f>
        <v>-7.2625698324022187E-2</v>
      </c>
      <c r="I44" s="100">
        <f>IF(ISNUMBER(G44), $B64 * H44, "")</f>
        <v>-10893.854748603328</v>
      </c>
      <c r="J44" s="13">
        <v>16.600000000000001</v>
      </c>
      <c r="K44" s="14">
        <f>IF(ISNUMBER(J44), (J44 - $B44) / $B44, "")</f>
        <v>-7.2625698324022187E-2</v>
      </c>
      <c r="L44" s="16">
        <f>IF(ISNUMBER(J44), $B64 * K44, "")</f>
        <v>-10893.854748603328</v>
      </c>
      <c r="M44" s="29">
        <v>16.399999999999999</v>
      </c>
      <c r="N44" s="14">
        <f>IF(ISNUMBER(M44), (M44 - $B44) / $B44, "")</f>
        <v>-8.3798882681564255E-2</v>
      </c>
      <c r="O44" s="16">
        <f>IF(ISNUMBER(M44), $B64 * N44, "")</f>
        <v>-12569.832402234639</v>
      </c>
      <c r="Q44" s="274"/>
      <c r="R44" s="274"/>
      <c r="S44" s="274"/>
    </row>
    <row r="45" spans="1:19" ht="17.25" customHeight="1" thickBot="1">
      <c r="A45" s="125" t="s">
        <v>232</v>
      </c>
      <c r="B45" s="126">
        <v>93.9</v>
      </c>
      <c r="C45" s="77">
        <v>1.0660980999999999E-3</v>
      </c>
      <c r="D45" s="15">
        <v>91.2</v>
      </c>
      <c r="E45" s="32">
        <f t="shared" ref="E45:E48" si="14">IF(ISNUMBER(D45), (D45 - $B45) / $B45, "")</f>
        <v>-2.8753993610223672E-2</v>
      </c>
      <c r="F45" s="18">
        <f>IF(ISNUMBER(D45), $B64 * E45, "")</f>
        <v>-4313.0990415335509</v>
      </c>
      <c r="G45" s="31">
        <v>91</v>
      </c>
      <c r="H45" s="32">
        <f t="shared" ref="H45:H48" si="15">IF(ISNUMBER(G45), (G45 - $B45) / $B45, "")</f>
        <v>-3.088391906283286E-2</v>
      </c>
      <c r="I45" s="101">
        <f>IF(ISNUMBER(G45), $B64 * H45, "")</f>
        <v>-4632.5878594249289</v>
      </c>
      <c r="J45" s="15">
        <v>91</v>
      </c>
      <c r="K45" s="32">
        <f t="shared" ref="K45:K48" si="16">IF(ISNUMBER(J45), (J45 - $B45) / $B45, "")</f>
        <v>-3.088391906283286E-2</v>
      </c>
      <c r="L45" s="18">
        <f>IF(ISNUMBER(J45), $B64 * K45, "")</f>
        <v>-4632.5878594249289</v>
      </c>
      <c r="M45" s="31">
        <v>91.8</v>
      </c>
      <c r="N45" s="32">
        <f t="shared" ref="N45:N48" si="17">IF(ISNUMBER(M45), (M45 - $B45) / $B45, "")</f>
        <v>-2.2364217252396255E-2</v>
      </c>
      <c r="O45" s="18">
        <f>IF(ISNUMBER(M45), $B64 * N45, "")</f>
        <v>-3354.6325878594384</v>
      </c>
      <c r="Q45" s="274"/>
      <c r="R45" s="274"/>
      <c r="S45" s="274"/>
    </row>
    <row r="46" spans="1:19" ht="17.25" customHeight="1" thickBot="1">
      <c r="A46" s="125" t="s">
        <v>188</v>
      </c>
      <c r="B46" s="126">
        <v>20.5</v>
      </c>
      <c r="C46" s="77">
        <v>-9.6618356999999995E-3</v>
      </c>
      <c r="D46" s="15">
        <v>20.399999999999999</v>
      </c>
      <c r="E46" s="32">
        <f t="shared" si="14"/>
        <v>-4.8780487804878743E-3</v>
      </c>
      <c r="F46" s="18">
        <f>IF(ISNUMBER(D46), $B64 * E46, "")</f>
        <v>-731.70731707318112</v>
      </c>
      <c r="G46" s="31">
        <v>20.399999999999999</v>
      </c>
      <c r="H46" s="32">
        <f t="shared" si="15"/>
        <v>-4.8780487804878743E-3</v>
      </c>
      <c r="I46" s="101">
        <f>IF(ISNUMBER(G46), $B64 * H46, "")</f>
        <v>-731.70731707318112</v>
      </c>
      <c r="J46" s="15">
        <v>20.5</v>
      </c>
      <c r="K46" s="32">
        <f t="shared" si="16"/>
        <v>0</v>
      </c>
      <c r="L46" s="18">
        <f>IF(ISNUMBER(J46), $B64 * K46, "")</f>
        <v>0</v>
      </c>
      <c r="M46" s="31">
        <v>20.5</v>
      </c>
      <c r="N46" s="32">
        <f t="shared" si="17"/>
        <v>0</v>
      </c>
      <c r="O46" s="18">
        <f>IF(ISNUMBER(M46), $B64 * N46, "")</f>
        <v>0</v>
      </c>
      <c r="Q46" s="264"/>
      <c r="R46" s="264"/>
      <c r="S46" s="264"/>
    </row>
    <row r="47" spans="1:19" ht="17.25" customHeight="1" thickBot="1">
      <c r="A47" s="125" t="s">
        <v>148</v>
      </c>
      <c r="B47" s="126">
        <v>15.6</v>
      </c>
      <c r="C47" s="77">
        <v>-1.26582278E-2</v>
      </c>
      <c r="D47" s="15">
        <v>15.2</v>
      </c>
      <c r="E47" s="32">
        <f t="shared" si="14"/>
        <v>-2.5641025641025664E-2</v>
      </c>
      <c r="F47" s="18">
        <f>IF(ISNUMBER(D47), $B64 * E47, "")</f>
        <v>-3846.1538461538498</v>
      </c>
      <c r="G47" s="31">
        <v>15.2</v>
      </c>
      <c r="H47" s="32">
        <f t="shared" si="15"/>
        <v>-2.5641025641025664E-2</v>
      </c>
      <c r="I47" s="101">
        <f>IF(ISNUMBER(G47), $B64 * H47, "")</f>
        <v>-3846.1538461538498</v>
      </c>
      <c r="J47" s="15">
        <v>15.3</v>
      </c>
      <c r="K47" s="32">
        <f t="shared" si="16"/>
        <v>-1.9230769230769162E-2</v>
      </c>
      <c r="L47" s="18">
        <f>IF(ISNUMBER(J47), $B64 * K47, "")</f>
        <v>-2884.6153846153743</v>
      </c>
      <c r="M47" s="31">
        <v>15.1</v>
      </c>
      <c r="N47" s="32">
        <f t="shared" si="17"/>
        <v>-3.2051282051282055E-2</v>
      </c>
      <c r="O47" s="18">
        <f>IF(ISNUMBER(M47), $B64 * N47, "")</f>
        <v>-4807.6923076923085</v>
      </c>
      <c r="Q47" s="264"/>
      <c r="R47" s="264"/>
      <c r="S47" s="264"/>
    </row>
    <row r="48" spans="1:19" ht="17.25" customHeight="1" thickBot="1">
      <c r="A48" s="127" t="s">
        <v>200</v>
      </c>
      <c r="B48" s="128">
        <v>91.2</v>
      </c>
      <c r="C48" s="78">
        <v>-1.4054054099999999E-2</v>
      </c>
      <c r="D48" s="20">
        <v>89.8</v>
      </c>
      <c r="E48" s="21">
        <f t="shared" si="14"/>
        <v>-1.5350877192982518E-2</v>
      </c>
      <c r="F48" s="22">
        <f>IF(ISNUMBER(D48), $B64 * E48, "")</f>
        <v>-2302.6315789473779</v>
      </c>
      <c r="G48" s="30">
        <v>89.4</v>
      </c>
      <c r="H48" s="21">
        <f t="shared" si="15"/>
        <v>-1.9736842105263126E-2</v>
      </c>
      <c r="I48" s="105">
        <f>IF(ISNUMBER(G48), $B64 * H48, "")</f>
        <v>-2960.5263157894688</v>
      </c>
      <c r="J48" s="20">
        <v>89.6</v>
      </c>
      <c r="K48" s="21">
        <f t="shared" si="16"/>
        <v>-1.75438596491229E-2</v>
      </c>
      <c r="L48" s="22">
        <f>IF(ISNUMBER(J48), $B64 * K48, "")</f>
        <v>-2631.5789473684349</v>
      </c>
      <c r="M48" s="30">
        <v>89.7</v>
      </c>
      <c r="N48" s="21">
        <f t="shared" si="17"/>
        <v>-1.6447368421052631E-2</v>
      </c>
      <c r="O48" s="22">
        <f>IF(ISNUMBER(M48), $B64 * N48, "")</f>
        <v>-2467.1052631578946</v>
      </c>
      <c r="Q48" s="264"/>
      <c r="R48" s="264"/>
      <c r="S48" s="264"/>
    </row>
    <row r="49" spans="1:19" ht="17.25" customHeight="1" thickBot="1">
      <c r="A49" s="125" t="s">
        <v>328</v>
      </c>
      <c r="B49" s="129">
        <v>0.26900000000000002</v>
      </c>
      <c r="C49" s="80">
        <v>-1.46520147E-2</v>
      </c>
      <c r="D49" s="106">
        <v>0.26600000000000001</v>
      </c>
      <c r="E49" s="107">
        <f>IF(ISNUMBER(D49), (D49 - $B49) / $B49, "")</f>
        <v>-1.1152416356877333E-2</v>
      </c>
      <c r="F49" s="108">
        <f>IF(ISNUMBER(D49), $B64 * E49, "")</f>
        <v>-1672.8624535316001</v>
      </c>
      <c r="G49" s="109">
        <v>0.26500000000000001</v>
      </c>
      <c r="H49" s="107">
        <f>IF(ISNUMBER(G49), (G49 - $B49) / $B49, "")</f>
        <v>-1.4869888475836443E-2</v>
      </c>
      <c r="I49" s="110">
        <f>IF(ISNUMBER(G49), $B64 * H49, "")</f>
        <v>-2230.4832713754663</v>
      </c>
      <c r="J49" s="106">
        <v>0.26400000000000001</v>
      </c>
      <c r="K49" s="107">
        <f>IF(ISNUMBER(J49), (J49 - $B49) / $B49, "")</f>
        <v>-1.8587360594795554E-2</v>
      </c>
      <c r="L49" s="108">
        <f>IF(ISNUMBER(J49), $B64 * K49, "")</f>
        <v>-2788.1040892193332</v>
      </c>
      <c r="M49" s="109">
        <v>0.26800000000000002</v>
      </c>
      <c r="N49" s="107">
        <f>IF(ISNUMBER(M49), (M49 - $B49) / $B49, "")</f>
        <v>-3.7174721189591107E-3</v>
      </c>
      <c r="O49" s="108">
        <f>IF(ISNUMBER(M49), $B64 * N49, "")</f>
        <v>-557.62081784386658</v>
      </c>
      <c r="Q49" s="264"/>
      <c r="R49" s="264"/>
      <c r="S49" s="264"/>
    </row>
    <row r="50" spans="1:19" ht="17.25" customHeight="1" thickBot="1">
      <c r="A50" s="125" t="s">
        <v>186</v>
      </c>
      <c r="B50" s="126">
        <v>18.600000000000001</v>
      </c>
      <c r="C50" s="77">
        <v>-2.6178010500000001E-2</v>
      </c>
      <c r="D50" s="15">
        <v>18.2</v>
      </c>
      <c r="E50" s="32">
        <f t="shared" ref="E50:E53" si="18">IF(ISNUMBER(D50), (D50 - $B50) / $B50, "")</f>
        <v>-2.1505376344086134E-2</v>
      </c>
      <c r="F50" s="18">
        <f>IF(ISNUMBER(D50), $B64 * E50, "")</f>
        <v>-3225.8064516129202</v>
      </c>
      <c r="G50" s="31">
        <v>17.899999999999999</v>
      </c>
      <c r="H50" s="32">
        <f t="shared" ref="H50:H53" si="19">IF(ISNUMBER(G50), (G50 - $B50) / $B50, "")</f>
        <v>-3.7634408602150685E-2</v>
      </c>
      <c r="I50" s="101">
        <f>IF(ISNUMBER(G50), $B64 * H50, "")</f>
        <v>-5645.1612903226023</v>
      </c>
      <c r="J50" s="15">
        <v>18.399999999999999</v>
      </c>
      <c r="K50" s="32">
        <f t="shared" ref="K50:K53" si="20">IF(ISNUMBER(J50), (J50 - $B50) / $B50, "")</f>
        <v>-1.0752688172043163E-2</v>
      </c>
      <c r="L50" s="18">
        <f>IF(ISNUMBER(J50), $B64 * K50, "")</f>
        <v>-1612.9032258064744</v>
      </c>
      <c r="M50" s="31">
        <v>18</v>
      </c>
      <c r="N50" s="32">
        <f t="shared" ref="N50:N53" si="21">IF(ISNUMBER(M50), (M50 - $B50) / $B50, "")</f>
        <v>-3.2258064516129108E-2</v>
      </c>
      <c r="O50" s="18">
        <f>IF(ISNUMBER(M50), $B64 * N50, "")</f>
        <v>-4838.709677419366</v>
      </c>
      <c r="Q50" s="264"/>
      <c r="R50" s="264"/>
      <c r="S50" s="264"/>
    </row>
    <row r="51" spans="1:19" ht="17.25" customHeight="1" thickBot="1">
      <c r="A51" s="125" t="s">
        <v>120</v>
      </c>
      <c r="B51" s="126">
        <v>42.5</v>
      </c>
      <c r="C51" s="77">
        <v>-3.4090909099999997E-2</v>
      </c>
      <c r="D51" s="15">
        <v>41.5</v>
      </c>
      <c r="E51" s="32">
        <f t="shared" si="18"/>
        <v>-2.3529411764705882E-2</v>
      </c>
      <c r="F51" s="18">
        <f>IF(ISNUMBER(D51), $B64 * E51, "")</f>
        <v>-3529.4117647058824</v>
      </c>
      <c r="G51" s="31">
        <v>41.6</v>
      </c>
      <c r="H51" s="32">
        <f t="shared" si="19"/>
        <v>-2.1176470588235262E-2</v>
      </c>
      <c r="I51" s="101">
        <f>IF(ISNUMBER(G51), $B64 * H51, "")</f>
        <v>-3176.4705882352891</v>
      </c>
      <c r="J51" s="15">
        <v>41</v>
      </c>
      <c r="K51" s="32">
        <f t="shared" si="20"/>
        <v>-3.5294117647058823E-2</v>
      </c>
      <c r="L51" s="18">
        <f>IF(ISNUMBER(J51), $B64 * K51, "")</f>
        <v>-5294.1176470588234</v>
      </c>
      <c r="M51" s="31">
        <v>40.799999999999997</v>
      </c>
      <c r="N51" s="32">
        <f t="shared" si="21"/>
        <v>-4.000000000000007E-2</v>
      </c>
      <c r="O51" s="18">
        <f>IF(ISNUMBER(M51), $B64 * N51, "")</f>
        <v>-6000.0000000000109</v>
      </c>
      <c r="Q51" s="264"/>
      <c r="R51" s="264"/>
      <c r="S51" s="264"/>
    </row>
    <row r="52" spans="1:19" ht="17.25" customHeight="1" thickBot="1">
      <c r="A52" s="125" t="s">
        <v>98</v>
      </c>
      <c r="B52" s="126">
        <v>4.87</v>
      </c>
      <c r="C52" s="77">
        <v>-4.1338582700000001E-2</v>
      </c>
      <c r="D52" s="15">
        <v>4.83</v>
      </c>
      <c r="E52" s="32">
        <f t="shared" si="18"/>
        <v>-8.2135523613963111E-3</v>
      </c>
      <c r="F52" s="18">
        <f>IF(ISNUMBER(D52), $B64 * E52, "")</f>
        <v>-1232.0328542094467</v>
      </c>
      <c r="G52" s="31">
        <v>4.8899999999999997</v>
      </c>
      <c r="H52" s="32">
        <f t="shared" si="19"/>
        <v>4.1067761806980645E-3</v>
      </c>
      <c r="I52" s="101">
        <f>IF(ISNUMBER(G52), $B64 * H52, "")</f>
        <v>616.01642710470969</v>
      </c>
      <c r="J52" s="15">
        <v>4.78</v>
      </c>
      <c r="K52" s="32">
        <f t="shared" si="20"/>
        <v>-1.8480492813141656E-2</v>
      </c>
      <c r="L52" s="18">
        <f>IF(ISNUMBER(J52), $B64 * K52, "")</f>
        <v>-2772.0739219712482</v>
      </c>
      <c r="M52" s="31">
        <v>4.78</v>
      </c>
      <c r="N52" s="32">
        <f t="shared" si="21"/>
        <v>-1.8480492813141656E-2</v>
      </c>
      <c r="O52" s="18">
        <f>IF(ISNUMBER(M52), $B64 * N52, "")</f>
        <v>-2772.0739219712482</v>
      </c>
      <c r="Q52" s="33"/>
      <c r="R52" s="33"/>
    </row>
    <row r="53" spans="1:19" ht="17.25" customHeight="1" thickBot="1">
      <c r="A53" s="130" t="s">
        <v>146</v>
      </c>
      <c r="B53" s="131">
        <v>24.3</v>
      </c>
      <c r="C53" s="79">
        <v>-4.7058823499999999E-2</v>
      </c>
      <c r="D53" s="24">
        <v>24.1</v>
      </c>
      <c r="E53" s="25">
        <f t="shared" si="18"/>
        <v>-8.2304526748970906E-3</v>
      </c>
      <c r="F53" s="104">
        <f>IF(ISNUMBER(D53), $B64 * E53, "")</f>
        <v>-1234.5679012345636</v>
      </c>
      <c r="G53" s="102">
        <v>24.1</v>
      </c>
      <c r="H53" s="25">
        <f t="shared" si="19"/>
        <v>-8.2304526748970906E-3</v>
      </c>
      <c r="I53" s="103">
        <f>IF(ISNUMBER(G53), $B64 * H53, "")</f>
        <v>-1234.5679012345636</v>
      </c>
      <c r="J53" s="24">
        <v>23.6</v>
      </c>
      <c r="K53" s="25">
        <f t="shared" si="20"/>
        <v>-2.8806584362139887E-2</v>
      </c>
      <c r="L53" s="104">
        <f>IF(ISNUMBER(J53), $B64 * K53, "")</f>
        <v>-4320.987654320983</v>
      </c>
      <c r="M53" s="102">
        <v>23.9</v>
      </c>
      <c r="N53" s="25">
        <f t="shared" si="21"/>
        <v>-1.6460905349794327E-2</v>
      </c>
      <c r="O53" s="104">
        <f>IF(ISNUMBER(M53), $B64 * N53, "")</f>
        <v>-2469.135802469149</v>
      </c>
      <c r="Q53" s="265"/>
      <c r="R53" s="266"/>
      <c r="S53" s="267"/>
    </row>
    <row r="54" spans="1:19" ht="17.25" customHeight="1">
      <c r="A54" s="123" t="s">
        <v>65</v>
      </c>
      <c r="B54" s="124">
        <v>69.400000000000006</v>
      </c>
      <c r="C54" s="76">
        <v>-4.9315068500000003E-2</v>
      </c>
      <c r="D54" s="13">
        <v>67.5</v>
      </c>
      <c r="E54" s="14">
        <f>IF(ISNUMBER(D54), (D54 - $B54) / $B54, "")</f>
        <v>-2.7377521613832934E-2</v>
      </c>
      <c r="F54" s="16">
        <f>IF(ISNUMBER(D54), $B64 * E54, "")</f>
        <v>-4106.6282420749403</v>
      </c>
      <c r="G54" s="29">
        <v>67.099999999999994</v>
      </c>
      <c r="H54" s="14">
        <f>IF(ISNUMBER(G54), (G54 - $B54) / $B54, "")</f>
        <v>-3.3141210374639928E-2</v>
      </c>
      <c r="I54" s="100">
        <f>IF(ISNUMBER(G54), $B64 * H54, "")</f>
        <v>-4971.1815561959893</v>
      </c>
      <c r="J54" s="13">
        <v>66.3</v>
      </c>
      <c r="K54" s="14">
        <f>IF(ISNUMBER(J54), (J54 - $B54) / $B54, "")</f>
        <v>-4.466858789625372E-2</v>
      </c>
      <c r="L54" s="16">
        <f>IF(ISNUMBER(J54), $B64 * K54, "")</f>
        <v>-6700.2881844380581</v>
      </c>
      <c r="M54" s="29">
        <v>66.599999999999994</v>
      </c>
      <c r="N54" s="14">
        <f>IF(ISNUMBER(M54), (M54 - $B54) / $B54, "")</f>
        <v>-4.0345821325648575E-2</v>
      </c>
      <c r="O54" s="16">
        <f>IF(ISNUMBER(M54), $B64 * N54, "")</f>
        <v>-6051.8731988472864</v>
      </c>
      <c r="Q54" s="268"/>
      <c r="R54" s="269"/>
      <c r="S54" s="270"/>
    </row>
    <row r="55" spans="1:19" ht="17.25" customHeight="1" thickBot="1">
      <c r="A55" s="125" t="s">
        <v>202</v>
      </c>
      <c r="B55" s="126">
        <v>20.3</v>
      </c>
      <c r="C55" s="77">
        <v>-5.5813953499999999E-2</v>
      </c>
      <c r="D55" s="15">
        <v>19.600000000000001</v>
      </c>
      <c r="E55" s="32">
        <f t="shared" ref="E55:E58" si="22">IF(ISNUMBER(D55), (D55 - $B55) / $B55, "")</f>
        <v>-3.448275862068962E-2</v>
      </c>
      <c r="F55" s="18">
        <f>IF(ISNUMBER(D55), $B64 * E55, "")</f>
        <v>-5172.4137931034429</v>
      </c>
      <c r="G55" s="31">
        <v>19.8</v>
      </c>
      <c r="H55" s="32">
        <f t="shared" ref="H55:H58" si="23">IF(ISNUMBER(G55), (G55 - $B55) / $B55, "")</f>
        <v>-2.463054187192118E-2</v>
      </c>
      <c r="I55" s="101">
        <f>IF(ISNUMBER(G55), $B64 * H55, "")</f>
        <v>-3694.5812807881771</v>
      </c>
      <c r="J55" s="15">
        <v>20.9</v>
      </c>
      <c r="K55" s="32">
        <f t="shared" ref="K55:K58" si="24">IF(ISNUMBER(J55), (J55 - $B55) / $B55, "")</f>
        <v>2.9556650246305313E-2</v>
      </c>
      <c r="L55" s="18">
        <f>IF(ISNUMBER(J55), $B64 * K55, "")</f>
        <v>4433.497536945797</v>
      </c>
      <c r="M55" s="31">
        <v>20.2</v>
      </c>
      <c r="N55" s="32">
        <f t="shared" ref="N55:N58" si="25">IF(ISNUMBER(M55), (M55 - $B55) / $B55, "")</f>
        <v>-4.9261083743843059E-3</v>
      </c>
      <c r="O55" s="18">
        <f>IF(ISNUMBER(M55), $B64 * N55, "")</f>
        <v>-738.91625615764588</v>
      </c>
      <c r="Q55" s="271"/>
      <c r="R55" s="272"/>
      <c r="S55" s="273"/>
    </row>
    <row r="56" spans="1:19" ht="17.25" customHeight="1" thickBot="1">
      <c r="A56" s="125" t="s">
        <v>214</v>
      </c>
      <c r="B56" s="126">
        <v>13.8</v>
      </c>
      <c r="C56" s="77">
        <v>-0.08</v>
      </c>
      <c r="D56" s="15">
        <v>13.9</v>
      </c>
      <c r="E56" s="32">
        <f t="shared" si="22"/>
        <v>7.246376811594177E-3</v>
      </c>
      <c r="F56" s="18">
        <f>IF(ISNUMBER(D56), $B64 * E56, "")</f>
        <v>1086.9565217391266</v>
      </c>
      <c r="G56" s="31">
        <v>13.6</v>
      </c>
      <c r="H56" s="32">
        <f t="shared" si="23"/>
        <v>-1.4492753623188482E-2</v>
      </c>
      <c r="I56" s="101">
        <f>IF(ISNUMBER(G56), $B64 * H56, "")</f>
        <v>-2173.9130434782724</v>
      </c>
      <c r="J56" s="15">
        <v>13.7</v>
      </c>
      <c r="K56" s="32">
        <f t="shared" si="24"/>
        <v>-7.2463768115943053E-3</v>
      </c>
      <c r="L56" s="18">
        <f>IF(ISNUMBER(J56), $B64 * K56, "")</f>
        <v>-1086.9565217391457</v>
      </c>
      <c r="M56" s="31">
        <v>13.5</v>
      </c>
      <c r="N56" s="32">
        <f t="shared" si="25"/>
        <v>-2.173913043478266E-2</v>
      </c>
      <c r="O56" s="18">
        <f>IF(ISNUMBER(M56), $B64 * N56, "")</f>
        <v>-3260.8695652173992</v>
      </c>
      <c r="Q56" s="264"/>
      <c r="R56" s="264"/>
      <c r="S56" s="264"/>
    </row>
    <row r="57" spans="1:19" ht="17.25" customHeight="1" thickBot="1">
      <c r="A57" s="125" t="s">
        <v>176</v>
      </c>
      <c r="B57" s="126">
        <v>22</v>
      </c>
      <c r="C57" s="77">
        <v>-9.0909090900000003E-2</v>
      </c>
      <c r="D57" s="15">
        <v>23.3</v>
      </c>
      <c r="E57" s="32">
        <f t="shared" si="22"/>
        <v>5.9090909090909124E-2</v>
      </c>
      <c r="F57" s="18">
        <f>IF(ISNUMBER(D57), $B64 * E57, "")</f>
        <v>8863.6363636363694</v>
      </c>
      <c r="G57" s="31">
        <v>25.9</v>
      </c>
      <c r="H57" s="32">
        <f t="shared" si="23"/>
        <v>0.17727272727272722</v>
      </c>
      <c r="I57" s="101">
        <f>IF(ISNUMBER(G57), $B64 * H57, "")</f>
        <v>26590.909090909085</v>
      </c>
      <c r="J57" s="15">
        <v>24.9</v>
      </c>
      <c r="K57" s="32">
        <f t="shared" si="24"/>
        <v>0.13181818181818175</v>
      </c>
      <c r="L57" s="18">
        <f>IF(ISNUMBER(J57), $B64 * K57, "")</f>
        <v>19772.727272727261</v>
      </c>
      <c r="M57" s="31">
        <v>23.7</v>
      </c>
      <c r="N57" s="32">
        <f t="shared" si="25"/>
        <v>7.7272727272727243E-2</v>
      </c>
      <c r="O57" s="18">
        <f>IF(ISNUMBER(M57), $B64 * N57, "")</f>
        <v>11590.909090909086</v>
      </c>
      <c r="Q57" s="274"/>
      <c r="R57" s="274"/>
      <c r="S57" s="274"/>
    </row>
    <row r="58" spans="1:19" ht="17.25" customHeight="1" thickBot="1">
      <c r="A58" s="127" t="s">
        <v>208</v>
      </c>
      <c r="B58" s="128">
        <v>21.5</v>
      </c>
      <c r="C58" s="78">
        <v>-0.10041841</v>
      </c>
      <c r="D58" s="20">
        <v>19.899999999999999</v>
      </c>
      <c r="E58" s="21">
        <f t="shared" si="22"/>
        <v>-7.4418604651162859E-2</v>
      </c>
      <c r="F58" s="22">
        <f>IF(ISNUMBER(D58), $B64 * E58, "")</f>
        <v>-11162.790697674429</v>
      </c>
      <c r="G58" s="30">
        <v>20.3</v>
      </c>
      <c r="H58" s="21">
        <f t="shared" si="23"/>
        <v>-5.5813953488372058E-2</v>
      </c>
      <c r="I58" s="105">
        <f>IF(ISNUMBER(G58), $B64 * H58, "")</f>
        <v>-8372.0930232558094</v>
      </c>
      <c r="J58" s="20">
        <v>20.7</v>
      </c>
      <c r="K58" s="21">
        <f t="shared" si="24"/>
        <v>-3.720930232558143E-2</v>
      </c>
      <c r="L58" s="22">
        <f>IF(ISNUMBER(J58), $B64 * K58, "")</f>
        <v>-5581.3953488372144</v>
      </c>
      <c r="M58" s="30">
        <v>20.3</v>
      </c>
      <c r="N58" s="21">
        <f t="shared" si="25"/>
        <v>-5.5813953488372058E-2</v>
      </c>
      <c r="O58" s="22">
        <f>IF(ISNUMBER(M58), $B64 * N58, "")</f>
        <v>-8372.0930232558094</v>
      </c>
      <c r="Q58" s="274"/>
      <c r="R58" s="274"/>
      <c r="S58" s="274"/>
    </row>
    <row r="59" spans="1:19" ht="17.25" customHeight="1" thickBot="1">
      <c r="A59" s="125" t="s">
        <v>72</v>
      </c>
      <c r="B59" s="129">
        <v>40.4</v>
      </c>
      <c r="C59" s="80">
        <v>-0.1022222222</v>
      </c>
      <c r="D59" s="106">
        <v>37.5</v>
      </c>
      <c r="E59" s="107">
        <f>IF(ISNUMBER(D59), (D59 - $B59) / $B59, "")</f>
        <v>-7.1782178217821749E-2</v>
      </c>
      <c r="F59" s="108">
        <f>IF(ISNUMBER(D59), $B64 * E59, "")</f>
        <v>-10767.326732673262</v>
      </c>
      <c r="G59" s="109">
        <v>38.299999999999997</v>
      </c>
      <c r="H59" s="107">
        <f>IF(ISNUMBER(G59), (G59 - $B59) / $B59, "")</f>
        <v>-5.1980198019802019E-2</v>
      </c>
      <c r="I59" s="110">
        <f>IF(ISNUMBER(G59), $B64 * H59, "")</f>
        <v>-7797.0297029703033</v>
      </c>
      <c r="J59" s="106">
        <v>39.5</v>
      </c>
      <c r="K59" s="107">
        <f>IF(ISNUMBER(J59), (J59 - $B59) / $B59, "")</f>
        <v>-2.2277227722772242E-2</v>
      </c>
      <c r="L59" s="108">
        <f>IF(ISNUMBER(J59), $B64 * K59, "")</f>
        <v>-3341.5841584158361</v>
      </c>
      <c r="M59" s="109">
        <v>38.200000000000003</v>
      </c>
      <c r="N59" s="107">
        <f>IF(ISNUMBER(M59), (M59 - $B59) / $B59, "")</f>
        <v>-5.4455445544554351E-2</v>
      </c>
      <c r="O59" s="108">
        <f>IF(ISNUMBER(M59), $B64 * N59, "")</f>
        <v>-8168.3168316831525</v>
      </c>
      <c r="Q59" s="264"/>
      <c r="R59" s="264"/>
      <c r="S59" s="264"/>
    </row>
    <row r="60" spans="1:19" ht="17.25" customHeight="1" thickBot="1">
      <c r="A60" s="125"/>
      <c r="B60" s="126"/>
      <c r="C60" s="77"/>
      <c r="D60" s="15" t="s">
        <v>329</v>
      </c>
      <c r="E60" s="32" t="str">
        <f t="shared" ref="E60:E63" si="26">IF(ISNUMBER(D60), (D60 - $B60) / $B60, "")</f>
        <v/>
      </c>
      <c r="F60" s="18" t="str">
        <f>IF(ISNUMBER(D60), $B64 * E60, "")</f>
        <v/>
      </c>
      <c r="G60" s="31" t="s">
        <v>329</v>
      </c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 t="s">
        <v>329</v>
      </c>
      <c r="K60" s="32" t="str">
        <f t="shared" ref="K60:K63" si="28">IF(ISNUMBER(J60), (J60 - $B60) / $B60, "")</f>
        <v/>
      </c>
      <c r="L60" s="18" t="str">
        <f>IF(ISNUMBER(J60), $B64 * K60, "")</f>
        <v/>
      </c>
      <c r="M60" s="31" t="s">
        <v>329</v>
      </c>
      <c r="N60" s="32" t="str">
        <f t="shared" ref="N60:N63" si="29">IF(ISNUMBER(M60), (M60 - $B60) / $B60, "")</f>
        <v/>
      </c>
      <c r="O60" s="18" t="str">
        <f>IF(ISNUMBER(M60), $B64 * N60, "")</f>
        <v/>
      </c>
      <c r="Q60" s="264"/>
      <c r="R60" s="264"/>
      <c r="S60" s="264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64"/>
      <c r="R61" s="264"/>
      <c r="S61" s="264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53"/>
      <c r="R62" s="254"/>
      <c r="S62" s="255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56"/>
      <c r="R63" s="257"/>
      <c r="S63" s="258"/>
    </row>
    <row r="64" spans="1:19" ht="17.25" customHeight="1" thickBot="1">
      <c r="A64" s="132" t="s">
        <v>268</v>
      </c>
      <c r="B64" s="317">
        <f>$B$37</f>
        <v>150000</v>
      </c>
      <c r="C64" s="318"/>
      <c r="D64" s="26" t="s">
        <v>269</v>
      </c>
      <c r="E64" s="27">
        <f>IF(COUNT(E44:E63), SUM(E44:E63) / COUNT(E44:E63), 0)</f>
        <v>-2.294945140190497E-2</v>
      </c>
      <c r="F64" s="28">
        <f>SUM(F44:F63)</f>
        <v>-55078.683364571931</v>
      </c>
      <c r="G64" s="26" t="s">
        <v>269</v>
      </c>
      <c r="H64" s="27">
        <f>IF(COUNT(H44:H63), SUM(H44:H63) / COUNT(H44:H63), 0)</f>
        <v>-1.4647244261203101E-2</v>
      </c>
      <c r="I64" s="28">
        <f>SUM(I44:I63)</f>
        <v>-35153.386226887429</v>
      </c>
      <c r="J64" s="26" t="s">
        <v>269</v>
      </c>
      <c r="K64" s="27">
        <f>IF(COUNT(K44:K63), SUM(K44:K63) / COUNT(K44:K63), 0)</f>
        <v>-1.2639509534227548E-2</v>
      </c>
      <c r="L64" s="28">
        <f>SUM(L44:L63)</f>
        <v>-30334.822882146131</v>
      </c>
      <c r="M64" s="26" t="s">
        <v>269</v>
      </c>
      <c r="N64" s="27">
        <f>IF(COUNT(N44:N63), SUM(N44:N63) / COUNT(N44:N63), 0)</f>
        <v>-2.2849151068708381E-2</v>
      </c>
      <c r="O64" s="28">
        <f>SUM(O44:O63)</f>
        <v>-54837.962564900125</v>
      </c>
      <c r="Q64" s="259"/>
      <c r="R64" s="260"/>
      <c r="S64" s="261"/>
    </row>
    <row r="65" spans="1:19" ht="17.25" customHeight="1"/>
    <row r="66" spans="1:19" ht="17.25" customHeight="1" thickBot="1"/>
    <row r="67" spans="1:19" ht="17.25" thickBot="1">
      <c r="A67" s="275" t="s">
        <v>45</v>
      </c>
      <c r="B67" s="276"/>
      <c r="C67" s="276"/>
      <c r="D67" s="276"/>
      <c r="E67" s="276"/>
      <c r="F67" s="276"/>
      <c r="G67" s="276"/>
      <c r="H67" s="276"/>
      <c r="I67" s="276"/>
      <c r="J67" s="276"/>
      <c r="K67" s="276"/>
      <c r="L67" s="276"/>
      <c r="M67" s="276"/>
      <c r="N67" s="276"/>
      <c r="O67" s="277"/>
      <c r="Q67" s="274"/>
      <c r="R67" s="274"/>
      <c r="S67" s="274"/>
    </row>
    <row r="68" spans="1:19" ht="17.25" thickBot="1">
      <c r="A68" s="197" t="s">
        <v>265</v>
      </c>
      <c r="B68" s="275" t="s">
        <v>49</v>
      </c>
      <c r="C68" s="277"/>
      <c r="D68" s="275" t="s">
        <v>58</v>
      </c>
      <c r="E68" s="276"/>
      <c r="F68" s="277"/>
      <c r="G68" s="278">
        <f>_xlfn.IFNA(VLOOKUP(B68, 현재가테이블!$B$2:$D$200, 2, FALSE), "-")</f>
        <v>74050000</v>
      </c>
      <c r="H68" s="279"/>
      <c r="I68" s="280"/>
      <c r="J68" s="275" t="s">
        <v>59</v>
      </c>
      <c r="K68" s="276"/>
      <c r="L68" s="277"/>
      <c r="M68" s="281">
        <f>_xlfn.IFNA(VLOOKUP(B68, 현재가테이블!$B$2:$D$200, 3, FALSE), "-")</f>
        <v>-1.04236269E-2</v>
      </c>
      <c r="N68" s="282"/>
      <c r="O68" s="283"/>
      <c r="Q68" s="274"/>
      <c r="R68" s="274"/>
      <c r="S68" s="274"/>
    </row>
    <row r="69" spans="1:19" ht="17.25" thickBot="1">
      <c r="A69" s="319" t="s">
        <v>55</v>
      </c>
      <c r="B69" s="315" t="str">
        <f>TEXT($G$1, "[$-ko-KR]yyyy-mm-dd(ddd) ") &amp; "오전 00:00"</f>
        <v>2021-10-11(월) 오전 00:00</v>
      </c>
      <c r="C69" s="316"/>
      <c r="D69" s="288" t="str">
        <f>TEXT($G$1, "[$-ko-KR]yyyy-mm-dd(ddd) ") &amp; "오후 14:00"</f>
        <v>2021-10-11(월) 오후 14:00</v>
      </c>
      <c r="E69" s="289"/>
      <c r="F69" s="290"/>
      <c r="G69" s="288" t="str">
        <f>TEXT($G$1, "[$-ko-KR]yyyy-mm-dd(ddd) ") &amp; "오후 19:00"</f>
        <v>2021-10-11(월) 오후 19:00</v>
      </c>
      <c r="H69" s="289"/>
      <c r="I69" s="290"/>
      <c r="J69" s="288" t="str">
        <f>TEXT($G$1, "[$-ko-KR]yyyy-mm-dd(ddd) ") &amp; "오후 21:00"</f>
        <v>2021-10-11(월) 오후 21:00</v>
      </c>
      <c r="K69" s="289"/>
      <c r="L69" s="290"/>
      <c r="M69" s="288" t="str">
        <f>TEXT($G$1+1, "[$-ko-KR]yyyy-mm-dd(ddd) ") &amp; "오전 00:00"</f>
        <v>2021-10-12(화) 오전 00:00</v>
      </c>
      <c r="N69" s="289"/>
      <c r="O69" s="290"/>
      <c r="Q69" s="274"/>
      <c r="R69" s="274"/>
      <c r="S69" s="274"/>
    </row>
    <row r="70" spans="1:19" ht="17.25" thickBot="1">
      <c r="A70" s="320"/>
      <c r="B70" s="121" t="s">
        <v>58</v>
      </c>
      <c r="C70" s="122" t="s">
        <v>59</v>
      </c>
      <c r="D70" s="2" t="s">
        <v>58</v>
      </c>
      <c r="E70" s="10" t="s">
        <v>266</v>
      </c>
      <c r="F70" s="11" t="s">
        <v>267</v>
      </c>
      <c r="G70" s="198" t="s">
        <v>58</v>
      </c>
      <c r="H70" s="199" t="s">
        <v>266</v>
      </c>
      <c r="I70" s="200" t="s">
        <v>267</v>
      </c>
      <c r="J70" s="10" t="s">
        <v>58</v>
      </c>
      <c r="K70" s="10" t="s">
        <v>266</v>
      </c>
      <c r="L70" s="115" t="s">
        <v>267</v>
      </c>
      <c r="M70" s="2" t="s">
        <v>58</v>
      </c>
      <c r="N70" s="10" t="s">
        <v>266</v>
      </c>
      <c r="O70" s="66" t="s">
        <v>267</v>
      </c>
      <c r="Q70" s="264"/>
      <c r="R70" s="264"/>
      <c r="S70" s="264"/>
    </row>
    <row r="71" spans="1:19" ht="17.25" thickBot="1">
      <c r="A71" s="123" t="s">
        <v>192</v>
      </c>
      <c r="B71" s="124">
        <v>144</v>
      </c>
      <c r="C71" s="76">
        <v>5.8823529399999998E-2</v>
      </c>
      <c r="D71" s="13">
        <v>141</v>
      </c>
      <c r="E71" s="14">
        <f>IF(ISNUMBER(D71), (D71 - $B71) / $B71, "")</f>
        <v>-2.0833333333333332E-2</v>
      </c>
      <c r="F71" s="16">
        <f>IF(ISNUMBER(D71), $B91 * E71, "")</f>
        <v>-3125</v>
      </c>
      <c r="G71" s="29">
        <v>140</v>
      </c>
      <c r="H71" s="14">
        <f>IF(ISNUMBER(G71), (G71 - $B71) / $B71, "")</f>
        <v>-2.7777777777777776E-2</v>
      </c>
      <c r="I71" s="100">
        <f>IF(ISNUMBER(G71), $B91 * H71, "")</f>
        <v>-4166.6666666666661</v>
      </c>
      <c r="J71" s="13">
        <v>141</v>
      </c>
      <c r="K71" s="14">
        <f>IF(ISNUMBER(J71), (J71 - $B71) / $B71, "")</f>
        <v>-2.0833333333333332E-2</v>
      </c>
      <c r="L71" s="16">
        <f>IF(ISNUMBER(J71), $B91 * K71, "")</f>
        <v>-3125</v>
      </c>
      <c r="M71" s="29">
        <v>140</v>
      </c>
      <c r="N71" s="14">
        <f>IF(ISNUMBER(M71), (M71 - $B71) / $B71, "")</f>
        <v>-2.7777777777777776E-2</v>
      </c>
      <c r="O71" s="16">
        <f>IF(ISNUMBER(M71), $B91 * N71, "")</f>
        <v>-4166.6666666666661</v>
      </c>
      <c r="Q71" s="274"/>
      <c r="R71" s="274"/>
      <c r="S71" s="274"/>
    </row>
    <row r="72" spans="1:19" ht="17.25" thickBot="1">
      <c r="A72" s="125" t="s">
        <v>236</v>
      </c>
      <c r="B72" s="126">
        <v>146</v>
      </c>
      <c r="C72" s="77">
        <v>4.2857142899999999E-2</v>
      </c>
      <c r="D72" s="15">
        <v>143</v>
      </c>
      <c r="E72" s="32">
        <f t="shared" ref="E72:E75" si="30">IF(ISNUMBER(D72), (D72 - $B72) / $B72, "")</f>
        <v>-2.0547945205479451E-2</v>
      </c>
      <c r="F72" s="18">
        <f>IF(ISNUMBER(D72), $B91 * E72, "")</f>
        <v>-3082.1917808219177</v>
      </c>
      <c r="G72" s="31">
        <v>142</v>
      </c>
      <c r="H72" s="32">
        <f t="shared" ref="H72:H75" si="31">IF(ISNUMBER(G72), (G72 - $B72) / $B72, "")</f>
        <v>-2.7397260273972601E-2</v>
      </c>
      <c r="I72" s="101">
        <f>IF(ISNUMBER(G72), $B91 * H72, "")</f>
        <v>-4109.58904109589</v>
      </c>
      <c r="J72" s="15">
        <v>142</v>
      </c>
      <c r="K72" s="32">
        <f t="shared" ref="K72:K75" si="32">IF(ISNUMBER(J72), (J72 - $B72) / $B72, "")</f>
        <v>-2.7397260273972601E-2</v>
      </c>
      <c r="L72" s="18">
        <f>IF(ISNUMBER(J72), $B91 * K72, "")</f>
        <v>-4109.58904109589</v>
      </c>
      <c r="M72" s="31">
        <v>142</v>
      </c>
      <c r="N72" s="32">
        <f t="shared" ref="N72:N75" si="33">IF(ISNUMBER(M72), (M72 - $B72) / $B72, "")</f>
        <v>-2.7397260273972601E-2</v>
      </c>
      <c r="O72" s="18">
        <f>IF(ISNUMBER(M72), $B91 * N72, "")</f>
        <v>-4109.58904109589</v>
      </c>
      <c r="Q72" s="274"/>
      <c r="R72" s="274"/>
      <c r="S72" s="274"/>
    </row>
    <row r="73" spans="1:19" ht="17.25" thickBot="1">
      <c r="A73" s="125" t="s">
        <v>252</v>
      </c>
      <c r="B73" s="126">
        <v>461</v>
      </c>
      <c r="C73" s="77">
        <v>2.2172949000000001E-2</v>
      </c>
      <c r="D73" s="15">
        <v>449</v>
      </c>
      <c r="E73" s="32">
        <f t="shared" si="30"/>
        <v>-2.6030368763557483E-2</v>
      </c>
      <c r="F73" s="18">
        <f>IF(ISNUMBER(D73), $B91 * E73, "")</f>
        <v>-3904.5553145336225</v>
      </c>
      <c r="G73" s="31">
        <v>447</v>
      </c>
      <c r="H73" s="32">
        <f t="shared" si="31"/>
        <v>-3.0368763557483729E-2</v>
      </c>
      <c r="I73" s="101">
        <f>IF(ISNUMBER(G73), $B91 * H73, "")</f>
        <v>-4555.3145336225598</v>
      </c>
      <c r="J73" s="15">
        <v>449</v>
      </c>
      <c r="K73" s="32">
        <f t="shared" si="32"/>
        <v>-2.6030368763557483E-2</v>
      </c>
      <c r="L73" s="18">
        <f>IF(ISNUMBER(J73), $B91 * K73, "")</f>
        <v>-3904.5553145336225</v>
      </c>
      <c r="M73" s="31">
        <v>444</v>
      </c>
      <c r="N73" s="32">
        <f t="shared" si="33"/>
        <v>-3.6876355748373099E-2</v>
      </c>
      <c r="O73" s="18">
        <f>IF(ISNUMBER(M73), $B91 * N73, "")</f>
        <v>-5531.4533622559647</v>
      </c>
      <c r="Q73" s="264"/>
      <c r="R73" s="264"/>
      <c r="S73" s="264"/>
    </row>
    <row r="74" spans="1:19" ht="17.25" thickBot="1">
      <c r="A74" s="125" t="s">
        <v>198</v>
      </c>
      <c r="B74" s="126">
        <v>255</v>
      </c>
      <c r="C74" s="77">
        <v>1.5936255E-2</v>
      </c>
      <c r="D74" s="15">
        <v>265</v>
      </c>
      <c r="E74" s="32">
        <f t="shared" si="30"/>
        <v>3.9215686274509803E-2</v>
      </c>
      <c r="F74" s="18">
        <f>IF(ISNUMBER(D74), $B91 * E74, "")</f>
        <v>5882.3529411764703</v>
      </c>
      <c r="G74" s="31">
        <v>265</v>
      </c>
      <c r="H74" s="32">
        <f t="shared" si="31"/>
        <v>3.9215686274509803E-2</v>
      </c>
      <c r="I74" s="101">
        <f>IF(ISNUMBER(G74), $B91 * H74, "")</f>
        <v>5882.3529411764703</v>
      </c>
      <c r="J74" s="15">
        <v>267</v>
      </c>
      <c r="K74" s="32">
        <f t="shared" si="32"/>
        <v>4.7058823529411764E-2</v>
      </c>
      <c r="L74" s="18">
        <f>IF(ISNUMBER(J74), $B91 * K74, "")</f>
        <v>7058.8235294117649</v>
      </c>
      <c r="M74" s="31">
        <v>264</v>
      </c>
      <c r="N74" s="32">
        <f t="shared" si="33"/>
        <v>3.5294117647058823E-2</v>
      </c>
      <c r="O74" s="18">
        <f>IF(ISNUMBER(M74), $B91 * N74, "")</f>
        <v>5294.1176470588234</v>
      </c>
      <c r="Q74" s="264"/>
      <c r="R74" s="264"/>
      <c r="S74" s="264"/>
    </row>
    <row r="75" spans="1:19" ht="17.25" thickBot="1">
      <c r="A75" s="127" t="s">
        <v>108</v>
      </c>
      <c r="B75" s="128">
        <v>195</v>
      </c>
      <c r="C75" s="78">
        <v>1.5625E-2</v>
      </c>
      <c r="D75" s="20">
        <v>194</v>
      </c>
      <c r="E75" s="21">
        <f t="shared" si="30"/>
        <v>-5.1282051282051282E-3</v>
      </c>
      <c r="F75" s="22">
        <f>IF(ISNUMBER(D75), $B91 * E75, "")</f>
        <v>-769.23076923076928</v>
      </c>
      <c r="G75" s="30">
        <v>191</v>
      </c>
      <c r="H75" s="21">
        <f t="shared" si="31"/>
        <v>-2.0512820512820513E-2</v>
      </c>
      <c r="I75" s="105">
        <f>IF(ISNUMBER(G75), $B91 * H75, "")</f>
        <v>-3076.9230769230771</v>
      </c>
      <c r="J75" s="20">
        <v>193</v>
      </c>
      <c r="K75" s="21">
        <f t="shared" si="32"/>
        <v>-1.0256410256410256E-2</v>
      </c>
      <c r="L75" s="22">
        <f>IF(ISNUMBER(J75), $B91 * K75, "")</f>
        <v>-1538.4615384615386</v>
      </c>
      <c r="M75" s="30">
        <v>193</v>
      </c>
      <c r="N75" s="21">
        <f t="shared" si="33"/>
        <v>-1.0256410256410256E-2</v>
      </c>
      <c r="O75" s="22">
        <f>IF(ISNUMBER(M75), $B91 * N75, "")</f>
        <v>-1538.4615384615386</v>
      </c>
      <c r="Q75" s="264"/>
      <c r="R75" s="264"/>
      <c r="S75" s="264"/>
    </row>
    <row r="76" spans="1:19" ht="17.25" thickBot="1">
      <c r="A76" s="125" t="s">
        <v>220</v>
      </c>
      <c r="B76" s="129">
        <v>207</v>
      </c>
      <c r="C76" s="80">
        <v>1.47058824E-2</v>
      </c>
      <c r="D76" s="106">
        <v>203</v>
      </c>
      <c r="E76" s="107">
        <f>IF(ISNUMBER(D76), (D76 - $B76) / $B76, "")</f>
        <v>-1.932367149758454E-2</v>
      </c>
      <c r="F76" s="108">
        <f>IF(ISNUMBER(D76), $B91 * E76, "")</f>
        <v>-2898.550724637681</v>
      </c>
      <c r="G76" s="109">
        <v>203</v>
      </c>
      <c r="H76" s="107">
        <f>IF(ISNUMBER(G76), (G76 - $B76) / $B76, "")</f>
        <v>-1.932367149758454E-2</v>
      </c>
      <c r="I76" s="110">
        <f>IF(ISNUMBER(G76), $B91 * H76, "")</f>
        <v>-2898.550724637681</v>
      </c>
      <c r="J76" s="106">
        <v>204</v>
      </c>
      <c r="K76" s="107">
        <f>IF(ISNUMBER(J76), (J76 - $B76) / $B76, "")</f>
        <v>-1.4492753623188406E-2</v>
      </c>
      <c r="L76" s="108">
        <f>IF(ISNUMBER(J76), $B91 * K76, "")</f>
        <v>-2173.913043478261</v>
      </c>
      <c r="M76" s="109">
        <v>202</v>
      </c>
      <c r="N76" s="107">
        <f>IF(ISNUMBER(M76), (M76 - $B76) / $B76, "")</f>
        <v>-2.4154589371980676E-2</v>
      </c>
      <c r="O76" s="108">
        <f>IF(ISNUMBER(M76), $B91 * N76, "")</f>
        <v>-3623.1884057971015</v>
      </c>
      <c r="Q76" s="264"/>
      <c r="R76" s="264"/>
      <c r="S76" s="264"/>
    </row>
    <row r="77" spans="1:19" ht="17.25" thickBot="1">
      <c r="A77" s="125" t="s">
        <v>204</v>
      </c>
      <c r="B77" s="126">
        <v>972</v>
      </c>
      <c r="C77" s="77">
        <v>1.03950104E-2</v>
      </c>
      <c r="D77" s="15">
        <v>978</v>
      </c>
      <c r="E77" s="32">
        <f t="shared" ref="E77:E80" si="34">IF(ISNUMBER(D77), (D77 - $B77) / $B77, "")</f>
        <v>6.1728395061728392E-3</v>
      </c>
      <c r="F77" s="18">
        <f>IF(ISNUMBER(D77), $B91 * E77, "")</f>
        <v>925.92592592592587</v>
      </c>
      <c r="G77" s="31">
        <v>980</v>
      </c>
      <c r="H77" s="32">
        <f t="shared" ref="H77:H80" si="35">IF(ISNUMBER(G77), (G77 - $B77) / $B77, "")</f>
        <v>8.23045267489712E-3</v>
      </c>
      <c r="I77" s="101">
        <f>IF(ISNUMBER(G77), $B91 * H77, "")</f>
        <v>1234.5679012345679</v>
      </c>
      <c r="J77" s="15">
        <v>973</v>
      </c>
      <c r="K77" s="32">
        <f t="shared" ref="K77:K80" si="36">IF(ISNUMBER(J77), (J77 - $B77) / $B77, "")</f>
        <v>1.02880658436214E-3</v>
      </c>
      <c r="L77" s="18">
        <f>IF(ISNUMBER(J77), $B91 * K77, "")</f>
        <v>154.32098765432099</v>
      </c>
      <c r="M77" s="31">
        <v>962</v>
      </c>
      <c r="N77" s="32">
        <f t="shared" ref="N77:N80" si="37">IF(ISNUMBER(M77), (M77 - $B77) / $B77, "")</f>
        <v>-1.0288065843621399E-2</v>
      </c>
      <c r="O77" s="18">
        <f>IF(ISNUMBER(M77), $B91 * N77, "")</f>
        <v>-1543.2098765432099</v>
      </c>
      <c r="Q77" s="264"/>
      <c r="R77" s="264"/>
      <c r="S77" s="264"/>
    </row>
    <row r="78" spans="1:19" ht="17.25" thickBot="1">
      <c r="A78" s="125" t="s">
        <v>190</v>
      </c>
      <c r="B78" s="126">
        <v>429</v>
      </c>
      <c r="C78" s="77">
        <v>9.4117647000000002E-3</v>
      </c>
      <c r="D78" s="15">
        <v>427</v>
      </c>
      <c r="E78" s="32">
        <f t="shared" si="34"/>
        <v>-4.662004662004662E-3</v>
      </c>
      <c r="F78" s="18">
        <f>IF(ISNUMBER(D78), $B91 * E78, "")</f>
        <v>-699.30069930069931</v>
      </c>
      <c r="G78" s="31">
        <v>427</v>
      </c>
      <c r="H78" s="32">
        <f t="shared" si="35"/>
        <v>-4.662004662004662E-3</v>
      </c>
      <c r="I78" s="101">
        <f>IF(ISNUMBER(G78), $B91 * H78, "")</f>
        <v>-699.30069930069931</v>
      </c>
      <c r="J78" s="15">
        <v>428</v>
      </c>
      <c r="K78" s="32">
        <f t="shared" si="36"/>
        <v>-2.331002331002331E-3</v>
      </c>
      <c r="L78" s="18">
        <f>IF(ISNUMBER(J78), $B91 * K78, "")</f>
        <v>-349.65034965034965</v>
      </c>
      <c r="M78" s="31">
        <v>425</v>
      </c>
      <c r="N78" s="32">
        <f t="shared" si="37"/>
        <v>-9.324009324009324E-3</v>
      </c>
      <c r="O78" s="18">
        <f>IF(ISNUMBER(M78), $B91 * N78, "")</f>
        <v>-1398.6013986013986</v>
      </c>
      <c r="Q78" s="264"/>
      <c r="R78" s="264"/>
      <c r="S78" s="264"/>
    </row>
    <row r="79" spans="1:19" ht="17.25" thickBot="1">
      <c r="A79" s="125" t="s">
        <v>142</v>
      </c>
      <c r="B79" s="126">
        <v>115</v>
      </c>
      <c r="C79" s="77">
        <v>8.7719297999999998E-3</v>
      </c>
      <c r="D79" s="15">
        <v>113</v>
      </c>
      <c r="E79" s="32">
        <f t="shared" si="34"/>
        <v>-1.7391304347826087E-2</v>
      </c>
      <c r="F79" s="18">
        <f>IF(ISNUMBER(D79), $B91 * E79, "")</f>
        <v>-2608.695652173913</v>
      </c>
      <c r="G79" s="31">
        <v>112</v>
      </c>
      <c r="H79" s="32">
        <f t="shared" si="35"/>
        <v>-2.6086956521739129E-2</v>
      </c>
      <c r="I79" s="101">
        <f>IF(ISNUMBER(G79), $B91 * H79, "")</f>
        <v>-3913.0434782608695</v>
      </c>
      <c r="J79" s="15">
        <v>111</v>
      </c>
      <c r="K79" s="32">
        <f t="shared" si="36"/>
        <v>-3.4782608695652174E-2</v>
      </c>
      <c r="L79" s="18">
        <f>IF(ISNUMBER(J79), $B91 * K79, "")</f>
        <v>-5217.391304347826</v>
      </c>
      <c r="M79" s="31">
        <v>111</v>
      </c>
      <c r="N79" s="32">
        <f t="shared" si="37"/>
        <v>-3.4782608695652174E-2</v>
      </c>
      <c r="O79" s="18">
        <f>IF(ISNUMBER(M79), $B91 * N79, "")</f>
        <v>-5217.391304347826</v>
      </c>
      <c r="Q79" s="33"/>
      <c r="R79" s="33"/>
    </row>
    <row r="80" spans="1:19" ht="17.25" thickBot="1">
      <c r="A80" s="130" t="s">
        <v>228</v>
      </c>
      <c r="B80" s="131">
        <v>343</v>
      </c>
      <c r="C80" s="79">
        <v>0</v>
      </c>
      <c r="D80" s="24">
        <v>340</v>
      </c>
      <c r="E80" s="25">
        <f t="shared" si="34"/>
        <v>-8.7463556851311956E-3</v>
      </c>
      <c r="F80" s="104">
        <f>IF(ISNUMBER(D80), $B91 * E80, "")</f>
        <v>-1311.9533527696794</v>
      </c>
      <c r="G80" s="102">
        <v>342</v>
      </c>
      <c r="H80" s="25">
        <f t="shared" si="35"/>
        <v>-2.9154518950437317E-3</v>
      </c>
      <c r="I80" s="103">
        <f>IF(ISNUMBER(G80), $B91 * H80, "")</f>
        <v>-437.31778425655978</v>
      </c>
      <c r="J80" s="24">
        <v>342</v>
      </c>
      <c r="K80" s="25">
        <f t="shared" si="36"/>
        <v>-2.9154518950437317E-3</v>
      </c>
      <c r="L80" s="104">
        <f>IF(ISNUMBER(J80), $B91 * K80, "")</f>
        <v>-437.31778425655978</v>
      </c>
      <c r="M80" s="102">
        <v>338</v>
      </c>
      <c r="N80" s="25">
        <f t="shared" si="37"/>
        <v>-1.4577259475218658E-2</v>
      </c>
      <c r="O80" s="104">
        <f>IF(ISNUMBER(M80), $B91 * N80, "")</f>
        <v>-2186.5889212827988</v>
      </c>
      <c r="Q80" s="265"/>
      <c r="R80" s="266"/>
      <c r="S80" s="267"/>
    </row>
    <row r="81" spans="1:19">
      <c r="A81" s="123" t="s">
        <v>128</v>
      </c>
      <c r="B81" s="124">
        <v>153</v>
      </c>
      <c r="C81" s="76">
        <v>0</v>
      </c>
      <c r="D81" s="13">
        <v>152</v>
      </c>
      <c r="E81" s="14">
        <f>IF(ISNUMBER(D81), (D81 - $B81) / $B81, "")</f>
        <v>-6.5359477124183009E-3</v>
      </c>
      <c r="F81" s="16">
        <f>IF(ISNUMBER(D81), $B91 * E81, "")</f>
        <v>-980.39215686274508</v>
      </c>
      <c r="G81" s="29">
        <v>150</v>
      </c>
      <c r="H81" s="14">
        <f>IF(ISNUMBER(G81), (G81 - $B81) / $B81, "")</f>
        <v>-1.9607843137254902E-2</v>
      </c>
      <c r="I81" s="100">
        <f>IF(ISNUMBER(G81), $B91 * H81, "")</f>
        <v>-2941.1764705882351</v>
      </c>
      <c r="J81" s="13">
        <v>150</v>
      </c>
      <c r="K81" s="14">
        <f>IF(ISNUMBER(J81), (J81 - $B81) / $B81, "")</f>
        <v>-1.9607843137254902E-2</v>
      </c>
      <c r="L81" s="16">
        <f>IF(ISNUMBER(J81), $B91 * K81, "")</f>
        <v>-2941.1764705882351</v>
      </c>
      <c r="M81" s="29">
        <v>150</v>
      </c>
      <c r="N81" s="14">
        <f>IF(ISNUMBER(M81), (M81 - $B81) / $B81, "")</f>
        <v>-1.9607843137254902E-2</v>
      </c>
      <c r="O81" s="16">
        <f>IF(ISNUMBER(M81), $B91 * N81, "")</f>
        <v>-2941.1764705882351</v>
      </c>
      <c r="Q81" s="268"/>
      <c r="R81" s="269"/>
      <c r="S81" s="270"/>
    </row>
    <row r="82" spans="1:19" ht="17.25" thickBot="1">
      <c r="A82" s="125" t="s">
        <v>234</v>
      </c>
      <c r="B82" s="126">
        <v>759</v>
      </c>
      <c r="C82" s="77">
        <v>-7.8431373000000006E-3</v>
      </c>
      <c r="D82" s="15">
        <v>748</v>
      </c>
      <c r="E82" s="32">
        <f t="shared" ref="E82:E85" si="38">IF(ISNUMBER(D82), (D82 - $B82) / $B82, "")</f>
        <v>-1.4492753623188406E-2</v>
      </c>
      <c r="F82" s="18">
        <f>IF(ISNUMBER(D82), $B91 * E82, "")</f>
        <v>-2173.913043478261</v>
      </c>
      <c r="G82" s="31">
        <v>751</v>
      </c>
      <c r="H82" s="32">
        <f t="shared" ref="H82:H85" si="39">IF(ISNUMBER(G82), (G82 - $B82) / $B82, "")</f>
        <v>-1.0540184453227932E-2</v>
      </c>
      <c r="I82" s="101">
        <f>IF(ISNUMBER(G82), $B91 * H82, "")</f>
        <v>-1581.0276679841897</v>
      </c>
      <c r="J82" s="15">
        <v>748</v>
      </c>
      <c r="K82" s="32">
        <f t="shared" ref="K82:K85" si="40">IF(ISNUMBER(J82), (J82 - $B82) / $B82, "")</f>
        <v>-1.4492753623188406E-2</v>
      </c>
      <c r="L82" s="18">
        <f>IF(ISNUMBER(J82), $B91 * K82, "")</f>
        <v>-2173.913043478261</v>
      </c>
      <c r="M82" s="31">
        <v>754</v>
      </c>
      <c r="N82" s="32">
        <f t="shared" ref="N82:N85" si="41">IF(ISNUMBER(M82), (M82 - $B82) / $B82, "")</f>
        <v>-6.587615283267457E-3</v>
      </c>
      <c r="O82" s="18">
        <f>IF(ISNUMBER(M82), $B91 * N82, "")</f>
        <v>-988.14229249011851</v>
      </c>
      <c r="Q82" s="271"/>
      <c r="R82" s="272"/>
      <c r="S82" s="273"/>
    </row>
    <row r="83" spans="1:19" ht="17.25" thickBot="1">
      <c r="A83" s="125" t="s">
        <v>116</v>
      </c>
      <c r="B83" s="126">
        <v>233</v>
      </c>
      <c r="C83" s="77">
        <v>-8.5106382999999997E-3</v>
      </c>
      <c r="D83" s="15">
        <v>236</v>
      </c>
      <c r="E83" s="32">
        <f t="shared" si="38"/>
        <v>1.2875536480686695E-2</v>
      </c>
      <c r="F83" s="18">
        <f>IF(ISNUMBER(D83), $B91 * E83, "")</f>
        <v>1931.3304721030042</v>
      </c>
      <c r="G83" s="31">
        <v>236</v>
      </c>
      <c r="H83" s="32">
        <f t="shared" si="39"/>
        <v>1.2875536480686695E-2</v>
      </c>
      <c r="I83" s="101">
        <f>IF(ISNUMBER(G83), $B91 * H83, "")</f>
        <v>1931.3304721030042</v>
      </c>
      <c r="J83" s="15">
        <v>234</v>
      </c>
      <c r="K83" s="32">
        <f t="shared" si="40"/>
        <v>4.2918454935622317E-3</v>
      </c>
      <c r="L83" s="18">
        <f>IF(ISNUMBER(J83), $B91 * K83, "")</f>
        <v>643.77682403433471</v>
      </c>
      <c r="M83" s="31">
        <v>237</v>
      </c>
      <c r="N83" s="32">
        <f t="shared" si="41"/>
        <v>1.7167381974248927E-2</v>
      </c>
      <c r="O83" s="18">
        <f>IF(ISNUMBER(M83), $B91 * N83, "")</f>
        <v>2575.1072961373388</v>
      </c>
      <c r="Q83" s="264"/>
      <c r="R83" s="264"/>
      <c r="S83" s="264"/>
    </row>
    <row r="84" spans="1:19" ht="17.25" thickBot="1">
      <c r="A84" s="125" t="s">
        <v>264</v>
      </c>
      <c r="B84" s="126">
        <v>298</v>
      </c>
      <c r="C84" s="77">
        <v>-9.9667773999999997E-3</v>
      </c>
      <c r="D84" s="15">
        <v>291</v>
      </c>
      <c r="E84" s="32">
        <f t="shared" si="38"/>
        <v>-2.3489932885906041E-2</v>
      </c>
      <c r="F84" s="18">
        <f>IF(ISNUMBER(D84), $B91 * E84, "")</f>
        <v>-3523.489932885906</v>
      </c>
      <c r="G84" s="31">
        <v>292</v>
      </c>
      <c r="H84" s="32">
        <f t="shared" si="39"/>
        <v>-2.0134228187919462E-2</v>
      </c>
      <c r="I84" s="101">
        <f>IF(ISNUMBER(G84), $B91 * H84, "")</f>
        <v>-3020.1342281879192</v>
      </c>
      <c r="J84" s="15">
        <v>287</v>
      </c>
      <c r="K84" s="32">
        <f t="shared" si="40"/>
        <v>-3.6912751677852351E-2</v>
      </c>
      <c r="L84" s="18">
        <f>IF(ISNUMBER(J84), $B91 * K84, "")</f>
        <v>-5536.9127516778526</v>
      </c>
      <c r="M84" s="31">
        <v>290</v>
      </c>
      <c r="N84" s="32">
        <f t="shared" si="41"/>
        <v>-2.6845637583892617E-2</v>
      </c>
      <c r="O84" s="18">
        <f>IF(ISNUMBER(M84), $B91 * N84, "")</f>
        <v>-4026.8456375838923</v>
      </c>
      <c r="Q84" s="274"/>
      <c r="R84" s="274"/>
      <c r="S84" s="274"/>
    </row>
    <row r="85" spans="1:19" ht="17.25" thickBot="1">
      <c r="A85" s="127" t="s">
        <v>218</v>
      </c>
      <c r="B85" s="128">
        <v>273</v>
      </c>
      <c r="C85" s="78">
        <v>-1.08695652E-2</v>
      </c>
      <c r="D85" s="20">
        <v>270</v>
      </c>
      <c r="E85" s="21">
        <f t="shared" si="38"/>
        <v>-1.098901098901099E-2</v>
      </c>
      <c r="F85" s="22">
        <f>IF(ISNUMBER(D85), $B91 * E85, "")</f>
        <v>-1648.3516483516485</v>
      </c>
      <c r="G85" s="30">
        <v>269</v>
      </c>
      <c r="H85" s="21">
        <f t="shared" si="39"/>
        <v>-1.4652014652014652E-2</v>
      </c>
      <c r="I85" s="105">
        <f>IF(ISNUMBER(G85), $B91 * H85, "")</f>
        <v>-2197.802197802198</v>
      </c>
      <c r="J85" s="20">
        <v>270</v>
      </c>
      <c r="K85" s="21">
        <f t="shared" si="40"/>
        <v>-1.098901098901099E-2</v>
      </c>
      <c r="L85" s="22">
        <f>IF(ISNUMBER(J85), $B91 * K85, "")</f>
        <v>-1648.3516483516485</v>
      </c>
      <c r="M85" s="30">
        <v>267</v>
      </c>
      <c r="N85" s="21">
        <f t="shared" si="41"/>
        <v>-2.197802197802198E-2</v>
      </c>
      <c r="O85" s="22">
        <f>IF(ISNUMBER(M85), $B91 * N85, "")</f>
        <v>-3296.7032967032969</v>
      </c>
      <c r="Q85" s="274"/>
      <c r="R85" s="274"/>
      <c r="S85" s="274"/>
    </row>
    <row r="86" spans="1:19" ht="17.25" thickBot="1">
      <c r="A86" s="125" t="s">
        <v>172</v>
      </c>
      <c r="B86" s="129">
        <v>469</v>
      </c>
      <c r="C86" s="80">
        <v>-1.2631578900000001E-2</v>
      </c>
      <c r="D86" s="106">
        <v>459</v>
      </c>
      <c r="E86" s="107">
        <f>IF(ISNUMBER(D86), (D86 - $B86) / $B86, "")</f>
        <v>-2.1321961620469083E-2</v>
      </c>
      <c r="F86" s="108">
        <f>IF(ISNUMBER(D86), $B91 * E86, "")</f>
        <v>-3198.2942430703624</v>
      </c>
      <c r="G86" s="109">
        <v>456</v>
      </c>
      <c r="H86" s="107">
        <f>IF(ISNUMBER(G86), (G86 - $B86) / $B86, "")</f>
        <v>-2.7718550106609809E-2</v>
      </c>
      <c r="I86" s="110">
        <f>IF(ISNUMBER(G86), $B91 * H86, "")</f>
        <v>-4157.782515991471</v>
      </c>
      <c r="J86" s="106">
        <v>466</v>
      </c>
      <c r="K86" s="107">
        <f>IF(ISNUMBER(J86), (J86 - $B86) / $B86, "")</f>
        <v>-6.3965884861407248E-3</v>
      </c>
      <c r="L86" s="108">
        <f>IF(ISNUMBER(J86), $B91 * K86, "")</f>
        <v>-959.48827292110877</v>
      </c>
      <c r="M86" s="109">
        <v>464</v>
      </c>
      <c r="N86" s="107">
        <f>IF(ISNUMBER(M86), (M86 - $B86) / $B86, "")</f>
        <v>-1.0660980810234541E-2</v>
      </c>
      <c r="O86" s="108">
        <f>IF(ISNUMBER(M86), $B91 * N86, "")</f>
        <v>-1599.1471215351812</v>
      </c>
      <c r="Q86" s="264"/>
      <c r="R86" s="264"/>
      <c r="S86" s="264"/>
    </row>
    <row r="87" spans="1:19" ht="17.25" thickBot="1">
      <c r="A87" s="125" t="s">
        <v>150</v>
      </c>
      <c r="B87" s="126">
        <v>124</v>
      </c>
      <c r="C87" s="77">
        <v>-1.5873015899999999E-2</v>
      </c>
      <c r="D87" s="15">
        <v>123</v>
      </c>
      <c r="E87" s="32">
        <f t="shared" ref="E87:E90" si="42">IF(ISNUMBER(D87), (D87 - $B87) / $B87, "")</f>
        <v>-8.0645161290322578E-3</v>
      </c>
      <c r="F87" s="18">
        <f>IF(ISNUMBER(D87), $B91 * E87, "")</f>
        <v>-1209.6774193548388</v>
      </c>
      <c r="G87" s="31">
        <v>122</v>
      </c>
      <c r="H87" s="32">
        <f t="shared" ref="H87:H90" si="43">IF(ISNUMBER(G87), (G87 - $B87) / $B87, "")</f>
        <v>-1.6129032258064516E-2</v>
      </c>
      <c r="I87" s="101">
        <f>IF(ISNUMBER(G87), $B91 * H87, "")</f>
        <v>-2419.3548387096776</v>
      </c>
      <c r="J87" s="15">
        <v>122</v>
      </c>
      <c r="K87" s="32">
        <f t="shared" ref="K87:K90" si="44">IF(ISNUMBER(J87), (J87 - $B87) / $B87, "")</f>
        <v>-1.6129032258064516E-2</v>
      </c>
      <c r="L87" s="18">
        <f>IF(ISNUMBER(J87), $B91 * K87, "")</f>
        <v>-2419.3548387096776</v>
      </c>
      <c r="M87" s="31">
        <v>122</v>
      </c>
      <c r="N87" s="32">
        <f t="shared" ref="N87:N90" si="45">IF(ISNUMBER(M87), (M87 - $B87) / $B87, "")</f>
        <v>-1.6129032258064516E-2</v>
      </c>
      <c r="O87" s="18">
        <f>IF(ISNUMBER(M87), $B91 * N87, "")</f>
        <v>-2419.3548387096776</v>
      </c>
      <c r="Q87" s="264"/>
      <c r="R87" s="264"/>
      <c r="S87" s="264"/>
    </row>
    <row r="88" spans="1:19" ht="17.25" thickBot="1">
      <c r="A88" s="125" t="s">
        <v>51</v>
      </c>
      <c r="B88" s="126">
        <v>424</v>
      </c>
      <c r="C88" s="77">
        <v>-1.6241299300000001E-2</v>
      </c>
      <c r="D88" s="15">
        <v>425</v>
      </c>
      <c r="E88" s="32">
        <f t="shared" si="42"/>
        <v>2.3584905660377358E-3</v>
      </c>
      <c r="F88" s="18">
        <f>IF(ISNUMBER(D88), $B91 * E88, "")</f>
        <v>353.77358490566036</v>
      </c>
      <c r="G88" s="31">
        <v>429</v>
      </c>
      <c r="H88" s="32">
        <f t="shared" si="43"/>
        <v>1.179245283018868E-2</v>
      </c>
      <c r="I88" s="101">
        <f>IF(ISNUMBER(G88), $B91 * H88, "")</f>
        <v>1768.867924528302</v>
      </c>
      <c r="J88" s="15">
        <v>428</v>
      </c>
      <c r="K88" s="32">
        <f t="shared" si="44"/>
        <v>9.433962264150943E-3</v>
      </c>
      <c r="L88" s="18">
        <f>IF(ISNUMBER(J88), $B91 * K88, "")</f>
        <v>1415.0943396226414</v>
      </c>
      <c r="M88" s="31">
        <v>435</v>
      </c>
      <c r="N88" s="32">
        <f t="shared" si="45"/>
        <v>2.5943396226415096E-2</v>
      </c>
      <c r="O88" s="18">
        <f>IF(ISNUMBER(M88), $B91 * N88, "")</f>
        <v>3891.5094339622642</v>
      </c>
      <c r="Q88" s="264"/>
      <c r="R88" s="264"/>
      <c r="S88" s="264"/>
    </row>
    <row r="89" spans="1:19">
      <c r="A89" s="125" t="s">
        <v>160</v>
      </c>
      <c r="B89" s="126">
        <v>116</v>
      </c>
      <c r="C89" s="77">
        <v>-1.6949152499999998E-2</v>
      </c>
      <c r="D89" s="15">
        <v>115</v>
      </c>
      <c r="E89" s="32">
        <f t="shared" si="42"/>
        <v>-8.6206896551724137E-3</v>
      </c>
      <c r="F89" s="18">
        <f>IF(ISNUMBER(D89), $B91 * E89, "")</f>
        <v>-1293.1034482758621</v>
      </c>
      <c r="G89" s="31">
        <v>117</v>
      </c>
      <c r="H89" s="32">
        <f t="shared" si="43"/>
        <v>8.6206896551724137E-3</v>
      </c>
      <c r="I89" s="101">
        <f>IF(ISNUMBER(G89), $B91 * H89, "")</f>
        <v>1293.1034482758621</v>
      </c>
      <c r="J89" s="15">
        <v>114</v>
      </c>
      <c r="K89" s="32">
        <f t="shared" si="44"/>
        <v>-1.7241379310344827E-2</v>
      </c>
      <c r="L89" s="18">
        <f>IF(ISNUMBER(J89), $B91 * K89, "")</f>
        <v>-2586.2068965517242</v>
      </c>
      <c r="M89" s="31">
        <v>115</v>
      </c>
      <c r="N89" s="32">
        <f t="shared" si="45"/>
        <v>-8.6206896551724137E-3</v>
      </c>
      <c r="O89" s="18">
        <f>IF(ISNUMBER(M89), $B91 * N89, "")</f>
        <v>-1293.1034482758621</v>
      </c>
      <c r="Q89" s="253"/>
      <c r="R89" s="254"/>
      <c r="S89" s="255"/>
    </row>
    <row r="90" spans="1:19" ht="17.25" thickBot="1">
      <c r="A90" s="130" t="s">
        <v>86</v>
      </c>
      <c r="B90" s="131">
        <v>398</v>
      </c>
      <c r="C90" s="79">
        <v>-1.72839506E-2</v>
      </c>
      <c r="D90" s="24">
        <v>394</v>
      </c>
      <c r="E90" s="25">
        <f t="shared" si="42"/>
        <v>-1.0050251256281407E-2</v>
      </c>
      <c r="F90" s="104">
        <f>IF(ISNUMBER(D90), $B91 * E90, "")</f>
        <v>-1507.537688442211</v>
      </c>
      <c r="G90" s="102">
        <v>394</v>
      </c>
      <c r="H90" s="25">
        <f t="shared" si="43"/>
        <v>-1.0050251256281407E-2</v>
      </c>
      <c r="I90" s="103">
        <f>IF(ISNUMBER(G90), $B91 * H90, "")</f>
        <v>-1507.537688442211</v>
      </c>
      <c r="J90" s="24">
        <v>389</v>
      </c>
      <c r="K90" s="25">
        <f t="shared" si="44"/>
        <v>-2.2613065326633167E-2</v>
      </c>
      <c r="L90" s="104">
        <f>IF(ISNUMBER(J90), $B91 * K90, "")</f>
        <v>-3391.9597989949748</v>
      </c>
      <c r="M90" s="102">
        <v>389</v>
      </c>
      <c r="N90" s="25">
        <f t="shared" si="45"/>
        <v>-2.2613065326633167E-2</v>
      </c>
      <c r="O90" s="104">
        <f>IF(ISNUMBER(M90), $B91 * N90, "")</f>
        <v>-3391.9597989949748</v>
      </c>
      <c r="Q90" s="256"/>
      <c r="R90" s="257"/>
      <c r="S90" s="258"/>
    </row>
    <row r="91" spans="1:19" ht="17.25" thickBot="1">
      <c r="A91" s="132" t="s">
        <v>268</v>
      </c>
      <c r="B91" s="317">
        <f>$B$37</f>
        <v>150000</v>
      </c>
      <c r="C91" s="318"/>
      <c r="D91" s="26" t="s">
        <v>269</v>
      </c>
      <c r="E91" s="27">
        <f>IF(COUNT(E71:E90), SUM(E71:E90) / COUNT(E71:E90), 0)</f>
        <v>-8.2802849833596842E-3</v>
      </c>
      <c r="F91" s="28">
        <f>SUM(F71:F90)</f>
        <v>-24840.854950079054</v>
      </c>
      <c r="G91" s="26" t="s">
        <v>269</v>
      </c>
      <c r="H91" s="27">
        <f>IF(COUNT(H71:H90), SUM(H71:H90) / COUNT(H71:H90), 0)</f>
        <v>-9.8570996417172325E-3</v>
      </c>
      <c r="I91" s="28">
        <f>SUM(I71:I90)</f>
        <v>-29571.298925151696</v>
      </c>
      <c r="J91" s="26" t="s">
        <v>269</v>
      </c>
      <c r="K91" s="27">
        <f>IF(COUNT(K71:K90), SUM(K71:K90) / COUNT(K71:K90), 0)</f>
        <v>-1.1080408805458155E-2</v>
      </c>
      <c r="L91" s="28">
        <f>SUM(L71:L90)</f>
        <v>-33241.226416374462</v>
      </c>
      <c r="M91" s="26" t="s">
        <v>269</v>
      </c>
      <c r="N91" s="27">
        <f>IF(COUNT(N71:N90), SUM(N71:N90) / COUNT(N71:N90), 0)</f>
        <v>-1.2503616347591732E-2</v>
      </c>
      <c r="O91" s="28">
        <f>SUM(O71:O90)</f>
        <v>-37510.849042775204</v>
      </c>
      <c r="Q91" s="259"/>
      <c r="R91" s="260"/>
      <c r="S91" s="261"/>
    </row>
    <row r="93" spans="1:19" ht="17.25" thickBot="1"/>
    <row r="94" spans="1:19" ht="17.25" thickBot="1">
      <c r="A94" s="275" t="s">
        <v>46</v>
      </c>
      <c r="B94" s="276"/>
      <c r="C94" s="276"/>
      <c r="D94" s="276"/>
      <c r="E94" s="276"/>
      <c r="F94" s="276"/>
      <c r="G94" s="276"/>
      <c r="H94" s="276"/>
      <c r="I94" s="276"/>
      <c r="J94" s="276"/>
      <c r="K94" s="276"/>
      <c r="L94" s="276"/>
      <c r="M94" s="276"/>
      <c r="N94" s="276"/>
      <c r="O94" s="277"/>
      <c r="Q94" s="274"/>
      <c r="R94" s="274"/>
      <c r="S94" s="274"/>
    </row>
    <row r="95" spans="1:19" ht="17.25" thickBot="1">
      <c r="A95" s="197" t="s">
        <v>265</v>
      </c>
      <c r="B95" s="275" t="s">
        <v>49</v>
      </c>
      <c r="C95" s="277"/>
      <c r="D95" s="275" t="s">
        <v>58</v>
      </c>
      <c r="E95" s="276"/>
      <c r="F95" s="277"/>
      <c r="G95" s="278">
        <f>_xlfn.IFNA(VLOOKUP(B95, 현재가테이블!$B$2:$D$200, 2, FALSE), "-")</f>
        <v>74050000</v>
      </c>
      <c r="H95" s="279"/>
      <c r="I95" s="280"/>
      <c r="J95" s="275" t="s">
        <v>59</v>
      </c>
      <c r="K95" s="276"/>
      <c r="L95" s="277"/>
      <c r="M95" s="281">
        <f>_xlfn.IFNA(VLOOKUP(B95, 현재가테이블!$B$2:$D$200, 3, FALSE), "-")</f>
        <v>-1.04236269E-2</v>
      </c>
      <c r="N95" s="282"/>
      <c r="O95" s="283"/>
      <c r="Q95" s="274"/>
      <c r="R95" s="274"/>
      <c r="S95" s="274"/>
    </row>
    <row r="96" spans="1:19" ht="17.25" thickBot="1">
      <c r="A96" s="319" t="s">
        <v>55</v>
      </c>
      <c r="B96" s="315" t="str">
        <f>TEXT($G$1, "[$-ko-KR]yyyy-mm-dd(ddd) ") &amp; "오전 00:00"</f>
        <v>2021-10-11(월) 오전 00:00</v>
      </c>
      <c r="C96" s="316"/>
      <c r="D96" s="288" t="str">
        <f>TEXT($G$1, "[$-ko-KR]yyyy-mm-dd(ddd) ") &amp; "오후 14:00"</f>
        <v>2021-10-11(월) 오후 14:00</v>
      </c>
      <c r="E96" s="289"/>
      <c r="F96" s="290"/>
      <c r="G96" s="288" t="str">
        <f>TEXT($G$1, "[$-ko-KR]yyyy-mm-dd(ddd) ") &amp; "오후 19:00"</f>
        <v>2021-10-11(월) 오후 19:00</v>
      </c>
      <c r="H96" s="289"/>
      <c r="I96" s="290"/>
      <c r="J96" s="288" t="str">
        <f>TEXT($G$1, "[$-ko-KR]yyyy-mm-dd(ddd) ") &amp; "오후 21:00"</f>
        <v>2021-10-11(월) 오후 21:00</v>
      </c>
      <c r="K96" s="289"/>
      <c r="L96" s="290"/>
      <c r="M96" s="288" t="str">
        <f>TEXT($G$1+1, "[$-ko-KR]yyyy-mm-dd(ddd) ") &amp; "오전 00:00"</f>
        <v>2021-10-12(화) 오전 00:00</v>
      </c>
      <c r="N96" s="289"/>
      <c r="O96" s="290"/>
      <c r="Q96" s="274"/>
      <c r="R96" s="274"/>
      <c r="S96" s="274"/>
    </row>
    <row r="97" spans="1:19" ht="17.25" thickBot="1">
      <c r="A97" s="320"/>
      <c r="B97" s="121" t="s">
        <v>58</v>
      </c>
      <c r="C97" s="122" t="s">
        <v>59</v>
      </c>
      <c r="D97" s="2" t="s">
        <v>58</v>
      </c>
      <c r="E97" s="10" t="s">
        <v>266</v>
      </c>
      <c r="F97" s="11" t="s">
        <v>267</v>
      </c>
      <c r="G97" s="198" t="s">
        <v>58</v>
      </c>
      <c r="H97" s="199" t="s">
        <v>266</v>
      </c>
      <c r="I97" s="200" t="s">
        <v>267</v>
      </c>
      <c r="J97" s="10" t="s">
        <v>58</v>
      </c>
      <c r="K97" s="10" t="s">
        <v>266</v>
      </c>
      <c r="L97" s="115" t="s">
        <v>267</v>
      </c>
      <c r="M97" s="2" t="s">
        <v>58</v>
      </c>
      <c r="N97" s="10" t="s">
        <v>266</v>
      </c>
      <c r="O97" s="66" t="s">
        <v>267</v>
      </c>
      <c r="Q97" s="264"/>
      <c r="R97" s="264"/>
      <c r="S97" s="264"/>
    </row>
    <row r="98" spans="1:19" ht="17.25" thickBot="1">
      <c r="A98" s="123" t="s">
        <v>242</v>
      </c>
      <c r="B98" s="124">
        <v>2740</v>
      </c>
      <c r="C98" s="76">
        <v>0.23146067419999999</v>
      </c>
      <c r="D98" s="13">
        <v>2455</v>
      </c>
      <c r="E98" s="14">
        <f>IF(ISNUMBER(D98), (D98 - $B98) / $B98, "")</f>
        <v>-0.10401459854014598</v>
      </c>
      <c r="F98" s="16">
        <f>IF(ISNUMBER(D98), $B118 * E98, "")</f>
        <v>-15602.189781021898</v>
      </c>
      <c r="G98" s="29">
        <v>2480</v>
      </c>
      <c r="H98" s="14">
        <f>IF(ISNUMBER(G98), (G98 - $B98) / $B98, "")</f>
        <v>-9.4890510948905105E-2</v>
      </c>
      <c r="I98" s="100">
        <f>IF(ISNUMBER(G98), $B118 * H98, "")</f>
        <v>-14233.576642335765</v>
      </c>
      <c r="J98" s="13">
        <v>2495</v>
      </c>
      <c r="K98" s="14">
        <f>IF(ISNUMBER(J98), (J98 - $B98) / $B98, "")</f>
        <v>-8.9416058394160586E-2</v>
      </c>
      <c r="L98" s="16">
        <f>IF(ISNUMBER(J98), $B118 * K98, "")</f>
        <v>-13412.408759124088</v>
      </c>
      <c r="M98" s="29">
        <v>2445</v>
      </c>
      <c r="N98" s="14">
        <f>IF(ISNUMBER(M98), (M98 - $B98) / $B98, "")</f>
        <v>-0.10766423357664233</v>
      </c>
      <c r="O98" s="16">
        <f>IF(ISNUMBER(M98), $B118 * N98, "")</f>
        <v>-16149.635036496349</v>
      </c>
      <c r="Q98" s="274"/>
      <c r="R98" s="274"/>
      <c r="S98" s="274"/>
    </row>
    <row r="99" spans="1:19" ht="17.25" thickBot="1">
      <c r="A99" s="125" t="s">
        <v>166</v>
      </c>
      <c r="B99" s="126">
        <v>2480</v>
      </c>
      <c r="C99" s="77">
        <v>0.1171171171</v>
      </c>
      <c r="D99" s="15">
        <v>2540</v>
      </c>
      <c r="E99" s="32">
        <f t="shared" ref="E99:E102" si="46">IF(ISNUMBER(D99), (D99 - $B99) / $B99, "")</f>
        <v>2.4193548387096774E-2</v>
      </c>
      <c r="F99" s="18">
        <f>IF(ISNUMBER(D99), $B118 * E99, "")</f>
        <v>3629.0322580645161</v>
      </c>
      <c r="G99" s="31">
        <v>2405</v>
      </c>
      <c r="H99" s="32">
        <f t="shared" ref="H99:H102" si="47">IF(ISNUMBER(G99), (G99 - $B99) / $B99, "")</f>
        <v>-3.0241935483870969E-2</v>
      </c>
      <c r="I99" s="101">
        <f>IF(ISNUMBER(G99), $B118 * H99, "")</f>
        <v>-4536.2903225806449</v>
      </c>
      <c r="J99" s="15">
        <v>2370</v>
      </c>
      <c r="K99" s="32">
        <f t="shared" ref="K99:K102" si="48">IF(ISNUMBER(J99), (J99 - $B99) / $B99, "")</f>
        <v>-4.4354838709677422E-2</v>
      </c>
      <c r="L99" s="18">
        <f>IF(ISNUMBER(J99), $B118 * K99, "")</f>
        <v>-6653.2258064516136</v>
      </c>
      <c r="M99" s="31">
        <v>2305</v>
      </c>
      <c r="N99" s="32">
        <f t="shared" ref="N99:N102" si="49">IF(ISNUMBER(M99), (M99 - $B99) / $B99, "")</f>
        <v>-7.0564516129032265E-2</v>
      </c>
      <c r="O99" s="18">
        <f>IF(ISNUMBER(M99), $B118 * N99, "")</f>
        <v>-10584.677419354839</v>
      </c>
      <c r="Q99" s="274"/>
      <c r="R99" s="274"/>
      <c r="S99" s="274"/>
    </row>
    <row r="100" spans="1:19" ht="17.25" thickBot="1">
      <c r="A100" s="125" t="s">
        <v>206</v>
      </c>
      <c r="B100" s="126">
        <v>17.899999999999999</v>
      </c>
      <c r="C100" s="77">
        <v>0.10493827159999999</v>
      </c>
      <c r="D100" s="15">
        <v>16.5</v>
      </c>
      <c r="E100" s="32">
        <f t="shared" si="46"/>
        <v>-7.8212290502793227E-2</v>
      </c>
      <c r="F100" s="18">
        <f>IF(ISNUMBER(D100), $B118 * E100, "")</f>
        <v>-11731.843575418985</v>
      </c>
      <c r="G100" s="31">
        <v>16.600000000000001</v>
      </c>
      <c r="H100" s="32">
        <f t="shared" si="47"/>
        <v>-7.2625698324022187E-2</v>
      </c>
      <c r="I100" s="101">
        <f>IF(ISNUMBER(G100), $B118 * H100, "")</f>
        <v>-10893.854748603328</v>
      </c>
      <c r="J100" s="15">
        <v>16.600000000000001</v>
      </c>
      <c r="K100" s="32">
        <f t="shared" si="48"/>
        <v>-7.2625698324022187E-2</v>
      </c>
      <c r="L100" s="18">
        <f>IF(ISNUMBER(J100), $B118 * K100, "")</f>
        <v>-10893.854748603328</v>
      </c>
      <c r="M100" s="31">
        <v>16.399999999999999</v>
      </c>
      <c r="N100" s="32">
        <f t="shared" si="49"/>
        <v>-8.3798882681564255E-2</v>
      </c>
      <c r="O100" s="18">
        <f>IF(ISNUMBER(M100), $B118 * N100, "")</f>
        <v>-12569.832402234639</v>
      </c>
      <c r="Q100" s="264"/>
      <c r="R100" s="264"/>
      <c r="S100" s="264"/>
    </row>
    <row r="101" spans="1:19" ht="17.25" thickBot="1">
      <c r="A101" s="125" t="s">
        <v>118</v>
      </c>
      <c r="B101" s="126">
        <v>5375</v>
      </c>
      <c r="C101" s="77">
        <v>9.2479674799999995E-2</v>
      </c>
      <c r="D101" s="15">
        <v>5370</v>
      </c>
      <c r="E101" s="32">
        <f t="shared" si="46"/>
        <v>-9.3023255813953494E-4</v>
      </c>
      <c r="F101" s="18">
        <f>IF(ISNUMBER(D101), $B118 * E101, "")</f>
        <v>-139.53488372093025</v>
      </c>
      <c r="G101" s="31">
        <v>5355</v>
      </c>
      <c r="H101" s="32">
        <f t="shared" si="47"/>
        <v>-3.7209302325581397E-3</v>
      </c>
      <c r="I101" s="101">
        <f>IF(ISNUMBER(G101), $B118 * H101, "")</f>
        <v>-558.13953488372101</v>
      </c>
      <c r="J101" s="15">
        <v>5235</v>
      </c>
      <c r="K101" s="32">
        <f t="shared" si="48"/>
        <v>-2.6046511627906978E-2</v>
      </c>
      <c r="L101" s="18">
        <f>IF(ISNUMBER(J101), $B118 * K101, "")</f>
        <v>-3906.9767441860467</v>
      </c>
      <c r="M101" s="31">
        <v>5180</v>
      </c>
      <c r="N101" s="32">
        <f t="shared" si="49"/>
        <v>-3.6279069767441857E-2</v>
      </c>
      <c r="O101" s="18">
        <f>IF(ISNUMBER(M101), $B118 * N101, "")</f>
        <v>-5441.8604651162786</v>
      </c>
      <c r="Q101" s="264"/>
      <c r="R101" s="264"/>
      <c r="S101" s="264"/>
    </row>
    <row r="102" spans="1:19" ht="17.25" thickBot="1">
      <c r="A102" s="127" t="s">
        <v>246</v>
      </c>
      <c r="B102" s="128">
        <v>2990</v>
      </c>
      <c r="C102" s="78">
        <v>6.78571429E-2</v>
      </c>
      <c r="D102" s="20">
        <v>2965</v>
      </c>
      <c r="E102" s="21">
        <f t="shared" si="46"/>
        <v>-8.3612040133779261E-3</v>
      </c>
      <c r="F102" s="22">
        <f>IF(ISNUMBER(D102), $B118 * E102, "")</f>
        <v>-1254.180602006689</v>
      </c>
      <c r="G102" s="30">
        <v>2935</v>
      </c>
      <c r="H102" s="21">
        <f t="shared" si="47"/>
        <v>-1.839464882943144E-2</v>
      </c>
      <c r="I102" s="105">
        <f>IF(ISNUMBER(G102), $B118 * H102, "")</f>
        <v>-2759.1973244147161</v>
      </c>
      <c r="J102" s="20">
        <v>2880</v>
      </c>
      <c r="K102" s="21">
        <f t="shared" si="48"/>
        <v>-3.678929765886288E-2</v>
      </c>
      <c r="L102" s="22">
        <f>IF(ISNUMBER(J102), $B118 * K102, "")</f>
        <v>-5518.3946488294323</v>
      </c>
      <c r="M102" s="30">
        <v>2860</v>
      </c>
      <c r="N102" s="21">
        <f t="shared" si="49"/>
        <v>-4.3478260869565216E-2</v>
      </c>
      <c r="O102" s="22">
        <f>IF(ISNUMBER(M102), $B118 * N102, "")</f>
        <v>-6521.7391304347821</v>
      </c>
      <c r="Q102" s="264"/>
      <c r="R102" s="264"/>
      <c r="S102" s="264"/>
    </row>
    <row r="103" spans="1:19" ht="17.25" thickBot="1">
      <c r="A103" s="125" t="s">
        <v>174</v>
      </c>
      <c r="B103" s="129">
        <v>1815</v>
      </c>
      <c r="C103" s="80">
        <v>6.4516129000000005E-2</v>
      </c>
      <c r="D103" s="106">
        <v>1805</v>
      </c>
      <c r="E103" s="107">
        <f>IF(ISNUMBER(D103), (D103 - $B103) / $B103, "")</f>
        <v>-5.5096418732782371E-3</v>
      </c>
      <c r="F103" s="108">
        <f>IF(ISNUMBER(D103), $B118 * E103, "")</f>
        <v>-826.44628099173553</v>
      </c>
      <c r="G103" s="109">
        <v>1840</v>
      </c>
      <c r="H103" s="107">
        <f>IF(ISNUMBER(G103), (G103 - $B103) / $B103, "")</f>
        <v>1.3774104683195593E-2</v>
      </c>
      <c r="I103" s="110">
        <f>IF(ISNUMBER(G103), $B118 * H103, "")</f>
        <v>2066.1157024793388</v>
      </c>
      <c r="J103" s="106">
        <v>1805</v>
      </c>
      <c r="K103" s="107">
        <f>IF(ISNUMBER(J103), (J103 - $B103) / $B103, "")</f>
        <v>-5.5096418732782371E-3</v>
      </c>
      <c r="L103" s="108">
        <f>IF(ISNUMBER(J103), $B118 * K103, "")</f>
        <v>-826.44628099173553</v>
      </c>
      <c r="M103" s="109">
        <v>1830</v>
      </c>
      <c r="N103" s="107">
        <f>IF(ISNUMBER(M103), (M103 - $B103) / $B103, "")</f>
        <v>8.2644628099173556E-3</v>
      </c>
      <c r="O103" s="108">
        <f>IF(ISNUMBER(M103), $B118 * N103, "")</f>
        <v>1239.6694214876034</v>
      </c>
      <c r="Q103" s="264"/>
      <c r="R103" s="264"/>
      <c r="S103" s="264"/>
    </row>
    <row r="104" spans="1:19" ht="17.25" thickBot="1">
      <c r="A104" s="125" t="s">
        <v>170</v>
      </c>
      <c r="B104" s="126">
        <v>4500</v>
      </c>
      <c r="C104" s="77">
        <v>6.0070671399999997E-2</v>
      </c>
      <c r="D104" s="15">
        <v>4385</v>
      </c>
      <c r="E104" s="32">
        <f t="shared" ref="E104:E107" si="50">IF(ISNUMBER(D104), (D104 - $B104) / $B104, "")</f>
        <v>-2.5555555555555557E-2</v>
      </c>
      <c r="F104" s="18">
        <f>IF(ISNUMBER(D104), $B118 * E104, "")</f>
        <v>-3833.3333333333335</v>
      </c>
      <c r="G104" s="31">
        <v>4380</v>
      </c>
      <c r="H104" s="32">
        <f t="shared" ref="H104:H107" si="51">IF(ISNUMBER(G104), (G104 - $B104) / $B104, "")</f>
        <v>-2.6666666666666668E-2</v>
      </c>
      <c r="I104" s="101">
        <f>IF(ISNUMBER(G104), $B118 * H104, "")</f>
        <v>-4000.0000000000005</v>
      </c>
      <c r="J104" s="15">
        <v>4345</v>
      </c>
      <c r="K104" s="32">
        <f t="shared" ref="K104:K107" si="52">IF(ISNUMBER(J104), (J104 - $B104) / $B104, "")</f>
        <v>-3.4444444444444444E-2</v>
      </c>
      <c r="L104" s="18">
        <f>IF(ISNUMBER(J104), $B118 * K104, "")</f>
        <v>-5166.666666666667</v>
      </c>
      <c r="M104" s="31">
        <v>4310</v>
      </c>
      <c r="N104" s="32">
        <f t="shared" ref="N104:N107" si="53">IF(ISNUMBER(M104), (M104 - $B104) / $B104, "")</f>
        <v>-4.2222222222222223E-2</v>
      </c>
      <c r="O104" s="18">
        <f>IF(ISNUMBER(M104), $B118 * N104, "")</f>
        <v>-6333.3333333333339</v>
      </c>
      <c r="Q104" s="264"/>
      <c r="R104" s="264"/>
      <c r="S104" s="264"/>
    </row>
    <row r="105" spans="1:19" ht="17.25" thickBot="1">
      <c r="A105" s="125" t="s">
        <v>192</v>
      </c>
      <c r="B105" s="126">
        <v>144</v>
      </c>
      <c r="C105" s="77">
        <v>5.8823529399999998E-2</v>
      </c>
      <c r="D105" s="15">
        <v>141</v>
      </c>
      <c r="E105" s="32">
        <f t="shared" si="50"/>
        <v>-2.0833333333333332E-2</v>
      </c>
      <c r="F105" s="18">
        <f>IF(ISNUMBER(D105), $B118 * E105, "")</f>
        <v>-3125</v>
      </c>
      <c r="G105" s="31">
        <v>140</v>
      </c>
      <c r="H105" s="32">
        <f t="shared" si="51"/>
        <v>-2.7777777777777776E-2</v>
      </c>
      <c r="I105" s="101">
        <f>IF(ISNUMBER(G105), $B118 * H105, "")</f>
        <v>-4166.6666666666661</v>
      </c>
      <c r="J105" s="15">
        <v>141</v>
      </c>
      <c r="K105" s="32">
        <f t="shared" si="52"/>
        <v>-2.0833333333333332E-2</v>
      </c>
      <c r="L105" s="18">
        <f>IF(ISNUMBER(J105), $B118 * K105, "")</f>
        <v>-3125</v>
      </c>
      <c r="M105" s="31">
        <v>140</v>
      </c>
      <c r="N105" s="32">
        <f t="shared" si="53"/>
        <v>-2.7777777777777776E-2</v>
      </c>
      <c r="O105" s="18">
        <f>IF(ISNUMBER(M105), $B118 * N105, "")</f>
        <v>-4166.6666666666661</v>
      </c>
      <c r="Q105" s="264"/>
      <c r="R105" s="264"/>
      <c r="S105" s="264"/>
    </row>
    <row r="106" spans="1:19" ht="17.25" thickBot="1">
      <c r="A106" s="125" t="s">
        <v>158</v>
      </c>
      <c r="B106" s="126">
        <v>1790</v>
      </c>
      <c r="C106" s="77">
        <v>4.9853372399999998E-2</v>
      </c>
      <c r="D106" s="15">
        <v>1765</v>
      </c>
      <c r="E106" s="32">
        <f t="shared" si="50"/>
        <v>-1.3966480446927373E-2</v>
      </c>
      <c r="F106" s="18">
        <f>IF(ISNUMBER(D106), $B118 * E106, "")</f>
        <v>-2094.9720670391062</v>
      </c>
      <c r="G106" s="31">
        <v>1775</v>
      </c>
      <c r="H106" s="32">
        <f t="shared" si="51"/>
        <v>-8.3798882681564244E-3</v>
      </c>
      <c r="I106" s="101">
        <f>IF(ISNUMBER(G106), $B118 * H106, "")</f>
        <v>-1256.9832402234636</v>
      </c>
      <c r="J106" s="15">
        <v>1760</v>
      </c>
      <c r="K106" s="32">
        <f t="shared" si="52"/>
        <v>-1.6759776536312849E-2</v>
      </c>
      <c r="L106" s="18">
        <f>IF(ISNUMBER(J106), $B118 * K106, "")</f>
        <v>-2513.9664804469271</v>
      </c>
      <c r="M106" s="31">
        <v>1760</v>
      </c>
      <c r="N106" s="32">
        <f t="shared" si="53"/>
        <v>-1.6759776536312849E-2</v>
      </c>
      <c r="O106" s="18">
        <f>IF(ISNUMBER(M106), $B118 * N106, "")</f>
        <v>-2513.9664804469271</v>
      </c>
      <c r="Q106" s="33"/>
      <c r="R106" s="33"/>
    </row>
    <row r="107" spans="1:19" ht="17.25" thickBot="1">
      <c r="A107" s="130" t="s">
        <v>250</v>
      </c>
      <c r="B107" s="131">
        <v>1290</v>
      </c>
      <c r="C107" s="79">
        <v>4.4534413000000002E-2</v>
      </c>
      <c r="D107" s="24">
        <v>1290</v>
      </c>
      <c r="E107" s="25">
        <f t="shared" si="50"/>
        <v>0</v>
      </c>
      <c r="F107" s="104">
        <f>IF(ISNUMBER(D107), $B118 * E107, "")</f>
        <v>0</v>
      </c>
      <c r="G107" s="102">
        <v>1285</v>
      </c>
      <c r="H107" s="25">
        <f t="shared" si="51"/>
        <v>-3.875968992248062E-3</v>
      </c>
      <c r="I107" s="103">
        <f>IF(ISNUMBER(G107), $B118 * H107, "")</f>
        <v>-581.39534883720933</v>
      </c>
      <c r="J107" s="24">
        <v>1285</v>
      </c>
      <c r="K107" s="25">
        <f t="shared" si="52"/>
        <v>-3.875968992248062E-3</v>
      </c>
      <c r="L107" s="104">
        <f>IF(ISNUMBER(J107), $B118 * K107, "")</f>
        <v>-581.39534883720933</v>
      </c>
      <c r="M107" s="102">
        <v>1270</v>
      </c>
      <c r="N107" s="25">
        <f t="shared" si="53"/>
        <v>-1.5503875968992248E-2</v>
      </c>
      <c r="O107" s="104">
        <f>IF(ISNUMBER(M107), $B118 * N107, "")</f>
        <v>-2325.5813953488373</v>
      </c>
      <c r="Q107" s="265"/>
      <c r="R107" s="266"/>
      <c r="S107" s="267"/>
    </row>
    <row r="108" spans="1:19">
      <c r="A108" s="123" t="s">
        <v>236</v>
      </c>
      <c r="B108" s="124">
        <v>146</v>
      </c>
      <c r="C108" s="76">
        <v>4.2857142899999999E-2</v>
      </c>
      <c r="D108" s="13">
        <v>143</v>
      </c>
      <c r="E108" s="14">
        <f>IF(ISNUMBER(D108), (D108 - $B108) / $B108, "")</f>
        <v>-2.0547945205479451E-2</v>
      </c>
      <c r="F108" s="16">
        <f>IF(ISNUMBER(D108), $B118 * E108, "")</f>
        <v>-3082.1917808219177</v>
      </c>
      <c r="G108" s="29">
        <v>142</v>
      </c>
      <c r="H108" s="14">
        <f>IF(ISNUMBER(G108), (G108 - $B108) / $B108, "")</f>
        <v>-2.7397260273972601E-2</v>
      </c>
      <c r="I108" s="100">
        <f>IF(ISNUMBER(G108), $B118 * H108, "")</f>
        <v>-4109.58904109589</v>
      </c>
      <c r="J108" s="13">
        <v>142</v>
      </c>
      <c r="K108" s="14">
        <f>IF(ISNUMBER(J108), (J108 - $B108) / $B108, "")</f>
        <v>-2.7397260273972601E-2</v>
      </c>
      <c r="L108" s="16">
        <f>IF(ISNUMBER(J108), $B118 * K108, "")</f>
        <v>-4109.58904109589</v>
      </c>
      <c r="M108" s="29">
        <v>142</v>
      </c>
      <c r="N108" s="14">
        <f>IF(ISNUMBER(M108), (M108 - $B108) / $B108, "")</f>
        <v>-2.7397260273972601E-2</v>
      </c>
      <c r="O108" s="16">
        <f>IF(ISNUMBER(M108), $B118 * N108, "")</f>
        <v>-4109.58904109589</v>
      </c>
      <c r="Q108" s="268"/>
      <c r="R108" s="269"/>
      <c r="S108" s="270"/>
    </row>
    <row r="109" spans="1:19" ht="17.25" thickBot="1">
      <c r="A109" s="125" t="s">
        <v>140</v>
      </c>
      <c r="B109" s="126">
        <v>12200</v>
      </c>
      <c r="C109" s="77">
        <v>3.9182282800000003E-2</v>
      </c>
      <c r="D109" s="15">
        <v>11960</v>
      </c>
      <c r="E109" s="32">
        <f t="shared" ref="E109:E112" si="54">IF(ISNUMBER(D109), (D109 - $B109) / $B109, "")</f>
        <v>-1.9672131147540985E-2</v>
      </c>
      <c r="F109" s="18">
        <f>IF(ISNUMBER(D109), $B118 * E109, "")</f>
        <v>-2950.8196721311479</v>
      </c>
      <c r="G109" s="31">
        <v>12090</v>
      </c>
      <c r="H109" s="32">
        <f t="shared" ref="H109:H112" si="55">IF(ISNUMBER(G109), (G109 - $B109) / $B109, "")</f>
        <v>-9.0163934426229515E-3</v>
      </c>
      <c r="I109" s="101">
        <f>IF(ISNUMBER(G109), $B118 * H109, "")</f>
        <v>-1352.4590163934427</v>
      </c>
      <c r="J109" s="15">
        <v>12000</v>
      </c>
      <c r="K109" s="32">
        <f t="shared" ref="K109:K112" si="56">IF(ISNUMBER(J109), (J109 - $B109) / $B109, "")</f>
        <v>-1.6393442622950821E-2</v>
      </c>
      <c r="L109" s="18">
        <f>IF(ISNUMBER(J109), $B118 * K109, "")</f>
        <v>-2459.0163934426232</v>
      </c>
      <c r="M109" s="31">
        <v>11930</v>
      </c>
      <c r="N109" s="32">
        <f t="shared" ref="N109:N112" si="57">IF(ISNUMBER(M109), (M109 - $B109) / $B109, "")</f>
        <v>-2.2131147540983605E-2</v>
      </c>
      <c r="O109" s="18">
        <f>IF(ISNUMBER(M109), $B118 * N109, "")</f>
        <v>-3319.6721311475408</v>
      </c>
      <c r="Q109" s="271"/>
      <c r="R109" s="272"/>
      <c r="S109" s="273"/>
    </row>
    <row r="110" spans="1:19" ht="17.25" thickBot="1">
      <c r="A110" s="125" t="s">
        <v>194</v>
      </c>
      <c r="B110" s="126">
        <v>4595</v>
      </c>
      <c r="C110" s="77">
        <v>3.6076662900000001E-2</v>
      </c>
      <c r="D110" s="15">
        <v>4520</v>
      </c>
      <c r="E110" s="32">
        <f t="shared" si="54"/>
        <v>-1.6322089227421111E-2</v>
      </c>
      <c r="F110" s="18">
        <f>IF(ISNUMBER(D110), $B118 * E110, "")</f>
        <v>-2448.3133841131666</v>
      </c>
      <c r="G110" s="31">
        <v>4500</v>
      </c>
      <c r="H110" s="32">
        <f t="shared" si="55"/>
        <v>-2.0674646354733407E-2</v>
      </c>
      <c r="I110" s="101">
        <f>IF(ISNUMBER(G110), $B118 * H110, "")</f>
        <v>-3101.1969532100111</v>
      </c>
      <c r="J110" s="15">
        <v>4395</v>
      </c>
      <c r="K110" s="32">
        <f t="shared" si="56"/>
        <v>-4.3525571273122961E-2</v>
      </c>
      <c r="L110" s="18">
        <f>IF(ISNUMBER(J110), $B118 * K110, "")</f>
        <v>-6528.8356909684444</v>
      </c>
      <c r="M110" s="31">
        <v>4385</v>
      </c>
      <c r="N110" s="32">
        <f t="shared" si="57"/>
        <v>-4.5701849836779107E-2</v>
      </c>
      <c r="O110" s="18">
        <f>IF(ISNUMBER(M110), $B118 * N110, "")</f>
        <v>-6855.2774755168657</v>
      </c>
      <c r="Q110" s="264"/>
      <c r="R110" s="264"/>
      <c r="S110" s="264"/>
    </row>
    <row r="111" spans="1:19" ht="17.25" thickBot="1">
      <c r="A111" s="125" t="s">
        <v>222</v>
      </c>
      <c r="B111" s="126">
        <v>5125</v>
      </c>
      <c r="C111" s="77">
        <v>2.8084252800000001E-2</v>
      </c>
      <c r="D111" s="15">
        <v>4920</v>
      </c>
      <c r="E111" s="32">
        <f t="shared" si="54"/>
        <v>-0.04</v>
      </c>
      <c r="F111" s="18">
        <f>IF(ISNUMBER(D111), $B118 * E111, "")</f>
        <v>-6000</v>
      </c>
      <c r="G111" s="31">
        <v>4890</v>
      </c>
      <c r="H111" s="32">
        <f t="shared" si="55"/>
        <v>-4.5853658536585365E-2</v>
      </c>
      <c r="I111" s="101">
        <f>IF(ISNUMBER(G111), $B118 * H111, "")</f>
        <v>-6878.0487804878048</v>
      </c>
      <c r="J111" s="15">
        <v>4840</v>
      </c>
      <c r="K111" s="32">
        <f t="shared" si="56"/>
        <v>-5.5609756097560976E-2</v>
      </c>
      <c r="L111" s="18">
        <f>IF(ISNUMBER(J111), $B118 * K111, "")</f>
        <v>-8341.4634146341468</v>
      </c>
      <c r="M111" s="31">
        <v>4855</v>
      </c>
      <c r="N111" s="32">
        <f t="shared" si="57"/>
        <v>-5.2682926829268291E-2</v>
      </c>
      <c r="O111" s="18">
        <f>IF(ISNUMBER(M111), $B118 * N111, "")</f>
        <v>-7902.4390243902435</v>
      </c>
      <c r="Q111" s="274"/>
      <c r="R111" s="274"/>
      <c r="S111" s="274"/>
    </row>
    <row r="112" spans="1:19" ht="17.25" thickBot="1">
      <c r="A112" s="127" t="s">
        <v>252</v>
      </c>
      <c r="B112" s="128">
        <v>461</v>
      </c>
      <c r="C112" s="78">
        <v>2.2172949000000001E-2</v>
      </c>
      <c r="D112" s="20">
        <v>449</v>
      </c>
      <c r="E112" s="21">
        <f t="shared" si="54"/>
        <v>-2.6030368763557483E-2</v>
      </c>
      <c r="F112" s="22">
        <f>IF(ISNUMBER(D112), $B118 * E112, "")</f>
        <v>-3904.5553145336225</v>
      </c>
      <c r="G112" s="30">
        <v>447</v>
      </c>
      <c r="H112" s="21">
        <f t="shared" si="55"/>
        <v>-3.0368763557483729E-2</v>
      </c>
      <c r="I112" s="105">
        <f>IF(ISNUMBER(G112), $B118 * H112, "")</f>
        <v>-4555.3145336225598</v>
      </c>
      <c r="J112" s="20">
        <v>449</v>
      </c>
      <c r="K112" s="21">
        <f t="shared" si="56"/>
        <v>-2.6030368763557483E-2</v>
      </c>
      <c r="L112" s="22">
        <f>IF(ISNUMBER(J112), $B118 * K112, "")</f>
        <v>-3904.5553145336225</v>
      </c>
      <c r="M112" s="30">
        <v>444</v>
      </c>
      <c r="N112" s="21">
        <f t="shared" si="57"/>
        <v>-3.6876355748373099E-2</v>
      </c>
      <c r="O112" s="22">
        <f>IF(ISNUMBER(M112), $B118 * N112, "")</f>
        <v>-5531.4533622559647</v>
      </c>
      <c r="Q112" s="274"/>
      <c r="R112" s="274"/>
      <c r="S112" s="274"/>
    </row>
    <row r="113" spans="1:19" ht="17.25" thickBot="1">
      <c r="A113" s="125" t="s">
        <v>244</v>
      </c>
      <c r="B113" s="129">
        <v>9535</v>
      </c>
      <c r="C113" s="80">
        <v>2.19721329E-2</v>
      </c>
      <c r="D113" s="106">
        <v>9250</v>
      </c>
      <c r="E113" s="107">
        <f>IF(ISNUMBER(D113), (D113 - $B113) / $B113, "")</f>
        <v>-2.9889879391714735E-2</v>
      </c>
      <c r="F113" s="108">
        <f>IF(ISNUMBER(D113), $B118 * E113, "")</f>
        <v>-4483.4819087572105</v>
      </c>
      <c r="G113" s="109">
        <v>9240</v>
      </c>
      <c r="H113" s="107">
        <f>IF(ISNUMBER(G113), (G113 - $B113) / $B113, "")</f>
        <v>-3.0938647089669639E-2</v>
      </c>
      <c r="I113" s="110">
        <f>IF(ISNUMBER(G113), $B118 * H113, "")</f>
        <v>-4640.7970634504463</v>
      </c>
      <c r="J113" s="106">
        <v>9205</v>
      </c>
      <c r="K113" s="107">
        <f>IF(ISNUMBER(J113), (J113 - $B113) / $B113, "")</f>
        <v>-3.4609334032511797E-2</v>
      </c>
      <c r="L113" s="108">
        <f>IF(ISNUMBER(J113), $B118 * K113, "")</f>
        <v>-5191.4001048767695</v>
      </c>
      <c r="M113" s="109">
        <v>9210</v>
      </c>
      <c r="N113" s="107">
        <f>IF(ISNUMBER(M113), (M113 - $B113) / $B113, "")</f>
        <v>-3.408495018353435E-2</v>
      </c>
      <c r="O113" s="108">
        <f>IF(ISNUMBER(M113), $B118 * N113, "")</f>
        <v>-5112.7425275301521</v>
      </c>
      <c r="Q113" s="264"/>
      <c r="R113" s="264"/>
      <c r="S113" s="264"/>
    </row>
    <row r="114" spans="1:19" ht="17.25" thickBot="1">
      <c r="A114" s="125" t="s">
        <v>90</v>
      </c>
      <c r="B114" s="126">
        <v>1445</v>
      </c>
      <c r="C114" s="77">
        <v>2.1201413400000001E-2</v>
      </c>
      <c r="D114" s="15">
        <v>1430</v>
      </c>
      <c r="E114" s="32">
        <f t="shared" ref="E114:E117" si="58">IF(ISNUMBER(D114), (D114 - $B114) / $B114, "")</f>
        <v>-1.0380622837370242E-2</v>
      </c>
      <c r="F114" s="18">
        <f>IF(ISNUMBER(D114), $B118 * E114, "")</f>
        <v>-1557.0934256055361</v>
      </c>
      <c r="G114" s="31">
        <v>1430</v>
      </c>
      <c r="H114" s="32">
        <f t="shared" ref="H114:H117" si="59">IF(ISNUMBER(G114), (G114 - $B114) / $B114, "")</f>
        <v>-1.0380622837370242E-2</v>
      </c>
      <c r="I114" s="101">
        <f>IF(ISNUMBER(G114), $B118 * H114, "")</f>
        <v>-1557.0934256055361</v>
      </c>
      <c r="J114" s="15">
        <v>1410</v>
      </c>
      <c r="K114" s="32">
        <f t="shared" ref="K114:K117" si="60">IF(ISNUMBER(J114), (J114 - $B114) / $B114, "")</f>
        <v>-2.4221453287197232E-2</v>
      </c>
      <c r="L114" s="18">
        <f>IF(ISNUMBER(J114), $B118 * K114, "")</f>
        <v>-3633.2179930795846</v>
      </c>
      <c r="M114" s="31">
        <v>1425</v>
      </c>
      <c r="N114" s="32">
        <f t="shared" ref="N114:N117" si="61">IF(ISNUMBER(M114), (M114 - $B114) / $B114, "")</f>
        <v>-1.384083044982699E-2</v>
      </c>
      <c r="O114" s="18">
        <f>IF(ISNUMBER(M114), $B118 * N114, "")</f>
        <v>-2076.1245674740485</v>
      </c>
      <c r="Q114" s="264"/>
      <c r="R114" s="264"/>
      <c r="S114" s="264"/>
    </row>
    <row r="115" spans="1:19" ht="17.25" thickBot="1">
      <c r="A115" s="125" t="s">
        <v>134</v>
      </c>
      <c r="B115" s="126">
        <v>2225</v>
      </c>
      <c r="C115" s="77">
        <v>2.0642201799999999E-2</v>
      </c>
      <c r="D115" s="15">
        <v>2195</v>
      </c>
      <c r="E115" s="32">
        <f t="shared" si="58"/>
        <v>-1.3483146067415731E-2</v>
      </c>
      <c r="F115" s="18">
        <f>IF(ISNUMBER(D115), $B118 * E115, "")</f>
        <v>-2022.4719101123596</v>
      </c>
      <c r="G115" s="31">
        <v>2205</v>
      </c>
      <c r="H115" s="32">
        <f t="shared" si="59"/>
        <v>-8.988764044943821E-3</v>
      </c>
      <c r="I115" s="101">
        <f>IF(ISNUMBER(G115), $B118 * H115, "")</f>
        <v>-1348.3146067415732</v>
      </c>
      <c r="J115" s="15">
        <v>2180</v>
      </c>
      <c r="K115" s="32">
        <f t="shared" si="60"/>
        <v>-2.0224719101123594E-2</v>
      </c>
      <c r="L115" s="18">
        <f>IF(ISNUMBER(J115), $B118 * K115, "")</f>
        <v>-3033.7078651685392</v>
      </c>
      <c r="M115" s="31">
        <v>2165</v>
      </c>
      <c r="N115" s="32">
        <f t="shared" si="61"/>
        <v>-2.6966292134831461E-2</v>
      </c>
      <c r="O115" s="18">
        <f>IF(ISNUMBER(M115), $B118 * N115, "")</f>
        <v>-4044.9438202247193</v>
      </c>
      <c r="Q115" s="264"/>
      <c r="R115" s="264"/>
      <c r="S115" s="264"/>
    </row>
    <row r="116" spans="1:19">
      <c r="A116" s="125" t="s">
        <v>144</v>
      </c>
      <c r="B116" s="126">
        <v>3175</v>
      </c>
      <c r="C116" s="77">
        <v>1.6E-2</v>
      </c>
      <c r="D116" s="15">
        <v>3140</v>
      </c>
      <c r="E116" s="32">
        <f t="shared" si="58"/>
        <v>-1.1023622047244094E-2</v>
      </c>
      <c r="F116" s="18">
        <f>IF(ISNUMBER(D116), $B118 * E116, "")</f>
        <v>-1653.543307086614</v>
      </c>
      <c r="G116" s="31">
        <v>3125</v>
      </c>
      <c r="H116" s="32">
        <f t="shared" si="59"/>
        <v>-1.5748031496062992E-2</v>
      </c>
      <c r="I116" s="101">
        <f>IF(ISNUMBER(G116), $B118 * H116, "")</f>
        <v>-2362.2047244094488</v>
      </c>
      <c r="J116" s="15">
        <v>3075</v>
      </c>
      <c r="K116" s="32">
        <f t="shared" si="60"/>
        <v>-3.1496062992125984E-2</v>
      </c>
      <c r="L116" s="18">
        <f>IF(ISNUMBER(J116), $B118 * K116, "")</f>
        <v>-4724.4094488188975</v>
      </c>
      <c r="M116" s="31">
        <v>3070</v>
      </c>
      <c r="N116" s="32">
        <f t="shared" si="61"/>
        <v>-3.3070866141732283E-2</v>
      </c>
      <c r="O116" s="18">
        <f>IF(ISNUMBER(M116), $B118 * N116, "")</f>
        <v>-4960.6299212598424</v>
      </c>
      <c r="Q116" s="253"/>
      <c r="R116" s="254"/>
      <c r="S116" s="255"/>
    </row>
    <row r="117" spans="1:19" ht="17.25" thickBot="1">
      <c r="A117" s="130" t="s">
        <v>198</v>
      </c>
      <c r="B117" s="131">
        <v>255</v>
      </c>
      <c r="C117" s="79">
        <v>1.5936255E-2</v>
      </c>
      <c r="D117" s="24">
        <v>265</v>
      </c>
      <c r="E117" s="25">
        <f t="shared" si="58"/>
        <v>3.9215686274509803E-2</v>
      </c>
      <c r="F117" s="104">
        <f>IF(ISNUMBER(D117), $B118 * E117, "")</f>
        <v>5882.3529411764703</v>
      </c>
      <c r="G117" s="102">
        <v>265</v>
      </c>
      <c r="H117" s="25">
        <f t="shared" si="59"/>
        <v>3.9215686274509803E-2</v>
      </c>
      <c r="I117" s="103">
        <f>IF(ISNUMBER(G117), $B118 * H117, "")</f>
        <v>5882.3529411764703</v>
      </c>
      <c r="J117" s="24">
        <v>267</v>
      </c>
      <c r="K117" s="25">
        <f t="shared" si="60"/>
        <v>4.7058823529411764E-2</v>
      </c>
      <c r="L117" s="104">
        <f>IF(ISNUMBER(J117), $B118 * K117, "")</f>
        <v>7058.8235294117649</v>
      </c>
      <c r="M117" s="102">
        <v>264</v>
      </c>
      <c r="N117" s="25">
        <f t="shared" si="61"/>
        <v>3.5294117647058823E-2</v>
      </c>
      <c r="O117" s="104">
        <f>IF(ISNUMBER(M117), $B118 * N117, "")</f>
        <v>5294.1176470588234</v>
      </c>
      <c r="Q117" s="256"/>
      <c r="R117" s="257"/>
      <c r="S117" s="258"/>
    </row>
    <row r="118" spans="1:19" ht="17.25" thickBot="1">
      <c r="A118" s="132" t="s">
        <v>268</v>
      </c>
      <c r="B118" s="317">
        <f>$B$37</f>
        <v>150000</v>
      </c>
      <c r="C118" s="318"/>
      <c r="D118" s="26" t="s">
        <v>269</v>
      </c>
      <c r="E118" s="27">
        <f>IF(COUNT(E98:E117), SUM(E98:E117) / COUNT(E98:E117), 0)</f>
        <v>-1.906619534248442E-2</v>
      </c>
      <c r="F118" s="28">
        <f>SUM(F98:F117)</f>
        <v>-57198.586027453261</v>
      </c>
      <c r="G118" s="26" t="s">
        <v>269</v>
      </c>
      <c r="H118" s="27">
        <f>IF(COUNT(H98:H117), SUM(H98:H117) / COUNT(H98:H117), 0)</f>
        <v>-2.1647551109968809E-2</v>
      </c>
      <c r="I118" s="28">
        <f>SUM(I98:I117)</f>
        <v>-64942.65332990641</v>
      </c>
      <c r="J118" s="26" t="s">
        <v>269</v>
      </c>
      <c r="K118" s="27">
        <f>IF(COUNT(K98:K117), SUM(K98:K117) / COUNT(K98:K117), 0)</f>
        <v>-2.9155235740447927E-2</v>
      </c>
      <c r="L118" s="28">
        <f>SUM(L98:L117)</f>
        <v>-87465.707221343793</v>
      </c>
      <c r="M118" s="26" t="s">
        <v>269</v>
      </c>
      <c r="N118" s="27">
        <f>IF(COUNT(N98:N117), SUM(N98:N117) / COUNT(N98:N117), 0)</f>
        <v>-3.4662125710593836E-2</v>
      </c>
      <c r="O118" s="28">
        <f>SUM(O98:O117)</f>
        <v>-103986.3771317815</v>
      </c>
      <c r="Q118" s="259"/>
      <c r="R118" s="260"/>
      <c r="S118" s="261"/>
    </row>
    <row r="120" spans="1:19" ht="17.25" thickBot="1"/>
    <row r="121" spans="1:19" ht="17.25" thickBot="1">
      <c r="A121" s="275" t="s">
        <v>256</v>
      </c>
      <c r="B121" s="276"/>
      <c r="C121" s="276"/>
      <c r="D121" s="276"/>
      <c r="E121" s="276"/>
      <c r="F121" s="276"/>
      <c r="G121" s="276"/>
      <c r="H121" s="276"/>
      <c r="I121" s="276"/>
      <c r="J121" s="276"/>
      <c r="K121" s="276"/>
      <c r="L121" s="276"/>
      <c r="M121" s="276"/>
      <c r="N121" s="276"/>
      <c r="O121" s="277"/>
      <c r="Q121" s="274"/>
      <c r="R121" s="274"/>
      <c r="S121" s="274"/>
    </row>
    <row r="122" spans="1:19" ht="17.25" thickBot="1">
      <c r="A122" s="197" t="s">
        <v>265</v>
      </c>
      <c r="B122" s="275" t="s">
        <v>49</v>
      </c>
      <c r="C122" s="277"/>
      <c r="D122" s="275" t="s">
        <v>58</v>
      </c>
      <c r="E122" s="276"/>
      <c r="F122" s="277"/>
      <c r="G122" s="278">
        <f>_xlfn.IFNA(VLOOKUP(B122, 현재가테이블!$B$2:$D$200, 2, FALSE), "-")</f>
        <v>74050000</v>
      </c>
      <c r="H122" s="279"/>
      <c r="I122" s="280"/>
      <c r="J122" s="275" t="s">
        <v>59</v>
      </c>
      <c r="K122" s="276"/>
      <c r="L122" s="277"/>
      <c r="M122" s="281">
        <f>_xlfn.IFNA(VLOOKUP(B122, 현재가테이블!$B$2:$D$200, 3, FALSE), "-")</f>
        <v>-1.04236269E-2</v>
      </c>
      <c r="N122" s="282"/>
      <c r="O122" s="283"/>
      <c r="Q122" s="274"/>
      <c r="R122" s="274"/>
      <c r="S122" s="274"/>
    </row>
    <row r="123" spans="1:19" ht="17.25" thickBot="1">
      <c r="A123" s="319" t="s">
        <v>55</v>
      </c>
      <c r="B123" s="315" t="str">
        <f>TEXT($G$1, "[$-ko-KR]yyyy-mm-dd(ddd) ") &amp; "오전 00:00"</f>
        <v>2021-10-11(월) 오전 00:00</v>
      </c>
      <c r="C123" s="316"/>
      <c r="D123" s="288" t="str">
        <f>TEXT($G$1, "[$-ko-KR]yyyy-mm-dd(ddd) ") &amp; "오후 14:00"</f>
        <v>2021-10-11(월) 오후 14:00</v>
      </c>
      <c r="E123" s="289"/>
      <c r="F123" s="290"/>
      <c r="G123" s="288" t="str">
        <f>TEXT($G$1, "[$-ko-KR]yyyy-mm-dd(ddd) ") &amp; "오후 19:00"</f>
        <v>2021-10-11(월) 오후 19:00</v>
      </c>
      <c r="H123" s="289"/>
      <c r="I123" s="290"/>
      <c r="J123" s="288" t="str">
        <f>TEXT($G$1, "[$-ko-KR]yyyy-mm-dd(ddd) ") &amp; "오후 21:00"</f>
        <v>2021-10-11(월) 오후 21:00</v>
      </c>
      <c r="K123" s="289"/>
      <c r="L123" s="290"/>
      <c r="M123" s="288" t="str">
        <f>TEXT($G$1+1, "[$-ko-KR]yyyy-mm-dd(ddd) ") &amp; "오전 00:00"</f>
        <v>2021-10-12(화) 오전 00:00</v>
      </c>
      <c r="N123" s="289"/>
      <c r="O123" s="290"/>
      <c r="Q123" s="274"/>
      <c r="R123" s="274"/>
      <c r="S123" s="274"/>
    </row>
    <row r="124" spans="1:19" ht="17.25" thickBot="1">
      <c r="A124" s="320"/>
      <c r="B124" s="121" t="s">
        <v>58</v>
      </c>
      <c r="C124" s="122" t="s">
        <v>59</v>
      </c>
      <c r="D124" s="2" t="s">
        <v>58</v>
      </c>
      <c r="E124" s="10" t="s">
        <v>266</v>
      </c>
      <c r="F124" s="11" t="s">
        <v>267</v>
      </c>
      <c r="G124" s="198" t="s">
        <v>58</v>
      </c>
      <c r="H124" s="199" t="s">
        <v>266</v>
      </c>
      <c r="I124" s="200" t="s">
        <v>267</v>
      </c>
      <c r="J124" s="10" t="s">
        <v>58</v>
      </c>
      <c r="K124" s="10" t="s">
        <v>266</v>
      </c>
      <c r="L124" s="115" t="s">
        <v>267</v>
      </c>
      <c r="M124" s="2" t="s">
        <v>58</v>
      </c>
      <c r="N124" s="10" t="s">
        <v>266</v>
      </c>
      <c r="O124" s="66" t="s">
        <v>267</v>
      </c>
      <c r="Q124" s="264"/>
      <c r="R124" s="264"/>
      <c r="S124" s="264"/>
    </row>
    <row r="125" spans="1:19" ht="17.25" thickBot="1">
      <c r="A125" s="123" t="s">
        <v>206</v>
      </c>
      <c r="B125" s="124">
        <v>17.899999999999999</v>
      </c>
      <c r="C125" s="76">
        <v>0.10493827159999999</v>
      </c>
      <c r="D125" s="13">
        <v>16.5</v>
      </c>
      <c r="E125" s="14">
        <f>IF(ISNUMBER(D125), (D125 - $B125) / $B125, "")</f>
        <v>-7.8212290502793227E-2</v>
      </c>
      <c r="F125" s="16">
        <f>IF(ISNUMBER(D125), $B145 * E125, "")</f>
        <v>-11731.843575418985</v>
      </c>
      <c r="G125" s="29">
        <v>16.600000000000001</v>
      </c>
      <c r="H125" s="14">
        <f>IF(ISNUMBER(G125), (G125 - $B125) / $B125, "")</f>
        <v>-7.2625698324022187E-2</v>
      </c>
      <c r="I125" s="100">
        <f>IF(ISNUMBER(G125), $B145 * H125, "")</f>
        <v>-10893.854748603328</v>
      </c>
      <c r="J125" s="13">
        <v>16.600000000000001</v>
      </c>
      <c r="K125" s="14">
        <f>IF(ISNUMBER(J125), (J125 - $B125) / $B125, "")</f>
        <v>-7.2625698324022187E-2</v>
      </c>
      <c r="L125" s="16">
        <f>IF(ISNUMBER(J125), $B145 * K125, "")</f>
        <v>-10893.854748603328</v>
      </c>
      <c r="M125" s="29">
        <v>16.399999999999999</v>
      </c>
      <c r="N125" s="14">
        <f>IF(ISNUMBER(M125), (M125 - $B125) / $B125, "")</f>
        <v>-8.3798882681564255E-2</v>
      </c>
      <c r="O125" s="16">
        <f>IF(ISNUMBER(M125), $B145 * N125, "")</f>
        <v>-12569.832402234639</v>
      </c>
      <c r="Q125" s="274"/>
      <c r="R125" s="274"/>
      <c r="S125" s="274"/>
    </row>
    <row r="126" spans="1:19" ht="17.25" thickBot="1">
      <c r="A126" s="125" t="s">
        <v>232</v>
      </c>
      <c r="B126" s="126">
        <v>93.9</v>
      </c>
      <c r="C126" s="77">
        <v>1.0660980999999999E-3</v>
      </c>
      <c r="D126" s="15">
        <v>91.2</v>
      </c>
      <c r="E126" s="32">
        <f t="shared" ref="E126:E129" si="62">IF(ISNUMBER(D126), (D126 - $B126) / $B126, "")</f>
        <v>-2.8753993610223672E-2</v>
      </c>
      <c r="F126" s="18">
        <f>IF(ISNUMBER(D126), $B145 * E126, "")</f>
        <v>-4313.0990415335509</v>
      </c>
      <c r="G126" s="31">
        <v>91</v>
      </c>
      <c r="H126" s="32">
        <f t="shared" ref="H126:H129" si="63">IF(ISNUMBER(G126), (G126 - $B126) / $B126, "")</f>
        <v>-3.088391906283286E-2</v>
      </c>
      <c r="I126" s="101">
        <f>IF(ISNUMBER(G126), $B145 * H126, "")</f>
        <v>-4632.5878594249289</v>
      </c>
      <c r="J126" s="15">
        <v>91</v>
      </c>
      <c r="K126" s="32">
        <f t="shared" ref="K126:K129" si="64">IF(ISNUMBER(J126), (J126 - $B126) / $B126, "")</f>
        <v>-3.088391906283286E-2</v>
      </c>
      <c r="L126" s="18">
        <f>IF(ISNUMBER(J126), $B145 * K126, "")</f>
        <v>-4632.5878594249289</v>
      </c>
      <c r="M126" s="31">
        <v>91.8</v>
      </c>
      <c r="N126" s="32">
        <f t="shared" ref="N126:N129" si="65">IF(ISNUMBER(M126), (M126 - $B126) / $B126, "")</f>
        <v>-2.2364217252396255E-2</v>
      </c>
      <c r="O126" s="18">
        <f>IF(ISNUMBER(M126), $B145 * N126, "")</f>
        <v>-3354.6325878594384</v>
      </c>
      <c r="Q126" s="274"/>
      <c r="R126" s="274"/>
      <c r="S126" s="274"/>
    </row>
    <row r="127" spans="1:19" ht="17.25" thickBot="1">
      <c r="A127" s="125" t="s">
        <v>188</v>
      </c>
      <c r="B127" s="126">
        <v>20.5</v>
      </c>
      <c r="C127" s="77">
        <v>-9.6618356999999995E-3</v>
      </c>
      <c r="D127" s="15">
        <v>20.399999999999999</v>
      </c>
      <c r="E127" s="32">
        <f t="shared" si="62"/>
        <v>-4.8780487804878743E-3</v>
      </c>
      <c r="F127" s="18">
        <f>IF(ISNUMBER(D127), $B145 * E127, "")</f>
        <v>-731.70731707318112</v>
      </c>
      <c r="G127" s="31">
        <v>20.399999999999999</v>
      </c>
      <c r="H127" s="32">
        <f t="shared" si="63"/>
        <v>-4.8780487804878743E-3</v>
      </c>
      <c r="I127" s="101">
        <f>IF(ISNUMBER(G127), $B145 * H127, "")</f>
        <v>-731.70731707318112</v>
      </c>
      <c r="J127" s="15">
        <v>20.5</v>
      </c>
      <c r="K127" s="32">
        <f t="shared" si="64"/>
        <v>0</v>
      </c>
      <c r="L127" s="18">
        <f>IF(ISNUMBER(J127), $B145 * K127, "")</f>
        <v>0</v>
      </c>
      <c r="M127" s="31">
        <v>20.5</v>
      </c>
      <c r="N127" s="32">
        <f t="shared" si="65"/>
        <v>0</v>
      </c>
      <c r="O127" s="18">
        <f>IF(ISNUMBER(M127), $B145 * N127, "")</f>
        <v>0</v>
      </c>
      <c r="Q127" s="264"/>
      <c r="R127" s="264"/>
      <c r="S127" s="264"/>
    </row>
    <row r="128" spans="1:19" ht="17.25" thickBot="1">
      <c r="A128" s="125" t="s">
        <v>148</v>
      </c>
      <c r="B128" s="126">
        <v>15.6</v>
      </c>
      <c r="C128" s="77">
        <v>-1.26582278E-2</v>
      </c>
      <c r="D128" s="15">
        <v>15.2</v>
      </c>
      <c r="E128" s="32">
        <f t="shared" si="62"/>
        <v>-2.5641025641025664E-2</v>
      </c>
      <c r="F128" s="18">
        <f>IF(ISNUMBER(D128), $B145 * E128, "")</f>
        <v>-3846.1538461538498</v>
      </c>
      <c r="G128" s="31">
        <v>15.2</v>
      </c>
      <c r="H128" s="32">
        <f t="shared" si="63"/>
        <v>-2.5641025641025664E-2</v>
      </c>
      <c r="I128" s="101">
        <f>IF(ISNUMBER(G128), $B145 * H128, "")</f>
        <v>-3846.1538461538498</v>
      </c>
      <c r="J128" s="15">
        <v>15.3</v>
      </c>
      <c r="K128" s="32">
        <f t="shared" si="64"/>
        <v>-1.9230769230769162E-2</v>
      </c>
      <c r="L128" s="18">
        <f>IF(ISNUMBER(J128), $B145 * K128, "")</f>
        <v>-2884.6153846153743</v>
      </c>
      <c r="M128" s="31">
        <v>15.1</v>
      </c>
      <c r="N128" s="32">
        <f t="shared" si="65"/>
        <v>-3.2051282051282055E-2</v>
      </c>
      <c r="O128" s="18">
        <f>IF(ISNUMBER(M128), $B145 * N128, "")</f>
        <v>-4807.6923076923085</v>
      </c>
      <c r="Q128" s="264"/>
      <c r="R128" s="264"/>
      <c r="S128" s="264"/>
    </row>
    <row r="129" spans="1:19" ht="17.25" thickBot="1">
      <c r="A129" s="127" t="s">
        <v>200</v>
      </c>
      <c r="B129" s="128">
        <v>91.2</v>
      </c>
      <c r="C129" s="78">
        <v>-1.4054054099999999E-2</v>
      </c>
      <c r="D129" s="20">
        <v>89.8</v>
      </c>
      <c r="E129" s="21">
        <f t="shared" si="62"/>
        <v>-1.5350877192982518E-2</v>
      </c>
      <c r="F129" s="22">
        <f>IF(ISNUMBER(D129), $B145 * E129, "")</f>
        <v>-2302.6315789473779</v>
      </c>
      <c r="G129" s="30">
        <v>89.4</v>
      </c>
      <c r="H129" s="21">
        <f t="shared" si="63"/>
        <v>-1.9736842105263126E-2</v>
      </c>
      <c r="I129" s="105">
        <f>IF(ISNUMBER(G129), $B145 * H129, "")</f>
        <v>-2960.5263157894688</v>
      </c>
      <c r="J129" s="20">
        <v>89.6</v>
      </c>
      <c r="K129" s="21">
        <f t="shared" si="64"/>
        <v>-1.75438596491229E-2</v>
      </c>
      <c r="L129" s="22">
        <f>IF(ISNUMBER(J129), $B145 * K129, "")</f>
        <v>-2631.5789473684349</v>
      </c>
      <c r="M129" s="30">
        <v>89.7</v>
      </c>
      <c r="N129" s="21">
        <f t="shared" si="65"/>
        <v>-1.6447368421052631E-2</v>
      </c>
      <c r="O129" s="22">
        <f>IF(ISNUMBER(M129), $B145 * N129, "")</f>
        <v>-2467.1052631578946</v>
      </c>
      <c r="Q129" s="264"/>
      <c r="R129" s="264"/>
      <c r="S129" s="264"/>
    </row>
    <row r="130" spans="1:19" ht="17.25" thickBot="1">
      <c r="A130" s="125" t="s">
        <v>328</v>
      </c>
      <c r="B130" s="129">
        <v>0.26900000000000002</v>
      </c>
      <c r="C130" s="80">
        <v>-1.46520147E-2</v>
      </c>
      <c r="D130" s="106">
        <v>0.26600000000000001</v>
      </c>
      <c r="E130" s="107">
        <f>IF(ISNUMBER(D130), (D130 - $B130) / $B130, "")</f>
        <v>-1.1152416356877333E-2</v>
      </c>
      <c r="F130" s="108">
        <f>IF(ISNUMBER(D130), $B145 * E130, "")</f>
        <v>-1672.8624535316001</v>
      </c>
      <c r="G130" s="109">
        <v>0.26500000000000001</v>
      </c>
      <c r="H130" s="107">
        <f>IF(ISNUMBER(G130), (G130 - $B130) / $B130, "")</f>
        <v>-1.4869888475836443E-2</v>
      </c>
      <c r="I130" s="110">
        <f>IF(ISNUMBER(G130), $B145 * H130, "")</f>
        <v>-2230.4832713754663</v>
      </c>
      <c r="J130" s="106">
        <v>0.26400000000000001</v>
      </c>
      <c r="K130" s="107">
        <f>IF(ISNUMBER(J130), (J130 - $B130) / $B130, "")</f>
        <v>-1.8587360594795554E-2</v>
      </c>
      <c r="L130" s="108">
        <f>IF(ISNUMBER(J130), $B145 * K130, "")</f>
        <v>-2788.1040892193332</v>
      </c>
      <c r="M130" s="109">
        <v>0.26800000000000002</v>
      </c>
      <c r="N130" s="107">
        <f>IF(ISNUMBER(M130), (M130 - $B130) / $B130, "")</f>
        <v>-3.7174721189591107E-3</v>
      </c>
      <c r="O130" s="108">
        <f>IF(ISNUMBER(M130), $B145 * N130, "")</f>
        <v>-557.62081784386658</v>
      </c>
      <c r="Q130" s="264"/>
      <c r="R130" s="264"/>
      <c r="S130" s="264"/>
    </row>
    <row r="131" spans="1:19" ht="17.25" thickBot="1">
      <c r="A131" s="125" t="s">
        <v>186</v>
      </c>
      <c r="B131" s="126">
        <v>18.600000000000001</v>
      </c>
      <c r="C131" s="77">
        <v>-2.6178010500000001E-2</v>
      </c>
      <c r="D131" s="15">
        <v>18.2</v>
      </c>
      <c r="E131" s="32">
        <f t="shared" ref="E131:E134" si="66">IF(ISNUMBER(D131), (D131 - $B131) / $B131, "")</f>
        <v>-2.1505376344086134E-2</v>
      </c>
      <c r="F131" s="18">
        <f>IF(ISNUMBER(D131), $B145 * E131, "")</f>
        <v>-3225.8064516129202</v>
      </c>
      <c r="G131" s="31">
        <v>17.899999999999999</v>
      </c>
      <c r="H131" s="32">
        <f t="shared" ref="H131:H134" si="67">IF(ISNUMBER(G131), (G131 - $B131) / $B131, "")</f>
        <v>-3.7634408602150685E-2</v>
      </c>
      <c r="I131" s="101">
        <f>IF(ISNUMBER(G131), $B145 * H131, "")</f>
        <v>-5645.1612903226023</v>
      </c>
      <c r="J131" s="15">
        <v>18.399999999999999</v>
      </c>
      <c r="K131" s="32">
        <f t="shared" ref="K131:K134" si="68">IF(ISNUMBER(J131), (J131 - $B131) / $B131, "")</f>
        <v>-1.0752688172043163E-2</v>
      </c>
      <c r="L131" s="18">
        <f>IF(ISNUMBER(J131), $B145 * K131, "")</f>
        <v>-1612.9032258064744</v>
      </c>
      <c r="M131" s="31">
        <v>18</v>
      </c>
      <c r="N131" s="32">
        <f t="shared" ref="N131:N134" si="69">IF(ISNUMBER(M131), (M131 - $B131) / $B131, "")</f>
        <v>-3.2258064516129108E-2</v>
      </c>
      <c r="O131" s="18">
        <f>IF(ISNUMBER(M131), $B145 * N131, "")</f>
        <v>-4838.709677419366</v>
      </c>
      <c r="Q131" s="264"/>
      <c r="R131" s="264"/>
      <c r="S131" s="264"/>
    </row>
    <row r="132" spans="1:19" ht="17.25" thickBot="1">
      <c r="A132" s="125" t="s">
        <v>120</v>
      </c>
      <c r="B132" s="126">
        <v>42.5</v>
      </c>
      <c r="C132" s="77">
        <v>-3.4090909099999997E-2</v>
      </c>
      <c r="D132" s="15">
        <v>41.5</v>
      </c>
      <c r="E132" s="32">
        <f t="shared" si="66"/>
        <v>-2.3529411764705882E-2</v>
      </c>
      <c r="F132" s="18">
        <f>IF(ISNUMBER(D132), $B145 * E132, "")</f>
        <v>-3529.4117647058824</v>
      </c>
      <c r="G132" s="31">
        <v>41.6</v>
      </c>
      <c r="H132" s="32">
        <f t="shared" si="67"/>
        <v>-2.1176470588235262E-2</v>
      </c>
      <c r="I132" s="101">
        <f>IF(ISNUMBER(G132), $B145 * H132, "")</f>
        <v>-3176.4705882352891</v>
      </c>
      <c r="J132" s="15">
        <v>41</v>
      </c>
      <c r="K132" s="32">
        <f t="shared" si="68"/>
        <v>-3.5294117647058823E-2</v>
      </c>
      <c r="L132" s="18">
        <f>IF(ISNUMBER(J132), $B145 * K132, "")</f>
        <v>-5294.1176470588234</v>
      </c>
      <c r="M132" s="31">
        <v>40.799999999999997</v>
      </c>
      <c r="N132" s="32">
        <f t="shared" si="69"/>
        <v>-4.000000000000007E-2</v>
      </c>
      <c r="O132" s="18">
        <f>IF(ISNUMBER(M132), $B145 * N132, "")</f>
        <v>-6000.0000000000109</v>
      </c>
      <c r="Q132" s="264"/>
      <c r="R132" s="264"/>
      <c r="S132" s="264"/>
    </row>
    <row r="133" spans="1:19" ht="17.25" thickBot="1">
      <c r="A133" s="125" t="s">
        <v>98</v>
      </c>
      <c r="B133" s="126">
        <v>4.87</v>
      </c>
      <c r="C133" s="77">
        <v>-4.1338582700000001E-2</v>
      </c>
      <c r="D133" s="15">
        <v>4.83</v>
      </c>
      <c r="E133" s="32">
        <f t="shared" si="66"/>
        <v>-8.2135523613963111E-3</v>
      </c>
      <c r="F133" s="18">
        <f>IF(ISNUMBER(D133), $B145 * E133, "")</f>
        <v>-1232.0328542094467</v>
      </c>
      <c r="G133" s="31">
        <v>4.8899999999999997</v>
      </c>
      <c r="H133" s="32">
        <f t="shared" si="67"/>
        <v>4.1067761806980645E-3</v>
      </c>
      <c r="I133" s="101">
        <f>IF(ISNUMBER(G133), $B145 * H133, "")</f>
        <v>616.01642710470969</v>
      </c>
      <c r="J133" s="15">
        <v>4.78</v>
      </c>
      <c r="K133" s="32">
        <f t="shared" si="68"/>
        <v>-1.8480492813141656E-2</v>
      </c>
      <c r="L133" s="18">
        <f>IF(ISNUMBER(J133), $B145 * K133, "")</f>
        <v>-2772.0739219712482</v>
      </c>
      <c r="M133" s="31">
        <v>4.78</v>
      </c>
      <c r="N133" s="32">
        <f t="shared" si="69"/>
        <v>-1.8480492813141656E-2</v>
      </c>
      <c r="O133" s="18">
        <f>IF(ISNUMBER(M133), $B145 * N133, "")</f>
        <v>-2772.0739219712482</v>
      </c>
      <c r="Q133" s="33"/>
      <c r="R133" s="33"/>
    </row>
    <row r="134" spans="1:19" ht="17.25" thickBot="1">
      <c r="A134" s="130" t="s">
        <v>146</v>
      </c>
      <c r="B134" s="131">
        <v>24.3</v>
      </c>
      <c r="C134" s="79">
        <v>-4.7058823499999999E-2</v>
      </c>
      <c r="D134" s="24">
        <v>24.1</v>
      </c>
      <c r="E134" s="25">
        <f t="shared" si="66"/>
        <v>-8.2304526748970906E-3</v>
      </c>
      <c r="F134" s="104">
        <f>IF(ISNUMBER(D134), $B145 * E134, "")</f>
        <v>-1234.5679012345636</v>
      </c>
      <c r="G134" s="102">
        <v>24.1</v>
      </c>
      <c r="H134" s="25">
        <f t="shared" si="67"/>
        <v>-8.2304526748970906E-3</v>
      </c>
      <c r="I134" s="103">
        <f>IF(ISNUMBER(G134), $B145 * H134, "")</f>
        <v>-1234.5679012345636</v>
      </c>
      <c r="J134" s="24">
        <v>23.6</v>
      </c>
      <c r="K134" s="25">
        <f t="shared" si="68"/>
        <v>-2.8806584362139887E-2</v>
      </c>
      <c r="L134" s="104">
        <f>IF(ISNUMBER(J134), $B145 * K134, "")</f>
        <v>-4320.987654320983</v>
      </c>
      <c r="M134" s="102">
        <v>23.9</v>
      </c>
      <c r="N134" s="25">
        <f t="shared" si="69"/>
        <v>-1.6460905349794327E-2</v>
      </c>
      <c r="O134" s="104">
        <f>IF(ISNUMBER(M134), $B145 * N134, "")</f>
        <v>-2469.135802469149</v>
      </c>
      <c r="Q134" s="265"/>
      <c r="R134" s="266"/>
      <c r="S134" s="267"/>
    </row>
    <row r="135" spans="1:19">
      <c r="A135" s="123" t="s">
        <v>65</v>
      </c>
      <c r="B135" s="124">
        <v>69.400000000000006</v>
      </c>
      <c r="C135" s="76">
        <v>-4.9315068500000003E-2</v>
      </c>
      <c r="D135" s="13">
        <v>67.5</v>
      </c>
      <c r="E135" s="14">
        <f>IF(ISNUMBER(D135), (D135 - $B135) / $B135, "")</f>
        <v>-2.7377521613832934E-2</v>
      </c>
      <c r="F135" s="16">
        <f>IF(ISNUMBER(D135), $B145 * E135, "")</f>
        <v>-4106.6282420749403</v>
      </c>
      <c r="G135" s="29">
        <v>67.099999999999994</v>
      </c>
      <c r="H135" s="14">
        <f>IF(ISNUMBER(G135), (G135 - $B135) / $B135, "")</f>
        <v>-3.3141210374639928E-2</v>
      </c>
      <c r="I135" s="100">
        <f>IF(ISNUMBER(G135), $B145 * H135, "")</f>
        <v>-4971.1815561959893</v>
      </c>
      <c r="J135" s="13">
        <v>66.3</v>
      </c>
      <c r="K135" s="14">
        <f>IF(ISNUMBER(J135), (J135 - $B135) / $B135, "")</f>
        <v>-4.466858789625372E-2</v>
      </c>
      <c r="L135" s="16">
        <f>IF(ISNUMBER(J135), $B145 * K135, "")</f>
        <v>-6700.2881844380581</v>
      </c>
      <c r="M135" s="29">
        <v>66.599999999999994</v>
      </c>
      <c r="N135" s="14">
        <f>IF(ISNUMBER(M135), (M135 - $B135) / $B135, "")</f>
        <v>-4.0345821325648575E-2</v>
      </c>
      <c r="O135" s="16">
        <f>IF(ISNUMBER(M135), $B145 * N135, "")</f>
        <v>-6051.8731988472864</v>
      </c>
      <c r="Q135" s="268"/>
      <c r="R135" s="269"/>
      <c r="S135" s="270"/>
    </row>
    <row r="136" spans="1:19" ht="17.25" thickBot="1">
      <c r="A136" s="125" t="s">
        <v>202</v>
      </c>
      <c r="B136" s="126">
        <v>20.3</v>
      </c>
      <c r="C136" s="77">
        <v>-5.5813953499999999E-2</v>
      </c>
      <c r="D136" s="15">
        <v>19.600000000000001</v>
      </c>
      <c r="E136" s="32">
        <f t="shared" ref="E136:E139" si="70">IF(ISNUMBER(D136), (D136 - $B136) / $B136, "")</f>
        <v>-3.448275862068962E-2</v>
      </c>
      <c r="F136" s="18">
        <f>IF(ISNUMBER(D136), $B145 * E136, "")</f>
        <v>-5172.4137931034429</v>
      </c>
      <c r="G136" s="31">
        <v>19.8</v>
      </c>
      <c r="H136" s="32">
        <f t="shared" ref="H136:H139" si="71">IF(ISNUMBER(G136), (G136 - $B136) / $B136, "")</f>
        <v>-2.463054187192118E-2</v>
      </c>
      <c r="I136" s="101">
        <f>IF(ISNUMBER(G136), $B145 * H136, "")</f>
        <v>-3694.5812807881771</v>
      </c>
      <c r="J136" s="15">
        <v>20.9</v>
      </c>
      <c r="K136" s="32">
        <f t="shared" ref="K136:K139" si="72">IF(ISNUMBER(J136), (J136 - $B136) / $B136, "")</f>
        <v>2.9556650246305313E-2</v>
      </c>
      <c r="L136" s="18">
        <f>IF(ISNUMBER(J136), $B145 * K136, "")</f>
        <v>4433.497536945797</v>
      </c>
      <c r="M136" s="31">
        <v>20.2</v>
      </c>
      <c r="N136" s="32">
        <f t="shared" ref="N136:N139" si="73">IF(ISNUMBER(M136), (M136 - $B136) / $B136, "")</f>
        <v>-4.9261083743843059E-3</v>
      </c>
      <c r="O136" s="18">
        <f>IF(ISNUMBER(M136), $B145 * N136, "")</f>
        <v>-738.91625615764588</v>
      </c>
      <c r="Q136" s="271"/>
      <c r="R136" s="272"/>
      <c r="S136" s="273"/>
    </row>
    <row r="137" spans="1:19" ht="17.25" thickBot="1">
      <c r="A137" s="125" t="s">
        <v>214</v>
      </c>
      <c r="B137" s="126">
        <v>13.8</v>
      </c>
      <c r="C137" s="77">
        <v>-0.08</v>
      </c>
      <c r="D137" s="15">
        <v>13.9</v>
      </c>
      <c r="E137" s="32">
        <f t="shared" si="70"/>
        <v>7.246376811594177E-3</v>
      </c>
      <c r="F137" s="18">
        <f>IF(ISNUMBER(D137), $B145 * E137, "")</f>
        <v>1086.9565217391266</v>
      </c>
      <c r="G137" s="31">
        <v>13.6</v>
      </c>
      <c r="H137" s="32">
        <f t="shared" si="71"/>
        <v>-1.4492753623188482E-2</v>
      </c>
      <c r="I137" s="101">
        <f>IF(ISNUMBER(G137), $B145 * H137, "")</f>
        <v>-2173.9130434782724</v>
      </c>
      <c r="J137" s="15">
        <v>13.7</v>
      </c>
      <c r="K137" s="32">
        <f t="shared" si="72"/>
        <v>-7.2463768115943053E-3</v>
      </c>
      <c r="L137" s="18">
        <f>IF(ISNUMBER(J137), $B145 * K137, "")</f>
        <v>-1086.9565217391457</v>
      </c>
      <c r="M137" s="31">
        <v>13.5</v>
      </c>
      <c r="N137" s="32">
        <f t="shared" si="73"/>
        <v>-2.173913043478266E-2</v>
      </c>
      <c r="O137" s="18">
        <f>IF(ISNUMBER(M137), $B145 * N137, "")</f>
        <v>-3260.8695652173992</v>
      </c>
      <c r="Q137" s="264"/>
      <c r="R137" s="264"/>
      <c r="S137" s="264"/>
    </row>
    <row r="138" spans="1:19" ht="17.25" thickBot="1">
      <c r="A138" s="125" t="s">
        <v>176</v>
      </c>
      <c r="B138" s="126">
        <v>22</v>
      </c>
      <c r="C138" s="77">
        <v>-9.0909090900000003E-2</v>
      </c>
      <c r="D138" s="15">
        <v>23.3</v>
      </c>
      <c r="E138" s="32">
        <f t="shared" si="70"/>
        <v>5.9090909090909124E-2</v>
      </c>
      <c r="F138" s="18">
        <f>IF(ISNUMBER(D138), $B145 * E138, "")</f>
        <v>8863.6363636363694</v>
      </c>
      <c r="G138" s="31">
        <v>25.9</v>
      </c>
      <c r="H138" s="32">
        <f t="shared" si="71"/>
        <v>0.17727272727272722</v>
      </c>
      <c r="I138" s="101">
        <f>IF(ISNUMBER(G138), $B145 * H138, "")</f>
        <v>26590.909090909085</v>
      </c>
      <c r="J138" s="15">
        <v>24.9</v>
      </c>
      <c r="K138" s="32">
        <f t="shared" si="72"/>
        <v>0.13181818181818175</v>
      </c>
      <c r="L138" s="18">
        <f>IF(ISNUMBER(J138), $B145 * K138, "")</f>
        <v>19772.727272727261</v>
      </c>
      <c r="M138" s="31">
        <v>23.7</v>
      </c>
      <c r="N138" s="32">
        <f t="shared" si="73"/>
        <v>7.7272727272727243E-2</v>
      </c>
      <c r="O138" s="18">
        <f>IF(ISNUMBER(M138), $B145 * N138, "")</f>
        <v>11590.909090909086</v>
      </c>
      <c r="Q138" s="274"/>
      <c r="R138" s="274"/>
      <c r="S138" s="274"/>
    </row>
    <row r="139" spans="1:19" ht="17.25" thickBot="1">
      <c r="A139" s="127" t="s">
        <v>208</v>
      </c>
      <c r="B139" s="128">
        <v>21.5</v>
      </c>
      <c r="C139" s="78">
        <v>-0.10041841</v>
      </c>
      <c r="D139" s="20">
        <v>19.899999999999999</v>
      </c>
      <c r="E139" s="21">
        <f t="shared" si="70"/>
        <v>-7.4418604651162859E-2</v>
      </c>
      <c r="F139" s="22">
        <f>IF(ISNUMBER(D139), $B145 * E139, "")</f>
        <v>-11162.790697674429</v>
      </c>
      <c r="G139" s="30">
        <v>20.3</v>
      </c>
      <c r="H139" s="21">
        <f t="shared" si="71"/>
        <v>-5.5813953488372058E-2</v>
      </c>
      <c r="I139" s="105">
        <f>IF(ISNUMBER(G139), $B145 * H139, "")</f>
        <v>-8372.0930232558094</v>
      </c>
      <c r="J139" s="20">
        <v>20.7</v>
      </c>
      <c r="K139" s="21">
        <f t="shared" si="72"/>
        <v>-3.720930232558143E-2</v>
      </c>
      <c r="L139" s="22">
        <f>IF(ISNUMBER(J139), $B145 * K139, "")</f>
        <v>-5581.3953488372144</v>
      </c>
      <c r="M139" s="30">
        <v>20.3</v>
      </c>
      <c r="N139" s="21">
        <f t="shared" si="73"/>
        <v>-5.5813953488372058E-2</v>
      </c>
      <c r="O139" s="22">
        <f>IF(ISNUMBER(M139), $B145 * N139, "")</f>
        <v>-8372.0930232558094</v>
      </c>
      <c r="Q139" s="274"/>
      <c r="R139" s="274"/>
      <c r="S139" s="274"/>
    </row>
    <row r="140" spans="1:19" ht="17.25" thickBot="1">
      <c r="A140" s="125" t="s">
        <v>72</v>
      </c>
      <c r="B140" s="129">
        <v>40.4</v>
      </c>
      <c r="C140" s="80">
        <v>-0.1022222222</v>
      </c>
      <c r="D140" s="106">
        <v>37.5</v>
      </c>
      <c r="E140" s="107">
        <f>IF(ISNUMBER(D140), (D140 - $B140) / $B140, "")</f>
        <v>-7.1782178217821749E-2</v>
      </c>
      <c r="F140" s="108">
        <f>IF(ISNUMBER(D140), $B145 * E140, "")</f>
        <v>-10767.326732673262</v>
      </c>
      <c r="G140" s="109">
        <v>38.299999999999997</v>
      </c>
      <c r="H140" s="107">
        <f>IF(ISNUMBER(G140), (G140 - $B140) / $B140, "")</f>
        <v>-5.1980198019802019E-2</v>
      </c>
      <c r="I140" s="110">
        <f>IF(ISNUMBER(G140), $B145 * H140, "")</f>
        <v>-7797.0297029703033</v>
      </c>
      <c r="J140" s="106">
        <v>39.5</v>
      </c>
      <c r="K140" s="107">
        <f>IF(ISNUMBER(J140), (J140 - $B140) / $B140, "")</f>
        <v>-2.2277227722772242E-2</v>
      </c>
      <c r="L140" s="108">
        <f>IF(ISNUMBER(J140), $B145 * K140, "")</f>
        <v>-3341.5841584158361</v>
      </c>
      <c r="M140" s="109">
        <v>38.200000000000003</v>
      </c>
      <c r="N140" s="107">
        <f>IF(ISNUMBER(M140), (M140 - $B140) / $B140, "")</f>
        <v>-5.4455445544554351E-2</v>
      </c>
      <c r="O140" s="108">
        <f>IF(ISNUMBER(M140), $B145 * N140, "")</f>
        <v>-8168.3168316831525</v>
      </c>
      <c r="Q140" s="264"/>
      <c r="R140" s="264"/>
      <c r="S140" s="264"/>
    </row>
    <row r="141" spans="1:19" ht="17.25" thickBot="1">
      <c r="A141" s="125"/>
      <c r="B141" s="126"/>
      <c r="C141" s="77"/>
      <c r="D141" s="15" t="s">
        <v>329</v>
      </c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 t="s">
        <v>329</v>
      </c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 t="s">
        <v>329</v>
      </c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 t="s">
        <v>329</v>
      </c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64"/>
      <c r="R141" s="264"/>
      <c r="S141" s="264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64"/>
      <c r="R142" s="264"/>
      <c r="S142" s="264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53"/>
      <c r="R143" s="254"/>
      <c r="S143" s="255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56"/>
      <c r="R144" s="257"/>
      <c r="S144" s="258"/>
    </row>
    <row r="145" spans="1:19" ht="17.25" thickBot="1">
      <c r="A145" s="132" t="s">
        <v>268</v>
      </c>
      <c r="B145" s="317">
        <f>$B$37</f>
        <v>150000</v>
      </c>
      <c r="C145" s="318"/>
      <c r="D145" s="26" t="s">
        <v>269</v>
      </c>
      <c r="E145" s="27">
        <f>IF(COUNT(E125:E144), SUM(E125:E144) / COUNT(E125:E144), 0)</f>
        <v>-2.294945140190497E-2</v>
      </c>
      <c r="F145" s="28">
        <f>SUM(F125:F144)</f>
        <v>-55078.683364571931</v>
      </c>
      <c r="G145" s="26" t="s">
        <v>269</v>
      </c>
      <c r="H145" s="27">
        <f>IF(COUNT(H125:H144), SUM(H125:H144) / COUNT(H125:H144), 0)</f>
        <v>-1.4647244261203101E-2</v>
      </c>
      <c r="I145" s="28">
        <f>SUM(I125:I144)</f>
        <v>-35153.386226887429</v>
      </c>
      <c r="J145" s="26" t="s">
        <v>269</v>
      </c>
      <c r="K145" s="27">
        <f>IF(COUNT(K125:K144), SUM(K125:K144) / COUNT(K125:K144), 0)</f>
        <v>-1.2639509534227548E-2</v>
      </c>
      <c r="L145" s="28">
        <f>SUM(L125:L144)</f>
        <v>-30334.822882146131</v>
      </c>
      <c r="M145" s="26" t="s">
        <v>269</v>
      </c>
      <c r="N145" s="27">
        <f>IF(COUNT(N125:N144), SUM(N125:N144) / COUNT(N125:N144), 0)</f>
        <v>-2.2849151068708381E-2</v>
      </c>
      <c r="O145" s="28">
        <f>SUM(O125:O144)</f>
        <v>-54837.962564900125</v>
      </c>
      <c r="Q145" s="259"/>
      <c r="R145" s="260"/>
      <c r="S145" s="261"/>
    </row>
    <row r="147" spans="1:19" ht="17.25" thickBot="1"/>
    <row r="148" spans="1:19" ht="17.25" thickBot="1">
      <c r="A148" s="275" t="s">
        <v>257</v>
      </c>
      <c r="B148" s="276"/>
      <c r="C148" s="276"/>
      <c r="D148" s="276"/>
      <c r="E148" s="276"/>
      <c r="F148" s="276"/>
      <c r="G148" s="276"/>
      <c r="H148" s="276"/>
      <c r="I148" s="276"/>
      <c r="J148" s="276"/>
      <c r="K148" s="276"/>
      <c r="L148" s="276"/>
      <c r="M148" s="276"/>
      <c r="N148" s="276"/>
      <c r="O148" s="277"/>
      <c r="Q148" s="274"/>
      <c r="R148" s="274"/>
      <c r="S148" s="274"/>
    </row>
    <row r="149" spans="1:19" ht="17.25" thickBot="1">
      <c r="A149" s="197" t="s">
        <v>265</v>
      </c>
      <c r="B149" s="275" t="s">
        <v>49</v>
      </c>
      <c r="C149" s="277"/>
      <c r="D149" s="275" t="s">
        <v>58</v>
      </c>
      <c r="E149" s="276"/>
      <c r="F149" s="277"/>
      <c r="G149" s="278">
        <f>_xlfn.IFNA(VLOOKUP(B149, 현재가테이블!$B$2:$D$200, 2, FALSE), "-")</f>
        <v>74050000</v>
      </c>
      <c r="H149" s="279"/>
      <c r="I149" s="280"/>
      <c r="J149" s="275" t="s">
        <v>59</v>
      </c>
      <c r="K149" s="276"/>
      <c r="L149" s="277"/>
      <c r="M149" s="281">
        <f>_xlfn.IFNA(VLOOKUP(B149, 현재가테이블!$B$2:$D$200, 3, FALSE), "-")</f>
        <v>-1.04236269E-2</v>
      </c>
      <c r="N149" s="282"/>
      <c r="O149" s="283"/>
      <c r="Q149" s="274"/>
      <c r="R149" s="274"/>
      <c r="S149" s="274"/>
    </row>
    <row r="150" spans="1:19" ht="17.25" thickBot="1">
      <c r="A150" s="319" t="s">
        <v>55</v>
      </c>
      <c r="B150" s="315" t="str">
        <f>TEXT($G$1, "[$-ko-KR]yyyy-mm-dd(ddd) ") &amp; "오전 00:00"</f>
        <v>2021-10-11(월) 오전 00:00</v>
      </c>
      <c r="C150" s="316"/>
      <c r="D150" s="288" t="str">
        <f>TEXT($G$1, "[$-ko-KR]yyyy-mm-dd(ddd) ") &amp; "오후 14:00"</f>
        <v>2021-10-11(월) 오후 14:00</v>
      </c>
      <c r="E150" s="289"/>
      <c r="F150" s="290"/>
      <c r="G150" s="288" t="str">
        <f>TEXT($G$1, "[$-ko-KR]yyyy-mm-dd(ddd) ") &amp; "오후 19:00"</f>
        <v>2021-10-11(월) 오후 19:00</v>
      </c>
      <c r="H150" s="289"/>
      <c r="I150" s="290"/>
      <c r="J150" s="288" t="str">
        <f>TEXT($G$1, "[$-ko-KR]yyyy-mm-dd(ddd) ") &amp; "오후 21:00"</f>
        <v>2021-10-11(월) 오후 21:00</v>
      </c>
      <c r="K150" s="289"/>
      <c r="L150" s="290"/>
      <c r="M150" s="288" t="str">
        <f>TEXT($G$1+1, "[$-ko-KR]yyyy-mm-dd(ddd) ") &amp; "오전 00:00"</f>
        <v>2021-10-12(화) 오전 00:00</v>
      </c>
      <c r="N150" s="289"/>
      <c r="O150" s="290"/>
      <c r="Q150" s="274"/>
      <c r="R150" s="274"/>
      <c r="S150" s="274"/>
    </row>
    <row r="151" spans="1:19" ht="17.25" thickBot="1">
      <c r="A151" s="320"/>
      <c r="B151" s="121" t="s">
        <v>58</v>
      </c>
      <c r="C151" s="122" t="s">
        <v>59</v>
      </c>
      <c r="D151" s="2" t="s">
        <v>58</v>
      </c>
      <c r="E151" s="10" t="s">
        <v>266</v>
      </c>
      <c r="F151" s="11" t="s">
        <v>267</v>
      </c>
      <c r="G151" s="198" t="s">
        <v>58</v>
      </c>
      <c r="H151" s="199" t="s">
        <v>266</v>
      </c>
      <c r="I151" s="200" t="s">
        <v>267</v>
      </c>
      <c r="J151" s="10" t="s">
        <v>58</v>
      </c>
      <c r="K151" s="10" t="s">
        <v>266</v>
      </c>
      <c r="L151" s="115" t="s">
        <v>267</v>
      </c>
      <c r="M151" s="2" t="s">
        <v>58</v>
      </c>
      <c r="N151" s="10" t="s">
        <v>266</v>
      </c>
      <c r="O151" s="66" t="s">
        <v>267</v>
      </c>
      <c r="Q151" s="264"/>
      <c r="R151" s="264"/>
      <c r="S151" s="264"/>
    </row>
    <row r="152" spans="1:19" ht="17.25" thickBot="1">
      <c r="A152" s="123" t="s">
        <v>150</v>
      </c>
      <c r="B152" s="124">
        <v>124</v>
      </c>
      <c r="C152" s="76">
        <v>-1.5873015899999999E-2</v>
      </c>
      <c r="D152" s="13">
        <v>123</v>
      </c>
      <c r="E152" s="14">
        <f>IF(ISNUMBER(D152), (D152 - $B152) / $B152, "")</f>
        <v>-8.0645161290322578E-3</v>
      </c>
      <c r="F152" s="16">
        <f>IF(ISNUMBER(D152), $B172 * E152, "")</f>
        <v>-1209.6774193548388</v>
      </c>
      <c r="G152" s="29">
        <v>122</v>
      </c>
      <c r="H152" s="14">
        <f>IF(ISNUMBER(G152), (G152 - $B152) / $B152, "")</f>
        <v>-1.6129032258064516E-2</v>
      </c>
      <c r="I152" s="100">
        <f>IF(ISNUMBER(G152), $B172 * H152, "")</f>
        <v>-2419.3548387096776</v>
      </c>
      <c r="J152" s="13">
        <v>122</v>
      </c>
      <c r="K152" s="14">
        <f>IF(ISNUMBER(J152), (J152 - $B152) / $B152, "")</f>
        <v>-1.6129032258064516E-2</v>
      </c>
      <c r="L152" s="16">
        <f>IF(ISNUMBER(J152), $B172 * K152, "")</f>
        <v>-2419.3548387096776</v>
      </c>
      <c r="M152" s="29">
        <v>122</v>
      </c>
      <c r="N152" s="14">
        <f>IF(ISNUMBER(M152), (M152 - $B152) / $B152, "")</f>
        <v>-1.6129032258064516E-2</v>
      </c>
      <c r="O152" s="16">
        <f>IF(ISNUMBER(M152), $B172 * N152, "")</f>
        <v>-2419.3548387096776</v>
      </c>
      <c r="Q152" s="274"/>
      <c r="R152" s="274"/>
      <c r="S152" s="274"/>
    </row>
    <row r="153" spans="1:19" ht="17.25" thickBot="1">
      <c r="A153" s="125" t="s">
        <v>51</v>
      </c>
      <c r="B153" s="126">
        <v>424</v>
      </c>
      <c r="C153" s="77">
        <v>-1.6241299300000001E-2</v>
      </c>
      <c r="D153" s="15">
        <v>425</v>
      </c>
      <c r="E153" s="32">
        <f t="shared" ref="E153:E156" si="78">IF(ISNUMBER(D153), (D153 - $B153) / $B153, "")</f>
        <v>2.3584905660377358E-3</v>
      </c>
      <c r="F153" s="18">
        <f>IF(ISNUMBER(D153), $B172 * E153, "")</f>
        <v>353.77358490566036</v>
      </c>
      <c r="G153" s="31">
        <v>429</v>
      </c>
      <c r="H153" s="32">
        <f t="shared" ref="H153:H156" si="79">IF(ISNUMBER(G153), (G153 - $B153) / $B153, "")</f>
        <v>1.179245283018868E-2</v>
      </c>
      <c r="I153" s="101">
        <f>IF(ISNUMBER(G153), $B172 * H153, "")</f>
        <v>1768.867924528302</v>
      </c>
      <c r="J153" s="15">
        <v>428</v>
      </c>
      <c r="K153" s="32">
        <f t="shared" ref="K153:K156" si="80">IF(ISNUMBER(J153), (J153 - $B153) / $B153, "")</f>
        <v>9.433962264150943E-3</v>
      </c>
      <c r="L153" s="18">
        <f>IF(ISNUMBER(J153), $B172 * K153, "")</f>
        <v>1415.0943396226414</v>
      </c>
      <c r="M153" s="31">
        <v>435</v>
      </c>
      <c r="N153" s="32">
        <f t="shared" ref="N153:N156" si="81">IF(ISNUMBER(M153), (M153 - $B153) / $B153, "")</f>
        <v>2.5943396226415096E-2</v>
      </c>
      <c r="O153" s="18">
        <f>IF(ISNUMBER(M153), $B172 * N153, "")</f>
        <v>3891.5094339622642</v>
      </c>
      <c r="Q153" s="274"/>
      <c r="R153" s="274"/>
      <c r="S153" s="274"/>
    </row>
    <row r="154" spans="1:19" ht="17.25" thickBot="1">
      <c r="A154" s="125" t="s">
        <v>160</v>
      </c>
      <c r="B154" s="126">
        <v>116</v>
      </c>
      <c r="C154" s="77">
        <v>-1.6949152499999998E-2</v>
      </c>
      <c r="D154" s="15">
        <v>115</v>
      </c>
      <c r="E154" s="32">
        <f t="shared" si="78"/>
        <v>-8.6206896551724137E-3</v>
      </c>
      <c r="F154" s="18">
        <f>IF(ISNUMBER(D154), $B172 * E154, "")</f>
        <v>-1293.1034482758621</v>
      </c>
      <c r="G154" s="31">
        <v>117</v>
      </c>
      <c r="H154" s="32">
        <f t="shared" si="79"/>
        <v>8.6206896551724137E-3</v>
      </c>
      <c r="I154" s="101">
        <f>IF(ISNUMBER(G154), $B172 * H154, "")</f>
        <v>1293.1034482758621</v>
      </c>
      <c r="J154" s="15">
        <v>114</v>
      </c>
      <c r="K154" s="32">
        <f t="shared" si="80"/>
        <v>-1.7241379310344827E-2</v>
      </c>
      <c r="L154" s="18">
        <f>IF(ISNUMBER(J154), $B172 * K154, "")</f>
        <v>-2586.2068965517242</v>
      </c>
      <c r="M154" s="31">
        <v>115</v>
      </c>
      <c r="N154" s="32">
        <f t="shared" si="81"/>
        <v>-8.6206896551724137E-3</v>
      </c>
      <c r="O154" s="18">
        <f>IF(ISNUMBER(M154), $B172 * N154, "")</f>
        <v>-1293.1034482758621</v>
      </c>
      <c r="Q154" s="264"/>
      <c r="R154" s="264"/>
      <c r="S154" s="264"/>
    </row>
    <row r="155" spans="1:19" ht="17.25" thickBot="1">
      <c r="A155" s="125" t="s">
        <v>86</v>
      </c>
      <c r="B155" s="126">
        <v>398</v>
      </c>
      <c r="C155" s="77">
        <v>-1.72839506E-2</v>
      </c>
      <c r="D155" s="15">
        <v>394</v>
      </c>
      <c r="E155" s="32">
        <f t="shared" si="78"/>
        <v>-1.0050251256281407E-2</v>
      </c>
      <c r="F155" s="18">
        <f>IF(ISNUMBER(D155), $B172 * E155, "")</f>
        <v>-1507.537688442211</v>
      </c>
      <c r="G155" s="31">
        <v>394</v>
      </c>
      <c r="H155" s="32">
        <f t="shared" si="79"/>
        <v>-1.0050251256281407E-2</v>
      </c>
      <c r="I155" s="101">
        <f>IF(ISNUMBER(G155), $B172 * H155, "")</f>
        <v>-1507.537688442211</v>
      </c>
      <c r="J155" s="15">
        <v>389</v>
      </c>
      <c r="K155" s="32">
        <f t="shared" si="80"/>
        <v>-2.2613065326633167E-2</v>
      </c>
      <c r="L155" s="18">
        <f>IF(ISNUMBER(J155), $B172 * K155, "")</f>
        <v>-3391.9597989949748</v>
      </c>
      <c r="M155" s="31">
        <v>389</v>
      </c>
      <c r="N155" s="32">
        <f t="shared" si="81"/>
        <v>-2.2613065326633167E-2</v>
      </c>
      <c r="O155" s="18">
        <f>IF(ISNUMBER(M155), $B172 * N155, "")</f>
        <v>-3391.9597989949748</v>
      </c>
      <c r="Q155" s="264"/>
      <c r="R155" s="264"/>
      <c r="S155" s="264"/>
    </row>
    <row r="156" spans="1:19" ht="17.25" thickBot="1">
      <c r="A156" s="127" t="s">
        <v>216</v>
      </c>
      <c r="B156" s="128">
        <v>170</v>
      </c>
      <c r="C156" s="78">
        <v>-1.7341040499999998E-2</v>
      </c>
      <c r="D156" s="20">
        <v>165</v>
      </c>
      <c r="E156" s="21">
        <f t="shared" si="78"/>
        <v>-2.9411764705882353E-2</v>
      </c>
      <c r="F156" s="22">
        <f>IF(ISNUMBER(D156), $B172 * E156, "")</f>
        <v>-4411.7647058823532</v>
      </c>
      <c r="G156" s="30">
        <v>167</v>
      </c>
      <c r="H156" s="21">
        <f t="shared" si="79"/>
        <v>-1.7647058823529412E-2</v>
      </c>
      <c r="I156" s="105">
        <f>IF(ISNUMBER(G156), $B172 * H156, "")</f>
        <v>-2647.0588235294117</v>
      </c>
      <c r="J156" s="20">
        <v>167</v>
      </c>
      <c r="K156" s="21">
        <f t="shared" si="80"/>
        <v>-1.7647058823529412E-2</v>
      </c>
      <c r="L156" s="22">
        <f>IF(ISNUMBER(J156), $B172 * K156, "")</f>
        <v>-2647.0588235294117</v>
      </c>
      <c r="M156" s="30">
        <v>168</v>
      </c>
      <c r="N156" s="21">
        <f t="shared" si="81"/>
        <v>-1.1764705882352941E-2</v>
      </c>
      <c r="O156" s="22">
        <f>IF(ISNUMBER(M156), $B172 * N156, "")</f>
        <v>-1764.7058823529412</v>
      </c>
      <c r="Q156" s="264"/>
      <c r="R156" s="264"/>
      <c r="S156" s="264"/>
    </row>
    <row r="157" spans="1:19" ht="17.25" thickBot="1">
      <c r="A157" s="125" t="s">
        <v>226</v>
      </c>
      <c r="B157" s="129">
        <v>938</v>
      </c>
      <c r="C157" s="80">
        <v>-1.8828451900000001E-2</v>
      </c>
      <c r="D157" s="106">
        <v>936</v>
      </c>
      <c r="E157" s="107">
        <f>IF(ISNUMBER(D157), (D157 - $B157) / $B157, "")</f>
        <v>-2.1321961620469083E-3</v>
      </c>
      <c r="F157" s="108">
        <f>IF(ISNUMBER(D157), $B172 * E157, "")</f>
        <v>-319.82942430703622</v>
      </c>
      <c r="G157" s="109">
        <v>933</v>
      </c>
      <c r="H157" s="107">
        <f>IF(ISNUMBER(G157), (G157 - $B157) / $B157, "")</f>
        <v>-5.3304904051172707E-3</v>
      </c>
      <c r="I157" s="110">
        <f>IF(ISNUMBER(G157), $B172 * H157, "")</f>
        <v>-799.57356076759061</v>
      </c>
      <c r="J157" s="106">
        <v>957</v>
      </c>
      <c r="K157" s="107">
        <f>IF(ISNUMBER(J157), (J157 - $B157) / $B157, "")</f>
        <v>2.0255863539445629E-2</v>
      </c>
      <c r="L157" s="108">
        <f>IF(ISNUMBER(J157), $B172 * K157, "")</f>
        <v>3038.3795309168445</v>
      </c>
      <c r="M157" s="109">
        <v>942</v>
      </c>
      <c r="N157" s="107">
        <f>IF(ISNUMBER(M157), (M157 - $B157) / $B157, "")</f>
        <v>4.2643923240938165E-3</v>
      </c>
      <c r="O157" s="108">
        <f>IF(ISNUMBER(M157), $B172 * N157, "")</f>
        <v>639.65884861407244</v>
      </c>
      <c r="Q157" s="264"/>
      <c r="R157" s="264"/>
      <c r="S157" s="264"/>
    </row>
    <row r="158" spans="1:19" ht="17.25" thickBot="1">
      <c r="A158" s="125" t="s">
        <v>162</v>
      </c>
      <c r="B158" s="126">
        <v>816</v>
      </c>
      <c r="C158" s="77">
        <v>-1.9230769200000001E-2</v>
      </c>
      <c r="D158" s="15">
        <v>805</v>
      </c>
      <c r="E158" s="32">
        <f t="shared" ref="E158:E161" si="82">IF(ISNUMBER(D158), (D158 - $B158) / $B158, "")</f>
        <v>-1.3480392156862746E-2</v>
      </c>
      <c r="F158" s="18">
        <f>IF(ISNUMBER(D158), $B172 * E158, "")</f>
        <v>-2022.0588235294119</v>
      </c>
      <c r="G158" s="31">
        <v>810</v>
      </c>
      <c r="H158" s="32">
        <f t="shared" ref="H158:H161" si="83">IF(ISNUMBER(G158), (G158 - $B158) / $B158, "")</f>
        <v>-7.3529411764705881E-3</v>
      </c>
      <c r="I158" s="101">
        <f>IF(ISNUMBER(G158), $B172 * H158, "")</f>
        <v>-1102.9411764705883</v>
      </c>
      <c r="J158" s="15">
        <v>825</v>
      </c>
      <c r="K158" s="32">
        <f t="shared" ref="K158:K161" si="84">IF(ISNUMBER(J158), (J158 - $B158) / $B158, "")</f>
        <v>1.1029411764705883E-2</v>
      </c>
      <c r="L158" s="18">
        <f>IF(ISNUMBER(J158), $B172 * K158, "")</f>
        <v>1654.4117647058824</v>
      </c>
      <c r="M158" s="31">
        <v>835</v>
      </c>
      <c r="N158" s="32">
        <f t="shared" ref="N158:N161" si="85">IF(ISNUMBER(M158), (M158 - $B158) / $B158, "")</f>
        <v>2.3284313725490197E-2</v>
      </c>
      <c r="O158" s="18">
        <f>IF(ISNUMBER(M158), $B172 * N158, "")</f>
        <v>3492.6470588235293</v>
      </c>
      <c r="Q158" s="264"/>
      <c r="R158" s="264"/>
      <c r="S158" s="264"/>
    </row>
    <row r="159" spans="1:19" ht="17.25" thickBot="1">
      <c r="A159" s="125" t="s">
        <v>57</v>
      </c>
      <c r="B159" s="126">
        <v>218</v>
      </c>
      <c r="C159" s="77">
        <v>-2.2421524700000001E-2</v>
      </c>
      <c r="D159" s="15">
        <v>231</v>
      </c>
      <c r="E159" s="32">
        <f t="shared" si="82"/>
        <v>5.9633027522935783E-2</v>
      </c>
      <c r="F159" s="18">
        <f>IF(ISNUMBER(D159), $B172 * E159, "")</f>
        <v>8944.9541284403676</v>
      </c>
      <c r="G159" s="31">
        <v>224</v>
      </c>
      <c r="H159" s="32">
        <f t="shared" si="83"/>
        <v>2.7522935779816515E-2</v>
      </c>
      <c r="I159" s="101">
        <f>IF(ISNUMBER(G159), $B172 * H159, "")</f>
        <v>4128.440366972477</v>
      </c>
      <c r="J159" s="15">
        <v>220</v>
      </c>
      <c r="K159" s="32">
        <f t="shared" si="84"/>
        <v>9.1743119266055051E-3</v>
      </c>
      <c r="L159" s="18">
        <f>IF(ISNUMBER(J159), $B172 * K159, "")</f>
        <v>1376.1467889908258</v>
      </c>
      <c r="M159" s="31">
        <v>225</v>
      </c>
      <c r="N159" s="32">
        <f t="shared" si="85"/>
        <v>3.2110091743119268E-2</v>
      </c>
      <c r="O159" s="18">
        <f>IF(ISNUMBER(M159), $B172 * N159, "")</f>
        <v>4816.5137614678906</v>
      </c>
      <c r="Q159" s="264"/>
      <c r="R159" s="264"/>
      <c r="S159" s="264"/>
    </row>
    <row r="160" spans="1:19" ht="17.25" thickBot="1">
      <c r="A160" s="125" t="s">
        <v>112</v>
      </c>
      <c r="B160" s="126">
        <v>954</v>
      </c>
      <c r="C160" s="77">
        <v>-2.3541453399999999E-2</v>
      </c>
      <c r="D160" s="15">
        <v>938</v>
      </c>
      <c r="E160" s="32">
        <f t="shared" si="82"/>
        <v>-1.6771488469601678E-2</v>
      </c>
      <c r="F160" s="18">
        <f>IF(ISNUMBER(D160), $B172 * E160, "")</f>
        <v>-2515.7232704402518</v>
      </c>
      <c r="G160" s="31">
        <v>932</v>
      </c>
      <c r="H160" s="32">
        <f t="shared" si="83"/>
        <v>-2.3060796645702306E-2</v>
      </c>
      <c r="I160" s="101">
        <f>IF(ISNUMBER(G160), $B172 * H160, "")</f>
        <v>-3459.1194968553459</v>
      </c>
      <c r="J160" s="15">
        <v>925</v>
      </c>
      <c r="K160" s="32">
        <f t="shared" si="84"/>
        <v>-3.0398322851153039E-2</v>
      </c>
      <c r="L160" s="18">
        <f>IF(ISNUMBER(J160), $B172 * K160, "")</f>
        <v>-4559.7484276729556</v>
      </c>
      <c r="M160" s="31">
        <v>924</v>
      </c>
      <c r="N160" s="32">
        <f t="shared" si="85"/>
        <v>-3.1446540880503145E-2</v>
      </c>
      <c r="O160" s="18">
        <f>IF(ISNUMBER(M160), $B172 * N160, "")</f>
        <v>-4716.9811320754716</v>
      </c>
      <c r="Q160" s="33"/>
      <c r="R160" s="33"/>
    </row>
    <row r="161" spans="1:19" ht="17.25" thickBot="1">
      <c r="A161" s="130" t="s">
        <v>130</v>
      </c>
      <c r="B161" s="131">
        <v>124</v>
      </c>
      <c r="C161" s="79">
        <v>-2.3622047199999999E-2</v>
      </c>
      <c r="D161" s="24">
        <v>121</v>
      </c>
      <c r="E161" s="25">
        <f t="shared" si="82"/>
        <v>-2.4193548387096774E-2</v>
      </c>
      <c r="F161" s="104">
        <f>IF(ISNUMBER(D161), $B172 * E161, "")</f>
        <v>-3629.0322580645161</v>
      </c>
      <c r="G161" s="102">
        <v>120</v>
      </c>
      <c r="H161" s="25">
        <f t="shared" si="83"/>
        <v>-3.2258064516129031E-2</v>
      </c>
      <c r="I161" s="103">
        <f>IF(ISNUMBER(G161), $B172 * H161, "")</f>
        <v>-4838.7096774193551</v>
      </c>
      <c r="J161" s="24">
        <v>119</v>
      </c>
      <c r="K161" s="25">
        <f t="shared" si="84"/>
        <v>-4.0322580645161289E-2</v>
      </c>
      <c r="L161" s="104">
        <f>IF(ISNUMBER(J161), $B172 * K161, "")</f>
        <v>-6048.3870967741932</v>
      </c>
      <c r="M161" s="102">
        <v>118</v>
      </c>
      <c r="N161" s="25">
        <f t="shared" si="85"/>
        <v>-4.8387096774193547E-2</v>
      </c>
      <c r="O161" s="104">
        <f>IF(ISNUMBER(M161), $B172 * N161, "")</f>
        <v>-7258.0645161290322</v>
      </c>
      <c r="Q161" s="265"/>
      <c r="R161" s="266"/>
      <c r="S161" s="267"/>
    </row>
    <row r="162" spans="1:19">
      <c r="A162" s="123" t="s">
        <v>54</v>
      </c>
      <c r="B162" s="124">
        <v>443</v>
      </c>
      <c r="C162" s="76">
        <v>-2.4229074900000001E-2</v>
      </c>
      <c r="D162" s="13">
        <v>437</v>
      </c>
      <c r="E162" s="14">
        <f>IF(ISNUMBER(D162), (D162 - $B162) / $B162, "")</f>
        <v>-1.3544018058690745E-2</v>
      </c>
      <c r="F162" s="16">
        <f>IF(ISNUMBER(D162), $B172 * E162, "")</f>
        <v>-2031.6027088036117</v>
      </c>
      <c r="G162" s="29">
        <v>443</v>
      </c>
      <c r="H162" s="14">
        <f>IF(ISNUMBER(G162), (G162 - $B162) / $B162, "")</f>
        <v>0</v>
      </c>
      <c r="I162" s="100">
        <f>IF(ISNUMBER(G162), $B172 * H162, "")</f>
        <v>0</v>
      </c>
      <c r="J162" s="13">
        <v>435</v>
      </c>
      <c r="K162" s="14">
        <f>IF(ISNUMBER(J162), (J162 - $B162) / $B162, "")</f>
        <v>-1.8058690744920992E-2</v>
      </c>
      <c r="L162" s="16">
        <f>IF(ISNUMBER(J162), $B172 * K162, "")</f>
        <v>-2708.8036117381489</v>
      </c>
      <c r="M162" s="29">
        <v>433</v>
      </c>
      <c r="N162" s="14">
        <f>IF(ISNUMBER(M162), (M162 - $B162) / $B162, "")</f>
        <v>-2.2573363431151242E-2</v>
      </c>
      <c r="O162" s="16">
        <f>IF(ISNUMBER(M162), $B172 * N162, "")</f>
        <v>-3386.0045146726861</v>
      </c>
      <c r="Q162" s="268"/>
      <c r="R162" s="269"/>
      <c r="S162" s="270"/>
    </row>
    <row r="163" spans="1:19" ht="17.25" thickBot="1">
      <c r="A163" s="125" t="s">
        <v>136</v>
      </c>
      <c r="B163" s="126">
        <v>375</v>
      </c>
      <c r="C163" s="77">
        <v>-2.5974026000000001E-2</v>
      </c>
      <c r="D163" s="15">
        <v>380</v>
      </c>
      <c r="E163" s="32">
        <f t="shared" ref="E163:E166" si="86">IF(ISNUMBER(D163), (D163 - $B163) / $B163, "")</f>
        <v>1.3333333333333334E-2</v>
      </c>
      <c r="F163" s="18">
        <f>IF(ISNUMBER(D163), $B172 * E163, "")</f>
        <v>2000.0000000000002</v>
      </c>
      <c r="G163" s="31">
        <v>376</v>
      </c>
      <c r="H163" s="32">
        <f t="shared" ref="H163:H166" si="87">IF(ISNUMBER(G163), (G163 - $B163) / $B163, "")</f>
        <v>2.6666666666666666E-3</v>
      </c>
      <c r="I163" s="101">
        <f>IF(ISNUMBER(G163), $B172 * H163, "")</f>
        <v>400</v>
      </c>
      <c r="J163" s="15">
        <v>371</v>
      </c>
      <c r="K163" s="32">
        <f t="shared" ref="K163:K166" si="88">IF(ISNUMBER(J163), (J163 - $B163) / $B163, "")</f>
        <v>-1.0666666666666666E-2</v>
      </c>
      <c r="L163" s="18">
        <f>IF(ISNUMBER(J163), $B172 * K163, "")</f>
        <v>-1600</v>
      </c>
      <c r="M163" s="31">
        <v>371</v>
      </c>
      <c r="N163" s="32">
        <f t="shared" ref="N163:N166" si="89">IF(ISNUMBER(M163), (M163 - $B163) / $B163, "")</f>
        <v>-1.0666666666666666E-2</v>
      </c>
      <c r="O163" s="18">
        <f>IF(ISNUMBER(M163), $B172 * N163, "")</f>
        <v>-1600</v>
      </c>
      <c r="Q163" s="271"/>
      <c r="R163" s="272"/>
      <c r="S163" s="273"/>
    </row>
    <row r="164" spans="1:19" ht="17.25" thickBot="1">
      <c r="A164" s="125" t="s">
        <v>126</v>
      </c>
      <c r="B164" s="126">
        <v>141</v>
      </c>
      <c r="C164" s="77">
        <v>-2.75862069E-2</v>
      </c>
      <c r="D164" s="15">
        <v>140</v>
      </c>
      <c r="E164" s="32">
        <f t="shared" si="86"/>
        <v>-7.0921985815602835E-3</v>
      </c>
      <c r="F164" s="18">
        <f>IF(ISNUMBER(D164), $B172 * E164, "")</f>
        <v>-1063.8297872340424</v>
      </c>
      <c r="G164" s="31">
        <v>139</v>
      </c>
      <c r="H164" s="32">
        <f t="shared" si="87"/>
        <v>-1.4184397163120567E-2</v>
      </c>
      <c r="I164" s="101">
        <f>IF(ISNUMBER(G164), $B172 * H164, "")</f>
        <v>-2127.6595744680849</v>
      </c>
      <c r="J164" s="15">
        <v>137</v>
      </c>
      <c r="K164" s="32">
        <f t="shared" si="88"/>
        <v>-2.8368794326241134E-2</v>
      </c>
      <c r="L164" s="18">
        <f>IF(ISNUMBER(J164), $B172 * K164, "")</f>
        <v>-4255.3191489361698</v>
      </c>
      <c r="M164" s="31">
        <v>138</v>
      </c>
      <c r="N164" s="32">
        <f t="shared" si="89"/>
        <v>-2.1276595744680851E-2</v>
      </c>
      <c r="O164" s="18">
        <f>IF(ISNUMBER(M164), $B172 * N164, "")</f>
        <v>-3191.4893617021276</v>
      </c>
      <c r="Q164" s="264"/>
      <c r="R164" s="264"/>
      <c r="S164" s="264"/>
    </row>
    <row r="165" spans="1:19" ht="17.25" thickBot="1">
      <c r="A165" s="125" t="s">
        <v>122</v>
      </c>
      <c r="B165" s="126">
        <v>627</v>
      </c>
      <c r="C165" s="77">
        <v>-2.7906976699999999E-2</v>
      </c>
      <c r="D165" s="15">
        <v>626</v>
      </c>
      <c r="E165" s="32">
        <f t="shared" si="86"/>
        <v>-1.594896331738437E-3</v>
      </c>
      <c r="F165" s="18">
        <f>IF(ISNUMBER(D165), $B172 * E165, "")</f>
        <v>-239.23444976076556</v>
      </c>
      <c r="G165" s="31">
        <v>627</v>
      </c>
      <c r="H165" s="32">
        <f t="shared" si="87"/>
        <v>0</v>
      </c>
      <c r="I165" s="101">
        <f>IF(ISNUMBER(G165), $B172 * H165, "")</f>
        <v>0</v>
      </c>
      <c r="J165" s="15">
        <v>621</v>
      </c>
      <c r="K165" s="32">
        <f t="shared" si="88"/>
        <v>-9.5693779904306216E-3</v>
      </c>
      <c r="L165" s="18">
        <f>IF(ISNUMBER(J165), $B172 * K165, "")</f>
        <v>-1435.4066985645932</v>
      </c>
      <c r="M165" s="31">
        <v>619</v>
      </c>
      <c r="N165" s="32">
        <f t="shared" si="89"/>
        <v>-1.2759170653907496E-2</v>
      </c>
      <c r="O165" s="18">
        <f>IF(ISNUMBER(M165), $B172 * N165, "")</f>
        <v>-1913.8755980861245</v>
      </c>
      <c r="Q165" s="274"/>
      <c r="R165" s="274"/>
      <c r="S165" s="274"/>
    </row>
    <row r="166" spans="1:19" ht="17.25" thickBot="1">
      <c r="A166" s="127" t="s">
        <v>164</v>
      </c>
      <c r="B166" s="128">
        <v>239</v>
      </c>
      <c r="C166" s="78">
        <v>-2.8455284599999998E-2</v>
      </c>
      <c r="D166" s="20">
        <v>235</v>
      </c>
      <c r="E166" s="21">
        <f t="shared" si="86"/>
        <v>-1.6736401673640166E-2</v>
      </c>
      <c r="F166" s="22">
        <f>IF(ISNUMBER(D166), $B172 * E166, "")</f>
        <v>-2510.460251046025</v>
      </c>
      <c r="G166" s="30">
        <v>236</v>
      </c>
      <c r="H166" s="21">
        <f t="shared" si="87"/>
        <v>-1.2552301255230125E-2</v>
      </c>
      <c r="I166" s="105">
        <f>IF(ISNUMBER(G166), $B172 * H166, "")</f>
        <v>-1882.8451882845188</v>
      </c>
      <c r="J166" s="20">
        <v>234</v>
      </c>
      <c r="K166" s="21">
        <f t="shared" si="88"/>
        <v>-2.0920502092050208E-2</v>
      </c>
      <c r="L166" s="22">
        <f>IF(ISNUMBER(J166), $B172 * K166, "")</f>
        <v>-3138.0753138075311</v>
      </c>
      <c r="M166" s="30">
        <v>234</v>
      </c>
      <c r="N166" s="21">
        <f t="shared" si="89"/>
        <v>-2.0920502092050208E-2</v>
      </c>
      <c r="O166" s="22">
        <f>IF(ISNUMBER(M166), $B172 * N166, "")</f>
        <v>-3138.0753138075311</v>
      </c>
      <c r="Q166" s="274"/>
      <c r="R166" s="274"/>
      <c r="S166" s="274"/>
    </row>
    <row r="167" spans="1:19" ht="17.25" thickBot="1">
      <c r="A167" s="125" t="s">
        <v>240</v>
      </c>
      <c r="B167" s="129">
        <v>677</v>
      </c>
      <c r="C167" s="80">
        <v>-2.8694404600000001E-2</v>
      </c>
      <c r="D167" s="106">
        <v>672</v>
      </c>
      <c r="E167" s="107">
        <f>IF(ISNUMBER(D167), (D167 - $B167) / $B167, "")</f>
        <v>-7.385524372230428E-3</v>
      </c>
      <c r="F167" s="108">
        <f>IF(ISNUMBER(D167), $B172 * E167, "")</f>
        <v>-1107.8286558345642</v>
      </c>
      <c r="G167" s="109">
        <v>667</v>
      </c>
      <c r="H167" s="107">
        <f>IF(ISNUMBER(G167), (G167 - $B167) / $B167, "")</f>
        <v>-1.4771048744460856E-2</v>
      </c>
      <c r="I167" s="110">
        <f>IF(ISNUMBER(G167), $B172 * H167, "")</f>
        <v>-2215.6573116691284</v>
      </c>
      <c r="J167" s="106">
        <v>679</v>
      </c>
      <c r="K167" s="107">
        <f>IF(ISNUMBER(J167), (J167 - $B167) / $B167, "")</f>
        <v>2.9542097488921715E-3</v>
      </c>
      <c r="L167" s="108">
        <f>IF(ISNUMBER(J167), $B172 * K167, "")</f>
        <v>443.13146233382571</v>
      </c>
      <c r="M167" s="109">
        <v>684</v>
      </c>
      <c r="N167" s="107">
        <f>IF(ISNUMBER(M167), (M167 - $B167) / $B167, "")</f>
        <v>1.03397341211226E-2</v>
      </c>
      <c r="O167" s="108">
        <f>IF(ISNUMBER(M167), $B172 * N167, "")</f>
        <v>1550.96011816839</v>
      </c>
      <c r="Q167" s="264"/>
      <c r="R167" s="264"/>
      <c r="S167" s="264"/>
    </row>
    <row r="168" spans="1:19" ht="17.25" thickBot="1">
      <c r="A168" s="125" t="s">
        <v>80</v>
      </c>
      <c r="B168" s="126">
        <v>904</v>
      </c>
      <c r="C168" s="77">
        <v>-3.5218783400000002E-2</v>
      </c>
      <c r="D168" s="15">
        <v>895</v>
      </c>
      <c r="E168" s="32">
        <f t="shared" ref="E168:E171" si="90">IF(ISNUMBER(D168), (D168 - $B168) / $B168, "")</f>
        <v>-9.9557522123893804E-3</v>
      </c>
      <c r="F168" s="18">
        <f>IF(ISNUMBER(D168), $B172 * E168, "")</f>
        <v>-1493.3628318584072</v>
      </c>
      <c r="G168" s="31">
        <v>896</v>
      </c>
      <c r="H168" s="32">
        <f t="shared" ref="H168:H171" si="91">IF(ISNUMBER(G168), (G168 - $B168) / $B168, "")</f>
        <v>-8.8495575221238937E-3</v>
      </c>
      <c r="I168" s="101">
        <f>IF(ISNUMBER(G168), $B172 * H168, "")</f>
        <v>-1327.4336283185839</v>
      </c>
      <c r="J168" s="15">
        <v>888</v>
      </c>
      <c r="K168" s="32">
        <f t="shared" ref="K168:K171" si="92">IF(ISNUMBER(J168), (J168 - $B168) / $B168, "")</f>
        <v>-1.7699115044247787E-2</v>
      </c>
      <c r="L168" s="18">
        <f>IF(ISNUMBER(J168), $B172 * K168, "")</f>
        <v>-2654.8672566371679</v>
      </c>
      <c r="M168" s="31">
        <v>882</v>
      </c>
      <c r="N168" s="32">
        <f t="shared" ref="N168:N171" si="93">IF(ISNUMBER(M168), (M168 - $B168) / $B168, "")</f>
        <v>-2.4336283185840708E-2</v>
      </c>
      <c r="O168" s="18">
        <f>IF(ISNUMBER(M168), $B172 * N168, "")</f>
        <v>-3650.4424778761063</v>
      </c>
      <c r="Q168" s="264"/>
      <c r="R168" s="264"/>
      <c r="S168" s="264"/>
    </row>
    <row r="169" spans="1:19" ht="17.25" thickBot="1">
      <c r="A169" s="125" t="s">
        <v>61</v>
      </c>
      <c r="B169" s="126">
        <v>986</v>
      </c>
      <c r="C169" s="77">
        <v>-4.2718446600000001E-2</v>
      </c>
      <c r="D169" s="15">
        <v>980</v>
      </c>
      <c r="E169" s="32">
        <f t="shared" si="90"/>
        <v>-6.0851926977687626E-3</v>
      </c>
      <c r="F169" s="18">
        <f>IF(ISNUMBER(D169), $B172 * E169, "")</f>
        <v>-912.77890466531437</v>
      </c>
      <c r="G169" s="31">
        <v>973</v>
      </c>
      <c r="H169" s="32">
        <f t="shared" si="91"/>
        <v>-1.3184584178498986E-2</v>
      </c>
      <c r="I169" s="101">
        <f>IF(ISNUMBER(G169), $B172 * H169, "")</f>
        <v>-1977.6876267748478</v>
      </c>
      <c r="J169" s="15">
        <v>952</v>
      </c>
      <c r="K169" s="32">
        <f t="shared" si="92"/>
        <v>-3.4482758620689655E-2</v>
      </c>
      <c r="L169" s="18">
        <f>IF(ISNUMBER(J169), $B172 * K169, "")</f>
        <v>-5172.4137931034484</v>
      </c>
      <c r="M169" s="31">
        <v>953</v>
      </c>
      <c r="N169" s="32">
        <f t="shared" si="93"/>
        <v>-3.3468559837728194E-2</v>
      </c>
      <c r="O169" s="18">
        <f>IF(ISNUMBER(M169), $B172 * N169, "")</f>
        <v>-5020.2839756592293</v>
      </c>
      <c r="Q169" s="264"/>
      <c r="R169" s="264"/>
      <c r="S169" s="264"/>
    </row>
    <row r="170" spans="1:19">
      <c r="A170" s="125" t="s">
        <v>248</v>
      </c>
      <c r="B170" s="126">
        <v>107</v>
      </c>
      <c r="C170" s="77">
        <v>-4.4642857100000002E-2</v>
      </c>
      <c r="D170" s="15">
        <v>102</v>
      </c>
      <c r="E170" s="32">
        <f t="shared" si="90"/>
        <v>-4.6728971962616821E-2</v>
      </c>
      <c r="F170" s="18">
        <f>IF(ISNUMBER(D170), $B172 * E170, "")</f>
        <v>-7009.3457943925232</v>
      </c>
      <c r="G170" s="31">
        <v>102</v>
      </c>
      <c r="H170" s="32">
        <f t="shared" si="91"/>
        <v>-4.6728971962616821E-2</v>
      </c>
      <c r="I170" s="101">
        <f>IF(ISNUMBER(G170), $B172 * H170, "")</f>
        <v>-7009.3457943925232</v>
      </c>
      <c r="J170" s="15">
        <v>101</v>
      </c>
      <c r="K170" s="32">
        <f t="shared" si="92"/>
        <v>-5.6074766355140186E-2</v>
      </c>
      <c r="L170" s="18">
        <f>IF(ISNUMBER(J170), $B172 * K170, "")</f>
        <v>-8411.2149532710282</v>
      </c>
      <c r="M170" s="31">
        <v>100</v>
      </c>
      <c r="N170" s="32">
        <f t="shared" si="93"/>
        <v>-6.5420560747663545E-2</v>
      </c>
      <c r="O170" s="18">
        <f>IF(ISNUMBER(M170), $B172 * N170, "")</f>
        <v>-9813.0841121495323</v>
      </c>
      <c r="Q170" s="253"/>
      <c r="R170" s="254"/>
      <c r="S170" s="255"/>
    </row>
    <row r="171" spans="1:19" ht="17.25" thickBot="1">
      <c r="A171" s="130" t="s">
        <v>238</v>
      </c>
      <c r="B171" s="131">
        <v>163</v>
      </c>
      <c r="C171" s="79">
        <v>-7.9096045200000006E-2</v>
      </c>
      <c r="D171" s="24">
        <v>162</v>
      </c>
      <c r="E171" s="25">
        <f t="shared" si="90"/>
        <v>-6.1349693251533744E-3</v>
      </c>
      <c r="F171" s="104">
        <f>IF(ISNUMBER(D171), $B172 * E171, "")</f>
        <v>-920.24539877300617</v>
      </c>
      <c r="G171" s="102">
        <v>166</v>
      </c>
      <c r="H171" s="25">
        <f t="shared" si="91"/>
        <v>1.8404907975460124E-2</v>
      </c>
      <c r="I171" s="103">
        <f>IF(ISNUMBER(G171), $B172 * H171, "")</f>
        <v>2760.7361963190187</v>
      </c>
      <c r="J171" s="24">
        <v>184</v>
      </c>
      <c r="K171" s="25">
        <f t="shared" si="92"/>
        <v>0.12883435582822086</v>
      </c>
      <c r="L171" s="104">
        <f>IF(ISNUMBER(J171), $B172 * K171, "")</f>
        <v>19325.15337423313</v>
      </c>
      <c r="M171" s="102">
        <v>176</v>
      </c>
      <c r="N171" s="25">
        <f t="shared" si="93"/>
        <v>7.9754601226993863E-2</v>
      </c>
      <c r="O171" s="104">
        <f>IF(ISNUMBER(M171), $B172 * N171, "")</f>
        <v>11963.190184049079</v>
      </c>
      <c r="Q171" s="256"/>
      <c r="R171" s="257"/>
      <c r="S171" s="258"/>
    </row>
    <row r="172" spans="1:19" ht="17.25" thickBot="1">
      <c r="A172" s="132" t="s">
        <v>268</v>
      </c>
      <c r="B172" s="317">
        <f>$B$37</f>
        <v>150000</v>
      </c>
      <c r="C172" s="318"/>
      <c r="D172" s="26" t="s">
        <v>269</v>
      </c>
      <c r="E172" s="27">
        <f>IF(COUNT(E152:E171), SUM(E152:E171) / COUNT(E152:E171), 0)</f>
        <v>-7.632896035772903E-3</v>
      </c>
      <c r="F172" s="28">
        <f>SUM(F152:F171)</f>
        <v>-22898.688107318714</v>
      </c>
      <c r="G172" s="26" t="s">
        <v>269</v>
      </c>
      <c r="H172" s="27">
        <f>IF(COUNT(H152:H171), SUM(H152:H171) / COUNT(H152:H171), 0)</f>
        <v>-7.6545921500020698E-3</v>
      </c>
      <c r="I172" s="28">
        <f>SUM(I152:I171)</f>
        <v>-22963.776450006208</v>
      </c>
      <c r="J172" s="26" t="s">
        <v>269</v>
      </c>
      <c r="K172" s="27">
        <f>IF(COUNT(K152:K171), SUM(K152:K171) / COUNT(K152:K171), 0)</f>
        <v>-7.9254997991626257E-3</v>
      </c>
      <c r="L172" s="28">
        <f>SUM(L152:L171)</f>
        <v>-23776.499397487882</v>
      </c>
      <c r="M172" s="26" t="s">
        <v>269</v>
      </c>
      <c r="N172" s="27">
        <f>IF(COUNT(N152:N171), SUM(N152:N171) / COUNT(N152:N171), 0)</f>
        <v>-8.7343151884686915E-3</v>
      </c>
      <c r="O172" s="28">
        <f>SUM(O152:O171)</f>
        <v>-26202.945565406069</v>
      </c>
      <c r="Q172" s="259"/>
      <c r="R172" s="260"/>
      <c r="S172" s="261"/>
    </row>
    <row r="174" spans="1:19" ht="17.25" thickBot="1"/>
    <row r="175" spans="1:19" ht="17.25" thickBot="1">
      <c r="A175" s="275" t="s">
        <v>253</v>
      </c>
      <c r="B175" s="276"/>
      <c r="C175" s="276"/>
      <c r="D175" s="276"/>
      <c r="E175" s="276"/>
      <c r="F175" s="276"/>
      <c r="G175" s="276"/>
      <c r="H175" s="276"/>
      <c r="I175" s="276"/>
      <c r="J175" s="276"/>
      <c r="K175" s="276"/>
      <c r="L175" s="276"/>
      <c r="M175" s="276"/>
      <c r="N175" s="276"/>
      <c r="O175" s="277"/>
      <c r="Q175" s="274"/>
      <c r="R175" s="274"/>
      <c r="S175" s="274"/>
    </row>
    <row r="176" spans="1:19" ht="17.25" thickBot="1">
      <c r="A176" s="197" t="s">
        <v>265</v>
      </c>
      <c r="B176" s="275" t="s">
        <v>49</v>
      </c>
      <c r="C176" s="277"/>
      <c r="D176" s="275" t="s">
        <v>58</v>
      </c>
      <c r="E176" s="276"/>
      <c r="F176" s="277"/>
      <c r="G176" s="278">
        <f>_xlfn.IFNA(VLOOKUP(B176, 현재가테이블!$B$2:$D$200, 2, FALSE), "-")</f>
        <v>74050000</v>
      </c>
      <c r="H176" s="279"/>
      <c r="I176" s="280"/>
      <c r="J176" s="275" t="s">
        <v>59</v>
      </c>
      <c r="K176" s="276"/>
      <c r="L176" s="277"/>
      <c r="M176" s="281">
        <f>_xlfn.IFNA(VLOOKUP(B176, 현재가테이블!$B$2:$D$200, 3, FALSE), "-")</f>
        <v>-1.04236269E-2</v>
      </c>
      <c r="N176" s="282"/>
      <c r="O176" s="283"/>
      <c r="Q176" s="274"/>
      <c r="R176" s="274"/>
      <c r="S176" s="274"/>
    </row>
    <row r="177" spans="1:19" ht="17.25" thickBot="1">
      <c r="A177" s="319" t="s">
        <v>55</v>
      </c>
      <c r="B177" s="315" t="str">
        <f>TEXT($G$1, "[$-ko-KR]yyyy-mm-dd(ddd) ") &amp; "오전 00:00"</f>
        <v>2021-10-11(월) 오전 00:00</v>
      </c>
      <c r="C177" s="316"/>
      <c r="D177" s="288" t="str">
        <f>TEXT($G$1, "[$-ko-KR]yyyy-mm-dd(ddd) ") &amp; "오후 14:00"</f>
        <v>2021-10-11(월) 오후 14:00</v>
      </c>
      <c r="E177" s="289"/>
      <c r="F177" s="290"/>
      <c r="G177" s="288" t="str">
        <f>TEXT($G$1, "[$-ko-KR]yyyy-mm-dd(ddd) ") &amp; "오후 19:00"</f>
        <v>2021-10-11(월) 오후 19:00</v>
      </c>
      <c r="H177" s="289"/>
      <c r="I177" s="290"/>
      <c r="J177" s="288" t="str">
        <f>TEXT($G$1, "[$-ko-KR]yyyy-mm-dd(ddd) ") &amp; "오후 21:00"</f>
        <v>2021-10-11(월) 오후 21:00</v>
      </c>
      <c r="K177" s="289"/>
      <c r="L177" s="290"/>
      <c r="M177" s="288" t="str">
        <f>TEXT($G$1+1, "[$-ko-KR]yyyy-mm-dd(ddd) ") &amp; "오전 00:00"</f>
        <v>2021-10-12(화) 오전 00:00</v>
      </c>
      <c r="N177" s="289"/>
      <c r="O177" s="290"/>
      <c r="Q177" s="274"/>
      <c r="R177" s="274"/>
      <c r="S177" s="274"/>
    </row>
    <row r="178" spans="1:19" ht="17.25" thickBot="1">
      <c r="A178" s="320"/>
      <c r="B178" s="121" t="s">
        <v>58</v>
      </c>
      <c r="C178" s="122" t="s">
        <v>59</v>
      </c>
      <c r="D178" s="2" t="s">
        <v>58</v>
      </c>
      <c r="E178" s="10" t="s">
        <v>266</v>
      </c>
      <c r="F178" s="11" t="s">
        <v>267</v>
      </c>
      <c r="G178" s="198" t="s">
        <v>58</v>
      </c>
      <c r="H178" s="199" t="s">
        <v>266</v>
      </c>
      <c r="I178" s="200" t="s">
        <v>267</v>
      </c>
      <c r="J178" s="10" t="s">
        <v>58</v>
      </c>
      <c r="K178" s="10" t="s">
        <v>266</v>
      </c>
      <c r="L178" s="115" t="s">
        <v>267</v>
      </c>
      <c r="M178" s="2" t="s">
        <v>58</v>
      </c>
      <c r="N178" s="10" t="s">
        <v>266</v>
      </c>
      <c r="O178" s="66" t="s">
        <v>267</v>
      </c>
      <c r="Q178" s="264"/>
      <c r="R178" s="264"/>
      <c r="S178" s="264"/>
    </row>
    <row r="179" spans="1:19" ht="17.25" thickBot="1">
      <c r="A179" s="123" t="s">
        <v>84</v>
      </c>
      <c r="B179" s="124">
        <v>5885</v>
      </c>
      <c r="C179" s="76">
        <v>-3.6824877300000003E-2</v>
      </c>
      <c r="D179" s="13">
        <v>5745</v>
      </c>
      <c r="E179" s="14">
        <f>IF(ISNUMBER(D179), (D179 - $B179) / $B179, "")</f>
        <v>-2.3789294817332201E-2</v>
      </c>
      <c r="F179" s="16">
        <f>IF(ISNUMBER(D179), $B199 * E179, "")</f>
        <v>-3568.3942225998303</v>
      </c>
      <c r="G179" s="29">
        <v>5770</v>
      </c>
      <c r="H179" s="14">
        <f>IF(ISNUMBER(G179), (G179 - $B179) / $B179, "")</f>
        <v>-1.9541206457094309E-2</v>
      </c>
      <c r="I179" s="100">
        <f>IF(ISNUMBER(G179), $B199 * H179, "")</f>
        <v>-2931.1809685641465</v>
      </c>
      <c r="J179" s="13">
        <v>5690</v>
      </c>
      <c r="K179" s="14">
        <f>IF(ISNUMBER(J179), (J179 - $B179) / $B179, "")</f>
        <v>-3.3135089209855563E-2</v>
      </c>
      <c r="L179" s="16">
        <f>IF(ISNUMBER(J179), $B199 * K179, "")</f>
        <v>-4970.2633814783348</v>
      </c>
      <c r="M179" s="29">
        <v>5760</v>
      </c>
      <c r="N179" s="14">
        <f>IF(ISNUMBER(M179), (M179 - $B179) / $B179, "")</f>
        <v>-2.1240441801189464E-2</v>
      </c>
      <c r="O179" s="16">
        <f>IF(ISNUMBER(M179), $B199 * N179, "")</f>
        <v>-3186.0662701784195</v>
      </c>
      <c r="Q179" s="274"/>
      <c r="R179" s="274"/>
      <c r="S179" s="274"/>
    </row>
    <row r="180" spans="1:19" ht="17.25" thickBot="1">
      <c r="A180" s="125" t="s">
        <v>114</v>
      </c>
      <c r="B180" s="126">
        <v>7940</v>
      </c>
      <c r="C180" s="77">
        <v>-3.7575757600000002E-2</v>
      </c>
      <c r="D180" s="15">
        <v>7785</v>
      </c>
      <c r="E180" s="32">
        <f t="shared" ref="E180:E183" si="94">IF(ISNUMBER(D180), (D180 - $B180) / $B180, "")</f>
        <v>-1.9521410579345089E-2</v>
      </c>
      <c r="F180" s="18">
        <f>IF(ISNUMBER(D180), $B199 * E180, "")</f>
        <v>-2928.2115869017634</v>
      </c>
      <c r="G180" s="31">
        <v>7780</v>
      </c>
      <c r="H180" s="32">
        <f t="shared" ref="H180:H183" si="95">IF(ISNUMBER(G180), (G180 - $B180) / $B180, "")</f>
        <v>-2.0151133501259445E-2</v>
      </c>
      <c r="I180" s="101">
        <f>IF(ISNUMBER(G180), $B199 * H180, "")</f>
        <v>-3022.670025188917</v>
      </c>
      <c r="J180" s="15">
        <v>7700</v>
      </c>
      <c r="K180" s="32">
        <f t="shared" ref="K180:K183" si="96">IF(ISNUMBER(J180), (J180 - $B180) / $B180, "")</f>
        <v>-3.0226700251889168E-2</v>
      </c>
      <c r="L180" s="18">
        <f>IF(ISNUMBER(J180), $B199 * K180, "")</f>
        <v>-4534.005037783375</v>
      </c>
      <c r="M180" s="31">
        <v>7635</v>
      </c>
      <c r="N180" s="32">
        <f t="shared" ref="N180:N183" si="97">IF(ISNUMBER(M180), (M180 - $B180) / $B180, "")</f>
        <v>-3.8413098236775821E-2</v>
      </c>
      <c r="O180" s="18">
        <f>IF(ISNUMBER(M180), $B199 * N180, "")</f>
        <v>-5761.9647355163734</v>
      </c>
      <c r="Q180" s="274"/>
      <c r="R180" s="274"/>
      <c r="S180" s="274"/>
    </row>
    <row r="181" spans="1:19" ht="17.25" thickBot="1">
      <c r="A181" s="125" t="s">
        <v>63</v>
      </c>
      <c r="B181" s="126">
        <v>57420</v>
      </c>
      <c r="C181" s="77">
        <v>-3.9799331100000002E-2</v>
      </c>
      <c r="D181" s="15">
        <v>57180</v>
      </c>
      <c r="E181" s="32">
        <f t="shared" si="94"/>
        <v>-4.1797283176593526E-3</v>
      </c>
      <c r="F181" s="18">
        <f>IF(ISNUMBER(D181), $B199 * E181, "")</f>
        <v>-626.95924764890287</v>
      </c>
      <c r="G181" s="31">
        <v>57010</v>
      </c>
      <c r="H181" s="32">
        <f t="shared" si="95"/>
        <v>-7.1403692093347263E-3</v>
      </c>
      <c r="I181" s="101">
        <f>IF(ISNUMBER(G181), $B199 * H181, "")</f>
        <v>-1071.0553814002089</v>
      </c>
      <c r="J181" s="15">
        <v>56710</v>
      </c>
      <c r="K181" s="32">
        <f t="shared" si="96"/>
        <v>-1.2365029606408917E-2</v>
      </c>
      <c r="L181" s="18">
        <f>IF(ISNUMBER(J181), $B199 * K181, "")</f>
        <v>-1854.7544409613377</v>
      </c>
      <c r="M181" s="31">
        <v>56570</v>
      </c>
      <c r="N181" s="32">
        <f t="shared" si="97"/>
        <v>-1.4803204458376872E-2</v>
      </c>
      <c r="O181" s="18">
        <f>IF(ISNUMBER(M181), $B199 * N181, "")</f>
        <v>-2220.4806687565306</v>
      </c>
      <c r="Q181" s="264"/>
      <c r="R181" s="264"/>
      <c r="S181" s="264"/>
    </row>
    <row r="182" spans="1:19" ht="17.25" thickBot="1">
      <c r="A182" s="125" t="s">
        <v>138</v>
      </c>
      <c r="B182" s="126">
        <v>16500</v>
      </c>
      <c r="C182" s="77">
        <v>-4.0697674400000002E-2</v>
      </c>
      <c r="D182" s="15">
        <v>17260</v>
      </c>
      <c r="E182" s="32">
        <f t="shared" si="94"/>
        <v>4.6060606060606059E-2</v>
      </c>
      <c r="F182" s="18">
        <f>IF(ISNUMBER(D182), $B199 * E182, "")</f>
        <v>6909.090909090909</v>
      </c>
      <c r="G182" s="31">
        <v>18090</v>
      </c>
      <c r="H182" s="32">
        <f t="shared" si="95"/>
        <v>9.636363636363636E-2</v>
      </c>
      <c r="I182" s="101">
        <f>IF(ISNUMBER(G182), $B199 * H182, "")</f>
        <v>14454.545454545454</v>
      </c>
      <c r="J182" s="15">
        <v>17610</v>
      </c>
      <c r="K182" s="32">
        <f t="shared" si="96"/>
        <v>6.7272727272727276E-2</v>
      </c>
      <c r="L182" s="18">
        <f>IF(ISNUMBER(J182), $B199 * K182, "")</f>
        <v>10090.909090909092</v>
      </c>
      <c r="M182" s="31">
        <v>17370</v>
      </c>
      <c r="N182" s="32">
        <f t="shared" si="97"/>
        <v>5.2727272727272727E-2</v>
      </c>
      <c r="O182" s="18">
        <f>IF(ISNUMBER(M182), $B199 * N182, "")</f>
        <v>7909.090909090909</v>
      </c>
      <c r="Q182" s="264"/>
      <c r="R182" s="264"/>
      <c r="S182" s="264"/>
    </row>
    <row r="183" spans="1:19" ht="17.25" thickBot="1">
      <c r="A183" s="127" t="s">
        <v>98</v>
      </c>
      <c r="B183" s="128">
        <v>4.87</v>
      </c>
      <c r="C183" s="78">
        <v>-4.1338582700000001E-2</v>
      </c>
      <c r="D183" s="20">
        <v>4.83</v>
      </c>
      <c r="E183" s="21">
        <f t="shared" si="94"/>
        <v>-8.2135523613963111E-3</v>
      </c>
      <c r="F183" s="22">
        <f>IF(ISNUMBER(D183), $B199 * E183, "")</f>
        <v>-1232.0328542094467</v>
      </c>
      <c r="G183" s="30">
        <v>4.8899999999999997</v>
      </c>
      <c r="H183" s="21">
        <f t="shared" si="95"/>
        <v>4.1067761806980645E-3</v>
      </c>
      <c r="I183" s="105">
        <f>IF(ISNUMBER(G183), $B199 * H183, "")</f>
        <v>616.01642710470969</v>
      </c>
      <c r="J183" s="20">
        <v>4.78</v>
      </c>
      <c r="K183" s="21">
        <f t="shared" si="96"/>
        <v>-1.8480492813141656E-2</v>
      </c>
      <c r="L183" s="22">
        <f>IF(ISNUMBER(J183), $B199 * K183, "")</f>
        <v>-2772.0739219712482</v>
      </c>
      <c r="M183" s="30">
        <v>4.78</v>
      </c>
      <c r="N183" s="21">
        <f t="shared" si="97"/>
        <v>-1.8480492813141656E-2</v>
      </c>
      <c r="O183" s="22">
        <f>IF(ISNUMBER(M183), $B199 * N183, "")</f>
        <v>-2772.0739219712482</v>
      </c>
      <c r="Q183" s="264"/>
      <c r="R183" s="264"/>
      <c r="S183" s="264"/>
    </row>
    <row r="184" spans="1:19" ht="17.25" thickBot="1">
      <c r="A184" s="125" t="s">
        <v>212</v>
      </c>
      <c r="B184" s="129">
        <v>1035</v>
      </c>
      <c r="C184" s="80">
        <v>-4.16666667E-2</v>
      </c>
      <c r="D184" s="106">
        <v>1040</v>
      </c>
      <c r="E184" s="107">
        <f>IF(ISNUMBER(D184), (D184 - $B184) / $B184, "")</f>
        <v>4.830917874396135E-3</v>
      </c>
      <c r="F184" s="108">
        <f>IF(ISNUMBER(D184), $B199 * E184, "")</f>
        <v>724.63768115942025</v>
      </c>
      <c r="G184" s="109">
        <v>1030</v>
      </c>
      <c r="H184" s="107">
        <f>IF(ISNUMBER(G184), (G184 - $B184) / $B184, "")</f>
        <v>-4.830917874396135E-3</v>
      </c>
      <c r="I184" s="110">
        <f>IF(ISNUMBER(G184), $B199 * H184, "")</f>
        <v>-724.63768115942025</v>
      </c>
      <c r="J184" s="106">
        <v>1020</v>
      </c>
      <c r="K184" s="107">
        <f>IF(ISNUMBER(J184), (J184 - $B184) / $B184, "")</f>
        <v>-1.4492753623188406E-2</v>
      </c>
      <c r="L184" s="108">
        <f>IF(ISNUMBER(J184), $B199 * K184, "")</f>
        <v>-2173.913043478261</v>
      </c>
      <c r="M184" s="109">
        <v>1015</v>
      </c>
      <c r="N184" s="107">
        <f>IF(ISNUMBER(M184), (M184 - $B184) / $B184, "")</f>
        <v>-1.932367149758454E-2</v>
      </c>
      <c r="O184" s="108">
        <f>IF(ISNUMBER(M184), $B199 * N184, "")</f>
        <v>-2898.550724637681</v>
      </c>
      <c r="Q184" s="264"/>
      <c r="R184" s="264"/>
      <c r="S184" s="264"/>
    </row>
    <row r="185" spans="1:19" ht="17.25" thickBot="1">
      <c r="A185" s="125" t="s">
        <v>61</v>
      </c>
      <c r="B185" s="126">
        <v>986</v>
      </c>
      <c r="C185" s="77">
        <v>-4.2718446600000001E-2</v>
      </c>
      <c r="D185" s="15">
        <v>980</v>
      </c>
      <c r="E185" s="32">
        <f t="shared" ref="E185:E188" si="98">IF(ISNUMBER(D185), (D185 - $B185) / $B185, "")</f>
        <v>-6.0851926977687626E-3</v>
      </c>
      <c r="F185" s="18">
        <f>IF(ISNUMBER(D185), $B199 * E185, "")</f>
        <v>-912.77890466531437</v>
      </c>
      <c r="G185" s="31">
        <v>973</v>
      </c>
      <c r="H185" s="32">
        <f t="shared" ref="H185:H188" si="99">IF(ISNUMBER(G185), (G185 - $B185) / $B185, "")</f>
        <v>-1.3184584178498986E-2</v>
      </c>
      <c r="I185" s="101">
        <f>IF(ISNUMBER(G185), $B199 * H185, "")</f>
        <v>-1977.6876267748478</v>
      </c>
      <c r="J185" s="15">
        <v>952</v>
      </c>
      <c r="K185" s="32">
        <f t="shared" ref="K185:K188" si="100">IF(ISNUMBER(J185), (J185 - $B185) / $B185, "")</f>
        <v>-3.4482758620689655E-2</v>
      </c>
      <c r="L185" s="18">
        <f>IF(ISNUMBER(J185), $B199 * K185, "")</f>
        <v>-5172.4137931034484</v>
      </c>
      <c r="M185" s="31">
        <v>953</v>
      </c>
      <c r="N185" s="32">
        <f t="shared" ref="N185:N188" si="101">IF(ISNUMBER(M185), (M185 - $B185) / $B185, "")</f>
        <v>-3.3468559837728194E-2</v>
      </c>
      <c r="O185" s="18">
        <f>IF(ISNUMBER(M185), $B199 * N185, "")</f>
        <v>-5020.2839756592293</v>
      </c>
      <c r="Q185" s="264"/>
      <c r="R185" s="264"/>
      <c r="S185" s="264"/>
    </row>
    <row r="186" spans="1:19" ht="17.25" thickBot="1">
      <c r="A186" s="125" t="s">
        <v>248</v>
      </c>
      <c r="B186" s="126">
        <v>107</v>
      </c>
      <c r="C186" s="77">
        <v>-4.4642857100000002E-2</v>
      </c>
      <c r="D186" s="15">
        <v>102</v>
      </c>
      <c r="E186" s="32">
        <f t="shared" si="98"/>
        <v>-4.6728971962616821E-2</v>
      </c>
      <c r="F186" s="18">
        <f>IF(ISNUMBER(D186), $B199 * E186, "")</f>
        <v>-7009.3457943925232</v>
      </c>
      <c r="G186" s="31">
        <v>102</v>
      </c>
      <c r="H186" s="32">
        <f t="shared" si="99"/>
        <v>-4.6728971962616821E-2</v>
      </c>
      <c r="I186" s="101">
        <f>IF(ISNUMBER(G186), $B199 * H186, "")</f>
        <v>-7009.3457943925232</v>
      </c>
      <c r="J186" s="15">
        <v>101</v>
      </c>
      <c r="K186" s="32">
        <f t="shared" si="100"/>
        <v>-5.6074766355140186E-2</v>
      </c>
      <c r="L186" s="18">
        <f>IF(ISNUMBER(J186), $B199 * K186, "")</f>
        <v>-8411.2149532710282</v>
      </c>
      <c r="M186" s="31">
        <v>100</v>
      </c>
      <c r="N186" s="32">
        <f t="shared" si="101"/>
        <v>-6.5420560747663545E-2</v>
      </c>
      <c r="O186" s="18">
        <f>IF(ISNUMBER(M186), $B199 * N186, "")</f>
        <v>-9813.0841121495323</v>
      </c>
      <c r="Q186" s="264"/>
      <c r="R186" s="264"/>
      <c r="S186" s="264"/>
    </row>
    <row r="187" spans="1:19" ht="17.25" thickBot="1">
      <c r="A187" s="125" t="s">
        <v>67</v>
      </c>
      <c r="B187" s="126">
        <v>5295</v>
      </c>
      <c r="C187" s="77">
        <v>-4.5085662800000002E-2</v>
      </c>
      <c r="D187" s="15">
        <v>5160</v>
      </c>
      <c r="E187" s="32">
        <f t="shared" si="98"/>
        <v>-2.5495750708215296E-2</v>
      </c>
      <c r="F187" s="18">
        <f>IF(ISNUMBER(D187), $B199 * E187, "")</f>
        <v>-3824.3626062322946</v>
      </c>
      <c r="G187" s="31">
        <v>5125</v>
      </c>
      <c r="H187" s="32">
        <f t="shared" si="99"/>
        <v>-3.2105760151085933E-2</v>
      </c>
      <c r="I187" s="101">
        <f>IF(ISNUMBER(G187), $B199 * H187, "")</f>
        <v>-4815.8640226628895</v>
      </c>
      <c r="J187" s="15">
        <v>5215</v>
      </c>
      <c r="K187" s="32">
        <f t="shared" si="100"/>
        <v>-1.5108593012275733E-2</v>
      </c>
      <c r="L187" s="18">
        <f>IF(ISNUMBER(J187), $B199 * K187, "")</f>
        <v>-2266.2889518413599</v>
      </c>
      <c r="M187" s="31">
        <v>5180</v>
      </c>
      <c r="N187" s="32">
        <f t="shared" si="101"/>
        <v>-2.1718602455146365E-2</v>
      </c>
      <c r="O187" s="18">
        <f>IF(ISNUMBER(M187), $B199 * N187, "")</f>
        <v>-3257.7903682719548</v>
      </c>
      <c r="Q187" s="33"/>
      <c r="R187" s="33"/>
    </row>
    <row r="188" spans="1:19" ht="17.25" thickBot="1">
      <c r="A188" s="130" t="s">
        <v>146</v>
      </c>
      <c r="B188" s="131">
        <v>24.3</v>
      </c>
      <c r="C188" s="79">
        <v>-4.7058823499999999E-2</v>
      </c>
      <c r="D188" s="24">
        <v>24.1</v>
      </c>
      <c r="E188" s="25">
        <f t="shared" si="98"/>
        <v>-8.2304526748970906E-3</v>
      </c>
      <c r="F188" s="104">
        <f>IF(ISNUMBER(D188), $B199 * E188, "")</f>
        <v>-1234.5679012345636</v>
      </c>
      <c r="G188" s="102">
        <v>24.1</v>
      </c>
      <c r="H188" s="25">
        <f t="shared" si="99"/>
        <v>-8.2304526748970906E-3</v>
      </c>
      <c r="I188" s="103">
        <f>IF(ISNUMBER(G188), $B199 * H188, "")</f>
        <v>-1234.5679012345636</v>
      </c>
      <c r="J188" s="24">
        <v>23.6</v>
      </c>
      <c r="K188" s="25">
        <f t="shared" si="100"/>
        <v>-2.8806584362139887E-2</v>
      </c>
      <c r="L188" s="104">
        <f>IF(ISNUMBER(J188), $B199 * K188, "")</f>
        <v>-4320.987654320983</v>
      </c>
      <c r="M188" s="102">
        <v>23.9</v>
      </c>
      <c r="N188" s="25">
        <f t="shared" si="101"/>
        <v>-1.6460905349794327E-2</v>
      </c>
      <c r="O188" s="104">
        <f>IF(ISNUMBER(M188), $B199 * N188, "")</f>
        <v>-2469.135802469149</v>
      </c>
      <c r="Q188" s="265"/>
      <c r="R188" s="266"/>
      <c r="S188" s="267"/>
    </row>
    <row r="189" spans="1:19">
      <c r="A189" s="123" t="s">
        <v>65</v>
      </c>
      <c r="B189" s="124">
        <v>69.400000000000006</v>
      </c>
      <c r="C189" s="76">
        <v>-4.9315068500000003E-2</v>
      </c>
      <c r="D189" s="13">
        <v>67.5</v>
      </c>
      <c r="E189" s="14">
        <f>IF(ISNUMBER(D189), (D189 - $B189) / $B189, "")</f>
        <v>-2.7377521613832934E-2</v>
      </c>
      <c r="F189" s="16">
        <f>IF(ISNUMBER(D189), $B199 * E189, "")</f>
        <v>-4106.6282420749403</v>
      </c>
      <c r="G189" s="29">
        <v>67.099999999999994</v>
      </c>
      <c r="H189" s="14">
        <f>IF(ISNUMBER(G189), (G189 - $B189) / $B189, "")</f>
        <v>-3.3141210374639928E-2</v>
      </c>
      <c r="I189" s="100">
        <f>IF(ISNUMBER(G189), $B199 * H189, "")</f>
        <v>-4971.1815561959893</v>
      </c>
      <c r="J189" s="13">
        <v>66.3</v>
      </c>
      <c r="K189" s="14">
        <f>IF(ISNUMBER(J189), (J189 - $B189) / $B189, "")</f>
        <v>-4.466858789625372E-2</v>
      </c>
      <c r="L189" s="16">
        <f>IF(ISNUMBER(J189), $B199 * K189, "")</f>
        <v>-6700.2881844380581</v>
      </c>
      <c r="M189" s="29">
        <v>66.599999999999994</v>
      </c>
      <c r="N189" s="14">
        <f>IF(ISNUMBER(M189), (M189 - $B189) / $B189, "")</f>
        <v>-4.0345821325648575E-2</v>
      </c>
      <c r="O189" s="16">
        <f>IF(ISNUMBER(M189), $B199 * N189, "")</f>
        <v>-6051.8731988472864</v>
      </c>
      <c r="Q189" s="268"/>
      <c r="R189" s="269"/>
      <c r="S189" s="270"/>
    </row>
    <row r="190" spans="1:19" ht="17.25" thickBot="1">
      <c r="A190" s="125" t="s">
        <v>156</v>
      </c>
      <c r="B190" s="126">
        <v>33630</v>
      </c>
      <c r="C190" s="77">
        <v>-5.1072234799999998E-2</v>
      </c>
      <c r="D190" s="15">
        <v>33080</v>
      </c>
      <c r="E190" s="32">
        <f t="shared" ref="E190:E193" si="102">IF(ISNUMBER(D190), (D190 - $B190) / $B190, "")</f>
        <v>-1.6354445435622957E-2</v>
      </c>
      <c r="F190" s="18">
        <f>IF(ISNUMBER(D190), $B199 * E190, "")</f>
        <v>-2453.1668153434434</v>
      </c>
      <c r="G190" s="31">
        <v>32890</v>
      </c>
      <c r="H190" s="32">
        <f t="shared" ref="H190:H193" si="103">IF(ISNUMBER(G190), (G190 - $B190) / $B190, "")</f>
        <v>-2.200416294974725E-2</v>
      </c>
      <c r="I190" s="101">
        <f>IF(ISNUMBER(G190), $B199 * H190, "")</f>
        <v>-3300.6244424620877</v>
      </c>
      <c r="J190" s="15">
        <v>32390</v>
      </c>
      <c r="K190" s="32">
        <f t="shared" ref="K190:K193" si="104">IF(ISNUMBER(J190), (J190 - $B190) / $B190, "")</f>
        <v>-3.687184061849539E-2</v>
      </c>
      <c r="L190" s="18">
        <f>IF(ISNUMBER(J190), $B199 * K190, "")</f>
        <v>-5530.7760927743084</v>
      </c>
      <c r="M190" s="31">
        <v>32630</v>
      </c>
      <c r="N190" s="32">
        <f t="shared" ref="N190:N193" si="105">IF(ISNUMBER(M190), (M190 - $B190) / $B190, "")</f>
        <v>-2.9735355337496282E-2</v>
      </c>
      <c r="O190" s="18">
        <f>IF(ISNUMBER(M190), $B199 * N190, "")</f>
        <v>-4460.3033006244423</v>
      </c>
      <c r="Q190" s="271"/>
      <c r="R190" s="272"/>
      <c r="S190" s="273"/>
    </row>
    <row r="191" spans="1:19" ht="17.25" thickBot="1">
      <c r="A191" s="125" t="s">
        <v>202</v>
      </c>
      <c r="B191" s="126">
        <v>20.3</v>
      </c>
      <c r="C191" s="77">
        <v>-5.5813953499999999E-2</v>
      </c>
      <c r="D191" s="15">
        <v>19.600000000000001</v>
      </c>
      <c r="E191" s="32">
        <f t="shared" si="102"/>
        <v>-3.448275862068962E-2</v>
      </c>
      <c r="F191" s="18">
        <f>IF(ISNUMBER(D191), $B199 * E191, "")</f>
        <v>-5172.4137931034429</v>
      </c>
      <c r="G191" s="31">
        <v>19.8</v>
      </c>
      <c r="H191" s="32">
        <f t="shared" si="103"/>
        <v>-2.463054187192118E-2</v>
      </c>
      <c r="I191" s="101">
        <f>IF(ISNUMBER(G191), $B199 * H191, "")</f>
        <v>-3694.5812807881771</v>
      </c>
      <c r="J191" s="15">
        <v>20.9</v>
      </c>
      <c r="K191" s="32">
        <f t="shared" si="104"/>
        <v>2.9556650246305313E-2</v>
      </c>
      <c r="L191" s="18">
        <f>IF(ISNUMBER(J191), $B199 * K191, "")</f>
        <v>4433.497536945797</v>
      </c>
      <c r="M191" s="31">
        <v>20.2</v>
      </c>
      <c r="N191" s="32">
        <f t="shared" si="105"/>
        <v>-4.9261083743843059E-3</v>
      </c>
      <c r="O191" s="18">
        <f>IF(ISNUMBER(M191), $B199 * N191, "")</f>
        <v>-738.91625615764588</v>
      </c>
      <c r="Q191" s="264"/>
      <c r="R191" s="264"/>
      <c r="S191" s="264"/>
    </row>
    <row r="192" spans="1:19" ht="17.25" thickBot="1">
      <c r="A192" s="125" t="s">
        <v>238</v>
      </c>
      <c r="B192" s="126">
        <v>163</v>
      </c>
      <c r="C192" s="77">
        <v>-7.9096045200000006E-2</v>
      </c>
      <c r="D192" s="15">
        <v>162</v>
      </c>
      <c r="E192" s="32">
        <f t="shared" si="102"/>
        <v>-6.1349693251533744E-3</v>
      </c>
      <c r="F192" s="18">
        <f>IF(ISNUMBER(D192), $B199 * E192, "")</f>
        <v>-920.24539877300617</v>
      </c>
      <c r="G192" s="31">
        <v>166</v>
      </c>
      <c r="H192" s="32">
        <f t="shared" si="103"/>
        <v>1.8404907975460124E-2</v>
      </c>
      <c r="I192" s="101">
        <f>IF(ISNUMBER(G192), $B199 * H192, "")</f>
        <v>2760.7361963190187</v>
      </c>
      <c r="J192" s="15">
        <v>184</v>
      </c>
      <c r="K192" s="32">
        <f t="shared" si="104"/>
        <v>0.12883435582822086</v>
      </c>
      <c r="L192" s="18">
        <f>IF(ISNUMBER(J192), $B199 * K192, "")</f>
        <v>19325.15337423313</v>
      </c>
      <c r="M192" s="31">
        <v>176</v>
      </c>
      <c r="N192" s="32">
        <f t="shared" si="105"/>
        <v>7.9754601226993863E-2</v>
      </c>
      <c r="O192" s="18">
        <f>IF(ISNUMBER(M192), $B199 * N192, "")</f>
        <v>11963.190184049079</v>
      </c>
      <c r="Q192" s="274"/>
      <c r="R192" s="274"/>
      <c r="S192" s="274"/>
    </row>
    <row r="193" spans="1:19" ht="17.25" thickBot="1">
      <c r="A193" s="127" t="s">
        <v>214</v>
      </c>
      <c r="B193" s="128">
        <v>13.8</v>
      </c>
      <c r="C193" s="78">
        <v>-0.08</v>
      </c>
      <c r="D193" s="20">
        <v>13.9</v>
      </c>
      <c r="E193" s="21">
        <f t="shared" si="102"/>
        <v>7.246376811594177E-3</v>
      </c>
      <c r="F193" s="22">
        <f>IF(ISNUMBER(D193), $B199 * E193, "")</f>
        <v>1086.9565217391266</v>
      </c>
      <c r="G193" s="30">
        <v>13.6</v>
      </c>
      <c r="H193" s="21">
        <f t="shared" si="103"/>
        <v>-1.4492753623188482E-2</v>
      </c>
      <c r="I193" s="105">
        <f>IF(ISNUMBER(G193), $B199 * H193, "")</f>
        <v>-2173.9130434782724</v>
      </c>
      <c r="J193" s="20">
        <v>13.7</v>
      </c>
      <c r="K193" s="21">
        <f t="shared" si="104"/>
        <v>-7.2463768115943053E-3</v>
      </c>
      <c r="L193" s="22">
        <f>IF(ISNUMBER(J193), $B199 * K193, "")</f>
        <v>-1086.9565217391457</v>
      </c>
      <c r="M193" s="30">
        <v>13.5</v>
      </c>
      <c r="N193" s="21">
        <f t="shared" si="105"/>
        <v>-2.173913043478266E-2</v>
      </c>
      <c r="O193" s="22">
        <f>IF(ISNUMBER(M193), $B199 * N193, "")</f>
        <v>-3260.8695652173992</v>
      </c>
      <c r="Q193" s="274"/>
      <c r="R193" s="274"/>
      <c r="S193" s="274"/>
    </row>
    <row r="194" spans="1:19" ht="17.25" thickBot="1">
      <c r="A194" s="125" t="s">
        <v>178</v>
      </c>
      <c r="B194" s="129">
        <v>16790</v>
      </c>
      <c r="C194" s="80">
        <v>-8.0503833499999997E-2</v>
      </c>
      <c r="D194" s="106">
        <v>16390</v>
      </c>
      <c r="E194" s="107">
        <f>IF(ISNUMBER(D194), (D194 - $B194) / $B194, "")</f>
        <v>-2.3823704586063133E-2</v>
      </c>
      <c r="F194" s="108">
        <f>IF(ISNUMBER(D194), $B199 * E194, "")</f>
        <v>-3573.5556879094702</v>
      </c>
      <c r="G194" s="109">
        <v>16500</v>
      </c>
      <c r="H194" s="107">
        <f>IF(ISNUMBER(G194), (G194 - $B194) / $B194, "")</f>
        <v>-1.7272185824895772E-2</v>
      </c>
      <c r="I194" s="110">
        <f>IF(ISNUMBER(G194), $B199 * H194, "")</f>
        <v>-2590.8278737343658</v>
      </c>
      <c r="J194" s="106">
        <v>16170</v>
      </c>
      <c r="K194" s="107">
        <f>IF(ISNUMBER(J194), (J194 - $B194) / $B194, "")</f>
        <v>-3.6926742108397859E-2</v>
      </c>
      <c r="L194" s="108">
        <f>IF(ISNUMBER(J194), $B199 * K194, "")</f>
        <v>-5539.011316259679</v>
      </c>
      <c r="M194" s="109">
        <v>16300</v>
      </c>
      <c r="N194" s="107">
        <f>IF(ISNUMBER(M194), (M194 - $B194) / $B194, "")</f>
        <v>-2.9184038117927337E-2</v>
      </c>
      <c r="O194" s="108">
        <f>IF(ISNUMBER(M194), $B199 * N194, "")</f>
        <v>-4377.6057176891009</v>
      </c>
      <c r="Q194" s="264"/>
      <c r="R194" s="264"/>
      <c r="S194" s="264"/>
    </row>
    <row r="195" spans="1:19" ht="17.25" thickBot="1">
      <c r="A195" s="125" t="s">
        <v>176</v>
      </c>
      <c r="B195" s="126">
        <v>22</v>
      </c>
      <c r="C195" s="77">
        <v>-9.0909090900000003E-2</v>
      </c>
      <c r="D195" s="15">
        <v>23.3</v>
      </c>
      <c r="E195" s="32">
        <f t="shared" ref="E195:E198" si="106">IF(ISNUMBER(D195), (D195 - $B195) / $B195, "")</f>
        <v>5.9090909090909124E-2</v>
      </c>
      <c r="F195" s="18">
        <f>IF(ISNUMBER(D195), $B199 * E195, "")</f>
        <v>8863.6363636363694</v>
      </c>
      <c r="G195" s="31">
        <v>25.9</v>
      </c>
      <c r="H195" s="32">
        <f t="shared" ref="H195:H198" si="107">IF(ISNUMBER(G195), (G195 - $B195) / $B195, "")</f>
        <v>0.17727272727272722</v>
      </c>
      <c r="I195" s="101">
        <f>IF(ISNUMBER(G195), $B199 * H195, "")</f>
        <v>26590.909090909085</v>
      </c>
      <c r="J195" s="15">
        <v>24.9</v>
      </c>
      <c r="K195" s="32">
        <f t="shared" ref="K195:K198" si="108">IF(ISNUMBER(J195), (J195 - $B195) / $B195, "")</f>
        <v>0.13181818181818175</v>
      </c>
      <c r="L195" s="18">
        <f>IF(ISNUMBER(J195), $B199 * K195, "")</f>
        <v>19772.727272727261</v>
      </c>
      <c r="M195" s="31">
        <v>23.7</v>
      </c>
      <c r="N195" s="32">
        <f t="shared" ref="N195:N198" si="109">IF(ISNUMBER(M195), (M195 - $B195) / $B195, "")</f>
        <v>7.7272727272727243E-2</v>
      </c>
      <c r="O195" s="18">
        <f>IF(ISNUMBER(M195), $B199 * N195, "")</f>
        <v>11590.909090909086</v>
      </c>
      <c r="Q195" s="264"/>
      <c r="R195" s="264"/>
      <c r="S195" s="264"/>
    </row>
    <row r="196" spans="1:19" ht="17.25" thickBot="1">
      <c r="A196" s="125" t="s">
        <v>184</v>
      </c>
      <c r="B196" s="126">
        <v>11730</v>
      </c>
      <c r="C196" s="77">
        <v>-9.1402013899999995E-2</v>
      </c>
      <c r="D196" s="15">
        <v>10970</v>
      </c>
      <c r="E196" s="32">
        <f t="shared" si="106"/>
        <v>-6.479113384484228E-2</v>
      </c>
      <c r="F196" s="18">
        <f>IF(ISNUMBER(D196), $B199 * E196, "")</f>
        <v>-9718.6700767263428</v>
      </c>
      <c r="G196" s="31">
        <v>11670</v>
      </c>
      <c r="H196" s="32">
        <f t="shared" si="107"/>
        <v>-5.1150895140664966E-3</v>
      </c>
      <c r="I196" s="101">
        <f>IF(ISNUMBER(G196), $B199 * H196, "")</f>
        <v>-767.26342710997449</v>
      </c>
      <c r="J196" s="15">
        <v>11360</v>
      </c>
      <c r="K196" s="32">
        <f t="shared" si="108"/>
        <v>-3.1543052003410059E-2</v>
      </c>
      <c r="L196" s="18">
        <f>IF(ISNUMBER(J196), $B199 * K196, "")</f>
        <v>-4731.457800511509</v>
      </c>
      <c r="M196" s="31">
        <v>11250</v>
      </c>
      <c r="N196" s="32">
        <f t="shared" si="109"/>
        <v>-4.0920716112531973E-2</v>
      </c>
      <c r="O196" s="18">
        <f>IF(ISNUMBER(M196), $B199 * N196, "")</f>
        <v>-6138.1074168797959</v>
      </c>
      <c r="Q196" s="264"/>
      <c r="R196" s="264"/>
      <c r="S196" s="264"/>
    </row>
    <row r="197" spans="1:19">
      <c r="A197" s="125" t="s">
        <v>208</v>
      </c>
      <c r="B197" s="126">
        <v>21.5</v>
      </c>
      <c r="C197" s="77">
        <v>-0.10041841</v>
      </c>
      <c r="D197" s="15">
        <v>19.899999999999999</v>
      </c>
      <c r="E197" s="32">
        <f t="shared" si="106"/>
        <v>-7.4418604651162859E-2</v>
      </c>
      <c r="F197" s="18">
        <f>IF(ISNUMBER(D197), $B199 * E197, "")</f>
        <v>-11162.790697674429</v>
      </c>
      <c r="G197" s="31">
        <v>20.3</v>
      </c>
      <c r="H197" s="32">
        <f t="shared" si="107"/>
        <v>-5.5813953488372058E-2</v>
      </c>
      <c r="I197" s="101">
        <f>IF(ISNUMBER(G197), $B199 * H197, "")</f>
        <v>-8372.0930232558094</v>
      </c>
      <c r="J197" s="15">
        <v>20.7</v>
      </c>
      <c r="K197" s="32">
        <f t="shared" si="108"/>
        <v>-3.720930232558143E-2</v>
      </c>
      <c r="L197" s="18">
        <f>IF(ISNUMBER(J197), $B199 * K197, "")</f>
        <v>-5581.3953488372144</v>
      </c>
      <c r="M197" s="31">
        <v>20.3</v>
      </c>
      <c r="N197" s="32">
        <f t="shared" si="109"/>
        <v>-5.5813953488372058E-2</v>
      </c>
      <c r="O197" s="18">
        <f>IF(ISNUMBER(M197), $B199 * N197, "")</f>
        <v>-8372.0930232558094</v>
      </c>
      <c r="Q197" s="253"/>
      <c r="R197" s="254"/>
      <c r="S197" s="255"/>
    </row>
    <row r="198" spans="1:19" ht="17.25" thickBot="1">
      <c r="A198" s="130" t="s">
        <v>72</v>
      </c>
      <c r="B198" s="131">
        <v>40.4</v>
      </c>
      <c r="C198" s="79">
        <v>-0.1022222222</v>
      </c>
      <c r="D198" s="24">
        <v>37.5</v>
      </c>
      <c r="E198" s="25">
        <f t="shared" si="106"/>
        <v>-7.1782178217821749E-2</v>
      </c>
      <c r="F198" s="104">
        <f>IF(ISNUMBER(D198), $B199 * E198, "")</f>
        <v>-10767.326732673262</v>
      </c>
      <c r="G198" s="102">
        <v>38.299999999999997</v>
      </c>
      <c r="H198" s="25">
        <f t="shared" si="107"/>
        <v>-5.1980198019802019E-2</v>
      </c>
      <c r="I198" s="103">
        <f>IF(ISNUMBER(G198), $B199 * H198, "")</f>
        <v>-7797.0297029703033</v>
      </c>
      <c r="J198" s="24">
        <v>39.5</v>
      </c>
      <c r="K198" s="25">
        <f t="shared" si="108"/>
        <v>-2.2277227722772242E-2</v>
      </c>
      <c r="L198" s="104">
        <f>IF(ISNUMBER(J198), $B199 * K198, "")</f>
        <v>-3341.5841584158361</v>
      </c>
      <c r="M198" s="102">
        <v>38.200000000000003</v>
      </c>
      <c r="N198" s="25">
        <f t="shared" si="109"/>
        <v>-5.4455445544554351E-2</v>
      </c>
      <c r="O198" s="104">
        <f>IF(ISNUMBER(M198), $B199 * N198, "")</f>
        <v>-8168.3168316831525</v>
      </c>
      <c r="Q198" s="256"/>
      <c r="R198" s="257"/>
      <c r="S198" s="258"/>
    </row>
    <row r="199" spans="1:19" ht="17.25" thickBot="1">
      <c r="A199" s="132" t="s">
        <v>268</v>
      </c>
      <c r="B199" s="317">
        <f>$B$37</f>
        <v>150000</v>
      </c>
      <c r="C199" s="318"/>
      <c r="D199" s="26" t="s">
        <v>269</v>
      </c>
      <c r="E199" s="27">
        <f>IF(COUNT(E179:E198), SUM(E179:E198) / COUNT(E179:E198), 0)</f>
        <v>-1.7209043028845718E-2</v>
      </c>
      <c r="F199" s="28">
        <f>SUM(F179:F198)</f>
        <v>-51627.129086537148</v>
      </c>
      <c r="G199" s="26" t="s">
        <v>269</v>
      </c>
      <c r="H199" s="27">
        <f>IF(COUNT(H179:H198), SUM(H179:H198) / COUNT(H179:H198), 0)</f>
        <v>-4.0107721941647417E-3</v>
      </c>
      <c r="I199" s="28">
        <f>SUM(I179:I198)</f>
        <v>-12032.316582494223</v>
      </c>
      <c r="J199" s="26" t="s">
        <v>269</v>
      </c>
      <c r="K199" s="27">
        <f>IF(COUNT(K179:K198), SUM(K179:K198) / COUNT(K179:K198), 0)</f>
        <v>-5.1216991087899514E-3</v>
      </c>
      <c r="L199" s="28">
        <f>SUM(L179:L198)</f>
        <v>-15365.097326369847</v>
      </c>
      <c r="M199" s="26" t="s">
        <v>269</v>
      </c>
      <c r="N199" s="27">
        <f>IF(COUNT(N179:N198), SUM(N179:N198) / COUNT(N179:N198), 0)</f>
        <v>-1.5834775235305222E-2</v>
      </c>
      <c r="O199" s="28">
        <f>SUM(O179:O198)</f>
        <v>-47504.325705915668</v>
      </c>
      <c r="Q199" s="259"/>
      <c r="R199" s="260"/>
      <c r="S199" s="261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249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49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48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48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48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48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48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48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48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48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481" priority="157">
      <formula>AND($N17 &gt; 0, ISNUMBER($N17))</formula>
    </cfRule>
    <cfRule type="expression" dxfId="2480" priority="158">
      <formula>AND($N17 = 0 * ISNUMBER($N17))</formula>
    </cfRule>
    <cfRule type="expression" dxfId="2479" priority="159">
      <formula>AND($N17 &lt; 0, ISNUMBER($N17))</formula>
    </cfRule>
  </conditionalFormatting>
  <conditionalFormatting sqref="A17:F36">
    <cfRule type="expression" dxfId="2478" priority="166">
      <formula>AND($E17 &gt; 0, ISNUMBER($E17))</formula>
    </cfRule>
    <cfRule type="expression" dxfId="2477" priority="167">
      <formula>AND($E17 = 0 * ISNUMBER($E17))</formula>
    </cfRule>
    <cfRule type="expression" dxfId="2476" priority="168">
      <formula>AND($E17 &lt; 0, ISNUMBER($E17))</formula>
    </cfRule>
  </conditionalFormatting>
  <conditionalFormatting sqref="A17:C36 G17:I36">
    <cfRule type="expression" dxfId="2475" priority="163">
      <formula>AND($H17 &gt; 0, ISNUMBER($H17))</formula>
    </cfRule>
    <cfRule type="expression" dxfId="2474" priority="164">
      <formula>AND($H17 = 0 * ISNUMBER($H17))</formula>
    </cfRule>
    <cfRule type="expression" dxfId="2473" priority="165">
      <formula>AND($H17 &lt; 0, ISNUMBER($H17))</formula>
    </cfRule>
  </conditionalFormatting>
  <conditionalFormatting sqref="A17:C36 J17:L36">
    <cfRule type="expression" dxfId="2472" priority="160">
      <formula>AND($K17 &gt; 0, ISNUMBER($K17))</formula>
    </cfRule>
    <cfRule type="expression" dxfId="2471" priority="161">
      <formula>AND($K17 = 0 * ISNUMBER($K17))</formula>
    </cfRule>
    <cfRule type="expression" dxfId="2470" priority="162">
      <formula>AND($K17 &lt; 0, ISNUMBER($K17))</formula>
    </cfRule>
  </conditionalFormatting>
  <conditionalFormatting sqref="D15:F16 E37:F37">
    <cfRule type="expression" dxfId="2469" priority="154">
      <formula>$E$37 &gt; 0</formula>
    </cfRule>
    <cfRule type="expression" dxfId="2468" priority="155">
      <formula>$E$37 = 0</formula>
    </cfRule>
    <cfRule type="expression" dxfId="2467" priority="156">
      <formula>$E$37 &lt; 0</formula>
    </cfRule>
  </conditionalFormatting>
  <conditionalFormatting sqref="G15:I16 H37:I37">
    <cfRule type="expression" dxfId="2466" priority="151">
      <formula>$H$37 &gt; 0</formula>
    </cfRule>
    <cfRule type="expression" dxfId="2465" priority="152">
      <formula>$H$37 = 0</formula>
    </cfRule>
    <cfRule type="expression" dxfId="2464" priority="153">
      <formula>$H$37 &lt; 0</formula>
    </cfRule>
  </conditionalFormatting>
  <conditionalFormatting sqref="J15:L16 K37:L37">
    <cfRule type="expression" dxfId="2463" priority="148">
      <formula>$K$37 &gt; 0</formula>
    </cfRule>
    <cfRule type="expression" dxfId="2462" priority="149">
      <formula>$K$37 = 0</formula>
    </cfRule>
    <cfRule type="expression" dxfId="2461" priority="150">
      <formula>$K$37 &lt; 0</formula>
    </cfRule>
  </conditionalFormatting>
  <conditionalFormatting sqref="M15:O16 N37:O37">
    <cfRule type="expression" dxfId="2460" priority="145">
      <formula>$N$37 &gt; 0</formula>
    </cfRule>
    <cfRule type="expression" dxfId="2459" priority="146">
      <formula>$N$37 = 0</formula>
    </cfRule>
    <cfRule type="expression" dxfId="2458" priority="147">
      <formula>$N$37 &lt; 0</formula>
    </cfRule>
  </conditionalFormatting>
  <conditionalFormatting sqref="A44:C63 M44:O63">
    <cfRule type="expression" dxfId="2457" priority="133">
      <formula>AND($N44 &gt; 0, ISNUMBER($N44))</formula>
    </cfRule>
    <cfRule type="expression" dxfId="2456" priority="134">
      <formula>AND($N44 = 0 * ISNUMBER($N44))</formula>
    </cfRule>
    <cfRule type="expression" dxfId="2455" priority="135">
      <formula>AND($N44 &lt; 0, ISNUMBER($N44))</formula>
    </cfRule>
  </conditionalFormatting>
  <conditionalFormatting sqref="A44:F63">
    <cfRule type="expression" dxfId="2454" priority="142">
      <formula>AND($E44 &gt; 0, ISNUMBER($E44))</formula>
    </cfRule>
    <cfRule type="expression" dxfId="2453" priority="143">
      <formula>AND($E44 = 0 * ISNUMBER($E44))</formula>
    </cfRule>
    <cfRule type="expression" dxfId="2452" priority="144">
      <formula>AND($E44 &lt; 0, ISNUMBER($E44))</formula>
    </cfRule>
  </conditionalFormatting>
  <conditionalFormatting sqref="A44:C63 G44:I63">
    <cfRule type="expression" dxfId="2451" priority="139">
      <formula>AND($H44 &gt; 0, ISNUMBER($H44))</formula>
    </cfRule>
    <cfRule type="expression" dxfId="2450" priority="140">
      <formula>AND($H44 = 0 * ISNUMBER($H44))</formula>
    </cfRule>
    <cfRule type="expression" dxfId="2449" priority="141">
      <formula>AND($H44 &lt; 0, ISNUMBER($H44))</formula>
    </cfRule>
  </conditionalFormatting>
  <conditionalFormatting sqref="A44:C63 J44:L63">
    <cfRule type="expression" dxfId="2448" priority="136">
      <formula>AND($K44 &gt; 0, ISNUMBER($K44))</formula>
    </cfRule>
    <cfRule type="expression" dxfId="2447" priority="137">
      <formula>AND($K44 = 0 * ISNUMBER($K44))</formula>
    </cfRule>
    <cfRule type="expression" dxfId="2446" priority="138">
      <formula>AND($K44 &lt; 0, ISNUMBER($K44))</formula>
    </cfRule>
  </conditionalFormatting>
  <conditionalFormatting sqref="D42:F43 E64:F64">
    <cfRule type="expression" dxfId="2445" priority="130">
      <formula>$E$64 &gt; 0</formula>
    </cfRule>
    <cfRule type="expression" dxfId="2444" priority="131">
      <formula>$E$64 = 0</formula>
    </cfRule>
    <cfRule type="expression" dxfId="2443" priority="132">
      <formula>$E$64 &lt; 0</formula>
    </cfRule>
  </conditionalFormatting>
  <conditionalFormatting sqref="G42:I43 H64:I64">
    <cfRule type="expression" dxfId="2442" priority="127">
      <formula>$H$64 &gt; 0</formula>
    </cfRule>
    <cfRule type="expression" dxfId="2441" priority="128">
      <formula>$H$64 = 0</formula>
    </cfRule>
    <cfRule type="expression" dxfId="2440" priority="129">
      <formula>$H$64 &lt; 0</formula>
    </cfRule>
  </conditionalFormatting>
  <conditionalFormatting sqref="J42:L43 K64:L64">
    <cfRule type="expression" dxfId="2439" priority="124">
      <formula>$K$64 &gt; 0</formula>
    </cfRule>
    <cfRule type="expression" dxfId="2438" priority="125">
      <formula>$K$64 = 0</formula>
    </cfRule>
    <cfRule type="expression" dxfId="2437" priority="126">
      <formula>$K$64 &lt; 0</formula>
    </cfRule>
  </conditionalFormatting>
  <conditionalFormatting sqref="M42:O43 N64:O64">
    <cfRule type="expression" dxfId="2436" priority="121">
      <formula>$N$64 &gt; 0</formula>
    </cfRule>
    <cfRule type="expression" dxfId="2435" priority="122">
      <formula>$N$64 = 0</formula>
    </cfRule>
    <cfRule type="expression" dxfId="2434" priority="123">
      <formula>$N$64 &lt; 0</formula>
    </cfRule>
  </conditionalFormatting>
  <conditionalFormatting sqref="A71:C90 M71:O90">
    <cfRule type="expression" dxfId="2433" priority="109">
      <formula>AND($N71 &gt; 0, ISNUMBER($N71))</formula>
    </cfRule>
    <cfRule type="expression" dxfId="2432" priority="110">
      <formula>AND($N71 = 0 * ISNUMBER($N71))</formula>
    </cfRule>
    <cfRule type="expression" dxfId="2431" priority="111">
      <formula>AND($N71 &lt; 0, ISNUMBER($N71))</formula>
    </cfRule>
  </conditionalFormatting>
  <conditionalFormatting sqref="A71:F90">
    <cfRule type="expression" dxfId="2430" priority="118">
      <formula>AND($E71 &gt; 0, ISNUMBER($E71))</formula>
    </cfRule>
    <cfRule type="expression" dxfId="2429" priority="119">
      <formula>AND($E71 = 0 * ISNUMBER($E71))</formula>
    </cfRule>
    <cfRule type="expression" dxfId="2428" priority="120">
      <formula>AND($E71 &lt; 0, ISNUMBER($E71))</formula>
    </cfRule>
  </conditionalFormatting>
  <conditionalFormatting sqref="A71:C90 G71:I90">
    <cfRule type="expression" dxfId="2427" priority="115">
      <formula>AND($H71 &gt; 0, ISNUMBER($H71))</formula>
    </cfRule>
    <cfRule type="expression" dxfId="2426" priority="116">
      <formula>AND($H71 = 0 * ISNUMBER($H71))</formula>
    </cfRule>
    <cfRule type="expression" dxfId="2425" priority="117">
      <formula>AND($H71 &lt; 0, ISNUMBER($H71))</formula>
    </cfRule>
  </conditionalFormatting>
  <conditionalFormatting sqref="A71:C90 J71:L90">
    <cfRule type="expression" dxfId="2424" priority="112">
      <formula>AND($K71 &gt; 0, ISNUMBER($K71))</formula>
    </cfRule>
    <cfRule type="expression" dxfId="2423" priority="113">
      <formula>AND($K71 = 0 * ISNUMBER($K71))</formula>
    </cfRule>
    <cfRule type="expression" dxfId="2422" priority="114">
      <formula>AND($K71 &lt; 0, ISNUMBER($K71))</formula>
    </cfRule>
  </conditionalFormatting>
  <conditionalFormatting sqref="D69:F70 E91:F91">
    <cfRule type="expression" dxfId="2421" priority="106">
      <formula>$E$91 &gt; 0</formula>
    </cfRule>
    <cfRule type="expression" dxfId="2420" priority="107">
      <formula>$E$91 = 0</formula>
    </cfRule>
    <cfRule type="expression" dxfId="2419" priority="108">
      <formula>$E$91 &lt; 0</formula>
    </cfRule>
  </conditionalFormatting>
  <conditionalFormatting sqref="G69:I70 H91:I91">
    <cfRule type="expression" dxfId="2418" priority="103">
      <formula>$H$91 &gt; 0</formula>
    </cfRule>
    <cfRule type="expression" dxfId="2417" priority="104">
      <formula>$H$91 = 0</formula>
    </cfRule>
    <cfRule type="expression" dxfId="2416" priority="105">
      <formula>$H$91 &lt; 0</formula>
    </cfRule>
  </conditionalFormatting>
  <conditionalFormatting sqref="J69:L70 K91:L91">
    <cfRule type="expression" dxfId="2415" priority="100">
      <formula>$K$91 &gt; 0</formula>
    </cfRule>
    <cfRule type="expression" dxfId="2414" priority="101">
      <formula>$K$91 = 0</formula>
    </cfRule>
    <cfRule type="expression" dxfId="2413" priority="102">
      <formula>$K$91 &lt; 0</formula>
    </cfRule>
  </conditionalFormatting>
  <conditionalFormatting sqref="M69:O70 N91:O91">
    <cfRule type="expression" dxfId="2412" priority="97">
      <formula>$N$91 &gt; 0</formula>
    </cfRule>
    <cfRule type="expression" dxfId="2411" priority="98">
      <formula>$N$91 = 0</formula>
    </cfRule>
    <cfRule type="expression" dxfId="2410" priority="99">
      <formula>$N$91 &lt; 0</formula>
    </cfRule>
  </conditionalFormatting>
  <conditionalFormatting sqref="A98:C117 M98:O117">
    <cfRule type="expression" dxfId="2409" priority="85">
      <formula>AND($N98 &gt; 0, ISNUMBER($N98))</formula>
    </cfRule>
    <cfRule type="expression" dxfId="2408" priority="86">
      <formula>AND($N98 = 0 * ISNUMBER($N98))</formula>
    </cfRule>
    <cfRule type="expression" dxfId="2407" priority="87">
      <formula>AND($N98 &lt; 0, ISNUMBER($N98))</formula>
    </cfRule>
  </conditionalFormatting>
  <conditionalFormatting sqref="A98:F117">
    <cfRule type="expression" dxfId="2406" priority="94">
      <formula>AND($E98 &gt; 0, ISNUMBER($E98))</formula>
    </cfRule>
    <cfRule type="expression" dxfId="2405" priority="95">
      <formula>AND($E98 = 0 * ISNUMBER($E98))</formula>
    </cfRule>
    <cfRule type="expression" dxfId="2404" priority="96">
      <formula>AND($E98 &lt; 0, ISNUMBER($E98))</formula>
    </cfRule>
  </conditionalFormatting>
  <conditionalFormatting sqref="A98:C117 G98:I117">
    <cfRule type="expression" dxfId="2403" priority="91">
      <formula>AND($H98 &gt; 0, ISNUMBER($H98))</formula>
    </cfRule>
    <cfRule type="expression" dxfId="2402" priority="92">
      <formula>AND($H98 = 0 * ISNUMBER($H98))</formula>
    </cfRule>
    <cfRule type="expression" dxfId="2401" priority="93">
      <formula>AND($H98 &lt; 0, ISNUMBER($H98))</formula>
    </cfRule>
  </conditionalFormatting>
  <conditionalFormatting sqref="A98:C117 J98:L117">
    <cfRule type="expression" dxfId="2400" priority="88">
      <formula>AND($K98 &gt; 0, ISNUMBER($K98))</formula>
    </cfRule>
    <cfRule type="expression" dxfId="2399" priority="89">
      <formula>AND($K98 = 0 * ISNUMBER($K98))</formula>
    </cfRule>
    <cfRule type="expression" dxfId="2398" priority="90">
      <formula>AND($K98 &lt; 0, ISNUMBER($K98))</formula>
    </cfRule>
  </conditionalFormatting>
  <conditionalFormatting sqref="D96:F97 E118:F118">
    <cfRule type="expression" dxfId="2397" priority="82">
      <formula>$E$118 &gt; 0</formula>
    </cfRule>
    <cfRule type="expression" dxfId="2396" priority="83">
      <formula>$E$118 = 0</formula>
    </cfRule>
    <cfRule type="expression" dxfId="2395" priority="84">
      <formula>$E$118 &lt; 0</formula>
    </cfRule>
  </conditionalFormatting>
  <conditionalFormatting sqref="G96:I97 H118:I118">
    <cfRule type="expression" dxfId="2394" priority="79">
      <formula>$H$118 &gt; 0</formula>
    </cfRule>
    <cfRule type="expression" dxfId="2393" priority="80">
      <formula>$H$118 = 0</formula>
    </cfRule>
    <cfRule type="expression" dxfId="2392" priority="81">
      <formula>$H$118 &lt; 0</formula>
    </cfRule>
  </conditionalFormatting>
  <conditionalFormatting sqref="J96:L97 K118:L118">
    <cfRule type="expression" dxfId="2391" priority="76">
      <formula>$K$118 &gt; 0</formula>
    </cfRule>
    <cfRule type="expression" dxfId="2390" priority="77">
      <formula>$K$118 = 0</formula>
    </cfRule>
    <cfRule type="expression" dxfId="2389" priority="78">
      <formula>$K$118 &lt; 0</formula>
    </cfRule>
  </conditionalFormatting>
  <conditionalFormatting sqref="M96:O97 N118:O118">
    <cfRule type="expression" dxfId="2388" priority="73">
      <formula>$N$118 &gt; 0</formula>
    </cfRule>
    <cfRule type="expression" dxfId="2387" priority="74">
      <formula>$N$118 = 0</formula>
    </cfRule>
    <cfRule type="expression" dxfId="2386" priority="75">
      <formula>$N$118 &lt; 0</formula>
    </cfRule>
  </conditionalFormatting>
  <conditionalFormatting sqref="A125:C144 M125:O144">
    <cfRule type="expression" dxfId="2385" priority="61">
      <formula>AND($N125 &gt; 0, ISNUMBER($N125))</formula>
    </cfRule>
    <cfRule type="expression" dxfId="2384" priority="62">
      <formula>AND($N125 = 0 * ISNUMBER($N125))</formula>
    </cfRule>
    <cfRule type="expression" dxfId="2383" priority="63">
      <formula>AND($N125 &lt; 0, ISNUMBER($N125))</formula>
    </cfRule>
  </conditionalFormatting>
  <conditionalFormatting sqref="A125:F144">
    <cfRule type="expression" dxfId="2382" priority="70">
      <formula>AND($E125 &gt; 0, ISNUMBER($E125))</formula>
    </cfRule>
    <cfRule type="expression" dxfId="2381" priority="71">
      <formula>AND($E125 = 0 * ISNUMBER($E125))</formula>
    </cfRule>
    <cfRule type="expression" dxfId="2380" priority="72">
      <formula>AND($E125 &lt; 0, ISNUMBER($E125))</formula>
    </cfRule>
  </conditionalFormatting>
  <conditionalFormatting sqref="A125:C144 G125:I144">
    <cfRule type="expression" dxfId="2379" priority="67">
      <formula>AND($H125 &gt; 0, ISNUMBER($H125))</formula>
    </cfRule>
    <cfRule type="expression" dxfId="2378" priority="68">
      <formula>AND($H125 = 0 * ISNUMBER($H125))</formula>
    </cfRule>
    <cfRule type="expression" dxfId="2377" priority="69">
      <formula>AND($H125 &lt; 0, ISNUMBER($H125))</formula>
    </cfRule>
  </conditionalFormatting>
  <conditionalFormatting sqref="A125:C144 J125:L144">
    <cfRule type="expression" dxfId="2376" priority="64">
      <formula>AND($K125 &gt; 0, ISNUMBER($K125))</formula>
    </cfRule>
    <cfRule type="expression" dxfId="2375" priority="65">
      <formula>AND($K125 = 0 * ISNUMBER($K125))</formula>
    </cfRule>
    <cfRule type="expression" dxfId="2374" priority="66">
      <formula>AND($K125 &lt; 0, ISNUMBER($K125))</formula>
    </cfRule>
  </conditionalFormatting>
  <conditionalFormatting sqref="D123:F124 E145:F145">
    <cfRule type="expression" dxfId="2373" priority="58">
      <formula>$E$145 &gt; 0</formula>
    </cfRule>
    <cfRule type="expression" dxfId="2372" priority="59">
      <formula>$E$145 = 0</formula>
    </cfRule>
    <cfRule type="expression" dxfId="2371" priority="60">
      <formula>$E$145 &lt; 0</formula>
    </cfRule>
  </conditionalFormatting>
  <conditionalFormatting sqref="G123:I124 H145:I145">
    <cfRule type="expression" dxfId="2370" priority="55">
      <formula>$H$145 &gt; 0</formula>
    </cfRule>
    <cfRule type="expression" dxfId="2369" priority="56">
      <formula>$H$145 = 0</formula>
    </cfRule>
    <cfRule type="expression" dxfId="2368" priority="57">
      <formula>$H$145 &lt; 0</formula>
    </cfRule>
  </conditionalFormatting>
  <conditionalFormatting sqref="J123:L124 K145:L145">
    <cfRule type="expression" dxfId="2367" priority="52">
      <formula>$K$145 &gt; 0</formula>
    </cfRule>
    <cfRule type="expression" dxfId="2366" priority="53">
      <formula>$K$145 = 0</formula>
    </cfRule>
    <cfRule type="expression" dxfId="2365" priority="54">
      <formula>$K$145 &lt; 0</formula>
    </cfRule>
  </conditionalFormatting>
  <conditionalFormatting sqref="M123:O124 N145:O145">
    <cfRule type="expression" dxfId="2364" priority="49">
      <formula>$N$145 &gt; 0</formula>
    </cfRule>
    <cfRule type="expression" dxfId="2363" priority="50">
      <formula>$N$145 = 0</formula>
    </cfRule>
    <cfRule type="expression" dxfId="2362" priority="51">
      <formula>$N$145 &lt; 0</formula>
    </cfRule>
  </conditionalFormatting>
  <conditionalFormatting sqref="A152:C171 M152:O171">
    <cfRule type="expression" dxfId="2361" priority="37">
      <formula>AND($N152 &gt; 0, ISNUMBER($N152))</formula>
    </cfRule>
    <cfRule type="expression" dxfId="2360" priority="38">
      <formula>AND($N152 = 0 * ISNUMBER($N152))</formula>
    </cfRule>
    <cfRule type="expression" dxfId="2359" priority="39">
      <formula>AND($N152 &lt; 0, ISNUMBER($N152))</formula>
    </cfRule>
  </conditionalFormatting>
  <conditionalFormatting sqref="A152:F171">
    <cfRule type="expression" dxfId="2358" priority="46">
      <formula>AND($E152 &gt; 0, ISNUMBER($E152))</formula>
    </cfRule>
    <cfRule type="expression" dxfId="2357" priority="47">
      <formula>AND($E152 = 0 * ISNUMBER($E152))</formula>
    </cfRule>
    <cfRule type="expression" dxfId="2356" priority="48">
      <formula>AND($E152 &lt; 0, ISNUMBER($E152))</formula>
    </cfRule>
  </conditionalFormatting>
  <conditionalFormatting sqref="A152:C171 G152:I171">
    <cfRule type="expression" dxfId="2355" priority="43">
      <formula>AND($H152 &gt; 0, ISNUMBER($H152))</formula>
    </cfRule>
    <cfRule type="expression" dxfId="2354" priority="44">
      <formula>AND($H152 = 0 * ISNUMBER($H152))</formula>
    </cfRule>
    <cfRule type="expression" dxfId="2353" priority="45">
      <formula>AND($H152 &lt; 0, ISNUMBER($H152))</formula>
    </cfRule>
  </conditionalFormatting>
  <conditionalFormatting sqref="A152:C171 J152:L171">
    <cfRule type="expression" dxfId="2352" priority="40">
      <formula>AND($K152 &gt; 0, ISNUMBER($K152))</formula>
    </cfRule>
    <cfRule type="expression" dxfId="2351" priority="41">
      <formula>AND($K152 = 0 * ISNUMBER($K152))</formula>
    </cfRule>
    <cfRule type="expression" dxfId="2350" priority="42">
      <formula>AND($K152 &lt; 0, ISNUMBER($K152))</formula>
    </cfRule>
  </conditionalFormatting>
  <conditionalFormatting sqref="D150:F151 E172:F172">
    <cfRule type="expression" dxfId="2349" priority="34">
      <formula>$E$172 &gt; 0</formula>
    </cfRule>
    <cfRule type="expression" dxfId="2348" priority="35">
      <formula>$E$172 = 0</formula>
    </cfRule>
    <cfRule type="expression" dxfId="2347" priority="36">
      <formula>$E$172 &lt; 0</formula>
    </cfRule>
  </conditionalFormatting>
  <conditionalFormatting sqref="G150:I151 H172:I172">
    <cfRule type="expression" dxfId="2346" priority="31">
      <formula>$H$172 &gt; 0</formula>
    </cfRule>
    <cfRule type="expression" dxfId="2345" priority="32">
      <formula>$H$172 = 0</formula>
    </cfRule>
    <cfRule type="expression" dxfId="2344" priority="33">
      <formula>$H$172 &lt; 0</formula>
    </cfRule>
  </conditionalFormatting>
  <conditionalFormatting sqref="J150:L151 K172:L172">
    <cfRule type="expression" dxfId="2343" priority="28">
      <formula>$K$172 &gt; 0</formula>
    </cfRule>
    <cfRule type="expression" dxfId="2342" priority="29">
      <formula>$K$172 = 0</formula>
    </cfRule>
    <cfRule type="expression" dxfId="2341" priority="30">
      <formula>$K$172 &lt; 0</formula>
    </cfRule>
  </conditionalFormatting>
  <conditionalFormatting sqref="M150:O151 N172:O172">
    <cfRule type="expression" dxfId="2340" priority="25">
      <formula>$N$172 &gt; 0</formula>
    </cfRule>
    <cfRule type="expression" dxfId="2339" priority="26">
      <formula>$N$172 = 0</formula>
    </cfRule>
    <cfRule type="expression" dxfId="2338" priority="27">
      <formula>$N$172 &lt; 0</formula>
    </cfRule>
  </conditionalFormatting>
  <conditionalFormatting sqref="A179:C198 M179:O198">
    <cfRule type="expression" dxfId="2337" priority="13">
      <formula>AND($N179 &gt; 0, ISNUMBER($N179))</formula>
    </cfRule>
    <cfRule type="expression" dxfId="2336" priority="14">
      <formula>AND($N179 = 0 * ISNUMBER($N179))</formula>
    </cfRule>
    <cfRule type="expression" dxfId="2335" priority="15">
      <formula>AND($N179 &lt; 0, ISNUMBER($N179))</formula>
    </cfRule>
  </conditionalFormatting>
  <conditionalFormatting sqref="A179:F198">
    <cfRule type="expression" dxfId="2334" priority="22">
      <formula>AND($E179 &gt; 0, ISNUMBER($E179))</formula>
    </cfRule>
    <cfRule type="expression" dxfId="2333" priority="23">
      <formula>AND($E179 = 0 * ISNUMBER($E179))</formula>
    </cfRule>
    <cfRule type="expression" dxfId="2332" priority="24">
      <formula>AND($E179 &lt; 0, ISNUMBER($E179))</formula>
    </cfRule>
  </conditionalFormatting>
  <conditionalFormatting sqref="A179:C198 G179:I198">
    <cfRule type="expression" dxfId="2331" priority="19">
      <formula>AND($H179 &gt; 0, ISNUMBER($H179))</formula>
    </cfRule>
    <cfRule type="expression" dxfId="2330" priority="20">
      <formula>AND($H179 = 0 * ISNUMBER($H179))</formula>
    </cfRule>
    <cfRule type="expression" dxfId="2329" priority="21">
      <formula>AND($H179 &lt; 0, ISNUMBER($H179))</formula>
    </cfRule>
  </conditionalFormatting>
  <conditionalFormatting sqref="A179:C198 J179:L198">
    <cfRule type="expression" dxfId="2328" priority="16">
      <formula>AND($K179 &gt; 0, ISNUMBER($K179))</formula>
    </cfRule>
    <cfRule type="expression" dxfId="2327" priority="17">
      <formula>AND($K179 = 0 * ISNUMBER($K179))</formula>
    </cfRule>
    <cfRule type="expression" dxfId="2326" priority="18">
      <formula>AND($K179 &lt; 0, ISNUMBER($K179))</formula>
    </cfRule>
  </conditionalFormatting>
  <conditionalFormatting sqref="D177:F178 E199:F199">
    <cfRule type="expression" dxfId="2325" priority="10">
      <formula>$E$199 &gt; 0</formula>
    </cfRule>
    <cfRule type="expression" dxfId="2324" priority="11">
      <formula>$E$199 = 0</formula>
    </cfRule>
    <cfRule type="expression" dxfId="2323" priority="12">
      <formula>$E$199 &lt; 0</formula>
    </cfRule>
  </conditionalFormatting>
  <conditionalFormatting sqref="G177:I178 H199:I199">
    <cfRule type="expression" dxfId="2322" priority="7">
      <formula>$H$199 &gt; 0</formula>
    </cfRule>
    <cfRule type="expression" dxfId="2321" priority="8">
      <formula>$H$199 = 0</formula>
    </cfRule>
    <cfRule type="expression" dxfId="2320" priority="9">
      <formula>$H$199 &lt; 0</formula>
    </cfRule>
  </conditionalFormatting>
  <conditionalFormatting sqref="J177:L178 K199:L199">
    <cfRule type="expression" dxfId="2319" priority="4">
      <formula>$K$199 &gt; 0</formula>
    </cfRule>
    <cfRule type="expression" dxfId="2318" priority="5">
      <formula>$K$199 = 0</formula>
    </cfRule>
    <cfRule type="expression" dxfId="2317" priority="6">
      <formula>$K$199 &lt; 0</formula>
    </cfRule>
  </conditionalFormatting>
  <conditionalFormatting sqref="M177:O178 N199:O199">
    <cfRule type="expression" dxfId="2316" priority="1">
      <formula>$N$199 &gt; 0</formula>
    </cfRule>
    <cfRule type="expression" dxfId="2315" priority="2">
      <formula>$N$199 = 0</formula>
    </cfRule>
    <cfRule type="expression" dxfId="231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10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15975F-A632-4D10-B5EE-9E2A4B37343D}">
  <sheetPr codeName="Sheet18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75" t="s">
        <v>0</v>
      </c>
      <c r="B1" s="276"/>
      <c r="C1" s="276"/>
      <c r="D1" s="276"/>
      <c r="E1" s="276"/>
      <c r="F1" s="277"/>
      <c r="G1" s="306">
        <v>44481</v>
      </c>
      <c r="H1" s="307"/>
      <c r="I1" s="308"/>
      <c r="J1" s="275" t="s">
        <v>1</v>
      </c>
      <c r="K1" s="276"/>
      <c r="L1" s="276"/>
      <c r="M1" s="276"/>
      <c r="N1" s="276"/>
      <c r="O1" s="277"/>
      <c r="Q1" s="275" t="s">
        <v>2</v>
      </c>
      <c r="R1" s="277"/>
    </row>
    <row r="2" spans="1:19" ht="17.25" customHeight="1">
      <c r="A2" s="117" t="s">
        <v>3</v>
      </c>
      <c r="B2" s="309" t="s">
        <v>8</v>
      </c>
      <c r="C2" s="310"/>
      <c r="D2" s="310"/>
      <c r="E2" s="310"/>
      <c r="F2" s="311"/>
      <c r="G2" s="303" t="s">
        <v>46</v>
      </c>
      <c r="H2" s="304"/>
      <c r="I2" s="305"/>
      <c r="J2" s="1" t="s">
        <v>3</v>
      </c>
      <c r="K2" s="309" t="s">
        <v>318</v>
      </c>
      <c r="L2" s="310"/>
      <c r="M2" s="310"/>
      <c r="N2" s="310"/>
      <c r="O2" s="311"/>
      <c r="Q2" s="2" t="s">
        <v>6</v>
      </c>
      <c r="R2" s="3">
        <v>0.375</v>
      </c>
    </row>
    <row r="3" spans="1:19" ht="17.25" customHeight="1" thickBot="1">
      <c r="A3" s="118" t="s">
        <v>7</v>
      </c>
      <c r="B3" s="300" t="s">
        <v>326</v>
      </c>
      <c r="C3" s="301"/>
      <c r="D3" s="301"/>
      <c r="E3" s="301"/>
      <c r="F3" s="302"/>
      <c r="G3" s="29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-69,854 KRW (-2.33%)</v>
      </c>
      <c r="H3" s="297"/>
      <c r="I3" s="298"/>
      <c r="J3" s="4" t="s">
        <v>7</v>
      </c>
      <c r="K3" s="300" t="s">
        <v>319</v>
      </c>
      <c r="L3" s="301"/>
      <c r="M3" s="301"/>
      <c r="N3" s="301"/>
      <c r="O3" s="302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300" t="s">
        <v>16</v>
      </c>
      <c r="C4" s="301"/>
      <c r="D4" s="301"/>
      <c r="E4" s="301"/>
      <c r="F4" s="302"/>
      <c r="G4" s="303" t="s">
        <v>44</v>
      </c>
      <c r="H4" s="304"/>
      <c r="I4" s="305"/>
      <c r="J4" s="4" t="s">
        <v>11</v>
      </c>
      <c r="K4" s="300" t="s">
        <v>320</v>
      </c>
      <c r="L4" s="301"/>
      <c r="M4" s="301"/>
      <c r="N4" s="301"/>
      <c r="O4" s="302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300" t="s">
        <v>317</v>
      </c>
      <c r="C5" s="301"/>
      <c r="D5" s="301"/>
      <c r="E5" s="301"/>
      <c r="F5" s="302"/>
      <c r="G5" s="29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-59,981 KRW (-2.50%)</v>
      </c>
      <c r="H5" s="297"/>
      <c r="I5" s="298"/>
      <c r="J5" s="4" t="s">
        <v>15</v>
      </c>
      <c r="K5" s="300" t="s">
        <v>321</v>
      </c>
      <c r="L5" s="301"/>
      <c r="M5" s="301"/>
      <c r="N5" s="301"/>
      <c r="O5" s="302"/>
    </row>
    <row r="6" spans="1:19">
      <c r="A6" s="118" t="s">
        <v>18</v>
      </c>
      <c r="B6" s="300"/>
      <c r="C6" s="301"/>
      <c r="D6" s="301"/>
      <c r="E6" s="301"/>
      <c r="F6" s="302"/>
      <c r="G6" s="303" t="s">
        <v>45</v>
      </c>
      <c r="H6" s="304"/>
      <c r="I6" s="305"/>
      <c r="J6" s="4" t="s">
        <v>18</v>
      </c>
      <c r="K6" s="300" t="s">
        <v>322</v>
      </c>
      <c r="L6" s="301"/>
      <c r="M6" s="301"/>
      <c r="N6" s="301"/>
      <c r="O6" s="302"/>
    </row>
    <row r="7" spans="1:19" ht="17.25" thickBot="1">
      <c r="A7" s="118" t="s">
        <v>21</v>
      </c>
      <c r="B7" s="300"/>
      <c r="C7" s="301"/>
      <c r="D7" s="301"/>
      <c r="E7" s="301"/>
      <c r="F7" s="302"/>
      <c r="G7" s="29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-63,726 KRW (-2.12%)</v>
      </c>
      <c r="H7" s="297"/>
      <c r="I7" s="298"/>
      <c r="J7" s="4" t="s">
        <v>21</v>
      </c>
      <c r="K7" s="300" t="s">
        <v>323</v>
      </c>
      <c r="L7" s="301"/>
      <c r="M7" s="301"/>
      <c r="N7" s="301"/>
      <c r="O7" s="302"/>
    </row>
    <row r="8" spans="1:19" ht="17.25" thickBot="1">
      <c r="A8" s="118" t="s">
        <v>24</v>
      </c>
      <c r="B8" s="300"/>
      <c r="C8" s="301"/>
      <c r="D8" s="301"/>
      <c r="E8" s="301"/>
      <c r="F8" s="302"/>
      <c r="G8" s="303" t="s">
        <v>253</v>
      </c>
      <c r="H8" s="304"/>
      <c r="I8" s="305"/>
      <c r="J8" s="4" t="s">
        <v>24</v>
      </c>
      <c r="K8" s="300"/>
      <c r="L8" s="301"/>
      <c r="M8" s="301"/>
      <c r="N8" s="301"/>
      <c r="O8" s="302"/>
      <c r="Q8" s="275" t="s">
        <v>27</v>
      </c>
      <c r="R8" s="277"/>
    </row>
    <row r="9" spans="1:19" ht="17.25" thickBot="1">
      <c r="A9" s="118" t="s">
        <v>28</v>
      </c>
      <c r="B9" s="300"/>
      <c r="C9" s="301"/>
      <c r="D9" s="301"/>
      <c r="E9" s="301"/>
      <c r="F9" s="302"/>
      <c r="G9" s="29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-138,428 KRW (-4.61%)</v>
      </c>
      <c r="H9" s="297"/>
      <c r="I9" s="298"/>
      <c r="J9" s="4" t="s">
        <v>28</v>
      </c>
      <c r="K9" s="300"/>
      <c r="L9" s="301"/>
      <c r="M9" s="301"/>
      <c r="N9" s="301"/>
      <c r="O9" s="302"/>
      <c r="Q9" s="2" t="s">
        <v>29</v>
      </c>
      <c r="R9" s="6">
        <v>10</v>
      </c>
    </row>
    <row r="10" spans="1:19">
      <c r="A10" s="118" t="s">
        <v>30</v>
      </c>
      <c r="B10" s="300"/>
      <c r="C10" s="301"/>
      <c r="D10" s="301"/>
      <c r="E10" s="301"/>
      <c r="F10" s="302"/>
      <c r="G10" s="303" t="s">
        <v>47</v>
      </c>
      <c r="H10" s="304"/>
      <c r="I10" s="305"/>
      <c r="J10" s="4" t="s">
        <v>30</v>
      </c>
      <c r="K10" s="300" t="s">
        <v>324</v>
      </c>
      <c r="L10" s="301"/>
      <c r="M10" s="301"/>
      <c r="N10" s="301"/>
      <c r="O10" s="302"/>
      <c r="Q10" s="2" t="s">
        <v>31</v>
      </c>
      <c r="R10" s="6">
        <v>100</v>
      </c>
    </row>
    <row r="11" spans="1:19" ht="17.25" thickBot="1">
      <c r="A11" s="119" t="s">
        <v>32</v>
      </c>
      <c r="B11" s="293" t="s">
        <v>325</v>
      </c>
      <c r="C11" s="294"/>
      <c r="D11" s="294"/>
      <c r="E11" s="294"/>
      <c r="F11" s="295"/>
      <c r="G11" s="29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97"/>
      <c r="I11" s="298"/>
      <c r="J11" s="7" t="s">
        <v>32</v>
      </c>
      <c r="K11" s="293" t="s">
        <v>316</v>
      </c>
      <c r="L11" s="294"/>
      <c r="M11" s="294"/>
      <c r="N11" s="294"/>
      <c r="O11" s="295"/>
      <c r="Q11" s="65" t="s">
        <v>33</v>
      </c>
      <c r="R11" s="8">
        <v>1000</v>
      </c>
    </row>
    <row r="12" spans="1:19" ht="17.25" thickBot="1"/>
    <row r="13" spans="1:19" ht="17.25" customHeight="1" thickBot="1">
      <c r="A13" s="275" t="s">
        <v>34</v>
      </c>
      <c r="B13" s="276"/>
      <c r="C13" s="276"/>
      <c r="D13" s="276"/>
      <c r="E13" s="276"/>
      <c r="F13" s="276"/>
      <c r="G13" s="276"/>
      <c r="H13" s="276"/>
      <c r="I13" s="276"/>
      <c r="J13" s="276"/>
      <c r="K13" s="276"/>
      <c r="L13" s="276"/>
      <c r="M13" s="276"/>
      <c r="N13" s="276"/>
      <c r="O13" s="277"/>
      <c r="Q13" s="274"/>
      <c r="R13" s="274"/>
      <c r="S13" s="274"/>
    </row>
    <row r="14" spans="1:19" ht="17.25" customHeight="1" thickBot="1">
      <c r="A14" s="201" t="s">
        <v>35</v>
      </c>
      <c r="B14" s="275" t="s">
        <v>36</v>
      </c>
      <c r="C14" s="277"/>
      <c r="D14" s="275" t="s">
        <v>37</v>
      </c>
      <c r="E14" s="276"/>
      <c r="F14" s="277"/>
      <c r="G14" s="278">
        <f>_xlfn.IFNA(VLOOKUP(B14, 현재가테이블!$B$2:$D$200, 2, FALSE), "-")</f>
        <v>74050000</v>
      </c>
      <c r="H14" s="279"/>
      <c r="I14" s="280"/>
      <c r="J14" s="275" t="s">
        <v>38</v>
      </c>
      <c r="K14" s="276"/>
      <c r="L14" s="277"/>
      <c r="M14" s="281">
        <f>_xlfn.IFNA(VLOOKUP(B14, 현재가테이블!$B$2:$D$200, 3, FALSE), "-")</f>
        <v>-1.04236269E-2</v>
      </c>
      <c r="N14" s="282"/>
      <c r="O14" s="283"/>
      <c r="Q14" s="274"/>
      <c r="R14" s="274"/>
      <c r="S14" s="274"/>
    </row>
    <row r="15" spans="1:19" ht="17.25" customHeight="1" thickBot="1">
      <c r="A15" s="312" t="s">
        <v>39</v>
      </c>
      <c r="B15" s="313" t="str">
        <f>TEXT($G$1, "[$-ko-KR]yyyy-mm-dd(ddd) ") &amp; "오전 00:00"</f>
        <v>2021-10-12(화) 오전 00:00</v>
      </c>
      <c r="C15" s="314"/>
      <c r="D15" s="288" t="str">
        <f>TEXT($G$1, "[$-ko-KR]yyyy-mm-dd(ddd) ") &amp; "오후 14:00"</f>
        <v>2021-10-12(화) 오후 14:00</v>
      </c>
      <c r="E15" s="289"/>
      <c r="F15" s="290"/>
      <c r="G15" s="288" t="str">
        <f>TEXT($G$1, "[$-ko-KR]yyyy-mm-dd(ddd) ") &amp; "오후 19:00"</f>
        <v>2021-10-12(화) 오후 19:00</v>
      </c>
      <c r="H15" s="289"/>
      <c r="I15" s="290"/>
      <c r="J15" s="288" t="str">
        <f>TEXT($G$1, "[$-ko-KR]yyyy-mm-dd(ddd) ") &amp; "오후 21:00"</f>
        <v>2021-10-12(화) 오후 21:00</v>
      </c>
      <c r="K15" s="289"/>
      <c r="L15" s="290"/>
      <c r="M15" s="288" t="str">
        <f>TEXT($G$1+1, "[$-ko-KR]yyyy-mm-dd(ddd) ") &amp; "오전 00:00"</f>
        <v>2021-10-13(수) 오전 00:00</v>
      </c>
      <c r="N15" s="289"/>
      <c r="O15" s="290"/>
      <c r="Q15" s="274"/>
      <c r="R15" s="274"/>
      <c r="S15" s="274"/>
    </row>
    <row r="16" spans="1:19" ht="17.25" customHeight="1" thickBot="1">
      <c r="A16" s="312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02" t="s">
        <v>37</v>
      </c>
      <c r="H16" s="203" t="s">
        <v>40</v>
      </c>
      <c r="I16" s="20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64"/>
      <c r="R16" s="264"/>
      <c r="S16" s="264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74"/>
      <c r="R17" s="274"/>
      <c r="S17" s="274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74"/>
      <c r="R18" s="274"/>
      <c r="S18" s="274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64"/>
      <c r="R19" s="264"/>
      <c r="S19" s="264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64"/>
      <c r="R20" s="264"/>
      <c r="S20" s="264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64"/>
      <c r="R21" s="264"/>
      <c r="S21" s="264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64"/>
      <c r="R22" s="264"/>
      <c r="S22" s="264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64"/>
      <c r="R23" s="264"/>
      <c r="S23" s="264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64"/>
      <c r="R24" s="264"/>
      <c r="S24" s="264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65"/>
      <c r="R26" s="266"/>
      <c r="S26" s="267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68"/>
      <c r="R27" s="269"/>
      <c r="S27" s="270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1"/>
      <c r="R28" s="272"/>
      <c r="S28" s="273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64"/>
      <c r="R29" s="264"/>
      <c r="S29" s="264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74"/>
      <c r="R30" s="274"/>
      <c r="S30" s="274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74"/>
      <c r="R31" s="274"/>
      <c r="S31" s="274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64"/>
      <c r="R32" s="264"/>
      <c r="S32" s="264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64"/>
      <c r="R33" s="264"/>
      <c r="S33" s="264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64"/>
      <c r="R34" s="264"/>
      <c r="S34" s="264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53"/>
      <c r="R35" s="254"/>
      <c r="S35" s="255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56"/>
      <c r="R36" s="257"/>
      <c r="S36" s="258"/>
    </row>
    <row r="37" spans="1:19" ht="17.25" customHeight="1" thickBot="1">
      <c r="A37" s="132" t="s">
        <v>42</v>
      </c>
      <c r="B37" s="317">
        <v>150000</v>
      </c>
      <c r="C37" s="318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59"/>
      <c r="R37" s="260"/>
      <c r="S37" s="261"/>
    </row>
    <row r="38" spans="1:19" ht="17.25" customHeight="1"/>
    <row r="39" spans="1:19" ht="17.25" customHeight="1" thickBot="1"/>
    <row r="40" spans="1:19" ht="17.25" customHeight="1" thickBot="1">
      <c r="A40" s="275" t="s">
        <v>44</v>
      </c>
      <c r="B40" s="276"/>
      <c r="C40" s="276"/>
      <c r="D40" s="276"/>
      <c r="E40" s="276"/>
      <c r="F40" s="276"/>
      <c r="G40" s="276"/>
      <c r="H40" s="276"/>
      <c r="I40" s="276"/>
      <c r="J40" s="276"/>
      <c r="K40" s="276"/>
      <c r="L40" s="276"/>
      <c r="M40" s="276"/>
      <c r="N40" s="276"/>
      <c r="O40" s="277"/>
      <c r="Q40" s="274"/>
      <c r="R40" s="274"/>
      <c r="S40" s="274"/>
    </row>
    <row r="41" spans="1:19" ht="17.25" customHeight="1" thickBot="1">
      <c r="A41" s="201" t="s">
        <v>265</v>
      </c>
      <c r="B41" s="275" t="s">
        <v>49</v>
      </c>
      <c r="C41" s="277"/>
      <c r="D41" s="275" t="s">
        <v>58</v>
      </c>
      <c r="E41" s="276"/>
      <c r="F41" s="277"/>
      <c r="G41" s="278">
        <f>_xlfn.IFNA(VLOOKUP(B41, 현재가테이블!$B$2:$D$200, 2, FALSE), "-")</f>
        <v>74050000</v>
      </c>
      <c r="H41" s="279"/>
      <c r="I41" s="280"/>
      <c r="J41" s="275" t="s">
        <v>59</v>
      </c>
      <c r="K41" s="276"/>
      <c r="L41" s="277"/>
      <c r="M41" s="281">
        <f>_xlfn.IFNA(VLOOKUP(B41, 현재가테이블!$B$2:$D$200, 3, FALSE), "-")</f>
        <v>-1.04236269E-2</v>
      </c>
      <c r="N41" s="282"/>
      <c r="O41" s="283"/>
      <c r="Q41" s="274"/>
      <c r="R41" s="274"/>
      <c r="S41" s="274"/>
    </row>
    <row r="42" spans="1:19" ht="17.25" customHeight="1" thickBot="1">
      <c r="A42" s="319" t="s">
        <v>55</v>
      </c>
      <c r="B42" s="315" t="str">
        <f>TEXT($G$1, "[$-ko-KR]yyyy-mm-dd(ddd) ") &amp; "오전 00:00"</f>
        <v>2021-10-12(화) 오전 00:00</v>
      </c>
      <c r="C42" s="316"/>
      <c r="D42" s="288" t="str">
        <f>TEXT($G$1, "[$-ko-KR]yyyy-mm-dd(ddd) ") &amp; "오후 14:00"</f>
        <v>2021-10-12(화) 오후 14:00</v>
      </c>
      <c r="E42" s="289"/>
      <c r="F42" s="290"/>
      <c r="G42" s="288" t="str">
        <f>TEXT($G$1, "[$-ko-KR]yyyy-mm-dd(ddd) ") &amp; "오후 19:00"</f>
        <v>2021-10-12(화) 오후 19:00</v>
      </c>
      <c r="H42" s="289"/>
      <c r="I42" s="290"/>
      <c r="J42" s="288" t="str">
        <f>TEXT($G$1, "[$-ko-KR]yyyy-mm-dd(ddd) ") &amp; "오후 21:00"</f>
        <v>2021-10-12(화) 오후 21:00</v>
      </c>
      <c r="K42" s="289"/>
      <c r="L42" s="290"/>
      <c r="M42" s="288" t="str">
        <f>TEXT($G$1+1, "[$-ko-KR]yyyy-mm-dd(ddd) ") &amp; "오전 00:00"</f>
        <v>2021-10-13(수) 오전 00:00</v>
      </c>
      <c r="N42" s="289"/>
      <c r="O42" s="290"/>
      <c r="Q42" s="274"/>
      <c r="R42" s="274"/>
      <c r="S42" s="274"/>
    </row>
    <row r="43" spans="1:19" ht="17.25" customHeight="1" thickBot="1">
      <c r="A43" s="320"/>
      <c r="B43" s="121" t="s">
        <v>58</v>
      </c>
      <c r="C43" s="122" t="s">
        <v>59</v>
      </c>
      <c r="D43" s="2" t="s">
        <v>58</v>
      </c>
      <c r="E43" s="10" t="s">
        <v>266</v>
      </c>
      <c r="F43" s="11" t="s">
        <v>267</v>
      </c>
      <c r="G43" s="202" t="s">
        <v>58</v>
      </c>
      <c r="H43" s="203" t="s">
        <v>266</v>
      </c>
      <c r="I43" s="204" t="s">
        <v>267</v>
      </c>
      <c r="J43" s="10" t="s">
        <v>58</v>
      </c>
      <c r="K43" s="10" t="s">
        <v>266</v>
      </c>
      <c r="L43" s="115" t="s">
        <v>267</v>
      </c>
      <c r="M43" s="2" t="s">
        <v>58</v>
      </c>
      <c r="N43" s="10" t="s">
        <v>266</v>
      </c>
      <c r="O43" s="66" t="s">
        <v>267</v>
      </c>
      <c r="Q43" s="264"/>
      <c r="R43" s="264"/>
      <c r="S43" s="264"/>
    </row>
    <row r="44" spans="1:19" ht="17.25" customHeight="1" thickBot="1">
      <c r="A44" s="123" t="s">
        <v>176</v>
      </c>
      <c r="B44" s="124">
        <v>23.7</v>
      </c>
      <c r="C44" s="76">
        <v>7.2398190000000001E-2</v>
      </c>
      <c r="D44" s="13">
        <v>23.4</v>
      </c>
      <c r="E44" s="14">
        <f>IF(ISNUMBER(D44), (D44 - $B44) / $B44, "")</f>
        <v>-1.2658227848101297E-2</v>
      </c>
      <c r="F44" s="16">
        <f>IF(ISNUMBER(D44), $B64 * E44, "")</f>
        <v>-1898.7341772151944</v>
      </c>
      <c r="G44" s="29">
        <v>22.2</v>
      </c>
      <c r="H44" s="14">
        <f>IF(ISNUMBER(G44), (G44 - $B44) / $B44, "")</f>
        <v>-6.3291139240506333E-2</v>
      </c>
      <c r="I44" s="100">
        <f>IF(ISNUMBER(G44), $B64 * H44, "")</f>
        <v>-9493.67088607595</v>
      </c>
      <c r="J44" s="13">
        <v>22.4</v>
      </c>
      <c r="K44" s="14">
        <f>IF(ISNUMBER(J44), (J44 - $B44) / $B44, "")</f>
        <v>-5.4852320675105516E-2</v>
      </c>
      <c r="L44" s="16">
        <f>IF(ISNUMBER(J44), $B64 * K44, "")</f>
        <v>-8227.8481012658267</v>
      </c>
      <c r="M44" s="29">
        <v>23.2</v>
      </c>
      <c r="N44" s="14">
        <f>IF(ISNUMBER(M44), (M44 - $B44) / $B44, "")</f>
        <v>-2.1097046413502109E-2</v>
      </c>
      <c r="O44" s="16">
        <f>IF(ISNUMBER(M44), $B64 * N44, "")</f>
        <v>-3164.5569620253164</v>
      </c>
      <c r="Q44" s="274"/>
      <c r="R44" s="274"/>
      <c r="S44" s="274"/>
    </row>
    <row r="45" spans="1:19" ht="17.25" customHeight="1" thickBot="1">
      <c r="A45" s="125" t="s">
        <v>328</v>
      </c>
      <c r="B45" s="126">
        <v>0.26800000000000002</v>
      </c>
      <c r="C45" s="77">
        <v>1.9011406799999998E-2</v>
      </c>
      <c r="D45" s="15">
        <v>0.26400000000000001</v>
      </c>
      <c r="E45" s="32">
        <f t="shared" ref="E45:E48" si="14">IF(ISNUMBER(D45), (D45 - $B45) / $B45, "")</f>
        <v>-1.492537313432837E-2</v>
      </c>
      <c r="F45" s="18">
        <f>IF(ISNUMBER(D45), $B64 * E45, "")</f>
        <v>-2238.8059701492557</v>
      </c>
      <c r="G45" s="31">
        <v>0.27300000000000002</v>
      </c>
      <c r="H45" s="32">
        <f t="shared" ref="H45:H48" si="15">IF(ISNUMBER(G45), (G45 - $B45) / $B45, "")</f>
        <v>1.8656716417910463E-2</v>
      </c>
      <c r="I45" s="101">
        <f>IF(ISNUMBER(G45), $B64 * H45, "")</f>
        <v>2798.5074626865694</v>
      </c>
      <c r="J45" s="15">
        <v>0.28000000000000003</v>
      </c>
      <c r="K45" s="32">
        <f t="shared" ref="K45:K48" si="16">IF(ISNUMBER(J45), (J45 - $B45) / $B45, "")</f>
        <v>4.4776119402985114E-2</v>
      </c>
      <c r="L45" s="18">
        <f>IF(ISNUMBER(J45), $B64 * K45, "")</f>
        <v>6716.4179104477671</v>
      </c>
      <c r="M45" s="31">
        <v>0.27300000000000002</v>
      </c>
      <c r="N45" s="32">
        <f t="shared" ref="N45:N48" si="17">IF(ISNUMBER(M45), (M45 - $B45) / $B45, "")</f>
        <v>1.8656716417910463E-2</v>
      </c>
      <c r="O45" s="18">
        <f>IF(ISNUMBER(M45), $B64 * N45, "")</f>
        <v>2798.5074626865694</v>
      </c>
      <c r="Q45" s="274"/>
      <c r="R45" s="274"/>
      <c r="S45" s="274"/>
    </row>
    <row r="46" spans="1:19" ht="17.25" customHeight="1" thickBot="1">
      <c r="A46" s="125" t="s">
        <v>98</v>
      </c>
      <c r="B46" s="126">
        <v>4.78</v>
      </c>
      <c r="C46" s="77">
        <v>1.27118644E-2</v>
      </c>
      <c r="D46" s="15">
        <v>4.51</v>
      </c>
      <c r="E46" s="32">
        <f t="shared" si="14"/>
        <v>-5.6485355648535657E-2</v>
      </c>
      <c r="F46" s="18">
        <f>IF(ISNUMBER(D46), $B64 * E46, "")</f>
        <v>-8472.803347280349</v>
      </c>
      <c r="G46" s="31">
        <v>4.37</v>
      </c>
      <c r="H46" s="32">
        <f t="shared" si="15"/>
        <v>-8.5774058577405887E-2</v>
      </c>
      <c r="I46" s="101">
        <f>IF(ISNUMBER(G46), $B64 * H46, "")</f>
        <v>-12866.108786610883</v>
      </c>
      <c r="J46" s="15">
        <v>4.42</v>
      </c>
      <c r="K46" s="32">
        <f t="shared" si="16"/>
        <v>-7.5313807531380811E-2</v>
      </c>
      <c r="L46" s="18">
        <f>IF(ISNUMBER(J46), $B64 * K46, "")</f>
        <v>-11297.071129707121</v>
      </c>
      <c r="M46" s="31">
        <v>4.59</v>
      </c>
      <c r="N46" s="32">
        <f t="shared" si="17"/>
        <v>-3.974895397489548E-2</v>
      </c>
      <c r="O46" s="18">
        <f>IF(ISNUMBER(M46), $B64 * N46, "")</f>
        <v>-5962.3430962343218</v>
      </c>
      <c r="Q46" s="264"/>
      <c r="R46" s="264"/>
      <c r="S46" s="264"/>
    </row>
    <row r="47" spans="1:19" ht="17.25" customHeight="1" thickBot="1">
      <c r="A47" s="125" t="s">
        <v>202</v>
      </c>
      <c r="B47" s="126">
        <v>20.2</v>
      </c>
      <c r="C47" s="77">
        <v>-4.9261084000000004E-3</v>
      </c>
      <c r="D47" s="15">
        <v>19.7</v>
      </c>
      <c r="E47" s="32">
        <f t="shared" si="14"/>
        <v>-2.4752475247524754E-2</v>
      </c>
      <c r="F47" s="18">
        <f>IF(ISNUMBER(D47), $B64 * E47, "")</f>
        <v>-3712.871287128713</v>
      </c>
      <c r="G47" s="31">
        <v>18.600000000000001</v>
      </c>
      <c r="H47" s="32">
        <f t="shared" si="15"/>
        <v>-7.9207920792079112E-2</v>
      </c>
      <c r="I47" s="101">
        <f>IF(ISNUMBER(G47), $B64 * H47, "")</f>
        <v>-11881.188118811866</v>
      </c>
      <c r="J47" s="15">
        <v>18.8</v>
      </c>
      <c r="K47" s="32">
        <f t="shared" si="16"/>
        <v>-6.9306930693069244E-2</v>
      </c>
      <c r="L47" s="18">
        <f>IF(ISNUMBER(J47), $B64 * K47, "")</f>
        <v>-10396.039603960386</v>
      </c>
      <c r="M47" s="31">
        <v>20</v>
      </c>
      <c r="N47" s="32">
        <f t="shared" si="17"/>
        <v>-9.9009900990098664E-3</v>
      </c>
      <c r="O47" s="18">
        <f>IF(ISNUMBER(M47), $B64 * N47, "")</f>
        <v>-1485.1485148514801</v>
      </c>
      <c r="Q47" s="264"/>
      <c r="R47" s="264"/>
      <c r="S47" s="264"/>
    </row>
    <row r="48" spans="1:19" ht="17.25" customHeight="1" thickBot="1">
      <c r="A48" s="127" t="s">
        <v>65</v>
      </c>
      <c r="B48" s="128">
        <v>66.599999999999994</v>
      </c>
      <c r="C48" s="78">
        <v>-1.33333333E-2</v>
      </c>
      <c r="D48" s="20">
        <v>64.3</v>
      </c>
      <c r="E48" s="21">
        <f t="shared" si="14"/>
        <v>-3.4534534534534492E-2</v>
      </c>
      <c r="F48" s="22">
        <f>IF(ISNUMBER(D48), $B64 * E48, "")</f>
        <v>-5180.1801801801739</v>
      </c>
      <c r="G48" s="30">
        <v>62.9</v>
      </c>
      <c r="H48" s="21">
        <f t="shared" si="15"/>
        <v>-5.5555555555555497E-2</v>
      </c>
      <c r="I48" s="105">
        <f>IF(ISNUMBER(G48), $B64 * H48, "")</f>
        <v>-8333.3333333333248</v>
      </c>
      <c r="J48" s="20">
        <v>63.4</v>
      </c>
      <c r="K48" s="21">
        <f t="shared" si="16"/>
        <v>-4.8048048048047985E-2</v>
      </c>
      <c r="L48" s="22">
        <f>IF(ISNUMBER(J48), $B64 * K48, "")</f>
        <v>-7207.2072072071978</v>
      </c>
      <c r="M48" s="30">
        <v>66.400000000000006</v>
      </c>
      <c r="N48" s="21">
        <f t="shared" si="17"/>
        <v>-3.0030030030028325E-3</v>
      </c>
      <c r="O48" s="22">
        <f>IF(ISNUMBER(M48), $B64 * N48, "")</f>
        <v>-450.45045045042485</v>
      </c>
      <c r="Q48" s="264"/>
      <c r="R48" s="264"/>
      <c r="S48" s="264"/>
    </row>
    <row r="49" spans="1:19" ht="17.25" customHeight="1" thickBot="1">
      <c r="A49" s="125" t="s">
        <v>146</v>
      </c>
      <c r="B49" s="129">
        <v>23.9</v>
      </c>
      <c r="C49" s="80">
        <v>-2.44897959E-2</v>
      </c>
      <c r="D49" s="106">
        <v>22.2</v>
      </c>
      <c r="E49" s="107">
        <f>IF(ISNUMBER(D49), (D49 - $B49) / $B49, "")</f>
        <v>-7.1129707112970689E-2</v>
      </c>
      <c r="F49" s="108">
        <f>IF(ISNUMBER(D49), $B64 * E49, "")</f>
        <v>-10669.456066945604</v>
      </c>
      <c r="G49" s="109">
        <v>21.2</v>
      </c>
      <c r="H49" s="107">
        <f>IF(ISNUMBER(G49), (G49 - $B49) / $B49, "")</f>
        <v>-0.11297071129707111</v>
      </c>
      <c r="I49" s="110">
        <f>IF(ISNUMBER(G49), $B64 * H49, "")</f>
        <v>-16945.606694560665</v>
      </c>
      <c r="J49" s="106">
        <v>21.5</v>
      </c>
      <c r="K49" s="107">
        <f>IF(ISNUMBER(J49), (J49 - $B49) / $B49, "")</f>
        <v>-0.10041841004184095</v>
      </c>
      <c r="L49" s="108">
        <f>IF(ISNUMBER(J49), $B64 * K49, "")</f>
        <v>-15062.761506276142</v>
      </c>
      <c r="M49" s="109">
        <v>22.9</v>
      </c>
      <c r="N49" s="107">
        <f>IF(ISNUMBER(M49), (M49 - $B49) / $B49, "")</f>
        <v>-4.1841004184100423E-2</v>
      </c>
      <c r="O49" s="108">
        <f>IF(ISNUMBER(M49), $B64 * N49, "")</f>
        <v>-6276.150627615064</v>
      </c>
      <c r="Q49" s="264"/>
      <c r="R49" s="264"/>
      <c r="S49" s="264"/>
    </row>
    <row r="50" spans="1:19" ht="17.25" customHeight="1" thickBot="1">
      <c r="A50" s="125" t="s">
        <v>200</v>
      </c>
      <c r="B50" s="126">
        <v>89.7</v>
      </c>
      <c r="C50" s="77">
        <v>-3.1317494600000002E-2</v>
      </c>
      <c r="D50" s="15">
        <v>84.8</v>
      </c>
      <c r="E50" s="32">
        <f t="shared" ref="E50:E53" si="18">IF(ISNUMBER(D50), (D50 - $B50) / $B50, "")</f>
        <v>-5.4626532887402511E-2</v>
      </c>
      <c r="F50" s="18">
        <f>IF(ISNUMBER(D50), $B64 * E50, "")</f>
        <v>-8193.9799331103768</v>
      </c>
      <c r="G50" s="31">
        <v>80.5</v>
      </c>
      <c r="H50" s="32">
        <f t="shared" ref="H50:H53" si="19">IF(ISNUMBER(G50), (G50 - $B50) / $B50, "")</f>
        <v>-0.10256410256410259</v>
      </c>
      <c r="I50" s="101">
        <f>IF(ISNUMBER(G50), $B64 * H50, "")</f>
        <v>-15384.615384615388</v>
      </c>
      <c r="J50" s="15">
        <v>80.8</v>
      </c>
      <c r="K50" s="32">
        <f t="shared" ref="K50:K53" si="20">IF(ISNUMBER(J50), (J50 - $B50) / $B50, "")</f>
        <v>-9.9219620958751448E-2</v>
      </c>
      <c r="L50" s="18">
        <f>IF(ISNUMBER(J50), $B64 * K50, "")</f>
        <v>-14882.943143812718</v>
      </c>
      <c r="M50" s="31">
        <v>88.2</v>
      </c>
      <c r="N50" s="32">
        <f t="shared" ref="N50:N53" si="21">IF(ISNUMBER(M50), (M50 - $B50) / $B50, "")</f>
        <v>-1.6722408026755852E-2</v>
      </c>
      <c r="O50" s="18">
        <f>IF(ISNUMBER(M50), $B64 * N50, "")</f>
        <v>-2508.361204013378</v>
      </c>
      <c r="Q50" s="264"/>
      <c r="R50" s="264"/>
      <c r="S50" s="264"/>
    </row>
    <row r="51" spans="1:19" ht="17.25" customHeight="1" thickBot="1">
      <c r="A51" s="125" t="s">
        <v>72</v>
      </c>
      <c r="B51" s="126">
        <v>38.200000000000003</v>
      </c>
      <c r="C51" s="77">
        <v>-3.7783375299999998E-2</v>
      </c>
      <c r="D51" s="15">
        <v>37.1</v>
      </c>
      <c r="E51" s="32">
        <f t="shared" si="18"/>
        <v>-2.8795811518324641E-2</v>
      </c>
      <c r="F51" s="18">
        <f>IF(ISNUMBER(D51), $B64 * E51, "")</f>
        <v>-4319.3717277486958</v>
      </c>
      <c r="G51" s="31">
        <v>35.200000000000003</v>
      </c>
      <c r="H51" s="32">
        <f t="shared" si="19"/>
        <v>-7.8534031413612565E-2</v>
      </c>
      <c r="I51" s="101">
        <f>IF(ISNUMBER(G51), $B64 * H51, "")</f>
        <v>-11780.104712041884</v>
      </c>
      <c r="J51" s="15">
        <v>35.5</v>
      </c>
      <c r="K51" s="32">
        <f t="shared" si="20"/>
        <v>-7.0680628272251383E-2</v>
      </c>
      <c r="L51" s="18">
        <f>IF(ISNUMBER(J51), $B64 * K51, "")</f>
        <v>-10602.094240837707</v>
      </c>
      <c r="M51" s="31">
        <v>37.6</v>
      </c>
      <c r="N51" s="32">
        <f t="shared" si="21"/>
        <v>-1.570680628272255E-2</v>
      </c>
      <c r="O51" s="18">
        <f>IF(ISNUMBER(M51), $B64 * N51, "")</f>
        <v>-2356.0209424083828</v>
      </c>
      <c r="Q51" s="264"/>
      <c r="R51" s="264"/>
      <c r="S51" s="264"/>
    </row>
    <row r="52" spans="1:19" ht="17.25" customHeight="1" thickBot="1">
      <c r="A52" s="125" t="s">
        <v>232</v>
      </c>
      <c r="B52" s="126">
        <v>91.8</v>
      </c>
      <c r="C52" s="77">
        <v>-4.07523511E-2</v>
      </c>
      <c r="D52" s="15">
        <v>85.9</v>
      </c>
      <c r="E52" s="32">
        <f t="shared" si="18"/>
        <v>-6.4270152505446529E-2</v>
      </c>
      <c r="F52" s="18">
        <f>IF(ISNUMBER(D52), $B64 * E52, "")</f>
        <v>-9640.5228758169796</v>
      </c>
      <c r="G52" s="31">
        <v>79.8</v>
      </c>
      <c r="H52" s="32">
        <f t="shared" si="19"/>
        <v>-0.13071895424836602</v>
      </c>
      <c r="I52" s="101">
        <f>IF(ISNUMBER(G52), $B64 * H52, "")</f>
        <v>-19607.843137254902</v>
      </c>
      <c r="J52" s="15">
        <v>81.099999999999994</v>
      </c>
      <c r="K52" s="32">
        <f t="shared" si="20"/>
        <v>-0.11655773420479307</v>
      </c>
      <c r="L52" s="18">
        <f>IF(ISNUMBER(J52), $B64 * K52, "")</f>
        <v>-17483.660130718959</v>
      </c>
      <c r="M52" s="31">
        <v>89.7</v>
      </c>
      <c r="N52" s="32">
        <f t="shared" si="21"/>
        <v>-2.2875816993463992E-2</v>
      </c>
      <c r="O52" s="18">
        <f>IF(ISNUMBER(M52), $B64 * N52, "")</f>
        <v>-3431.3725490195989</v>
      </c>
      <c r="Q52" s="33"/>
      <c r="R52" s="33"/>
    </row>
    <row r="53" spans="1:19" ht="17.25" customHeight="1" thickBot="1">
      <c r="A53" s="130" t="s">
        <v>120</v>
      </c>
      <c r="B53" s="131">
        <v>40.799999999999997</v>
      </c>
      <c r="C53" s="79">
        <v>-4.4496487100000003E-2</v>
      </c>
      <c r="D53" s="24">
        <v>39</v>
      </c>
      <c r="E53" s="25">
        <f t="shared" si="18"/>
        <v>-4.4117647058823463E-2</v>
      </c>
      <c r="F53" s="104">
        <f>IF(ISNUMBER(D53), $B64 * E53, "")</f>
        <v>-6617.6470588235197</v>
      </c>
      <c r="G53" s="102">
        <v>37.200000000000003</v>
      </c>
      <c r="H53" s="25">
        <f t="shared" si="19"/>
        <v>-8.8235294117646926E-2</v>
      </c>
      <c r="I53" s="103">
        <f>IF(ISNUMBER(G53), $B64 * H53, "")</f>
        <v>-13235.294117647039</v>
      </c>
      <c r="J53" s="24">
        <v>37.299999999999997</v>
      </c>
      <c r="K53" s="25">
        <f t="shared" si="20"/>
        <v>-8.5784313725490197E-2</v>
      </c>
      <c r="L53" s="104">
        <f>IF(ISNUMBER(J53), $B64 * K53, "")</f>
        <v>-12867.64705882353</v>
      </c>
      <c r="M53" s="102">
        <v>39.299999999999997</v>
      </c>
      <c r="N53" s="25">
        <f t="shared" si="21"/>
        <v>-3.6764705882352942E-2</v>
      </c>
      <c r="O53" s="104">
        <f>IF(ISNUMBER(M53), $B64 * N53, "")</f>
        <v>-5514.7058823529414</v>
      </c>
      <c r="Q53" s="265"/>
      <c r="R53" s="266"/>
      <c r="S53" s="267"/>
    </row>
    <row r="54" spans="1:19" ht="17.25" customHeight="1">
      <c r="A54" s="123" t="s">
        <v>208</v>
      </c>
      <c r="B54" s="124">
        <v>20.3</v>
      </c>
      <c r="C54" s="76">
        <v>-5.5813953499999999E-2</v>
      </c>
      <c r="D54" s="13">
        <v>19.600000000000001</v>
      </c>
      <c r="E54" s="14">
        <f>IF(ISNUMBER(D54), (D54 - $B54) / $B54, "")</f>
        <v>-3.448275862068962E-2</v>
      </c>
      <c r="F54" s="16">
        <f>IF(ISNUMBER(D54), $B64 * E54, "")</f>
        <v>-5172.4137931034429</v>
      </c>
      <c r="G54" s="29">
        <v>18.600000000000001</v>
      </c>
      <c r="H54" s="14">
        <f>IF(ISNUMBER(G54), (G54 - $B54) / $B54, "")</f>
        <v>-8.3743842364531987E-2</v>
      </c>
      <c r="I54" s="100">
        <f>IF(ISNUMBER(G54), $B64 * H54, "")</f>
        <v>-12561.576354679799</v>
      </c>
      <c r="J54" s="13">
        <v>18.600000000000001</v>
      </c>
      <c r="K54" s="14">
        <f>IF(ISNUMBER(J54), (J54 - $B54) / $B54, "")</f>
        <v>-8.3743842364531987E-2</v>
      </c>
      <c r="L54" s="16">
        <f>IF(ISNUMBER(J54), $B64 * K54, "")</f>
        <v>-12561.576354679799</v>
      </c>
      <c r="M54" s="29">
        <v>20.2</v>
      </c>
      <c r="N54" s="14">
        <f>IF(ISNUMBER(M54), (M54 - $B54) / $B54, "")</f>
        <v>-4.9261083743843059E-3</v>
      </c>
      <c r="O54" s="16">
        <f>IF(ISNUMBER(M54), $B64 * N54, "")</f>
        <v>-738.91625615764588</v>
      </c>
      <c r="Q54" s="268"/>
      <c r="R54" s="269"/>
      <c r="S54" s="270"/>
    </row>
    <row r="55" spans="1:19" ht="17.25" customHeight="1" thickBot="1">
      <c r="A55" s="125" t="s">
        <v>214</v>
      </c>
      <c r="B55" s="126">
        <v>13.5</v>
      </c>
      <c r="C55" s="77">
        <v>-5.5944055899999998E-2</v>
      </c>
      <c r="D55" s="15">
        <v>12.8</v>
      </c>
      <c r="E55" s="32">
        <f t="shared" ref="E55:E58" si="22">IF(ISNUMBER(D55), (D55 - $B55) / $B55, "")</f>
        <v>-5.1851851851851802E-2</v>
      </c>
      <c r="F55" s="18">
        <f>IF(ISNUMBER(D55), $B64 * E55, "")</f>
        <v>-7777.7777777777701</v>
      </c>
      <c r="G55" s="31">
        <v>11.9</v>
      </c>
      <c r="H55" s="32">
        <f t="shared" ref="H55:H58" si="23">IF(ISNUMBER(G55), (G55 - $B55) / $B55, "")</f>
        <v>-0.1185185185185185</v>
      </c>
      <c r="I55" s="101">
        <f>IF(ISNUMBER(G55), $B64 * H55, "")</f>
        <v>-17777.777777777774</v>
      </c>
      <c r="J55" s="15">
        <v>11.7</v>
      </c>
      <c r="K55" s="32">
        <f t="shared" ref="K55:K58" si="24">IF(ISNUMBER(J55), (J55 - $B55) / $B55, "")</f>
        <v>-0.13333333333333339</v>
      </c>
      <c r="L55" s="18">
        <f>IF(ISNUMBER(J55), $B64 * K55, "")</f>
        <v>-20000.000000000007</v>
      </c>
      <c r="M55" s="31">
        <v>12.9</v>
      </c>
      <c r="N55" s="32">
        <f t="shared" ref="N55:N58" si="25">IF(ISNUMBER(M55), (M55 - $B55) / $B55, "")</f>
        <v>-4.4444444444444418E-2</v>
      </c>
      <c r="O55" s="18">
        <f>IF(ISNUMBER(M55), $B64 * N55, "")</f>
        <v>-6666.6666666666624</v>
      </c>
      <c r="Q55" s="271"/>
      <c r="R55" s="272"/>
      <c r="S55" s="273"/>
    </row>
    <row r="56" spans="1:19" ht="17.25" customHeight="1" thickBot="1">
      <c r="A56" s="125" t="s">
        <v>188</v>
      </c>
      <c r="B56" s="126">
        <v>20.5</v>
      </c>
      <c r="C56" s="77">
        <v>-5.9633027499999998E-2</v>
      </c>
      <c r="D56" s="15">
        <v>19.600000000000001</v>
      </c>
      <c r="E56" s="32">
        <f t="shared" si="22"/>
        <v>-4.3902439024390172E-2</v>
      </c>
      <c r="F56" s="18">
        <f>IF(ISNUMBER(D56), $B64 * E56, "")</f>
        <v>-6585.3658536585253</v>
      </c>
      <c r="G56" s="31">
        <v>18.2</v>
      </c>
      <c r="H56" s="32">
        <f t="shared" si="23"/>
        <v>-0.11219512195121954</v>
      </c>
      <c r="I56" s="101">
        <f>IF(ISNUMBER(G56), $B64 * H56, "")</f>
        <v>-16829.268292682933</v>
      </c>
      <c r="J56" s="15">
        <v>18</v>
      </c>
      <c r="K56" s="32">
        <f t="shared" si="24"/>
        <v>-0.12195121951219512</v>
      </c>
      <c r="L56" s="18">
        <f>IF(ISNUMBER(J56), $B64 * K56, "")</f>
        <v>-18292.682926829268</v>
      </c>
      <c r="M56" s="31">
        <v>19.3</v>
      </c>
      <c r="N56" s="32">
        <f t="shared" si="25"/>
        <v>-5.8536585365853627E-2</v>
      </c>
      <c r="O56" s="18">
        <f>IF(ISNUMBER(M56), $B64 * N56, "")</f>
        <v>-8780.4878048780447</v>
      </c>
      <c r="Q56" s="264"/>
      <c r="R56" s="264"/>
      <c r="S56" s="264"/>
    </row>
    <row r="57" spans="1:19" ht="17.25" customHeight="1" thickBot="1">
      <c r="A57" s="125" t="s">
        <v>148</v>
      </c>
      <c r="B57" s="126">
        <v>15.1</v>
      </c>
      <c r="C57" s="77">
        <v>-6.7901234599999999E-2</v>
      </c>
      <c r="D57" s="15">
        <v>14.3</v>
      </c>
      <c r="E57" s="32">
        <f t="shared" si="22"/>
        <v>-5.2980132450331056E-2</v>
      </c>
      <c r="F57" s="18">
        <f>IF(ISNUMBER(D57), $B64 * E57, "")</f>
        <v>-7947.0198675496586</v>
      </c>
      <c r="G57" s="31">
        <v>13.2</v>
      </c>
      <c r="H57" s="32">
        <f t="shared" si="23"/>
        <v>-0.12582781456953646</v>
      </c>
      <c r="I57" s="101">
        <f>IF(ISNUMBER(G57), $B64 * H57, "")</f>
        <v>-18874.172185430467</v>
      </c>
      <c r="J57" s="15">
        <v>13.3</v>
      </c>
      <c r="K57" s="32">
        <f t="shared" si="24"/>
        <v>-0.11920529801324496</v>
      </c>
      <c r="L57" s="18">
        <f>IF(ISNUMBER(J57), $B64 * K57, "")</f>
        <v>-17880.794701986746</v>
      </c>
      <c r="M57" s="31">
        <v>14.2</v>
      </c>
      <c r="N57" s="32">
        <f t="shared" si="25"/>
        <v>-5.9602649006622543E-2</v>
      </c>
      <c r="O57" s="18">
        <f>IF(ISNUMBER(M57), $B64 * N57, "")</f>
        <v>-8940.3973509933821</v>
      </c>
      <c r="Q57" s="274"/>
      <c r="R57" s="274"/>
      <c r="S57" s="274"/>
    </row>
    <row r="58" spans="1:19" ht="17.25" customHeight="1" thickBot="1">
      <c r="A58" s="127" t="s">
        <v>206</v>
      </c>
      <c r="B58" s="128">
        <v>16.399999999999999</v>
      </c>
      <c r="C58" s="78">
        <v>-6.8181818199999994E-2</v>
      </c>
      <c r="D58" s="20">
        <v>15.3</v>
      </c>
      <c r="E58" s="21">
        <f t="shared" si="22"/>
        <v>-6.7073170731707196E-2</v>
      </c>
      <c r="F58" s="22">
        <f>IF(ISNUMBER(D58), $B64 * E58, "")</f>
        <v>-10060.97560975608</v>
      </c>
      <c r="G58" s="30">
        <v>14.4</v>
      </c>
      <c r="H58" s="21">
        <f t="shared" si="23"/>
        <v>-0.12195121951219502</v>
      </c>
      <c r="I58" s="105">
        <f>IF(ISNUMBER(G58), $B64 * H58, "")</f>
        <v>-18292.682926829253</v>
      </c>
      <c r="J58" s="20">
        <v>14.7</v>
      </c>
      <c r="K58" s="21">
        <f t="shared" si="24"/>
        <v>-0.10365853658536582</v>
      </c>
      <c r="L58" s="22">
        <f>IF(ISNUMBER(J58), $B64 * K58, "")</f>
        <v>-15548.780487804874</v>
      </c>
      <c r="M58" s="30">
        <v>16.600000000000001</v>
      </c>
      <c r="N58" s="21">
        <f t="shared" si="25"/>
        <v>1.2195121951219686E-2</v>
      </c>
      <c r="O58" s="22">
        <f>IF(ISNUMBER(M58), $B64 * N58, "")</f>
        <v>1829.268292682953</v>
      </c>
      <c r="Q58" s="274"/>
      <c r="R58" s="274"/>
      <c r="S58" s="274"/>
    </row>
    <row r="59" spans="1:19" ht="17.25" customHeight="1" thickBot="1">
      <c r="A59" s="125" t="s">
        <v>186</v>
      </c>
      <c r="B59" s="129">
        <v>18</v>
      </c>
      <c r="C59" s="80">
        <v>-7.2164948500000006E-2</v>
      </c>
      <c r="D59" s="106">
        <v>17</v>
      </c>
      <c r="E59" s="107">
        <f>IF(ISNUMBER(D59), (D59 - $B59) / $B59, "")</f>
        <v>-5.5555555555555552E-2</v>
      </c>
      <c r="F59" s="108">
        <f>IF(ISNUMBER(D59), $B64 * E59, "")</f>
        <v>-8333.3333333333321</v>
      </c>
      <c r="G59" s="109">
        <v>16</v>
      </c>
      <c r="H59" s="107">
        <f>IF(ISNUMBER(G59), (G59 - $B59) / $B59, "")</f>
        <v>-0.1111111111111111</v>
      </c>
      <c r="I59" s="110">
        <f>IF(ISNUMBER(G59), $B64 * H59, "")</f>
        <v>-16666.666666666664</v>
      </c>
      <c r="J59" s="106">
        <v>16.3</v>
      </c>
      <c r="K59" s="107">
        <f>IF(ISNUMBER(J59), (J59 - $B59) / $B59, "")</f>
        <v>-9.44444444444444E-2</v>
      </c>
      <c r="L59" s="108">
        <f>IF(ISNUMBER(J59), $B64 * K59, "")</f>
        <v>-14166.666666666661</v>
      </c>
      <c r="M59" s="109">
        <v>17</v>
      </c>
      <c r="N59" s="107">
        <f>IF(ISNUMBER(M59), (M59 - $B59) / $B59, "")</f>
        <v>-5.5555555555555552E-2</v>
      </c>
      <c r="O59" s="108">
        <f>IF(ISNUMBER(M59), $B64 * N59, "")</f>
        <v>-8333.3333333333321</v>
      </c>
      <c r="Q59" s="264"/>
      <c r="R59" s="264"/>
      <c r="S59" s="264"/>
    </row>
    <row r="60" spans="1:19" ht="17.25" customHeight="1" thickBot="1">
      <c r="A60" s="125"/>
      <c r="B60" s="126"/>
      <c r="C60" s="77"/>
      <c r="D60" s="15" t="s">
        <v>329</v>
      </c>
      <c r="E60" s="32" t="str">
        <f t="shared" ref="E60:E63" si="26">IF(ISNUMBER(D60), (D60 - $B60) / $B60, "")</f>
        <v/>
      </c>
      <c r="F60" s="18" t="str">
        <f>IF(ISNUMBER(D60), $B64 * E60, "")</f>
        <v/>
      </c>
      <c r="G60" s="31" t="s">
        <v>329</v>
      </c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 t="s">
        <v>329</v>
      </c>
      <c r="K60" s="32" t="str">
        <f t="shared" ref="K60:K63" si="28">IF(ISNUMBER(J60), (J60 - $B60) / $B60, "")</f>
        <v/>
      </c>
      <c r="L60" s="18" t="str">
        <f>IF(ISNUMBER(J60), $B64 * K60, "")</f>
        <v/>
      </c>
      <c r="M60" s="31" t="s">
        <v>329</v>
      </c>
      <c r="N60" s="32" t="str">
        <f t="shared" ref="N60:N63" si="29">IF(ISNUMBER(M60), (M60 - $B60) / $B60, "")</f>
        <v/>
      </c>
      <c r="O60" s="18" t="str">
        <f>IF(ISNUMBER(M60), $B64 * N60, "")</f>
        <v/>
      </c>
      <c r="Q60" s="264"/>
      <c r="R60" s="264"/>
      <c r="S60" s="264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64"/>
      <c r="R61" s="264"/>
      <c r="S61" s="264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53"/>
      <c r="R62" s="254"/>
      <c r="S62" s="255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56"/>
      <c r="R63" s="257"/>
      <c r="S63" s="258"/>
    </row>
    <row r="64" spans="1:19" ht="17.25" customHeight="1" thickBot="1">
      <c r="A64" s="132" t="s">
        <v>268</v>
      </c>
      <c r="B64" s="317">
        <f>$B$37</f>
        <v>150000</v>
      </c>
      <c r="C64" s="318"/>
      <c r="D64" s="26" t="s">
        <v>269</v>
      </c>
      <c r="E64" s="27">
        <f>IF(COUNT(E44:E63), SUM(E44:E63) / COUNT(E44:E63), 0)</f>
        <v>-4.4508857858157364E-2</v>
      </c>
      <c r="F64" s="28">
        <f>SUM(F44:F63)</f>
        <v>-106821.25885957766</v>
      </c>
      <c r="G64" s="26" t="s">
        <v>269</v>
      </c>
      <c r="H64" s="27">
        <f>IF(COUNT(H44:H63), SUM(H44:H63) / COUNT(H44:H63), 0)</f>
        <v>-9.072141746347176E-2</v>
      </c>
      <c r="I64" s="28">
        <f>SUM(I44:I63)</f>
        <v>-217731.40191233222</v>
      </c>
      <c r="J64" s="26" t="s">
        <v>269</v>
      </c>
      <c r="K64" s="27">
        <f>IF(COUNT(K44:K63), SUM(K44:K63) / COUNT(K44:K63), 0)</f>
        <v>-8.3233898062553824E-2</v>
      </c>
      <c r="L64" s="28">
        <f>SUM(L44:L63)</f>
        <v>-199761.35535012916</v>
      </c>
      <c r="M64" s="26" t="s">
        <v>269</v>
      </c>
      <c r="N64" s="27">
        <f>IF(COUNT(N44:N63), SUM(N44:N63) / COUNT(N44:N63), 0)</f>
        <v>-2.4992139952346025E-2</v>
      </c>
      <c r="O64" s="28">
        <f>SUM(O44:O63)</f>
        <v>-59981.135885630458</v>
      </c>
      <c r="Q64" s="259"/>
      <c r="R64" s="260"/>
      <c r="S64" s="261"/>
    </row>
    <row r="65" spans="1:19" ht="17.25" customHeight="1"/>
    <row r="66" spans="1:19" ht="17.25" customHeight="1" thickBot="1"/>
    <row r="67" spans="1:19" ht="17.25" thickBot="1">
      <c r="A67" s="275" t="s">
        <v>45</v>
      </c>
      <c r="B67" s="276"/>
      <c r="C67" s="276"/>
      <c r="D67" s="276"/>
      <c r="E67" s="276"/>
      <c r="F67" s="276"/>
      <c r="G67" s="276"/>
      <c r="H67" s="276"/>
      <c r="I67" s="276"/>
      <c r="J67" s="276"/>
      <c r="K67" s="276"/>
      <c r="L67" s="276"/>
      <c r="M67" s="276"/>
      <c r="N67" s="276"/>
      <c r="O67" s="277"/>
      <c r="Q67" s="274"/>
      <c r="R67" s="274"/>
      <c r="S67" s="274"/>
    </row>
    <row r="68" spans="1:19" ht="17.25" thickBot="1">
      <c r="A68" s="201" t="s">
        <v>265</v>
      </c>
      <c r="B68" s="275" t="s">
        <v>49</v>
      </c>
      <c r="C68" s="277"/>
      <c r="D68" s="275" t="s">
        <v>58</v>
      </c>
      <c r="E68" s="276"/>
      <c r="F68" s="277"/>
      <c r="G68" s="278">
        <f>_xlfn.IFNA(VLOOKUP(B68, 현재가테이블!$B$2:$D$200, 2, FALSE), "-")</f>
        <v>74050000</v>
      </c>
      <c r="H68" s="279"/>
      <c r="I68" s="280"/>
      <c r="J68" s="275" t="s">
        <v>59</v>
      </c>
      <c r="K68" s="276"/>
      <c r="L68" s="277"/>
      <c r="M68" s="281">
        <f>_xlfn.IFNA(VLOOKUP(B68, 현재가테이블!$B$2:$D$200, 3, FALSE), "-")</f>
        <v>-1.04236269E-2</v>
      </c>
      <c r="N68" s="282"/>
      <c r="O68" s="283"/>
      <c r="Q68" s="274"/>
      <c r="R68" s="274"/>
      <c r="S68" s="274"/>
    </row>
    <row r="69" spans="1:19" ht="17.25" thickBot="1">
      <c r="A69" s="319" t="s">
        <v>55</v>
      </c>
      <c r="B69" s="315" t="str">
        <f>TEXT($G$1, "[$-ko-KR]yyyy-mm-dd(ddd) ") &amp; "오전 00:00"</f>
        <v>2021-10-12(화) 오전 00:00</v>
      </c>
      <c r="C69" s="316"/>
      <c r="D69" s="288" t="str">
        <f>TEXT($G$1, "[$-ko-KR]yyyy-mm-dd(ddd) ") &amp; "오후 14:00"</f>
        <v>2021-10-12(화) 오후 14:00</v>
      </c>
      <c r="E69" s="289"/>
      <c r="F69" s="290"/>
      <c r="G69" s="288" t="str">
        <f>TEXT($G$1, "[$-ko-KR]yyyy-mm-dd(ddd) ") &amp; "오후 19:00"</f>
        <v>2021-10-12(화) 오후 19:00</v>
      </c>
      <c r="H69" s="289"/>
      <c r="I69" s="290"/>
      <c r="J69" s="288" t="str">
        <f>TEXT($G$1, "[$-ko-KR]yyyy-mm-dd(ddd) ") &amp; "오후 21:00"</f>
        <v>2021-10-12(화) 오후 21:00</v>
      </c>
      <c r="K69" s="289"/>
      <c r="L69" s="290"/>
      <c r="M69" s="288" t="str">
        <f>TEXT($G$1+1, "[$-ko-KR]yyyy-mm-dd(ddd) ") &amp; "오전 00:00"</f>
        <v>2021-10-13(수) 오전 00:00</v>
      </c>
      <c r="N69" s="289"/>
      <c r="O69" s="290"/>
      <c r="Q69" s="274"/>
      <c r="R69" s="274"/>
      <c r="S69" s="274"/>
    </row>
    <row r="70" spans="1:19" ht="17.25" thickBot="1">
      <c r="A70" s="320"/>
      <c r="B70" s="121" t="s">
        <v>58</v>
      </c>
      <c r="C70" s="122" t="s">
        <v>59</v>
      </c>
      <c r="D70" s="2" t="s">
        <v>58</v>
      </c>
      <c r="E70" s="10" t="s">
        <v>266</v>
      </c>
      <c r="F70" s="11" t="s">
        <v>267</v>
      </c>
      <c r="G70" s="202" t="s">
        <v>58</v>
      </c>
      <c r="H70" s="203" t="s">
        <v>266</v>
      </c>
      <c r="I70" s="204" t="s">
        <v>267</v>
      </c>
      <c r="J70" s="10" t="s">
        <v>58</v>
      </c>
      <c r="K70" s="10" t="s">
        <v>266</v>
      </c>
      <c r="L70" s="115" t="s">
        <v>267</v>
      </c>
      <c r="M70" s="2" t="s">
        <v>58</v>
      </c>
      <c r="N70" s="10" t="s">
        <v>266</v>
      </c>
      <c r="O70" s="66" t="s">
        <v>267</v>
      </c>
      <c r="Q70" s="264"/>
      <c r="R70" s="264"/>
      <c r="S70" s="264"/>
    </row>
    <row r="71" spans="1:19" ht="17.25" thickBot="1">
      <c r="A71" s="123" t="s">
        <v>238</v>
      </c>
      <c r="B71" s="124">
        <v>176</v>
      </c>
      <c r="C71" s="76">
        <v>6.02409639E-2</v>
      </c>
      <c r="D71" s="13">
        <v>164</v>
      </c>
      <c r="E71" s="14">
        <f>IF(ISNUMBER(D71), (D71 - $B71) / $B71, "")</f>
        <v>-6.8181818181818177E-2</v>
      </c>
      <c r="F71" s="16">
        <f>IF(ISNUMBER(D71), $B91 * E71, "")</f>
        <v>-10227.272727272726</v>
      </c>
      <c r="G71" s="29">
        <v>168</v>
      </c>
      <c r="H71" s="14">
        <f>IF(ISNUMBER(G71), (G71 - $B71) / $B71, "")</f>
        <v>-4.5454545454545456E-2</v>
      </c>
      <c r="I71" s="100">
        <f>IF(ISNUMBER(G71), $B91 * H71, "")</f>
        <v>-6818.181818181818</v>
      </c>
      <c r="J71" s="13">
        <v>170</v>
      </c>
      <c r="K71" s="14">
        <f>IF(ISNUMBER(J71), (J71 - $B71) / $B71, "")</f>
        <v>-3.4090909090909088E-2</v>
      </c>
      <c r="L71" s="16">
        <f>IF(ISNUMBER(J71), $B91 * K71, "")</f>
        <v>-5113.6363636363631</v>
      </c>
      <c r="M71" s="29">
        <v>182</v>
      </c>
      <c r="N71" s="14">
        <f>IF(ISNUMBER(M71), (M71 - $B71) / $B71, "")</f>
        <v>3.4090909090909088E-2</v>
      </c>
      <c r="O71" s="16">
        <f>IF(ISNUMBER(M71), $B91 * N71, "")</f>
        <v>5113.6363636363631</v>
      </c>
      <c r="Q71" s="274"/>
      <c r="R71" s="274"/>
      <c r="S71" s="274"/>
    </row>
    <row r="72" spans="1:19" ht="17.25" thickBot="1">
      <c r="A72" s="125" t="s">
        <v>51</v>
      </c>
      <c r="B72" s="126">
        <v>435</v>
      </c>
      <c r="C72" s="77">
        <v>5.58252427E-2</v>
      </c>
      <c r="D72" s="15">
        <v>415</v>
      </c>
      <c r="E72" s="32">
        <f t="shared" ref="E72:E75" si="30">IF(ISNUMBER(D72), (D72 - $B72) / $B72, "")</f>
        <v>-4.5977011494252873E-2</v>
      </c>
      <c r="F72" s="18">
        <f>IF(ISNUMBER(D72), $B91 * E72, "")</f>
        <v>-6896.5517241379312</v>
      </c>
      <c r="G72" s="31">
        <v>400</v>
      </c>
      <c r="H72" s="32">
        <f t="shared" ref="H72:H75" si="31">IF(ISNUMBER(G72), (G72 - $B72) / $B72, "")</f>
        <v>-8.0459770114942528E-2</v>
      </c>
      <c r="I72" s="101">
        <f>IF(ISNUMBER(G72), $B91 * H72, "")</f>
        <v>-12068.965517241379</v>
      </c>
      <c r="J72" s="15">
        <v>402</v>
      </c>
      <c r="K72" s="32">
        <f t="shared" ref="K72:K75" si="32">IF(ISNUMBER(J72), (J72 - $B72) / $B72, "")</f>
        <v>-7.586206896551724E-2</v>
      </c>
      <c r="L72" s="18">
        <f>IF(ISNUMBER(J72), $B91 * K72, "")</f>
        <v>-11379.310344827585</v>
      </c>
      <c r="M72" s="31">
        <v>423</v>
      </c>
      <c r="N72" s="32">
        <f t="shared" ref="N72:N75" si="33">IF(ISNUMBER(M72), (M72 - $B72) / $B72, "")</f>
        <v>-2.7586206896551724E-2</v>
      </c>
      <c r="O72" s="18">
        <f>IF(ISNUMBER(M72), $B91 * N72, "")</f>
        <v>-4137.9310344827582</v>
      </c>
      <c r="Q72" s="274"/>
      <c r="R72" s="274"/>
      <c r="S72" s="274"/>
    </row>
    <row r="73" spans="1:19" ht="17.25" thickBot="1">
      <c r="A73" s="125" t="s">
        <v>57</v>
      </c>
      <c r="B73" s="126">
        <v>225</v>
      </c>
      <c r="C73" s="77">
        <v>5.1401869199999999E-2</v>
      </c>
      <c r="D73" s="15">
        <v>212</v>
      </c>
      <c r="E73" s="32">
        <f t="shared" si="30"/>
        <v>-5.7777777777777775E-2</v>
      </c>
      <c r="F73" s="18">
        <f>IF(ISNUMBER(D73), $B91 * E73, "")</f>
        <v>-8666.6666666666661</v>
      </c>
      <c r="G73" s="31">
        <v>210</v>
      </c>
      <c r="H73" s="32">
        <f t="shared" si="31"/>
        <v>-6.6666666666666666E-2</v>
      </c>
      <c r="I73" s="101">
        <f>IF(ISNUMBER(G73), $B91 * H73, "")</f>
        <v>-10000</v>
      </c>
      <c r="J73" s="15">
        <v>211</v>
      </c>
      <c r="K73" s="32">
        <f t="shared" si="32"/>
        <v>-6.222222222222222E-2</v>
      </c>
      <c r="L73" s="18">
        <f>IF(ISNUMBER(J73), $B91 * K73, "")</f>
        <v>-9333.3333333333339</v>
      </c>
      <c r="M73" s="31">
        <v>214</v>
      </c>
      <c r="N73" s="32">
        <f t="shared" si="33"/>
        <v>-4.8888888888888891E-2</v>
      </c>
      <c r="O73" s="18">
        <f>IF(ISNUMBER(M73), $B91 * N73, "")</f>
        <v>-7333.3333333333339</v>
      </c>
      <c r="Q73" s="264"/>
      <c r="R73" s="264"/>
      <c r="S73" s="264"/>
    </row>
    <row r="74" spans="1:19" ht="17.25" thickBot="1">
      <c r="A74" s="125" t="s">
        <v>264</v>
      </c>
      <c r="B74" s="126">
        <v>290</v>
      </c>
      <c r="C74" s="77">
        <v>2.1126760599999999E-2</v>
      </c>
      <c r="D74" s="15">
        <v>279</v>
      </c>
      <c r="E74" s="32">
        <f t="shared" si="30"/>
        <v>-3.793103448275862E-2</v>
      </c>
      <c r="F74" s="18">
        <f>IF(ISNUMBER(D74), $B91 * E74, "")</f>
        <v>-5689.6551724137926</v>
      </c>
      <c r="G74" s="31">
        <v>272</v>
      </c>
      <c r="H74" s="32">
        <f t="shared" si="31"/>
        <v>-6.2068965517241378E-2</v>
      </c>
      <c r="I74" s="101">
        <f>IF(ISNUMBER(G74), $B91 * H74, "")</f>
        <v>-9310.3448275862065</v>
      </c>
      <c r="J74" s="15">
        <v>274</v>
      </c>
      <c r="K74" s="32">
        <f t="shared" si="32"/>
        <v>-5.5172413793103448E-2</v>
      </c>
      <c r="L74" s="18">
        <f>IF(ISNUMBER(J74), $B91 * K74, "")</f>
        <v>-8275.8620689655163</v>
      </c>
      <c r="M74" s="31">
        <v>282</v>
      </c>
      <c r="N74" s="32">
        <f t="shared" si="33"/>
        <v>-2.7586206896551724E-2</v>
      </c>
      <c r="O74" s="18">
        <f>IF(ISNUMBER(M74), $B91 * N74, "")</f>
        <v>-4137.9310344827582</v>
      </c>
      <c r="Q74" s="264"/>
      <c r="R74" s="264"/>
      <c r="S74" s="264"/>
    </row>
    <row r="75" spans="1:19" ht="17.25" thickBot="1">
      <c r="A75" s="127" t="s">
        <v>162</v>
      </c>
      <c r="B75" s="128">
        <v>835</v>
      </c>
      <c r="C75" s="78">
        <v>2.0782396099999999E-2</v>
      </c>
      <c r="D75" s="20">
        <v>821</v>
      </c>
      <c r="E75" s="21">
        <f t="shared" si="30"/>
        <v>-1.6766467065868262E-2</v>
      </c>
      <c r="F75" s="22">
        <f>IF(ISNUMBER(D75), $B91 * E75, "")</f>
        <v>-2514.9700598802392</v>
      </c>
      <c r="G75" s="30">
        <v>798</v>
      </c>
      <c r="H75" s="21">
        <f t="shared" si="31"/>
        <v>-4.431137724550898E-2</v>
      </c>
      <c r="I75" s="105">
        <f>IF(ISNUMBER(G75), $B91 * H75, "")</f>
        <v>-6646.7065868263471</v>
      </c>
      <c r="J75" s="20">
        <v>804</v>
      </c>
      <c r="K75" s="21">
        <f t="shared" si="32"/>
        <v>-3.7125748502994015E-2</v>
      </c>
      <c r="L75" s="22">
        <f>IF(ISNUMBER(J75), $B91 * K75, "")</f>
        <v>-5568.8622754491025</v>
      </c>
      <c r="M75" s="30">
        <v>813</v>
      </c>
      <c r="N75" s="21">
        <f t="shared" si="33"/>
        <v>-2.6347305389221556E-2</v>
      </c>
      <c r="O75" s="22">
        <f>IF(ISNUMBER(M75), $B91 * N75, "")</f>
        <v>-3952.0958083832334</v>
      </c>
      <c r="Q75" s="264"/>
      <c r="R75" s="264"/>
      <c r="S75" s="264"/>
    </row>
    <row r="76" spans="1:19" ht="17.25" thickBot="1">
      <c r="A76" s="125" t="s">
        <v>86</v>
      </c>
      <c r="B76" s="129">
        <v>389</v>
      </c>
      <c r="C76" s="80">
        <v>1.30208333E-2</v>
      </c>
      <c r="D76" s="106">
        <v>370</v>
      </c>
      <c r="E76" s="107">
        <f>IF(ISNUMBER(D76), (D76 - $B76) / $B76, "")</f>
        <v>-4.8843187660668377E-2</v>
      </c>
      <c r="F76" s="108">
        <f>IF(ISNUMBER(D76), $B91 * E76, "")</f>
        <v>-7326.4781491002568</v>
      </c>
      <c r="G76" s="109">
        <v>358</v>
      </c>
      <c r="H76" s="107">
        <f>IF(ISNUMBER(G76), (G76 - $B76) / $B76, "")</f>
        <v>-7.9691516709511565E-2</v>
      </c>
      <c r="I76" s="110">
        <f>IF(ISNUMBER(G76), $B91 * H76, "")</f>
        <v>-11953.727506426734</v>
      </c>
      <c r="J76" s="106">
        <v>363</v>
      </c>
      <c r="K76" s="107">
        <f>IF(ISNUMBER(J76), (J76 - $B76) / $B76, "")</f>
        <v>-6.6838046272493568E-2</v>
      </c>
      <c r="L76" s="108">
        <f>IF(ISNUMBER(J76), $B91 * K76, "")</f>
        <v>-10025.706940874035</v>
      </c>
      <c r="M76" s="109">
        <v>388</v>
      </c>
      <c r="N76" s="107">
        <f>IF(ISNUMBER(M76), (M76 - $B76) / $B76, "")</f>
        <v>-2.5706940874035988E-3</v>
      </c>
      <c r="O76" s="108">
        <f>IF(ISNUMBER(M76), $B91 * N76, "")</f>
        <v>-385.6041131105398</v>
      </c>
      <c r="Q76" s="264"/>
      <c r="R76" s="264"/>
      <c r="S76" s="264"/>
    </row>
    <row r="77" spans="1:19" ht="17.25" thickBot="1">
      <c r="A77" s="125" t="s">
        <v>240</v>
      </c>
      <c r="B77" s="126">
        <v>684</v>
      </c>
      <c r="C77" s="77">
        <v>8.8495575000000007E-3</v>
      </c>
      <c r="D77" s="15">
        <v>653</v>
      </c>
      <c r="E77" s="32">
        <f t="shared" ref="E77:E80" si="34">IF(ISNUMBER(D77), (D77 - $B77) / $B77, "")</f>
        <v>-4.5321637426900582E-2</v>
      </c>
      <c r="F77" s="18">
        <f>IF(ISNUMBER(D77), $B91 * E77, "")</f>
        <v>-6798.2456140350878</v>
      </c>
      <c r="G77" s="31">
        <v>633</v>
      </c>
      <c r="H77" s="32">
        <f t="shared" ref="H77:H80" si="35">IF(ISNUMBER(G77), (G77 - $B77) / $B77, "")</f>
        <v>-7.4561403508771926E-2</v>
      </c>
      <c r="I77" s="101">
        <f>IF(ISNUMBER(G77), $B91 * H77, "")</f>
        <v>-11184.210526315788</v>
      </c>
      <c r="J77" s="15">
        <v>640</v>
      </c>
      <c r="K77" s="32">
        <f t="shared" ref="K77:K80" si="36">IF(ISNUMBER(J77), (J77 - $B77) / $B77, "")</f>
        <v>-6.4327485380116955E-2</v>
      </c>
      <c r="L77" s="18">
        <f>IF(ISNUMBER(J77), $B91 * K77, "")</f>
        <v>-9649.1228070175439</v>
      </c>
      <c r="M77" s="31">
        <v>668</v>
      </c>
      <c r="N77" s="32">
        <f t="shared" ref="N77:N80" si="37">IF(ISNUMBER(M77), (M77 - $B77) / $B77, "")</f>
        <v>-2.3391812865497075E-2</v>
      </c>
      <c r="O77" s="18">
        <f>IF(ISNUMBER(M77), $B91 * N77, "")</f>
        <v>-3508.7719298245611</v>
      </c>
      <c r="Q77" s="264"/>
      <c r="R77" s="264"/>
      <c r="S77" s="264"/>
    </row>
    <row r="78" spans="1:19" ht="17.25" thickBot="1">
      <c r="A78" s="125" t="s">
        <v>116</v>
      </c>
      <c r="B78" s="126">
        <v>237</v>
      </c>
      <c r="C78" s="77">
        <v>8.5106382999999997E-3</v>
      </c>
      <c r="D78" s="15">
        <v>229</v>
      </c>
      <c r="E78" s="32">
        <f t="shared" si="34"/>
        <v>-3.3755274261603373E-2</v>
      </c>
      <c r="F78" s="18">
        <f>IF(ISNUMBER(D78), $B91 * E78, "")</f>
        <v>-5063.2911392405058</v>
      </c>
      <c r="G78" s="31">
        <v>224</v>
      </c>
      <c r="H78" s="32">
        <f t="shared" si="35"/>
        <v>-5.4852320675105488E-2</v>
      </c>
      <c r="I78" s="101">
        <f>IF(ISNUMBER(G78), $B91 * H78, "")</f>
        <v>-8227.8481012658231</v>
      </c>
      <c r="J78" s="15">
        <v>226</v>
      </c>
      <c r="K78" s="32">
        <f t="shared" si="36"/>
        <v>-4.6413502109704644E-2</v>
      </c>
      <c r="L78" s="18">
        <f>IF(ISNUMBER(J78), $B91 * K78, "")</f>
        <v>-6962.0253164556962</v>
      </c>
      <c r="M78" s="31">
        <v>228</v>
      </c>
      <c r="N78" s="32">
        <f t="shared" si="37"/>
        <v>-3.7974683544303799E-2</v>
      </c>
      <c r="O78" s="18">
        <f>IF(ISNUMBER(M78), $B91 * N78, "")</f>
        <v>-5696.2025316455702</v>
      </c>
      <c r="Q78" s="264"/>
      <c r="R78" s="264"/>
      <c r="S78" s="264"/>
    </row>
    <row r="79" spans="1:19" ht="17.25" thickBot="1">
      <c r="A79" s="125" t="s">
        <v>150</v>
      </c>
      <c r="B79" s="126">
        <v>122</v>
      </c>
      <c r="C79" s="77">
        <v>8.2644628000000005E-3</v>
      </c>
      <c r="D79" s="15">
        <v>117</v>
      </c>
      <c r="E79" s="32">
        <f t="shared" si="34"/>
        <v>-4.0983606557377046E-2</v>
      </c>
      <c r="F79" s="18">
        <f>IF(ISNUMBER(D79), $B91 * E79, "")</f>
        <v>-6147.5409836065573</v>
      </c>
      <c r="G79" s="31">
        <v>114</v>
      </c>
      <c r="H79" s="32">
        <f t="shared" si="35"/>
        <v>-6.5573770491803282E-2</v>
      </c>
      <c r="I79" s="101">
        <f>IF(ISNUMBER(G79), $B91 * H79, "")</f>
        <v>-9836.0655737704928</v>
      </c>
      <c r="J79" s="15">
        <v>114</v>
      </c>
      <c r="K79" s="32">
        <f t="shared" si="36"/>
        <v>-6.5573770491803282E-2</v>
      </c>
      <c r="L79" s="18">
        <f>IF(ISNUMBER(J79), $B91 * K79, "")</f>
        <v>-9836.0655737704928</v>
      </c>
      <c r="M79" s="31">
        <v>118</v>
      </c>
      <c r="N79" s="32">
        <f t="shared" si="37"/>
        <v>-3.2786885245901641E-2</v>
      </c>
      <c r="O79" s="18">
        <f>IF(ISNUMBER(M79), $B91 * N79, "")</f>
        <v>-4918.0327868852464</v>
      </c>
      <c r="Q79" s="33"/>
      <c r="R79" s="33"/>
    </row>
    <row r="80" spans="1:19" ht="17.25" thickBot="1">
      <c r="A80" s="130" t="s">
        <v>126</v>
      </c>
      <c r="B80" s="131">
        <v>138</v>
      </c>
      <c r="C80" s="79">
        <v>7.2992700999999997E-3</v>
      </c>
      <c r="D80" s="24">
        <v>130</v>
      </c>
      <c r="E80" s="25">
        <f t="shared" si="34"/>
        <v>-5.7971014492753624E-2</v>
      </c>
      <c r="F80" s="104">
        <f>IF(ISNUMBER(D80), $B91 * E80, "")</f>
        <v>-8695.652173913044</v>
      </c>
      <c r="G80" s="102">
        <v>126</v>
      </c>
      <c r="H80" s="25">
        <f t="shared" si="35"/>
        <v>-8.6956521739130432E-2</v>
      </c>
      <c r="I80" s="103">
        <f>IF(ISNUMBER(G80), $B91 * H80, "")</f>
        <v>-13043.478260869564</v>
      </c>
      <c r="J80" s="24">
        <v>127</v>
      </c>
      <c r="K80" s="25">
        <f t="shared" si="36"/>
        <v>-7.9710144927536225E-2</v>
      </c>
      <c r="L80" s="104">
        <f>IF(ISNUMBER(J80), $B91 * K80, "")</f>
        <v>-11956.521739130434</v>
      </c>
      <c r="M80" s="102">
        <v>134</v>
      </c>
      <c r="N80" s="25">
        <f t="shared" si="37"/>
        <v>-2.8985507246376812E-2</v>
      </c>
      <c r="O80" s="104">
        <f>IF(ISNUMBER(M80), $B91 * N80, "")</f>
        <v>-4347.826086956522</v>
      </c>
      <c r="Q80" s="265"/>
      <c r="R80" s="266"/>
      <c r="S80" s="267"/>
    </row>
    <row r="81" spans="1:19">
      <c r="A81" s="123" t="s">
        <v>136</v>
      </c>
      <c r="B81" s="124">
        <v>371</v>
      </c>
      <c r="C81" s="76">
        <v>5.4200541999999997E-3</v>
      </c>
      <c r="D81" s="13">
        <v>354</v>
      </c>
      <c r="E81" s="14">
        <f>IF(ISNUMBER(D81), (D81 - $B81) / $B81, "")</f>
        <v>-4.5822102425876012E-2</v>
      </c>
      <c r="F81" s="16">
        <f>IF(ISNUMBER(D81), $B91 * E81, "")</f>
        <v>-6873.3153638814019</v>
      </c>
      <c r="G81" s="29">
        <v>344</v>
      </c>
      <c r="H81" s="14">
        <f>IF(ISNUMBER(G81), (G81 - $B81) / $B81, "")</f>
        <v>-7.277628032345014E-2</v>
      </c>
      <c r="I81" s="100">
        <f>IF(ISNUMBER(G81), $B91 * H81, "")</f>
        <v>-10916.442048517521</v>
      </c>
      <c r="J81" s="13">
        <v>345</v>
      </c>
      <c r="K81" s="14">
        <f>IF(ISNUMBER(J81), (J81 - $B81) / $B81, "")</f>
        <v>-7.0080862533692723E-2</v>
      </c>
      <c r="L81" s="16">
        <f>IF(ISNUMBER(J81), $B91 * K81, "")</f>
        <v>-10512.129380053908</v>
      </c>
      <c r="M81" s="29">
        <v>356</v>
      </c>
      <c r="N81" s="14">
        <f>IF(ISNUMBER(M81), (M81 - $B81) / $B81, "")</f>
        <v>-4.0431266846361183E-2</v>
      </c>
      <c r="O81" s="16">
        <f>IF(ISNUMBER(M81), $B91 * N81, "")</f>
        <v>-6064.6900269541775</v>
      </c>
      <c r="Q81" s="268"/>
      <c r="R81" s="269"/>
      <c r="S81" s="270"/>
    </row>
    <row r="82" spans="1:19" ht="17.25" thickBot="1">
      <c r="A82" s="125" t="s">
        <v>160</v>
      </c>
      <c r="B82" s="126">
        <v>115</v>
      </c>
      <c r="C82" s="77">
        <v>0</v>
      </c>
      <c r="D82" s="15">
        <v>108</v>
      </c>
      <c r="E82" s="32">
        <f t="shared" ref="E82:E85" si="38">IF(ISNUMBER(D82), (D82 - $B82) / $B82, "")</f>
        <v>-6.0869565217391307E-2</v>
      </c>
      <c r="F82" s="18">
        <f>IF(ISNUMBER(D82), $B91 * E82, "")</f>
        <v>-9130.434782608696</v>
      </c>
      <c r="G82" s="31">
        <v>103</v>
      </c>
      <c r="H82" s="32">
        <f t="shared" ref="H82:H85" si="39">IF(ISNUMBER(G82), (G82 - $B82) / $B82, "")</f>
        <v>-0.10434782608695652</v>
      </c>
      <c r="I82" s="101">
        <f>IF(ISNUMBER(G82), $B91 * H82, "")</f>
        <v>-15652.173913043478</v>
      </c>
      <c r="J82" s="15">
        <v>107</v>
      </c>
      <c r="K82" s="32">
        <f t="shared" ref="K82:K85" si="40">IF(ISNUMBER(J82), (J82 - $B82) / $B82, "")</f>
        <v>-6.9565217391304349E-2</v>
      </c>
      <c r="L82" s="18">
        <f>IF(ISNUMBER(J82), $B91 * K82, "")</f>
        <v>-10434.782608695652</v>
      </c>
      <c r="M82" s="31">
        <v>109</v>
      </c>
      <c r="N82" s="32">
        <f t="shared" ref="N82:N85" si="41">IF(ISNUMBER(M82), (M82 - $B82) / $B82, "")</f>
        <v>-5.2173913043478258E-2</v>
      </c>
      <c r="O82" s="18">
        <f>IF(ISNUMBER(M82), $B91 * N82, "")</f>
        <v>-7826.086956521739</v>
      </c>
      <c r="Q82" s="271"/>
      <c r="R82" s="272"/>
      <c r="S82" s="273"/>
    </row>
    <row r="83" spans="1:19" ht="17.25" thickBot="1">
      <c r="A83" s="125" t="s">
        <v>61</v>
      </c>
      <c r="B83" s="126">
        <v>953</v>
      </c>
      <c r="C83" s="77">
        <v>-1.0482180000000001E-3</v>
      </c>
      <c r="D83" s="15">
        <v>911</v>
      </c>
      <c r="E83" s="32">
        <f t="shared" si="38"/>
        <v>-4.4071353620146907E-2</v>
      </c>
      <c r="F83" s="18">
        <f>IF(ISNUMBER(D83), $B91 * E83, "")</f>
        <v>-6610.7030430220357</v>
      </c>
      <c r="G83" s="31">
        <v>887</v>
      </c>
      <c r="H83" s="32">
        <f t="shared" si="39"/>
        <v>-6.9254984260230856E-2</v>
      </c>
      <c r="I83" s="101">
        <f>IF(ISNUMBER(G83), $B91 * H83, "")</f>
        <v>-10388.247639034629</v>
      </c>
      <c r="J83" s="15">
        <v>896</v>
      </c>
      <c r="K83" s="32">
        <f t="shared" si="40"/>
        <v>-5.9811122770199371E-2</v>
      </c>
      <c r="L83" s="18">
        <f>IF(ISNUMBER(J83), $B91 * K83, "")</f>
        <v>-8971.6684155299063</v>
      </c>
      <c r="M83" s="31">
        <v>935</v>
      </c>
      <c r="N83" s="32">
        <f t="shared" si="41"/>
        <v>-1.888772298006296E-2</v>
      </c>
      <c r="O83" s="18">
        <f>IF(ISNUMBER(M83), $B91 * N83, "")</f>
        <v>-2833.158447009444</v>
      </c>
      <c r="Q83" s="264"/>
      <c r="R83" s="264"/>
      <c r="S83" s="264"/>
    </row>
    <row r="84" spans="1:19" ht="17.25" thickBot="1">
      <c r="A84" s="125" t="s">
        <v>122</v>
      </c>
      <c r="B84" s="126">
        <v>619</v>
      </c>
      <c r="C84" s="77">
        <v>-3.2206118999999998E-3</v>
      </c>
      <c r="D84" s="15">
        <v>582</v>
      </c>
      <c r="E84" s="32">
        <f t="shared" si="38"/>
        <v>-5.9773828756058162E-2</v>
      </c>
      <c r="F84" s="18">
        <f>IF(ISNUMBER(D84), $B91 * E84, "")</f>
        <v>-8966.0743134087243</v>
      </c>
      <c r="G84" s="31">
        <v>561</v>
      </c>
      <c r="H84" s="32">
        <f t="shared" si="39"/>
        <v>-9.3699515347334408E-2</v>
      </c>
      <c r="I84" s="101">
        <f>IF(ISNUMBER(G84), $B91 * H84, "")</f>
        <v>-14054.927302100161</v>
      </c>
      <c r="J84" s="15">
        <v>569</v>
      </c>
      <c r="K84" s="32">
        <f t="shared" si="40"/>
        <v>-8.0775444264943458E-2</v>
      </c>
      <c r="L84" s="18">
        <f>IF(ISNUMBER(J84), $B91 * K84, "")</f>
        <v>-12116.316639741519</v>
      </c>
      <c r="M84" s="31">
        <v>607</v>
      </c>
      <c r="N84" s="32">
        <f t="shared" si="41"/>
        <v>-1.9386106623586429E-2</v>
      </c>
      <c r="O84" s="18">
        <f>IF(ISNUMBER(M84), $B91 * N84, "")</f>
        <v>-2907.9159935379644</v>
      </c>
      <c r="Q84" s="274"/>
      <c r="R84" s="274"/>
      <c r="S84" s="274"/>
    </row>
    <row r="85" spans="1:19" ht="17.25" thickBot="1">
      <c r="A85" s="127" t="s">
        <v>234</v>
      </c>
      <c r="B85" s="128">
        <v>754</v>
      </c>
      <c r="C85" s="78">
        <v>-3.9630118999999997E-3</v>
      </c>
      <c r="D85" s="20">
        <v>730</v>
      </c>
      <c r="E85" s="21">
        <f t="shared" si="38"/>
        <v>-3.1830238726790451E-2</v>
      </c>
      <c r="F85" s="22">
        <f>IF(ISNUMBER(D85), $B91 * E85, "")</f>
        <v>-4774.5358090185673</v>
      </c>
      <c r="G85" s="30">
        <v>702</v>
      </c>
      <c r="H85" s="21">
        <f t="shared" si="39"/>
        <v>-6.8965517241379309E-2</v>
      </c>
      <c r="I85" s="105">
        <f>IF(ISNUMBER(G85), $B91 * H85, "")</f>
        <v>-10344.827586206897</v>
      </c>
      <c r="J85" s="20">
        <v>718</v>
      </c>
      <c r="K85" s="21">
        <f t="shared" si="40"/>
        <v>-4.7745358090185673E-2</v>
      </c>
      <c r="L85" s="22">
        <f>IF(ISNUMBER(J85), $B91 * K85, "")</f>
        <v>-7161.803713527851</v>
      </c>
      <c r="M85" s="30">
        <v>736</v>
      </c>
      <c r="N85" s="21">
        <f t="shared" si="41"/>
        <v>-2.3872679045092837E-2</v>
      </c>
      <c r="O85" s="22">
        <f>IF(ISNUMBER(M85), $B91 * N85, "")</f>
        <v>-3580.9018567639255</v>
      </c>
      <c r="Q85" s="274"/>
      <c r="R85" s="274"/>
      <c r="S85" s="274"/>
    </row>
    <row r="86" spans="1:19" ht="17.25" thickBot="1">
      <c r="A86" s="125" t="s">
        <v>112</v>
      </c>
      <c r="B86" s="129">
        <v>924</v>
      </c>
      <c r="C86" s="80">
        <v>-5.3821312999999997E-3</v>
      </c>
      <c r="D86" s="106">
        <v>882</v>
      </c>
      <c r="E86" s="107">
        <f>IF(ISNUMBER(D86), (D86 - $B86) / $B86, "")</f>
        <v>-4.5454545454545456E-2</v>
      </c>
      <c r="F86" s="108">
        <f>IF(ISNUMBER(D86), $B91 * E86, "")</f>
        <v>-6818.181818181818</v>
      </c>
      <c r="G86" s="109">
        <v>848</v>
      </c>
      <c r="H86" s="107">
        <f>IF(ISNUMBER(G86), (G86 - $B86) / $B86, "")</f>
        <v>-8.2251082251082255E-2</v>
      </c>
      <c r="I86" s="110">
        <f>IF(ISNUMBER(G86), $B91 * H86, "")</f>
        <v>-12337.662337662337</v>
      </c>
      <c r="J86" s="106">
        <v>859</v>
      </c>
      <c r="K86" s="107">
        <f>IF(ISNUMBER(J86), (J86 - $B86) / $B86, "")</f>
        <v>-7.0346320346320351E-2</v>
      </c>
      <c r="L86" s="108">
        <f>IF(ISNUMBER(J86), $B91 * K86, "")</f>
        <v>-10551.948051948053</v>
      </c>
      <c r="M86" s="109">
        <v>902</v>
      </c>
      <c r="N86" s="107">
        <f>IF(ISNUMBER(M86), (M86 - $B86) / $B86, "")</f>
        <v>-2.3809523809523808E-2</v>
      </c>
      <c r="O86" s="108">
        <f>IF(ISNUMBER(M86), $B91 * N86, "")</f>
        <v>-3571.4285714285711</v>
      </c>
      <c r="Q86" s="264"/>
      <c r="R86" s="264"/>
      <c r="S86" s="264"/>
    </row>
    <row r="87" spans="1:19" ht="17.25" thickBot="1">
      <c r="A87" s="125" t="s">
        <v>228</v>
      </c>
      <c r="B87" s="126">
        <v>338</v>
      </c>
      <c r="C87" s="77">
        <v>-5.8823529000000003E-3</v>
      </c>
      <c r="D87" s="15">
        <v>324</v>
      </c>
      <c r="E87" s="32">
        <f t="shared" ref="E87:E90" si="42">IF(ISNUMBER(D87), (D87 - $B87) / $B87, "")</f>
        <v>-4.142011834319527E-2</v>
      </c>
      <c r="F87" s="18">
        <f>IF(ISNUMBER(D87), $B91 * E87, "")</f>
        <v>-6213.0177514792904</v>
      </c>
      <c r="G87" s="31">
        <v>326</v>
      </c>
      <c r="H87" s="32">
        <f t="shared" ref="H87:H90" si="43">IF(ISNUMBER(G87), (G87 - $B87) / $B87, "")</f>
        <v>-3.5502958579881658E-2</v>
      </c>
      <c r="I87" s="101">
        <f>IF(ISNUMBER(G87), $B91 * H87, "")</f>
        <v>-5325.4437869822486</v>
      </c>
      <c r="J87" s="15">
        <v>343</v>
      </c>
      <c r="K87" s="32">
        <f t="shared" ref="K87:K90" si="44">IF(ISNUMBER(J87), (J87 - $B87) / $B87, "")</f>
        <v>1.4792899408284023E-2</v>
      </c>
      <c r="L87" s="18">
        <f>IF(ISNUMBER(J87), $B91 * K87, "")</f>
        <v>2218.9349112426034</v>
      </c>
      <c r="M87" s="31">
        <v>350</v>
      </c>
      <c r="N87" s="32">
        <f t="shared" ref="N87:N90" si="45">IF(ISNUMBER(M87), (M87 - $B87) / $B87, "")</f>
        <v>3.5502958579881658E-2</v>
      </c>
      <c r="O87" s="18">
        <f>IF(ISNUMBER(M87), $B91 * N87, "")</f>
        <v>5325.4437869822486</v>
      </c>
      <c r="Q87" s="264"/>
      <c r="R87" s="264"/>
      <c r="S87" s="264"/>
    </row>
    <row r="88" spans="1:19" ht="17.25" thickBot="1">
      <c r="A88" s="125" t="s">
        <v>54</v>
      </c>
      <c r="B88" s="126">
        <v>433</v>
      </c>
      <c r="C88" s="77">
        <v>-6.8807338999999999E-3</v>
      </c>
      <c r="D88" s="15">
        <v>416</v>
      </c>
      <c r="E88" s="32">
        <f t="shared" si="42"/>
        <v>-3.9260969976905313E-2</v>
      </c>
      <c r="F88" s="18">
        <f>IF(ISNUMBER(D88), $B91 * E88, "")</f>
        <v>-5889.1454965357971</v>
      </c>
      <c r="G88" s="31">
        <v>401</v>
      </c>
      <c r="H88" s="32">
        <f t="shared" si="43"/>
        <v>-7.3903002309468821E-2</v>
      </c>
      <c r="I88" s="101">
        <f>IF(ISNUMBER(G88), $B91 * H88, "")</f>
        <v>-11085.450346420323</v>
      </c>
      <c r="J88" s="15">
        <v>403</v>
      </c>
      <c r="K88" s="32">
        <f t="shared" si="44"/>
        <v>-6.9284064665127015E-2</v>
      </c>
      <c r="L88" s="18">
        <f>IF(ISNUMBER(J88), $B91 * K88, "")</f>
        <v>-10392.609699769053</v>
      </c>
      <c r="M88" s="31">
        <v>434</v>
      </c>
      <c r="N88" s="32">
        <f t="shared" si="45"/>
        <v>2.3094688221709007E-3</v>
      </c>
      <c r="O88" s="18">
        <f>IF(ISNUMBER(M88), $B91 * N88, "")</f>
        <v>346.42032332563508</v>
      </c>
      <c r="Q88" s="264"/>
      <c r="R88" s="264"/>
      <c r="S88" s="264"/>
    </row>
    <row r="89" spans="1:19">
      <c r="A89" s="125" t="s">
        <v>130</v>
      </c>
      <c r="B89" s="126">
        <v>118</v>
      </c>
      <c r="C89" s="77">
        <v>-8.4033613000000004E-3</v>
      </c>
      <c r="D89" s="15">
        <v>111</v>
      </c>
      <c r="E89" s="32">
        <f t="shared" si="42"/>
        <v>-5.9322033898305086E-2</v>
      </c>
      <c r="F89" s="18">
        <f>IF(ISNUMBER(D89), $B91 * E89, "")</f>
        <v>-8898.3050847457635</v>
      </c>
      <c r="G89" s="31">
        <v>107</v>
      </c>
      <c r="H89" s="32">
        <f t="shared" si="43"/>
        <v>-9.3220338983050849E-2</v>
      </c>
      <c r="I89" s="101">
        <f>IF(ISNUMBER(G89), $B91 * H89, "")</f>
        <v>-13983.050847457627</v>
      </c>
      <c r="J89" s="15">
        <v>109</v>
      </c>
      <c r="K89" s="32">
        <f t="shared" si="44"/>
        <v>-7.6271186440677971E-2</v>
      </c>
      <c r="L89" s="18">
        <f>IF(ISNUMBER(J89), $B91 * K89, "")</f>
        <v>-11440.677966101695</v>
      </c>
      <c r="M89" s="31">
        <v>115</v>
      </c>
      <c r="N89" s="32">
        <f t="shared" si="45"/>
        <v>-2.5423728813559324E-2</v>
      </c>
      <c r="O89" s="18">
        <f>IF(ISNUMBER(M89), $B91 * N89, "")</f>
        <v>-3813.5593220338988</v>
      </c>
      <c r="Q89" s="253"/>
      <c r="R89" s="254"/>
      <c r="S89" s="255"/>
    </row>
    <row r="90" spans="1:19" ht="17.25" thickBot="1">
      <c r="A90" s="130" t="s">
        <v>172</v>
      </c>
      <c r="B90" s="131">
        <v>464</v>
      </c>
      <c r="C90" s="79">
        <v>-1.0660980800000001E-2</v>
      </c>
      <c r="D90" s="24">
        <v>440</v>
      </c>
      <c r="E90" s="25">
        <f t="shared" si="42"/>
        <v>-5.1724137931034482E-2</v>
      </c>
      <c r="F90" s="104">
        <f>IF(ISNUMBER(D90), $B91 * E90, "")</f>
        <v>-7758.6206896551721</v>
      </c>
      <c r="G90" s="102">
        <v>428</v>
      </c>
      <c r="H90" s="25">
        <f t="shared" si="43"/>
        <v>-7.7586206896551727E-2</v>
      </c>
      <c r="I90" s="103">
        <f>IF(ISNUMBER(G90), $B91 * H90, "")</f>
        <v>-11637.931034482759</v>
      </c>
      <c r="J90" s="24">
        <v>442</v>
      </c>
      <c r="K90" s="25">
        <f t="shared" si="44"/>
        <v>-4.7413793103448273E-2</v>
      </c>
      <c r="L90" s="104">
        <f>IF(ISNUMBER(J90), $B91 * K90, "")</f>
        <v>-7112.0689655172409</v>
      </c>
      <c r="M90" s="102">
        <v>447</v>
      </c>
      <c r="N90" s="25">
        <f t="shared" si="45"/>
        <v>-3.6637931034482756E-2</v>
      </c>
      <c r="O90" s="104">
        <f>IF(ISNUMBER(M90), $B91 * N90, "")</f>
        <v>-5495.689655172413</v>
      </c>
      <c r="Q90" s="256"/>
      <c r="R90" s="257"/>
      <c r="S90" s="258"/>
    </row>
    <row r="91" spans="1:19" ht="17.25" thickBot="1">
      <c r="A91" s="132" t="s">
        <v>268</v>
      </c>
      <c r="B91" s="317">
        <f>$B$37</f>
        <v>150000</v>
      </c>
      <c r="C91" s="318"/>
      <c r="D91" s="26" t="s">
        <v>269</v>
      </c>
      <c r="E91" s="27">
        <f>IF(COUNT(E71:E90), SUM(E71:E90) / COUNT(E71:E90), 0)</f>
        <v>-4.6652886187601356E-2</v>
      </c>
      <c r="F91" s="28">
        <f>SUM(F71:F90)</f>
        <v>-139958.65856280408</v>
      </c>
      <c r="G91" s="26" t="s">
        <v>269</v>
      </c>
      <c r="H91" s="27">
        <f>IF(COUNT(H71:H90), SUM(H71:H90) / COUNT(H71:H90), 0)</f>
        <v>-7.1605228520130709E-2</v>
      </c>
      <c r="I91" s="28">
        <f>SUM(I71:I90)</f>
        <v>-214815.68556039213</v>
      </c>
      <c r="J91" s="26" t="s">
        <v>269</v>
      </c>
      <c r="K91" s="27">
        <f>IF(COUNT(K71:K90), SUM(K71:K90) / COUNT(K71:K90), 0)</f>
        <v>-5.8191839097700794E-2</v>
      </c>
      <c r="L91" s="28">
        <f>SUM(L71:L90)</f>
        <v>-174575.5172931024</v>
      </c>
      <c r="M91" s="26" t="s">
        <v>269</v>
      </c>
      <c r="N91" s="27">
        <f>IF(COUNT(N71:N90), SUM(N71:N90) / COUNT(N71:N90), 0)</f>
        <v>-2.1241886338194134E-2</v>
      </c>
      <c r="O91" s="28">
        <f>SUM(O71:O90)</f>
        <v>-63725.659014582416</v>
      </c>
      <c r="Q91" s="259"/>
      <c r="R91" s="260"/>
      <c r="S91" s="261"/>
    </row>
    <row r="93" spans="1:19" ht="17.25" thickBot="1"/>
    <row r="94" spans="1:19" ht="17.25" thickBot="1">
      <c r="A94" s="275" t="s">
        <v>46</v>
      </c>
      <c r="B94" s="276"/>
      <c r="C94" s="276"/>
      <c r="D94" s="276"/>
      <c r="E94" s="276"/>
      <c r="F94" s="276"/>
      <c r="G94" s="276"/>
      <c r="H94" s="276"/>
      <c r="I94" s="276"/>
      <c r="J94" s="276"/>
      <c r="K94" s="276"/>
      <c r="L94" s="276"/>
      <c r="M94" s="276"/>
      <c r="N94" s="276"/>
      <c r="O94" s="277"/>
      <c r="Q94" s="274"/>
      <c r="R94" s="274"/>
      <c r="S94" s="274"/>
    </row>
    <row r="95" spans="1:19" ht="17.25" thickBot="1">
      <c r="A95" s="201" t="s">
        <v>265</v>
      </c>
      <c r="B95" s="275" t="s">
        <v>49</v>
      </c>
      <c r="C95" s="277"/>
      <c r="D95" s="275" t="s">
        <v>58</v>
      </c>
      <c r="E95" s="276"/>
      <c r="F95" s="277"/>
      <c r="G95" s="278">
        <f>_xlfn.IFNA(VLOOKUP(B95, 현재가테이블!$B$2:$D$200, 2, FALSE), "-")</f>
        <v>74050000</v>
      </c>
      <c r="H95" s="279"/>
      <c r="I95" s="280"/>
      <c r="J95" s="275" t="s">
        <v>59</v>
      </c>
      <c r="K95" s="276"/>
      <c r="L95" s="277"/>
      <c r="M95" s="281">
        <f>_xlfn.IFNA(VLOOKUP(B95, 현재가테이블!$B$2:$D$200, 3, FALSE), "-")</f>
        <v>-1.04236269E-2</v>
      </c>
      <c r="N95" s="282"/>
      <c r="O95" s="283"/>
      <c r="Q95" s="274"/>
      <c r="R95" s="274"/>
      <c r="S95" s="274"/>
    </row>
    <row r="96" spans="1:19" ht="17.25" thickBot="1">
      <c r="A96" s="319" t="s">
        <v>55</v>
      </c>
      <c r="B96" s="315" t="str">
        <f>TEXT($G$1, "[$-ko-KR]yyyy-mm-dd(ddd) ") &amp; "오전 00:00"</f>
        <v>2021-10-12(화) 오전 00:00</v>
      </c>
      <c r="C96" s="316"/>
      <c r="D96" s="288" t="str">
        <f>TEXT($G$1, "[$-ko-KR]yyyy-mm-dd(ddd) ") &amp; "오후 14:00"</f>
        <v>2021-10-12(화) 오후 14:00</v>
      </c>
      <c r="E96" s="289"/>
      <c r="F96" s="290"/>
      <c r="G96" s="288" t="str">
        <f>TEXT($G$1, "[$-ko-KR]yyyy-mm-dd(ddd) ") &amp; "오후 19:00"</f>
        <v>2021-10-12(화) 오후 19:00</v>
      </c>
      <c r="H96" s="289"/>
      <c r="I96" s="290"/>
      <c r="J96" s="288" t="str">
        <f>TEXT($G$1, "[$-ko-KR]yyyy-mm-dd(ddd) ") &amp; "오후 21:00"</f>
        <v>2021-10-12(화) 오후 21:00</v>
      </c>
      <c r="K96" s="289"/>
      <c r="L96" s="290"/>
      <c r="M96" s="288" t="str">
        <f>TEXT($G$1+1, "[$-ko-KR]yyyy-mm-dd(ddd) ") &amp; "오전 00:00"</f>
        <v>2021-10-13(수) 오전 00:00</v>
      </c>
      <c r="N96" s="289"/>
      <c r="O96" s="290"/>
      <c r="Q96" s="274"/>
      <c r="R96" s="274"/>
      <c r="S96" s="274"/>
    </row>
    <row r="97" spans="1:19" ht="17.25" thickBot="1">
      <c r="A97" s="320"/>
      <c r="B97" s="121" t="s">
        <v>58</v>
      </c>
      <c r="C97" s="122" t="s">
        <v>59</v>
      </c>
      <c r="D97" s="2" t="s">
        <v>58</v>
      </c>
      <c r="E97" s="10" t="s">
        <v>266</v>
      </c>
      <c r="F97" s="11" t="s">
        <v>267</v>
      </c>
      <c r="G97" s="202" t="s">
        <v>58</v>
      </c>
      <c r="H97" s="203" t="s">
        <v>266</v>
      </c>
      <c r="I97" s="204" t="s">
        <v>267</v>
      </c>
      <c r="J97" s="10" t="s">
        <v>58</v>
      </c>
      <c r="K97" s="10" t="s">
        <v>266</v>
      </c>
      <c r="L97" s="115" t="s">
        <v>267</v>
      </c>
      <c r="M97" s="2" t="s">
        <v>58</v>
      </c>
      <c r="N97" s="10" t="s">
        <v>266</v>
      </c>
      <c r="O97" s="66" t="s">
        <v>267</v>
      </c>
      <c r="Q97" s="264"/>
      <c r="R97" s="264"/>
      <c r="S97" s="264"/>
    </row>
    <row r="98" spans="1:19" ht="17.25" thickBot="1">
      <c r="A98" s="123" t="s">
        <v>92</v>
      </c>
      <c r="B98" s="124">
        <v>88970</v>
      </c>
      <c r="C98" s="76">
        <v>9.7311297500000005E-2</v>
      </c>
      <c r="D98" s="13">
        <v>86620</v>
      </c>
      <c r="E98" s="14">
        <f>IF(ISNUMBER(D98), (D98 - $B98) / $B98, "")</f>
        <v>-2.641339777453074E-2</v>
      </c>
      <c r="F98" s="16">
        <f>IF(ISNUMBER(D98), $B118 * E98, "")</f>
        <v>-3962.009666179611</v>
      </c>
      <c r="G98" s="29">
        <v>84280</v>
      </c>
      <c r="H98" s="14">
        <f>IF(ISNUMBER(G98), (G98 - $B98) / $B98, "")</f>
        <v>-5.271439811172305E-2</v>
      </c>
      <c r="I98" s="100">
        <f>IF(ISNUMBER(G98), $B118 * H98, "")</f>
        <v>-7907.1597167584578</v>
      </c>
      <c r="J98" s="13">
        <v>86770</v>
      </c>
      <c r="K98" s="14">
        <f>IF(ISNUMBER(J98), (J98 - $B98) / $B98, "")</f>
        <v>-2.472743621445431E-2</v>
      </c>
      <c r="L98" s="16">
        <f>IF(ISNUMBER(J98), $B118 * K98, "")</f>
        <v>-3709.1154321681465</v>
      </c>
      <c r="M98" s="29">
        <v>84930</v>
      </c>
      <c r="N98" s="14">
        <f>IF(ISNUMBER(M98), (M98 - $B98) / $B98, "")</f>
        <v>-4.5408564684725192E-2</v>
      </c>
      <c r="O98" s="16">
        <f>IF(ISNUMBER(M98), $B118 * N98, "")</f>
        <v>-6811.2847027087792</v>
      </c>
      <c r="Q98" s="274"/>
      <c r="R98" s="274"/>
      <c r="S98" s="274"/>
    </row>
    <row r="99" spans="1:19" ht="17.25" thickBot="1">
      <c r="A99" s="125" t="s">
        <v>138</v>
      </c>
      <c r="B99" s="126">
        <v>17370</v>
      </c>
      <c r="C99" s="77">
        <v>8.6983729699999998E-2</v>
      </c>
      <c r="D99" s="15">
        <v>17660</v>
      </c>
      <c r="E99" s="32">
        <f t="shared" ref="E99:E102" si="46">IF(ISNUMBER(D99), (D99 - $B99) / $B99, "")</f>
        <v>1.6695451928612551E-2</v>
      </c>
      <c r="F99" s="18">
        <f>IF(ISNUMBER(D99), $B118 * E99, "")</f>
        <v>2504.3177892918829</v>
      </c>
      <c r="G99" s="31">
        <v>17620</v>
      </c>
      <c r="H99" s="32">
        <f t="shared" ref="H99:H102" si="47">IF(ISNUMBER(G99), (G99 - $B99) / $B99, "")</f>
        <v>1.4392630972941854E-2</v>
      </c>
      <c r="I99" s="101">
        <f>IF(ISNUMBER(G99), $B118 * H99, "")</f>
        <v>2158.8946459412782</v>
      </c>
      <c r="J99" s="15">
        <v>17790</v>
      </c>
      <c r="K99" s="32">
        <f t="shared" ref="K99:K102" si="48">IF(ISNUMBER(J99), (J99 - $B99) / $B99, "")</f>
        <v>2.4179620034542316E-2</v>
      </c>
      <c r="L99" s="18">
        <f>IF(ISNUMBER(J99), $B118 * K99, "")</f>
        <v>3626.9430051813474</v>
      </c>
      <c r="M99" s="31">
        <v>19600</v>
      </c>
      <c r="N99" s="32">
        <f t="shared" ref="N99:N102" si="49">IF(ISNUMBER(M99), (M99 - $B99) / $B99, "")</f>
        <v>0.12838226827864133</v>
      </c>
      <c r="O99" s="18">
        <f>IF(ISNUMBER(M99), $B118 * N99, "")</f>
        <v>19257.340241796199</v>
      </c>
      <c r="Q99" s="274"/>
      <c r="R99" s="274"/>
      <c r="S99" s="274"/>
    </row>
    <row r="100" spans="1:19" ht="17.25" thickBot="1">
      <c r="A100" s="125" t="s">
        <v>176</v>
      </c>
      <c r="B100" s="126">
        <v>23.7</v>
      </c>
      <c r="C100" s="77">
        <v>7.2398190000000001E-2</v>
      </c>
      <c r="D100" s="15">
        <v>23.4</v>
      </c>
      <c r="E100" s="32">
        <f t="shared" si="46"/>
        <v>-1.2658227848101297E-2</v>
      </c>
      <c r="F100" s="18">
        <f>IF(ISNUMBER(D100), $B118 * E100, "")</f>
        <v>-1898.7341772151944</v>
      </c>
      <c r="G100" s="31">
        <v>22.2</v>
      </c>
      <c r="H100" s="32">
        <f t="shared" si="47"/>
        <v>-6.3291139240506333E-2</v>
      </c>
      <c r="I100" s="101">
        <f>IF(ISNUMBER(G100), $B118 * H100, "")</f>
        <v>-9493.67088607595</v>
      </c>
      <c r="J100" s="15">
        <v>22.4</v>
      </c>
      <c r="K100" s="32">
        <f t="shared" si="48"/>
        <v>-5.4852320675105516E-2</v>
      </c>
      <c r="L100" s="18">
        <f>IF(ISNUMBER(J100), $B118 * K100, "")</f>
        <v>-8227.8481012658267</v>
      </c>
      <c r="M100" s="31">
        <v>23.2</v>
      </c>
      <c r="N100" s="32">
        <f t="shared" si="49"/>
        <v>-2.1097046413502109E-2</v>
      </c>
      <c r="O100" s="18">
        <f>IF(ISNUMBER(M100), $B118 * N100, "")</f>
        <v>-3164.5569620253164</v>
      </c>
      <c r="Q100" s="264"/>
      <c r="R100" s="264"/>
      <c r="S100" s="264"/>
    </row>
    <row r="101" spans="1:19" ht="17.25" thickBot="1">
      <c r="A101" s="125" t="s">
        <v>238</v>
      </c>
      <c r="B101" s="126">
        <v>176</v>
      </c>
      <c r="C101" s="77">
        <v>6.02409639E-2</v>
      </c>
      <c r="D101" s="15">
        <v>164</v>
      </c>
      <c r="E101" s="32">
        <f t="shared" si="46"/>
        <v>-6.8181818181818177E-2</v>
      </c>
      <c r="F101" s="18">
        <f>IF(ISNUMBER(D101), $B118 * E101, "")</f>
        <v>-10227.272727272726</v>
      </c>
      <c r="G101" s="31">
        <v>168</v>
      </c>
      <c r="H101" s="32">
        <f t="shared" si="47"/>
        <v>-4.5454545454545456E-2</v>
      </c>
      <c r="I101" s="101">
        <f>IF(ISNUMBER(G101), $B118 * H101, "")</f>
        <v>-6818.181818181818</v>
      </c>
      <c r="J101" s="15">
        <v>170</v>
      </c>
      <c r="K101" s="32">
        <f t="shared" si="48"/>
        <v>-3.4090909090909088E-2</v>
      </c>
      <c r="L101" s="18">
        <f>IF(ISNUMBER(J101), $B118 * K101, "")</f>
        <v>-5113.6363636363631</v>
      </c>
      <c r="M101" s="31">
        <v>182</v>
      </c>
      <c r="N101" s="32">
        <f t="shared" si="49"/>
        <v>3.4090909090909088E-2</v>
      </c>
      <c r="O101" s="18">
        <f>IF(ISNUMBER(M101), $B118 * N101, "")</f>
        <v>5113.6363636363631</v>
      </c>
      <c r="Q101" s="264"/>
      <c r="R101" s="264"/>
      <c r="S101" s="264"/>
    </row>
    <row r="102" spans="1:19" ht="17.25" thickBot="1">
      <c r="A102" s="127" t="s">
        <v>51</v>
      </c>
      <c r="B102" s="128">
        <v>435</v>
      </c>
      <c r="C102" s="78">
        <v>5.58252427E-2</v>
      </c>
      <c r="D102" s="20">
        <v>415</v>
      </c>
      <c r="E102" s="21">
        <f t="shared" si="46"/>
        <v>-4.5977011494252873E-2</v>
      </c>
      <c r="F102" s="22">
        <f>IF(ISNUMBER(D102), $B118 * E102, "")</f>
        <v>-6896.5517241379312</v>
      </c>
      <c r="G102" s="30">
        <v>400</v>
      </c>
      <c r="H102" s="21">
        <f t="shared" si="47"/>
        <v>-8.0459770114942528E-2</v>
      </c>
      <c r="I102" s="105">
        <f>IF(ISNUMBER(G102), $B118 * H102, "")</f>
        <v>-12068.965517241379</v>
      </c>
      <c r="J102" s="20">
        <v>402</v>
      </c>
      <c r="K102" s="21">
        <f t="shared" si="48"/>
        <v>-7.586206896551724E-2</v>
      </c>
      <c r="L102" s="22">
        <f>IF(ISNUMBER(J102), $B118 * K102, "")</f>
        <v>-11379.310344827585</v>
      </c>
      <c r="M102" s="30">
        <v>423</v>
      </c>
      <c r="N102" s="21">
        <f t="shared" si="49"/>
        <v>-2.7586206896551724E-2</v>
      </c>
      <c r="O102" s="22">
        <f>IF(ISNUMBER(M102), $B118 * N102, "")</f>
        <v>-4137.9310344827582</v>
      </c>
      <c r="Q102" s="264"/>
      <c r="R102" s="264"/>
      <c r="S102" s="264"/>
    </row>
    <row r="103" spans="1:19" ht="17.25" thickBot="1">
      <c r="A103" s="125" t="s">
        <v>57</v>
      </c>
      <c r="B103" s="129">
        <v>225</v>
      </c>
      <c r="C103" s="80">
        <v>5.1401869199999999E-2</v>
      </c>
      <c r="D103" s="106">
        <v>212</v>
      </c>
      <c r="E103" s="107">
        <f>IF(ISNUMBER(D103), (D103 - $B103) / $B103, "")</f>
        <v>-5.7777777777777775E-2</v>
      </c>
      <c r="F103" s="108">
        <f>IF(ISNUMBER(D103), $B118 * E103, "")</f>
        <v>-8666.6666666666661</v>
      </c>
      <c r="G103" s="109">
        <v>210</v>
      </c>
      <c r="H103" s="107">
        <f>IF(ISNUMBER(G103), (G103 - $B103) / $B103, "")</f>
        <v>-6.6666666666666666E-2</v>
      </c>
      <c r="I103" s="110">
        <f>IF(ISNUMBER(G103), $B118 * H103, "")</f>
        <v>-10000</v>
      </c>
      <c r="J103" s="106">
        <v>211</v>
      </c>
      <c r="K103" s="107">
        <f>IF(ISNUMBER(J103), (J103 - $B103) / $B103, "")</f>
        <v>-6.222222222222222E-2</v>
      </c>
      <c r="L103" s="108">
        <f>IF(ISNUMBER(J103), $B118 * K103, "")</f>
        <v>-9333.3333333333339</v>
      </c>
      <c r="M103" s="109">
        <v>214</v>
      </c>
      <c r="N103" s="107">
        <f>IF(ISNUMBER(M103), (M103 - $B103) / $B103, "")</f>
        <v>-4.8888888888888891E-2</v>
      </c>
      <c r="O103" s="108">
        <f>IF(ISNUMBER(M103), $B118 * N103, "")</f>
        <v>-7333.3333333333339</v>
      </c>
      <c r="Q103" s="264"/>
      <c r="R103" s="264"/>
      <c r="S103" s="264"/>
    </row>
    <row r="104" spans="1:19" ht="17.25" thickBot="1">
      <c r="A104" s="125" t="s">
        <v>174</v>
      </c>
      <c r="B104" s="126">
        <v>1830</v>
      </c>
      <c r="C104" s="77">
        <v>4.2735042700000003E-2</v>
      </c>
      <c r="D104" s="15">
        <v>1665</v>
      </c>
      <c r="E104" s="32">
        <f t="shared" ref="E104:E107" si="50">IF(ISNUMBER(D104), (D104 - $B104) / $B104, "")</f>
        <v>-9.0163934426229511E-2</v>
      </c>
      <c r="F104" s="18">
        <f>IF(ISNUMBER(D104), $B118 * E104, "")</f>
        <v>-13524.590163934427</v>
      </c>
      <c r="G104" s="31">
        <v>1590</v>
      </c>
      <c r="H104" s="32">
        <f t="shared" ref="H104:H107" si="51">IF(ISNUMBER(G104), (G104 - $B104) / $B104, "")</f>
        <v>-0.13114754098360656</v>
      </c>
      <c r="I104" s="101">
        <f>IF(ISNUMBER(G104), $B118 * H104, "")</f>
        <v>-19672.131147540986</v>
      </c>
      <c r="J104" s="15">
        <v>1605</v>
      </c>
      <c r="K104" s="32">
        <f t="shared" ref="K104:K107" si="52">IF(ISNUMBER(J104), (J104 - $B104) / $B104, "")</f>
        <v>-0.12295081967213115</v>
      </c>
      <c r="L104" s="18">
        <f>IF(ISNUMBER(J104), $B118 * K104, "")</f>
        <v>-18442.62295081967</v>
      </c>
      <c r="M104" s="31">
        <v>1675</v>
      </c>
      <c r="N104" s="32">
        <f t="shared" ref="N104:N107" si="53">IF(ISNUMBER(M104), (M104 - $B104) / $B104, "")</f>
        <v>-8.4699453551912565E-2</v>
      </c>
      <c r="O104" s="18">
        <f>IF(ISNUMBER(M104), $B118 * N104, "")</f>
        <v>-12704.918032786885</v>
      </c>
      <c r="Q104" s="264"/>
      <c r="R104" s="264"/>
      <c r="S104" s="264"/>
    </row>
    <row r="105" spans="1:19" ht="17.25" thickBot="1">
      <c r="A105" s="125" t="s">
        <v>94</v>
      </c>
      <c r="B105" s="126">
        <v>4414000</v>
      </c>
      <c r="C105" s="77">
        <v>4.0792266000000001E-2</v>
      </c>
      <c r="D105" s="15">
        <v>4308000</v>
      </c>
      <c r="E105" s="32">
        <f t="shared" si="50"/>
        <v>-2.401449932034436E-2</v>
      </c>
      <c r="F105" s="18">
        <f>IF(ISNUMBER(D105), $B118 * E105, "")</f>
        <v>-3602.1748980516541</v>
      </c>
      <c r="G105" s="31">
        <v>4235000</v>
      </c>
      <c r="H105" s="32">
        <f t="shared" si="51"/>
        <v>-4.0552786588128678E-2</v>
      </c>
      <c r="I105" s="101">
        <f>IF(ISNUMBER(G105), $B118 * H105, "")</f>
        <v>-6082.9179882193021</v>
      </c>
      <c r="J105" s="15">
        <v>4254000</v>
      </c>
      <c r="K105" s="32">
        <f t="shared" si="52"/>
        <v>-3.6248300860897142E-2</v>
      </c>
      <c r="L105" s="18">
        <f>IF(ISNUMBER(J105), $B118 * K105, "")</f>
        <v>-5437.2451291345715</v>
      </c>
      <c r="M105" s="31">
        <v>4336000</v>
      </c>
      <c r="N105" s="32">
        <f t="shared" si="53"/>
        <v>-1.7671046669687357E-2</v>
      </c>
      <c r="O105" s="18">
        <f>IF(ISNUMBER(M105), $B118 * N105, "")</f>
        <v>-2650.6570004531036</v>
      </c>
      <c r="Q105" s="264"/>
      <c r="R105" s="264"/>
      <c r="S105" s="264"/>
    </row>
    <row r="106" spans="1:19" ht="17.25" thickBot="1">
      <c r="A106" s="125" t="s">
        <v>49</v>
      </c>
      <c r="B106" s="126">
        <v>70550000</v>
      </c>
      <c r="C106" s="77">
        <v>4.0545124699999997E-2</v>
      </c>
      <c r="D106" s="15">
        <v>70295000</v>
      </c>
      <c r="E106" s="32">
        <f t="shared" si="50"/>
        <v>-3.6144578313253013E-3</v>
      </c>
      <c r="F106" s="18">
        <f>IF(ISNUMBER(D106), $B118 * E106, "")</f>
        <v>-542.16867469879514</v>
      </c>
      <c r="G106" s="31">
        <v>70151000</v>
      </c>
      <c r="H106" s="32">
        <f t="shared" si="51"/>
        <v>-5.6555634301913536E-3</v>
      </c>
      <c r="I106" s="101">
        <f>IF(ISNUMBER(G106), $B118 * H106, "")</f>
        <v>-848.33451452870304</v>
      </c>
      <c r="J106" s="15">
        <v>70647000</v>
      </c>
      <c r="K106" s="32">
        <f t="shared" si="52"/>
        <v>1.3749114103472715E-3</v>
      </c>
      <c r="L106" s="18">
        <f>IF(ISNUMBER(J106), $B118 * K106, "")</f>
        <v>206.23671155209072</v>
      </c>
      <c r="M106" s="31">
        <v>69485000</v>
      </c>
      <c r="N106" s="32">
        <f t="shared" si="53"/>
        <v>-1.5095676824946846E-2</v>
      </c>
      <c r="O106" s="18">
        <f>IF(ISNUMBER(M106), $B118 * N106, "")</f>
        <v>-2264.351523742027</v>
      </c>
      <c r="Q106" s="33"/>
      <c r="R106" s="33"/>
    </row>
    <row r="107" spans="1:19" ht="17.25" thickBot="1">
      <c r="A107" s="130" t="s">
        <v>78</v>
      </c>
      <c r="B107" s="131">
        <v>754800</v>
      </c>
      <c r="C107" s="79">
        <v>3.8667950999999999E-2</v>
      </c>
      <c r="D107" s="24">
        <v>727000</v>
      </c>
      <c r="E107" s="25">
        <f t="shared" si="50"/>
        <v>-3.6830948595654479E-2</v>
      </c>
      <c r="F107" s="104">
        <f>IF(ISNUMBER(D107), $B118 * E107, "")</f>
        <v>-5524.6422893481722</v>
      </c>
      <c r="G107" s="102">
        <v>708100</v>
      </c>
      <c r="H107" s="25">
        <f t="shared" si="51"/>
        <v>-6.1870694223635399E-2</v>
      </c>
      <c r="I107" s="103">
        <f>IF(ISNUMBER(G107), $B118 * H107, "")</f>
        <v>-9280.6041335453101</v>
      </c>
      <c r="J107" s="24">
        <v>710100</v>
      </c>
      <c r="K107" s="25">
        <f t="shared" si="52"/>
        <v>-5.9220985691573927E-2</v>
      </c>
      <c r="L107" s="104">
        <f>IF(ISNUMBER(J107), $B118 * K107, "")</f>
        <v>-8883.147853736089</v>
      </c>
      <c r="M107" s="102">
        <v>730000</v>
      </c>
      <c r="N107" s="25">
        <f t="shared" si="53"/>
        <v>-3.2856385797562268E-2</v>
      </c>
      <c r="O107" s="104">
        <f>IF(ISNUMBER(M107), $B118 * N107, "")</f>
        <v>-4928.4578696343406</v>
      </c>
      <c r="Q107" s="265"/>
      <c r="R107" s="266"/>
      <c r="S107" s="267"/>
    </row>
    <row r="108" spans="1:19">
      <c r="A108" s="123" t="s">
        <v>106</v>
      </c>
      <c r="B108" s="124">
        <v>2695</v>
      </c>
      <c r="C108" s="76">
        <v>3.6538461500000001E-2</v>
      </c>
      <c r="D108" s="13">
        <v>2555</v>
      </c>
      <c r="E108" s="14">
        <f>IF(ISNUMBER(D108), (D108 - $B108) / $B108, "")</f>
        <v>-5.1948051948051951E-2</v>
      </c>
      <c r="F108" s="16">
        <f>IF(ISNUMBER(D108), $B118 * E108, "")</f>
        <v>-7792.2077922077924</v>
      </c>
      <c r="G108" s="29">
        <v>2440</v>
      </c>
      <c r="H108" s="14">
        <f>IF(ISNUMBER(G108), (G108 - $B108) / $B108, "")</f>
        <v>-9.4619666048237475E-2</v>
      </c>
      <c r="I108" s="100">
        <f>IF(ISNUMBER(G108), $B118 * H108, "")</f>
        <v>-14192.949907235621</v>
      </c>
      <c r="J108" s="13">
        <v>2470</v>
      </c>
      <c r="K108" s="14">
        <f>IF(ISNUMBER(J108), (J108 - $B108) / $B108, "")</f>
        <v>-8.3487940630797772E-2</v>
      </c>
      <c r="L108" s="16">
        <f>IF(ISNUMBER(J108), $B118 * K108, "")</f>
        <v>-12523.191094619666</v>
      </c>
      <c r="M108" s="29">
        <v>2560</v>
      </c>
      <c r="N108" s="14">
        <f>IF(ISNUMBER(M108), (M108 - $B108) / $B108, "")</f>
        <v>-5.0092764378478663E-2</v>
      </c>
      <c r="O108" s="16">
        <f>IF(ISNUMBER(M108), $B118 * N108, "")</f>
        <v>-7513.9146567717999</v>
      </c>
      <c r="Q108" s="268"/>
      <c r="R108" s="269"/>
      <c r="S108" s="270"/>
    </row>
    <row r="109" spans="1:19" ht="17.25" thickBot="1">
      <c r="A109" s="125" t="s">
        <v>124</v>
      </c>
      <c r="B109" s="126">
        <v>224500</v>
      </c>
      <c r="C109" s="77">
        <v>3.4323888499999997E-2</v>
      </c>
      <c r="D109" s="15">
        <v>215350</v>
      </c>
      <c r="E109" s="32">
        <f t="shared" ref="E109:E112" si="54">IF(ISNUMBER(D109), (D109 - $B109) / $B109, "")</f>
        <v>-4.0757238307349668E-2</v>
      </c>
      <c r="F109" s="18">
        <f>IF(ISNUMBER(D109), $B118 * E109, "")</f>
        <v>-6113.5857461024498</v>
      </c>
      <c r="G109" s="31">
        <v>207500</v>
      </c>
      <c r="H109" s="32">
        <f t="shared" ref="H109:H112" si="55">IF(ISNUMBER(G109), (G109 - $B109) / $B109, "")</f>
        <v>-7.5723830734966593E-2</v>
      </c>
      <c r="I109" s="101">
        <f>IF(ISNUMBER(G109), $B118 * H109, "")</f>
        <v>-11358.574610244988</v>
      </c>
      <c r="J109" s="15">
        <v>209800</v>
      </c>
      <c r="K109" s="32">
        <f t="shared" ref="K109:K112" si="56">IF(ISNUMBER(J109), (J109 - $B109) / $B109, "")</f>
        <v>-6.5478841870824048E-2</v>
      </c>
      <c r="L109" s="18">
        <f>IF(ISNUMBER(J109), $B118 * K109, "")</f>
        <v>-9821.8262806236071</v>
      </c>
      <c r="M109" s="31">
        <v>214300</v>
      </c>
      <c r="N109" s="32">
        <f t="shared" ref="N109:N112" si="57">IF(ISNUMBER(M109), (M109 - $B109) / $B109, "")</f>
        <v>-4.5434298440979959E-2</v>
      </c>
      <c r="O109" s="18">
        <f>IF(ISNUMBER(M109), $B118 * N109, "")</f>
        <v>-6815.1447661469938</v>
      </c>
      <c r="Q109" s="271"/>
      <c r="R109" s="272"/>
      <c r="S109" s="273"/>
    </row>
    <row r="110" spans="1:19" ht="17.25" thickBot="1">
      <c r="A110" s="125" t="s">
        <v>100</v>
      </c>
      <c r="B110" s="126">
        <v>67750</v>
      </c>
      <c r="C110" s="77">
        <v>3.13594154E-2</v>
      </c>
      <c r="D110" s="15">
        <v>65020</v>
      </c>
      <c r="E110" s="32">
        <f t="shared" si="54"/>
        <v>-4.029520295202952E-2</v>
      </c>
      <c r="F110" s="18">
        <f>IF(ISNUMBER(D110), $B118 * E110, "")</f>
        <v>-6044.2804428044283</v>
      </c>
      <c r="G110" s="31">
        <v>63310</v>
      </c>
      <c r="H110" s="32">
        <f t="shared" si="55"/>
        <v>-6.5535055350553512E-2</v>
      </c>
      <c r="I110" s="101">
        <f>IF(ISNUMBER(G110), $B118 * H110, "")</f>
        <v>-9830.2583025830263</v>
      </c>
      <c r="J110" s="15">
        <v>63910</v>
      </c>
      <c r="K110" s="32">
        <f t="shared" si="56"/>
        <v>-5.6678966789667898E-2</v>
      </c>
      <c r="L110" s="18">
        <f>IF(ISNUMBER(J110), $B118 * K110, "")</f>
        <v>-8501.8450184501853</v>
      </c>
      <c r="M110" s="31">
        <v>65430</v>
      </c>
      <c r="N110" s="32">
        <f t="shared" si="57"/>
        <v>-3.4243542435424351E-2</v>
      </c>
      <c r="O110" s="18">
        <f>IF(ISNUMBER(M110), $B118 * N110, "")</f>
        <v>-5136.5313653136527</v>
      </c>
      <c r="Q110" s="264"/>
      <c r="R110" s="264"/>
      <c r="S110" s="264"/>
    </row>
    <row r="111" spans="1:19" ht="17.25" thickBot="1">
      <c r="A111" s="125" t="s">
        <v>88</v>
      </c>
      <c r="B111" s="126">
        <v>221000</v>
      </c>
      <c r="C111" s="77">
        <v>2.7906976699999999E-2</v>
      </c>
      <c r="D111" s="15">
        <v>212850</v>
      </c>
      <c r="E111" s="32">
        <f t="shared" si="54"/>
        <v>-3.6877828054298643E-2</v>
      </c>
      <c r="F111" s="18">
        <f>IF(ISNUMBER(D111), $B118 * E111, "")</f>
        <v>-5531.6742081447965</v>
      </c>
      <c r="G111" s="31">
        <v>207950</v>
      </c>
      <c r="H111" s="32">
        <f t="shared" si="55"/>
        <v>-5.9049773755656107E-2</v>
      </c>
      <c r="I111" s="101">
        <f>IF(ISNUMBER(G111), $B118 * H111, "")</f>
        <v>-8857.4660633484164</v>
      </c>
      <c r="J111" s="15">
        <v>208450</v>
      </c>
      <c r="K111" s="32">
        <f t="shared" si="56"/>
        <v>-5.6787330316742081E-2</v>
      </c>
      <c r="L111" s="18">
        <f>IF(ISNUMBER(J111), $B118 * K111, "")</f>
        <v>-8518.0995475113123</v>
      </c>
      <c r="M111" s="31">
        <v>211900</v>
      </c>
      <c r="N111" s="32">
        <f t="shared" si="57"/>
        <v>-4.1176470588235294E-2</v>
      </c>
      <c r="O111" s="18">
        <f>IF(ISNUMBER(M111), $B118 * N111, "")</f>
        <v>-6176.4705882352937</v>
      </c>
      <c r="Q111" s="274"/>
      <c r="R111" s="274"/>
      <c r="S111" s="274"/>
    </row>
    <row r="112" spans="1:19" ht="17.25" thickBot="1">
      <c r="A112" s="127" t="s">
        <v>264</v>
      </c>
      <c r="B112" s="128">
        <v>290</v>
      </c>
      <c r="C112" s="78">
        <v>2.1126760599999999E-2</v>
      </c>
      <c r="D112" s="20">
        <v>279</v>
      </c>
      <c r="E112" s="21">
        <f t="shared" si="54"/>
        <v>-3.793103448275862E-2</v>
      </c>
      <c r="F112" s="22">
        <f>IF(ISNUMBER(D112), $B118 * E112, "")</f>
        <v>-5689.6551724137926</v>
      </c>
      <c r="G112" s="30">
        <v>272</v>
      </c>
      <c r="H112" s="21">
        <f t="shared" si="55"/>
        <v>-6.2068965517241378E-2</v>
      </c>
      <c r="I112" s="105">
        <f>IF(ISNUMBER(G112), $B118 * H112, "")</f>
        <v>-9310.3448275862065</v>
      </c>
      <c r="J112" s="20">
        <v>274</v>
      </c>
      <c r="K112" s="21">
        <f t="shared" si="56"/>
        <v>-5.5172413793103448E-2</v>
      </c>
      <c r="L112" s="22">
        <f>IF(ISNUMBER(J112), $B118 * K112, "")</f>
        <v>-8275.8620689655163</v>
      </c>
      <c r="M112" s="30">
        <v>282</v>
      </c>
      <c r="N112" s="21">
        <f t="shared" si="57"/>
        <v>-2.7586206896551724E-2</v>
      </c>
      <c r="O112" s="22">
        <f>IF(ISNUMBER(M112), $B118 * N112, "")</f>
        <v>-4137.9310344827582</v>
      </c>
      <c r="Q112" s="274"/>
      <c r="R112" s="274"/>
      <c r="S112" s="274"/>
    </row>
    <row r="113" spans="1:19" ht="17.25" thickBot="1">
      <c r="A113" s="125" t="s">
        <v>162</v>
      </c>
      <c r="B113" s="129">
        <v>835</v>
      </c>
      <c r="C113" s="80">
        <v>2.0782396099999999E-2</v>
      </c>
      <c r="D113" s="106">
        <v>821</v>
      </c>
      <c r="E113" s="107">
        <f>IF(ISNUMBER(D113), (D113 - $B113) / $B113, "")</f>
        <v>-1.6766467065868262E-2</v>
      </c>
      <c r="F113" s="108">
        <f>IF(ISNUMBER(D113), $B118 * E113, "")</f>
        <v>-2514.9700598802392</v>
      </c>
      <c r="G113" s="109">
        <v>798</v>
      </c>
      <c r="H113" s="107">
        <f>IF(ISNUMBER(G113), (G113 - $B113) / $B113, "")</f>
        <v>-4.431137724550898E-2</v>
      </c>
      <c r="I113" s="110">
        <f>IF(ISNUMBER(G113), $B118 * H113, "")</f>
        <v>-6646.7065868263471</v>
      </c>
      <c r="J113" s="106">
        <v>804</v>
      </c>
      <c r="K113" s="107">
        <f>IF(ISNUMBER(J113), (J113 - $B113) / $B113, "")</f>
        <v>-3.7125748502994015E-2</v>
      </c>
      <c r="L113" s="108">
        <f>IF(ISNUMBER(J113), $B118 * K113, "")</f>
        <v>-5568.8622754491025</v>
      </c>
      <c r="M113" s="109">
        <v>813</v>
      </c>
      <c r="N113" s="107">
        <f>IF(ISNUMBER(M113), (M113 - $B113) / $B113, "")</f>
        <v>-2.6347305389221556E-2</v>
      </c>
      <c r="O113" s="108">
        <f>IF(ISNUMBER(M113), $B118 * N113, "")</f>
        <v>-3952.0958083832334</v>
      </c>
      <c r="Q113" s="264"/>
      <c r="R113" s="264"/>
      <c r="S113" s="264"/>
    </row>
    <row r="114" spans="1:19" ht="17.25" thickBot="1">
      <c r="A114" s="125" t="s">
        <v>328</v>
      </c>
      <c r="B114" s="126">
        <v>0.26800000000000002</v>
      </c>
      <c r="C114" s="77">
        <v>1.9011406799999998E-2</v>
      </c>
      <c r="D114" s="15">
        <v>0.26400000000000001</v>
      </c>
      <c r="E114" s="32">
        <f t="shared" ref="E114:E117" si="58">IF(ISNUMBER(D114), (D114 - $B114) / $B114, "")</f>
        <v>-1.492537313432837E-2</v>
      </c>
      <c r="F114" s="18">
        <f>IF(ISNUMBER(D114), $B118 * E114, "")</f>
        <v>-2238.8059701492557</v>
      </c>
      <c r="G114" s="31">
        <v>0.27300000000000002</v>
      </c>
      <c r="H114" s="32">
        <f t="shared" ref="H114:H117" si="59">IF(ISNUMBER(G114), (G114 - $B114) / $B114, "")</f>
        <v>1.8656716417910463E-2</v>
      </c>
      <c r="I114" s="101">
        <f>IF(ISNUMBER(G114), $B118 * H114, "")</f>
        <v>2798.5074626865694</v>
      </c>
      <c r="J114" s="15">
        <v>0.28000000000000003</v>
      </c>
      <c r="K114" s="32">
        <f t="shared" ref="K114:K117" si="60">IF(ISNUMBER(J114), (J114 - $B114) / $B114, "")</f>
        <v>4.4776119402985114E-2</v>
      </c>
      <c r="L114" s="18">
        <f>IF(ISNUMBER(J114), $B118 * K114, "")</f>
        <v>6716.4179104477671</v>
      </c>
      <c r="M114" s="31">
        <v>0.27300000000000002</v>
      </c>
      <c r="N114" s="32">
        <f t="shared" ref="N114:N117" si="61">IF(ISNUMBER(M114), (M114 - $B114) / $B114, "")</f>
        <v>1.8656716417910463E-2</v>
      </c>
      <c r="O114" s="18">
        <f>IF(ISNUMBER(M114), $B118 * N114, "")</f>
        <v>2798.5074626865694</v>
      </c>
      <c r="Q114" s="264"/>
      <c r="R114" s="264"/>
      <c r="S114" s="264"/>
    </row>
    <row r="115" spans="1:19" ht="17.25" thickBot="1">
      <c r="A115" s="125" t="s">
        <v>102</v>
      </c>
      <c r="B115" s="126">
        <v>1220</v>
      </c>
      <c r="C115" s="77">
        <v>1.6666666699999999E-2</v>
      </c>
      <c r="D115" s="15">
        <v>1125</v>
      </c>
      <c r="E115" s="32">
        <f t="shared" si="58"/>
        <v>-7.7868852459016397E-2</v>
      </c>
      <c r="F115" s="18">
        <f>IF(ISNUMBER(D115), $B118 * E115, "")</f>
        <v>-11680.327868852459</v>
      </c>
      <c r="G115" s="31">
        <v>1095</v>
      </c>
      <c r="H115" s="32">
        <f t="shared" si="59"/>
        <v>-0.10245901639344263</v>
      </c>
      <c r="I115" s="101">
        <f>IF(ISNUMBER(G115), $B118 * H115, "")</f>
        <v>-15368.852459016394</v>
      </c>
      <c r="J115" s="15">
        <v>1105</v>
      </c>
      <c r="K115" s="32">
        <f t="shared" si="60"/>
        <v>-9.4262295081967207E-2</v>
      </c>
      <c r="L115" s="18">
        <f>IF(ISNUMBER(J115), $B118 * K115, "")</f>
        <v>-14139.344262295081</v>
      </c>
      <c r="M115" s="31">
        <v>1150</v>
      </c>
      <c r="N115" s="32">
        <f t="shared" si="61"/>
        <v>-5.737704918032787E-2</v>
      </c>
      <c r="O115" s="18">
        <f>IF(ISNUMBER(M115), $B118 * N115, "")</f>
        <v>-8606.557377049181</v>
      </c>
      <c r="Q115" s="264"/>
      <c r="R115" s="264"/>
      <c r="S115" s="264"/>
    </row>
    <row r="116" spans="1:19">
      <c r="A116" s="125" t="s">
        <v>90</v>
      </c>
      <c r="B116" s="126">
        <v>1425</v>
      </c>
      <c r="C116" s="77">
        <v>1.4234875399999999E-2</v>
      </c>
      <c r="D116" s="15">
        <v>1360</v>
      </c>
      <c r="E116" s="32">
        <f t="shared" si="58"/>
        <v>-4.5614035087719301E-2</v>
      </c>
      <c r="F116" s="18">
        <f>IF(ISNUMBER(D116), $B118 * E116, "")</f>
        <v>-6842.105263157895</v>
      </c>
      <c r="G116" s="31">
        <v>1330</v>
      </c>
      <c r="H116" s="32">
        <f t="shared" si="59"/>
        <v>-6.6666666666666666E-2</v>
      </c>
      <c r="I116" s="101">
        <f>IF(ISNUMBER(G116), $B118 * H116, "")</f>
        <v>-10000</v>
      </c>
      <c r="J116" s="15">
        <v>1340</v>
      </c>
      <c r="K116" s="32">
        <f t="shared" si="60"/>
        <v>-5.9649122807017542E-2</v>
      </c>
      <c r="L116" s="18">
        <f>IF(ISNUMBER(J116), $B118 * K116, "")</f>
        <v>-8947.3684210526317</v>
      </c>
      <c r="M116" s="31">
        <v>1385</v>
      </c>
      <c r="N116" s="32">
        <f t="shared" si="61"/>
        <v>-2.8070175438596492E-2</v>
      </c>
      <c r="O116" s="18">
        <f>IF(ISNUMBER(M116), $B118 * N116, "")</f>
        <v>-4210.5263157894742</v>
      </c>
      <c r="Q116" s="253"/>
      <c r="R116" s="254"/>
      <c r="S116" s="255"/>
    </row>
    <row r="117" spans="1:19" ht="17.25" thickBot="1">
      <c r="A117" s="130" t="s">
        <v>76</v>
      </c>
      <c r="B117" s="131">
        <v>32180</v>
      </c>
      <c r="C117" s="79">
        <v>1.32241814E-2</v>
      </c>
      <c r="D117" s="24">
        <v>30330</v>
      </c>
      <c r="E117" s="25">
        <f t="shared" si="58"/>
        <v>-5.7489123679303915E-2</v>
      </c>
      <c r="F117" s="104">
        <f>IF(ISNUMBER(D117), $B118 * E117, "")</f>
        <v>-8623.3685518955881</v>
      </c>
      <c r="G117" s="102">
        <v>29280</v>
      </c>
      <c r="H117" s="25">
        <f t="shared" si="59"/>
        <v>-9.011808576755749E-2</v>
      </c>
      <c r="I117" s="103">
        <f>IF(ISNUMBER(G117), $B118 * H117, "")</f>
        <v>-13517.712865133624</v>
      </c>
      <c r="J117" s="24">
        <v>29520</v>
      </c>
      <c r="K117" s="25">
        <f t="shared" si="60"/>
        <v>-8.2660037290242391E-2</v>
      </c>
      <c r="L117" s="104">
        <f>IF(ISNUMBER(J117), $B118 * K117, "")</f>
        <v>-12399.005593536358</v>
      </c>
      <c r="M117" s="102">
        <v>30790</v>
      </c>
      <c r="N117" s="25">
        <f t="shared" si="61"/>
        <v>-4.319453076444997E-2</v>
      </c>
      <c r="O117" s="104">
        <f>IF(ISNUMBER(M117), $B118 * N117, "")</f>
        <v>-6479.1796146674951</v>
      </c>
      <c r="Q117" s="256"/>
      <c r="R117" s="257"/>
      <c r="S117" s="258"/>
    </row>
    <row r="118" spans="1:19" ht="17.25" thickBot="1">
      <c r="A118" s="132" t="s">
        <v>268</v>
      </c>
      <c r="B118" s="317">
        <f>$B$37</f>
        <v>150000</v>
      </c>
      <c r="C118" s="318"/>
      <c r="D118" s="26" t="s">
        <v>269</v>
      </c>
      <c r="E118" s="27">
        <f>IF(COUNT(E98:E117), SUM(E98:E117) / COUNT(E98:E117), 0)</f>
        <v>-3.8470491424607338E-2</v>
      </c>
      <c r="F118" s="28">
        <f>SUM(F98:F117)</f>
        <v>-115411.47427382204</v>
      </c>
      <c r="G118" s="26" t="s">
        <v>269</v>
      </c>
      <c r="H118" s="27">
        <f>IF(COUNT(H98:H117), SUM(H98:H117) / COUNT(H98:H117), 0)</f>
        <v>-5.8765809745146225E-2</v>
      </c>
      <c r="I118" s="28">
        <f>SUM(I98:I117)</f>
        <v>-176297.4292354387</v>
      </c>
      <c r="J118" s="26" t="s">
        <v>269</v>
      </c>
      <c r="K118" s="27">
        <f>IF(COUNT(K98:K117), SUM(K98:K117) / COUNT(K98:K117), 0)</f>
        <v>-4.9557355481414614E-2</v>
      </c>
      <c r="L118" s="28">
        <f>SUM(L98:L117)</f>
        <v>-148672.06644424386</v>
      </c>
      <c r="M118" s="26" t="s">
        <v>269</v>
      </c>
      <c r="N118" s="27">
        <f>IF(COUNT(N98:N117), SUM(N98:N117) / COUNT(N98:N117), 0)</f>
        <v>-2.3284785972629098E-2</v>
      </c>
      <c r="O118" s="28">
        <f>SUM(O98:O117)</f>
        <v>-69854.35791788729</v>
      </c>
      <c r="Q118" s="259"/>
      <c r="R118" s="260"/>
      <c r="S118" s="261"/>
    </row>
    <row r="120" spans="1:19" ht="17.25" thickBot="1"/>
    <row r="121" spans="1:19" ht="17.25" thickBot="1">
      <c r="A121" s="275" t="s">
        <v>256</v>
      </c>
      <c r="B121" s="276"/>
      <c r="C121" s="276"/>
      <c r="D121" s="276"/>
      <c r="E121" s="276"/>
      <c r="F121" s="276"/>
      <c r="G121" s="276"/>
      <c r="H121" s="276"/>
      <c r="I121" s="276"/>
      <c r="J121" s="276"/>
      <c r="K121" s="276"/>
      <c r="L121" s="276"/>
      <c r="M121" s="276"/>
      <c r="N121" s="276"/>
      <c r="O121" s="277"/>
      <c r="Q121" s="274"/>
      <c r="R121" s="274"/>
      <c r="S121" s="274"/>
    </row>
    <row r="122" spans="1:19" ht="17.25" thickBot="1">
      <c r="A122" s="201" t="s">
        <v>265</v>
      </c>
      <c r="B122" s="275" t="s">
        <v>49</v>
      </c>
      <c r="C122" s="277"/>
      <c r="D122" s="275" t="s">
        <v>58</v>
      </c>
      <c r="E122" s="276"/>
      <c r="F122" s="277"/>
      <c r="G122" s="278">
        <f>_xlfn.IFNA(VLOOKUP(B122, 현재가테이블!$B$2:$D$200, 2, FALSE), "-")</f>
        <v>74050000</v>
      </c>
      <c r="H122" s="279"/>
      <c r="I122" s="280"/>
      <c r="J122" s="275" t="s">
        <v>59</v>
      </c>
      <c r="K122" s="276"/>
      <c r="L122" s="277"/>
      <c r="M122" s="281">
        <f>_xlfn.IFNA(VLOOKUP(B122, 현재가테이블!$B$2:$D$200, 3, FALSE), "-")</f>
        <v>-1.04236269E-2</v>
      </c>
      <c r="N122" s="282"/>
      <c r="O122" s="283"/>
      <c r="Q122" s="274"/>
      <c r="R122" s="274"/>
      <c r="S122" s="274"/>
    </row>
    <row r="123" spans="1:19" ht="17.25" thickBot="1">
      <c r="A123" s="319" t="s">
        <v>55</v>
      </c>
      <c r="B123" s="315" t="str">
        <f>TEXT($G$1, "[$-ko-KR]yyyy-mm-dd(ddd) ") &amp; "오전 00:00"</f>
        <v>2021-10-12(화) 오전 00:00</v>
      </c>
      <c r="C123" s="316"/>
      <c r="D123" s="288" t="str">
        <f>TEXT($G$1, "[$-ko-KR]yyyy-mm-dd(ddd) ") &amp; "오후 14:00"</f>
        <v>2021-10-12(화) 오후 14:00</v>
      </c>
      <c r="E123" s="289"/>
      <c r="F123" s="290"/>
      <c r="G123" s="288" t="str">
        <f>TEXT($G$1, "[$-ko-KR]yyyy-mm-dd(ddd) ") &amp; "오후 19:00"</f>
        <v>2021-10-12(화) 오후 19:00</v>
      </c>
      <c r="H123" s="289"/>
      <c r="I123" s="290"/>
      <c r="J123" s="288" t="str">
        <f>TEXT($G$1, "[$-ko-KR]yyyy-mm-dd(ddd) ") &amp; "오후 21:00"</f>
        <v>2021-10-12(화) 오후 21:00</v>
      </c>
      <c r="K123" s="289"/>
      <c r="L123" s="290"/>
      <c r="M123" s="288" t="str">
        <f>TEXT($G$1+1, "[$-ko-KR]yyyy-mm-dd(ddd) ") &amp; "오전 00:00"</f>
        <v>2021-10-13(수) 오전 00:00</v>
      </c>
      <c r="N123" s="289"/>
      <c r="O123" s="290"/>
      <c r="Q123" s="274"/>
      <c r="R123" s="274"/>
      <c r="S123" s="274"/>
    </row>
    <row r="124" spans="1:19" ht="17.25" thickBot="1">
      <c r="A124" s="320"/>
      <c r="B124" s="121" t="s">
        <v>58</v>
      </c>
      <c r="C124" s="122" t="s">
        <v>59</v>
      </c>
      <c r="D124" s="2" t="s">
        <v>58</v>
      </c>
      <c r="E124" s="10" t="s">
        <v>266</v>
      </c>
      <c r="F124" s="11" t="s">
        <v>267</v>
      </c>
      <c r="G124" s="202" t="s">
        <v>58</v>
      </c>
      <c r="H124" s="203" t="s">
        <v>266</v>
      </c>
      <c r="I124" s="204" t="s">
        <v>267</v>
      </c>
      <c r="J124" s="10" t="s">
        <v>58</v>
      </c>
      <c r="K124" s="10" t="s">
        <v>266</v>
      </c>
      <c r="L124" s="115" t="s">
        <v>267</v>
      </c>
      <c r="M124" s="2" t="s">
        <v>58</v>
      </c>
      <c r="N124" s="10" t="s">
        <v>266</v>
      </c>
      <c r="O124" s="66" t="s">
        <v>267</v>
      </c>
      <c r="Q124" s="264"/>
      <c r="R124" s="264"/>
      <c r="S124" s="264"/>
    </row>
    <row r="125" spans="1:19" ht="17.25" thickBot="1">
      <c r="A125" s="123" t="s">
        <v>176</v>
      </c>
      <c r="B125" s="124">
        <v>23.7</v>
      </c>
      <c r="C125" s="76">
        <v>7.2398190000000001E-2</v>
      </c>
      <c r="D125" s="13">
        <v>23.4</v>
      </c>
      <c r="E125" s="14">
        <f>IF(ISNUMBER(D125), (D125 - $B125) / $B125, "")</f>
        <v>-1.2658227848101297E-2</v>
      </c>
      <c r="F125" s="16">
        <f>IF(ISNUMBER(D125), $B145 * E125, "")</f>
        <v>-1898.7341772151944</v>
      </c>
      <c r="G125" s="29">
        <v>22.2</v>
      </c>
      <c r="H125" s="14">
        <f>IF(ISNUMBER(G125), (G125 - $B125) / $B125, "")</f>
        <v>-6.3291139240506333E-2</v>
      </c>
      <c r="I125" s="100">
        <f>IF(ISNUMBER(G125), $B145 * H125, "")</f>
        <v>-9493.67088607595</v>
      </c>
      <c r="J125" s="13">
        <v>22.4</v>
      </c>
      <c r="K125" s="14">
        <f>IF(ISNUMBER(J125), (J125 - $B125) / $B125, "")</f>
        <v>-5.4852320675105516E-2</v>
      </c>
      <c r="L125" s="16">
        <f>IF(ISNUMBER(J125), $B145 * K125, "")</f>
        <v>-8227.8481012658267</v>
      </c>
      <c r="M125" s="29">
        <v>23.2</v>
      </c>
      <c r="N125" s="14">
        <f>IF(ISNUMBER(M125), (M125 - $B125) / $B125, "")</f>
        <v>-2.1097046413502109E-2</v>
      </c>
      <c r="O125" s="16">
        <f>IF(ISNUMBER(M125), $B145 * N125, "")</f>
        <v>-3164.5569620253164</v>
      </c>
      <c r="Q125" s="274"/>
      <c r="R125" s="274"/>
      <c r="S125" s="274"/>
    </row>
    <row r="126" spans="1:19" ht="17.25" thickBot="1">
      <c r="A126" s="125" t="s">
        <v>328</v>
      </c>
      <c r="B126" s="126">
        <v>0.26800000000000002</v>
      </c>
      <c r="C126" s="77">
        <v>1.9011406799999998E-2</v>
      </c>
      <c r="D126" s="15">
        <v>0.26400000000000001</v>
      </c>
      <c r="E126" s="32">
        <f t="shared" ref="E126:E129" si="62">IF(ISNUMBER(D126), (D126 - $B126) / $B126, "")</f>
        <v>-1.492537313432837E-2</v>
      </c>
      <c r="F126" s="18">
        <f>IF(ISNUMBER(D126), $B145 * E126, "")</f>
        <v>-2238.8059701492557</v>
      </c>
      <c r="G126" s="31">
        <v>0.27300000000000002</v>
      </c>
      <c r="H126" s="32">
        <f t="shared" ref="H126:H129" si="63">IF(ISNUMBER(G126), (G126 - $B126) / $B126, "")</f>
        <v>1.8656716417910463E-2</v>
      </c>
      <c r="I126" s="101">
        <f>IF(ISNUMBER(G126), $B145 * H126, "")</f>
        <v>2798.5074626865694</v>
      </c>
      <c r="J126" s="15">
        <v>0.28000000000000003</v>
      </c>
      <c r="K126" s="32">
        <f t="shared" ref="K126:K129" si="64">IF(ISNUMBER(J126), (J126 - $B126) / $B126, "")</f>
        <v>4.4776119402985114E-2</v>
      </c>
      <c r="L126" s="18">
        <f>IF(ISNUMBER(J126), $B145 * K126, "")</f>
        <v>6716.4179104477671</v>
      </c>
      <c r="M126" s="31">
        <v>0.27300000000000002</v>
      </c>
      <c r="N126" s="32">
        <f t="shared" ref="N126:N129" si="65">IF(ISNUMBER(M126), (M126 - $B126) / $B126, "")</f>
        <v>1.8656716417910463E-2</v>
      </c>
      <c r="O126" s="18">
        <f>IF(ISNUMBER(M126), $B145 * N126, "")</f>
        <v>2798.5074626865694</v>
      </c>
      <c r="Q126" s="274"/>
      <c r="R126" s="274"/>
      <c r="S126" s="274"/>
    </row>
    <row r="127" spans="1:19" ht="17.25" thickBot="1">
      <c r="A127" s="125" t="s">
        <v>98</v>
      </c>
      <c r="B127" s="126">
        <v>4.78</v>
      </c>
      <c r="C127" s="77">
        <v>1.27118644E-2</v>
      </c>
      <c r="D127" s="15">
        <v>4.51</v>
      </c>
      <c r="E127" s="32">
        <f t="shared" si="62"/>
        <v>-5.6485355648535657E-2</v>
      </c>
      <c r="F127" s="18">
        <f>IF(ISNUMBER(D127), $B145 * E127, "")</f>
        <v>-8472.803347280349</v>
      </c>
      <c r="G127" s="31">
        <v>4.37</v>
      </c>
      <c r="H127" s="32">
        <f t="shared" si="63"/>
        <v>-8.5774058577405887E-2</v>
      </c>
      <c r="I127" s="101">
        <f>IF(ISNUMBER(G127), $B145 * H127, "")</f>
        <v>-12866.108786610883</v>
      </c>
      <c r="J127" s="15">
        <v>4.42</v>
      </c>
      <c r="K127" s="32">
        <f t="shared" si="64"/>
        <v>-7.5313807531380811E-2</v>
      </c>
      <c r="L127" s="18">
        <f>IF(ISNUMBER(J127), $B145 * K127, "")</f>
        <v>-11297.071129707121</v>
      </c>
      <c r="M127" s="31">
        <v>4.59</v>
      </c>
      <c r="N127" s="32">
        <f t="shared" si="65"/>
        <v>-3.974895397489548E-2</v>
      </c>
      <c r="O127" s="18">
        <f>IF(ISNUMBER(M127), $B145 * N127, "")</f>
        <v>-5962.3430962343218</v>
      </c>
      <c r="Q127" s="264"/>
      <c r="R127" s="264"/>
      <c r="S127" s="264"/>
    </row>
    <row r="128" spans="1:19" ht="17.25" thickBot="1">
      <c r="A128" s="125" t="s">
        <v>202</v>
      </c>
      <c r="B128" s="126">
        <v>20.2</v>
      </c>
      <c r="C128" s="77">
        <v>-4.9261084000000004E-3</v>
      </c>
      <c r="D128" s="15">
        <v>19.7</v>
      </c>
      <c r="E128" s="32">
        <f t="shared" si="62"/>
        <v>-2.4752475247524754E-2</v>
      </c>
      <c r="F128" s="18">
        <f>IF(ISNUMBER(D128), $B145 * E128, "")</f>
        <v>-3712.871287128713</v>
      </c>
      <c r="G128" s="31">
        <v>18.600000000000001</v>
      </c>
      <c r="H128" s="32">
        <f t="shared" si="63"/>
        <v>-7.9207920792079112E-2</v>
      </c>
      <c r="I128" s="101">
        <f>IF(ISNUMBER(G128), $B145 * H128, "")</f>
        <v>-11881.188118811866</v>
      </c>
      <c r="J128" s="15">
        <v>18.8</v>
      </c>
      <c r="K128" s="32">
        <f t="shared" si="64"/>
        <v>-6.9306930693069244E-2</v>
      </c>
      <c r="L128" s="18">
        <f>IF(ISNUMBER(J128), $B145 * K128, "")</f>
        <v>-10396.039603960386</v>
      </c>
      <c r="M128" s="31">
        <v>20</v>
      </c>
      <c r="N128" s="32">
        <f t="shared" si="65"/>
        <v>-9.9009900990098664E-3</v>
      </c>
      <c r="O128" s="18">
        <f>IF(ISNUMBER(M128), $B145 * N128, "")</f>
        <v>-1485.1485148514801</v>
      </c>
      <c r="Q128" s="264"/>
      <c r="R128" s="264"/>
      <c r="S128" s="264"/>
    </row>
    <row r="129" spans="1:19" ht="17.25" thickBot="1">
      <c r="A129" s="127" t="s">
        <v>65</v>
      </c>
      <c r="B129" s="128">
        <v>66.599999999999994</v>
      </c>
      <c r="C129" s="78">
        <v>-1.33333333E-2</v>
      </c>
      <c r="D129" s="20">
        <v>64.3</v>
      </c>
      <c r="E129" s="21">
        <f t="shared" si="62"/>
        <v>-3.4534534534534492E-2</v>
      </c>
      <c r="F129" s="22">
        <f>IF(ISNUMBER(D129), $B145 * E129, "")</f>
        <v>-5180.1801801801739</v>
      </c>
      <c r="G129" s="30">
        <v>62.9</v>
      </c>
      <c r="H129" s="21">
        <f t="shared" si="63"/>
        <v>-5.5555555555555497E-2</v>
      </c>
      <c r="I129" s="105">
        <f>IF(ISNUMBER(G129), $B145 * H129, "")</f>
        <v>-8333.3333333333248</v>
      </c>
      <c r="J129" s="20">
        <v>63.4</v>
      </c>
      <c r="K129" s="21">
        <f t="shared" si="64"/>
        <v>-4.8048048048047985E-2</v>
      </c>
      <c r="L129" s="22">
        <f>IF(ISNUMBER(J129), $B145 * K129, "")</f>
        <v>-7207.2072072071978</v>
      </c>
      <c r="M129" s="30">
        <v>66.400000000000006</v>
      </c>
      <c r="N129" s="21">
        <f t="shared" si="65"/>
        <v>-3.0030030030028325E-3</v>
      </c>
      <c r="O129" s="22">
        <f>IF(ISNUMBER(M129), $B145 * N129, "")</f>
        <v>-450.45045045042485</v>
      </c>
      <c r="Q129" s="264"/>
      <c r="R129" s="264"/>
      <c r="S129" s="264"/>
    </row>
    <row r="130" spans="1:19" ht="17.25" thickBot="1">
      <c r="A130" s="125" t="s">
        <v>146</v>
      </c>
      <c r="B130" s="129">
        <v>23.9</v>
      </c>
      <c r="C130" s="80">
        <v>-2.44897959E-2</v>
      </c>
      <c r="D130" s="106">
        <v>22.2</v>
      </c>
      <c r="E130" s="107">
        <f>IF(ISNUMBER(D130), (D130 - $B130) / $B130, "")</f>
        <v>-7.1129707112970689E-2</v>
      </c>
      <c r="F130" s="108">
        <f>IF(ISNUMBER(D130), $B145 * E130, "")</f>
        <v>-10669.456066945604</v>
      </c>
      <c r="G130" s="109">
        <v>21.2</v>
      </c>
      <c r="H130" s="107">
        <f>IF(ISNUMBER(G130), (G130 - $B130) / $B130, "")</f>
        <v>-0.11297071129707111</v>
      </c>
      <c r="I130" s="110">
        <f>IF(ISNUMBER(G130), $B145 * H130, "")</f>
        <v>-16945.606694560665</v>
      </c>
      <c r="J130" s="106">
        <v>21.5</v>
      </c>
      <c r="K130" s="107">
        <f>IF(ISNUMBER(J130), (J130 - $B130) / $B130, "")</f>
        <v>-0.10041841004184095</v>
      </c>
      <c r="L130" s="108">
        <f>IF(ISNUMBER(J130), $B145 * K130, "")</f>
        <v>-15062.761506276142</v>
      </c>
      <c r="M130" s="109">
        <v>22.9</v>
      </c>
      <c r="N130" s="107">
        <f>IF(ISNUMBER(M130), (M130 - $B130) / $B130, "")</f>
        <v>-4.1841004184100423E-2</v>
      </c>
      <c r="O130" s="108">
        <f>IF(ISNUMBER(M130), $B145 * N130, "")</f>
        <v>-6276.150627615064</v>
      </c>
      <c r="Q130" s="264"/>
      <c r="R130" s="264"/>
      <c r="S130" s="264"/>
    </row>
    <row r="131" spans="1:19" ht="17.25" thickBot="1">
      <c r="A131" s="125" t="s">
        <v>200</v>
      </c>
      <c r="B131" s="126">
        <v>89.7</v>
      </c>
      <c r="C131" s="77">
        <v>-3.1317494600000002E-2</v>
      </c>
      <c r="D131" s="15">
        <v>84.8</v>
      </c>
      <c r="E131" s="32">
        <f t="shared" ref="E131:E134" si="66">IF(ISNUMBER(D131), (D131 - $B131) / $B131, "")</f>
        <v>-5.4626532887402511E-2</v>
      </c>
      <c r="F131" s="18">
        <f>IF(ISNUMBER(D131), $B145 * E131, "")</f>
        <v>-8193.9799331103768</v>
      </c>
      <c r="G131" s="31">
        <v>80.5</v>
      </c>
      <c r="H131" s="32">
        <f t="shared" ref="H131:H134" si="67">IF(ISNUMBER(G131), (G131 - $B131) / $B131, "")</f>
        <v>-0.10256410256410259</v>
      </c>
      <c r="I131" s="101">
        <f>IF(ISNUMBER(G131), $B145 * H131, "")</f>
        <v>-15384.615384615388</v>
      </c>
      <c r="J131" s="15">
        <v>80.8</v>
      </c>
      <c r="K131" s="32">
        <f t="shared" ref="K131:K134" si="68">IF(ISNUMBER(J131), (J131 - $B131) / $B131, "")</f>
        <v>-9.9219620958751448E-2</v>
      </c>
      <c r="L131" s="18">
        <f>IF(ISNUMBER(J131), $B145 * K131, "")</f>
        <v>-14882.943143812718</v>
      </c>
      <c r="M131" s="31">
        <v>88.2</v>
      </c>
      <c r="N131" s="32">
        <f t="shared" ref="N131:N134" si="69">IF(ISNUMBER(M131), (M131 - $B131) / $B131, "")</f>
        <v>-1.6722408026755852E-2</v>
      </c>
      <c r="O131" s="18">
        <f>IF(ISNUMBER(M131), $B145 * N131, "")</f>
        <v>-2508.361204013378</v>
      </c>
      <c r="Q131" s="264"/>
      <c r="R131" s="264"/>
      <c r="S131" s="264"/>
    </row>
    <row r="132" spans="1:19" ht="17.25" thickBot="1">
      <c r="A132" s="125" t="s">
        <v>72</v>
      </c>
      <c r="B132" s="126">
        <v>38.200000000000003</v>
      </c>
      <c r="C132" s="77">
        <v>-3.7783375299999998E-2</v>
      </c>
      <c r="D132" s="15">
        <v>37.1</v>
      </c>
      <c r="E132" s="32">
        <f t="shared" si="66"/>
        <v>-2.8795811518324641E-2</v>
      </c>
      <c r="F132" s="18">
        <f>IF(ISNUMBER(D132), $B145 * E132, "")</f>
        <v>-4319.3717277486958</v>
      </c>
      <c r="G132" s="31">
        <v>35.200000000000003</v>
      </c>
      <c r="H132" s="32">
        <f t="shared" si="67"/>
        <v>-7.8534031413612565E-2</v>
      </c>
      <c r="I132" s="101">
        <f>IF(ISNUMBER(G132), $B145 * H132, "")</f>
        <v>-11780.104712041884</v>
      </c>
      <c r="J132" s="15">
        <v>35.5</v>
      </c>
      <c r="K132" s="32">
        <f t="shared" si="68"/>
        <v>-7.0680628272251383E-2</v>
      </c>
      <c r="L132" s="18">
        <f>IF(ISNUMBER(J132), $B145 * K132, "")</f>
        <v>-10602.094240837707</v>
      </c>
      <c r="M132" s="31">
        <v>37.6</v>
      </c>
      <c r="N132" s="32">
        <f t="shared" si="69"/>
        <v>-1.570680628272255E-2</v>
      </c>
      <c r="O132" s="18">
        <f>IF(ISNUMBER(M132), $B145 * N132, "")</f>
        <v>-2356.0209424083828</v>
      </c>
      <c r="Q132" s="264"/>
      <c r="R132" s="264"/>
      <c r="S132" s="264"/>
    </row>
    <row r="133" spans="1:19" ht="17.25" thickBot="1">
      <c r="A133" s="125" t="s">
        <v>232</v>
      </c>
      <c r="B133" s="126">
        <v>91.8</v>
      </c>
      <c r="C133" s="77">
        <v>-4.07523511E-2</v>
      </c>
      <c r="D133" s="15">
        <v>85.9</v>
      </c>
      <c r="E133" s="32">
        <f t="shared" si="66"/>
        <v>-6.4270152505446529E-2</v>
      </c>
      <c r="F133" s="18">
        <f>IF(ISNUMBER(D133), $B145 * E133, "")</f>
        <v>-9640.5228758169796</v>
      </c>
      <c r="G133" s="31">
        <v>79.8</v>
      </c>
      <c r="H133" s="32">
        <f t="shared" si="67"/>
        <v>-0.13071895424836602</v>
      </c>
      <c r="I133" s="101">
        <f>IF(ISNUMBER(G133), $B145 * H133, "")</f>
        <v>-19607.843137254902</v>
      </c>
      <c r="J133" s="15">
        <v>81.099999999999994</v>
      </c>
      <c r="K133" s="32">
        <f t="shared" si="68"/>
        <v>-0.11655773420479307</v>
      </c>
      <c r="L133" s="18">
        <f>IF(ISNUMBER(J133), $B145 * K133, "")</f>
        <v>-17483.660130718959</v>
      </c>
      <c r="M133" s="31">
        <v>89.7</v>
      </c>
      <c r="N133" s="32">
        <f t="shared" si="69"/>
        <v>-2.2875816993463992E-2</v>
      </c>
      <c r="O133" s="18">
        <f>IF(ISNUMBER(M133), $B145 * N133, "")</f>
        <v>-3431.3725490195989</v>
      </c>
      <c r="Q133" s="33"/>
      <c r="R133" s="33"/>
    </row>
    <row r="134" spans="1:19" ht="17.25" thickBot="1">
      <c r="A134" s="130" t="s">
        <v>120</v>
      </c>
      <c r="B134" s="131">
        <v>40.799999999999997</v>
      </c>
      <c r="C134" s="79">
        <v>-4.4496487100000003E-2</v>
      </c>
      <c r="D134" s="24">
        <v>39</v>
      </c>
      <c r="E134" s="25">
        <f t="shared" si="66"/>
        <v>-4.4117647058823463E-2</v>
      </c>
      <c r="F134" s="104">
        <f>IF(ISNUMBER(D134), $B145 * E134, "")</f>
        <v>-6617.6470588235197</v>
      </c>
      <c r="G134" s="102">
        <v>37.200000000000003</v>
      </c>
      <c r="H134" s="25">
        <f t="shared" si="67"/>
        <v>-8.8235294117646926E-2</v>
      </c>
      <c r="I134" s="103">
        <f>IF(ISNUMBER(G134), $B145 * H134, "")</f>
        <v>-13235.294117647039</v>
      </c>
      <c r="J134" s="24">
        <v>37.299999999999997</v>
      </c>
      <c r="K134" s="25">
        <f t="shared" si="68"/>
        <v>-8.5784313725490197E-2</v>
      </c>
      <c r="L134" s="104">
        <f>IF(ISNUMBER(J134), $B145 * K134, "")</f>
        <v>-12867.64705882353</v>
      </c>
      <c r="M134" s="102">
        <v>39.299999999999997</v>
      </c>
      <c r="N134" s="25">
        <f t="shared" si="69"/>
        <v>-3.6764705882352942E-2</v>
      </c>
      <c r="O134" s="104">
        <f>IF(ISNUMBER(M134), $B145 * N134, "")</f>
        <v>-5514.7058823529414</v>
      </c>
      <c r="Q134" s="265"/>
      <c r="R134" s="266"/>
      <c r="S134" s="267"/>
    </row>
    <row r="135" spans="1:19">
      <c r="A135" s="123" t="s">
        <v>208</v>
      </c>
      <c r="B135" s="124">
        <v>20.3</v>
      </c>
      <c r="C135" s="76">
        <v>-5.5813953499999999E-2</v>
      </c>
      <c r="D135" s="13">
        <v>19.600000000000001</v>
      </c>
      <c r="E135" s="14">
        <f>IF(ISNUMBER(D135), (D135 - $B135) / $B135, "")</f>
        <v>-3.448275862068962E-2</v>
      </c>
      <c r="F135" s="16">
        <f>IF(ISNUMBER(D135), $B145 * E135, "")</f>
        <v>-5172.4137931034429</v>
      </c>
      <c r="G135" s="29">
        <v>18.600000000000001</v>
      </c>
      <c r="H135" s="14">
        <f>IF(ISNUMBER(G135), (G135 - $B135) / $B135, "")</f>
        <v>-8.3743842364531987E-2</v>
      </c>
      <c r="I135" s="100">
        <f>IF(ISNUMBER(G135), $B145 * H135, "")</f>
        <v>-12561.576354679799</v>
      </c>
      <c r="J135" s="13">
        <v>18.600000000000001</v>
      </c>
      <c r="K135" s="14">
        <f>IF(ISNUMBER(J135), (J135 - $B135) / $B135, "")</f>
        <v>-8.3743842364531987E-2</v>
      </c>
      <c r="L135" s="16">
        <f>IF(ISNUMBER(J135), $B145 * K135, "")</f>
        <v>-12561.576354679799</v>
      </c>
      <c r="M135" s="29">
        <v>20.2</v>
      </c>
      <c r="N135" s="14">
        <f>IF(ISNUMBER(M135), (M135 - $B135) / $B135, "")</f>
        <v>-4.9261083743843059E-3</v>
      </c>
      <c r="O135" s="16">
        <f>IF(ISNUMBER(M135), $B145 * N135, "")</f>
        <v>-738.91625615764588</v>
      </c>
      <c r="Q135" s="268"/>
      <c r="R135" s="269"/>
      <c r="S135" s="270"/>
    </row>
    <row r="136" spans="1:19" ht="17.25" thickBot="1">
      <c r="A136" s="125" t="s">
        <v>214</v>
      </c>
      <c r="B136" s="126">
        <v>13.5</v>
      </c>
      <c r="C136" s="77">
        <v>-5.5944055899999998E-2</v>
      </c>
      <c r="D136" s="15">
        <v>12.8</v>
      </c>
      <c r="E136" s="32">
        <f t="shared" ref="E136:E139" si="70">IF(ISNUMBER(D136), (D136 - $B136) / $B136, "")</f>
        <v>-5.1851851851851802E-2</v>
      </c>
      <c r="F136" s="18">
        <f>IF(ISNUMBER(D136), $B145 * E136, "")</f>
        <v>-7777.7777777777701</v>
      </c>
      <c r="G136" s="31">
        <v>11.9</v>
      </c>
      <c r="H136" s="32">
        <f t="shared" ref="H136:H139" si="71">IF(ISNUMBER(G136), (G136 - $B136) / $B136, "")</f>
        <v>-0.1185185185185185</v>
      </c>
      <c r="I136" s="101">
        <f>IF(ISNUMBER(G136), $B145 * H136, "")</f>
        <v>-17777.777777777774</v>
      </c>
      <c r="J136" s="15">
        <v>11.7</v>
      </c>
      <c r="K136" s="32">
        <f t="shared" ref="K136:K139" si="72">IF(ISNUMBER(J136), (J136 - $B136) / $B136, "")</f>
        <v>-0.13333333333333339</v>
      </c>
      <c r="L136" s="18">
        <f>IF(ISNUMBER(J136), $B145 * K136, "")</f>
        <v>-20000.000000000007</v>
      </c>
      <c r="M136" s="31">
        <v>12.9</v>
      </c>
      <c r="N136" s="32">
        <f t="shared" ref="N136:N139" si="73">IF(ISNUMBER(M136), (M136 - $B136) / $B136, "")</f>
        <v>-4.4444444444444418E-2</v>
      </c>
      <c r="O136" s="18">
        <f>IF(ISNUMBER(M136), $B145 * N136, "")</f>
        <v>-6666.6666666666624</v>
      </c>
      <c r="Q136" s="271"/>
      <c r="R136" s="272"/>
      <c r="S136" s="273"/>
    </row>
    <row r="137" spans="1:19" ht="17.25" thickBot="1">
      <c r="A137" s="125" t="s">
        <v>188</v>
      </c>
      <c r="B137" s="126">
        <v>20.5</v>
      </c>
      <c r="C137" s="77">
        <v>-5.9633027499999998E-2</v>
      </c>
      <c r="D137" s="15">
        <v>19.600000000000001</v>
      </c>
      <c r="E137" s="32">
        <f t="shared" si="70"/>
        <v>-4.3902439024390172E-2</v>
      </c>
      <c r="F137" s="18">
        <f>IF(ISNUMBER(D137), $B145 * E137, "")</f>
        <v>-6585.3658536585253</v>
      </c>
      <c r="G137" s="31">
        <v>18.2</v>
      </c>
      <c r="H137" s="32">
        <f t="shared" si="71"/>
        <v>-0.11219512195121954</v>
      </c>
      <c r="I137" s="101">
        <f>IF(ISNUMBER(G137), $B145 * H137, "")</f>
        <v>-16829.268292682933</v>
      </c>
      <c r="J137" s="15">
        <v>18</v>
      </c>
      <c r="K137" s="32">
        <f t="shared" si="72"/>
        <v>-0.12195121951219512</v>
      </c>
      <c r="L137" s="18">
        <f>IF(ISNUMBER(J137), $B145 * K137, "")</f>
        <v>-18292.682926829268</v>
      </c>
      <c r="M137" s="31">
        <v>19.3</v>
      </c>
      <c r="N137" s="32">
        <f t="shared" si="73"/>
        <v>-5.8536585365853627E-2</v>
      </c>
      <c r="O137" s="18">
        <f>IF(ISNUMBER(M137), $B145 * N137, "")</f>
        <v>-8780.4878048780447</v>
      </c>
      <c r="Q137" s="264"/>
      <c r="R137" s="264"/>
      <c r="S137" s="264"/>
    </row>
    <row r="138" spans="1:19" ht="17.25" thickBot="1">
      <c r="A138" s="125" t="s">
        <v>148</v>
      </c>
      <c r="B138" s="126">
        <v>15.1</v>
      </c>
      <c r="C138" s="77">
        <v>-6.7901234599999999E-2</v>
      </c>
      <c r="D138" s="15">
        <v>14.3</v>
      </c>
      <c r="E138" s="32">
        <f t="shared" si="70"/>
        <v>-5.2980132450331056E-2</v>
      </c>
      <c r="F138" s="18">
        <f>IF(ISNUMBER(D138), $B145 * E138, "")</f>
        <v>-7947.0198675496586</v>
      </c>
      <c r="G138" s="31">
        <v>13.2</v>
      </c>
      <c r="H138" s="32">
        <f t="shared" si="71"/>
        <v>-0.12582781456953646</v>
      </c>
      <c r="I138" s="101">
        <f>IF(ISNUMBER(G138), $B145 * H138, "")</f>
        <v>-18874.172185430467</v>
      </c>
      <c r="J138" s="15">
        <v>13.3</v>
      </c>
      <c r="K138" s="32">
        <f t="shared" si="72"/>
        <v>-0.11920529801324496</v>
      </c>
      <c r="L138" s="18">
        <f>IF(ISNUMBER(J138), $B145 * K138, "")</f>
        <v>-17880.794701986746</v>
      </c>
      <c r="M138" s="31">
        <v>14.2</v>
      </c>
      <c r="N138" s="32">
        <f t="shared" si="73"/>
        <v>-5.9602649006622543E-2</v>
      </c>
      <c r="O138" s="18">
        <f>IF(ISNUMBER(M138), $B145 * N138, "")</f>
        <v>-8940.3973509933821</v>
      </c>
      <c r="Q138" s="274"/>
      <c r="R138" s="274"/>
      <c r="S138" s="274"/>
    </row>
    <row r="139" spans="1:19" ht="17.25" thickBot="1">
      <c r="A139" s="127" t="s">
        <v>206</v>
      </c>
      <c r="B139" s="128">
        <v>16.399999999999999</v>
      </c>
      <c r="C139" s="78">
        <v>-6.8181818199999994E-2</v>
      </c>
      <c r="D139" s="20">
        <v>15.3</v>
      </c>
      <c r="E139" s="21">
        <f t="shared" si="70"/>
        <v>-6.7073170731707196E-2</v>
      </c>
      <c r="F139" s="22">
        <f>IF(ISNUMBER(D139), $B145 * E139, "")</f>
        <v>-10060.97560975608</v>
      </c>
      <c r="G139" s="30">
        <v>14.4</v>
      </c>
      <c r="H139" s="21">
        <f t="shared" si="71"/>
        <v>-0.12195121951219502</v>
      </c>
      <c r="I139" s="105">
        <f>IF(ISNUMBER(G139), $B145 * H139, "")</f>
        <v>-18292.682926829253</v>
      </c>
      <c r="J139" s="20">
        <v>14.7</v>
      </c>
      <c r="K139" s="21">
        <f t="shared" si="72"/>
        <v>-0.10365853658536582</v>
      </c>
      <c r="L139" s="22">
        <f>IF(ISNUMBER(J139), $B145 * K139, "")</f>
        <v>-15548.780487804874</v>
      </c>
      <c r="M139" s="30">
        <v>16.600000000000001</v>
      </c>
      <c r="N139" s="21">
        <f t="shared" si="73"/>
        <v>1.2195121951219686E-2</v>
      </c>
      <c r="O139" s="22">
        <f>IF(ISNUMBER(M139), $B145 * N139, "")</f>
        <v>1829.268292682953</v>
      </c>
      <c r="Q139" s="274"/>
      <c r="R139" s="274"/>
      <c r="S139" s="274"/>
    </row>
    <row r="140" spans="1:19" ht="17.25" thickBot="1">
      <c r="A140" s="125" t="s">
        <v>186</v>
      </c>
      <c r="B140" s="129">
        <v>18</v>
      </c>
      <c r="C140" s="80">
        <v>-7.2164948500000006E-2</v>
      </c>
      <c r="D140" s="106">
        <v>17</v>
      </c>
      <c r="E140" s="107">
        <f>IF(ISNUMBER(D140), (D140 - $B140) / $B140, "")</f>
        <v>-5.5555555555555552E-2</v>
      </c>
      <c r="F140" s="108">
        <f>IF(ISNUMBER(D140), $B145 * E140, "")</f>
        <v>-8333.3333333333321</v>
      </c>
      <c r="G140" s="109">
        <v>16</v>
      </c>
      <c r="H140" s="107">
        <f>IF(ISNUMBER(G140), (G140 - $B140) / $B140, "")</f>
        <v>-0.1111111111111111</v>
      </c>
      <c r="I140" s="110">
        <f>IF(ISNUMBER(G140), $B145 * H140, "")</f>
        <v>-16666.666666666664</v>
      </c>
      <c r="J140" s="106">
        <v>16.3</v>
      </c>
      <c r="K140" s="107">
        <f>IF(ISNUMBER(J140), (J140 - $B140) / $B140, "")</f>
        <v>-9.44444444444444E-2</v>
      </c>
      <c r="L140" s="108">
        <f>IF(ISNUMBER(J140), $B145 * K140, "")</f>
        <v>-14166.666666666661</v>
      </c>
      <c r="M140" s="109">
        <v>17</v>
      </c>
      <c r="N140" s="107">
        <f>IF(ISNUMBER(M140), (M140 - $B140) / $B140, "")</f>
        <v>-5.5555555555555552E-2</v>
      </c>
      <c r="O140" s="108">
        <f>IF(ISNUMBER(M140), $B145 * N140, "")</f>
        <v>-8333.3333333333321</v>
      </c>
      <c r="Q140" s="264"/>
      <c r="R140" s="264"/>
      <c r="S140" s="264"/>
    </row>
    <row r="141" spans="1:19" ht="17.25" thickBot="1">
      <c r="A141" s="125"/>
      <c r="B141" s="126"/>
      <c r="C141" s="77"/>
      <c r="D141" s="15" t="s">
        <v>329</v>
      </c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 t="s">
        <v>329</v>
      </c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 t="s">
        <v>329</v>
      </c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 t="s">
        <v>329</v>
      </c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64"/>
      <c r="R141" s="264"/>
      <c r="S141" s="264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64"/>
      <c r="R142" s="264"/>
      <c r="S142" s="264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53"/>
      <c r="R143" s="254"/>
      <c r="S143" s="255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56"/>
      <c r="R144" s="257"/>
      <c r="S144" s="258"/>
    </row>
    <row r="145" spans="1:19" ht="17.25" thickBot="1">
      <c r="A145" s="132" t="s">
        <v>268</v>
      </c>
      <c r="B145" s="317">
        <f>$B$37</f>
        <v>150000</v>
      </c>
      <c r="C145" s="318"/>
      <c r="D145" s="26" t="s">
        <v>269</v>
      </c>
      <c r="E145" s="27">
        <f>IF(COUNT(E125:E144), SUM(E125:E144) / COUNT(E125:E144), 0)</f>
        <v>-4.4508857858157364E-2</v>
      </c>
      <c r="F145" s="28">
        <f>SUM(F125:F144)</f>
        <v>-106821.25885957766</v>
      </c>
      <c r="G145" s="26" t="s">
        <v>269</v>
      </c>
      <c r="H145" s="27">
        <f>IF(COUNT(H125:H144), SUM(H125:H144) / COUNT(H125:H144), 0)</f>
        <v>-9.072141746347176E-2</v>
      </c>
      <c r="I145" s="28">
        <f>SUM(I125:I144)</f>
        <v>-217731.40191233222</v>
      </c>
      <c r="J145" s="26" t="s">
        <v>269</v>
      </c>
      <c r="K145" s="27">
        <f>IF(COUNT(K125:K144), SUM(K125:K144) / COUNT(K125:K144), 0)</f>
        <v>-8.3233898062553824E-2</v>
      </c>
      <c r="L145" s="28">
        <f>SUM(L125:L144)</f>
        <v>-199761.35535012916</v>
      </c>
      <c r="M145" s="26" t="s">
        <v>269</v>
      </c>
      <c r="N145" s="27">
        <f>IF(COUNT(N125:N144), SUM(N125:N144) / COUNT(N125:N144), 0)</f>
        <v>-2.4992139952346025E-2</v>
      </c>
      <c r="O145" s="28">
        <f>SUM(O125:O144)</f>
        <v>-59981.135885630458</v>
      </c>
      <c r="Q145" s="259"/>
      <c r="R145" s="260"/>
      <c r="S145" s="261"/>
    </row>
    <row r="147" spans="1:19" ht="17.25" thickBot="1"/>
    <row r="148" spans="1:19" ht="17.25" thickBot="1">
      <c r="A148" s="275" t="s">
        <v>257</v>
      </c>
      <c r="B148" s="276"/>
      <c r="C148" s="276"/>
      <c r="D148" s="276"/>
      <c r="E148" s="276"/>
      <c r="F148" s="276"/>
      <c r="G148" s="276"/>
      <c r="H148" s="276"/>
      <c r="I148" s="276"/>
      <c r="J148" s="276"/>
      <c r="K148" s="276"/>
      <c r="L148" s="276"/>
      <c r="M148" s="276"/>
      <c r="N148" s="276"/>
      <c r="O148" s="277"/>
      <c r="Q148" s="274"/>
      <c r="R148" s="274"/>
      <c r="S148" s="274"/>
    </row>
    <row r="149" spans="1:19" ht="17.25" thickBot="1">
      <c r="A149" s="201" t="s">
        <v>265</v>
      </c>
      <c r="B149" s="275" t="s">
        <v>49</v>
      </c>
      <c r="C149" s="277"/>
      <c r="D149" s="275" t="s">
        <v>58</v>
      </c>
      <c r="E149" s="276"/>
      <c r="F149" s="277"/>
      <c r="G149" s="278">
        <f>_xlfn.IFNA(VLOOKUP(B149, 현재가테이블!$B$2:$D$200, 2, FALSE), "-")</f>
        <v>74050000</v>
      </c>
      <c r="H149" s="279"/>
      <c r="I149" s="280"/>
      <c r="J149" s="275" t="s">
        <v>59</v>
      </c>
      <c r="K149" s="276"/>
      <c r="L149" s="277"/>
      <c r="M149" s="281">
        <f>_xlfn.IFNA(VLOOKUP(B149, 현재가테이블!$B$2:$D$200, 3, FALSE), "-")</f>
        <v>-1.04236269E-2</v>
      </c>
      <c r="N149" s="282"/>
      <c r="O149" s="283"/>
      <c r="Q149" s="274"/>
      <c r="R149" s="274"/>
      <c r="S149" s="274"/>
    </row>
    <row r="150" spans="1:19" ht="17.25" thickBot="1">
      <c r="A150" s="319" t="s">
        <v>55</v>
      </c>
      <c r="B150" s="315" t="str">
        <f>TEXT($G$1, "[$-ko-KR]yyyy-mm-dd(ddd) ") &amp; "오전 00:00"</f>
        <v>2021-10-12(화) 오전 00:00</v>
      </c>
      <c r="C150" s="316"/>
      <c r="D150" s="288" t="str">
        <f>TEXT($G$1, "[$-ko-KR]yyyy-mm-dd(ddd) ") &amp; "오후 14:00"</f>
        <v>2021-10-12(화) 오후 14:00</v>
      </c>
      <c r="E150" s="289"/>
      <c r="F150" s="290"/>
      <c r="G150" s="288" t="str">
        <f>TEXT($G$1, "[$-ko-KR]yyyy-mm-dd(ddd) ") &amp; "오후 19:00"</f>
        <v>2021-10-12(화) 오후 19:00</v>
      </c>
      <c r="H150" s="289"/>
      <c r="I150" s="290"/>
      <c r="J150" s="288" t="str">
        <f>TEXT($G$1, "[$-ko-KR]yyyy-mm-dd(ddd) ") &amp; "오후 21:00"</f>
        <v>2021-10-12(화) 오후 21:00</v>
      </c>
      <c r="K150" s="289"/>
      <c r="L150" s="290"/>
      <c r="M150" s="288" t="str">
        <f>TEXT($G$1+1, "[$-ko-KR]yyyy-mm-dd(ddd) ") &amp; "오전 00:00"</f>
        <v>2021-10-13(수) 오전 00:00</v>
      </c>
      <c r="N150" s="289"/>
      <c r="O150" s="290"/>
      <c r="Q150" s="274"/>
      <c r="R150" s="274"/>
      <c r="S150" s="274"/>
    </row>
    <row r="151" spans="1:19" ht="17.25" thickBot="1">
      <c r="A151" s="320"/>
      <c r="B151" s="121" t="s">
        <v>58</v>
      </c>
      <c r="C151" s="122" t="s">
        <v>59</v>
      </c>
      <c r="D151" s="2" t="s">
        <v>58</v>
      </c>
      <c r="E151" s="10" t="s">
        <v>266</v>
      </c>
      <c r="F151" s="11" t="s">
        <v>267</v>
      </c>
      <c r="G151" s="202" t="s">
        <v>58</v>
      </c>
      <c r="H151" s="203" t="s">
        <v>266</v>
      </c>
      <c r="I151" s="204" t="s">
        <v>267</v>
      </c>
      <c r="J151" s="10" t="s">
        <v>58</v>
      </c>
      <c r="K151" s="10" t="s">
        <v>266</v>
      </c>
      <c r="L151" s="115" t="s">
        <v>267</v>
      </c>
      <c r="M151" s="2" t="s">
        <v>58</v>
      </c>
      <c r="N151" s="10" t="s">
        <v>266</v>
      </c>
      <c r="O151" s="66" t="s">
        <v>267</v>
      </c>
      <c r="Q151" s="264"/>
      <c r="R151" s="264"/>
      <c r="S151" s="264"/>
    </row>
    <row r="152" spans="1:19" ht="17.25" thickBot="1">
      <c r="A152" s="123" t="s">
        <v>228</v>
      </c>
      <c r="B152" s="124">
        <v>338</v>
      </c>
      <c r="C152" s="76">
        <v>-5.8823529000000003E-3</v>
      </c>
      <c r="D152" s="13">
        <v>324</v>
      </c>
      <c r="E152" s="14">
        <f>IF(ISNUMBER(D152), (D152 - $B152) / $B152, "")</f>
        <v>-4.142011834319527E-2</v>
      </c>
      <c r="F152" s="16">
        <f>IF(ISNUMBER(D152), $B172 * E152, "")</f>
        <v>-6213.0177514792904</v>
      </c>
      <c r="G152" s="29">
        <v>326</v>
      </c>
      <c r="H152" s="14">
        <f>IF(ISNUMBER(G152), (G152 - $B152) / $B152, "")</f>
        <v>-3.5502958579881658E-2</v>
      </c>
      <c r="I152" s="100">
        <f>IF(ISNUMBER(G152), $B172 * H152, "")</f>
        <v>-5325.4437869822486</v>
      </c>
      <c r="J152" s="13">
        <v>343</v>
      </c>
      <c r="K152" s="14">
        <f>IF(ISNUMBER(J152), (J152 - $B152) / $B152, "")</f>
        <v>1.4792899408284023E-2</v>
      </c>
      <c r="L152" s="16">
        <f>IF(ISNUMBER(J152), $B172 * K152, "")</f>
        <v>2218.9349112426034</v>
      </c>
      <c r="M152" s="29">
        <v>350</v>
      </c>
      <c r="N152" s="14">
        <f>IF(ISNUMBER(M152), (M152 - $B152) / $B152, "")</f>
        <v>3.5502958579881658E-2</v>
      </c>
      <c r="O152" s="16">
        <f>IF(ISNUMBER(M152), $B172 * N152, "")</f>
        <v>5325.4437869822486</v>
      </c>
      <c r="Q152" s="274"/>
      <c r="R152" s="274"/>
      <c r="S152" s="274"/>
    </row>
    <row r="153" spans="1:19" ht="17.25" thickBot="1">
      <c r="A153" s="125" t="s">
        <v>54</v>
      </c>
      <c r="B153" s="126">
        <v>433</v>
      </c>
      <c r="C153" s="77">
        <v>-6.8807338999999999E-3</v>
      </c>
      <c r="D153" s="15">
        <v>416</v>
      </c>
      <c r="E153" s="32">
        <f t="shared" ref="E153:E156" si="78">IF(ISNUMBER(D153), (D153 - $B153) / $B153, "")</f>
        <v>-3.9260969976905313E-2</v>
      </c>
      <c r="F153" s="18">
        <f>IF(ISNUMBER(D153), $B172 * E153, "")</f>
        <v>-5889.1454965357971</v>
      </c>
      <c r="G153" s="31">
        <v>401</v>
      </c>
      <c r="H153" s="32">
        <f t="shared" ref="H153:H156" si="79">IF(ISNUMBER(G153), (G153 - $B153) / $B153, "")</f>
        <v>-7.3903002309468821E-2</v>
      </c>
      <c r="I153" s="101">
        <f>IF(ISNUMBER(G153), $B172 * H153, "")</f>
        <v>-11085.450346420323</v>
      </c>
      <c r="J153" s="15">
        <v>403</v>
      </c>
      <c r="K153" s="32">
        <f t="shared" ref="K153:K156" si="80">IF(ISNUMBER(J153), (J153 - $B153) / $B153, "")</f>
        <v>-6.9284064665127015E-2</v>
      </c>
      <c r="L153" s="18">
        <f>IF(ISNUMBER(J153), $B172 * K153, "")</f>
        <v>-10392.609699769053</v>
      </c>
      <c r="M153" s="31">
        <v>434</v>
      </c>
      <c r="N153" s="32">
        <f t="shared" ref="N153:N156" si="81">IF(ISNUMBER(M153), (M153 - $B153) / $B153, "")</f>
        <v>2.3094688221709007E-3</v>
      </c>
      <c r="O153" s="18">
        <f>IF(ISNUMBER(M153), $B172 * N153, "")</f>
        <v>346.42032332563508</v>
      </c>
      <c r="Q153" s="274"/>
      <c r="R153" s="274"/>
      <c r="S153" s="274"/>
    </row>
    <row r="154" spans="1:19" ht="17.25" thickBot="1">
      <c r="A154" s="125" t="s">
        <v>130</v>
      </c>
      <c r="B154" s="126">
        <v>118</v>
      </c>
      <c r="C154" s="77">
        <v>-8.4033613000000004E-3</v>
      </c>
      <c r="D154" s="15">
        <v>111</v>
      </c>
      <c r="E154" s="32">
        <f t="shared" si="78"/>
        <v>-5.9322033898305086E-2</v>
      </c>
      <c r="F154" s="18">
        <f>IF(ISNUMBER(D154), $B172 * E154, "")</f>
        <v>-8898.3050847457635</v>
      </c>
      <c r="G154" s="31">
        <v>107</v>
      </c>
      <c r="H154" s="32">
        <f t="shared" si="79"/>
        <v>-9.3220338983050849E-2</v>
      </c>
      <c r="I154" s="101">
        <f>IF(ISNUMBER(G154), $B172 * H154, "")</f>
        <v>-13983.050847457627</v>
      </c>
      <c r="J154" s="15">
        <v>109</v>
      </c>
      <c r="K154" s="32">
        <f t="shared" si="80"/>
        <v>-7.6271186440677971E-2</v>
      </c>
      <c r="L154" s="18">
        <f>IF(ISNUMBER(J154), $B172 * K154, "")</f>
        <v>-11440.677966101695</v>
      </c>
      <c r="M154" s="31">
        <v>115</v>
      </c>
      <c r="N154" s="32">
        <f t="shared" si="81"/>
        <v>-2.5423728813559324E-2</v>
      </c>
      <c r="O154" s="18">
        <f>IF(ISNUMBER(M154), $B172 * N154, "")</f>
        <v>-3813.5593220338988</v>
      </c>
      <c r="Q154" s="264"/>
      <c r="R154" s="264"/>
      <c r="S154" s="264"/>
    </row>
    <row r="155" spans="1:19" ht="17.25" thickBot="1">
      <c r="A155" s="125" t="s">
        <v>172</v>
      </c>
      <c r="B155" s="126">
        <v>464</v>
      </c>
      <c r="C155" s="77">
        <v>-1.0660980800000001E-2</v>
      </c>
      <c r="D155" s="15">
        <v>440</v>
      </c>
      <c r="E155" s="32">
        <f t="shared" si="78"/>
        <v>-5.1724137931034482E-2</v>
      </c>
      <c r="F155" s="18">
        <f>IF(ISNUMBER(D155), $B172 * E155, "")</f>
        <v>-7758.6206896551721</v>
      </c>
      <c r="G155" s="31">
        <v>428</v>
      </c>
      <c r="H155" s="32">
        <f t="shared" si="79"/>
        <v>-7.7586206896551727E-2</v>
      </c>
      <c r="I155" s="101">
        <f>IF(ISNUMBER(G155), $B172 * H155, "")</f>
        <v>-11637.931034482759</v>
      </c>
      <c r="J155" s="15">
        <v>442</v>
      </c>
      <c r="K155" s="32">
        <f t="shared" si="80"/>
        <v>-4.7413793103448273E-2</v>
      </c>
      <c r="L155" s="18">
        <f>IF(ISNUMBER(J155), $B172 * K155, "")</f>
        <v>-7112.0689655172409</v>
      </c>
      <c r="M155" s="31">
        <v>447</v>
      </c>
      <c r="N155" s="32">
        <f t="shared" si="81"/>
        <v>-3.6637931034482756E-2</v>
      </c>
      <c r="O155" s="18">
        <f>IF(ISNUMBER(M155), $B172 * N155, "")</f>
        <v>-5495.689655172413</v>
      </c>
      <c r="Q155" s="264"/>
      <c r="R155" s="264"/>
      <c r="S155" s="264"/>
    </row>
    <row r="156" spans="1:19" ht="17.25" thickBot="1">
      <c r="A156" s="127" t="s">
        <v>80</v>
      </c>
      <c r="B156" s="128">
        <v>882</v>
      </c>
      <c r="C156" s="78">
        <v>-1.34228188E-2</v>
      </c>
      <c r="D156" s="20">
        <v>845</v>
      </c>
      <c r="E156" s="21">
        <f t="shared" si="78"/>
        <v>-4.195011337868481E-2</v>
      </c>
      <c r="F156" s="22">
        <f>IF(ISNUMBER(D156), $B172 * E156, "")</f>
        <v>-6292.5170068027219</v>
      </c>
      <c r="G156" s="30">
        <v>823</v>
      </c>
      <c r="H156" s="21">
        <f t="shared" si="79"/>
        <v>-6.6893424036281179E-2</v>
      </c>
      <c r="I156" s="105">
        <f>IF(ISNUMBER(G156), $B172 * H156, "")</f>
        <v>-10034.013605442176</v>
      </c>
      <c r="J156" s="20">
        <v>829</v>
      </c>
      <c r="K156" s="21">
        <f t="shared" si="80"/>
        <v>-6.0090702947845805E-2</v>
      </c>
      <c r="L156" s="22">
        <f>IF(ISNUMBER(J156), $B172 * K156, "")</f>
        <v>-9013.6054421768713</v>
      </c>
      <c r="M156" s="30">
        <v>866</v>
      </c>
      <c r="N156" s="21">
        <f t="shared" si="81"/>
        <v>-1.8140589569160998E-2</v>
      </c>
      <c r="O156" s="22">
        <f>IF(ISNUMBER(M156), $B172 * N156, "")</f>
        <v>-2721.0884353741499</v>
      </c>
      <c r="Q156" s="264"/>
      <c r="R156" s="264"/>
      <c r="S156" s="264"/>
    </row>
    <row r="157" spans="1:19" ht="17.25" thickBot="1">
      <c r="A157" s="125" t="s">
        <v>204</v>
      </c>
      <c r="B157" s="129">
        <v>962</v>
      </c>
      <c r="C157" s="80">
        <v>-1.4344262300000001E-2</v>
      </c>
      <c r="D157" s="106">
        <v>906</v>
      </c>
      <c r="E157" s="107">
        <f>IF(ISNUMBER(D157), (D157 - $B157) / $B157, "")</f>
        <v>-5.8212058212058215E-2</v>
      </c>
      <c r="F157" s="108">
        <f>IF(ISNUMBER(D157), $B172 * E157, "")</f>
        <v>-8731.8087318087328</v>
      </c>
      <c r="G157" s="109">
        <v>881</v>
      </c>
      <c r="H157" s="107">
        <f>IF(ISNUMBER(G157), (G157 - $B157) / $B157, "")</f>
        <v>-8.4199584199584204E-2</v>
      </c>
      <c r="I157" s="110">
        <f>IF(ISNUMBER(G157), $B172 * H157, "")</f>
        <v>-12629.937629937631</v>
      </c>
      <c r="J157" s="106">
        <v>902</v>
      </c>
      <c r="K157" s="107">
        <f>IF(ISNUMBER(J157), (J157 - $B157) / $B157, "")</f>
        <v>-6.2370062370062374E-2</v>
      </c>
      <c r="L157" s="108">
        <f>IF(ISNUMBER(J157), $B172 * K157, "")</f>
        <v>-9355.5093555093554</v>
      </c>
      <c r="M157" s="109">
        <v>900</v>
      </c>
      <c r="N157" s="107">
        <f>IF(ISNUMBER(M157), (M157 - $B157) / $B157, "")</f>
        <v>-6.4449064449064453E-2</v>
      </c>
      <c r="O157" s="108">
        <f>IF(ISNUMBER(M157), $B172 * N157, "")</f>
        <v>-9667.3596673596676</v>
      </c>
      <c r="Q157" s="264"/>
      <c r="R157" s="264"/>
      <c r="S157" s="264"/>
    </row>
    <row r="158" spans="1:19" ht="17.25" thickBot="1">
      <c r="A158" s="125" t="s">
        <v>142</v>
      </c>
      <c r="B158" s="126">
        <v>111</v>
      </c>
      <c r="C158" s="77">
        <v>-1.7699115000000001E-2</v>
      </c>
      <c r="D158" s="15">
        <v>104</v>
      </c>
      <c r="E158" s="32">
        <f t="shared" ref="E158:E161" si="82">IF(ISNUMBER(D158), (D158 - $B158) / $B158, "")</f>
        <v>-6.3063063063063057E-2</v>
      </c>
      <c r="F158" s="18">
        <f>IF(ISNUMBER(D158), $B172 * E158, "")</f>
        <v>-9459.4594594594582</v>
      </c>
      <c r="G158" s="31">
        <v>101</v>
      </c>
      <c r="H158" s="32">
        <f t="shared" ref="H158:H161" si="83">IF(ISNUMBER(G158), (G158 - $B158) / $B158, "")</f>
        <v>-9.0090090090090086E-2</v>
      </c>
      <c r="I158" s="101">
        <f>IF(ISNUMBER(G158), $B172 * H158, "")</f>
        <v>-13513.513513513513</v>
      </c>
      <c r="J158" s="15">
        <v>102</v>
      </c>
      <c r="K158" s="32">
        <f t="shared" ref="K158:K161" si="84">IF(ISNUMBER(J158), (J158 - $B158) / $B158, "")</f>
        <v>-8.1081081081081086E-2</v>
      </c>
      <c r="L158" s="18">
        <f>IF(ISNUMBER(J158), $B172 * K158, "")</f>
        <v>-12162.162162162163</v>
      </c>
      <c r="M158" s="31">
        <v>106</v>
      </c>
      <c r="N158" s="32">
        <f t="shared" ref="N158:N161" si="85">IF(ISNUMBER(M158), (M158 - $B158) / $B158, "")</f>
        <v>-4.5045045045045043E-2</v>
      </c>
      <c r="O158" s="18">
        <f>IF(ISNUMBER(M158), $B172 * N158, "")</f>
        <v>-6756.7567567567567</v>
      </c>
      <c r="Q158" s="264"/>
      <c r="R158" s="264"/>
      <c r="S158" s="264"/>
    </row>
    <row r="159" spans="1:19" ht="17.25" thickBot="1">
      <c r="A159" s="125" t="s">
        <v>226</v>
      </c>
      <c r="B159" s="126">
        <v>942</v>
      </c>
      <c r="C159" s="77">
        <v>-2.6859504100000001E-2</v>
      </c>
      <c r="D159" s="15">
        <v>907</v>
      </c>
      <c r="E159" s="32">
        <f t="shared" si="82"/>
        <v>-3.7154989384288746E-2</v>
      </c>
      <c r="F159" s="18">
        <f>IF(ISNUMBER(D159), $B172 * E159, "")</f>
        <v>-5573.248407643312</v>
      </c>
      <c r="G159" s="31">
        <v>825</v>
      </c>
      <c r="H159" s="32">
        <f t="shared" si="83"/>
        <v>-0.12420382165605096</v>
      </c>
      <c r="I159" s="101">
        <f>IF(ISNUMBER(G159), $B172 * H159, "")</f>
        <v>-18630.573248407643</v>
      </c>
      <c r="J159" s="15">
        <v>847</v>
      </c>
      <c r="K159" s="32">
        <f t="shared" si="84"/>
        <v>-0.10084925690021232</v>
      </c>
      <c r="L159" s="18">
        <f>IF(ISNUMBER(J159), $B172 * K159, "")</f>
        <v>-15127.388535031849</v>
      </c>
      <c r="M159" s="31">
        <v>884</v>
      </c>
      <c r="N159" s="32">
        <f t="shared" si="85"/>
        <v>-6.1571125265392782E-2</v>
      </c>
      <c r="O159" s="18">
        <f>IF(ISNUMBER(M159), $B172 * N159, "")</f>
        <v>-9235.6687898089167</v>
      </c>
      <c r="Q159" s="264"/>
      <c r="R159" s="264"/>
      <c r="S159" s="264"/>
    </row>
    <row r="160" spans="1:19" ht="17.25" thickBot="1">
      <c r="A160" s="125" t="s">
        <v>248</v>
      </c>
      <c r="B160" s="126">
        <v>100</v>
      </c>
      <c r="C160" s="77">
        <v>-2.9126213599999999E-2</v>
      </c>
      <c r="D160" s="15">
        <v>93.6</v>
      </c>
      <c r="E160" s="32">
        <f t="shared" si="82"/>
        <v>-6.4000000000000057E-2</v>
      </c>
      <c r="F160" s="18">
        <f>IF(ISNUMBER(D160), $B172 * E160, "")</f>
        <v>-9600.0000000000091</v>
      </c>
      <c r="G160" s="31">
        <v>90.7</v>
      </c>
      <c r="H160" s="32">
        <f t="shared" si="83"/>
        <v>-9.2999999999999972E-2</v>
      </c>
      <c r="I160" s="101">
        <f>IF(ISNUMBER(G160), $B172 * H160, "")</f>
        <v>-13949.999999999996</v>
      </c>
      <c r="J160" s="15">
        <v>90.9</v>
      </c>
      <c r="K160" s="32">
        <f t="shared" si="84"/>
        <v>-9.0999999999999942E-2</v>
      </c>
      <c r="L160" s="18">
        <f>IF(ISNUMBER(J160), $B172 * K160, "")</f>
        <v>-13649.999999999991</v>
      </c>
      <c r="M160" s="31">
        <v>95.9</v>
      </c>
      <c r="N160" s="32">
        <f t="shared" si="85"/>
        <v>-4.0999999999999946E-2</v>
      </c>
      <c r="O160" s="18">
        <f>IF(ISNUMBER(M160), $B172 * N160, "")</f>
        <v>-6149.9999999999918</v>
      </c>
      <c r="Q160" s="33"/>
      <c r="R160" s="33"/>
    </row>
    <row r="161" spans="1:19" ht="17.25" thickBot="1">
      <c r="A161" s="130" t="s">
        <v>216</v>
      </c>
      <c r="B161" s="131">
        <v>168</v>
      </c>
      <c r="C161" s="79">
        <v>-0.04</v>
      </c>
      <c r="D161" s="24">
        <v>158</v>
      </c>
      <c r="E161" s="25">
        <f t="shared" si="82"/>
        <v>-5.9523809523809521E-2</v>
      </c>
      <c r="F161" s="104">
        <f>IF(ISNUMBER(D161), $B172 * E161, "")</f>
        <v>-8928.5714285714275</v>
      </c>
      <c r="G161" s="102">
        <v>144</v>
      </c>
      <c r="H161" s="25">
        <f t="shared" si="83"/>
        <v>-0.14285714285714285</v>
      </c>
      <c r="I161" s="103">
        <f>IF(ISNUMBER(G161), $B172 * H161, "")</f>
        <v>-21428.571428571428</v>
      </c>
      <c r="J161" s="24">
        <v>149</v>
      </c>
      <c r="K161" s="25">
        <f t="shared" si="84"/>
        <v>-0.1130952380952381</v>
      </c>
      <c r="L161" s="104">
        <f>IF(ISNUMBER(J161), $B172 * K161, "")</f>
        <v>-16964.285714285714</v>
      </c>
      <c r="M161" s="102">
        <v>157</v>
      </c>
      <c r="N161" s="25">
        <f t="shared" si="85"/>
        <v>-6.5476190476190479E-2</v>
      </c>
      <c r="O161" s="104">
        <f>IF(ISNUMBER(M161), $B172 * N161, "")</f>
        <v>-9821.4285714285725</v>
      </c>
      <c r="Q161" s="265"/>
      <c r="R161" s="266"/>
      <c r="S161" s="267"/>
    </row>
    <row r="162" spans="1:19">
      <c r="A162" s="123" t="s">
        <v>108</v>
      </c>
      <c r="B162" s="124">
        <v>193</v>
      </c>
      <c r="C162" s="76">
        <v>-4.4554455399999998E-2</v>
      </c>
      <c r="D162" s="13">
        <v>186</v>
      </c>
      <c r="E162" s="14">
        <f>IF(ISNUMBER(D162), (D162 - $B162) / $B162, "")</f>
        <v>-3.6269430051813469E-2</v>
      </c>
      <c r="F162" s="16">
        <f>IF(ISNUMBER(D162), $B172 * E162, "")</f>
        <v>-5440.4145077720204</v>
      </c>
      <c r="G162" s="29">
        <v>163</v>
      </c>
      <c r="H162" s="14">
        <f>IF(ISNUMBER(G162), (G162 - $B162) / $B162, "")</f>
        <v>-0.15544041450777202</v>
      </c>
      <c r="I162" s="100">
        <f>IF(ISNUMBER(G162), $B172 * H162, "")</f>
        <v>-23316.062176165804</v>
      </c>
      <c r="J162" s="13">
        <v>170</v>
      </c>
      <c r="K162" s="14">
        <f>IF(ISNUMBER(J162), (J162 - $B162) / $B162, "")</f>
        <v>-0.11917098445595854</v>
      </c>
      <c r="L162" s="16">
        <f>IF(ISNUMBER(J162), $B172 * K162, "")</f>
        <v>-17875.64766839378</v>
      </c>
      <c r="M162" s="29">
        <v>183</v>
      </c>
      <c r="N162" s="14">
        <f>IF(ISNUMBER(M162), (M162 - $B162) / $B162, "")</f>
        <v>-5.181347150259067E-2</v>
      </c>
      <c r="O162" s="16">
        <f>IF(ISNUMBER(M162), $B172 * N162, "")</f>
        <v>-7772.0207253886001</v>
      </c>
      <c r="Q162" s="268"/>
      <c r="R162" s="269"/>
      <c r="S162" s="270"/>
    </row>
    <row r="163" spans="1:19" ht="17.25" thickBot="1">
      <c r="A163" s="125" t="s">
        <v>128</v>
      </c>
      <c r="B163" s="126">
        <v>150</v>
      </c>
      <c r="C163" s="77">
        <v>-4.4585987299999998E-2</v>
      </c>
      <c r="D163" s="15">
        <v>144</v>
      </c>
      <c r="E163" s="32">
        <f t="shared" ref="E163:E166" si="86">IF(ISNUMBER(D163), (D163 - $B163) / $B163, "")</f>
        <v>-0.04</v>
      </c>
      <c r="F163" s="18">
        <f>IF(ISNUMBER(D163), $B172 * E163, "")</f>
        <v>-6000</v>
      </c>
      <c r="G163" s="31">
        <v>139</v>
      </c>
      <c r="H163" s="32">
        <f t="shared" ref="H163:H166" si="87">IF(ISNUMBER(G163), (G163 - $B163) / $B163, "")</f>
        <v>-7.3333333333333334E-2</v>
      </c>
      <c r="I163" s="101">
        <f>IF(ISNUMBER(G163), $B172 * H163, "")</f>
        <v>-11000</v>
      </c>
      <c r="J163" s="15">
        <v>146</v>
      </c>
      <c r="K163" s="32">
        <f t="shared" ref="K163:K166" si="88">IF(ISNUMBER(J163), (J163 - $B163) / $B163, "")</f>
        <v>-2.6666666666666668E-2</v>
      </c>
      <c r="L163" s="18">
        <f>IF(ISNUMBER(J163), $B172 * K163, "")</f>
        <v>-4000.0000000000005</v>
      </c>
      <c r="M163" s="31">
        <v>149</v>
      </c>
      <c r="N163" s="32">
        <f t="shared" ref="N163:N166" si="89">IF(ISNUMBER(M163), (M163 - $B163) / $B163, "")</f>
        <v>-6.6666666666666671E-3</v>
      </c>
      <c r="O163" s="18">
        <f>IF(ISNUMBER(M163), $B172 * N163, "")</f>
        <v>-1000.0000000000001</v>
      </c>
      <c r="Q163" s="271"/>
      <c r="R163" s="272"/>
      <c r="S163" s="273"/>
    </row>
    <row r="164" spans="1:19" ht="17.25" thickBot="1">
      <c r="A164" s="125" t="s">
        <v>192</v>
      </c>
      <c r="B164" s="126">
        <v>140</v>
      </c>
      <c r="C164" s="77">
        <v>-4.7619047599999999E-2</v>
      </c>
      <c r="D164" s="15">
        <v>130</v>
      </c>
      <c r="E164" s="32">
        <f t="shared" si="86"/>
        <v>-7.1428571428571425E-2</v>
      </c>
      <c r="F164" s="18">
        <f>IF(ISNUMBER(D164), $B172 * E164, "")</f>
        <v>-10714.285714285714</v>
      </c>
      <c r="G164" s="31">
        <v>122</v>
      </c>
      <c r="H164" s="32">
        <f t="shared" si="87"/>
        <v>-0.12857142857142856</v>
      </c>
      <c r="I164" s="101">
        <f>IF(ISNUMBER(G164), $B172 * H164, "")</f>
        <v>-19285.714285714283</v>
      </c>
      <c r="J164" s="15">
        <v>122</v>
      </c>
      <c r="K164" s="32">
        <f t="shared" si="88"/>
        <v>-0.12857142857142856</v>
      </c>
      <c r="L164" s="18">
        <f>IF(ISNUMBER(J164), $B172 * K164, "")</f>
        <v>-19285.714285714283</v>
      </c>
      <c r="M164" s="31">
        <v>134</v>
      </c>
      <c r="N164" s="32">
        <f t="shared" si="89"/>
        <v>-4.2857142857142858E-2</v>
      </c>
      <c r="O164" s="18">
        <f>IF(ISNUMBER(M164), $B172 * N164, "")</f>
        <v>-6428.5714285714284</v>
      </c>
      <c r="Q164" s="264"/>
      <c r="R164" s="264"/>
      <c r="S164" s="264"/>
    </row>
    <row r="165" spans="1:19" ht="17.25" thickBot="1">
      <c r="A165" s="125" t="s">
        <v>164</v>
      </c>
      <c r="B165" s="126">
        <v>234</v>
      </c>
      <c r="C165" s="77">
        <v>-4.8780487800000001E-2</v>
      </c>
      <c r="D165" s="15">
        <v>221</v>
      </c>
      <c r="E165" s="32">
        <f t="shared" si="86"/>
        <v>-5.5555555555555552E-2</v>
      </c>
      <c r="F165" s="18">
        <f>IF(ISNUMBER(D165), $B172 * E165, "")</f>
        <v>-8333.3333333333321</v>
      </c>
      <c r="G165" s="31">
        <v>211</v>
      </c>
      <c r="H165" s="32">
        <f t="shared" si="87"/>
        <v>-9.8290598290598288E-2</v>
      </c>
      <c r="I165" s="101">
        <f>IF(ISNUMBER(G165), $B172 * H165, "")</f>
        <v>-14743.589743589744</v>
      </c>
      <c r="J165" s="15">
        <v>216</v>
      </c>
      <c r="K165" s="32">
        <f t="shared" si="88"/>
        <v>-7.6923076923076927E-2</v>
      </c>
      <c r="L165" s="18">
        <f>IF(ISNUMBER(J165), $B172 * K165, "")</f>
        <v>-11538.461538461539</v>
      </c>
      <c r="M165" s="31">
        <v>226</v>
      </c>
      <c r="N165" s="32">
        <f t="shared" si="89"/>
        <v>-3.4188034188034191E-2</v>
      </c>
      <c r="O165" s="18">
        <f>IF(ISNUMBER(M165), $B172 * N165, "")</f>
        <v>-5128.2051282051289</v>
      </c>
      <c r="Q165" s="274"/>
      <c r="R165" s="274"/>
      <c r="S165" s="274"/>
    </row>
    <row r="166" spans="1:19" ht="17.25" thickBot="1">
      <c r="A166" s="127" t="s">
        <v>190</v>
      </c>
      <c r="B166" s="128">
        <v>425</v>
      </c>
      <c r="C166" s="78">
        <v>-5.3452115799999998E-2</v>
      </c>
      <c r="D166" s="20">
        <v>396</v>
      </c>
      <c r="E166" s="21">
        <f t="shared" si="86"/>
        <v>-6.8235294117647061E-2</v>
      </c>
      <c r="F166" s="22">
        <f>IF(ISNUMBER(D166), $B172 * E166, "")</f>
        <v>-10235.294117647059</v>
      </c>
      <c r="G166" s="30">
        <v>368</v>
      </c>
      <c r="H166" s="21">
        <f t="shared" si="87"/>
        <v>-0.13411764705882354</v>
      </c>
      <c r="I166" s="105">
        <f>IF(ISNUMBER(G166), $B172 * H166, "")</f>
        <v>-20117.647058823532</v>
      </c>
      <c r="J166" s="20">
        <v>377</v>
      </c>
      <c r="K166" s="21">
        <f t="shared" si="88"/>
        <v>-0.11294117647058824</v>
      </c>
      <c r="L166" s="22">
        <f>IF(ISNUMBER(J166), $B172 * K166, "")</f>
        <v>-16941.176470588234</v>
      </c>
      <c r="M166" s="30">
        <v>394</v>
      </c>
      <c r="N166" s="21">
        <f t="shared" si="89"/>
        <v>-7.2941176470588232E-2</v>
      </c>
      <c r="O166" s="22">
        <f>IF(ISNUMBER(M166), $B172 * N166, "")</f>
        <v>-10941.176470588234</v>
      </c>
      <c r="Q166" s="274"/>
      <c r="R166" s="274"/>
      <c r="S166" s="274"/>
    </row>
    <row r="167" spans="1:19" ht="17.25" thickBot="1">
      <c r="A167" s="125" t="s">
        <v>220</v>
      </c>
      <c r="B167" s="129">
        <v>202</v>
      </c>
      <c r="C167" s="80">
        <v>-6.0465116300000003E-2</v>
      </c>
      <c r="D167" s="106">
        <v>207</v>
      </c>
      <c r="E167" s="107">
        <f>IF(ISNUMBER(D167), (D167 - $B167) / $B167, "")</f>
        <v>2.4752475247524754E-2</v>
      </c>
      <c r="F167" s="108">
        <f>IF(ISNUMBER(D167), $B172 * E167, "")</f>
        <v>3712.871287128713</v>
      </c>
      <c r="G167" s="109">
        <v>185</v>
      </c>
      <c r="H167" s="107">
        <f>IF(ISNUMBER(G167), (G167 - $B167) / $B167, "")</f>
        <v>-8.4158415841584164E-2</v>
      </c>
      <c r="I167" s="110">
        <f>IF(ISNUMBER(G167), $B172 * H167, "")</f>
        <v>-12623.762376237624</v>
      </c>
      <c r="J167" s="106">
        <v>188</v>
      </c>
      <c r="K167" s="107">
        <f>IF(ISNUMBER(J167), (J167 - $B167) / $B167, "")</f>
        <v>-6.9306930693069313E-2</v>
      </c>
      <c r="L167" s="108">
        <f>IF(ISNUMBER(J167), $B172 * K167, "")</f>
        <v>-10396.039603960397</v>
      </c>
      <c r="M167" s="109">
        <v>199</v>
      </c>
      <c r="N167" s="107">
        <f>IF(ISNUMBER(M167), (M167 - $B167) / $B167, "")</f>
        <v>-1.4851485148514851E-2</v>
      </c>
      <c r="O167" s="108">
        <f>IF(ISNUMBER(M167), $B172 * N167, "")</f>
        <v>-2227.7227722772277</v>
      </c>
      <c r="Q167" s="264"/>
      <c r="R167" s="264"/>
      <c r="S167" s="264"/>
    </row>
    <row r="168" spans="1:19" ht="17.25" thickBot="1">
      <c r="A168" s="125" t="s">
        <v>218</v>
      </c>
      <c r="B168" s="126">
        <v>267</v>
      </c>
      <c r="C168" s="77">
        <v>-6.3157894699999995E-2</v>
      </c>
      <c r="D168" s="15">
        <v>249</v>
      </c>
      <c r="E168" s="32">
        <f t="shared" ref="E168:E171" si="90">IF(ISNUMBER(D168), (D168 - $B168) / $B168, "")</f>
        <v>-6.741573033707865E-2</v>
      </c>
      <c r="F168" s="18">
        <f>IF(ISNUMBER(D168), $B172 * E168, "")</f>
        <v>-10112.359550561798</v>
      </c>
      <c r="G168" s="31">
        <v>230</v>
      </c>
      <c r="H168" s="32">
        <f t="shared" ref="H168:H171" si="91">IF(ISNUMBER(G168), (G168 - $B168) / $B168, "")</f>
        <v>-0.13857677902621723</v>
      </c>
      <c r="I168" s="101">
        <f>IF(ISNUMBER(G168), $B172 * H168, "")</f>
        <v>-20786.516853932586</v>
      </c>
      <c r="J168" s="15">
        <v>235</v>
      </c>
      <c r="K168" s="32">
        <f t="shared" ref="K168:K171" si="92">IF(ISNUMBER(J168), (J168 - $B168) / $B168, "")</f>
        <v>-0.1198501872659176</v>
      </c>
      <c r="L168" s="18">
        <f>IF(ISNUMBER(J168), $B172 * K168, "")</f>
        <v>-17977.528089887641</v>
      </c>
      <c r="M168" s="31">
        <v>250</v>
      </c>
      <c r="N168" s="32">
        <f t="shared" ref="N168:N171" si="93">IF(ISNUMBER(M168), (M168 - $B168) / $B168, "")</f>
        <v>-6.3670411985018729E-2</v>
      </c>
      <c r="O168" s="18">
        <f>IF(ISNUMBER(M168), $B172 * N168, "")</f>
        <v>-9550.5617977528091</v>
      </c>
      <c r="Q168" s="264"/>
      <c r="R168" s="264"/>
      <c r="S168" s="264"/>
    </row>
    <row r="169" spans="1:19" ht="17.25" thickBot="1">
      <c r="A169" s="125" t="s">
        <v>252</v>
      </c>
      <c r="B169" s="126">
        <v>444</v>
      </c>
      <c r="C169" s="77">
        <v>-6.7226890799999994E-2</v>
      </c>
      <c r="D169" s="15">
        <v>410</v>
      </c>
      <c r="E169" s="32">
        <f t="shared" si="90"/>
        <v>-7.6576576576576572E-2</v>
      </c>
      <c r="F169" s="18">
        <f>IF(ISNUMBER(D169), $B172 * E169, "")</f>
        <v>-11486.486486486485</v>
      </c>
      <c r="G169" s="31">
        <v>382</v>
      </c>
      <c r="H169" s="32">
        <f t="shared" si="91"/>
        <v>-0.13963963963963963</v>
      </c>
      <c r="I169" s="101">
        <f>IF(ISNUMBER(G169), $B172 * H169, "")</f>
        <v>-20945.945945945943</v>
      </c>
      <c r="J169" s="15">
        <v>403</v>
      </c>
      <c r="K169" s="32">
        <f t="shared" si="92"/>
        <v>-9.2342342342342343E-2</v>
      </c>
      <c r="L169" s="18">
        <f>IF(ISNUMBER(J169), $B172 * K169, "")</f>
        <v>-13851.351351351352</v>
      </c>
      <c r="M169" s="31">
        <v>418</v>
      </c>
      <c r="N169" s="32">
        <f t="shared" si="93"/>
        <v>-5.8558558558558557E-2</v>
      </c>
      <c r="O169" s="18">
        <f>IF(ISNUMBER(M169), $B172 * N169, "")</f>
        <v>-8783.7837837837833</v>
      </c>
      <c r="Q169" s="264"/>
      <c r="R169" s="264"/>
      <c r="S169" s="264"/>
    </row>
    <row r="170" spans="1:19">
      <c r="A170" s="125" t="s">
        <v>236</v>
      </c>
      <c r="B170" s="126">
        <v>142</v>
      </c>
      <c r="C170" s="77">
        <v>-7.7922077899999997E-2</v>
      </c>
      <c r="D170" s="15">
        <v>133</v>
      </c>
      <c r="E170" s="32">
        <f t="shared" si="90"/>
        <v>-6.3380281690140844E-2</v>
      </c>
      <c r="F170" s="18">
        <f>IF(ISNUMBER(D170), $B172 * E170, "")</f>
        <v>-9507.0422535211273</v>
      </c>
      <c r="G170" s="31">
        <v>125</v>
      </c>
      <c r="H170" s="32">
        <f t="shared" si="91"/>
        <v>-0.11971830985915492</v>
      </c>
      <c r="I170" s="101">
        <f>IF(ISNUMBER(G170), $B172 * H170, "")</f>
        <v>-17957.74647887324</v>
      </c>
      <c r="J170" s="15">
        <v>127</v>
      </c>
      <c r="K170" s="32">
        <f t="shared" si="92"/>
        <v>-0.10563380281690141</v>
      </c>
      <c r="L170" s="18">
        <f>IF(ISNUMBER(J170), $B172 * K170, "")</f>
        <v>-15845.070422535211</v>
      </c>
      <c r="M170" s="31">
        <v>132</v>
      </c>
      <c r="N170" s="32">
        <f t="shared" si="93"/>
        <v>-7.0422535211267609E-2</v>
      </c>
      <c r="O170" s="18">
        <f>IF(ISNUMBER(M170), $B172 * N170, "")</f>
        <v>-10563.380281690141</v>
      </c>
      <c r="Q170" s="253"/>
      <c r="R170" s="254"/>
      <c r="S170" s="255"/>
    </row>
    <row r="171" spans="1:19" ht="17.25" thickBot="1">
      <c r="A171" s="130" t="s">
        <v>198</v>
      </c>
      <c r="B171" s="131">
        <v>264</v>
      </c>
      <c r="C171" s="79">
        <v>-0.12</v>
      </c>
      <c r="D171" s="24">
        <v>238</v>
      </c>
      <c r="E171" s="25">
        <f t="shared" si="90"/>
        <v>-9.8484848484848481E-2</v>
      </c>
      <c r="F171" s="104">
        <f>IF(ISNUMBER(D171), $B172 * E171, "")</f>
        <v>-14772.727272727272</v>
      </c>
      <c r="G171" s="102">
        <v>225</v>
      </c>
      <c r="H171" s="25">
        <f t="shared" si="91"/>
        <v>-0.14772727272727273</v>
      </c>
      <c r="I171" s="103">
        <f>IF(ISNUMBER(G171), $B172 * H171, "")</f>
        <v>-22159.090909090912</v>
      </c>
      <c r="J171" s="24">
        <v>229</v>
      </c>
      <c r="K171" s="25">
        <f t="shared" si="92"/>
        <v>-0.13257575757575757</v>
      </c>
      <c r="L171" s="104">
        <f>IF(ISNUMBER(J171), $B172 * K171, "")</f>
        <v>-19886.363636363636</v>
      </c>
      <c r="M171" s="102">
        <v>238</v>
      </c>
      <c r="N171" s="25">
        <f t="shared" si="93"/>
        <v>-9.8484848484848481E-2</v>
      </c>
      <c r="O171" s="104">
        <f>IF(ISNUMBER(M171), $B172 * N171, "")</f>
        <v>-14772.727272727272</v>
      </c>
      <c r="Q171" s="256"/>
      <c r="R171" s="257"/>
      <c r="S171" s="258"/>
    </row>
    <row r="172" spans="1:19" ht="17.25" thickBot="1">
      <c r="A172" s="132" t="s">
        <v>268</v>
      </c>
      <c r="B172" s="317">
        <f>$B$37</f>
        <v>150000</v>
      </c>
      <c r="C172" s="318"/>
      <c r="D172" s="26" t="s">
        <v>269</v>
      </c>
      <c r="E172" s="27">
        <f>IF(COUNT(E152:E171), SUM(E152:E171) / COUNT(E152:E171), 0)</f>
        <v>-5.3411255335302589E-2</v>
      </c>
      <c r="F172" s="28">
        <f>SUM(F152:F171)</f>
        <v>-160233.76600590779</v>
      </c>
      <c r="G172" s="26" t="s">
        <v>269</v>
      </c>
      <c r="H172" s="27">
        <f>IF(COUNT(H152:H171), SUM(H152:H171) / COUNT(H152:H171), 0)</f>
        <v>-0.10505152042319632</v>
      </c>
      <c r="I172" s="28">
        <f>SUM(I152:I171)</f>
        <v>-315154.561269589</v>
      </c>
      <c r="J172" s="26" t="s">
        <v>269</v>
      </c>
      <c r="K172" s="27">
        <f>IF(COUNT(K152:K171), SUM(K152:K171) / COUNT(K152:K171), 0)</f>
        <v>-8.3532241998855811E-2</v>
      </c>
      <c r="L172" s="28">
        <f>SUM(L152:L171)</f>
        <v>-250596.7259965674</v>
      </c>
      <c r="M172" s="26" t="s">
        <v>269</v>
      </c>
      <c r="N172" s="27">
        <f>IF(COUNT(N152:N171), SUM(N152:N171) / COUNT(N152:N171), 0)</f>
        <v>-4.1719278916203709E-2</v>
      </c>
      <c r="O172" s="28">
        <f>SUM(O152:O171)</f>
        <v>-125157.83674861112</v>
      </c>
      <c r="Q172" s="259"/>
      <c r="R172" s="260"/>
      <c r="S172" s="261"/>
    </row>
    <row r="174" spans="1:19" ht="17.25" thickBot="1"/>
    <row r="175" spans="1:19" ht="17.25" thickBot="1">
      <c r="A175" s="275" t="s">
        <v>253</v>
      </c>
      <c r="B175" s="276"/>
      <c r="C175" s="276"/>
      <c r="D175" s="276"/>
      <c r="E175" s="276"/>
      <c r="F175" s="276"/>
      <c r="G175" s="276"/>
      <c r="H175" s="276"/>
      <c r="I175" s="276"/>
      <c r="J175" s="276"/>
      <c r="K175" s="276"/>
      <c r="L175" s="276"/>
      <c r="M175" s="276"/>
      <c r="N175" s="276"/>
      <c r="O175" s="277"/>
      <c r="Q175" s="274"/>
      <c r="R175" s="274"/>
      <c r="S175" s="274"/>
    </row>
    <row r="176" spans="1:19" ht="17.25" thickBot="1">
      <c r="A176" s="201" t="s">
        <v>265</v>
      </c>
      <c r="B176" s="275" t="s">
        <v>49</v>
      </c>
      <c r="C176" s="277"/>
      <c r="D176" s="275" t="s">
        <v>58</v>
      </c>
      <c r="E176" s="276"/>
      <c r="F176" s="277"/>
      <c r="G176" s="278">
        <f>_xlfn.IFNA(VLOOKUP(B176, 현재가테이블!$B$2:$D$200, 2, FALSE), "-")</f>
        <v>74050000</v>
      </c>
      <c r="H176" s="279"/>
      <c r="I176" s="280"/>
      <c r="J176" s="275" t="s">
        <v>59</v>
      </c>
      <c r="K176" s="276"/>
      <c r="L176" s="277"/>
      <c r="M176" s="281">
        <f>_xlfn.IFNA(VLOOKUP(B176, 현재가테이블!$B$2:$D$200, 3, FALSE), "-")</f>
        <v>-1.04236269E-2</v>
      </c>
      <c r="N176" s="282"/>
      <c r="O176" s="283"/>
      <c r="Q176" s="274"/>
      <c r="R176" s="274"/>
      <c r="S176" s="274"/>
    </row>
    <row r="177" spans="1:19" ht="17.25" thickBot="1">
      <c r="A177" s="319" t="s">
        <v>55</v>
      </c>
      <c r="B177" s="315" t="str">
        <f>TEXT($G$1, "[$-ko-KR]yyyy-mm-dd(ddd) ") &amp; "오전 00:00"</f>
        <v>2021-10-12(화) 오전 00:00</v>
      </c>
      <c r="C177" s="316"/>
      <c r="D177" s="288" t="str">
        <f>TEXT($G$1, "[$-ko-KR]yyyy-mm-dd(ddd) ") &amp; "오후 14:00"</f>
        <v>2021-10-12(화) 오후 14:00</v>
      </c>
      <c r="E177" s="289"/>
      <c r="F177" s="290"/>
      <c r="G177" s="288" t="str">
        <f>TEXT($G$1, "[$-ko-KR]yyyy-mm-dd(ddd) ") &amp; "오후 19:00"</f>
        <v>2021-10-12(화) 오후 19:00</v>
      </c>
      <c r="H177" s="289"/>
      <c r="I177" s="290"/>
      <c r="J177" s="288" t="str">
        <f>TEXT($G$1, "[$-ko-KR]yyyy-mm-dd(ddd) ") &amp; "오후 21:00"</f>
        <v>2021-10-12(화) 오후 21:00</v>
      </c>
      <c r="K177" s="289"/>
      <c r="L177" s="290"/>
      <c r="M177" s="288" t="str">
        <f>TEXT($G$1+1, "[$-ko-KR]yyyy-mm-dd(ddd) ") &amp; "오전 00:00"</f>
        <v>2021-10-13(수) 오전 00:00</v>
      </c>
      <c r="N177" s="289"/>
      <c r="O177" s="290"/>
      <c r="Q177" s="274"/>
      <c r="R177" s="274"/>
      <c r="S177" s="274"/>
    </row>
    <row r="178" spans="1:19" ht="17.25" thickBot="1">
      <c r="A178" s="320"/>
      <c r="B178" s="121" t="s">
        <v>58</v>
      </c>
      <c r="C178" s="122" t="s">
        <v>59</v>
      </c>
      <c r="D178" s="2" t="s">
        <v>58</v>
      </c>
      <c r="E178" s="10" t="s">
        <v>266</v>
      </c>
      <c r="F178" s="11" t="s">
        <v>267</v>
      </c>
      <c r="G178" s="202" t="s">
        <v>58</v>
      </c>
      <c r="H178" s="203" t="s">
        <v>266</v>
      </c>
      <c r="I178" s="204" t="s">
        <v>267</v>
      </c>
      <c r="J178" s="10" t="s">
        <v>58</v>
      </c>
      <c r="K178" s="10" t="s">
        <v>266</v>
      </c>
      <c r="L178" s="115" t="s">
        <v>267</v>
      </c>
      <c r="M178" s="2" t="s">
        <v>58</v>
      </c>
      <c r="N178" s="10" t="s">
        <v>266</v>
      </c>
      <c r="O178" s="66" t="s">
        <v>267</v>
      </c>
      <c r="Q178" s="264"/>
      <c r="R178" s="264"/>
      <c r="S178" s="264"/>
    </row>
    <row r="179" spans="1:19" ht="17.25" thickBot="1">
      <c r="A179" s="123" t="s">
        <v>128</v>
      </c>
      <c r="B179" s="124">
        <v>150</v>
      </c>
      <c r="C179" s="76">
        <v>-4.4585987299999998E-2</v>
      </c>
      <c r="D179" s="13">
        <v>144</v>
      </c>
      <c r="E179" s="14">
        <f>IF(ISNUMBER(D179), (D179 - $B179) / $B179, "")</f>
        <v>-0.04</v>
      </c>
      <c r="F179" s="16">
        <f>IF(ISNUMBER(D179), $B199 * E179, "")</f>
        <v>-6000</v>
      </c>
      <c r="G179" s="29">
        <v>139</v>
      </c>
      <c r="H179" s="14">
        <f>IF(ISNUMBER(G179), (G179 - $B179) / $B179, "")</f>
        <v>-7.3333333333333334E-2</v>
      </c>
      <c r="I179" s="100">
        <f>IF(ISNUMBER(G179), $B199 * H179, "")</f>
        <v>-11000</v>
      </c>
      <c r="J179" s="13">
        <v>146</v>
      </c>
      <c r="K179" s="14">
        <f>IF(ISNUMBER(J179), (J179 - $B179) / $B179, "")</f>
        <v>-2.6666666666666668E-2</v>
      </c>
      <c r="L179" s="16">
        <f>IF(ISNUMBER(J179), $B199 * K179, "")</f>
        <v>-4000.0000000000005</v>
      </c>
      <c r="M179" s="29">
        <v>149</v>
      </c>
      <c r="N179" s="14">
        <f>IF(ISNUMBER(M179), (M179 - $B179) / $B179, "")</f>
        <v>-6.6666666666666671E-3</v>
      </c>
      <c r="O179" s="16">
        <f>IF(ISNUMBER(M179), $B199 * N179, "")</f>
        <v>-1000.0000000000001</v>
      </c>
      <c r="Q179" s="274"/>
      <c r="R179" s="274"/>
      <c r="S179" s="274"/>
    </row>
    <row r="180" spans="1:19" ht="17.25" thickBot="1">
      <c r="A180" s="125" t="s">
        <v>192</v>
      </c>
      <c r="B180" s="126">
        <v>140</v>
      </c>
      <c r="C180" s="77">
        <v>-4.7619047599999999E-2</v>
      </c>
      <c r="D180" s="15">
        <v>130</v>
      </c>
      <c r="E180" s="32">
        <f t="shared" ref="E180:E183" si="94">IF(ISNUMBER(D180), (D180 - $B180) / $B180, "")</f>
        <v>-7.1428571428571425E-2</v>
      </c>
      <c r="F180" s="18">
        <f>IF(ISNUMBER(D180), $B199 * E180, "")</f>
        <v>-10714.285714285714</v>
      </c>
      <c r="G180" s="31">
        <v>122</v>
      </c>
      <c r="H180" s="32">
        <f t="shared" ref="H180:H183" si="95">IF(ISNUMBER(G180), (G180 - $B180) / $B180, "")</f>
        <v>-0.12857142857142856</v>
      </c>
      <c r="I180" s="101">
        <f>IF(ISNUMBER(G180), $B199 * H180, "")</f>
        <v>-19285.714285714283</v>
      </c>
      <c r="J180" s="15">
        <v>122</v>
      </c>
      <c r="K180" s="32">
        <f t="shared" ref="K180:K183" si="96">IF(ISNUMBER(J180), (J180 - $B180) / $B180, "")</f>
        <v>-0.12857142857142856</v>
      </c>
      <c r="L180" s="18">
        <f>IF(ISNUMBER(J180), $B199 * K180, "")</f>
        <v>-19285.714285714283</v>
      </c>
      <c r="M180" s="31">
        <v>134</v>
      </c>
      <c r="N180" s="32">
        <f t="shared" ref="N180:N183" si="97">IF(ISNUMBER(M180), (M180 - $B180) / $B180, "")</f>
        <v>-4.2857142857142858E-2</v>
      </c>
      <c r="O180" s="18">
        <f>IF(ISNUMBER(M180), $B199 * N180, "")</f>
        <v>-6428.5714285714284</v>
      </c>
      <c r="Q180" s="274"/>
      <c r="R180" s="274"/>
      <c r="S180" s="274"/>
    </row>
    <row r="181" spans="1:19" ht="17.25" thickBot="1">
      <c r="A181" s="125" t="s">
        <v>164</v>
      </c>
      <c r="B181" s="126">
        <v>234</v>
      </c>
      <c r="C181" s="77">
        <v>-4.8780487800000001E-2</v>
      </c>
      <c r="D181" s="15">
        <v>221</v>
      </c>
      <c r="E181" s="32">
        <f t="shared" si="94"/>
        <v>-5.5555555555555552E-2</v>
      </c>
      <c r="F181" s="18">
        <f>IF(ISNUMBER(D181), $B199 * E181, "")</f>
        <v>-8333.3333333333321</v>
      </c>
      <c r="G181" s="31">
        <v>211</v>
      </c>
      <c r="H181" s="32">
        <f t="shared" si="95"/>
        <v>-9.8290598290598288E-2</v>
      </c>
      <c r="I181" s="101">
        <f>IF(ISNUMBER(G181), $B199 * H181, "")</f>
        <v>-14743.589743589744</v>
      </c>
      <c r="J181" s="15">
        <v>216</v>
      </c>
      <c r="K181" s="32">
        <f t="shared" si="96"/>
        <v>-7.6923076923076927E-2</v>
      </c>
      <c r="L181" s="18">
        <f>IF(ISNUMBER(J181), $B199 * K181, "")</f>
        <v>-11538.461538461539</v>
      </c>
      <c r="M181" s="31">
        <v>226</v>
      </c>
      <c r="N181" s="32">
        <f t="shared" si="97"/>
        <v>-3.4188034188034191E-2</v>
      </c>
      <c r="O181" s="18">
        <f>IF(ISNUMBER(M181), $B199 * N181, "")</f>
        <v>-5128.2051282051289</v>
      </c>
      <c r="Q181" s="264"/>
      <c r="R181" s="264"/>
      <c r="S181" s="264"/>
    </row>
    <row r="182" spans="1:19" ht="17.25" thickBot="1">
      <c r="A182" s="125" t="s">
        <v>250</v>
      </c>
      <c r="B182" s="126">
        <v>1270</v>
      </c>
      <c r="C182" s="77">
        <v>-5.2238805999999999E-2</v>
      </c>
      <c r="D182" s="15">
        <v>1205</v>
      </c>
      <c r="E182" s="32">
        <f t="shared" si="94"/>
        <v>-5.1181102362204724E-2</v>
      </c>
      <c r="F182" s="18">
        <f>IF(ISNUMBER(D182), $B199 * E182, "")</f>
        <v>-7677.1653543307084</v>
      </c>
      <c r="G182" s="31">
        <v>1105</v>
      </c>
      <c r="H182" s="32">
        <f t="shared" si="95"/>
        <v>-0.12992125984251968</v>
      </c>
      <c r="I182" s="101">
        <f>IF(ISNUMBER(G182), $B199 * H182, "")</f>
        <v>-19488.188976377951</v>
      </c>
      <c r="J182" s="15">
        <v>1150</v>
      </c>
      <c r="K182" s="32">
        <f t="shared" si="96"/>
        <v>-9.4488188976377951E-2</v>
      </c>
      <c r="L182" s="18">
        <f>IF(ISNUMBER(J182), $B199 * K182, "")</f>
        <v>-14173.228346456694</v>
      </c>
      <c r="M182" s="31">
        <v>1215</v>
      </c>
      <c r="N182" s="32">
        <f t="shared" si="97"/>
        <v>-4.3307086614173228E-2</v>
      </c>
      <c r="O182" s="18">
        <f>IF(ISNUMBER(M182), $B199 * N182, "")</f>
        <v>-6496.0629921259842</v>
      </c>
      <c r="Q182" s="264"/>
      <c r="R182" s="264"/>
      <c r="S182" s="264"/>
    </row>
    <row r="183" spans="1:19" ht="17.25" thickBot="1">
      <c r="A183" s="127" t="s">
        <v>190</v>
      </c>
      <c r="B183" s="128">
        <v>425</v>
      </c>
      <c r="C183" s="78">
        <v>-5.3452115799999998E-2</v>
      </c>
      <c r="D183" s="20">
        <v>396</v>
      </c>
      <c r="E183" s="21">
        <f t="shared" si="94"/>
        <v>-6.8235294117647061E-2</v>
      </c>
      <c r="F183" s="22">
        <f>IF(ISNUMBER(D183), $B199 * E183, "")</f>
        <v>-10235.294117647059</v>
      </c>
      <c r="G183" s="30">
        <v>368</v>
      </c>
      <c r="H183" s="21">
        <f t="shared" si="95"/>
        <v>-0.13411764705882354</v>
      </c>
      <c r="I183" s="105">
        <f>IF(ISNUMBER(G183), $B199 * H183, "")</f>
        <v>-20117.647058823532</v>
      </c>
      <c r="J183" s="20">
        <v>377</v>
      </c>
      <c r="K183" s="21">
        <f t="shared" si="96"/>
        <v>-0.11294117647058824</v>
      </c>
      <c r="L183" s="22">
        <f>IF(ISNUMBER(J183), $B199 * K183, "")</f>
        <v>-16941.176470588234</v>
      </c>
      <c r="M183" s="30">
        <v>394</v>
      </c>
      <c r="N183" s="21">
        <f t="shared" si="97"/>
        <v>-7.2941176470588232E-2</v>
      </c>
      <c r="O183" s="22">
        <f>IF(ISNUMBER(M183), $B199 * N183, "")</f>
        <v>-10941.176470588234</v>
      </c>
      <c r="Q183" s="264"/>
      <c r="R183" s="264"/>
      <c r="S183" s="264"/>
    </row>
    <row r="184" spans="1:19" ht="17.25" thickBot="1">
      <c r="A184" s="125" t="s">
        <v>222</v>
      </c>
      <c r="B184" s="129">
        <v>4855</v>
      </c>
      <c r="C184" s="80">
        <v>-5.3606237799999998E-2</v>
      </c>
      <c r="D184" s="106">
        <v>4635</v>
      </c>
      <c r="E184" s="107">
        <f>IF(ISNUMBER(D184), (D184 - $B184) / $B184, "")</f>
        <v>-4.5314109165808442E-2</v>
      </c>
      <c r="F184" s="108">
        <f>IF(ISNUMBER(D184), $B199 * E184, "")</f>
        <v>-6797.1163748712661</v>
      </c>
      <c r="G184" s="109">
        <v>4445</v>
      </c>
      <c r="H184" s="107">
        <f>IF(ISNUMBER(G184), (G184 - $B184) / $B184, "")</f>
        <v>-8.4449021627188467E-2</v>
      </c>
      <c r="I184" s="110">
        <f>IF(ISNUMBER(G184), $B199 * H184, "")</f>
        <v>-12667.353244078269</v>
      </c>
      <c r="J184" s="106">
        <v>4500</v>
      </c>
      <c r="K184" s="107">
        <f>IF(ISNUMBER(J184), (J184 - $B184) / $B184, "")</f>
        <v>-7.312049433573635E-2</v>
      </c>
      <c r="L184" s="108">
        <f>IF(ISNUMBER(J184), $B199 * K184, "")</f>
        <v>-10968.074150360453</v>
      </c>
      <c r="M184" s="109">
        <v>4730</v>
      </c>
      <c r="N184" s="107">
        <f>IF(ISNUMBER(M184), (M184 - $B184) / $B184, "")</f>
        <v>-2.5746652935118436E-2</v>
      </c>
      <c r="O184" s="108">
        <f>IF(ISNUMBER(M184), $B199 * N184, "")</f>
        <v>-3861.9979402677654</v>
      </c>
      <c r="Q184" s="264"/>
      <c r="R184" s="264"/>
      <c r="S184" s="264"/>
    </row>
    <row r="185" spans="1:19" ht="17.25" thickBot="1">
      <c r="A185" s="125" t="s">
        <v>208</v>
      </c>
      <c r="B185" s="126">
        <v>20.3</v>
      </c>
      <c r="C185" s="77">
        <v>-5.5813953499999999E-2</v>
      </c>
      <c r="D185" s="15">
        <v>19.600000000000001</v>
      </c>
      <c r="E185" s="32">
        <f t="shared" ref="E185:E188" si="98">IF(ISNUMBER(D185), (D185 - $B185) / $B185, "")</f>
        <v>-3.448275862068962E-2</v>
      </c>
      <c r="F185" s="18">
        <f>IF(ISNUMBER(D185), $B199 * E185, "")</f>
        <v>-5172.4137931034429</v>
      </c>
      <c r="G185" s="31">
        <v>18.600000000000001</v>
      </c>
      <c r="H185" s="32">
        <f t="shared" ref="H185:H188" si="99">IF(ISNUMBER(G185), (G185 - $B185) / $B185, "")</f>
        <v>-8.3743842364531987E-2</v>
      </c>
      <c r="I185" s="101">
        <f>IF(ISNUMBER(G185), $B199 * H185, "")</f>
        <v>-12561.576354679799</v>
      </c>
      <c r="J185" s="15">
        <v>18.600000000000001</v>
      </c>
      <c r="K185" s="32">
        <f t="shared" ref="K185:K188" si="100">IF(ISNUMBER(J185), (J185 - $B185) / $B185, "")</f>
        <v>-8.3743842364531987E-2</v>
      </c>
      <c r="L185" s="18">
        <f>IF(ISNUMBER(J185), $B199 * K185, "")</f>
        <v>-12561.576354679799</v>
      </c>
      <c r="M185" s="31">
        <v>20.2</v>
      </c>
      <c r="N185" s="32">
        <f t="shared" ref="N185:N188" si="101">IF(ISNUMBER(M185), (M185 - $B185) / $B185, "")</f>
        <v>-4.9261083743843059E-3</v>
      </c>
      <c r="O185" s="18">
        <f>IF(ISNUMBER(M185), $B199 * N185, "")</f>
        <v>-738.91625615764588</v>
      </c>
      <c r="Q185" s="264"/>
      <c r="R185" s="264"/>
      <c r="S185" s="264"/>
    </row>
    <row r="186" spans="1:19" ht="17.25" thickBot="1">
      <c r="A186" s="125" t="s">
        <v>214</v>
      </c>
      <c r="B186" s="126">
        <v>13.5</v>
      </c>
      <c r="C186" s="77">
        <v>-5.5944055899999998E-2</v>
      </c>
      <c r="D186" s="15">
        <v>12.8</v>
      </c>
      <c r="E186" s="32">
        <f t="shared" si="98"/>
        <v>-5.1851851851851802E-2</v>
      </c>
      <c r="F186" s="18">
        <f>IF(ISNUMBER(D186), $B199 * E186, "")</f>
        <v>-7777.7777777777701</v>
      </c>
      <c r="G186" s="31">
        <v>11.9</v>
      </c>
      <c r="H186" s="32">
        <f t="shared" si="99"/>
        <v>-0.1185185185185185</v>
      </c>
      <c r="I186" s="101">
        <f>IF(ISNUMBER(G186), $B199 * H186, "")</f>
        <v>-17777.777777777774</v>
      </c>
      <c r="J186" s="15">
        <v>11.7</v>
      </c>
      <c r="K186" s="32">
        <f t="shared" si="100"/>
        <v>-0.13333333333333339</v>
      </c>
      <c r="L186" s="18">
        <f>IF(ISNUMBER(J186), $B199 * K186, "")</f>
        <v>-20000.000000000007</v>
      </c>
      <c r="M186" s="31">
        <v>12.9</v>
      </c>
      <c r="N186" s="32">
        <f t="shared" si="101"/>
        <v>-4.4444444444444418E-2</v>
      </c>
      <c r="O186" s="18">
        <f>IF(ISNUMBER(M186), $B199 * N186, "")</f>
        <v>-6666.6666666666624</v>
      </c>
      <c r="Q186" s="264"/>
      <c r="R186" s="264"/>
      <c r="S186" s="264"/>
    </row>
    <row r="187" spans="1:19" ht="17.25" thickBot="1">
      <c r="A187" s="125" t="s">
        <v>188</v>
      </c>
      <c r="B187" s="126">
        <v>20.5</v>
      </c>
      <c r="C187" s="77">
        <v>-5.9633027499999998E-2</v>
      </c>
      <c r="D187" s="15">
        <v>19.600000000000001</v>
      </c>
      <c r="E187" s="32">
        <f t="shared" si="98"/>
        <v>-4.3902439024390172E-2</v>
      </c>
      <c r="F187" s="18">
        <f>IF(ISNUMBER(D187), $B199 * E187, "")</f>
        <v>-6585.3658536585253</v>
      </c>
      <c r="G187" s="31">
        <v>18.2</v>
      </c>
      <c r="H187" s="32">
        <f t="shared" si="99"/>
        <v>-0.11219512195121954</v>
      </c>
      <c r="I187" s="101">
        <f>IF(ISNUMBER(G187), $B199 * H187, "")</f>
        <v>-16829.268292682933</v>
      </c>
      <c r="J187" s="15">
        <v>18</v>
      </c>
      <c r="K187" s="32">
        <f t="shared" si="100"/>
        <v>-0.12195121951219512</v>
      </c>
      <c r="L187" s="18">
        <f>IF(ISNUMBER(J187), $B199 * K187, "")</f>
        <v>-18292.682926829268</v>
      </c>
      <c r="M187" s="31">
        <v>19.3</v>
      </c>
      <c r="N187" s="32">
        <f t="shared" si="101"/>
        <v>-5.8536585365853627E-2</v>
      </c>
      <c r="O187" s="18">
        <f>IF(ISNUMBER(M187), $B199 * N187, "")</f>
        <v>-8780.4878048780447</v>
      </c>
      <c r="Q187" s="33"/>
      <c r="R187" s="33"/>
    </row>
    <row r="188" spans="1:19" ht="17.25" thickBot="1">
      <c r="A188" s="130" t="s">
        <v>220</v>
      </c>
      <c r="B188" s="131">
        <v>202</v>
      </c>
      <c r="C188" s="79">
        <v>-6.0465116300000003E-2</v>
      </c>
      <c r="D188" s="24">
        <v>207</v>
      </c>
      <c r="E188" s="25">
        <f t="shared" si="98"/>
        <v>2.4752475247524754E-2</v>
      </c>
      <c r="F188" s="104">
        <f>IF(ISNUMBER(D188), $B199 * E188, "")</f>
        <v>3712.871287128713</v>
      </c>
      <c r="G188" s="102">
        <v>185</v>
      </c>
      <c r="H188" s="25">
        <f t="shared" si="99"/>
        <v>-8.4158415841584164E-2</v>
      </c>
      <c r="I188" s="103">
        <f>IF(ISNUMBER(G188), $B199 * H188, "")</f>
        <v>-12623.762376237624</v>
      </c>
      <c r="J188" s="24">
        <v>188</v>
      </c>
      <c r="K188" s="25">
        <f t="shared" si="100"/>
        <v>-6.9306930693069313E-2</v>
      </c>
      <c r="L188" s="104">
        <f>IF(ISNUMBER(J188), $B199 * K188, "")</f>
        <v>-10396.039603960397</v>
      </c>
      <c r="M188" s="102">
        <v>199</v>
      </c>
      <c r="N188" s="25">
        <f t="shared" si="101"/>
        <v>-1.4851485148514851E-2</v>
      </c>
      <c r="O188" s="104">
        <f>IF(ISNUMBER(M188), $B199 * N188, "")</f>
        <v>-2227.7227722772277</v>
      </c>
      <c r="Q188" s="265"/>
      <c r="R188" s="266"/>
      <c r="S188" s="267"/>
    </row>
    <row r="189" spans="1:19">
      <c r="A189" s="123" t="s">
        <v>218</v>
      </c>
      <c r="B189" s="124">
        <v>267</v>
      </c>
      <c r="C189" s="76">
        <v>-6.3157894699999995E-2</v>
      </c>
      <c r="D189" s="13">
        <v>249</v>
      </c>
      <c r="E189" s="14">
        <f>IF(ISNUMBER(D189), (D189 - $B189) / $B189, "")</f>
        <v>-6.741573033707865E-2</v>
      </c>
      <c r="F189" s="16">
        <f>IF(ISNUMBER(D189), $B199 * E189, "")</f>
        <v>-10112.359550561798</v>
      </c>
      <c r="G189" s="29">
        <v>230</v>
      </c>
      <c r="H189" s="14">
        <f>IF(ISNUMBER(G189), (G189 - $B189) / $B189, "")</f>
        <v>-0.13857677902621723</v>
      </c>
      <c r="I189" s="100">
        <f>IF(ISNUMBER(G189), $B199 * H189, "")</f>
        <v>-20786.516853932586</v>
      </c>
      <c r="J189" s="13">
        <v>235</v>
      </c>
      <c r="K189" s="14">
        <f>IF(ISNUMBER(J189), (J189 - $B189) / $B189, "")</f>
        <v>-0.1198501872659176</v>
      </c>
      <c r="L189" s="16">
        <f>IF(ISNUMBER(J189), $B199 * K189, "")</f>
        <v>-17977.528089887641</v>
      </c>
      <c r="M189" s="29">
        <v>250</v>
      </c>
      <c r="N189" s="14">
        <f>IF(ISNUMBER(M189), (M189 - $B189) / $B189, "")</f>
        <v>-6.3670411985018729E-2</v>
      </c>
      <c r="O189" s="16">
        <f>IF(ISNUMBER(M189), $B199 * N189, "")</f>
        <v>-9550.5617977528091</v>
      </c>
      <c r="Q189" s="268"/>
      <c r="R189" s="269"/>
      <c r="S189" s="270"/>
    </row>
    <row r="190" spans="1:19" ht="17.25" thickBot="1">
      <c r="A190" s="125" t="s">
        <v>252</v>
      </c>
      <c r="B190" s="126">
        <v>444</v>
      </c>
      <c r="C190" s="77">
        <v>-6.7226890799999994E-2</v>
      </c>
      <c r="D190" s="15">
        <v>410</v>
      </c>
      <c r="E190" s="32">
        <f t="shared" ref="E190:E193" si="102">IF(ISNUMBER(D190), (D190 - $B190) / $B190, "")</f>
        <v>-7.6576576576576572E-2</v>
      </c>
      <c r="F190" s="18">
        <f>IF(ISNUMBER(D190), $B199 * E190, "")</f>
        <v>-11486.486486486485</v>
      </c>
      <c r="G190" s="31">
        <v>382</v>
      </c>
      <c r="H190" s="32">
        <f t="shared" ref="H190:H193" si="103">IF(ISNUMBER(G190), (G190 - $B190) / $B190, "")</f>
        <v>-0.13963963963963963</v>
      </c>
      <c r="I190" s="101">
        <f>IF(ISNUMBER(G190), $B199 * H190, "")</f>
        <v>-20945.945945945943</v>
      </c>
      <c r="J190" s="15">
        <v>403</v>
      </c>
      <c r="K190" s="32">
        <f t="shared" ref="K190:K193" si="104">IF(ISNUMBER(J190), (J190 - $B190) / $B190, "")</f>
        <v>-9.2342342342342343E-2</v>
      </c>
      <c r="L190" s="18">
        <f>IF(ISNUMBER(J190), $B199 * K190, "")</f>
        <v>-13851.351351351352</v>
      </c>
      <c r="M190" s="31">
        <v>418</v>
      </c>
      <c r="N190" s="32">
        <f t="shared" ref="N190:N193" si="105">IF(ISNUMBER(M190), (M190 - $B190) / $B190, "")</f>
        <v>-5.8558558558558557E-2</v>
      </c>
      <c r="O190" s="18">
        <f>IF(ISNUMBER(M190), $B199 * N190, "")</f>
        <v>-8783.7837837837833</v>
      </c>
      <c r="Q190" s="271"/>
      <c r="R190" s="272"/>
      <c r="S190" s="273"/>
    </row>
    <row r="191" spans="1:19" ht="17.25" thickBot="1">
      <c r="A191" s="125" t="s">
        <v>148</v>
      </c>
      <c r="B191" s="126">
        <v>15.1</v>
      </c>
      <c r="C191" s="77">
        <v>-6.7901234599999999E-2</v>
      </c>
      <c r="D191" s="15">
        <v>14.3</v>
      </c>
      <c r="E191" s="32">
        <f t="shared" si="102"/>
        <v>-5.2980132450331056E-2</v>
      </c>
      <c r="F191" s="18">
        <f>IF(ISNUMBER(D191), $B199 * E191, "")</f>
        <v>-7947.0198675496586</v>
      </c>
      <c r="G191" s="31">
        <v>13.2</v>
      </c>
      <c r="H191" s="32">
        <f t="shared" si="103"/>
        <v>-0.12582781456953646</v>
      </c>
      <c r="I191" s="101">
        <f>IF(ISNUMBER(G191), $B199 * H191, "")</f>
        <v>-18874.172185430467</v>
      </c>
      <c r="J191" s="15">
        <v>13.3</v>
      </c>
      <c r="K191" s="32">
        <f t="shared" si="104"/>
        <v>-0.11920529801324496</v>
      </c>
      <c r="L191" s="18">
        <f>IF(ISNUMBER(J191), $B199 * K191, "")</f>
        <v>-17880.794701986746</v>
      </c>
      <c r="M191" s="31">
        <v>14.2</v>
      </c>
      <c r="N191" s="32">
        <f t="shared" si="105"/>
        <v>-5.9602649006622543E-2</v>
      </c>
      <c r="O191" s="18">
        <f>IF(ISNUMBER(M191), $B199 * N191, "")</f>
        <v>-8940.3973509933821</v>
      </c>
      <c r="Q191" s="264"/>
      <c r="R191" s="264"/>
      <c r="S191" s="264"/>
    </row>
    <row r="192" spans="1:19" ht="17.25" thickBot="1">
      <c r="A192" s="125" t="s">
        <v>206</v>
      </c>
      <c r="B192" s="126">
        <v>16.399999999999999</v>
      </c>
      <c r="C192" s="77">
        <v>-6.8181818199999994E-2</v>
      </c>
      <c r="D192" s="15">
        <v>15.3</v>
      </c>
      <c r="E192" s="32">
        <f t="shared" si="102"/>
        <v>-6.7073170731707196E-2</v>
      </c>
      <c r="F192" s="18">
        <f>IF(ISNUMBER(D192), $B199 * E192, "")</f>
        <v>-10060.97560975608</v>
      </c>
      <c r="G192" s="31">
        <v>14.4</v>
      </c>
      <c r="H192" s="32">
        <f t="shared" si="103"/>
        <v>-0.12195121951219502</v>
      </c>
      <c r="I192" s="101">
        <f>IF(ISNUMBER(G192), $B199 * H192, "")</f>
        <v>-18292.682926829253</v>
      </c>
      <c r="J192" s="15">
        <v>14.7</v>
      </c>
      <c r="K192" s="32">
        <f t="shared" si="104"/>
        <v>-0.10365853658536582</v>
      </c>
      <c r="L192" s="18">
        <f>IF(ISNUMBER(J192), $B199 * K192, "")</f>
        <v>-15548.780487804874</v>
      </c>
      <c r="M192" s="31">
        <v>16.600000000000001</v>
      </c>
      <c r="N192" s="32">
        <f t="shared" si="105"/>
        <v>1.2195121951219686E-2</v>
      </c>
      <c r="O192" s="18">
        <f>IF(ISNUMBER(M192), $B199 * N192, "")</f>
        <v>1829.268292682953</v>
      </c>
      <c r="Q192" s="274"/>
      <c r="R192" s="274"/>
      <c r="S192" s="274"/>
    </row>
    <row r="193" spans="1:19" ht="17.25" thickBot="1">
      <c r="A193" s="127" t="s">
        <v>140</v>
      </c>
      <c r="B193" s="128">
        <v>11930</v>
      </c>
      <c r="C193" s="78">
        <v>-6.8696330999999999E-2</v>
      </c>
      <c r="D193" s="20">
        <v>11300</v>
      </c>
      <c r="E193" s="21">
        <f t="shared" si="102"/>
        <v>-5.2808046940486172E-2</v>
      </c>
      <c r="F193" s="22">
        <f>IF(ISNUMBER(D193), $B199 * E193, "")</f>
        <v>-7921.2070410729257</v>
      </c>
      <c r="G193" s="30">
        <v>10730</v>
      </c>
      <c r="H193" s="21">
        <f t="shared" si="103"/>
        <v>-0.10058675607711651</v>
      </c>
      <c r="I193" s="105">
        <f>IF(ISNUMBER(G193), $B199 * H193, "")</f>
        <v>-15088.013411567475</v>
      </c>
      <c r="J193" s="20">
        <v>10930</v>
      </c>
      <c r="K193" s="21">
        <f t="shared" si="104"/>
        <v>-8.3822296730930432E-2</v>
      </c>
      <c r="L193" s="22">
        <f>IF(ISNUMBER(J193), $B199 * K193, "")</f>
        <v>-12573.344509639564</v>
      </c>
      <c r="M193" s="30">
        <v>11250</v>
      </c>
      <c r="N193" s="21">
        <f t="shared" si="105"/>
        <v>-5.6999161777032688E-2</v>
      </c>
      <c r="O193" s="22">
        <f>IF(ISNUMBER(M193), $B199 * N193, "")</f>
        <v>-8549.8742665549034</v>
      </c>
      <c r="Q193" s="274"/>
      <c r="R193" s="274"/>
      <c r="S193" s="274"/>
    </row>
    <row r="194" spans="1:19" ht="17.25" thickBot="1">
      <c r="A194" s="125" t="s">
        <v>158</v>
      </c>
      <c r="B194" s="129">
        <v>1760</v>
      </c>
      <c r="C194" s="80">
        <v>-6.87830688E-2</v>
      </c>
      <c r="D194" s="106">
        <v>1625</v>
      </c>
      <c r="E194" s="107">
        <f>IF(ISNUMBER(D194), (D194 - $B194) / $B194, "")</f>
        <v>-7.6704545454545456E-2</v>
      </c>
      <c r="F194" s="108">
        <f>IF(ISNUMBER(D194), $B199 * E194, "")</f>
        <v>-11505.681818181818</v>
      </c>
      <c r="G194" s="109">
        <v>1535</v>
      </c>
      <c r="H194" s="107">
        <f>IF(ISNUMBER(G194), (G194 - $B194) / $B194, "")</f>
        <v>-0.12784090909090909</v>
      </c>
      <c r="I194" s="110">
        <f>IF(ISNUMBER(G194), $B199 * H194, "")</f>
        <v>-19176.136363636364</v>
      </c>
      <c r="J194" s="106">
        <v>1570</v>
      </c>
      <c r="K194" s="107">
        <f>IF(ISNUMBER(J194), (J194 - $B194) / $B194, "")</f>
        <v>-0.10795454545454546</v>
      </c>
      <c r="L194" s="108">
        <f>IF(ISNUMBER(J194), $B199 * K194, "")</f>
        <v>-16193.181818181818</v>
      </c>
      <c r="M194" s="109">
        <v>1615</v>
      </c>
      <c r="N194" s="107">
        <f>IF(ISNUMBER(M194), (M194 - $B194) / $B194, "")</f>
        <v>-8.2386363636363633E-2</v>
      </c>
      <c r="O194" s="108">
        <f>IF(ISNUMBER(M194), $B199 * N194, "")</f>
        <v>-12357.954545454544</v>
      </c>
      <c r="Q194" s="264"/>
      <c r="R194" s="264"/>
      <c r="S194" s="264"/>
    </row>
    <row r="195" spans="1:19" ht="17.25" thickBot="1">
      <c r="A195" s="125" t="s">
        <v>186</v>
      </c>
      <c r="B195" s="126">
        <v>18</v>
      </c>
      <c r="C195" s="77">
        <v>-7.2164948500000006E-2</v>
      </c>
      <c r="D195" s="15">
        <v>17</v>
      </c>
      <c r="E195" s="32">
        <f t="shared" ref="E195:E198" si="106">IF(ISNUMBER(D195), (D195 - $B195) / $B195, "")</f>
        <v>-5.5555555555555552E-2</v>
      </c>
      <c r="F195" s="18">
        <f>IF(ISNUMBER(D195), $B199 * E195, "")</f>
        <v>-8333.3333333333321</v>
      </c>
      <c r="G195" s="31">
        <v>16</v>
      </c>
      <c r="H195" s="32">
        <f t="shared" ref="H195:H198" si="107">IF(ISNUMBER(G195), (G195 - $B195) / $B195, "")</f>
        <v>-0.1111111111111111</v>
      </c>
      <c r="I195" s="101">
        <f>IF(ISNUMBER(G195), $B199 * H195, "")</f>
        <v>-16666.666666666664</v>
      </c>
      <c r="J195" s="15">
        <v>16.3</v>
      </c>
      <c r="K195" s="32">
        <f t="shared" ref="K195:K198" si="108">IF(ISNUMBER(J195), (J195 - $B195) / $B195, "")</f>
        <v>-9.44444444444444E-2</v>
      </c>
      <c r="L195" s="18">
        <f>IF(ISNUMBER(J195), $B199 * K195, "")</f>
        <v>-14166.666666666661</v>
      </c>
      <c r="M195" s="31">
        <v>17</v>
      </c>
      <c r="N195" s="32">
        <f t="shared" ref="N195:N198" si="109">IF(ISNUMBER(M195), (M195 - $B195) / $B195, "")</f>
        <v>-5.5555555555555552E-2</v>
      </c>
      <c r="O195" s="18">
        <f>IF(ISNUMBER(M195), $B199 * N195, "")</f>
        <v>-8333.3333333333321</v>
      </c>
      <c r="Q195" s="264"/>
      <c r="R195" s="264"/>
      <c r="S195" s="264"/>
    </row>
    <row r="196" spans="1:19" ht="17.25" thickBot="1">
      <c r="A196" s="125" t="s">
        <v>236</v>
      </c>
      <c r="B196" s="126">
        <v>142</v>
      </c>
      <c r="C196" s="77">
        <v>-7.7922077899999997E-2</v>
      </c>
      <c r="D196" s="15">
        <v>133</v>
      </c>
      <c r="E196" s="32">
        <f t="shared" si="106"/>
        <v>-6.3380281690140844E-2</v>
      </c>
      <c r="F196" s="18">
        <f>IF(ISNUMBER(D196), $B199 * E196, "")</f>
        <v>-9507.0422535211273</v>
      </c>
      <c r="G196" s="31">
        <v>125</v>
      </c>
      <c r="H196" s="32">
        <f t="shared" si="107"/>
        <v>-0.11971830985915492</v>
      </c>
      <c r="I196" s="101">
        <f>IF(ISNUMBER(G196), $B199 * H196, "")</f>
        <v>-17957.74647887324</v>
      </c>
      <c r="J196" s="15">
        <v>127</v>
      </c>
      <c r="K196" s="32">
        <f t="shared" si="108"/>
        <v>-0.10563380281690141</v>
      </c>
      <c r="L196" s="18">
        <f>IF(ISNUMBER(J196), $B199 * K196, "")</f>
        <v>-15845.070422535211</v>
      </c>
      <c r="M196" s="31">
        <v>132</v>
      </c>
      <c r="N196" s="32">
        <f t="shared" si="109"/>
        <v>-7.0422535211267609E-2</v>
      </c>
      <c r="O196" s="18">
        <f>IF(ISNUMBER(M196), $B199 * N196, "")</f>
        <v>-10563.380281690141</v>
      </c>
      <c r="Q196" s="264"/>
      <c r="R196" s="264"/>
      <c r="S196" s="264"/>
    </row>
    <row r="197" spans="1:19">
      <c r="A197" s="125" t="s">
        <v>242</v>
      </c>
      <c r="B197" s="126">
        <v>2445</v>
      </c>
      <c r="C197" s="77">
        <v>-9.1078066900000004E-2</v>
      </c>
      <c r="D197" s="15">
        <v>2310</v>
      </c>
      <c r="E197" s="32">
        <f t="shared" si="106"/>
        <v>-5.5214723926380369E-2</v>
      </c>
      <c r="F197" s="18">
        <f>IF(ISNUMBER(D197), $B199 * E197, "")</f>
        <v>-8282.2085889570553</v>
      </c>
      <c r="G197" s="31">
        <v>2215</v>
      </c>
      <c r="H197" s="32">
        <f t="shared" si="107"/>
        <v>-9.4069529652351741E-2</v>
      </c>
      <c r="I197" s="101">
        <f>IF(ISNUMBER(G197), $B199 * H197, "")</f>
        <v>-14110.429447852761</v>
      </c>
      <c r="J197" s="15">
        <v>2240</v>
      </c>
      <c r="K197" s="32">
        <f t="shared" si="108"/>
        <v>-8.3844580777096112E-2</v>
      </c>
      <c r="L197" s="18">
        <f>IF(ISNUMBER(J197), $B199 * K197, "")</f>
        <v>-12576.687116564417</v>
      </c>
      <c r="M197" s="31">
        <v>2345</v>
      </c>
      <c r="N197" s="32">
        <f t="shared" si="109"/>
        <v>-4.0899795501022497E-2</v>
      </c>
      <c r="O197" s="18">
        <f>IF(ISNUMBER(M197), $B199 * N197, "")</f>
        <v>-6134.9693251533745</v>
      </c>
      <c r="Q197" s="253"/>
      <c r="R197" s="254"/>
      <c r="S197" s="255"/>
    </row>
    <row r="198" spans="1:19" ht="17.25" thickBot="1">
      <c r="A198" s="130" t="s">
        <v>198</v>
      </c>
      <c r="B198" s="131">
        <v>264</v>
      </c>
      <c r="C198" s="79">
        <v>-0.12</v>
      </c>
      <c r="D198" s="24">
        <v>238</v>
      </c>
      <c r="E198" s="25">
        <f t="shared" si="106"/>
        <v>-9.8484848484848481E-2</v>
      </c>
      <c r="F198" s="104">
        <f>IF(ISNUMBER(D198), $B199 * E198, "")</f>
        <v>-14772.727272727272</v>
      </c>
      <c r="G198" s="102">
        <v>225</v>
      </c>
      <c r="H198" s="25">
        <f t="shared" si="107"/>
        <v>-0.14772727272727273</v>
      </c>
      <c r="I198" s="103">
        <f>IF(ISNUMBER(G198), $B199 * H198, "")</f>
        <v>-22159.090909090912</v>
      </c>
      <c r="J198" s="24">
        <v>229</v>
      </c>
      <c r="K198" s="25">
        <f t="shared" si="108"/>
        <v>-0.13257575757575757</v>
      </c>
      <c r="L198" s="104">
        <f>IF(ISNUMBER(J198), $B199 * K198, "")</f>
        <v>-19886.363636363636</v>
      </c>
      <c r="M198" s="102">
        <v>238</v>
      </c>
      <c r="N198" s="25">
        <f t="shared" si="109"/>
        <v>-9.8484848484848481E-2</v>
      </c>
      <c r="O198" s="104">
        <f>IF(ISNUMBER(M198), $B199 * N198, "")</f>
        <v>-14772.727272727272</v>
      </c>
      <c r="Q198" s="256"/>
      <c r="R198" s="257"/>
      <c r="S198" s="258"/>
    </row>
    <row r="199" spans="1:19" ht="17.25" thickBot="1">
      <c r="A199" s="132" t="s">
        <v>268</v>
      </c>
      <c r="B199" s="317">
        <f>$B$37</f>
        <v>150000</v>
      </c>
      <c r="C199" s="318"/>
      <c r="D199" s="26" t="s">
        <v>269</v>
      </c>
      <c r="E199" s="27">
        <f>IF(COUNT(E179:E198), SUM(E179:E198) / COUNT(E179:E198), 0)</f>
        <v>-5.5169640951342212E-2</v>
      </c>
      <c r="F199" s="28">
        <f>SUM(F179:F198)</f>
        <v>-165508.92285402666</v>
      </c>
      <c r="G199" s="26" t="s">
        <v>269</v>
      </c>
      <c r="H199" s="27">
        <f>IF(COUNT(H179:H198), SUM(H179:H198) / COUNT(H179:H198), 0)</f>
        <v>-0.11371742643326255</v>
      </c>
      <c r="I199" s="28">
        <f>SUM(I179:I198)</f>
        <v>-341152.27929978771</v>
      </c>
      <c r="J199" s="26" t="s">
        <v>269</v>
      </c>
      <c r="K199" s="27">
        <f>IF(COUNT(K179:K198), SUM(K179:K198) / COUNT(K179:K198), 0)</f>
        <v>-9.8218907492677532E-2</v>
      </c>
      <c r="L199" s="28">
        <f>SUM(L179:L198)</f>
        <v>-294656.72247803264</v>
      </c>
      <c r="M199" s="26" t="s">
        <v>269</v>
      </c>
      <c r="N199" s="27">
        <f>IF(COUNT(N179:N198), SUM(N179:N198) / COUNT(N179:N198), 0)</f>
        <v>-4.6142507041499574E-2</v>
      </c>
      <c r="O199" s="28">
        <f>SUM(O179:O198)</f>
        <v>-138427.52112449871</v>
      </c>
      <c r="Q199" s="259"/>
      <c r="R199" s="260"/>
      <c r="S199" s="261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231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31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31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31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30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30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30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30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30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30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303" priority="157">
      <formula>AND($N17 &gt; 0, ISNUMBER($N17))</formula>
    </cfRule>
    <cfRule type="expression" dxfId="2302" priority="158">
      <formula>AND($N17 = 0 * ISNUMBER($N17))</formula>
    </cfRule>
    <cfRule type="expression" dxfId="2301" priority="159">
      <formula>AND($N17 &lt; 0, ISNUMBER($N17))</formula>
    </cfRule>
  </conditionalFormatting>
  <conditionalFormatting sqref="A17:F36">
    <cfRule type="expression" dxfId="2300" priority="166">
      <formula>AND($E17 &gt; 0, ISNUMBER($E17))</formula>
    </cfRule>
    <cfRule type="expression" dxfId="2299" priority="167">
      <formula>AND($E17 = 0 * ISNUMBER($E17))</formula>
    </cfRule>
    <cfRule type="expression" dxfId="2298" priority="168">
      <formula>AND($E17 &lt; 0, ISNUMBER($E17))</formula>
    </cfRule>
  </conditionalFormatting>
  <conditionalFormatting sqref="A17:C36 G17:I36">
    <cfRule type="expression" dxfId="2297" priority="163">
      <formula>AND($H17 &gt; 0, ISNUMBER($H17))</formula>
    </cfRule>
    <cfRule type="expression" dxfId="2296" priority="164">
      <formula>AND($H17 = 0 * ISNUMBER($H17))</formula>
    </cfRule>
    <cfRule type="expression" dxfId="2295" priority="165">
      <formula>AND($H17 &lt; 0, ISNUMBER($H17))</formula>
    </cfRule>
  </conditionalFormatting>
  <conditionalFormatting sqref="A17:C36 J17:L36">
    <cfRule type="expression" dxfId="2294" priority="160">
      <formula>AND($K17 &gt; 0, ISNUMBER($K17))</formula>
    </cfRule>
    <cfRule type="expression" dxfId="2293" priority="161">
      <formula>AND($K17 = 0 * ISNUMBER($K17))</formula>
    </cfRule>
    <cfRule type="expression" dxfId="2292" priority="162">
      <formula>AND($K17 &lt; 0, ISNUMBER($K17))</formula>
    </cfRule>
  </conditionalFormatting>
  <conditionalFormatting sqref="D15:F16 E37:F37">
    <cfRule type="expression" dxfId="2291" priority="154">
      <formula>$E$37 &gt; 0</formula>
    </cfRule>
    <cfRule type="expression" dxfId="2290" priority="155">
      <formula>$E$37 = 0</formula>
    </cfRule>
    <cfRule type="expression" dxfId="2289" priority="156">
      <formula>$E$37 &lt; 0</formula>
    </cfRule>
  </conditionalFormatting>
  <conditionalFormatting sqref="G15:I16 H37:I37">
    <cfRule type="expression" dxfId="2288" priority="151">
      <formula>$H$37 &gt; 0</formula>
    </cfRule>
    <cfRule type="expression" dxfId="2287" priority="152">
      <formula>$H$37 = 0</formula>
    </cfRule>
    <cfRule type="expression" dxfId="2286" priority="153">
      <formula>$H$37 &lt; 0</formula>
    </cfRule>
  </conditionalFormatting>
  <conditionalFormatting sqref="J15:L16 K37:L37">
    <cfRule type="expression" dxfId="2285" priority="148">
      <formula>$K$37 &gt; 0</formula>
    </cfRule>
    <cfRule type="expression" dxfId="2284" priority="149">
      <formula>$K$37 = 0</formula>
    </cfRule>
    <cfRule type="expression" dxfId="2283" priority="150">
      <formula>$K$37 &lt; 0</formula>
    </cfRule>
  </conditionalFormatting>
  <conditionalFormatting sqref="M15:O16 N37:O37">
    <cfRule type="expression" dxfId="2282" priority="145">
      <formula>$N$37 &gt; 0</formula>
    </cfRule>
    <cfRule type="expression" dxfId="2281" priority="146">
      <formula>$N$37 = 0</formula>
    </cfRule>
    <cfRule type="expression" dxfId="2280" priority="147">
      <formula>$N$37 &lt; 0</formula>
    </cfRule>
  </conditionalFormatting>
  <conditionalFormatting sqref="A44:C63 M44:O63">
    <cfRule type="expression" dxfId="2279" priority="133">
      <formula>AND($N44 &gt; 0, ISNUMBER($N44))</formula>
    </cfRule>
    <cfRule type="expression" dxfId="2278" priority="134">
      <formula>AND($N44 = 0 * ISNUMBER($N44))</formula>
    </cfRule>
    <cfRule type="expression" dxfId="2277" priority="135">
      <formula>AND($N44 &lt; 0, ISNUMBER($N44))</formula>
    </cfRule>
  </conditionalFormatting>
  <conditionalFormatting sqref="A44:F63">
    <cfRule type="expression" dxfId="2276" priority="142">
      <formula>AND($E44 &gt; 0, ISNUMBER($E44))</formula>
    </cfRule>
    <cfRule type="expression" dxfId="2275" priority="143">
      <formula>AND($E44 = 0 * ISNUMBER($E44))</formula>
    </cfRule>
    <cfRule type="expression" dxfId="2274" priority="144">
      <formula>AND($E44 &lt; 0, ISNUMBER($E44))</formula>
    </cfRule>
  </conditionalFormatting>
  <conditionalFormatting sqref="A44:C63 G44:I63">
    <cfRule type="expression" dxfId="2273" priority="139">
      <formula>AND($H44 &gt; 0, ISNUMBER($H44))</formula>
    </cfRule>
    <cfRule type="expression" dxfId="2272" priority="140">
      <formula>AND($H44 = 0 * ISNUMBER($H44))</formula>
    </cfRule>
    <cfRule type="expression" dxfId="2271" priority="141">
      <formula>AND($H44 &lt; 0, ISNUMBER($H44))</formula>
    </cfRule>
  </conditionalFormatting>
  <conditionalFormatting sqref="A44:C63 J44:L63">
    <cfRule type="expression" dxfId="2270" priority="136">
      <formula>AND($K44 &gt; 0, ISNUMBER($K44))</formula>
    </cfRule>
    <cfRule type="expression" dxfId="2269" priority="137">
      <formula>AND($K44 = 0 * ISNUMBER($K44))</formula>
    </cfRule>
    <cfRule type="expression" dxfId="2268" priority="138">
      <formula>AND($K44 &lt; 0, ISNUMBER($K44))</formula>
    </cfRule>
  </conditionalFormatting>
  <conditionalFormatting sqref="D42:F43 E64:F64">
    <cfRule type="expression" dxfId="2267" priority="130">
      <formula>$E$64 &gt; 0</formula>
    </cfRule>
    <cfRule type="expression" dxfId="2266" priority="131">
      <formula>$E$64 = 0</formula>
    </cfRule>
    <cfRule type="expression" dxfId="2265" priority="132">
      <formula>$E$64 &lt; 0</formula>
    </cfRule>
  </conditionalFormatting>
  <conditionalFormatting sqref="G42:I43 H64:I64">
    <cfRule type="expression" dxfId="2264" priority="127">
      <formula>$H$64 &gt; 0</formula>
    </cfRule>
    <cfRule type="expression" dxfId="2263" priority="128">
      <formula>$H$64 = 0</formula>
    </cfRule>
    <cfRule type="expression" dxfId="2262" priority="129">
      <formula>$H$64 &lt; 0</formula>
    </cfRule>
  </conditionalFormatting>
  <conditionalFormatting sqref="J42:L43 K64:L64">
    <cfRule type="expression" dxfId="2261" priority="124">
      <formula>$K$64 &gt; 0</formula>
    </cfRule>
    <cfRule type="expression" dxfId="2260" priority="125">
      <formula>$K$64 = 0</formula>
    </cfRule>
    <cfRule type="expression" dxfId="2259" priority="126">
      <formula>$K$64 &lt; 0</formula>
    </cfRule>
  </conditionalFormatting>
  <conditionalFormatting sqref="M42:O43 N64:O64">
    <cfRule type="expression" dxfId="2258" priority="121">
      <formula>$N$64 &gt; 0</formula>
    </cfRule>
    <cfRule type="expression" dxfId="2257" priority="122">
      <formula>$N$64 = 0</formula>
    </cfRule>
    <cfRule type="expression" dxfId="2256" priority="123">
      <formula>$N$64 &lt; 0</formula>
    </cfRule>
  </conditionalFormatting>
  <conditionalFormatting sqref="A71:C90 M71:O90">
    <cfRule type="expression" dxfId="2255" priority="109">
      <formula>AND($N71 &gt; 0, ISNUMBER($N71))</formula>
    </cfRule>
    <cfRule type="expression" dxfId="2254" priority="110">
      <formula>AND($N71 = 0 * ISNUMBER($N71))</formula>
    </cfRule>
    <cfRule type="expression" dxfId="2253" priority="111">
      <formula>AND($N71 &lt; 0, ISNUMBER($N71))</formula>
    </cfRule>
  </conditionalFormatting>
  <conditionalFormatting sqref="A71:F90">
    <cfRule type="expression" dxfId="2252" priority="118">
      <formula>AND($E71 &gt; 0, ISNUMBER($E71))</formula>
    </cfRule>
    <cfRule type="expression" dxfId="2251" priority="119">
      <formula>AND($E71 = 0 * ISNUMBER($E71))</formula>
    </cfRule>
    <cfRule type="expression" dxfId="2250" priority="120">
      <formula>AND($E71 &lt; 0, ISNUMBER($E71))</formula>
    </cfRule>
  </conditionalFormatting>
  <conditionalFormatting sqref="A71:C90 G71:I90">
    <cfRule type="expression" dxfId="2249" priority="115">
      <formula>AND($H71 &gt; 0, ISNUMBER($H71))</formula>
    </cfRule>
    <cfRule type="expression" dxfId="2248" priority="116">
      <formula>AND($H71 = 0 * ISNUMBER($H71))</formula>
    </cfRule>
    <cfRule type="expression" dxfId="2247" priority="117">
      <formula>AND($H71 &lt; 0, ISNUMBER($H71))</formula>
    </cfRule>
  </conditionalFormatting>
  <conditionalFormatting sqref="A71:C90 J71:L90">
    <cfRule type="expression" dxfId="2246" priority="112">
      <formula>AND($K71 &gt; 0, ISNUMBER($K71))</formula>
    </cfRule>
    <cfRule type="expression" dxfId="2245" priority="113">
      <formula>AND($K71 = 0 * ISNUMBER($K71))</formula>
    </cfRule>
    <cfRule type="expression" dxfId="2244" priority="114">
      <formula>AND($K71 &lt; 0, ISNUMBER($K71))</formula>
    </cfRule>
  </conditionalFormatting>
  <conditionalFormatting sqref="D69:F70 E91:F91">
    <cfRule type="expression" dxfId="2243" priority="106">
      <formula>$E$91 &gt; 0</formula>
    </cfRule>
    <cfRule type="expression" dxfId="2242" priority="107">
      <formula>$E$91 = 0</formula>
    </cfRule>
    <cfRule type="expression" dxfId="2241" priority="108">
      <formula>$E$91 &lt; 0</formula>
    </cfRule>
  </conditionalFormatting>
  <conditionalFormatting sqref="G69:I70 H91:I91">
    <cfRule type="expression" dxfId="2240" priority="103">
      <formula>$H$91 &gt; 0</formula>
    </cfRule>
    <cfRule type="expression" dxfId="2239" priority="104">
      <formula>$H$91 = 0</formula>
    </cfRule>
    <cfRule type="expression" dxfId="2238" priority="105">
      <formula>$H$91 &lt; 0</formula>
    </cfRule>
  </conditionalFormatting>
  <conditionalFormatting sqref="J69:L70 K91:L91">
    <cfRule type="expression" dxfId="2237" priority="100">
      <formula>$K$91 &gt; 0</formula>
    </cfRule>
    <cfRule type="expression" dxfId="2236" priority="101">
      <formula>$K$91 = 0</formula>
    </cfRule>
    <cfRule type="expression" dxfId="2235" priority="102">
      <formula>$K$91 &lt; 0</formula>
    </cfRule>
  </conditionalFormatting>
  <conditionalFormatting sqref="M69:O70 N91:O91">
    <cfRule type="expression" dxfId="2234" priority="97">
      <formula>$N$91 &gt; 0</formula>
    </cfRule>
    <cfRule type="expression" dxfId="2233" priority="98">
      <formula>$N$91 = 0</formula>
    </cfRule>
    <cfRule type="expression" dxfId="2232" priority="99">
      <formula>$N$91 &lt; 0</formula>
    </cfRule>
  </conditionalFormatting>
  <conditionalFormatting sqref="A98:C117 M98:O117">
    <cfRule type="expression" dxfId="2231" priority="85">
      <formula>AND($N98 &gt; 0, ISNUMBER($N98))</formula>
    </cfRule>
    <cfRule type="expression" dxfId="2230" priority="86">
      <formula>AND($N98 = 0 * ISNUMBER($N98))</formula>
    </cfRule>
    <cfRule type="expression" dxfId="2229" priority="87">
      <formula>AND($N98 &lt; 0, ISNUMBER($N98))</formula>
    </cfRule>
  </conditionalFormatting>
  <conditionalFormatting sqref="A98:F117">
    <cfRule type="expression" dxfId="2228" priority="94">
      <formula>AND($E98 &gt; 0, ISNUMBER($E98))</formula>
    </cfRule>
    <cfRule type="expression" dxfId="2227" priority="95">
      <formula>AND($E98 = 0 * ISNUMBER($E98))</formula>
    </cfRule>
    <cfRule type="expression" dxfId="2226" priority="96">
      <formula>AND($E98 &lt; 0, ISNUMBER($E98))</formula>
    </cfRule>
  </conditionalFormatting>
  <conditionalFormatting sqref="A98:C117 G98:I117">
    <cfRule type="expression" dxfId="2225" priority="91">
      <formula>AND($H98 &gt; 0, ISNUMBER($H98))</formula>
    </cfRule>
    <cfRule type="expression" dxfId="2224" priority="92">
      <formula>AND($H98 = 0 * ISNUMBER($H98))</formula>
    </cfRule>
    <cfRule type="expression" dxfId="2223" priority="93">
      <formula>AND($H98 &lt; 0, ISNUMBER($H98))</formula>
    </cfRule>
  </conditionalFormatting>
  <conditionalFormatting sqref="A98:C117 J98:L117">
    <cfRule type="expression" dxfId="2222" priority="88">
      <formula>AND($K98 &gt; 0, ISNUMBER($K98))</formula>
    </cfRule>
    <cfRule type="expression" dxfId="2221" priority="89">
      <formula>AND($K98 = 0 * ISNUMBER($K98))</formula>
    </cfRule>
    <cfRule type="expression" dxfId="2220" priority="90">
      <formula>AND($K98 &lt; 0, ISNUMBER($K98))</formula>
    </cfRule>
  </conditionalFormatting>
  <conditionalFormatting sqref="D96:F97 E118:F118">
    <cfRule type="expression" dxfId="2219" priority="82">
      <formula>$E$118 &gt; 0</formula>
    </cfRule>
    <cfRule type="expression" dxfId="2218" priority="83">
      <formula>$E$118 = 0</formula>
    </cfRule>
    <cfRule type="expression" dxfId="2217" priority="84">
      <formula>$E$118 &lt; 0</formula>
    </cfRule>
  </conditionalFormatting>
  <conditionalFormatting sqref="G96:I97 H118:I118">
    <cfRule type="expression" dxfId="2216" priority="79">
      <formula>$H$118 &gt; 0</formula>
    </cfRule>
    <cfRule type="expression" dxfId="2215" priority="80">
      <formula>$H$118 = 0</formula>
    </cfRule>
    <cfRule type="expression" dxfId="2214" priority="81">
      <formula>$H$118 &lt; 0</formula>
    </cfRule>
  </conditionalFormatting>
  <conditionalFormatting sqref="J96:L97 K118:L118">
    <cfRule type="expression" dxfId="2213" priority="76">
      <formula>$K$118 &gt; 0</formula>
    </cfRule>
    <cfRule type="expression" dxfId="2212" priority="77">
      <formula>$K$118 = 0</formula>
    </cfRule>
    <cfRule type="expression" dxfId="2211" priority="78">
      <formula>$K$118 &lt; 0</formula>
    </cfRule>
  </conditionalFormatting>
  <conditionalFormatting sqref="M96:O97 N118:O118">
    <cfRule type="expression" dxfId="2210" priority="73">
      <formula>$N$118 &gt; 0</formula>
    </cfRule>
    <cfRule type="expression" dxfId="2209" priority="74">
      <formula>$N$118 = 0</formula>
    </cfRule>
    <cfRule type="expression" dxfId="2208" priority="75">
      <formula>$N$118 &lt; 0</formula>
    </cfRule>
  </conditionalFormatting>
  <conditionalFormatting sqref="A125:C144 M125:O144">
    <cfRule type="expression" dxfId="2207" priority="61">
      <formula>AND($N125 &gt; 0, ISNUMBER($N125))</formula>
    </cfRule>
    <cfRule type="expression" dxfId="2206" priority="62">
      <formula>AND($N125 = 0 * ISNUMBER($N125))</formula>
    </cfRule>
    <cfRule type="expression" dxfId="2205" priority="63">
      <formula>AND($N125 &lt; 0, ISNUMBER($N125))</formula>
    </cfRule>
  </conditionalFormatting>
  <conditionalFormatting sqref="A125:F144">
    <cfRule type="expression" dxfId="2204" priority="70">
      <formula>AND($E125 &gt; 0, ISNUMBER($E125))</formula>
    </cfRule>
    <cfRule type="expression" dxfId="2203" priority="71">
      <formula>AND($E125 = 0 * ISNUMBER($E125))</formula>
    </cfRule>
    <cfRule type="expression" dxfId="2202" priority="72">
      <formula>AND($E125 &lt; 0, ISNUMBER($E125))</formula>
    </cfRule>
  </conditionalFormatting>
  <conditionalFormatting sqref="A125:C144 G125:I144">
    <cfRule type="expression" dxfId="2201" priority="67">
      <formula>AND($H125 &gt; 0, ISNUMBER($H125))</formula>
    </cfRule>
    <cfRule type="expression" dxfId="2200" priority="68">
      <formula>AND($H125 = 0 * ISNUMBER($H125))</formula>
    </cfRule>
    <cfRule type="expression" dxfId="2199" priority="69">
      <formula>AND($H125 &lt; 0, ISNUMBER($H125))</formula>
    </cfRule>
  </conditionalFormatting>
  <conditionalFormatting sqref="A125:C144 J125:L144">
    <cfRule type="expression" dxfId="2198" priority="64">
      <formula>AND($K125 &gt; 0, ISNUMBER($K125))</formula>
    </cfRule>
    <cfRule type="expression" dxfId="2197" priority="65">
      <formula>AND($K125 = 0 * ISNUMBER($K125))</formula>
    </cfRule>
    <cfRule type="expression" dxfId="2196" priority="66">
      <formula>AND($K125 &lt; 0, ISNUMBER($K125))</formula>
    </cfRule>
  </conditionalFormatting>
  <conditionalFormatting sqref="D123:F124 E145:F145">
    <cfRule type="expression" dxfId="2195" priority="58">
      <formula>$E$145 &gt; 0</formula>
    </cfRule>
    <cfRule type="expression" dxfId="2194" priority="59">
      <formula>$E$145 = 0</formula>
    </cfRule>
    <cfRule type="expression" dxfId="2193" priority="60">
      <formula>$E$145 &lt; 0</formula>
    </cfRule>
  </conditionalFormatting>
  <conditionalFormatting sqref="G123:I124 H145:I145">
    <cfRule type="expression" dxfId="2192" priority="55">
      <formula>$H$145 &gt; 0</formula>
    </cfRule>
    <cfRule type="expression" dxfId="2191" priority="56">
      <formula>$H$145 = 0</formula>
    </cfRule>
    <cfRule type="expression" dxfId="2190" priority="57">
      <formula>$H$145 &lt; 0</formula>
    </cfRule>
  </conditionalFormatting>
  <conditionalFormatting sqref="J123:L124 K145:L145">
    <cfRule type="expression" dxfId="2189" priority="52">
      <formula>$K$145 &gt; 0</formula>
    </cfRule>
    <cfRule type="expression" dxfId="2188" priority="53">
      <formula>$K$145 = 0</formula>
    </cfRule>
    <cfRule type="expression" dxfId="2187" priority="54">
      <formula>$K$145 &lt; 0</formula>
    </cfRule>
  </conditionalFormatting>
  <conditionalFormatting sqref="M123:O124 N145:O145">
    <cfRule type="expression" dxfId="2186" priority="49">
      <formula>$N$145 &gt; 0</formula>
    </cfRule>
    <cfRule type="expression" dxfId="2185" priority="50">
      <formula>$N$145 = 0</formula>
    </cfRule>
    <cfRule type="expression" dxfId="2184" priority="51">
      <formula>$N$145 &lt; 0</formula>
    </cfRule>
  </conditionalFormatting>
  <conditionalFormatting sqref="A152:C171 M152:O171">
    <cfRule type="expression" dxfId="2183" priority="37">
      <formula>AND($N152 &gt; 0, ISNUMBER($N152))</formula>
    </cfRule>
    <cfRule type="expression" dxfId="2182" priority="38">
      <formula>AND($N152 = 0 * ISNUMBER($N152))</formula>
    </cfRule>
    <cfRule type="expression" dxfId="2181" priority="39">
      <formula>AND($N152 &lt; 0, ISNUMBER($N152))</formula>
    </cfRule>
  </conditionalFormatting>
  <conditionalFormatting sqref="A152:F171">
    <cfRule type="expression" dxfId="2180" priority="46">
      <formula>AND($E152 &gt; 0, ISNUMBER($E152))</formula>
    </cfRule>
    <cfRule type="expression" dxfId="2179" priority="47">
      <formula>AND($E152 = 0 * ISNUMBER($E152))</formula>
    </cfRule>
    <cfRule type="expression" dxfId="2178" priority="48">
      <formula>AND($E152 &lt; 0, ISNUMBER($E152))</formula>
    </cfRule>
  </conditionalFormatting>
  <conditionalFormatting sqref="A152:C171 G152:I171">
    <cfRule type="expression" dxfId="2177" priority="43">
      <formula>AND($H152 &gt; 0, ISNUMBER($H152))</formula>
    </cfRule>
    <cfRule type="expression" dxfId="2176" priority="44">
      <formula>AND($H152 = 0 * ISNUMBER($H152))</formula>
    </cfRule>
    <cfRule type="expression" dxfId="2175" priority="45">
      <formula>AND($H152 &lt; 0, ISNUMBER($H152))</formula>
    </cfRule>
  </conditionalFormatting>
  <conditionalFormatting sqref="A152:C171 J152:L171">
    <cfRule type="expression" dxfId="2174" priority="40">
      <formula>AND($K152 &gt; 0, ISNUMBER($K152))</formula>
    </cfRule>
    <cfRule type="expression" dxfId="2173" priority="41">
      <formula>AND($K152 = 0 * ISNUMBER($K152))</formula>
    </cfRule>
    <cfRule type="expression" dxfId="2172" priority="42">
      <formula>AND($K152 &lt; 0, ISNUMBER($K152))</formula>
    </cfRule>
  </conditionalFormatting>
  <conditionalFormatting sqref="D150:F151 E172:F172">
    <cfRule type="expression" dxfId="2171" priority="34">
      <formula>$E$172 &gt; 0</formula>
    </cfRule>
    <cfRule type="expression" dxfId="2170" priority="35">
      <formula>$E$172 = 0</formula>
    </cfRule>
    <cfRule type="expression" dxfId="2169" priority="36">
      <formula>$E$172 &lt; 0</formula>
    </cfRule>
  </conditionalFormatting>
  <conditionalFormatting sqref="G150:I151 H172:I172">
    <cfRule type="expression" dxfId="2168" priority="31">
      <formula>$H$172 &gt; 0</formula>
    </cfRule>
    <cfRule type="expression" dxfId="2167" priority="32">
      <formula>$H$172 = 0</formula>
    </cfRule>
    <cfRule type="expression" dxfId="2166" priority="33">
      <formula>$H$172 &lt; 0</formula>
    </cfRule>
  </conditionalFormatting>
  <conditionalFormatting sqref="J150:L151 K172:L172">
    <cfRule type="expression" dxfId="2165" priority="28">
      <formula>$K$172 &gt; 0</formula>
    </cfRule>
    <cfRule type="expression" dxfId="2164" priority="29">
      <formula>$K$172 = 0</formula>
    </cfRule>
    <cfRule type="expression" dxfId="2163" priority="30">
      <formula>$K$172 &lt; 0</formula>
    </cfRule>
  </conditionalFormatting>
  <conditionalFormatting sqref="M150:O151 N172:O172">
    <cfRule type="expression" dxfId="2162" priority="25">
      <formula>$N$172 &gt; 0</formula>
    </cfRule>
    <cfRule type="expression" dxfId="2161" priority="26">
      <formula>$N$172 = 0</formula>
    </cfRule>
    <cfRule type="expression" dxfId="2160" priority="27">
      <formula>$N$172 &lt; 0</formula>
    </cfRule>
  </conditionalFormatting>
  <conditionalFormatting sqref="A179:C198 M179:O198">
    <cfRule type="expression" dxfId="2159" priority="13">
      <formula>AND($N179 &gt; 0, ISNUMBER($N179))</formula>
    </cfRule>
    <cfRule type="expression" dxfId="2158" priority="14">
      <formula>AND($N179 = 0 * ISNUMBER($N179))</formula>
    </cfRule>
    <cfRule type="expression" dxfId="2157" priority="15">
      <formula>AND($N179 &lt; 0, ISNUMBER($N179))</formula>
    </cfRule>
  </conditionalFormatting>
  <conditionalFormatting sqref="A179:F198">
    <cfRule type="expression" dxfId="2156" priority="22">
      <formula>AND($E179 &gt; 0, ISNUMBER($E179))</formula>
    </cfRule>
    <cfRule type="expression" dxfId="2155" priority="23">
      <formula>AND($E179 = 0 * ISNUMBER($E179))</formula>
    </cfRule>
    <cfRule type="expression" dxfId="2154" priority="24">
      <formula>AND($E179 &lt; 0, ISNUMBER($E179))</formula>
    </cfRule>
  </conditionalFormatting>
  <conditionalFormatting sqref="A179:C198 G179:I198">
    <cfRule type="expression" dxfId="2153" priority="19">
      <formula>AND($H179 &gt; 0, ISNUMBER($H179))</formula>
    </cfRule>
    <cfRule type="expression" dxfId="2152" priority="20">
      <formula>AND($H179 = 0 * ISNUMBER($H179))</formula>
    </cfRule>
    <cfRule type="expression" dxfId="2151" priority="21">
      <formula>AND($H179 &lt; 0, ISNUMBER($H179))</formula>
    </cfRule>
  </conditionalFormatting>
  <conditionalFormatting sqref="A179:C198 J179:L198">
    <cfRule type="expression" dxfId="2150" priority="16">
      <formula>AND($K179 &gt; 0, ISNUMBER($K179))</formula>
    </cfRule>
    <cfRule type="expression" dxfId="2149" priority="17">
      <formula>AND($K179 = 0 * ISNUMBER($K179))</formula>
    </cfRule>
    <cfRule type="expression" dxfId="2148" priority="18">
      <formula>AND($K179 &lt; 0, ISNUMBER($K179))</formula>
    </cfRule>
  </conditionalFormatting>
  <conditionalFormatting sqref="D177:F178 E199:F199">
    <cfRule type="expression" dxfId="2147" priority="10">
      <formula>$E$199 &gt; 0</formula>
    </cfRule>
    <cfRule type="expression" dxfId="2146" priority="11">
      <formula>$E$199 = 0</formula>
    </cfRule>
    <cfRule type="expression" dxfId="2145" priority="12">
      <formula>$E$199 &lt; 0</formula>
    </cfRule>
  </conditionalFormatting>
  <conditionalFormatting sqref="G177:I178 H199:I199">
    <cfRule type="expression" dxfId="2144" priority="7">
      <formula>$H$199 &gt; 0</formula>
    </cfRule>
    <cfRule type="expression" dxfId="2143" priority="8">
      <formula>$H$199 = 0</formula>
    </cfRule>
    <cfRule type="expression" dxfId="2142" priority="9">
      <formula>$H$199 &lt; 0</formula>
    </cfRule>
  </conditionalFormatting>
  <conditionalFormatting sqref="J177:L178 K199:L199">
    <cfRule type="expression" dxfId="2141" priority="4">
      <formula>$K$199 &gt; 0</formula>
    </cfRule>
    <cfRule type="expression" dxfId="2140" priority="5">
      <formula>$K$199 = 0</formula>
    </cfRule>
    <cfRule type="expression" dxfId="2139" priority="6">
      <formula>$K$199 &lt; 0</formula>
    </cfRule>
  </conditionalFormatting>
  <conditionalFormatting sqref="M177:O178 N199:O199">
    <cfRule type="expression" dxfId="2138" priority="1">
      <formula>$N$199 &gt; 0</formula>
    </cfRule>
    <cfRule type="expression" dxfId="2137" priority="2">
      <formula>$N$199 = 0</formula>
    </cfRule>
    <cfRule type="expression" dxfId="213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12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FAFCBD-9D71-44A0-9638-CDBAC95E64C5}">
  <sheetPr codeName="Sheet19"/>
  <dimension ref="A1:S199"/>
  <sheetViews>
    <sheetView topLeftCell="A45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75" t="s">
        <v>0</v>
      </c>
      <c r="B1" s="276"/>
      <c r="C1" s="276"/>
      <c r="D1" s="276"/>
      <c r="E1" s="276"/>
      <c r="F1" s="277"/>
      <c r="G1" s="306">
        <v>44482</v>
      </c>
      <c r="H1" s="307"/>
      <c r="I1" s="308"/>
      <c r="J1" s="275" t="s">
        <v>1</v>
      </c>
      <c r="K1" s="276"/>
      <c r="L1" s="276"/>
      <c r="M1" s="276"/>
      <c r="N1" s="276"/>
      <c r="O1" s="277"/>
      <c r="Q1" s="275" t="s">
        <v>2</v>
      </c>
      <c r="R1" s="277"/>
    </row>
    <row r="2" spans="1:19" ht="17.25" customHeight="1">
      <c r="A2" s="117" t="s">
        <v>3</v>
      </c>
      <c r="B2" s="309" t="s">
        <v>8</v>
      </c>
      <c r="C2" s="310"/>
      <c r="D2" s="310"/>
      <c r="E2" s="310"/>
      <c r="F2" s="311"/>
      <c r="G2" s="303" t="s">
        <v>46</v>
      </c>
      <c r="H2" s="304"/>
      <c r="I2" s="305"/>
      <c r="J2" s="1" t="s">
        <v>3</v>
      </c>
      <c r="K2" s="309" t="s">
        <v>318</v>
      </c>
      <c r="L2" s="310"/>
      <c r="M2" s="310"/>
      <c r="N2" s="310"/>
      <c r="O2" s="311"/>
      <c r="Q2" s="2" t="s">
        <v>6</v>
      </c>
      <c r="R2" s="3">
        <v>0.375</v>
      </c>
    </row>
    <row r="3" spans="1:19" ht="17.25" customHeight="1" thickBot="1">
      <c r="A3" s="118" t="s">
        <v>7</v>
      </c>
      <c r="B3" s="300" t="s">
        <v>326</v>
      </c>
      <c r="C3" s="301"/>
      <c r="D3" s="301"/>
      <c r="E3" s="301"/>
      <c r="F3" s="302"/>
      <c r="G3" s="29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70,285 KRW (2.34%)</v>
      </c>
      <c r="H3" s="297"/>
      <c r="I3" s="298"/>
      <c r="J3" s="4" t="s">
        <v>7</v>
      </c>
      <c r="K3" s="300" t="s">
        <v>319</v>
      </c>
      <c r="L3" s="301"/>
      <c r="M3" s="301"/>
      <c r="N3" s="301"/>
      <c r="O3" s="302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300" t="s">
        <v>16</v>
      </c>
      <c r="C4" s="301"/>
      <c r="D4" s="301"/>
      <c r="E4" s="301"/>
      <c r="F4" s="302"/>
      <c r="G4" s="303" t="s">
        <v>44</v>
      </c>
      <c r="H4" s="304"/>
      <c r="I4" s="305"/>
      <c r="J4" s="4" t="s">
        <v>11</v>
      </c>
      <c r="K4" s="300" t="s">
        <v>320</v>
      </c>
      <c r="L4" s="301"/>
      <c r="M4" s="301"/>
      <c r="N4" s="301"/>
      <c r="O4" s="302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300" t="s">
        <v>317</v>
      </c>
      <c r="C5" s="301"/>
      <c r="D5" s="301"/>
      <c r="E5" s="301"/>
      <c r="F5" s="302"/>
      <c r="G5" s="29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36,408 KRW (1.43%)</v>
      </c>
      <c r="H5" s="297"/>
      <c r="I5" s="298"/>
      <c r="J5" s="4" t="s">
        <v>15</v>
      </c>
      <c r="K5" s="300" t="s">
        <v>321</v>
      </c>
      <c r="L5" s="301"/>
      <c r="M5" s="301"/>
      <c r="N5" s="301"/>
      <c r="O5" s="302"/>
    </row>
    <row r="6" spans="1:19">
      <c r="A6" s="118" t="s">
        <v>18</v>
      </c>
      <c r="B6" s="300"/>
      <c r="C6" s="301"/>
      <c r="D6" s="301"/>
      <c r="E6" s="301"/>
      <c r="F6" s="302"/>
      <c r="G6" s="303" t="s">
        <v>45</v>
      </c>
      <c r="H6" s="304"/>
      <c r="I6" s="305"/>
      <c r="J6" s="4" t="s">
        <v>18</v>
      </c>
      <c r="K6" s="300" t="s">
        <v>322</v>
      </c>
      <c r="L6" s="301"/>
      <c r="M6" s="301"/>
      <c r="N6" s="301"/>
      <c r="O6" s="302"/>
    </row>
    <row r="7" spans="1:19" ht="17.25" thickBot="1">
      <c r="A7" s="118" t="s">
        <v>21</v>
      </c>
      <c r="B7" s="300"/>
      <c r="C7" s="301"/>
      <c r="D7" s="301"/>
      <c r="E7" s="301"/>
      <c r="F7" s="302"/>
      <c r="G7" s="29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122,888 KRW (4.10%)</v>
      </c>
      <c r="H7" s="297"/>
      <c r="I7" s="298"/>
      <c r="J7" s="4" t="s">
        <v>21</v>
      </c>
      <c r="K7" s="300" t="s">
        <v>323</v>
      </c>
      <c r="L7" s="301"/>
      <c r="M7" s="301"/>
      <c r="N7" s="301"/>
      <c r="O7" s="302"/>
    </row>
    <row r="8" spans="1:19" ht="17.25" thickBot="1">
      <c r="A8" s="118" t="s">
        <v>24</v>
      </c>
      <c r="B8" s="300"/>
      <c r="C8" s="301"/>
      <c r="D8" s="301"/>
      <c r="E8" s="301"/>
      <c r="F8" s="302"/>
      <c r="G8" s="303" t="s">
        <v>253</v>
      </c>
      <c r="H8" s="304"/>
      <c r="I8" s="305"/>
      <c r="J8" s="4" t="s">
        <v>24</v>
      </c>
      <c r="K8" s="300"/>
      <c r="L8" s="301"/>
      <c r="M8" s="301"/>
      <c r="N8" s="301"/>
      <c r="O8" s="302"/>
      <c r="Q8" s="275" t="s">
        <v>27</v>
      </c>
      <c r="R8" s="277"/>
    </row>
    <row r="9" spans="1:19" ht="17.25" thickBot="1">
      <c r="A9" s="118" t="s">
        <v>28</v>
      </c>
      <c r="B9" s="300"/>
      <c r="C9" s="301"/>
      <c r="D9" s="301"/>
      <c r="E9" s="301"/>
      <c r="F9" s="302"/>
      <c r="G9" s="29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21,621 KRW (0.72%)</v>
      </c>
      <c r="H9" s="297"/>
      <c r="I9" s="298"/>
      <c r="J9" s="4" t="s">
        <v>28</v>
      </c>
      <c r="K9" s="300"/>
      <c r="L9" s="301"/>
      <c r="M9" s="301"/>
      <c r="N9" s="301"/>
      <c r="O9" s="302"/>
      <c r="Q9" s="2" t="s">
        <v>29</v>
      </c>
      <c r="R9" s="6">
        <v>10</v>
      </c>
    </row>
    <row r="10" spans="1:19">
      <c r="A10" s="118" t="s">
        <v>30</v>
      </c>
      <c r="B10" s="300"/>
      <c r="C10" s="301"/>
      <c r="D10" s="301"/>
      <c r="E10" s="301"/>
      <c r="F10" s="302"/>
      <c r="G10" s="303" t="s">
        <v>47</v>
      </c>
      <c r="H10" s="304"/>
      <c r="I10" s="305"/>
      <c r="J10" s="4" t="s">
        <v>30</v>
      </c>
      <c r="K10" s="300" t="s">
        <v>324</v>
      </c>
      <c r="L10" s="301"/>
      <c r="M10" s="301"/>
      <c r="N10" s="301"/>
      <c r="O10" s="302"/>
      <c r="Q10" s="2" t="s">
        <v>31</v>
      </c>
      <c r="R10" s="6">
        <v>100</v>
      </c>
    </row>
    <row r="11" spans="1:19" ht="17.25" thickBot="1">
      <c r="A11" s="119" t="s">
        <v>32</v>
      </c>
      <c r="B11" s="293" t="s">
        <v>325</v>
      </c>
      <c r="C11" s="294"/>
      <c r="D11" s="294"/>
      <c r="E11" s="294"/>
      <c r="F11" s="295"/>
      <c r="G11" s="29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97"/>
      <c r="I11" s="298"/>
      <c r="J11" s="7" t="s">
        <v>32</v>
      </c>
      <c r="K11" s="293" t="s">
        <v>316</v>
      </c>
      <c r="L11" s="294"/>
      <c r="M11" s="294"/>
      <c r="N11" s="294"/>
      <c r="O11" s="295"/>
      <c r="Q11" s="65" t="s">
        <v>33</v>
      </c>
      <c r="R11" s="8">
        <v>1000</v>
      </c>
    </row>
    <row r="12" spans="1:19" ht="17.25" thickBot="1"/>
    <row r="13" spans="1:19" ht="17.25" customHeight="1" thickBot="1">
      <c r="A13" s="275" t="s">
        <v>34</v>
      </c>
      <c r="B13" s="276"/>
      <c r="C13" s="276"/>
      <c r="D13" s="276"/>
      <c r="E13" s="276"/>
      <c r="F13" s="276"/>
      <c r="G13" s="276"/>
      <c r="H13" s="276"/>
      <c r="I13" s="276"/>
      <c r="J13" s="276"/>
      <c r="K13" s="276"/>
      <c r="L13" s="276"/>
      <c r="M13" s="276"/>
      <c r="N13" s="276"/>
      <c r="O13" s="277"/>
      <c r="Q13" s="274"/>
      <c r="R13" s="274"/>
      <c r="S13" s="274"/>
    </row>
    <row r="14" spans="1:19" ht="17.25" customHeight="1" thickBot="1">
      <c r="A14" s="205" t="s">
        <v>35</v>
      </c>
      <c r="B14" s="275" t="s">
        <v>36</v>
      </c>
      <c r="C14" s="277"/>
      <c r="D14" s="275" t="s">
        <v>37</v>
      </c>
      <c r="E14" s="276"/>
      <c r="F14" s="277"/>
      <c r="G14" s="278">
        <f>_xlfn.IFNA(VLOOKUP(B14, 현재가테이블!$B$2:$D$200, 2, FALSE), "-")</f>
        <v>74050000</v>
      </c>
      <c r="H14" s="279"/>
      <c r="I14" s="280"/>
      <c r="J14" s="275" t="s">
        <v>38</v>
      </c>
      <c r="K14" s="276"/>
      <c r="L14" s="277"/>
      <c r="M14" s="281">
        <f>_xlfn.IFNA(VLOOKUP(B14, 현재가테이블!$B$2:$D$200, 3, FALSE), "-")</f>
        <v>-1.04236269E-2</v>
      </c>
      <c r="N14" s="282"/>
      <c r="O14" s="283"/>
      <c r="Q14" s="274"/>
      <c r="R14" s="274"/>
      <c r="S14" s="274"/>
    </row>
    <row r="15" spans="1:19" ht="17.25" customHeight="1" thickBot="1">
      <c r="A15" s="312" t="s">
        <v>39</v>
      </c>
      <c r="B15" s="313" t="str">
        <f>TEXT($G$1, "[$-ko-KR]yyyy-mm-dd(ddd) ") &amp; "오전 00:00"</f>
        <v>2021-10-13(수) 오전 00:00</v>
      </c>
      <c r="C15" s="314"/>
      <c r="D15" s="288" t="str">
        <f>TEXT($G$1, "[$-ko-KR]yyyy-mm-dd(ddd) ") &amp; "오후 14:00"</f>
        <v>2021-10-13(수) 오후 14:00</v>
      </c>
      <c r="E15" s="289"/>
      <c r="F15" s="290"/>
      <c r="G15" s="288" t="str">
        <f>TEXT($G$1, "[$-ko-KR]yyyy-mm-dd(ddd) ") &amp; "오후 19:00"</f>
        <v>2021-10-13(수) 오후 19:00</v>
      </c>
      <c r="H15" s="289"/>
      <c r="I15" s="290"/>
      <c r="J15" s="288" t="str">
        <f>TEXT($G$1, "[$-ko-KR]yyyy-mm-dd(ddd) ") &amp; "오후 21:00"</f>
        <v>2021-10-13(수) 오후 21:00</v>
      </c>
      <c r="K15" s="289"/>
      <c r="L15" s="290"/>
      <c r="M15" s="288" t="str">
        <f>TEXT($G$1+1, "[$-ko-KR]yyyy-mm-dd(ddd) ") &amp; "오전 00:00"</f>
        <v>2021-10-14(목) 오전 00:00</v>
      </c>
      <c r="N15" s="289"/>
      <c r="O15" s="290"/>
      <c r="Q15" s="274"/>
      <c r="R15" s="274"/>
      <c r="S15" s="274"/>
    </row>
    <row r="16" spans="1:19" ht="17.25" customHeight="1" thickBot="1">
      <c r="A16" s="312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06" t="s">
        <v>37</v>
      </c>
      <c r="H16" s="207" t="s">
        <v>40</v>
      </c>
      <c r="I16" s="208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64"/>
      <c r="R16" s="264"/>
      <c r="S16" s="264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74"/>
      <c r="R17" s="274"/>
      <c r="S17" s="274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74"/>
      <c r="R18" s="274"/>
      <c r="S18" s="274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64"/>
      <c r="R19" s="264"/>
      <c r="S19" s="264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64"/>
      <c r="R20" s="264"/>
      <c r="S20" s="264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64"/>
      <c r="R21" s="264"/>
      <c r="S21" s="264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64"/>
      <c r="R22" s="264"/>
      <c r="S22" s="264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64"/>
      <c r="R23" s="264"/>
      <c r="S23" s="264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64"/>
      <c r="R24" s="264"/>
      <c r="S24" s="264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65"/>
      <c r="R26" s="266"/>
      <c r="S26" s="267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68"/>
      <c r="R27" s="269"/>
      <c r="S27" s="270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1"/>
      <c r="R28" s="272"/>
      <c r="S28" s="273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64"/>
      <c r="R29" s="264"/>
      <c r="S29" s="264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74"/>
      <c r="R30" s="274"/>
      <c r="S30" s="274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74"/>
      <c r="R31" s="274"/>
      <c r="S31" s="274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64"/>
      <c r="R32" s="264"/>
      <c r="S32" s="264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64"/>
      <c r="R33" s="264"/>
      <c r="S33" s="264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64"/>
      <c r="R34" s="264"/>
      <c r="S34" s="264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53"/>
      <c r="R35" s="254"/>
      <c r="S35" s="255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56"/>
      <c r="R36" s="257"/>
      <c r="S36" s="258"/>
    </row>
    <row r="37" spans="1:19" ht="17.25" customHeight="1" thickBot="1">
      <c r="A37" s="132" t="s">
        <v>42</v>
      </c>
      <c r="B37" s="317">
        <v>150000</v>
      </c>
      <c r="C37" s="318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59"/>
      <c r="R37" s="260"/>
      <c r="S37" s="261"/>
    </row>
    <row r="38" spans="1:19" ht="17.25" customHeight="1"/>
    <row r="39" spans="1:19" ht="17.25" customHeight="1" thickBot="1"/>
    <row r="40" spans="1:19" ht="17.25" customHeight="1" thickBot="1">
      <c r="A40" s="275" t="s">
        <v>44</v>
      </c>
      <c r="B40" s="276"/>
      <c r="C40" s="276"/>
      <c r="D40" s="276"/>
      <c r="E40" s="276"/>
      <c r="F40" s="276"/>
      <c r="G40" s="276"/>
      <c r="H40" s="276"/>
      <c r="I40" s="276"/>
      <c r="J40" s="276"/>
      <c r="K40" s="276"/>
      <c r="L40" s="276"/>
      <c r="M40" s="276"/>
      <c r="N40" s="276"/>
      <c r="O40" s="277"/>
      <c r="Q40" s="274"/>
      <c r="R40" s="274"/>
      <c r="S40" s="274"/>
    </row>
    <row r="41" spans="1:19" ht="17.25" customHeight="1" thickBot="1">
      <c r="A41" s="205" t="s">
        <v>265</v>
      </c>
      <c r="B41" s="275" t="s">
        <v>49</v>
      </c>
      <c r="C41" s="277"/>
      <c r="D41" s="275" t="s">
        <v>58</v>
      </c>
      <c r="E41" s="276"/>
      <c r="F41" s="277"/>
      <c r="G41" s="278">
        <f>_xlfn.IFNA(VLOOKUP(B41, 현재가테이블!$B$2:$D$200, 2, FALSE), "-")</f>
        <v>74050000</v>
      </c>
      <c r="H41" s="279"/>
      <c r="I41" s="280"/>
      <c r="J41" s="275" t="s">
        <v>59</v>
      </c>
      <c r="K41" s="276"/>
      <c r="L41" s="277"/>
      <c r="M41" s="281">
        <f>_xlfn.IFNA(VLOOKUP(B41, 현재가테이블!$B$2:$D$200, 3, FALSE), "-")</f>
        <v>-1.04236269E-2</v>
      </c>
      <c r="N41" s="282"/>
      <c r="O41" s="283"/>
      <c r="Q41" s="274"/>
      <c r="R41" s="274"/>
      <c r="S41" s="274"/>
    </row>
    <row r="42" spans="1:19" ht="17.25" customHeight="1" thickBot="1">
      <c r="A42" s="319" t="s">
        <v>55</v>
      </c>
      <c r="B42" s="315" t="str">
        <f>TEXT($G$1, "[$-ko-KR]yyyy-mm-dd(ddd) ") &amp; "오전 00:00"</f>
        <v>2021-10-13(수) 오전 00:00</v>
      </c>
      <c r="C42" s="316"/>
      <c r="D42" s="288" t="str">
        <f>TEXT($G$1, "[$-ko-KR]yyyy-mm-dd(ddd) ") &amp; "오후 14:00"</f>
        <v>2021-10-13(수) 오후 14:00</v>
      </c>
      <c r="E42" s="289"/>
      <c r="F42" s="290"/>
      <c r="G42" s="288" t="str">
        <f>TEXT($G$1, "[$-ko-KR]yyyy-mm-dd(ddd) ") &amp; "오후 19:00"</f>
        <v>2021-10-13(수) 오후 19:00</v>
      </c>
      <c r="H42" s="289"/>
      <c r="I42" s="290"/>
      <c r="J42" s="288" t="str">
        <f>TEXT($G$1, "[$-ko-KR]yyyy-mm-dd(ddd) ") &amp; "오후 21:00"</f>
        <v>2021-10-13(수) 오후 21:00</v>
      </c>
      <c r="K42" s="289"/>
      <c r="L42" s="290"/>
      <c r="M42" s="288" t="str">
        <f>TEXT($G$1+1, "[$-ko-KR]yyyy-mm-dd(ddd) ") &amp; "오전 00:00"</f>
        <v>2021-10-14(목) 오전 00:00</v>
      </c>
      <c r="N42" s="289"/>
      <c r="O42" s="290"/>
      <c r="Q42" s="274"/>
      <c r="R42" s="274"/>
      <c r="S42" s="274"/>
    </row>
    <row r="43" spans="1:19" ht="17.25" customHeight="1" thickBot="1">
      <c r="A43" s="320"/>
      <c r="B43" s="121" t="s">
        <v>58</v>
      </c>
      <c r="C43" s="122" t="s">
        <v>59</v>
      </c>
      <c r="D43" s="2" t="s">
        <v>58</v>
      </c>
      <c r="E43" s="10" t="s">
        <v>266</v>
      </c>
      <c r="F43" s="11" t="s">
        <v>267</v>
      </c>
      <c r="G43" s="206" t="s">
        <v>58</v>
      </c>
      <c r="H43" s="207" t="s">
        <v>266</v>
      </c>
      <c r="I43" s="208" t="s">
        <v>267</v>
      </c>
      <c r="J43" s="10" t="s">
        <v>58</v>
      </c>
      <c r="K43" s="10" t="s">
        <v>266</v>
      </c>
      <c r="L43" s="115" t="s">
        <v>267</v>
      </c>
      <c r="M43" s="2" t="s">
        <v>58</v>
      </c>
      <c r="N43" s="10" t="s">
        <v>266</v>
      </c>
      <c r="O43" s="66" t="s">
        <v>267</v>
      </c>
      <c r="Q43" s="264"/>
      <c r="R43" s="264"/>
      <c r="S43" s="264"/>
    </row>
    <row r="44" spans="1:19" ht="17.25" customHeight="1" thickBot="1">
      <c r="A44" s="123" t="s">
        <v>232</v>
      </c>
      <c r="B44" s="124">
        <v>89.7</v>
      </c>
      <c r="C44" s="76">
        <v>6.2796208500000006E-2</v>
      </c>
      <c r="D44" s="13">
        <v>86.8</v>
      </c>
      <c r="E44" s="14">
        <f>IF(ISNUMBER(D44), (D44 - $B44) / $B44, "")</f>
        <v>-3.2329988851728046E-2</v>
      </c>
      <c r="F44" s="16">
        <f>IF(ISNUMBER(D44), $B64 * E44, "")</f>
        <v>-4849.4983277592073</v>
      </c>
      <c r="G44" s="29">
        <v>86.6</v>
      </c>
      <c r="H44" s="14">
        <f>IF(ISNUMBER(G44), (G44 - $B44) / $B44, "")</f>
        <v>-3.4559643255295522E-2</v>
      </c>
      <c r="I44" s="100">
        <f>IF(ISNUMBER(G44), $B64 * H44, "")</f>
        <v>-5183.9464882943284</v>
      </c>
      <c r="J44" s="13">
        <v>86.8</v>
      </c>
      <c r="K44" s="14">
        <f>IF(ISNUMBER(J44), (J44 - $B44) / $B44, "")</f>
        <v>-3.2329988851728046E-2</v>
      </c>
      <c r="L44" s="16">
        <f>IF(ISNUMBER(J44), $B64 * K44, "")</f>
        <v>-4849.4983277592073</v>
      </c>
      <c r="M44" s="29">
        <v>87.6</v>
      </c>
      <c r="N44" s="14">
        <f>IF(ISNUMBER(M44), (M44 - $B44) / $B44, "")</f>
        <v>-2.3411371237458289E-2</v>
      </c>
      <c r="O44" s="16">
        <f>IF(ISNUMBER(M44), $B64 * N44, "")</f>
        <v>-3511.7056856187432</v>
      </c>
      <c r="Q44" s="274"/>
      <c r="R44" s="274"/>
      <c r="S44" s="274"/>
    </row>
    <row r="45" spans="1:19" ht="17.25" customHeight="1" thickBot="1">
      <c r="A45" s="125" t="s">
        <v>200</v>
      </c>
      <c r="B45" s="126">
        <v>88.2</v>
      </c>
      <c r="C45" s="77">
        <v>5.5023923400000001E-2</v>
      </c>
      <c r="D45" s="15">
        <v>86.8</v>
      </c>
      <c r="E45" s="32">
        <f t="shared" ref="E45:E48" si="14">IF(ISNUMBER(D45), (D45 - $B45) / $B45, "")</f>
        <v>-1.5873015873015938E-2</v>
      </c>
      <c r="F45" s="18">
        <f>IF(ISNUMBER(D45), $B64 * E45, "")</f>
        <v>-2380.9523809523907</v>
      </c>
      <c r="G45" s="31">
        <v>89</v>
      </c>
      <c r="H45" s="32">
        <f t="shared" ref="H45:H48" si="15">IF(ISNUMBER(G45), (G45 - $B45) / $B45, "")</f>
        <v>9.0702947845804661E-3</v>
      </c>
      <c r="I45" s="101">
        <f>IF(ISNUMBER(G45), $B64 * H45, "")</f>
        <v>1360.5442176870699</v>
      </c>
      <c r="J45" s="15">
        <v>87.7</v>
      </c>
      <c r="K45" s="32">
        <f t="shared" ref="K45:K48" si="16">IF(ISNUMBER(J45), (J45 - $B45) / $B45, "")</f>
        <v>-5.6689342403628117E-3</v>
      </c>
      <c r="L45" s="18">
        <f>IF(ISNUMBER(J45), $B64 * K45, "")</f>
        <v>-850.34013605442181</v>
      </c>
      <c r="M45" s="31">
        <v>88</v>
      </c>
      <c r="N45" s="32">
        <f t="shared" ref="N45:N48" si="17">IF(ISNUMBER(M45), (M45 - $B45) / $B45, "")</f>
        <v>-2.2675736961451569E-3</v>
      </c>
      <c r="O45" s="18">
        <f>IF(ISNUMBER(M45), $B64 * N45, "")</f>
        <v>-340.13605442177351</v>
      </c>
      <c r="Q45" s="274"/>
      <c r="R45" s="274"/>
      <c r="S45" s="274"/>
    </row>
    <row r="46" spans="1:19" ht="17.25" customHeight="1" thickBot="1">
      <c r="A46" s="125" t="s">
        <v>206</v>
      </c>
      <c r="B46" s="126">
        <v>16.600000000000001</v>
      </c>
      <c r="C46" s="77">
        <v>4.4025157199999998E-2</v>
      </c>
      <c r="D46" s="15">
        <v>16.5</v>
      </c>
      <c r="E46" s="32">
        <f t="shared" si="14"/>
        <v>-6.024096385542254E-3</v>
      </c>
      <c r="F46" s="18">
        <f>IF(ISNUMBER(D46), $B64 * E46, "")</f>
        <v>-903.61445783133809</v>
      </c>
      <c r="G46" s="31">
        <v>16.3</v>
      </c>
      <c r="H46" s="32">
        <f t="shared" si="15"/>
        <v>-1.8072289156626547E-2</v>
      </c>
      <c r="I46" s="101">
        <f>IF(ISNUMBER(G46), $B64 * H46, "")</f>
        <v>-2710.8433734939822</v>
      </c>
      <c r="J46" s="15">
        <v>16.5</v>
      </c>
      <c r="K46" s="32">
        <f t="shared" si="16"/>
        <v>-6.024096385542254E-3</v>
      </c>
      <c r="L46" s="18">
        <f>IF(ISNUMBER(J46), $B64 * K46, "")</f>
        <v>-903.61445783133809</v>
      </c>
      <c r="M46" s="31">
        <v>16.600000000000001</v>
      </c>
      <c r="N46" s="32">
        <f t="shared" si="17"/>
        <v>0</v>
      </c>
      <c r="O46" s="18">
        <f>IF(ISNUMBER(M46), $B64 * N46, "")</f>
        <v>0</v>
      </c>
      <c r="Q46" s="264"/>
      <c r="R46" s="264"/>
      <c r="S46" s="264"/>
    </row>
    <row r="47" spans="1:19" ht="17.25" customHeight="1" thickBot="1">
      <c r="A47" s="125" t="s">
        <v>208</v>
      </c>
      <c r="B47" s="126">
        <v>20.2</v>
      </c>
      <c r="C47" s="77">
        <v>4.1237113399999997E-2</v>
      </c>
      <c r="D47" s="15">
        <v>20.3</v>
      </c>
      <c r="E47" s="32">
        <f t="shared" si="14"/>
        <v>4.9504950495050208E-3</v>
      </c>
      <c r="F47" s="18">
        <f>IF(ISNUMBER(D47), $B64 * E47, "")</f>
        <v>742.5742574257531</v>
      </c>
      <c r="G47" s="31">
        <v>21.3</v>
      </c>
      <c r="H47" s="32">
        <f t="shared" si="15"/>
        <v>5.4455445544554525E-2</v>
      </c>
      <c r="I47" s="101">
        <f>IF(ISNUMBER(G47), $B64 * H47, "")</f>
        <v>8168.3168316831789</v>
      </c>
      <c r="J47" s="15">
        <v>21.3</v>
      </c>
      <c r="K47" s="32">
        <f t="shared" si="16"/>
        <v>5.4455445544554525E-2</v>
      </c>
      <c r="L47" s="18">
        <f>IF(ISNUMBER(J47), $B64 * K47, "")</f>
        <v>8168.3168316831789</v>
      </c>
      <c r="M47" s="31">
        <v>21</v>
      </c>
      <c r="N47" s="32">
        <f t="shared" si="17"/>
        <v>3.9603960396039639E-2</v>
      </c>
      <c r="O47" s="18">
        <f>IF(ISNUMBER(M47), $B64 * N47, "")</f>
        <v>5940.5940594059457</v>
      </c>
      <c r="Q47" s="264"/>
      <c r="R47" s="264"/>
      <c r="S47" s="264"/>
    </row>
    <row r="48" spans="1:19" ht="17.25" customHeight="1" thickBot="1">
      <c r="A48" s="127" t="s">
        <v>146</v>
      </c>
      <c r="B48" s="128">
        <v>22.9</v>
      </c>
      <c r="C48" s="78">
        <v>3.1531531500000001E-2</v>
      </c>
      <c r="D48" s="20">
        <v>22.7</v>
      </c>
      <c r="E48" s="21">
        <f t="shared" si="14"/>
        <v>-8.7336244541484417E-3</v>
      </c>
      <c r="F48" s="22">
        <f>IF(ISNUMBER(D48), $B64 * E48, "")</f>
        <v>-1310.0436681222664</v>
      </c>
      <c r="G48" s="30">
        <v>22.1</v>
      </c>
      <c r="H48" s="21">
        <f t="shared" si="15"/>
        <v>-3.4934497816593767E-2</v>
      </c>
      <c r="I48" s="105">
        <f>IF(ISNUMBER(G48), $B64 * H48, "")</f>
        <v>-5240.1746724890654</v>
      </c>
      <c r="J48" s="20">
        <v>22.3</v>
      </c>
      <c r="K48" s="21">
        <f t="shared" si="16"/>
        <v>-2.6200873362445323E-2</v>
      </c>
      <c r="L48" s="22">
        <f>IF(ISNUMBER(J48), $B64 * K48, "")</f>
        <v>-3930.1310043667986</v>
      </c>
      <c r="M48" s="30">
        <v>22.4</v>
      </c>
      <c r="N48" s="21">
        <f t="shared" si="17"/>
        <v>-2.1834061135371181E-2</v>
      </c>
      <c r="O48" s="22">
        <f>IF(ISNUMBER(M48), $B64 * N48, "")</f>
        <v>-3275.1091703056773</v>
      </c>
      <c r="Q48" s="264"/>
      <c r="R48" s="264"/>
      <c r="S48" s="264"/>
    </row>
    <row r="49" spans="1:19" ht="17.25" customHeight="1" thickBot="1">
      <c r="A49" s="125" t="s">
        <v>248</v>
      </c>
      <c r="B49" s="129">
        <v>95.9</v>
      </c>
      <c r="C49" s="80">
        <v>1.58898305E-2</v>
      </c>
      <c r="D49" s="106">
        <v>95.4</v>
      </c>
      <c r="E49" s="107">
        <f>IF(ISNUMBER(D49), (D49 - $B49) / $B49, "")</f>
        <v>-5.2137643378519288E-3</v>
      </c>
      <c r="F49" s="108">
        <f>IF(ISNUMBER(D49), $B64 * E49, "")</f>
        <v>-782.06465067778936</v>
      </c>
      <c r="G49" s="109">
        <v>93.9</v>
      </c>
      <c r="H49" s="107">
        <f>IF(ISNUMBER(G49), (G49 - $B49) / $B49, "")</f>
        <v>-2.0855057351407715E-2</v>
      </c>
      <c r="I49" s="110">
        <f>IF(ISNUMBER(G49), $B64 * H49, "")</f>
        <v>-3128.2586027111574</v>
      </c>
      <c r="J49" s="106">
        <v>94.9</v>
      </c>
      <c r="K49" s="107">
        <f>IF(ISNUMBER(J49), (J49 - $B49) / $B49, "")</f>
        <v>-1.0427528675703858E-2</v>
      </c>
      <c r="L49" s="108">
        <f>IF(ISNUMBER(J49), $B64 * K49, "")</f>
        <v>-1564.1293013555787</v>
      </c>
      <c r="M49" s="109">
        <v>95</v>
      </c>
      <c r="N49" s="107">
        <f>IF(ISNUMBER(M49), (M49 - $B49) / $B49, "")</f>
        <v>-9.3847758081335303E-3</v>
      </c>
      <c r="O49" s="108">
        <f>IF(ISNUMBER(M49), $B64 * N49, "")</f>
        <v>-1407.7163712200295</v>
      </c>
      <c r="Q49" s="264"/>
      <c r="R49" s="264"/>
      <c r="S49" s="264"/>
    </row>
    <row r="50" spans="1:19" ht="17.25" customHeight="1" thickBot="1">
      <c r="A50" s="125" t="s">
        <v>148</v>
      </c>
      <c r="B50" s="126">
        <v>14.2</v>
      </c>
      <c r="C50" s="77">
        <v>1.42857143E-2</v>
      </c>
      <c r="D50" s="15">
        <v>14.1</v>
      </c>
      <c r="E50" s="32">
        <f t="shared" ref="E50:E53" si="18">IF(ISNUMBER(D50), (D50 - $B50) / $B50, "")</f>
        <v>-7.0422535211267356E-3</v>
      </c>
      <c r="F50" s="18">
        <f>IF(ISNUMBER(D50), $B64 * E50, "")</f>
        <v>-1056.3380281690104</v>
      </c>
      <c r="G50" s="31">
        <v>14.4</v>
      </c>
      <c r="H50" s="32">
        <f t="shared" ref="H50:H53" si="19">IF(ISNUMBER(G50), (G50 - $B50) / $B50, "")</f>
        <v>1.4084507042253596E-2</v>
      </c>
      <c r="I50" s="101">
        <f>IF(ISNUMBER(G50), $B64 * H50, "")</f>
        <v>2112.6760563380394</v>
      </c>
      <c r="J50" s="15">
        <v>14.5</v>
      </c>
      <c r="K50" s="32">
        <f t="shared" ref="K50:K53" si="20">IF(ISNUMBER(J50), (J50 - $B50) / $B50, "")</f>
        <v>2.1126760563380333E-2</v>
      </c>
      <c r="L50" s="18">
        <f>IF(ISNUMBER(J50), $B64 * K50, "")</f>
        <v>3169.01408450705</v>
      </c>
      <c r="M50" s="31">
        <v>14.5</v>
      </c>
      <c r="N50" s="32">
        <f t="shared" ref="N50:N53" si="21">IF(ISNUMBER(M50), (M50 - $B50) / $B50, "")</f>
        <v>2.1126760563380333E-2</v>
      </c>
      <c r="O50" s="18">
        <f>IF(ISNUMBER(M50), $B64 * N50, "")</f>
        <v>3169.01408450705</v>
      </c>
      <c r="Q50" s="264"/>
      <c r="R50" s="264"/>
      <c r="S50" s="264"/>
    </row>
    <row r="51" spans="1:19" ht="17.25" customHeight="1" thickBot="1">
      <c r="A51" s="125" t="s">
        <v>98</v>
      </c>
      <c r="B51" s="126">
        <v>4.59</v>
      </c>
      <c r="C51" s="77">
        <v>8.7912088000000003E-3</v>
      </c>
      <c r="D51" s="15">
        <v>4.57</v>
      </c>
      <c r="E51" s="32">
        <f t="shared" si="18"/>
        <v>-4.3572984749454414E-3</v>
      </c>
      <c r="F51" s="18">
        <f>IF(ISNUMBER(D51), $B64 * E51, "")</f>
        <v>-653.59477124181626</v>
      </c>
      <c r="G51" s="31">
        <v>4.46</v>
      </c>
      <c r="H51" s="32">
        <f t="shared" si="19"/>
        <v>-2.8322440087145948E-2</v>
      </c>
      <c r="I51" s="101">
        <f>IF(ISNUMBER(G51), $B64 * H51, "")</f>
        <v>-4248.3660130718918</v>
      </c>
      <c r="J51" s="15">
        <v>4.49</v>
      </c>
      <c r="K51" s="32">
        <f t="shared" si="20"/>
        <v>-2.1786492374727594E-2</v>
      </c>
      <c r="L51" s="18">
        <f>IF(ISNUMBER(J51), $B64 * K51, "")</f>
        <v>-3267.9738562091393</v>
      </c>
      <c r="M51" s="31">
        <v>4.53</v>
      </c>
      <c r="N51" s="32">
        <f t="shared" si="21"/>
        <v>-1.3071895424836517E-2</v>
      </c>
      <c r="O51" s="18">
        <f>IF(ISNUMBER(M51), $B64 * N51, "")</f>
        <v>-1960.7843137254774</v>
      </c>
      <c r="Q51" s="264"/>
      <c r="R51" s="264"/>
      <c r="S51" s="264"/>
    </row>
    <row r="52" spans="1:19" ht="17.25" customHeight="1" thickBot="1">
      <c r="A52" s="125" t="s">
        <v>214</v>
      </c>
      <c r="B52" s="126">
        <v>12.9</v>
      </c>
      <c r="C52" s="77">
        <v>7.8125E-3</v>
      </c>
      <c r="D52" s="15">
        <v>12.9</v>
      </c>
      <c r="E52" s="32">
        <f t="shared" si="18"/>
        <v>0</v>
      </c>
      <c r="F52" s="18">
        <f>IF(ISNUMBER(D52), $B64 * E52, "")</f>
        <v>0</v>
      </c>
      <c r="G52" s="31">
        <v>13.3</v>
      </c>
      <c r="H52" s="32">
        <f t="shared" si="19"/>
        <v>3.1007751937984523E-2</v>
      </c>
      <c r="I52" s="101">
        <f>IF(ISNUMBER(G52), $B64 * H52, "")</f>
        <v>4651.1627906976782</v>
      </c>
      <c r="J52" s="15">
        <v>13.2</v>
      </c>
      <c r="K52" s="32">
        <f t="shared" si="20"/>
        <v>2.3255813953488289E-2</v>
      </c>
      <c r="L52" s="18">
        <f>IF(ISNUMBER(J52), $B64 * K52, "")</f>
        <v>3488.3720930232435</v>
      </c>
      <c r="M52" s="31">
        <v>13.2</v>
      </c>
      <c r="N52" s="32">
        <f t="shared" si="21"/>
        <v>2.3255813953488289E-2</v>
      </c>
      <c r="O52" s="18">
        <f>IF(ISNUMBER(M52), $B64 * N52, "")</f>
        <v>3488.3720930232435</v>
      </c>
      <c r="Q52" s="33"/>
      <c r="R52" s="33"/>
    </row>
    <row r="53" spans="1:19" ht="17.25" customHeight="1" thickBot="1">
      <c r="A53" s="130" t="s">
        <v>72</v>
      </c>
      <c r="B53" s="131">
        <v>37.6</v>
      </c>
      <c r="C53" s="79">
        <v>5.3475935999999996E-3</v>
      </c>
      <c r="D53" s="24">
        <v>40.5</v>
      </c>
      <c r="E53" s="25">
        <f t="shared" si="18"/>
        <v>7.7127659574468044E-2</v>
      </c>
      <c r="F53" s="104">
        <f>IF(ISNUMBER(D53), $B64 * E53, "")</f>
        <v>11569.148936170206</v>
      </c>
      <c r="G53" s="102">
        <v>40.1</v>
      </c>
      <c r="H53" s="25">
        <f t="shared" si="19"/>
        <v>6.6489361702127658E-2</v>
      </c>
      <c r="I53" s="103">
        <f>IF(ISNUMBER(G53), $B64 * H53, "")</f>
        <v>9973.4042553191484</v>
      </c>
      <c r="J53" s="24">
        <v>42.4</v>
      </c>
      <c r="K53" s="25">
        <f t="shared" si="20"/>
        <v>0.12765957446808501</v>
      </c>
      <c r="L53" s="104">
        <f>IF(ISNUMBER(J53), $B64 * K53, "")</f>
        <v>19148.936170212753</v>
      </c>
      <c r="M53" s="102">
        <v>40.6</v>
      </c>
      <c r="N53" s="25">
        <f t="shared" si="21"/>
        <v>7.9787234042553182E-2</v>
      </c>
      <c r="O53" s="104">
        <f>IF(ISNUMBER(M53), $B64 * N53, "")</f>
        <v>11968.085106382978</v>
      </c>
      <c r="Q53" s="265"/>
      <c r="R53" s="266"/>
      <c r="S53" s="267"/>
    </row>
    <row r="54" spans="1:19" ht="17.25" customHeight="1">
      <c r="A54" s="123" t="s">
        <v>188</v>
      </c>
      <c r="B54" s="124">
        <v>19.3</v>
      </c>
      <c r="C54" s="76">
        <v>5.2083333000000004E-3</v>
      </c>
      <c r="D54" s="13">
        <v>19.3</v>
      </c>
      <c r="E54" s="14">
        <f>IF(ISNUMBER(D54), (D54 - $B54) / $B54, "")</f>
        <v>0</v>
      </c>
      <c r="F54" s="16">
        <f>IF(ISNUMBER(D54), $B64 * E54, "")</f>
        <v>0</v>
      </c>
      <c r="G54" s="29">
        <v>19.600000000000001</v>
      </c>
      <c r="H54" s="14">
        <f>IF(ISNUMBER(G54), (G54 - $B54) / $B54, "")</f>
        <v>1.5544041450777238E-2</v>
      </c>
      <c r="I54" s="100">
        <f>IF(ISNUMBER(G54), $B64 * H54, "")</f>
        <v>2331.6062176165856</v>
      </c>
      <c r="J54" s="13">
        <v>19.7</v>
      </c>
      <c r="K54" s="14">
        <f>IF(ISNUMBER(J54), (J54 - $B54) / $B54, "")</f>
        <v>2.0725388601036194E-2</v>
      </c>
      <c r="L54" s="16">
        <f>IF(ISNUMBER(J54), $B64 * K54, "")</f>
        <v>3108.8082901554289</v>
      </c>
      <c r="M54" s="29">
        <v>19.8</v>
      </c>
      <c r="N54" s="14">
        <f>IF(ISNUMBER(M54), (M54 - $B54) / $B54, "")</f>
        <v>2.5906735751295335E-2</v>
      </c>
      <c r="O54" s="16">
        <f>IF(ISNUMBER(M54), $B64 * N54, "")</f>
        <v>3886.0103626943001</v>
      </c>
      <c r="Q54" s="268"/>
      <c r="R54" s="269"/>
      <c r="S54" s="270"/>
    </row>
    <row r="55" spans="1:19" ht="17.25" customHeight="1" thickBot="1">
      <c r="A55" s="125" t="s">
        <v>202</v>
      </c>
      <c r="B55" s="126">
        <v>20</v>
      </c>
      <c r="C55" s="77">
        <v>5.0251256000000003E-3</v>
      </c>
      <c r="D55" s="15">
        <v>20.6</v>
      </c>
      <c r="E55" s="32">
        <f t="shared" ref="E55:E58" si="22">IF(ISNUMBER(D55), (D55 - $B55) / $B55, "")</f>
        <v>3.0000000000000072E-2</v>
      </c>
      <c r="F55" s="18">
        <f>IF(ISNUMBER(D55), $B64 * E55, "")</f>
        <v>4500.0000000000109</v>
      </c>
      <c r="G55" s="31">
        <v>20.6</v>
      </c>
      <c r="H55" s="32">
        <f t="shared" ref="H55:H58" si="23">IF(ISNUMBER(G55), (G55 - $B55) / $B55, "")</f>
        <v>3.0000000000000072E-2</v>
      </c>
      <c r="I55" s="101">
        <f>IF(ISNUMBER(G55), $B64 * H55, "")</f>
        <v>4500.0000000000109</v>
      </c>
      <c r="J55" s="15">
        <v>21.1</v>
      </c>
      <c r="K55" s="32">
        <f t="shared" ref="K55:K58" si="24">IF(ISNUMBER(J55), (J55 - $B55) / $B55, "")</f>
        <v>5.500000000000007E-2</v>
      </c>
      <c r="L55" s="18">
        <f>IF(ISNUMBER(J55), $B64 * K55, "")</f>
        <v>8250.0000000000109</v>
      </c>
      <c r="M55" s="31">
        <v>21.7</v>
      </c>
      <c r="N55" s="32">
        <f t="shared" ref="N55:N58" si="25">IF(ISNUMBER(M55), (M55 - $B55) / $B55, "")</f>
        <v>8.4999999999999964E-2</v>
      </c>
      <c r="O55" s="18">
        <f>IF(ISNUMBER(M55), $B64 * N55, "")</f>
        <v>12749.999999999995</v>
      </c>
      <c r="Q55" s="271"/>
      <c r="R55" s="272"/>
      <c r="S55" s="273"/>
    </row>
    <row r="56" spans="1:19" ht="17.25" customHeight="1" thickBot="1">
      <c r="A56" s="125" t="s">
        <v>120</v>
      </c>
      <c r="B56" s="126">
        <v>39.299999999999997</v>
      </c>
      <c r="C56" s="77">
        <v>2.5510203999999999E-3</v>
      </c>
      <c r="D56" s="15">
        <v>39.299999999999997</v>
      </c>
      <c r="E56" s="32">
        <f t="shared" si="22"/>
        <v>0</v>
      </c>
      <c r="F56" s="18">
        <f>IF(ISNUMBER(D56), $B64 * E56, "")</f>
        <v>0</v>
      </c>
      <c r="G56" s="31">
        <v>39</v>
      </c>
      <c r="H56" s="32">
        <f t="shared" si="23"/>
        <v>-7.6335877862594706E-3</v>
      </c>
      <c r="I56" s="101">
        <f>IF(ISNUMBER(G56), $B64 * H56, "")</f>
        <v>-1145.0381679389207</v>
      </c>
      <c r="J56" s="15">
        <v>39.200000000000003</v>
      </c>
      <c r="K56" s="32">
        <f t="shared" si="24"/>
        <v>-2.5445292620863693E-3</v>
      </c>
      <c r="L56" s="18">
        <f>IF(ISNUMBER(J56), $B64 * K56, "")</f>
        <v>-381.67938931295538</v>
      </c>
      <c r="M56" s="31">
        <v>39.200000000000003</v>
      </c>
      <c r="N56" s="32">
        <f t="shared" si="25"/>
        <v>-2.5445292620863693E-3</v>
      </c>
      <c r="O56" s="18">
        <f>IF(ISNUMBER(M56), $B64 * N56, "")</f>
        <v>-381.67938931295538</v>
      </c>
      <c r="Q56" s="264"/>
      <c r="R56" s="264"/>
      <c r="S56" s="264"/>
    </row>
    <row r="57" spans="1:19" ht="17.25" customHeight="1" thickBot="1">
      <c r="A57" s="125" t="s">
        <v>186</v>
      </c>
      <c r="B57" s="126">
        <v>17</v>
      </c>
      <c r="C57" s="77">
        <v>-5.8479532000000004E-3</v>
      </c>
      <c r="D57" s="15">
        <v>17.3</v>
      </c>
      <c r="E57" s="32">
        <f t="shared" si="22"/>
        <v>1.7647058823529453E-2</v>
      </c>
      <c r="F57" s="18">
        <f>IF(ISNUMBER(D57), $B64 * E57, "")</f>
        <v>2647.0588235294181</v>
      </c>
      <c r="G57" s="31">
        <v>17.399999999999999</v>
      </c>
      <c r="H57" s="32">
        <f t="shared" si="23"/>
        <v>2.3529411764705799E-2</v>
      </c>
      <c r="I57" s="101">
        <f>IF(ISNUMBER(G57), $B64 * H57, "")</f>
        <v>3529.4117647058697</v>
      </c>
      <c r="J57" s="15">
        <v>17.5</v>
      </c>
      <c r="K57" s="32">
        <f t="shared" si="24"/>
        <v>2.9411764705882353E-2</v>
      </c>
      <c r="L57" s="18">
        <f>IF(ISNUMBER(J57), $B64 * K57, "")</f>
        <v>4411.7647058823532</v>
      </c>
      <c r="M57" s="31">
        <v>17.399999999999999</v>
      </c>
      <c r="N57" s="32">
        <f t="shared" si="25"/>
        <v>2.3529411764705799E-2</v>
      </c>
      <c r="O57" s="18">
        <f>IF(ISNUMBER(M57), $B64 * N57, "")</f>
        <v>3529.4117647058697</v>
      </c>
      <c r="Q57" s="274"/>
      <c r="R57" s="274"/>
      <c r="S57" s="274"/>
    </row>
    <row r="58" spans="1:19" ht="17.25" customHeight="1" thickBot="1">
      <c r="A58" s="127" t="s">
        <v>65</v>
      </c>
      <c r="B58" s="128">
        <v>66.400000000000006</v>
      </c>
      <c r="C58" s="78">
        <v>-8.9552238999999999E-3</v>
      </c>
      <c r="D58" s="20">
        <v>66.099999999999994</v>
      </c>
      <c r="E58" s="21">
        <f t="shared" si="22"/>
        <v>-4.5180722891567972E-3</v>
      </c>
      <c r="F58" s="22">
        <f>IF(ISNUMBER(D58), $B64 * E58, "")</f>
        <v>-677.71084337351954</v>
      </c>
      <c r="G58" s="30">
        <v>65.099999999999994</v>
      </c>
      <c r="H58" s="21">
        <f t="shared" si="23"/>
        <v>-1.9578313253012219E-2</v>
      </c>
      <c r="I58" s="105">
        <f>IF(ISNUMBER(G58), $B64 * H58, "")</f>
        <v>-2936.746987951833</v>
      </c>
      <c r="J58" s="20">
        <v>65.599999999999994</v>
      </c>
      <c r="K58" s="21">
        <f t="shared" si="24"/>
        <v>-1.2048192771084508E-2</v>
      </c>
      <c r="L58" s="22">
        <f>IF(ISNUMBER(J58), $B64 * K58, "")</f>
        <v>-1807.2289156626762</v>
      </c>
      <c r="M58" s="30">
        <v>66.5</v>
      </c>
      <c r="N58" s="21">
        <f t="shared" si="25"/>
        <v>1.5060240963854564E-3</v>
      </c>
      <c r="O58" s="22">
        <f>IF(ISNUMBER(M58), $B64 * N58, "")</f>
        <v>225.90361445781846</v>
      </c>
      <c r="Q58" s="274"/>
      <c r="R58" s="274"/>
      <c r="S58" s="274"/>
    </row>
    <row r="59" spans="1:19" ht="17.25" customHeight="1" thickBot="1">
      <c r="A59" s="125" t="s">
        <v>328</v>
      </c>
      <c r="B59" s="129">
        <v>0.27300000000000002</v>
      </c>
      <c r="C59" s="80">
        <v>-1.08695652E-2</v>
      </c>
      <c r="D59" s="106">
        <v>0.27300000000000002</v>
      </c>
      <c r="E59" s="107">
        <f>IF(ISNUMBER(D59), (D59 - $B59) / $B59, "")</f>
        <v>0</v>
      </c>
      <c r="F59" s="108">
        <f>IF(ISNUMBER(D59), $B64 * E59, "")</f>
        <v>0</v>
      </c>
      <c r="G59" s="109">
        <v>0.26700000000000002</v>
      </c>
      <c r="H59" s="107">
        <f>IF(ISNUMBER(G59), (G59 - $B59) / $B59, "")</f>
        <v>-2.1978021978021997E-2</v>
      </c>
      <c r="I59" s="110">
        <f>IF(ISNUMBER(G59), $B64 * H59, "")</f>
        <v>-3296.7032967032997</v>
      </c>
      <c r="J59" s="106">
        <v>0.26700000000000002</v>
      </c>
      <c r="K59" s="107">
        <f>IF(ISNUMBER(J59), (J59 - $B59) / $B59, "")</f>
        <v>-2.1978021978021997E-2</v>
      </c>
      <c r="L59" s="108">
        <f>IF(ISNUMBER(J59), $B64 * K59, "")</f>
        <v>-3296.7032967032997</v>
      </c>
      <c r="M59" s="109">
        <v>0.26900000000000002</v>
      </c>
      <c r="N59" s="107">
        <f>IF(ISNUMBER(M59), (M59 - $B59) / $B59, "")</f>
        <v>-1.4652014652014664E-2</v>
      </c>
      <c r="O59" s="108">
        <f>IF(ISNUMBER(M59), $B64 * N59, "")</f>
        <v>-2197.8021978021998</v>
      </c>
      <c r="Q59" s="264"/>
      <c r="R59" s="264"/>
      <c r="S59" s="264"/>
    </row>
    <row r="60" spans="1:19" ht="17.25" customHeight="1" thickBot="1">
      <c r="A60" s="125" t="s">
        <v>176</v>
      </c>
      <c r="B60" s="126">
        <v>23.2</v>
      </c>
      <c r="C60" s="77">
        <v>-1.6949152499999998E-2</v>
      </c>
      <c r="D60" s="15">
        <v>23.3</v>
      </c>
      <c r="E60" s="32">
        <f t="shared" ref="E60:E63" si="26">IF(ISNUMBER(D60), (D60 - $B60) / $B60, "")</f>
        <v>4.3103448275862684E-3</v>
      </c>
      <c r="F60" s="18">
        <f>IF(ISNUMBER(D60), $B64 * E60, "")</f>
        <v>646.55172413794025</v>
      </c>
      <c r="G60" s="31">
        <v>23.1</v>
      </c>
      <c r="H60" s="32">
        <f t="shared" ref="H60:H63" si="27">IF(ISNUMBER(G60), (G60 - $B60) / $B60, "")</f>
        <v>-4.3103448275861149E-3</v>
      </c>
      <c r="I60" s="101">
        <f>IF(ISNUMBER(G60), $B64 * H60, "")</f>
        <v>-646.55172413791729</v>
      </c>
      <c r="J60" s="15">
        <v>23.7</v>
      </c>
      <c r="K60" s="32">
        <f t="shared" ref="K60:K63" si="28">IF(ISNUMBER(J60), (J60 - $B60) / $B60, "")</f>
        <v>2.1551724137931036E-2</v>
      </c>
      <c r="L60" s="18">
        <f>IF(ISNUMBER(J60), $B64 * K60, "")</f>
        <v>3232.7586206896553</v>
      </c>
      <c r="M60" s="31">
        <v>23.9</v>
      </c>
      <c r="N60" s="32">
        <f t="shared" ref="N60:N63" si="29">IF(ISNUMBER(M60), (M60 - $B60) / $B60, "")</f>
        <v>3.0172413793103418E-2</v>
      </c>
      <c r="O60" s="18">
        <f>IF(ISNUMBER(M60), $B64 * N60, "")</f>
        <v>4525.8620689655127</v>
      </c>
      <c r="Q60" s="264"/>
      <c r="R60" s="264"/>
      <c r="S60" s="264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64"/>
      <c r="R61" s="264"/>
      <c r="S61" s="264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53"/>
      <c r="R62" s="254"/>
      <c r="S62" s="255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56"/>
      <c r="R63" s="257"/>
      <c r="S63" s="258"/>
    </row>
    <row r="64" spans="1:19" ht="17.25" customHeight="1" thickBot="1">
      <c r="A64" s="132" t="s">
        <v>268</v>
      </c>
      <c r="B64" s="317">
        <f>$B$37</f>
        <v>150000</v>
      </c>
      <c r="C64" s="318"/>
      <c r="D64" s="26" t="s">
        <v>269</v>
      </c>
      <c r="E64" s="27">
        <f>IF(COUNT(E44:E63), SUM(E44:E63) / COUNT(E44:E63), 0)</f>
        <v>2.9378496522101923E-3</v>
      </c>
      <c r="F64" s="28">
        <f>SUM(F44:F63)</f>
        <v>7491.5166131359911</v>
      </c>
      <c r="G64" s="26" t="s">
        <v>269</v>
      </c>
      <c r="H64" s="27">
        <f>IF(COUNT(H44:H63), SUM(H44:H63) / COUNT(H44:H63), 0)</f>
        <v>3.172742277354975E-3</v>
      </c>
      <c r="I64" s="28">
        <f>SUM(I44:I63)</f>
        <v>8090.4928072551857</v>
      </c>
      <c r="J64" s="26" t="s">
        <v>269</v>
      </c>
      <c r="K64" s="27">
        <f>IF(COUNT(K44:K63), SUM(K44:K63) / COUNT(K44:K63), 0)</f>
        <v>1.2598694945450298E-2</v>
      </c>
      <c r="L64" s="28">
        <f>SUM(L44:L63)</f>
        <v>32126.67211089826</v>
      </c>
      <c r="M64" s="26" t="s">
        <v>269</v>
      </c>
      <c r="N64" s="27">
        <f>IF(COUNT(N44:N63), SUM(N44:N63) / COUNT(N44:N63), 0)</f>
        <v>1.4277772537935629E-2</v>
      </c>
      <c r="O64" s="28">
        <f>SUM(O44:O63)</f>
        <v>36408.319971735858</v>
      </c>
      <c r="Q64" s="259"/>
      <c r="R64" s="260"/>
      <c r="S64" s="261"/>
    </row>
    <row r="65" spans="1:19" ht="17.25" customHeight="1"/>
    <row r="66" spans="1:19" ht="17.25" customHeight="1" thickBot="1"/>
    <row r="67" spans="1:19" ht="17.25" thickBot="1">
      <c r="A67" s="275" t="s">
        <v>45</v>
      </c>
      <c r="B67" s="276"/>
      <c r="C67" s="276"/>
      <c r="D67" s="276"/>
      <c r="E67" s="276"/>
      <c r="F67" s="276"/>
      <c r="G67" s="276"/>
      <c r="H67" s="276"/>
      <c r="I67" s="276"/>
      <c r="J67" s="276"/>
      <c r="K67" s="276"/>
      <c r="L67" s="276"/>
      <c r="M67" s="276"/>
      <c r="N67" s="276"/>
      <c r="O67" s="277"/>
      <c r="Q67" s="274"/>
      <c r="R67" s="274"/>
      <c r="S67" s="274"/>
    </row>
    <row r="68" spans="1:19" ht="17.25" thickBot="1">
      <c r="A68" s="205" t="s">
        <v>265</v>
      </c>
      <c r="B68" s="275" t="s">
        <v>49</v>
      </c>
      <c r="C68" s="277"/>
      <c r="D68" s="275" t="s">
        <v>58</v>
      </c>
      <c r="E68" s="276"/>
      <c r="F68" s="277"/>
      <c r="G68" s="278">
        <f>_xlfn.IFNA(VLOOKUP(B68, 현재가테이블!$B$2:$D$200, 2, FALSE), "-")</f>
        <v>74050000</v>
      </c>
      <c r="H68" s="279"/>
      <c r="I68" s="280"/>
      <c r="J68" s="275" t="s">
        <v>59</v>
      </c>
      <c r="K68" s="276"/>
      <c r="L68" s="277"/>
      <c r="M68" s="281">
        <f>_xlfn.IFNA(VLOOKUP(B68, 현재가테이블!$B$2:$D$200, 3, FALSE), "-")</f>
        <v>-1.04236269E-2</v>
      </c>
      <c r="N68" s="282"/>
      <c r="O68" s="283"/>
      <c r="Q68" s="274"/>
      <c r="R68" s="274"/>
      <c r="S68" s="274"/>
    </row>
    <row r="69" spans="1:19" ht="17.25" thickBot="1">
      <c r="A69" s="319" t="s">
        <v>55</v>
      </c>
      <c r="B69" s="315" t="str">
        <f>TEXT($G$1, "[$-ko-KR]yyyy-mm-dd(ddd) ") &amp; "오전 00:00"</f>
        <v>2021-10-13(수) 오전 00:00</v>
      </c>
      <c r="C69" s="316"/>
      <c r="D69" s="288" t="str">
        <f>TEXT($G$1, "[$-ko-KR]yyyy-mm-dd(ddd) ") &amp; "오후 14:00"</f>
        <v>2021-10-13(수) 오후 14:00</v>
      </c>
      <c r="E69" s="289"/>
      <c r="F69" s="290"/>
      <c r="G69" s="288" t="str">
        <f>TEXT($G$1, "[$-ko-KR]yyyy-mm-dd(ddd) ") &amp; "오후 19:00"</f>
        <v>2021-10-13(수) 오후 19:00</v>
      </c>
      <c r="H69" s="289"/>
      <c r="I69" s="290"/>
      <c r="J69" s="288" t="str">
        <f>TEXT($G$1, "[$-ko-KR]yyyy-mm-dd(ddd) ") &amp; "오후 21:00"</f>
        <v>2021-10-13(수) 오후 21:00</v>
      </c>
      <c r="K69" s="289"/>
      <c r="L69" s="290"/>
      <c r="M69" s="288" t="str">
        <f>TEXT($G$1+1, "[$-ko-KR]yyyy-mm-dd(ddd) ") &amp; "오전 00:00"</f>
        <v>2021-10-14(목) 오전 00:00</v>
      </c>
      <c r="N69" s="289"/>
      <c r="O69" s="290"/>
      <c r="Q69" s="274"/>
      <c r="R69" s="274"/>
      <c r="S69" s="274"/>
    </row>
    <row r="70" spans="1:19" ht="17.25" thickBot="1">
      <c r="A70" s="320"/>
      <c r="B70" s="121" t="s">
        <v>58</v>
      </c>
      <c r="C70" s="122" t="s">
        <v>59</v>
      </c>
      <c r="D70" s="2" t="s">
        <v>58</v>
      </c>
      <c r="E70" s="10" t="s">
        <v>266</v>
      </c>
      <c r="F70" s="11" t="s">
        <v>267</v>
      </c>
      <c r="G70" s="206" t="s">
        <v>58</v>
      </c>
      <c r="H70" s="207" t="s">
        <v>266</v>
      </c>
      <c r="I70" s="208" t="s">
        <v>267</v>
      </c>
      <c r="J70" s="10" t="s">
        <v>58</v>
      </c>
      <c r="K70" s="10" t="s">
        <v>266</v>
      </c>
      <c r="L70" s="115" t="s">
        <v>267</v>
      </c>
      <c r="M70" s="2" t="s">
        <v>58</v>
      </c>
      <c r="N70" s="10" t="s">
        <v>266</v>
      </c>
      <c r="O70" s="66" t="s">
        <v>267</v>
      </c>
      <c r="Q70" s="264"/>
      <c r="R70" s="264"/>
      <c r="S70" s="264"/>
    </row>
    <row r="71" spans="1:19" ht="17.25" thickBot="1">
      <c r="A71" s="123" t="s">
        <v>192</v>
      </c>
      <c r="B71" s="124">
        <v>134</v>
      </c>
      <c r="C71" s="76">
        <v>4.6875E-2</v>
      </c>
      <c r="D71" s="13">
        <v>132</v>
      </c>
      <c r="E71" s="14">
        <f>IF(ISNUMBER(D71), (D71 - $B71) / $B71, "")</f>
        <v>-1.4925373134328358E-2</v>
      </c>
      <c r="F71" s="16">
        <f>IF(ISNUMBER(D71), $B91 * E71, "")</f>
        <v>-2238.8059701492539</v>
      </c>
      <c r="G71" s="29">
        <v>138</v>
      </c>
      <c r="H71" s="14">
        <f>IF(ISNUMBER(G71), (G71 - $B71) / $B71, "")</f>
        <v>2.9850746268656716E-2</v>
      </c>
      <c r="I71" s="100">
        <f>IF(ISNUMBER(G71), $B91 * H71, "")</f>
        <v>4477.6119402985078</v>
      </c>
      <c r="J71" s="13">
        <v>135</v>
      </c>
      <c r="K71" s="14">
        <f>IF(ISNUMBER(J71), (J71 - $B71) / $B71, "")</f>
        <v>7.462686567164179E-3</v>
      </c>
      <c r="L71" s="16">
        <f>IF(ISNUMBER(J71), $B91 * K71, "")</f>
        <v>1119.4029850746269</v>
      </c>
      <c r="M71" s="29">
        <v>134</v>
      </c>
      <c r="N71" s="14">
        <f>IF(ISNUMBER(M71), (M71 - $B71) / $B71, "")</f>
        <v>0</v>
      </c>
      <c r="O71" s="16">
        <f>IF(ISNUMBER(M71), $B91 * N71, "")</f>
        <v>0</v>
      </c>
      <c r="Q71" s="274"/>
      <c r="R71" s="274"/>
      <c r="S71" s="274"/>
    </row>
    <row r="72" spans="1:19" ht="17.25" thickBot="1">
      <c r="A72" s="125" t="s">
        <v>51</v>
      </c>
      <c r="B72" s="126">
        <v>423</v>
      </c>
      <c r="C72" s="77">
        <v>3.17073171E-2</v>
      </c>
      <c r="D72" s="15">
        <v>427</v>
      </c>
      <c r="E72" s="32">
        <f t="shared" ref="E72:E75" si="30">IF(ISNUMBER(D72), (D72 - $B72) / $B72, "")</f>
        <v>9.4562647754137114E-3</v>
      </c>
      <c r="F72" s="18">
        <f>IF(ISNUMBER(D72), $B91 * E72, "")</f>
        <v>1418.4397163120568</v>
      </c>
      <c r="G72" s="31">
        <v>436</v>
      </c>
      <c r="H72" s="32">
        <f t="shared" ref="H72:H75" si="31">IF(ISNUMBER(G72), (G72 - $B72) / $B72, "")</f>
        <v>3.0732860520094562E-2</v>
      </c>
      <c r="I72" s="101">
        <f>IF(ISNUMBER(G72), $B91 * H72, "")</f>
        <v>4609.9290780141846</v>
      </c>
      <c r="J72" s="15">
        <v>446</v>
      </c>
      <c r="K72" s="32">
        <f t="shared" ref="K72:K75" si="32">IF(ISNUMBER(J72), (J72 - $B72) / $B72, "")</f>
        <v>5.4373522458628844E-2</v>
      </c>
      <c r="L72" s="18">
        <f>IF(ISNUMBER(J72), $B91 * K72, "")</f>
        <v>8156.0283687943265</v>
      </c>
      <c r="M72" s="31">
        <v>452</v>
      </c>
      <c r="N72" s="32">
        <f t="shared" ref="N72:N75" si="33">IF(ISNUMBER(M72), (M72 - $B72) / $B72, "")</f>
        <v>6.8557919621749411E-2</v>
      </c>
      <c r="O72" s="18">
        <f>IF(ISNUMBER(M72), $B91 * N72, "")</f>
        <v>10283.687943262412</v>
      </c>
      <c r="Q72" s="274"/>
      <c r="R72" s="274"/>
      <c r="S72" s="274"/>
    </row>
    <row r="73" spans="1:19" ht="17.25" thickBot="1">
      <c r="A73" s="125" t="s">
        <v>238</v>
      </c>
      <c r="B73" s="126">
        <v>182</v>
      </c>
      <c r="C73" s="77">
        <v>2.82485876E-2</v>
      </c>
      <c r="D73" s="15">
        <v>217</v>
      </c>
      <c r="E73" s="32">
        <f t="shared" si="30"/>
        <v>0.19230769230769232</v>
      </c>
      <c r="F73" s="18">
        <f>IF(ISNUMBER(D73), $B91 * E73, "")</f>
        <v>28846.153846153848</v>
      </c>
      <c r="G73" s="31">
        <v>217</v>
      </c>
      <c r="H73" s="32">
        <f t="shared" si="31"/>
        <v>0.19230769230769232</v>
      </c>
      <c r="I73" s="101">
        <f>IF(ISNUMBER(G73), $B91 * H73, "")</f>
        <v>28846.153846153848</v>
      </c>
      <c r="J73" s="15">
        <v>215</v>
      </c>
      <c r="K73" s="32">
        <f t="shared" si="32"/>
        <v>0.18131868131868131</v>
      </c>
      <c r="L73" s="18">
        <f>IF(ISNUMBER(J73), $B91 * K73, "")</f>
        <v>27197.802197802197</v>
      </c>
      <c r="M73" s="31">
        <v>224</v>
      </c>
      <c r="N73" s="32">
        <f t="shared" si="33"/>
        <v>0.23076923076923078</v>
      </c>
      <c r="O73" s="18">
        <f>IF(ISNUMBER(M73), $B91 * N73, "")</f>
        <v>34615.384615384617</v>
      </c>
      <c r="Q73" s="264"/>
      <c r="R73" s="264"/>
      <c r="S73" s="264"/>
    </row>
    <row r="74" spans="1:19" ht="17.25" thickBot="1">
      <c r="A74" s="125" t="s">
        <v>128</v>
      </c>
      <c r="B74" s="126">
        <v>149</v>
      </c>
      <c r="C74" s="77">
        <v>2.75862069E-2</v>
      </c>
      <c r="D74" s="15">
        <v>148</v>
      </c>
      <c r="E74" s="32">
        <f t="shared" si="30"/>
        <v>-6.7114093959731542E-3</v>
      </c>
      <c r="F74" s="18">
        <f>IF(ISNUMBER(D74), $B91 * E74, "")</f>
        <v>-1006.7114093959731</v>
      </c>
      <c r="G74" s="31">
        <v>149</v>
      </c>
      <c r="H74" s="32">
        <f t="shared" si="31"/>
        <v>0</v>
      </c>
      <c r="I74" s="101">
        <f>IF(ISNUMBER(G74), $B91 * H74, "")</f>
        <v>0</v>
      </c>
      <c r="J74" s="15">
        <v>151</v>
      </c>
      <c r="K74" s="32">
        <f t="shared" si="32"/>
        <v>1.3422818791946308E-2</v>
      </c>
      <c r="L74" s="18">
        <f>IF(ISNUMBER(J74), $B91 * K74, "")</f>
        <v>2013.4228187919462</v>
      </c>
      <c r="M74" s="31">
        <v>149</v>
      </c>
      <c r="N74" s="32">
        <f t="shared" si="33"/>
        <v>0</v>
      </c>
      <c r="O74" s="18">
        <f>IF(ISNUMBER(M74), $B91 * N74, "")</f>
        <v>0</v>
      </c>
      <c r="Q74" s="264"/>
      <c r="R74" s="264"/>
      <c r="S74" s="264"/>
    </row>
    <row r="75" spans="1:19" ht="17.25" thickBot="1">
      <c r="A75" s="127" t="s">
        <v>216</v>
      </c>
      <c r="B75" s="128">
        <v>157</v>
      </c>
      <c r="C75" s="78">
        <v>1.9480519500000001E-2</v>
      </c>
      <c r="D75" s="20">
        <v>161</v>
      </c>
      <c r="E75" s="21">
        <f t="shared" si="30"/>
        <v>2.5477707006369428E-2</v>
      </c>
      <c r="F75" s="22">
        <f>IF(ISNUMBER(D75), $B91 * E75, "")</f>
        <v>3821.6560509554142</v>
      </c>
      <c r="G75" s="30">
        <v>238</v>
      </c>
      <c r="H75" s="21">
        <f t="shared" si="31"/>
        <v>0.51592356687898089</v>
      </c>
      <c r="I75" s="105">
        <f>IF(ISNUMBER(G75), $B91 * H75, "")</f>
        <v>77388.535031847132</v>
      </c>
      <c r="J75" s="20">
        <v>216</v>
      </c>
      <c r="K75" s="21">
        <f t="shared" si="32"/>
        <v>0.37579617834394907</v>
      </c>
      <c r="L75" s="22">
        <f>IF(ISNUMBER(J75), $B91 * K75, "")</f>
        <v>56369.426751592364</v>
      </c>
      <c r="M75" s="30">
        <v>217</v>
      </c>
      <c r="N75" s="21">
        <f t="shared" si="33"/>
        <v>0.38216560509554143</v>
      </c>
      <c r="O75" s="22">
        <f>IF(ISNUMBER(M75), $B91 * N75, "")</f>
        <v>57324.840764331217</v>
      </c>
      <c r="Q75" s="264"/>
      <c r="R75" s="264"/>
      <c r="S75" s="264"/>
    </row>
    <row r="76" spans="1:19" ht="17.25" thickBot="1">
      <c r="A76" s="125" t="s">
        <v>130</v>
      </c>
      <c r="B76" s="129">
        <v>115</v>
      </c>
      <c r="C76" s="80">
        <v>1.7699115000000001E-2</v>
      </c>
      <c r="D76" s="106">
        <v>114</v>
      </c>
      <c r="E76" s="107">
        <f>IF(ISNUMBER(D76), (D76 - $B76) / $B76, "")</f>
        <v>-8.6956521739130436E-3</v>
      </c>
      <c r="F76" s="108">
        <f>IF(ISNUMBER(D76), $B91 * E76, "")</f>
        <v>-1304.3478260869565</v>
      </c>
      <c r="G76" s="109">
        <v>112</v>
      </c>
      <c r="H76" s="107">
        <f>IF(ISNUMBER(G76), (G76 - $B76) / $B76, "")</f>
        <v>-2.6086956521739129E-2</v>
      </c>
      <c r="I76" s="110">
        <f>IF(ISNUMBER(G76), $B91 * H76, "")</f>
        <v>-3913.0434782608695</v>
      </c>
      <c r="J76" s="106">
        <v>114</v>
      </c>
      <c r="K76" s="107">
        <f>IF(ISNUMBER(J76), (J76 - $B76) / $B76, "")</f>
        <v>-8.6956521739130436E-3</v>
      </c>
      <c r="L76" s="108">
        <f>IF(ISNUMBER(J76), $B91 * K76, "")</f>
        <v>-1304.3478260869565</v>
      </c>
      <c r="M76" s="109">
        <v>113</v>
      </c>
      <c r="N76" s="107">
        <f>IF(ISNUMBER(M76), (M76 - $B76) / $B76, "")</f>
        <v>-1.7391304347826087E-2</v>
      </c>
      <c r="O76" s="108">
        <f>IF(ISNUMBER(M76), $B91 * N76, "")</f>
        <v>-2608.695652173913</v>
      </c>
      <c r="Q76" s="264"/>
      <c r="R76" s="264"/>
      <c r="S76" s="264"/>
    </row>
    <row r="77" spans="1:19" ht="17.25" thickBot="1">
      <c r="A77" s="125" t="s">
        <v>126</v>
      </c>
      <c r="B77" s="126">
        <v>134</v>
      </c>
      <c r="C77" s="77">
        <v>1.51515152E-2</v>
      </c>
      <c r="D77" s="15">
        <v>133</v>
      </c>
      <c r="E77" s="32">
        <f t="shared" ref="E77:E80" si="34">IF(ISNUMBER(D77), (D77 - $B77) / $B77, "")</f>
        <v>-7.462686567164179E-3</v>
      </c>
      <c r="F77" s="18">
        <f>IF(ISNUMBER(D77), $B91 * E77, "")</f>
        <v>-1119.4029850746269</v>
      </c>
      <c r="G77" s="31">
        <v>130</v>
      </c>
      <c r="H77" s="32">
        <f t="shared" ref="H77:H80" si="35">IF(ISNUMBER(G77), (G77 - $B77) / $B77, "")</f>
        <v>-2.9850746268656716E-2</v>
      </c>
      <c r="I77" s="101">
        <f>IF(ISNUMBER(G77), $B91 * H77, "")</f>
        <v>-4477.6119402985078</v>
      </c>
      <c r="J77" s="15">
        <v>131</v>
      </c>
      <c r="K77" s="32">
        <f t="shared" ref="K77:K80" si="36">IF(ISNUMBER(J77), (J77 - $B77) / $B77, "")</f>
        <v>-2.2388059701492536E-2</v>
      </c>
      <c r="L77" s="18">
        <f>IF(ISNUMBER(J77), $B91 * K77, "")</f>
        <v>-3358.2089552238804</v>
      </c>
      <c r="M77" s="31">
        <v>138</v>
      </c>
      <c r="N77" s="32">
        <f t="shared" ref="N77:N80" si="37">IF(ISNUMBER(M77), (M77 - $B77) / $B77, "")</f>
        <v>2.9850746268656716E-2</v>
      </c>
      <c r="O77" s="18">
        <f>IF(ISNUMBER(M77), $B91 * N77, "")</f>
        <v>4477.6119402985078</v>
      </c>
      <c r="Q77" s="264"/>
      <c r="R77" s="264"/>
      <c r="S77" s="264"/>
    </row>
    <row r="78" spans="1:19" ht="17.25" thickBot="1">
      <c r="A78" s="125" t="s">
        <v>234</v>
      </c>
      <c r="B78" s="126">
        <v>736</v>
      </c>
      <c r="C78" s="77">
        <v>1.23796424E-2</v>
      </c>
      <c r="D78" s="15">
        <v>733</v>
      </c>
      <c r="E78" s="32">
        <f t="shared" si="34"/>
        <v>-4.076086956521739E-3</v>
      </c>
      <c r="F78" s="18">
        <f>IF(ISNUMBER(D78), $B91 * E78, "")</f>
        <v>-611.41304347826087</v>
      </c>
      <c r="G78" s="31">
        <v>740</v>
      </c>
      <c r="H78" s="32">
        <f t="shared" si="35"/>
        <v>5.434782608695652E-3</v>
      </c>
      <c r="I78" s="101">
        <f>IF(ISNUMBER(G78), $B91 * H78, "")</f>
        <v>815.21739130434776</v>
      </c>
      <c r="J78" s="15">
        <v>742</v>
      </c>
      <c r="K78" s="32">
        <f t="shared" si="36"/>
        <v>8.152173913043478E-3</v>
      </c>
      <c r="L78" s="18">
        <f>IF(ISNUMBER(J78), $B91 * K78, "")</f>
        <v>1222.8260869565217</v>
      </c>
      <c r="M78" s="31">
        <v>752</v>
      </c>
      <c r="N78" s="32">
        <f t="shared" si="37"/>
        <v>2.1739130434782608E-2</v>
      </c>
      <c r="O78" s="18">
        <f>IF(ISNUMBER(M78), $B91 * N78, "")</f>
        <v>3260.869565217391</v>
      </c>
      <c r="Q78" s="264"/>
      <c r="R78" s="264"/>
      <c r="S78" s="264"/>
    </row>
    <row r="79" spans="1:19" ht="17.25" thickBot="1">
      <c r="A79" s="125" t="s">
        <v>112</v>
      </c>
      <c r="B79" s="126">
        <v>902</v>
      </c>
      <c r="C79" s="77">
        <v>1.2345679E-2</v>
      </c>
      <c r="D79" s="15">
        <v>910</v>
      </c>
      <c r="E79" s="32">
        <f t="shared" si="34"/>
        <v>8.869179600886918E-3</v>
      </c>
      <c r="F79" s="18">
        <f>IF(ISNUMBER(D79), $B91 * E79, "")</f>
        <v>1330.3769401330378</v>
      </c>
      <c r="G79" s="31">
        <v>875</v>
      </c>
      <c r="H79" s="32">
        <f t="shared" si="35"/>
        <v>-2.9933481152993349E-2</v>
      </c>
      <c r="I79" s="101">
        <f>IF(ISNUMBER(G79), $B91 * H79, "")</f>
        <v>-4490.0221729490022</v>
      </c>
      <c r="J79" s="15">
        <v>880</v>
      </c>
      <c r="K79" s="32">
        <f t="shared" si="36"/>
        <v>-2.4390243902439025E-2</v>
      </c>
      <c r="L79" s="18">
        <f>IF(ISNUMBER(J79), $B91 * K79, "")</f>
        <v>-3658.5365853658536</v>
      </c>
      <c r="M79" s="31">
        <v>894</v>
      </c>
      <c r="N79" s="32">
        <f t="shared" si="37"/>
        <v>-8.869179600886918E-3</v>
      </c>
      <c r="O79" s="18">
        <f>IF(ISNUMBER(M79), $B91 * N79, "")</f>
        <v>-1330.3769401330378</v>
      </c>
      <c r="Q79" s="33"/>
      <c r="R79" s="33"/>
    </row>
    <row r="80" spans="1:19" ht="17.25" thickBot="1">
      <c r="A80" s="130" t="s">
        <v>218</v>
      </c>
      <c r="B80" s="131">
        <v>250</v>
      </c>
      <c r="C80" s="79">
        <v>1.2145749000000001E-2</v>
      </c>
      <c r="D80" s="24">
        <v>252</v>
      </c>
      <c r="E80" s="25">
        <f t="shared" si="34"/>
        <v>8.0000000000000002E-3</v>
      </c>
      <c r="F80" s="104">
        <f>IF(ISNUMBER(D80), $B91 * E80, "")</f>
        <v>1200</v>
      </c>
      <c r="G80" s="102">
        <v>257</v>
      </c>
      <c r="H80" s="25">
        <f t="shared" si="35"/>
        <v>2.8000000000000001E-2</v>
      </c>
      <c r="I80" s="103">
        <f>IF(ISNUMBER(G80), $B91 * H80, "")</f>
        <v>4200</v>
      </c>
      <c r="J80" s="24">
        <v>256</v>
      </c>
      <c r="K80" s="25">
        <f t="shared" si="36"/>
        <v>2.4E-2</v>
      </c>
      <c r="L80" s="104">
        <f>IF(ISNUMBER(J80), $B91 * K80, "")</f>
        <v>3600</v>
      </c>
      <c r="M80" s="102">
        <v>257</v>
      </c>
      <c r="N80" s="25">
        <f t="shared" si="37"/>
        <v>2.8000000000000001E-2</v>
      </c>
      <c r="O80" s="104">
        <f>IF(ISNUMBER(M80), $B91 * N80, "")</f>
        <v>4200</v>
      </c>
      <c r="Q80" s="265"/>
      <c r="R80" s="266"/>
      <c r="S80" s="267"/>
    </row>
    <row r="81" spans="1:19">
      <c r="A81" s="123" t="s">
        <v>172</v>
      </c>
      <c r="B81" s="124">
        <v>447</v>
      </c>
      <c r="C81" s="76">
        <v>1.13122172E-2</v>
      </c>
      <c r="D81" s="13">
        <v>451</v>
      </c>
      <c r="E81" s="14">
        <f>IF(ISNUMBER(D81), (D81 - $B81) / $B81, "")</f>
        <v>8.948545861297539E-3</v>
      </c>
      <c r="F81" s="16">
        <f>IF(ISNUMBER(D81), $B91 * E81, "")</f>
        <v>1342.2818791946308</v>
      </c>
      <c r="G81" s="29">
        <v>449</v>
      </c>
      <c r="H81" s="14">
        <f>IF(ISNUMBER(G81), (G81 - $B81) / $B81, "")</f>
        <v>4.4742729306487695E-3</v>
      </c>
      <c r="I81" s="100">
        <f>IF(ISNUMBER(G81), $B91 * H81, "")</f>
        <v>671.14093959731542</v>
      </c>
      <c r="J81" s="13">
        <v>451</v>
      </c>
      <c r="K81" s="14">
        <f>IF(ISNUMBER(J81), (J81 - $B81) / $B81, "")</f>
        <v>8.948545861297539E-3</v>
      </c>
      <c r="L81" s="16">
        <f>IF(ISNUMBER(J81), $B91 * K81, "")</f>
        <v>1342.2818791946308</v>
      </c>
      <c r="M81" s="29">
        <v>455</v>
      </c>
      <c r="N81" s="14">
        <f>IF(ISNUMBER(M81), (M81 - $B81) / $B81, "")</f>
        <v>1.7897091722595078E-2</v>
      </c>
      <c r="O81" s="16">
        <f>IF(ISNUMBER(M81), $B91 * N81, "")</f>
        <v>2684.5637583892617</v>
      </c>
      <c r="Q81" s="268"/>
      <c r="R81" s="269"/>
      <c r="S81" s="270"/>
    </row>
    <row r="82" spans="1:19" ht="17.25" thickBot="1">
      <c r="A82" s="125" t="s">
        <v>264</v>
      </c>
      <c r="B82" s="126">
        <v>282</v>
      </c>
      <c r="C82" s="77">
        <v>1.0752688200000001E-2</v>
      </c>
      <c r="D82" s="15">
        <v>281</v>
      </c>
      <c r="E82" s="32">
        <f t="shared" ref="E82:E85" si="38">IF(ISNUMBER(D82), (D82 - $B82) / $B82, "")</f>
        <v>-3.5460992907801418E-3</v>
      </c>
      <c r="F82" s="18">
        <f>IF(ISNUMBER(D82), $B91 * E82, "")</f>
        <v>-531.91489361702122</v>
      </c>
      <c r="G82" s="31">
        <v>275</v>
      </c>
      <c r="H82" s="32">
        <f t="shared" ref="H82:H85" si="39">IF(ISNUMBER(G82), (G82 - $B82) / $B82, "")</f>
        <v>-2.4822695035460994E-2</v>
      </c>
      <c r="I82" s="101">
        <f>IF(ISNUMBER(G82), $B91 * H82, "")</f>
        <v>-3723.4042553191489</v>
      </c>
      <c r="J82" s="15">
        <v>276</v>
      </c>
      <c r="K82" s="32">
        <f t="shared" ref="K82:K85" si="40">IF(ISNUMBER(J82), (J82 - $B82) / $B82, "")</f>
        <v>-2.1276595744680851E-2</v>
      </c>
      <c r="L82" s="18">
        <f>IF(ISNUMBER(J82), $B91 * K82, "")</f>
        <v>-3191.4893617021276</v>
      </c>
      <c r="M82" s="31">
        <v>279</v>
      </c>
      <c r="N82" s="32">
        <f t="shared" ref="N82:N85" si="41">IF(ISNUMBER(M82), (M82 - $B82) / $B82, "")</f>
        <v>-1.0638297872340425E-2</v>
      </c>
      <c r="O82" s="18">
        <f>IF(ISNUMBER(M82), $B91 * N82, "")</f>
        <v>-1595.7446808510638</v>
      </c>
      <c r="Q82" s="271"/>
      <c r="R82" s="272"/>
      <c r="S82" s="273"/>
    </row>
    <row r="83" spans="1:19" ht="17.25" thickBot="1">
      <c r="A83" s="125" t="s">
        <v>252</v>
      </c>
      <c r="B83" s="126">
        <v>418</v>
      </c>
      <c r="C83" s="77">
        <v>9.6618356999999995E-3</v>
      </c>
      <c r="D83" s="15">
        <v>420</v>
      </c>
      <c r="E83" s="32">
        <f t="shared" si="38"/>
        <v>4.7846889952153108E-3</v>
      </c>
      <c r="F83" s="18">
        <f>IF(ISNUMBER(D83), $B91 * E83, "")</f>
        <v>717.70334928229659</v>
      </c>
      <c r="G83" s="31">
        <v>414</v>
      </c>
      <c r="H83" s="32">
        <f t="shared" si="39"/>
        <v>-9.5693779904306216E-3</v>
      </c>
      <c r="I83" s="101">
        <f>IF(ISNUMBER(G83), $B91 * H83, "")</f>
        <v>-1435.4066985645932</v>
      </c>
      <c r="J83" s="15">
        <v>416</v>
      </c>
      <c r="K83" s="32">
        <f t="shared" si="40"/>
        <v>-4.7846889952153108E-3</v>
      </c>
      <c r="L83" s="18">
        <f>IF(ISNUMBER(J83), $B91 * K83, "")</f>
        <v>-717.70334928229659</v>
      </c>
      <c r="M83" s="31">
        <v>415</v>
      </c>
      <c r="N83" s="32">
        <f t="shared" si="41"/>
        <v>-7.1770334928229667E-3</v>
      </c>
      <c r="O83" s="18">
        <f>IF(ISNUMBER(M83), $B91 * N83, "")</f>
        <v>-1076.5550239234451</v>
      </c>
      <c r="Q83" s="264"/>
      <c r="R83" s="264"/>
      <c r="S83" s="264"/>
    </row>
    <row r="84" spans="1:19" ht="17.25" thickBot="1">
      <c r="A84" s="125" t="s">
        <v>57</v>
      </c>
      <c r="B84" s="126">
        <v>214</v>
      </c>
      <c r="C84" s="77">
        <v>9.4339622999999994E-3</v>
      </c>
      <c r="D84" s="15">
        <v>213</v>
      </c>
      <c r="E84" s="32">
        <f t="shared" si="38"/>
        <v>-4.6728971962616819E-3</v>
      </c>
      <c r="F84" s="18">
        <f>IF(ISNUMBER(D84), $B91 * E84, "")</f>
        <v>-700.93457943925227</v>
      </c>
      <c r="G84" s="31">
        <v>209</v>
      </c>
      <c r="H84" s="32">
        <f t="shared" si="39"/>
        <v>-2.336448598130841E-2</v>
      </c>
      <c r="I84" s="101">
        <f>IF(ISNUMBER(G84), $B91 * H84, "")</f>
        <v>-3504.6728971962616</v>
      </c>
      <c r="J84" s="15">
        <v>210</v>
      </c>
      <c r="K84" s="32">
        <f t="shared" si="40"/>
        <v>-1.8691588785046728E-2</v>
      </c>
      <c r="L84" s="18">
        <f>IF(ISNUMBER(J84), $B91 * K84, "")</f>
        <v>-2803.7383177570091</v>
      </c>
      <c r="M84" s="31">
        <v>211</v>
      </c>
      <c r="N84" s="32">
        <f t="shared" si="41"/>
        <v>-1.4018691588785047E-2</v>
      </c>
      <c r="O84" s="18">
        <f>IF(ISNUMBER(M84), $B91 * N84, "")</f>
        <v>-2102.8037383177571</v>
      </c>
      <c r="Q84" s="274"/>
      <c r="R84" s="274"/>
      <c r="S84" s="274"/>
    </row>
    <row r="85" spans="1:19" ht="17.25" thickBot="1">
      <c r="A85" s="127" t="s">
        <v>160</v>
      </c>
      <c r="B85" s="128">
        <v>109</v>
      </c>
      <c r="C85" s="78">
        <v>9.2592592999999994E-3</v>
      </c>
      <c r="D85" s="20">
        <v>109</v>
      </c>
      <c r="E85" s="21">
        <f t="shared" si="38"/>
        <v>0</v>
      </c>
      <c r="F85" s="22">
        <f>IF(ISNUMBER(D85), $B91 * E85, "")</f>
        <v>0</v>
      </c>
      <c r="G85" s="30">
        <v>107</v>
      </c>
      <c r="H85" s="21">
        <f t="shared" si="39"/>
        <v>-1.834862385321101E-2</v>
      </c>
      <c r="I85" s="105">
        <f>IF(ISNUMBER(G85), $B91 * H85, "")</f>
        <v>-2752.2935779816517</v>
      </c>
      <c r="J85" s="20">
        <v>109</v>
      </c>
      <c r="K85" s="21">
        <f t="shared" si="40"/>
        <v>0</v>
      </c>
      <c r="L85" s="22">
        <f>IF(ISNUMBER(J85), $B91 * K85, "")</f>
        <v>0</v>
      </c>
      <c r="M85" s="30">
        <v>110</v>
      </c>
      <c r="N85" s="21">
        <f t="shared" si="41"/>
        <v>9.1743119266055051E-3</v>
      </c>
      <c r="O85" s="22">
        <f>IF(ISNUMBER(M85), $B91 * N85, "")</f>
        <v>1376.1467889908258</v>
      </c>
      <c r="Q85" s="274"/>
      <c r="R85" s="274"/>
      <c r="S85" s="274"/>
    </row>
    <row r="86" spans="1:19" ht="17.25" thickBot="1">
      <c r="A86" s="125" t="s">
        <v>122</v>
      </c>
      <c r="B86" s="129">
        <v>607</v>
      </c>
      <c r="C86" s="80">
        <v>8.3056477999999996E-3</v>
      </c>
      <c r="D86" s="106">
        <v>605</v>
      </c>
      <c r="E86" s="107">
        <f>IF(ISNUMBER(D86), (D86 - $B86) / $B86, "")</f>
        <v>-3.2948929159802307E-3</v>
      </c>
      <c r="F86" s="108">
        <f>IF(ISNUMBER(D86), $B91 * E86, "")</f>
        <v>-494.23393739703459</v>
      </c>
      <c r="G86" s="109">
        <v>598</v>
      </c>
      <c r="H86" s="107">
        <f>IF(ISNUMBER(G86), (G86 - $B86) / $B86, "")</f>
        <v>-1.4827018121911038E-2</v>
      </c>
      <c r="I86" s="110">
        <f>IF(ISNUMBER(G86), $B91 * H86, "")</f>
        <v>-2224.0527182866558</v>
      </c>
      <c r="J86" s="106">
        <v>603</v>
      </c>
      <c r="K86" s="107">
        <f>IF(ISNUMBER(J86), (J86 - $B86) / $B86, "")</f>
        <v>-6.5897858319604614E-3</v>
      </c>
      <c r="L86" s="108">
        <f>IF(ISNUMBER(J86), $B91 * K86, "")</f>
        <v>-988.46787479406919</v>
      </c>
      <c r="M86" s="109">
        <v>607</v>
      </c>
      <c r="N86" s="107">
        <f>IF(ISNUMBER(M86), (M86 - $B86) / $B86, "")</f>
        <v>0</v>
      </c>
      <c r="O86" s="108">
        <f>IF(ISNUMBER(M86), $B91 * N86, "")</f>
        <v>0</v>
      </c>
      <c r="Q86" s="264"/>
      <c r="R86" s="264"/>
      <c r="S86" s="264"/>
    </row>
    <row r="87" spans="1:19" ht="17.25" thickBot="1">
      <c r="A87" s="125" t="s">
        <v>236</v>
      </c>
      <c r="B87" s="126">
        <v>132</v>
      </c>
      <c r="C87" s="77">
        <v>7.6335878000000001E-3</v>
      </c>
      <c r="D87" s="15">
        <v>133</v>
      </c>
      <c r="E87" s="32">
        <f t="shared" ref="E87:E90" si="42">IF(ISNUMBER(D87), (D87 - $B87) / $B87, "")</f>
        <v>7.575757575757576E-3</v>
      </c>
      <c r="F87" s="18">
        <f>IF(ISNUMBER(D87), $B91 * E87, "")</f>
        <v>1136.3636363636365</v>
      </c>
      <c r="G87" s="31">
        <v>135</v>
      </c>
      <c r="H87" s="32">
        <f t="shared" ref="H87:H90" si="43">IF(ISNUMBER(G87), (G87 - $B87) / $B87, "")</f>
        <v>2.2727272727272728E-2</v>
      </c>
      <c r="I87" s="101">
        <f>IF(ISNUMBER(G87), $B91 * H87, "")</f>
        <v>3409.090909090909</v>
      </c>
      <c r="J87" s="15">
        <v>136</v>
      </c>
      <c r="K87" s="32">
        <f t="shared" ref="K87:K90" si="44">IF(ISNUMBER(J87), (J87 - $B87) / $B87, "")</f>
        <v>3.0303030303030304E-2</v>
      </c>
      <c r="L87" s="18">
        <f>IF(ISNUMBER(J87), $B91 * K87, "")</f>
        <v>4545.454545454546</v>
      </c>
      <c r="M87" s="31">
        <v>135</v>
      </c>
      <c r="N87" s="32">
        <f t="shared" ref="N87:N90" si="45">IF(ISNUMBER(M87), (M87 - $B87) / $B87, "")</f>
        <v>2.2727272727272728E-2</v>
      </c>
      <c r="O87" s="18">
        <f>IF(ISNUMBER(M87), $B91 * N87, "")</f>
        <v>3409.090909090909</v>
      </c>
      <c r="Q87" s="264"/>
      <c r="R87" s="264"/>
      <c r="S87" s="264"/>
    </row>
    <row r="88" spans="1:19" ht="17.25" thickBot="1">
      <c r="A88" s="125" t="s">
        <v>230</v>
      </c>
      <c r="B88" s="126">
        <v>985</v>
      </c>
      <c r="C88" s="77">
        <v>7.1574641999999997E-3</v>
      </c>
      <c r="D88" s="15">
        <v>1005</v>
      </c>
      <c r="E88" s="32">
        <f t="shared" si="42"/>
        <v>2.030456852791878E-2</v>
      </c>
      <c r="F88" s="18">
        <f>IF(ISNUMBER(D88), $B91 * E88, "")</f>
        <v>3045.6852791878168</v>
      </c>
      <c r="G88" s="31">
        <v>1020</v>
      </c>
      <c r="H88" s="32">
        <f t="shared" si="43"/>
        <v>3.553299492385787E-2</v>
      </c>
      <c r="I88" s="101">
        <f>IF(ISNUMBER(G88), $B91 * H88, "")</f>
        <v>5329.9492385786807</v>
      </c>
      <c r="J88" s="15">
        <v>1045</v>
      </c>
      <c r="K88" s="32">
        <f t="shared" si="44"/>
        <v>6.0913705583756347E-2</v>
      </c>
      <c r="L88" s="18">
        <f>IF(ISNUMBER(J88), $B91 * K88, "")</f>
        <v>9137.0558375634519</v>
      </c>
      <c r="M88" s="31">
        <v>1050</v>
      </c>
      <c r="N88" s="32">
        <f t="shared" si="45"/>
        <v>6.5989847715736044E-2</v>
      </c>
      <c r="O88" s="18">
        <f>IF(ISNUMBER(M88), $B91 * N88, "")</f>
        <v>9898.4771573604066</v>
      </c>
      <c r="Q88" s="264"/>
      <c r="R88" s="264"/>
      <c r="S88" s="264"/>
    </row>
    <row r="89" spans="1:19">
      <c r="A89" s="125" t="s">
        <v>204</v>
      </c>
      <c r="B89" s="126">
        <v>900</v>
      </c>
      <c r="C89" s="77">
        <v>6.7114093999999999E-3</v>
      </c>
      <c r="D89" s="15">
        <v>907</v>
      </c>
      <c r="E89" s="32">
        <f t="shared" si="42"/>
        <v>7.7777777777777776E-3</v>
      </c>
      <c r="F89" s="18">
        <f>IF(ISNUMBER(D89), $B91 * E89, "")</f>
        <v>1166.6666666666667</v>
      </c>
      <c r="G89" s="31">
        <v>885</v>
      </c>
      <c r="H89" s="32">
        <f t="shared" si="43"/>
        <v>-1.6666666666666666E-2</v>
      </c>
      <c r="I89" s="101">
        <f>IF(ISNUMBER(G89), $B91 * H89, "")</f>
        <v>-2500</v>
      </c>
      <c r="J89" s="15">
        <v>892</v>
      </c>
      <c r="K89" s="32">
        <f t="shared" si="44"/>
        <v>-8.8888888888888889E-3</v>
      </c>
      <c r="L89" s="18">
        <f>IF(ISNUMBER(J89), $B91 * K89, "")</f>
        <v>-1333.3333333333333</v>
      </c>
      <c r="M89" s="31">
        <v>903</v>
      </c>
      <c r="N89" s="32">
        <f t="shared" si="45"/>
        <v>3.3333333333333335E-3</v>
      </c>
      <c r="O89" s="18">
        <f>IF(ISNUMBER(M89), $B91 * N89, "")</f>
        <v>500.00000000000006</v>
      </c>
      <c r="Q89" s="253"/>
      <c r="R89" s="254"/>
      <c r="S89" s="255"/>
    </row>
    <row r="90" spans="1:19" ht="17.25" thickBot="1">
      <c r="A90" s="130" t="s">
        <v>228</v>
      </c>
      <c r="B90" s="131">
        <v>350</v>
      </c>
      <c r="C90" s="79">
        <v>5.7471264000000001E-3</v>
      </c>
      <c r="D90" s="24">
        <v>351</v>
      </c>
      <c r="E90" s="25">
        <f t="shared" si="42"/>
        <v>2.8571428571428571E-3</v>
      </c>
      <c r="F90" s="104">
        <f>IF(ISNUMBER(D90), $B91 * E90, "")</f>
        <v>428.57142857142856</v>
      </c>
      <c r="G90" s="102">
        <v>344</v>
      </c>
      <c r="H90" s="25">
        <f t="shared" si="43"/>
        <v>-1.7142857142857144E-2</v>
      </c>
      <c r="I90" s="103">
        <f>IF(ISNUMBER(G90), $B91 * H90, "")</f>
        <v>-2571.4285714285716</v>
      </c>
      <c r="J90" s="24">
        <v>348</v>
      </c>
      <c r="K90" s="25">
        <f t="shared" si="44"/>
        <v>-5.7142857142857143E-3</v>
      </c>
      <c r="L90" s="104">
        <f>IF(ISNUMBER(J90), $B91 * K90, "")</f>
        <v>-857.14285714285711</v>
      </c>
      <c r="M90" s="102">
        <v>349</v>
      </c>
      <c r="N90" s="25">
        <f t="shared" si="45"/>
        <v>-2.8571428571428571E-3</v>
      </c>
      <c r="O90" s="104">
        <f>IF(ISNUMBER(M90), $B91 * N90, "")</f>
        <v>-428.57142857142856</v>
      </c>
      <c r="Q90" s="256"/>
      <c r="R90" s="257"/>
      <c r="S90" s="258"/>
    </row>
    <row r="91" spans="1:19" ht="17.25" thickBot="1">
      <c r="A91" s="132" t="s">
        <v>268</v>
      </c>
      <c r="B91" s="317">
        <f>$B$37</f>
        <v>150000</v>
      </c>
      <c r="C91" s="318"/>
      <c r="D91" s="26" t="s">
        <v>269</v>
      </c>
      <c r="E91" s="27">
        <f>IF(COUNT(E71:E90), SUM(E71:E90) / COUNT(E71:E90), 0)</f>
        <v>1.2148711382727485E-2</v>
      </c>
      <c r="F91" s="28">
        <f>SUM(F71:F90)</f>
        <v>36446.134148182449</v>
      </c>
      <c r="G91" s="26" t="s">
        <v>269</v>
      </c>
      <c r="H91" s="27">
        <f>IF(COUNT(H71:H90), SUM(H71:H90) / COUNT(H71:H90), 0)</f>
        <v>3.2718564021533225E-2</v>
      </c>
      <c r="I91" s="28">
        <f>SUM(I71:I90)</f>
        <v>98155.692064599702</v>
      </c>
      <c r="J91" s="26" t="s">
        <v>269</v>
      </c>
      <c r="K91" s="27">
        <f>IF(COUNT(K71:K90), SUM(K71:K90) / COUNT(K71:K90), 0)</f>
        <v>3.2163577670178745E-2</v>
      </c>
      <c r="L91" s="28">
        <f>SUM(L71:L90)</f>
        <v>96490.733010536234</v>
      </c>
      <c r="M91" s="26" t="s">
        <v>269</v>
      </c>
      <c r="N91" s="27">
        <f>IF(COUNT(N71:N90), SUM(N71:N90) / COUNT(N71:N90), 0)</f>
        <v>4.0962641992784966E-2</v>
      </c>
      <c r="O91" s="28">
        <f>SUM(O71:O90)</f>
        <v>122887.92597835491</v>
      </c>
      <c r="Q91" s="259"/>
      <c r="R91" s="260"/>
      <c r="S91" s="261"/>
    </row>
    <row r="93" spans="1:19" ht="17.25" thickBot="1"/>
    <row r="94" spans="1:19" ht="17.25" thickBot="1">
      <c r="A94" s="275" t="s">
        <v>46</v>
      </c>
      <c r="B94" s="276"/>
      <c r="C94" s="276"/>
      <c r="D94" s="276"/>
      <c r="E94" s="276"/>
      <c r="F94" s="276"/>
      <c r="G94" s="276"/>
      <c r="H94" s="276"/>
      <c r="I94" s="276"/>
      <c r="J94" s="276"/>
      <c r="K94" s="276"/>
      <c r="L94" s="276"/>
      <c r="M94" s="276"/>
      <c r="N94" s="276"/>
      <c r="O94" s="277"/>
      <c r="Q94" s="274"/>
      <c r="R94" s="274"/>
      <c r="S94" s="274"/>
    </row>
    <row r="95" spans="1:19" ht="17.25" thickBot="1">
      <c r="A95" s="205" t="s">
        <v>265</v>
      </c>
      <c r="B95" s="275" t="s">
        <v>49</v>
      </c>
      <c r="C95" s="277"/>
      <c r="D95" s="275" t="s">
        <v>58</v>
      </c>
      <c r="E95" s="276"/>
      <c r="F95" s="277"/>
      <c r="G95" s="278">
        <f>_xlfn.IFNA(VLOOKUP(B95, 현재가테이블!$B$2:$D$200, 2, FALSE), "-")</f>
        <v>74050000</v>
      </c>
      <c r="H95" s="279"/>
      <c r="I95" s="280"/>
      <c r="J95" s="275" t="s">
        <v>59</v>
      </c>
      <c r="K95" s="276"/>
      <c r="L95" s="277"/>
      <c r="M95" s="281">
        <f>_xlfn.IFNA(VLOOKUP(B95, 현재가테이블!$B$2:$D$200, 3, FALSE), "-")</f>
        <v>-1.04236269E-2</v>
      </c>
      <c r="N95" s="282"/>
      <c r="O95" s="283"/>
      <c r="Q95" s="274"/>
      <c r="R95" s="274"/>
      <c r="S95" s="274"/>
    </row>
    <row r="96" spans="1:19" ht="17.25" thickBot="1">
      <c r="A96" s="319" t="s">
        <v>55</v>
      </c>
      <c r="B96" s="315" t="str">
        <f>TEXT($G$1, "[$-ko-KR]yyyy-mm-dd(ddd) ") &amp; "오전 00:00"</f>
        <v>2021-10-13(수) 오전 00:00</v>
      </c>
      <c r="C96" s="316"/>
      <c r="D96" s="288" t="str">
        <f>TEXT($G$1, "[$-ko-KR]yyyy-mm-dd(ddd) ") &amp; "오후 14:00"</f>
        <v>2021-10-13(수) 오후 14:00</v>
      </c>
      <c r="E96" s="289"/>
      <c r="F96" s="290"/>
      <c r="G96" s="288" t="str">
        <f>TEXT($G$1, "[$-ko-KR]yyyy-mm-dd(ddd) ") &amp; "오후 19:00"</f>
        <v>2021-10-13(수) 오후 19:00</v>
      </c>
      <c r="H96" s="289"/>
      <c r="I96" s="290"/>
      <c r="J96" s="288" t="str">
        <f>TEXT($G$1, "[$-ko-KR]yyyy-mm-dd(ddd) ") &amp; "오후 21:00"</f>
        <v>2021-10-13(수) 오후 21:00</v>
      </c>
      <c r="K96" s="289"/>
      <c r="L96" s="290"/>
      <c r="M96" s="288" t="str">
        <f>TEXT($G$1+1, "[$-ko-KR]yyyy-mm-dd(ddd) ") &amp; "오전 00:00"</f>
        <v>2021-10-14(목) 오전 00:00</v>
      </c>
      <c r="N96" s="289"/>
      <c r="O96" s="290"/>
      <c r="Q96" s="274"/>
      <c r="R96" s="274"/>
      <c r="S96" s="274"/>
    </row>
    <row r="97" spans="1:19" ht="17.25" thickBot="1">
      <c r="A97" s="320"/>
      <c r="B97" s="121" t="s">
        <v>58</v>
      </c>
      <c r="C97" s="122" t="s">
        <v>59</v>
      </c>
      <c r="D97" s="2" t="s">
        <v>58</v>
      </c>
      <c r="E97" s="10" t="s">
        <v>266</v>
      </c>
      <c r="F97" s="11" t="s">
        <v>267</v>
      </c>
      <c r="G97" s="206" t="s">
        <v>58</v>
      </c>
      <c r="H97" s="207" t="s">
        <v>266</v>
      </c>
      <c r="I97" s="208" t="s">
        <v>267</v>
      </c>
      <c r="J97" s="10" t="s">
        <v>58</v>
      </c>
      <c r="K97" s="10" t="s">
        <v>266</v>
      </c>
      <c r="L97" s="115" t="s">
        <v>267</v>
      </c>
      <c r="M97" s="2" t="s">
        <v>58</v>
      </c>
      <c r="N97" s="10" t="s">
        <v>266</v>
      </c>
      <c r="O97" s="66" t="s">
        <v>267</v>
      </c>
      <c r="Q97" s="264"/>
      <c r="R97" s="264"/>
      <c r="S97" s="264"/>
    </row>
    <row r="98" spans="1:19" ht="17.25" thickBot="1">
      <c r="A98" s="123" t="s">
        <v>166</v>
      </c>
      <c r="B98" s="124">
        <v>2780</v>
      </c>
      <c r="C98" s="76">
        <v>0.100990099</v>
      </c>
      <c r="D98" s="13">
        <v>2895</v>
      </c>
      <c r="E98" s="14">
        <f>IF(ISNUMBER(D98), (D98 - $B98) / $B98, "")</f>
        <v>4.1366906474820143E-2</v>
      </c>
      <c r="F98" s="16">
        <f>IF(ISNUMBER(D98), $B118 * E98, "")</f>
        <v>6205.0359712230211</v>
      </c>
      <c r="G98" s="29">
        <v>2655</v>
      </c>
      <c r="H98" s="14">
        <f>IF(ISNUMBER(G98), (G98 - $B98) / $B98, "")</f>
        <v>-4.4964028776978415E-2</v>
      </c>
      <c r="I98" s="100">
        <f>IF(ISNUMBER(G98), $B118 * H98, "")</f>
        <v>-6744.6043165467627</v>
      </c>
      <c r="J98" s="13">
        <v>2715</v>
      </c>
      <c r="K98" s="14">
        <f>IF(ISNUMBER(J98), (J98 - $B98) / $B98, "")</f>
        <v>-2.3381294964028777E-2</v>
      </c>
      <c r="L98" s="16">
        <f>IF(ISNUMBER(J98), $B118 * K98, "")</f>
        <v>-3507.1942446043167</v>
      </c>
      <c r="M98" s="29">
        <v>2670</v>
      </c>
      <c r="N98" s="14">
        <f>IF(ISNUMBER(M98), (M98 - $B98) / $B98, "")</f>
        <v>-3.9568345323741004E-2</v>
      </c>
      <c r="O98" s="16">
        <f>IF(ISNUMBER(M98), $B118 * N98, "")</f>
        <v>-5935.2517985611503</v>
      </c>
      <c r="Q98" s="274"/>
      <c r="R98" s="274"/>
      <c r="S98" s="274"/>
    </row>
    <row r="99" spans="1:19" ht="17.25" thickBot="1">
      <c r="A99" s="125" t="s">
        <v>138</v>
      </c>
      <c r="B99" s="126">
        <v>19600</v>
      </c>
      <c r="C99" s="77">
        <v>8.0485115800000007E-2</v>
      </c>
      <c r="D99" s="15">
        <v>18980</v>
      </c>
      <c r="E99" s="32">
        <f t="shared" ref="E99:E102" si="46">IF(ISNUMBER(D99), (D99 - $B99) / $B99, "")</f>
        <v>-3.1632653061224487E-2</v>
      </c>
      <c r="F99" s="18">
        <f>IF(ISNUMBER(D99), $B118 * E99, "")</f>
        <v>-4744.8979591836733</v>
      </c>
      <c r="G99" s="31">
        <v>18210</v>
      </c>
      <c r="H99" s="32">
        <f t="shared" ref="H99:H102" si="47">IF(ISNUMBER(G99), (G99 - $B99) / $B99, "")</f>
        <v>-7.0918367346938779E-2</v>
      </c>
      <c r="I99" s="101">
        <f>IF(ISNUMBER(G99), $B118 * H99, "")</f>
        <v>-10637.755102040817</v>
      </c>
      <c r="J99" s="15">
        <v>18240</v>
      </c>
      <c r="K99" s="32">
        <f t="shared" ref="K99:K102" si="48">IF(ISNUMBER(J99), (J99 - $B99) / $B99, "")</f>
        <v>-6.9387755102040816E-2</v>
      </c>
      <c r="L99" s="18">
        <f>IF(ISNUMBER(J99), $B118 * K99, "")</f>
        <v>-10408.163265306122</v>
      </c>
      <c r="M99" s="31">
        <v>18340</v>
      </c>
      <c r="N99" s="32">
        <f t="shared" ref="N99:N102" si="49">IF(ISNUMBER(M99), (M99 - $B99) / $B99, "")</f>
        <v>-6.4285714285714279E-2</v>
      </c>
      <c r="O99" s="18">
        <f>IF(ISNUMBER(M99), $B118 * N99, "")</f>
        <v>-9642.8571428571413</v>
      </c>
      <c r="Q99" s="274"/>
      <c r="R99" s="274"/>
      <c r="S99" s="274"/>
    </row>
    <row r="100" spans="1:19" ht="17.25" thickBot="1">
      <c r="A100" s="125" t="s">
        <v>232</v>
      </c>
      <c r="B100" s="126">
        <v>89.7</v>
      </c>
      <c r="C100" s="77">
        <v>6.2796208500000006E-2</v>
      </c>
      <c r="D100" s="15">
        <v>86.8</v>
      </c>
      <c r="E100" s="32">
        <f t="shared" si="46"/>
        <v>-3.2329988851728046E-2</v>
      </c>
      <c r="F100" s="18">
        <f>IF(ISNUMBER(D100), $B118 * E100, "")</f>
        <v>-4849.4983277592073</v>
      </c>
      <c r="G100" s="31">
        <v>86.6</v>
      </c>
      <c r="H100" s="32">
        <f t="shared" si="47"/>
        <v>-3.4559643255295522E-2</v>
      </c>
      <c r="I100" s="101">
        <f>IF(ISNUMBER(G100), $B118 * H100, "")</f>
        <v>-5183.9464882943284</v>
      </c>
      <c r="J100" s="15">
        <v>86.8</v>
      </c>
      <c r="K100" s="32">
        <f t="shared" si="48"/>
        <v>-3.2329988851728046E-2</v>
      </c>
      <c r="L100" s="18">
        <f>IF(ISNUMBER(J100), $B118 * K100, "")</f>
        <v>-4849.4983277592073</v>
      </c>
      <c r="M100" s="31">
        <v>87.6</v>
      </c>
      <c r="N100" s="32">
        <f t="shared" si="49"/>
        <v>-2.3411371237458289E-2</v>
      </c>
      <c r="O100" s="18">
        <f>IF(ISNUMBER(M100), $B118 * N100, "")</f>
        <v>-3511.7056856187432</v>
      </c>
      <c r="Q100" s="264"/>
      <c r="R100" s="264"/>
      <c r="S100" s="264"/>
    </row>
    <row r="101" spans="1:19" ht="17.25" thickBot="1">
      <c r="A101" s="125" t="s">
        <v>200</v>
      </c>
      <c r="B101" s="126">
        <v>88.2</v>
      </c>
      <c r="C101" s="77">
        <v>5.5023923400000001E-2</v>
      </c>
      <c r="D101" s="15">
        <v>86.8</v>
      </c>
      <c r="E101" s="32">
        <f t="shared" si="46"/>
        <v>-1.5873015873015938E-2</v>
      </c>
      <c r="F101" s="18">
        <f>IF(ISNUMBER(D101), $B118 * E101, "")</f>
        <v>-2380.9523809523907</v>
      </c>
      <c r="G101" s="31">
        <v>89</v>
      </c>
      <c r="H101" s="32">
        <f t="shared" si="47"/>
        <v>9.0702947845804661E-3</v>
      </c>
      <c r="I101" s="101">
        <f>IF(ISNUMBER(G101), $B118 * H101, "")</f>
        <v>1360.5442176870699</v>
      </c>
      <c r="J101" s="15">
        <v>87.7</v>
      </c>
      <c r="K101" s="32">
        <f t="shared" si="48"/>
        <v>-5.6689342403628117E-3</v>
      </c>
      <c r="L101" s="18">
        <f>IF(ISNUMBER(J101), $B118 * K101, "")</f>
        <v>-850.34013605442181</v>
      </c>
      <c r="M101" s="31">
        <v>88</v>
      </c>
      <c r="N101" s="32">
        <f t="shared" si="49"/>
        <v>-2.2675736961451569E-3</v>
      </c>
      <c r="O101" s="18">
        <f>IF(ISNUMBER(M101), $B118 * N101, "")</f>
        <v>-340.13605442177351</v>
      </c>
      <c r="Q101" s="264"/>
      <c r="R101" s="264"/>
      <c r="S101" s="264"/>
    </row>
    <row r="102" spans="1:19" ht="17.25" thickBot="1">
      <c r="A102" s="127" t="s">
        <v>184</v>
      </c>
      <c r="B102" s="128">
        <v>11320</v>
      </c>
      <c r="C102" s="78">
        <v>5.1067780899999998E-2</v>
      </c>
      <c r="D102" s="20">
        <v>11470</v>
      </c>
      <c r="E102" s="21">
        <f t="shared" si="46"/>
        <v>1.3250883392226149E-2</v>
      </c>
      <c r="F102" s="22">
        <f>IF(ISNUMBER(D102), $B118 * E102, "")</f>
        <v>1987.6325088339224</v>
      </c>
      <c r="G102" s="30">
        <v>11240</v>
      </c>
      <c r="H102" s="21">
        <f t="shared" si="47"/>
        <v>-7.0671378091872791E-3</v>
      </c>
      <c r="I102" s="105">
        <f>IF(ISNUMBER(G102), $B118 * H102, "")</f>
        <v>-1060.0706713780919</v>
      </c>
      <c r="J102" s="20">
        <v>11420</v>
      </c>
      <c r="K102" s="21">
        <f t="shared" si="48"/>
        <v>8.8339222614840993E-3</v>
      </c>
      <c r="L102" s="22">
        <f>IF(ISNUMBER(J102), $B118 * K102, "")</f>
        <v>1325.0883392226149</v>
      </c>
      <c r="M102" s="30">
        <v>11260</v>
      </c>
      <c r="N102" s="21">
        <f t="shared" si="49"/>
        <v>-5.3003533568904597E-3</v>
      </c>
      <c r="O102" s="22">
        <f>IF(ISNUMBER(M102), $B118 * N102, "")</f>
        <v>-795.05300353356893</v>
      </c>
      <c r="Q102" s="264"/>
      <c r="R102" s="264"/>
      <c r="S102" s="264"/>
    </row>
    <row r="103" spans="1:19" ht="17.25" thickBot="1">
      <c r="A103" s="125" t="s">
        <v>192</v>
      </c>
      <c r="B103" s="129">
        <v>134</v>
      </c>
      <c r="C103" s="80">
        <v>4.6875E-2</v>
      </c>
      <c r="D103" s="106">
        <v>132</v>
      </c>
      <c r="E103" s="107">
        <f>IF(ISNUMBER(D103), (D103 - $B103) / $B103, "")</f>
        <v>-1.4925373134328358E-2</v>
      </c>
      <c r="F103" s="108">
        <f>IF(ISNUMBER(D103), $B118 * E103, "")</f>
        <v>-2238.8059701492539</v>
      </c>
      <c r="G103" s="109">
        <v>138</v>
      </c>
      <c r="H103" s="107">
        <f>IF(ISNUMBER(G103), (G103 - $B103) / $B103, "")</f>
        <v>2.9850746268656716E-2</v>
      </c>
      <c r="I103" s="110">
        <f>IF(ISNUMBER(G103), $B118 * H103, "")</f>
        <v>4477.6119402985078</v>
      </c>
      <c r="J103" s="106">
        <v>135</v>
      </c>
      <c r="K103" s="107">
        <f>IF(ISNUMBER(J103), (J103 - $B103) / $B103, "")</f>
        <v>7.462686567164179E-3</v>
      </c>
      <c r="L103" s="108">
        <f>IF(ISNUMBER(J103), $B118 * K103, "")</f>
        <v>1119.4029850746269</v>
      </c>
      <c r="M103" s="109">
        <v>134</v>
      </c>
      <c r="N103" s="107">
        <f>IF(ISNUMBER(M103), (M103 - $B103) / $B103, "")</f>
        <v>0</v>
      </c>
      <c r="O103" s="108">
        <f>IF(ISNUMBER(M103), $B118 * N103, "")</f>
        <v>0</v>
      </c>
      <c r="Q103" s="264"/>
      <c r="R103" s="264"/>
      <c r="S103" s="264"/>
    </row>
    <row r="104" spans="1:19" ht="17.25" thickBot="1">
      <c r="A104" s="125" t="s">
        <v>206</v>
      </c>
      <c r="B104" s="126">
        <v>16.600000000000001</v>
      </c>
      <c r="C104" s="77">
        <v>4.4025157199999998E-2</v>
      </c>
      <c r="D104" s="15">
        <v>16.5</v>
      </c>
      <c r="E104" s="32">
        <f t="shared" ref="E104:E107" si="50">IF(ISNUMBER(D104), (D104 - $B104) / $B104, "")</f>
        <v>-6.024096385542254E-3</v>
      </c>
      <c r="F104" s="18">
        <f>IF(ISNUMBER(D104), $B118 * E104, "")</f>
        <v>-903.61445783133809</v>
      </c>
      <c r="G104" s="31">
        <v>16.3</v>
      </c>
      <c r="H104" s="32">
        <f t="shared" ref="H104:H107" si="51">IF(ISNUMBER(G104), (G104 - $B104) / $B104, "")</f>
        <v>-1.8072289156626547E-2</v>
      </c>
      <c r="I104" s="101">
        <f>IF(ISNUMBER(G104), $B118 * H104, "")</f>
        <v>-2710.8433734939822</v>
      </c>
      <c r="J104" s="15">
        <v>16.5</v>
      </c>
      <c r="K104" s="32">
        <f t="shared" ref="K104:K107" si="52">IF(ISNUMBER(J104), (J104 - $B104) / $B104, "")</f>
        <v>-6.024096385542254E-3</v>
      </c>
      <c r="L104" s="18">
        <f>IF(ISNUMBER(J104), $B118 * K104, "")</f>
        <v>-903.61445783133809</v>
      </c>
      <c r="M104" s="31">
        <v>16.600000000000001</v>
      </c>
      <c r="N104" s="32">
        <f t="shared" ref="N104:N107" si="53">IF(ISNUMBER(M104), (M104 - $B104) / $B104, "")</f>
        <v>0</v>
      </c>
      <c r="O104" s="18">
        <f>IF(ISNUMBER(M104), $B118 * N104, "")</f>
        <v>0</v>
      </c>
      <c r="Q104" s="264"/>
      <c r="R104" s="264"/>
      <c r="S104" s="264"/>
    </row>
    <row r="105" spans="1:19" ht="17.25" thickBot="1">
      <c r="A105" s="125" t="s">
        <v>208</v>
      </c>
      <c r="B105" s="126">
        <v>20.2</v>
      </c>
      <c r="C105" s="77">
        <v>4.1237113399999997E-2</v>
      </c>
      <c r="D105" s="15">
        <v>20.3</v>
      </c>
      <c r="E105" s="32">
        <f t="shared" si="50"/>
        <v>4.9504950495050208E-3</v>
      </c>
      <c r="F105" s="18">
        <f>IF(ISNUMBER(D105), $B118 * E105, "")</f>
        <v>742.5742574257531</v>
      </c>
      <c r="G105" s="31">
        <v>21.3</v>
      </c>
      <c r="H105" s="32">
        <f t="shared" si="51"/>
        <v>5.4455445544554525E-2</v>
      </c>
      <c r="I105" s="101">
        <f>IF(ISNUMBER(G105), $B118 * H105, "")</f>
        <v>8168.3168316831789</v>
      </c>
      <c r="J105" s="15">
        <v>21.3</v>
      </c>
      <c r="K105" s="32">
        <f t="shared" si="52"/>
        <v>5.4455445544554525E-2</v>
      </c>
      <c r="L105" s="18">
        <f>IF(ISNUMBER(J105), $B118 * K105, "")</f>
        <v>8168.3168316831789</v>
      </c>
      <c r="M105" s="31">
        <v>21</v>
      </c>
      <c r="N105" s="32">
        <f t="shared" si="53"/>
        <v>3.9603960396039639E-2</v>
      </c>
      <c r="O105" s="18">
        <f>IF(ISNUMBER(M105), $B118 * N105, "")</f>
        <v>5940.5940594059457</v>
      </c>
      <c r="Q105" s="264"/>
      <c r="R105" s="264"/>
      <c r="S105" s="264"/>
    </row>
    <row r="106" spans="1:19" ht="17.25" thickBot="1">
      <c r="A106" s="125" t="s">
        <v>196</v>
      </c>
      <c r="B106" s="126">
        <v>23090</v>
      </c>
      <c r="C106" s="77">
        <v>3.7752808999999998E-2</v>
      </c>
      <c r="D106" s="15">
        <v>23450</v>
      </c>
      <c r="E106" s="32">
        <f t="shared" si="50"/>
        <v>1.5591165006496318E-2</v>
      </c>
      <c r="F106" s="18">
        <f>IF(ISNUMBER(D106), $B118 * E106, "")</f>
        <v>2338.6747509744478</v>
      </c>
      <c r="G106" s="31">
        <v>22800</v>
      </c>
      <c r="H106" s="32">
        <f t="shared" si="51"/>
        <v>-1.2559549588566478E-2</v>
      </c>
      <c r="I106" s="101">
        <f>IF(ISNUMBER(G106), $B118 * H106, "")</f>
        <v>-1883.9324382849718</v>
      </c>
      <c r="J106" s="15">
        <v>23090</v>
      </c>
      <c r="K106" s="32">
        <f t="shared" si="52"/>
        <v>0</v>
      </c>
      <c r="L106" s="18">
        <f>IF(ISNUMBER(J106), $B118 * K106, "")</f>
        <v>0</v>
      </c>
      <c r="M106" s="31">
        <v>23050</v>
      </c>
      <c r="N106" s="32">
        <f t="shared" si="53"/>
        <v>-1.7323516673884798E-3</v>
      </c>
      <c r="O106" s="18">
        <f>IF(ISNUMBER(M106), $B118 * N106, "")</f>
        <v>-259.85275010827195</v>
      </c>
      <c r="Q106" s="33"/>
      <c r="R106" s="33"/>
    </row>
    <row r="107" spans="1:19" ht="17.25" thickBot="1">
      <c r="A107" s="130" t="s">
        <v>194</v>
      </c>
      <c r="B107" s="131">
        <v>4190</v>
      </c>
      <c r="C107" s="79">
        <v>3.3292231800000002E-2</v>
      </c>
      <c r="D107" s="24">
        <v>4325</v>
      </c>
      <c r="E107" s="25">
        <f t="shared" si="50"/>
        <v>3.2219570405727926E-2</v>
      </c>
      <c r="F107" s="104">
        <f>IF(ISNUMBER(D107), $B118 * E107, "")</f>
        <v>4832.9355608591886</v>
      </c>
      <c r="G107" s="102">
        <v>4130</v>
      </c>
      <c r="H107" s="25">
        <f t="shared" si="51"/>
        <v>-1.4319809069212411E-2</v>
      </c>
      <c r="I107" s="103">
        <f>IF(ISNUMBER(G107), $B118 * H107, "")</f>
        <v>-2147.9713603818618</v>
      </c>
      <c r="J107" s="24">
        <v>4160</v>
      </c>
      <c r="K107" s="25">
        <f t="shared" si="52"/>
        <v>-7.1599045346062056E-3</v>
      </c>
      <c r="L107" s="104">
        <f>IF(ISNUMBER(J107), $B118 * K107, "")</f>
        <v>-1073.9856801909309</v>
      </c>
      <c r="M107" s="102">
        <v>4195</v>
      </c>
      <c r="N107" s="25">
        <f t="shared" si="53"/>
        <v>1.1933174224343676E-3</v>
      </c>
      <c r="O107" s="104">
        <f>IF(ISNUMBER(M107), $B118 * N107, "")</f>
        <v>178.99761336515513</v>
      </c>
      <c r="Q107" s="265"/>
      <c r="R107" s="266"/>
      <c r="S107" s="267"/>
    </row>
    <row r="108" spans="1:19">
      <c r="A108" s="123" t="s">
        <v>51</v>
      </c>
      <c r="B108" s="124">
        <v>423</v>
      </c>
      <c r="C108" s="76">
        <v>3.17073171E-2</v>
      </c>
      <c r="D108" s="13">
        <v>427</v>
      </c>
      <c r="E108" s="14">
        <f>IF(ISNUMBER(D108), (D108 - $B108) / $B108, "")</f>
        <v>9.4562647754137114E-3</v>
      </c>
      <c r="F108" s="16">
        <f>IF(ISNUMBER(D108), $B118 * E108, "")</f>
        <v>1418.4397163120568</v>
      </c>
      <c r="G108" s="29">
        <v>436</v>
      </c>
      <c r="H108" s="14">
        <f>IF(ISNUMBER(G108), (G108 - $B108) / $B108, "")</f>
        <v>3.0732860520094562E-2</v>
      </c>
      <c r="I108" s="100">
        <f>IF(ISNUMBER(G108), $B118 * H108, "")</f>
        <v>4609.9290780141846</v>
      </c>
      <c r="J108" s="13">
        <v>446</v>
      </c>
      <c r="K108" s="14">
        <f>IF(ISNUMBER(J108), (J108 - $B108) / $B108, "")</f>
        <v>5.4373522458628844E-2</v>
      </c>
      <c r="L108" s="16">
        <f>IF(ISNUMBER(J108), $B118 * K108, "")</f>
        <v>8156.0283687943265</v>
      </c>
      <c r="M108" s="29">
        <v>452</v>
      </c>
      <c r="N108" s="14">
        <f>IF(ISNUMBER(M108), (M108 - $B108) / $B108, "")</f>
        <v>6.8557919621749411E-2</v>
      </c>
      <c r="O108" s="16">
        <f>IF(ISNUMBER(M108), $B118 * N108, "")</f>
        <v>10283.687943262412</v>
      </c>
      <c r="Q108" s="268"/>
      <c r="R108" s="269"/>
      <c r="S108" s="270"/>
    </row>
    <row r="109" spans="1:19" ht="17.25" thickBot="1">
      <c r="A109" s="125" t="s">
        <v>146</v>
      </c>
      <c r="B109" s="126">
        <v>22.9</v>
      </c>
      <c r="C109" s="77">
        <v>3.1531531500000001E-2</v>
      </c>
      <c r="D109" s="15">
        <v>22.7</v>
      </c>
      <c r="E109" s="32">
        <f t="shared" ref="E109:E112" si="54">IF(ISNUMBER(D109), (D109 - $B109) / $B109, "")</f>
        <v>-8.7336244541484417E-3</v>
      </c>
      <c r="F109" s="18">
        <f>IF(ISNUMBER(D109), $B118 * E109, "")</f>
        <v>-1310.0436681222664</v>
      </c>
      <c r="G109" s="31">
        <v>22.1</v>
      </c>
      <c r="H109" s="32">
        <f t="shared" ref="H109:H112" si="55">IF(ISNUMBER(G109), (G109 - $B109) / $B109, "")</f>
        <v>-3.4934497816593767E-2</v>
      </c>
      <c r="I109" s="101">
        <f>IF(ISNUMBER(G109), $B118 * H109, "")</f>
        <v>-5240.1746724890654</v>
      </c>
      <c r="J109" s="15">
        <v>22.3</v>
      </c>
      <c r="K109" s="32">
        <f t="shared" ref="K109:K112" si="56">IF(ISNUMBER(J109), (J109 - $B109) / $B109, "")</f>
        <v>-2.6200873362445323E-2</v>
      </c>
      <c r="L109" s="18">
        <f>IF(ISNUMBER(J109), $B118 * K109, "")</f>
        <v>-3930.1310043667986</v>
      </c>
      <c r="M109" s="31">
        <v>22.4</v>
      </c>
      <c r="N109" s="32">
        <f t="shared" ref="N109:N112" si="57">IF(ISNUMBER(M109), (M109 - $B109) / $B109, "")</f>
        <v>-2.1834061135371181E-2</v>
      </c>
      <c r="O109" s="18">
        <f>IF(ISNUMBER(M109), $B118 * N109, "")</f>
        <v>-3275.1091703056773</v>
      </c>
      <c r="Q109" s="271"/>
      <c r="R109" s="272"/>
      <c r="S109" s="273"/>
    </row>
    <row r="110" spans="1:19" ht="17.25" thickBot="1">
      <c r="A110" s="125" t="s">
        <v>238</v>
      </c>
      <c r="B110" s="126">
        <v>182</v>
      </c>
      <c r="C110" s="77">
        <v>2.82485876E-2</v>
      </c>
      <c r="D110" s="15">
        <v>217</v>
      </c>
      <c r="E110" s="32">
        <f t="shared" si="54"/>
        <v>0.19230769230769232</v>
      </c>
      <c r="F110" s="18">
        <f>IF(ISNUMBER(D110), $B118 * E110, "")</f>
        <v>28846.153846153848</v>
      </c>
      <c r="G110" s="31">
        <v>217</v>
      </c>
      <c r="H110" s="32">
        <f t="shared" si="55"/>
        <v>0.19230769230769232</v>
      </c>
      <c r="I110" s="101">
        <f>IF(ISNUMBER(G110), $B118 * H110, "")</f>
        <v>28846.153846153848</v>
      </c>
      <c r="J110" s="15">
        <v>215</v>
      </c>
      <c r="K110" s="32">
        <f t="shared" si="56"/>
        <v>0.18131868131868131</v>
      </c>
      <c r="L110" s="18">
        <f>IF(ISNUMBER(J110), $B118 * K110, "")</f>
        <v>27197.802197802197</v>
      </c>
      <c r="M110" s="31">
        <v>224</v>
      </c>
      <c r="N110" s="32">
        <f t="shared" si="57"/>
        <v>0.23076923076923078</v>
      </c>
      <c r="O110" s="18">
        <f>IF(ISNUMBER(M110), $B118 * N110, "")</f>
        <v>34615.384615384617</v>
      </c>
      <c r="Q110" s="264"/>
      <c r="R110" s="264"/>
      <c r="S110" s="264"/>
    </row>
    <row r="111" spans="1:19" ht="17.25" thickBot="1">
      <c r="A111" s="125" t="s">
        <v>128</v>
      </c>
      <c r="B111" s="126">
        <v>149</v>
      </c>
      <c r="C111" s="77">
        <v>2.75862069E-2</v>
      </c>
      <c r="D111" s="15">
        <v>148</v>
      </c>
      <c r="E111" s="32">
        <f t="shared" si="54"/>
        <v>-6.7114093959731542E-3</v>
      </c>
      <c r="F111" s="18">
        <f>IF(ISNUMBER(D111), $B118 * E111, "")</f>
        <v>-1006.7114093959731</v>
      </c>
      <c r="G111" s="31">
        <v>149</v>
      </c>
      <c r="H111" s="32">
        <f t="shared" si="55"/>
        <v>0</v>
      </c>
      <c r="I111" s="101">
        <f>IF(ISNUMBER(G111), $B118 * H111, "")</f>
        <v>0</v>
      </c>
      <c r="J111" s="15">
        <v>151</v>
      </c>
      <c r="K111" s="32">
        <f t="shared" si="56"/>
        <v>1.3422818791946308E-2</v>
      </c>
      <c r="L111" s="18">
        <f>IF(ISNUMBER(J111), $B118 * K111, "")</f>
        <v>2013.4228187919462</v>
      </c>
      <c r="M111" s="31">
        <v>149</v>
      </c>
      <c r="N111" s="32">
        <f t="shared" si="57"/>
        <v>0</v>
      </c>
      <c r="O111" s="18">
        <f>IF(ISNUMBER(M111), $B118 * N111, "")</f>
        <v>0</v>
      </c>
      <c r="Q111" s="274"/>
      <c r="R111" s="274"/>
      <c r="S111" s="274"/>
    </row>
    <row r="112" spans="1:19" ht="17.25" thickBot="1">
      <c r="A112" s="127" t="s">
        <v>210</v>
      </c>
      <c r="B112" s="128">
        <v>1325</v>
      </c>
      <c r="C112" s="78">
        <v>2.7131782900000002E-2</v>
      </c>
      <c r="D112" s="20">
        <v>1320</v>
      </c>
      <c r="E112" s="21">
        <f t="shared" si="54"/>
        <v>-3.7735849056603774E-3</v>
      </c>
      <c r="F112" s="22">
        <f>IF(ISNUMBER(D112), $B118 * E112, "")</f>
        <v>-566.03773584905662</v>
      </c>
      <c r="G112" s="30">
        <v>1330</v>
      </c>
      <c r="H112" s="21">
        <f t="shared" si="55"/>
        <v>3.7735849056603774E-3</v>
      </c>
      <c r="I112" s="105">
        <f>IF(ISNUMBER(G112), $B118 * H112, "")</f>
        <v>566.03773584905662</v>
      </c>
      <c r="J112" s="20">
        <v>1315</v>
      </c>
      <c r="K112" s="21">
        <f t="shared" si="56"/>
        <v>-7.5471698113207548E-3</v>
      </c>
      <c r="L112" s="22">
        <f>IF(ISNUMBER(J112), $B118 * K112, "")</f>
        <v>-1132.0754716981132</v>
      </c>
      <c r="M112" s="30">
        <v>1320</v>
      </c>
      <c r="N112" s="21">
        <f t="shared" si="57"/>
        <v>-3.7735849056603774E-3</v>
      </c>
      <c r="O112" s="22">
        <f>IF(ISNUMBER(M112), $B118 * N112, "")</f>
        <v>-566.03773584905662</v>
      </c>
      <c r="Q112" s="274"/>
      <c r="R112" s="274"/>
      <c r="S112" s="274"/>
    </row>
    <row r="113" spans="1:19" ht="17.25" thickBot="1">
      <c r="A113" s="125" t="s">
        <v>96</v>
      </c>
      <c r="B113" s="129">
        <v>8980</v>
      </c>
      <c r="C113" s="80">
        <v>2.21969266E-2</v>
      </c>
      <c r="D113" s="106">
        <v>8850</v>
      </c>
      <c r="E113" s="107">
        <f>IF(ISNUMBER(D113), (D113 - $B113) / $B113, "")</f>
        <v>-1.4476614699331848E-2</v>
      </c>
      <c r="F113" s="108">
        <f>IF(ISNUMBER(D113), $B118 * E113, "")</f>
        <v>-2171.4922048997773</v>
      </c>
      <c r="G113" s="109">
        <v>8655</v>
      </c>
      <c r="H113" s="107">
        <f>IF(ISNUMBER(G113), (G113 - $B113) / $B113, "")</f>
        <v>-3.6191536748329624E-2</v>
      </c>
      <c r="I113" s="110">
        <f>IF(ISNUMBER(G113), $B118 * H113, "")</f>
        <v>-5428.7305122494436</v>
      </c>
      <c r="J113" s="106">
        <v>8710</v>
      </c>
      <c r="K113" s="107">
        <f>IF(ISNUMBER(J113), (J113 - $B113) / $B113, "")</f>
        <v>-3.0066815144766147E-2</v>
      </c>
      <c r="L113" s="108">
        <f>IF(ISNUMBER(J113), $B118 * K113, "")</f>
        <v>-4510.0222717149218</v>
      </c>
      <c r="M113" s="109">
        <v>8695</v>
      </c>
      <c r="N113" s="107">
        <f>IF(ISNUMBER(M113), (M113 - $B113) / $B113, "")</f>
        <v>-3.173719376391982E-2</v>
      </c>
      <c r="O113" s="108">
        <f>IF(ISNUMBER(M113), $B118 * N113, "")</f>
        <v>-4760.5790645879733</v>
      </c>
      <c r="Q113" s="264"/>
      <c r="R113" s="264"/>
      <c r="S113" s="264"/>
    </row>
    <row r="114" spans="1:19" ht="17.25" thickBot="1">
      <c r="A114" s="125" t="s">
        <v>90</v>
      </c>
      <c r="B114" s="126">
        <v>1385</v>
      </c>
      <c r="C114" s="77">
        <v>2.21402214E-2</v>
      </c>
      <c r="D114" s="15">
        <v>1365</v>
      </c>
      <c r="E114" s="32">
        <f t="shared" ref="E114:E117" si="58">IF(ISNUMBER(D114), (D114 - $B114) / $B114, "")</f>
        <v>-1.444043321299639E-2</v>
      </c>
      <c r="F114" s="18">
        <f>IF(ISNUMBER(D114), $B118 * E114, "")</f>
        <v>-2166.0649819494583</v>
      </c>
      <c r="G114" s="31">
        <v>1340</v>
      </c>
      <c r="H114" s="32">
        <f t="shared" ref="H114:H117" si="59">IF(ISNUMBER(G114), (G114 - $B114) / $B114, "")</f>
        <v>-3.2490974729241874E-2</v>
      </c>
      <c r="I114" s="101">
        <f>IF(ISNUMBER(G114), $B118 * H114, "")</f>
        <v>-4873.646209386281</v>
      </c>
      <c r="J114" s="15">
        <v>1345</v>
      </c>
      <c r="K114" s="32">
        <f t="shared" ref="K114:K117" si="60">IF(ISNUMBER(J114), (J114 - $B114) / $B114, "")</f>
        <v>-2.8880866425992781E-2</v>
      </c>
      <c r="L114" s="18">
        <f>IF(ISNUMBER(J114), $B118 * K114, "")</f>
        <v>-4332.1299638989167</v>
      </c>
      <c r="M114" s="31">
        <v>1350</v>
      </c>
      <c r="N114" s="32">
        <f t="shared" ref="N114:N117" si="61">IF(ISNUMBER(M114), (M114 - $B114) / $B114, "")</f>
        <v>-2.5270758122743681E-2</v>
      </c>
      <c r="O114" s="18">
        <f>IF(ISNUMBER(M114), $B118 * N114, "")</f>
        <v>-3790.6137184115519</v>
      </c>
      <c r="Q114" s="264"/>
      <c r="R114" s="264"/>
      <c r="S114" s="264"/>
    </row>
    <row r="115" spans="1:19" ht="17.25" thickBot="1">
      <c r="A115" s="125" t="s">
        <v>216</v>
      </c>
      <c r="B115" s="126">
        <v>157</v>
      </c>
      <c r="C115" s="77">
        <v>1.9480519500000001E-2</v>
      </c>
      <c r="D115" s="15">
        <v>161</v>
      </c>
      <c r="E115" s="32">
        <f t="shared" si="58"/>
        <v>2.5477707006369428E-2</v>
      </c>
      <c r="F115" s="18">
        <f>IF(ISNUMBER(D115), $B118 * E115, "")</f>
        <v>3821.6560509554142</v>
      </c>
      <c r="G115" s="31">
        <v>238</v>
      </c>
      <c r="H115" s="32">
        <f t="shared" si="59"/>
        <v>0.51592356687898089</v>
      </c>
      <c r="I115" s="101">
        <f>IF(ISNUMBER(G115), $B118 * H115, "")</f>
        <v>77388.535031847132</v>
      </c>
      <c r="J115" s="15">
        <v>216</v>
      </c>
      <c r="K115" s="32">
        <f t="shared" si="60"/>
        <v>0.37579617834394907</v>
      </c>
      <c r="L115" s="18">
        <f>IF(ISNUMBER(J115), $B118 * K115, "")</f>
        <v>56369.426751592364</v>
      </c>
      <c r="M115" s="31">
        <v>217</v>
      </c>
      <c r="N115" s="32">
        <f t="shared" si="61"/>
        <v>0.38216560509554143</v>
      </c>
      <c r="O115" s="18">
        <f>IF(ISNUMBER(M115), $B118 * N115, "")</f>
        <v>57324.840764331217</v>
      </c>
      <c r="Q115" s="264"/>
      <c r="R115" s="264"/>
      <c r="S115" s="264"/>
    </row>
    <row r="116" spans="1:19">
      <c r="A116" s="125" t="s">
        <v>130</v>
      </c>
      <c r="B116" s="126">
        <v>115</v>
      </c>
      <c r="C116" s="77">
        <v>1.7699115000000001E-2</v>
      </c>
      <c r="D116" s="15">
        <v>114</v>
      </c>
      <c r="E116" s="32">
        <f t="shared" si="58"/>
        <v>-8.6956521739130436E-3</v>
      </c>
      <c r="F116" s="18">
        <f>IF(ISNUMBER(D116), $B118 * E116, "")</f>
        <v>-1304.3478260869565</v>
      </c>
      <c r="G116" s="31">
        <v>112</v>
      </c>
      <c r="H116" s="32">
        <f t="shared" si="59"/>
        <v>-2.6086956521739129E-2</v>
      </c>
      <c r="I116" s="101">
        <f>IF(ISNUMBER(G116), $B118 * H116, "")</f>
        <v>-3913.0434782608695</v>
      </c>
      <c r="J116" s="15">
        <v>114</v>
      </c>
      <c r="K116" s="32">
        <f t="shared" si="60"/>
        <v>-8.6956521739130436E-3</v>
      </c>
      <c r="L116" s="18">
        <f>IF(ISNUMBER(J116), $B118 * K116, "")</f>
        <v>-1304.3478260869565</v>
      </c>
      <c r="M116" s="31">
        <v>113</v>
      </c>
      <c r="N116" s="32">
        <f t="shared" si="61"/>
        <v>-1.7391304347826087E-2</v>
      </c>
      <c r="O116" s="18">
        <f>IF(ISNUMBER(M116), $B118 * N116, "")</f>
        <v>-2608.695652173913</v>
      </c>
      <c r="Q116" s="253"/>
      <c r="R116" s="254"/>
      <c r="S116" s="255"/>
    </row>
    <row r="117" spans="1:19" ht="17.25" thickBot="1">
      <c r="A117" s="130" t="s">
        <v>180</v>
      </c>
      <c r="B117" s="131">
        <v>68790</v>
      </c>
      <c r="C117" s="79">
        <v>1.7001774099999999E-2</v>
      </c>
      <c r="D117" s="24">
        <v>67400</v>
      </c>
      <c r="E117" s="25">
        <f t="shared" si="58"/>
        <v>-2.0206425352522168E-2</v>
      </c>
      <c r="F117" s="104">
        <f>IF(ISNUMBER(D117), $B118 * E117, "")</f>
        <v>-3030.9638028783252</v>
      </c>
      <c r="G117" s="102">
        <v>66350</v>
      </c>
      <c r="H117" s="25">
        <f t="shared" si="59"/>
        <v>-3.5470271841837479E-2</v>
      </c>
      <c r="I117" s="103">
        <f>IF(ISNUMBER(G117), $B118 * H117, "")</f>
        <v>-5320.5407762756222</v>
      </c>
      <c r="J117" s="24">
        <v>67070</v>
      </c>
      <c r="K117" s="25">
        <f t="shared" si="60"/>
        <v>-2.5003634249164124E-2</v>
      </c>
      <c r="L117" s="104">
        <f>IF(ISNUMBER(J117), $B118 * K117, "")</f>
        <v>-3750.5451373746187</v>
      </c>
      <c r="M117" s="102">
        <v>67610</v>
      </c>
      <c r="N117" s="25">
        <f t="shared" si="61"/>
        <v>-1.7153656054659107E-2</v>
      </c>
      <c r="O117" s="104">
        <f>IF(ISNUMBER(M117), $B118 * N117, "")</f>
        <v>-2573.0484081988661</v>
      </c>
      <c r="Q117" s="256"/>
      <c r="R117" s="257"/>
      <c r="S117" s="258"/>
    </row>
    <row r="118" spans="1:19" ht="17.25" thickBot="1">
      <c r="A118" s="132" t="s">
        <v>268</v>
      </c>
      <c r="B118" s="317">
        <f>$B$37</f>
        <v>150000</v>
      </c>
      <c r="C118" s="318"/>
      <c r="D118" s="26" t="s">
        <v>269</v>
      </c>
      <c r="E118" s="27">
        <f>IF(COUNT(E98:E117), SUM(E98:E117) / COUNT(E98:E117), 0)</f>
        <v>7.8398906458933253E-3</v>
      </c>
      <c r="F118" s="28">
        <f>SUM(F98:F117)</f>
        <v>23519.671937679981</v>
      </c>
      <c r="G118" s="26" t="s">
        <v>269</v>
      </c>
      <c r="H118" s="27">
        <f>IF(COUNT(H98:H117), SUM(H98:H117) / COUNT(H98:H117), 0)</f>
        <v>2.3423956427483628E-2</v>
      </c>
      <c r="I118" s="28">
        <f>SUM(I98:I117)</f>
        <v>70271.869282450876</v>
      </c>
      <c r="J118" s="26" t="s">
        <v>269</v>
      </c>
      <c r="K118" s="27">
        <f>IF(COUNT(K98:K117), SUM(K98:K117) / COUNT(K98:K117), 0)</f>
        <v>2.1265813502024864E-2</v>
      </c>
      <c r="L118" s="28">
        <f>SUM(L98:L117)</f>
        <v>63797.440506074592</v>
      </c>
      <c r="M118" s="26" t="s">
        <v>269</v>
      </c>
      <c r="N118" s="27">
        <f>IF(COUNT(N98:N117), SUM(N98:N117) / COUNT(N98:N117), 0)</f>
        <v>2.3428188270373886E-2</v>
      </c>
      <c r="O118" s="28">
        <f>SUM(O98:O117)</f>
        <v>70284.564811121643</v>
      </c>
      <c r="Q118" s="259"/>
      <c r="R118" s="260"/>
      <c r="S118" s="261"/>
    </row>
    <row r="120" spans="1:19" ht="17.25" thickBot="1"/>
    <row r="121" spans="1:19" ht="17.25" thickBot="1">
      <c r="A121" s="275" t="s">
        <v>256</v>
      </c>
      <c r="B121" s="276"/>
      <c r="C121" s="276"/>
      <c r="D121" s="276"/>
      <c r="E121" s="276"/>
      <c r="F121" s="276"/>
      <c r="G121" s="276"/>
      <c r="H121" s="276"/>
      <c r="I121" s="276"/>
      <c r="J121" s="276"/>
      <c r="K121" s="276"/>
      <c r="L121" s="276"/>
      <c r="M121" s="276"/>
      <c r="N121" s="276"/>
      <c r="O121" s="277"/>
      <c r="Q121" s="274"/>
      <c r="R121" s="274"/>
      <c r="S121" s="274"/>
    </row>
    <row r="122" spans="1:19" ht="17.25" thickBot="1">
      <c r="A122" s="205" t="s">
        <v>265</v>
      </c>
      <c r="B122" s="275" t="s">
        <v>49</v>
      </c>
      <c r="C122" s="277"/>
      <c r="D122" s="275" t="s">
        <v>58</v>
      </c>
      <c r="E122" s="276"/>
      <c r="F122" s="277"/>
      <c r="G122" s="278">
        <f>_xlfn.IFNA(VLOOKUP(B122, 현재가테이블!$B$2:$D$200, 2, FALSE), "-")</f>
        <v>74050000</v>
      </c>
      <c r="H122" s="279"/>
      <c r="I122" s="280"/>
      <c r="J122" s="275" t="s">
        <v>59</v>
      </c>
      <c r="K122" s="276"/>
      <c r="L122" s="277"/>
      <c r="M122" s="281">
        <f>_xlfn.IFNA(VLOOKUP(B122, 현재가테이블!$B$2:$D$200, 3, FALSE), "-")</f>
        <v>-1.04236269E-2</v>
      </c>
      <c r="N122" s="282"/>
      <c r="O122" s="283"/>
      <c r="Q122" s="274"/>
      <c r="R122" s="274"/>
      <c r="S122" s="274"/>
    </row>
    <row r="123" spans="1:19" ht="17.25" thickBot="1">
      <c r="A123" s="319" t="s">
        <v>55</v>
      </c>
      <c r="B123" s="315" t="str">
        <f>TEXT($G$1, "[$-ko-KR]yyyy-mm-dd(ddd) ") &amp; "오전 00:00"</f>
        <v>2021-10-13(수) 오전 00:00</v>
      </c>
      <c r="C123" s="316"/>
      <c r="D123" s="288" t="str">
        <f>TEXT($G$1, "[$-ko-KR]yyyy-mm-dd(ddd) ") &amp; "오후 14:00"</f>
        <v>2021-10-13(수) 오후 14:00</v>
      </c>
      <c r="E123" s="289"/>
      <c r="F123" s="290"/>
      <c r="G123" s="288" t="str">
        <f>TEXT($G$1, "[$-ko-KR]yyyy-mm-dd(ddd) ") &amp; "오후 19:00"</f>
        <v>2021-10-13(수) 오후 19:00</v>
      </c>
      <c r="H123" s="289"/>
      <c r="I123" s="290"/>
      <c r="J123" s="288" t="str">
        <f>TEXT($G$1, "[$-ko-KR]yyyy-mm-dd(ddd) ") &amp; "오후 21:00"</f>
        <v>2021-10-13(수) 오후 21:00</v>
      </c>
      <c r="K123" s="289"/>
      <c r="L123" s="290"/>
      <c r="M123" s="288" t="str">
        <f>TEXT($G$1+1, "[$-ko-KR]yyyy-mm-dd(ddd) ") &amp; "오전 00:00"</f>
        <v>2021-10-14(목) 오전 00:00</v>
      </c>
      <c r="N123" s="289"/>
      <c r="O123" s="290"/>
      <c r="Q123" s="274"/>
      <c r="R123" s="274"/>
      <c r="S123" s="274"/>
    </row>
    <row r="124" spans="1:19" ht="17.25" thickBot="1">
      <c r="A124" s="320"/>
      <c r="B124" s="121" t="s">
        <v>58</v>
      </c>
      <c r="C124" s="122" t="s">
        <v>59</v>
      </c>
      <c r="D124" s="2" t="s">
        <v>58</v>
      </c>
      <c r="E124" s="10" t="s">
        <v>266</v>
      </c>
      <c r="F124" s="11" t="s">
        <v>267</v>
      </c>
      <c r="G124" s="206" t="s">
        <v>58</v>
      </c>
      <c r="H124" s="207" t="s">
        <v>266</v>
      </c>
      <c r="I124" s="208" t="s">
        <v>267</v>
      </c>
      <c r="J124" s="10" t="s">
        <v>58</v>
      </c>
      <c r="K124" s="10" t="s">
        <v>266</v>
      </c>
      <c r="L124" s="115" t="s">
        <v>267</v>
      </c>
      <c r="M124" s="2" t="s">
        <v>58</v>
      </c>
      <c r="N124" s="10" t="s">
        <v>266</v>
      </c>
      <c r="O124" s="66" t="s">
        <v>267</v>
      </c>
      <c r="Q124" s="264"/>
      <c r="R124" s="264"/>
      <c r="S124" s="264"/>
    </row>
    <row r="125" spans="1:19" ht="17.25" thickBot="1">
      <c r="A125" s="123" t="s">
        <v>232</v>
      </c>
      <c r="B125" s="124">
        <v>89.7</v>
      </c>
      <c r="C125" s="76">
        <v>6.2796208500000006E-2</v>
      </c>
      <c r="D125" s="13">
        <v>86.8</v>
      </c>
      <c r="E125" s="14">
        <f>IF(ISNUMBER(D125), (D125 - $B125) / $B125, "")</f>
        <v>-3.2329988851728046E-2</v>
      </c>
      <c r="F125" s="16">
        <f>IF(ISNUMBER(D125), $B145 * E125, "")</f>
        <v>-4849.4983277592073</v>
      </c>
      <c r="G125" s="29">
        <v>86.6</v>
      </c>
      <c r="H125" s="14">
        <f>IF(ISNUMBER(G125), (G125 - $B125) / $B125, "")</f>
        <v>-3.4559643255295522E-2</v>
      </c>
      <c r="I125" s="100">
        <f>IF(ISNUMBER(G125), $B145 * H125, "")</f>
        <v>-5183.9464882943284</v>
      </c>
      <c r="J125" s="13">
        <v>86.8</v>
      </c>
      <c r="K125" s="14">
        <f>IF(ISNUMBER(J125), (J125 - $B125) / $B125, "")</f>
        <v>-3.2329988851728046E-2</v>
      </c>
      <c r="L125" s="16">
        <f>IF(ISNUMBER(J125), $B145 * K125, "")</f>
        <v>-4849.4983277592073</v>
      </c>
      <c r="M125" s="29">
        <v>87.6</v>
      </c>
      <c r="N125" s="14">
        <f>IF(ISNUMBER(M125), (M125 - $B125) / $B125, "")</f>
        <v>-2.3411371237458289E-2</v>
      </c>
      <c r="O125" s="16">
        <f>IF(ISNUMBER(M125), $B145 * N125, "")</f>
        <v>-3511.7056856187432</v>
      </c>
      <c r="Q125" s="274"/>
      <c r="R125" s="274"/>
      <c r="S125" s="274"/>
    </row>
    <row r="126" spans="1:19" ht="17.25" thickBot="1">
      <c r="A126" s="125" t="s">
        <v>200</v>
      </c>
      <c r="B126" s="126">
        <v>88.2</v>
      </c>
      <c r="C126" s="77">
        <v>5.5023923400000001E-2</v>
      </c>
      <c r="D126" s="15">
        <v>86.8</v>
      </c>
      <c r="E126" s="32">
        <f t="shared" ref="E126:E129" si="62">IF(ISNUMBER(D126), (D126 - $B126) / $B126, "")</f>
        <v>-1.5873015873015938E-2</v>
      </c>
      <c r="F126" s="18">
        <f>IF(ISNUMBER(D126), $B145 * E126, "")</f>
        <v>-2380.9523809523907</v>
      </c>
      <c r="G126" s="31">
        <v>89</v>
      </c>
      <c r="H126" s="32">
        <f t="shared" ref="H126:H129" si="63">IF(ISNUMBER(G126), (G126 - $B126) / $B126, "")</f>
        <v>9.0702947845804661E-3</v>
      </c>
      <c r="I126" s="101">
        <f>IF(ISNUMBER(G126), $B145 * H126, "")</f>
        <v>1360.5442176870699</v>
      </c>
      <c r="J126" s="15">
        <v>87.7</v>
      </c>
      <c r="K126" s="32">
        <f t="shared" ref="K126:K129" si="64">IF(ISNUMBER(J126), (J126 - $B126) / $B126, "")</f>
        <v>-5.6689342403628117E-3</v>
      </c>
      <c r="L126" s="18">
        <f>IF(ISNUMBER(J126), $B145 * K126, "")</f>
        <v>-850.34013605442181</v>
      </c>
      <c r="M126" s="31">
        <v>88</v>
      </c>
      <c r="N126" s="32">
        <f t="shared" ref="N126:N129" si="65">IF(ISNUMBER(M126), (M126 - $B126) / $B126, "")</f>
        <v>-2.2675736961451569E-3</v>
      </c>
      <c r="O126" s="18">
        <f>IF(ISNUMBER(M126), $B145 * N126, "")</f>
        <v>-340.13605442177351</v>
      </c>
      <c r="Q126" s="274"/>
      <c r="R126" s="274"/>
      <c r="S126" s="274"/>
    </row>
    <row r="127" spans="1:19" ht="17.25" thickBot="1">
      <c r="A127" s="125" t="s">
        <v>206</v>
      </c>
      <c r="B127" s="126">
        <v>16.600000000000001</v>
      </c>
      <c r="C127" s="77">
        <v>4.4025157199999998E-2</v>
      </c>
      <c r="D127" s="15">
        <v>16.5</v>
      </c>
      <c r="E127" s="32">
        <f t="shared" si="62"/>
        <v>-6.024096385542254E-3</v>
      </c>
      <c r="F127" s="18">
        <f>IF(ISNUMBER(D127), $B145 * E127, "")</f>
        <v>-903.61445783133809</v>
      </c>
      <c r="G127" s="31">
        <v>16.3</v>
      </c>
      <c r="H127" s="32">
        <f t="shared" si="63"/>
        <v>-1.8072289156626547E-2</v>
      </c>
      <c r="I127" s="101">
        <f>IF(ISNUMBER(G127), $B145 * H127, "")</f>
        <v>-2710.8433734939822</v>
      </c>
      <c r="J127" s="15">
        <v>16.5</v>
      </c>
      <c r="K127" s="32">
        <f t="shared" si="64"/>
        <v>-6.024096385542254E-3</v>
      </c>
      <c r="L127" s="18">
        <f>IF(ISNUMBER(J127), $B145 * K127, "")</f>
        <v>-903.61445783133809</v>
      </c>
      <c r="M127" s="31">
        <v>16.600000000000001</v>
      </c>
      <c r="N127" s="32">
        <f t="shared" si="65"/>
        <v>0</v>
      </c>
      <c r="O127" s="18">
        <f>IF(ISNUMBER(M127), $B145 * N127, "")</f>
        <v>0</v>
      </c>
      <c r="Q127" s="264"/>
      <c r="R127" s="264"/>
      <c r="S127" s="264"/>
    </row>
    <row r="128" spans="1:19" ht="17.25" thickBot="1">
      <c r="A128" s="125" t="s">
        <v>208</v>
      </c>
      <c r="B128" s="126">
        <v>20.2</v>
      </c>
      <c r="C128" s="77">
        <v>4.1237113399999997E-2</v>
      </c>
      <c r="D128" s="15">
        <v>20.3</v>
      </c>
      <c r="E128" s="32">
        <f t="shared" si="62"/>
        <v>4.9504950495050208E-3</v>
      </c>
      <c r="F128" s="18">
        <f>IF(ISNUMBER(D128), $B145 * E128, "")</f>
        <v>742.5742574257531</v>
      </c>
      <c r="G128" s="31">
        <v>21.3</v>
      </c>
      <c r="H128" s="32">
        <f t="shared" si="63"/>
        <v>5.4455445544554525E-2</v>
      </c>
      <c r="I128" s="101">
        <f>IF(ISNUMBER(G128), $B145 * H128, "")</f>
        <v>8168.3168316831789</v>
      </c>
      <c r="J128" s="15">
        <v>21.3</v>
      </c>
      <c r="K128" s="32">
        <f t="shared" si="64"/>
        <v>5.4455445544554525E-2</v>
      </c>
      <c r="L128" s="18">
        <f>IF(ISNUMBER(J128), $B145 * K128, "")</f>
        <v>8168.3168316831789</v>
      </c>
      <c r="M128" s="31">
        <v>21</v>
      </c>
      <c r="N128" s="32">
        <f t="shared" si="65"/>
        <v>3.9603960396039639E-2</v>
      </c>
      <c r="O128" s="18">
        <f>IF(ISNUMBER(M128), $B145 * N128, "")</f>
        <v>5940.5940594059457</v>
      </c>
      <c r="Q128" s="264"/>
      <c r="R128" s="264"/>
      <c r="S128" s="264"/>
    </row>
    <row r="129" spans="1:19" ht="17.25" thickBot="1">
      <c r="A129" s="127" t="s">
        <v>146</v>
      </c>
      <c r="B129" s="128">
        <v>22.9</v>
      </c>
      <c r="C129" s="78">
        <v>3.1531531500000001E-2</v>
      </c>
      <c r="D129" s="20">
        <v>22.7</v>
      </c>
      <c r="E129" s="21">
        <f t="shared" si="62"/>
        <v>-8.7336244541484417E-3</v>
      </c>
      <c r="F129" s="22">
        <f>IF(ISNUMBER(D129), $B145 * E129, "")</f>
        <v>-1310.0436681222664</v>
      </c>
      <c r="G129" s="30">
        <v>22.1</v>
      </c>
      <c r="H129" s="21">
        <f t="shared" si="63"/>
        <v>-3.4934497816593767E-2</v>
      </c>
      <c r="I129" s="105">
        <f>IF(ISNUMBER(G129), $B145 * H129, "")</f>
        <v>-5240.1746724890654</v>
      </c>
      <c r="J129" s="20">
        <v>22.3</v>
      </c>
      <c r="K129" s="21">
        <f t="shared" si="64"/>
        <v>-2.6200873362445323E-2</v>
      </c>
      <c r="L129" s="22">
        <f>IF(ISNUMBER(J129), $B145 * K129, "")</f>
        <v>-3930.1310043667986</v>
      </c>
      <c r="M129" s="30">
        <v>22.4</v>
      </c>
      <c r="N129" s="21">
        <f t="shared" si="65"/>
        <v>-2.1834061135371181E-2</v>
      </c>
      <c r="O129" s="22">
        <f>IF(ISNUMBER(M129), $B145 * N129, "")</f>
        <v>-3275.1091703056773</v>
      </c>
      <c r="Q129" s="264"/>
      <c r="R129" s="264"/>
      <c r="S129" s="264"/>
    </row>
    <row r="130" spans="1:19" ht="17.25" thickBot="1">
      <c r="A130" s="125" t="s">
        <v>248</v>
      </c>
      <c r="B130" s="129">
        <v>95.9</v>
      </c>
      <c r="C130" s="80">
        <v>1.58898305E-2</v>
      </c>
      <c r="D130" s="106">
        <v>95.4</v>
      </c>
      <c r="E130" s="107">
        <f>IF(ISNUMBER(D130), (D130 - $B130) / $B130, "")</f>
        <v>-5.2137643378519288E-3</v>
      </c>
      <c r="F130" s="108">
        <f>IF(ISNUMBER(D130), $B145 * E130, "")</f>
        <v>-782.06465067778936</v>
      </c>
      <c r="G130" s="109">
        <v>93.9</v>
      </c>
      <c r="H130" s="107">
        <f>IF(ISNUMBER(G130), (G130 - $B130) / $B130, "")</f>
        <v>-2.0855057351407715E-2</v>
      </c>
      <c r="I130" s="110">
        <f>IF(ISNUMBER(G130), $B145 * H130, "")</f>
        <v>-3128.2586027111574</v>
      </c>
      <c r="J130" s="106">
        <v>94.9</v>
      </c>
      <c r="K130" s="107">
        <f>IF(ISNUMBER(J130), (J130 - $B130) / $B130, "")</f>
        <v>-1.0427528675703858E-2</v>
      </c>
      <c r="L130" s="108">
        <f>IF(ISNUMBER(J130), $B145 * K130, "")</f>
        <v>-1564.1293013555787</v>
      </c>
      <c r="M130" s="109">
        <v>95</v>
      </c>
      <c r="N130" s="107">
        <f>IF(ISNUMBER(M130), (M130 - $B130) / $B130, "")</f>
        <v>-9.3847758081335303E-3</v>
      </c>
      <c r="O130" s="108">
        <f>IF(ISNUMBER(M130), $B145 * N130, "")</f>
        <v>-1407.7163712200295</v>
      </c>
      <c r="Q130" s="264"/>
      <c r="R130" s="264"/>
      <c r="S130" s="264"/>
    </row>
    <row r="131" spans="1:19" ht="17.25" thickBot="1">
      <c r="A131" s="125" t="s">
        <v>148</v>
      </c>
      <c r="B131" s="126">
        <v>14.2</v>
      </c>
      <c r="C131" s="77">
        <v>1.42857143E-2</v>
      </c>
      <c r="D131" s="15">
        <v>14.1</v>
      </c>
      <c r="E131" s="32">
        <f t="shared" ref="E131:E134" si="66">IF(ISNUMBER(D131), (D131 - $B131) / $B131, "")</f>
        <v>-7.0422535211267356E-3</v>
      </c>
      <c r="F131" s="18">
        <f>IF(ISNUMBER(D131), $B145 * E131, "")</f>
        <v>-1056.3380281690104</v>
      </c>
      <c r="G131" s="31">
        <v>14.4</v>
      </c>
      <c r="H131" s="32">
        <f t="shared" ref="H131:H134" si="67">IF(ISNUMBER(G131), (G131 - $B131) / $B131, "")</f>
        <v>1.4084507042253596E-2</v>
      </c>
      <c r="I131" s="101">
        <f>IF(ISNUMBER(G131), $B145 * H131, "")</f>
        <v>2112.6760563380394</v>
      </c>
      <c r="J131" s="15">
        <v>14.5</v>
      </c>
      <c r="K131" s="32">
        <f t="shared" ref="K131:K134" si="68">IF(ISNUMBER(J131), (J131 - $B131) / $B131, "")</f>
        <v>2.1126760563380333E-2</v>
      </c>
      <c r="L131" s="18">
        <f>IF(ISNUMBER(J131), $B145 * K131, "")</f>
        <v>3169.01408450705</v>
      </c>
      <c r="M131" s="31">
        <v>14.5</v>
      </c>
      <c r="N131" s="32">
        <f t="shared" ref="N131:N134" si="69">IF(ISNUMBER(M131), (M131 - $B131) / $B131, "")</f>
        <v>2.1126760563380333E-2</v>
      </c>
      <c r="O131" s="18">
        <f>IF(ISNUMBER(M131), $B145 * N131, "")</f>
        <v>3169.01408450705</v>
      </c>
      <c r="Q131" s="264"/>
      <c r="R131" s="264"/>
      <c r="S131" s="264"/>
    </row>
    <row r="132" spans="1:19" ht="17.25" thickBot="1">
      <c r="A132" s="125" t="s">
        <v>98</v>
      </c>
      <c r="B132" s="126">
        <v>4.59</v>
      </c>
      <c r="C132" s="77">
        <v>8.7912088000000003E-3</v>
      </c>
      <c r="D132" s="15">
        <v>4.57</v>
      </c>
      <c r="E132" s="32">
        <f t="shared" si="66"/>
        <v>-4.3572984749454414E-3</v>
      </c>
      <c r="F132" s="18">
        <f>IF(ISNUMBER(D132), $B145 * E132, "")</f>
        <v>-653.59477124181626</v>
      </c>
      <c r="G132" s="31">
        <v>4.46</v>
      </c>
      <c r="H132" s="32">
        <f t="shared" si="67"/>
        <v>-2.8322440087145948E-2</v>
      </c>
      <c r="I132" s="101">
        <f>IF(ISNUMBER(G132), $B145 * H132, "")</f>
        <v>-4248.3660130718918</v>
      </c>
      <c r="J132" s="15">
        <v>4.49</v>
      </c>
      <c r="K132" s="32">
        <f t="shared" si="68"/>
        <v>-2.1786492374727594E-2</v>
      </c>
      <c r="L132" s="18">
        <f>IF(ISNUMBER(J132), $B145 * K132, "")</f>
        <v>-3267.9738562091393</v>
      </c>
      <c r="M132" s="31">
        <v>4.53</v>
      </c>
      <c r="N132" s="32">
        <f t="shared" si="69"/>
        <v>-1.3071895424836517E-2</v>
      </c>
      <c r="O132" s="18">
        <f>IF(ISNUMBER(M132), $B145 * N132, "")</f>
        <v>-1960.7843137254774</v>
      </c>
      <c r="Q132" s="264"/>
      <c r="R132" s="264"/>
      <c r="S132" s="264"/>
    </row>
    <row r="133" spans="1:19" ht="17.25" thickBot="1">
      <c r="A133" s="125" t="s">
        <v>214</v>
      </c>
      <c r="B133" s="126">
        <v>12.9</v>
      </c>
      <c r="C133" s="77">
        <v>7.8125E-3</v>
      </c>
      <c r="D133" s="15">
        <v>12.9</v>
      </c>
      <c r="E133" s="32">
        <f t="shared" si="66"/>
        <v>0</v>
      </c>
      <c r="F133" s="18">
        <f>IF(ISNUMBER(D133), $B145 * E133, "")</f>
        <v>0</v>
      </c>
      <c r="G133" s="31">
        <v>13.3</v>
      </c>
      <c r="H133" s="32">
        <f t="shared" si="67"/>
        <v>3.1007751937984523E-2</v>
      </c>
      <c r="I133" s="101">
        <f>IF(ISNUMBER(G133), $B145 * H133, "")</f>
        <v>4651.1627906976782</v>
      </c>
      <c r="J133" s="15">
        <v>13.2</v>
      </c>
      <c r="K133" s="32">
        <f t="shared" si="68"/>
        <v>2.3255813953488289E-2</v>
      </c>
      <c r="L133" s="18">
        <f>IF(ISNUMBER(J133), $B145 * K133, "")</f>
        <v>3488.3720930232435</v>
      </c>
      <c r="M133" s="31">
        <v>13.2</v>
      </c>
      <c r="N133" s="32">
        <f t="shared" si="69"/>
        <v>2.3255813953488289E-2</v>
      </c>
      <c r="O133" s="18">
        <f>IF(ISNUMBER(M133), $B145 * N133, "")</f>
        <v>3488.3720930232435</v>
      </c>
      <c r="Q133" s="33"/>
      <c r="R133" s="33"/>
    </row>
    <row r="134" spans="1:19" ht="17.25" thickBot="1">
      <c r="A134" s="130" t="s">
        <v>72</v>
      </c>
      <c r="B134" s="131">
        <v>37.6</v>
      </c>
      <c r="C134" s="79">
        <v>5.3475935999999996E-3</v>
      </c>
      <c r="D134" s="24">
        <v>40.5</v>
      </c>
      <c r="E134" s="25">
        <f t="shared" si="66"/>
        <v>7.7127659574468044E-2</v>
      </c>
      <c r="F134" s="104">
        <f>IF(ISNUMBER(D134), $B145 * E134, "")</f>
        <v>11569.148936170206</v>
      </c>
      <c r="G134" s="102">
        <v>40.1</v>
      </c>
      <c r="H134" s="25">
        <f t="shared" si="67"/>
        <v>6.6489361702127658E-2</v>
      </c>
      <c r="I134" s="103">
        <f>IF(ISNUMBER(G134), $B145 * H134, "")</f>
        <v>9973.4042553191484</v>
      </c>
      <c r="J134" s="24">
        <v>42.4</v>
      </c>
      <c r="K134" s="25">
        <f t="shared" si="68"/>
        <v>0.12765957446808501</v>
      </c>
      <c r="L134" s="104">
        <f>IF(ISNUMBER(J134), $B145 * K134, "")</f>
        <v>19148.936170212753</v>
      </c>
      <c r="M134" s="102">
        <v>40.6</v>
      </c>
      <c r="N134" s="25">
        <f t="shared" si="69"/>
        <v>7.9787234042553182E-2</v>
      </c>
      <c r="O134" s="104">
        <f>IF(ISNUMBER(M134), $B145 * N134, "")</f>
        <v>11968.085106382978</v>
      </c>
      <c r="Q134" s="265"/>
      <c r="R134" s="266"/>
      <c r="S134" s="267"/>
    </row>
    <row r="135" spans="1:19">
      <c r="A135" s="123" t="s">
        <v>188</v>
      </c>
      <c r="B135" s="124">
        <v>19.3</v>
      </c>
      <c r="C135" s="76">
        <v>5.2083333000000004E-3</v>
      </c>
      <c r="D135" s="13">
        <v>19.3</v>
      </c>
      <c r="E135" s="14">
        <f>IF(ISNUMBER(D135), (D135 - $B135) / $B135, "")</f>
        <v>0</v>
      </c>
      <c r="F135" s="16">
        <f>IF(ISNUMBER(D135), $B145 * E135, "")</f>
        <v>0</v>
      </c>
      <c r="G135" s="29">
        <v>19.600000000000001</v>
      </c>
      <c r="H135" s="14">
        <f>IF(ISNUMBER(G135), (G135 - $B135) / $B135, "")</f>
        <v>1.5544041450777238E-2</v>
      </c>
      <c r="I135" s="100">
        <f>IF(ISNUMBER(G135), $B145 * H135, "")</f>
        <v>2331.6062176165856</v>
      </c>
      <c r="J135" s="13">
        <v>19.7</v>
      </c>
      <c r="K135" s="14">
        <f>IF(ISNUMBER(J135), (J135 - $B135) / $B135, "")</f>
        <v>2.0725388601036194E-2</v>
      </c>
      <c r="L135" s="16">
        <f>IF(ISNUMBER(J135), $B145 * K135, "")</f>
        <v>3108.8082901554289</v>
      </c>
      <c r="M135" s="29">
        <v>19.8</v>
      </c>
      <c r="N135" s="14">
        <f>IF(ISNUMBER(M135), (M135 - $B135) / $B135, "")</f>
        <v>2.5906735751295335E-2</v>
      </c>
      <c r="O135" s="16">
        <f>IF(ISNUMBER(M135), $B145 * N135, "")</f>
        <v>3886.0103626943001</v>
      </c>
      <c r="Q135" s="268"/>
      <c r="R135" s="269"/>
      <c r="S135" s="270"/>
    </row>
    <row r="136" spans="1:19" ht="17.25" thickBot="1">
      <c r="A136" s="125" t="s">
        <v>202</v>
      </c>
      <c r="B136" s="126">
        <v>20</v>
      </c>
      <c r="C136" s="77">
        <v>5.0251256000000003E-3</v>
      </c>
      <c r="D136" s="15">
        <v>20.6</v>
      </c>
      <c r="E136" s="32">
        <f t="shared" ref="E136:E139" si="70">IF(ISNUMBER(D136), (D136 - $B136) / $B136, "")</f>
        <v>3.0000000000000072E-2</v>
      </c>
      <c r="F136" s="18">
        <f>IF(ISNUMBER(D136), $B145 * E136, "")</f>
        <v>4500.0000000000109</v>
      </c>
      <c r="G136" s="31">
        <v>20.6</v>
      </c>
      <c r="H136" s="32">
        <f t="shared" ref="H136:H139" si="71">IF(ISNUMBER(G136), (G136 - $B136) / $B136, "")</f>
        <v>3.0000000000000072E-2</v>
      </c>
      <c r="I136" s="101">
        <f>IF(ISNUMBER(G136), $B145 * H136, "")</f>
        <v>4500.0000000000109</v>
      </c>
      <c r="J136" s="15">
        <v>21.1</v>
      </c>
      <c r="K136" s="32">
        <f t="shared" ref="K136:K139" si="72">IF(ISNUMBER(J136), (J136 - $B136) / $B136, "")</f>
        <v>5.500000000000007E-2</v>
      </c>
      <c r="L136" s="18">
        <f>IF(ISNUMBER(J136), $B145 * K136, "")</f>
        <v>8250.0000000000109</v>
      </c>
      <c r="M136" s="31">
        <v>21.7</v>
      </c>
      <c r="N136" s="32">
        <f t="shared" ref="N136:N139" si="73">IF(ISNUMBER(M136), (M136 - $B136) / $B136, "")</f>
        <v>8.4999999999999964E-2</v>
      </c>
      <c r="O136" s="18">
        <f>IF(ISNUMBER(M136), $B145 * N136, "")</f>
        <v>12749.999999999995</v>
      </c>
      <c r="Q136" s="271"/>
      <c r="R136" s="272"/>
      <c r="S136" s="273"/>
    </row>
    <row r="137" spans="1:19" ht="17.25" thickBot="1">
      <c r="A137" s="125" t="s">
        <v>120</v>
      </c>
      <c r="B137" s="126">
        <v>39.299999999999997</v>
      </c>
      <c r="C137" s="77">
        <v>2.5510203999999999E-3</v>
      </c>
      <c r="D137" s="15">
        <v>39.299999999999997</v>
      </c>
      <c r="E137" s="32">
        <f t="shared" si="70"/>
        <v>0</v>
      </c>
      <c r="F137" s="18">
        <f>IF(ISNUMBER(D137), $B145 * E137, "")</f>
        <v>0</v>
      </c>
      <c r="G137" s="31">
        <v>39</v>
      </c>
      <c r="H137" s="32">
        <f t="shared" si="71"/>
        <v>-7.6335877862594706E-3</v>
      </c>
      <c r="I137" s="101">
        <f>IF(ISNUMBER(G137), $B145 * H137, "")</f>
        <v>-1145.0381679389207</v>
      </c>
      <c r="J137" s="15">
        <v>39.200000000000003</v>
      </c>
      <c r="K137" s="32">
        <f t="shared" si="72"/>
        <v>-2.5445292620863693E-3</v>
      </c>
      <c r="L137" s="18">
        <f>IF(ISNUMBER(J137), $B145 * K137, "")</f>
        <v>-381.67938931295538</v>
      </c>
      <c r="M137" s="31">
        <v>39.200000000000003</v>
      </c>
      <c r="N137" s="32">
        <f t="shared" si="73"/>
        <v>-2.5445292620863693E-3</v>
      </c>
      <c r="O137" s="18">
        <f>IF(ISNUMBER(M137), $B145 * N137, "")</f>
        <v>-381.67938931295538</v>
      </c>
      <c r="Q137" s="264"/>
      <c r="R137" s="264"/>
      <c r="S137" s="264"/>
    </row>
    <row r="138" spans="1:19" ht="17.25" thickBot="1">
      <c r="A138" s="125" t="s">
        <v>186</v>
      </c>
      <c r="B138" s="126">
        <v>17</v>
      </c>
      <c r="C138" s="77">
        <v>-5.8479532000000004E-3</v>
      </c>
      <c r="D138" s="15">
        <v>17.3</v>
      </c>
      <c r="E138" s="32">
        <f t="shared" si="70"/>
        <v>1.7647058823529453E-2</v>
      </c>
      <c r="F138" s="18">
        <f>IF(ISNUMBER(D138), $B145 * E138, "")</f>
        <v>2647.0588235294181</v>
      </c>
      <c r="G138" s="31">
        <v>17.399999999999999</v>
      </c>
      <c r="H138" s="32">
        <f t="shared" si="71"/>
        <v>2.3529411764705799E-2</v>
      </c>
      <c r="I138" s="101">
        <f>IF(ISNUMBER(G138), $B145 * H138, "")</f>
        <v>3529.4117647058697</v>
      </c>
      <c r="J138" s="15">
        <v>17.5</v>
      </c>
      <c r="K138" s="32">
        <f t="shared" si="72"/>
        <v>2.9411764705882353E-2</v>
      </c>
      <c r="L138" s="18">
        <f>IF(ISNUMBER(J138), $B145 * K138, "")</f>
        <v>4411.7647058823532</v>
      </c>
      <c r="M138" s="31">
        <v>17.399999999999999</v>
      </c>
      <c r="N138" s="32">
        <f t="shared" si="73"/>
        <v>2.3529411764705799E-2</v>
      </c>
      <c r="O138" s="18">
        <f>IF(ISNUMBER(M138), $B145 * N138, "")</f>
        <v>3529.4117647058697</v>
      </c>
      <c r="Q138" s="274"/>
      <c r="R138" s="274"/>
      <c r="S138" s="274"/>
    </row>
    <row r="139" spans="1:19" ht="17.25" thickBot="1">
      <c r="A139" s="127" t="s">
        <v>65</v>
      </c>
      <c r="B139" s="128">
        <v>66.400000000000006</v>
      </c>
      <c r="C139" s="78">
        <v>-8.9552238999999999E-3</v>
      </c>
      <c r="D139" s="20">
        <v>66.099999999999994</v>
      </c>
      <c r="E139" s="21">
        <f t="shared" si="70"/>
        <v>-4.5180722891567972E-3</v>
      </c>
      <c r="F139" s="22">
        <f>IF(ISNUMBER(D139), $B145 * E139, "")</f>
        <v>-677.71084337351954</v>
      </c>
      <c r="G139" s="30">
        <v>65.099999999999994</v>
      </c>
      <c r="H139" s="21">
        <f t="shared" si="71"/>
        <v>-1.9578313253012219E-2</v>
      </c>
      <c r="I139" s="105">
        <f>IF(ISNUMBER(G139), $B145 * H139, "")</f>
        <v>-2936.746987951833</v>
      </c>
      <c r="J139" s="20">
        <v>65.599999999999994</v>
      </c>
      <c r="K139" s="21">
        <f t="shared" si="72"/>
        <v>-1.2048192771084508E-2</v>
      </c>
      <c r="L139" s="22">
        <f>IF(ISNUMBER(J139), $B145 * K139, "")</f>
        <v>-1807.2289156626762</v>
      </c>
      <c r="M139" s="30">
        <v>66.5</v>
      </c>
      <c r="N139" s="21">
        <f t="shared" si="73"/>
        <v>1.5060240963854564E-3</v>
      </c>
      <c r="O139" s="22">
        <f>IF(ISNUMBER(M139), $B145 * N139, "")</f>
        <v>225.90361445781846</v>
      </c>
      <c r="Q139" s="274"/>
      <c r="R139" s="274"/>
      <c r="S139" s="274"/>
    </row>
    <row r="140" spans="1:19" ht="17.25" thickBot="1">
      <c r="A140" s="125" t="s">
        <v>328</v>
      </c>
      <c r="B140" s="129">
        <v>0.27300000000000002</v>
      </c>
      <c r="C140" s="80">
        <v>-1.08695652E-2</v>
      </c>
      <c r="D140" s="106">
        <v>0.27300000000000002</v>
      </c>
      <c r="E140" s="107">
        <f>IF(ISNUMBER(D140), (D140 - $B140) / $B140, "")</f>
        <v>0</v>
      </c>
      <c r="F140" s="108">
        <f>IF(ISNUMBER(D140), $B145 * E140, "")</f>
        <v>0</v>
      </c>
      <c r="G140" s="109">
        <v>0.26700000000000002</v>
      </c>
      <c r="H140" s="107">
        <f>IF(ISNUMBER(G140), (G140 - $B140) / $B140, "")</f>
        <v>-2.1978021978021997E-2</v>
      </c>
      <c r="I140" s="110">
        <f>IF(ISNUMBER(G140), $B145 * H140, "")</f>
        <v>-3296.7032967032997</v>
      </c>
      <c r="J140" s="106">
        <v>0.26700000000000002</v>
      </c>
      <c r="K140" s="107">
        <f>IF(ISNUMBER(J140), (J140 - $B140) / $B140, "")</f>
        <v>-2.1978021978021997E-2</v>
      </c>
      <c r="L140" s="108">
        <f>IF(ISNUMBER(J140), $B145 * K140, "")</f>
        <v>-3296.7032967032997</v>
      </c>
      <c r="M140" s="109">
        <v>0.26900000000000002</v>
      </c>
      <c r="N140" s="107">
        <f>IF(ISNUMBER(M140), (M140 - $B140) / $B140, "")</f>
        <v>-1.4652014652014664E-2</v>
      </c>
      <c r="O140" s="108">
        <f>IF(ISNUMBER(M140), $B145 * N140, "")</f>
        <v>-2197.8021978021998</v>
      </c>
      <c r="Q140" s="264"/>
      <c r="R140" s="264"/>
      <c r="S140" s="264"/>
    </row>
    <row r="141" spans="1:19" ht="17.25" thickBot="1">
      <c r="A141" s="125" t="s">
        <v>176</v>
      </c>
      <c r="B141" s="126">
        <v>23.2</v>
      </c>
      <c r="C141" s="77">
        <v>-1.6949152499999998E-2</v>
      </c>
      <c r="D141" s="15">
        <v>23.3</v>
      </c>
      <c r="E141" s="32">
        <f t="shared" ref="E141:E144" si="74">IF(ISNUMBER(D141), (D141 - $B141) / $B141, "")</f>
        <v>4.3103448275862684E-3</v>
      </c>
      <c r="F141" s="18">
        <f>IF(ISNUMBER(D141), $B145 * E141, "")</f>
        <v>646.55172413794025</v>
      </c>
      <c r="G141" s="31">
        <v>23.1</v>
      </c>
      <c r="H141" s="32">
        <f t="shared" ref="H141:H144" si="75">IF(ISNUMBER(G141), (G141 - $B141) / $B141, "")</f>
        <v>-4.3103448275861149E-3</v>
      </c>
      <c r="I141" s="101">
        <f>IF(ISNUMBER(G141), $B145 * H141, "")</f>
        <v>-646.55172413791729</v>
      </c>
      <c r="J141" s="15">
        <v>23.7</v>
      </c>
      <c r="K141" s="32">
        <f t="shared" ref="K141:K144" si="76">IF(ISNUMBER(J141), (J141 - $B141) / $B141, "")</f>
        <v>2.1551724137931036E-2</v>
      </c>
      <c r="L141" s="18">
        <f>IF(ISNUMBER(J141), $B145 * K141, "")</f>
        <v>3232.7586206896553</v>
      </c>
      <c r="M141" s="31">
        <v>23.9</v>
      </c>
      <c r="N141" s="32">
        <f t="shared" ref="N141:N144" si="77">IF(ISNUMBER(M141), (M141 - $B141) / $B141, "")</f>
        <v>3.0172413793103418E-2</v>
      </c>
      <c r="O141" s="18">
        <f>IF(ISNUMBER(M141), $B145 * N141, "")</f>
        <v>4525.8620689655127</v>
      </c>
      <c r="Q141" s="264"/>
      <c r="R141" s="264"/>
      <c r="S141" s="264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64"/>
      <c r="R142" s="264"/>
      <c r="S142" s="264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53"/>
      <c r="R143" s="254"/>
      <c r="S143" s="255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56"/>
      <c r="R144" s="257"/>
      <c r="S144" s="258"/>
    </row>
    <row r="145" spans="1:19" ht="17.25" thickBot="1">
      <c r="A145" s="132" t="s">
        <v>268</v>
      </c>
      <c r="B145" s="317">
        <f>$B$37</f>
        <v>150000</v>
      </c>
      <c r="C145" s="318"/>
      <c r="D145" s="26" t="s">
        <v>269</v>
      </c>
      <c r="E145" s="27">
        <f>IF(COUNT(E125:E144), SUM(E125:E144) / COUNT(E125:E144), 0)</f>
        <v>2.9378496522101923E-3</v>
      </c>
      <c r="F145" s="28">
        <f>SUM(F125:F144)</f>
        <v>7491.5166131359911</v>
      </c>
      <c r="G145" s="26" t="s">
        <v>269</v>
      </c>
      <c r="H145" s="27">
        <f>IF(COUNT(H125:H144), SUM(H125:H144) / COUNT(H125:H144), 0)</f>
        <v>3.172742277354975E-3</v>
      </c>
      <c r="I145" s="28">
        <f>SUM(I125:I144)</f>
        <v>8090.4928072551857</v>
      </c>
      <c r="J145" s="26" t="s">
        <v>269</v>
      </c>
      <c r="K145" s="27">
        <f>IF(COUNT(K125:K144), SUM(K125:K144) / COUNT(K125:K144), 0)</f>
        <v>1.2598694945450298E-2</v>
      </c>
      <c r="L145" s="28">
        <f>SUM(L125:L144)</f>
        <v>32126.67211089826</v>
      </c>
      <c r="M145" s="26" t="s">
        <v>269</v>
      </c>
      <c r="N145" s="27">
        <f>IF(COUNT(N125:N144), SUM(N125:N144) / COUNT(N125:N144), 0)</f>
        <v>1.4277772537935629E-2</v>
      </c>
      <c r="O145" s="28">
        <f>SUM(O125:O144)</f>
        <v>36408.319971735858</v>
      </c>
      <c r="Q145" s="259"/>
      <c r="R145" s="260"/>
      <c r="S145" s="261"/>
    </row>
    <row r="147" spans="1:19" ht="17.25" thickBot="1"/>
    <row r="148" spans="1:19" ht="17.25" thickBot="1">
      <c r="A148" s="275" t="s">
        <v>257</v>
      </c>
      <c r="B148" s="276"/>
      <c r="C148" s="276"/>
      <c r="D148" s="276"/>
      <c r="E148" s="276"/>
      <c r="F148" s="276"/>
      <c r="G148" s="276"/>
      <c r="H148" s="276"/>
      <c r="I148" s="276"/>
      <c r="J148" s="276"/>
      <c r="K148" s="276"/>
      <c r="L148" s="276"/>
      <c r="M148" s="276"/>
      <c r="N148" s="276"/>
      <c r="O148" s="277"/>
      <c r="Q148" s="274"/>
      <c r="R148" s="274"/>
      <c r="S148" s="274"/>
    </row>
    <row r="149" spans="1:19" ht="17.25" thickBot="1">
      <c r="A149" s="205" t="s">
        <v>265</v>
      </c>
      <c r="B149" s="275" t="s">
        <v>49</v>
      </c>
      <c r="C149" s="277"/>
      <c r="D149" s="275" t="s">
        <v>58</v>
      </c>
      <c r="E149" s="276"/>
      <c r="F149" s="277"/>
      <c r="G149" s="278">
        <f>_xlfn.IFNA(VLOOKUP(B149, 현재가테이블!$B$2:$D$200, 2, FALSE), "-")</f>
        <v>74050000</v>
      </c>
      <c r="H149" s="279"/>
      <c r="I149" s="280"/>
      <c r="J149" s="275" t="s">
        <v>59</v>
      </c>
      <c r="K149" s="276"/>
      <c r="L149" s="277"/>
      <c r="M149" s="281">
        <f>_xlfn.IFNA(VLOOKUP(B149, 현재가테이블!$B$2:$D$200, 3, FALSE), "-")</f>
        <v>-1.04236269E-2</v>
      </c>
      <c r="N149" s="282"/>
      <c r="O149" s="283"/>
      <c r="Q149" s="274"/>
      <c r="R149" s="274"/>
      <c r="S149" s="274"/>
    </row>
    <row r="150" spans="1:19" ht="17.25" thickBot="1">
      <c r="A150" s="319" t="s">
        <v>55</v>
      </c>
      <c r="B150" s="315" t="str">
        <f>TEXT($G$1, "[$-ko-KR]yyyy-mm-dd(ddd) ") &amp; "오전 00:00"</f>
        <v>2021-10-13(수) 오전 00:00</v>
      </c>
      <c r="C150" s="316"/>
      <c r="D150" s="288" t="str">
        <f>TEXT($G$1, "[$-ko-KR]yyyy-mm-dd(ddd) ") &amp; "오후 14:00"</f>
        <v>2021-10-13(수) 오후 14:00</v>
      </c>
      <c r="E150" s="289"/>
      <c r="F150" s="290"/>
      <c r="G150" s="288" t="str">
        <f>TEXT($G$1, "[$-ko-KR]yyyy-mm-dd(ddd) ") &amp; "오후 19:00"</f>
        <v>2021-10-13(수) 오후 19:00</v>
      </c>
      <c r="H150" s="289"/>
      <c r="I150" s="290"/>
      <c r="J150" s="288" t="str">
        <f>TEXT($G$1, "[$-ko-KR]yyyy-mm-dd(ddd) ") &amp; "오후 21:00"</f>
        <v>2021-10-13(수) 오후 21:00</v>
      </c>
      <c r="K150" s="289"/>
      <c r="L150" s="290"/>
      <c r="M150" s="288" t="str">
        <f>TEXT($G$1+1, "[$-ko-KR]yyyy-mm-dd(ddd) ") &amp; "오전 00:00"</f>
        <v>2021-10-14(목) 오전 00:00</v>
      </c>
      <c r="N150" s="289"/>
      <c r="O150" s="290"/>
      <c r="Q150" s="274"/>
      <c r="R150" s="274"/>
      <c r="S150" s="274"/>
    </row>
    <row r="151" spans="1:19" ht="17.25" thickBot="1">
      <c r="A151" s="320"/>
      <c r="B151" s="121" t="s">
        <v>58</v>
      </c>
      <c r="C151" s="122" t="s">
        <v>59</v>
      </c>
      <c r="D151" s="2" t="s">
        <v>58</v>
      </c>
      <c r="E151" s="10" t="s">
        <v>266</v>
      </c>
      <c r="F151" s="11" t="s">
        <v>267</v>
      </c>
      <c r="G151" s="206" t="s">
        <v>58</v>
      </c>
      <c r="H151" s="207" t="s">
        <v>266</v>
      </c>
      <c r="I151" s="208" t="s">
        <v>267</v>
      </c>
      <c r="J151" s="10" t="s">
        <v>58</v>
      </c>
      <c r="K151" s="10" t="s">
        <v>266</v>
      </c>
      <c r="L151" s="115" t="s">
        <v>267</v>
      </c>
      <c r="M151" s="2" t="s">
        <v>58</v>
      </c>
      <c r="N151" s="10" t="s">
        <v>266</v>
      </c>
      <c r="O151" s="66" t="s">
        <v>267</v>
      </c>
      <c r="Q151" s="264"/>
      <c r="R151" s="264"/>
      <c r="S151" s="264"/>
    </row>
    <row r="152" spans="1:19" ht="17.25" thickBot="1">
      <c r="A152" s="123" t="s">
        <v>236</v>
      </c>
      <c r="B152" s="124">
        <v>132</v>
      </c>
      <c r="C152" s="76">
        <v>7.6335878000000001E-3</v>
      </c>
      <c r="D152" s="13">
        <v>133</v>
      </c>
      <c r="E152" s="14">
        <f>IF(ISNUMBER(D152), (D152 - $B152) / $B152, "")</f>
        <v>7.575757575757576E-3</v>
      </c>
      <c r="F152" s="16">
        <f>IF(ISNUMBER(D152), $B172 * E152, "")</f>
        <v>1136.3636363636365</v>
      </c>
      <c r="G152" s="29">
        <v>135</v>
      </c>
      <c r="H152" s="14">
        <f>IF(ISNUMBER(G152), (G152 - $B152) / $B152, "")</f>
        <v>2.2727272727272728E-2</v>
      </c>
      <c r="I152" s="100">
        <f>IF(ISNUMBER(G152), $B172 * H152, "")</f>
        <v>3409.090909090909</v>
      </c>
      <c r="J152" s="13">
        <v>136</v>
      </c>
      <c r="K152" s="14">
        <f>IF(ISNUMBER(J152), (J152 - $B152) / $B152, "")</f>
        <v>3.0303030303030304E-2</v>
      </c>
      <c r="L152" s="16">
        <f>IF(ISNUMBER(J152), $B172 * K152, "")</f>
        <v>4545.454545454546</v>
      </c>
      <c r="M152" s="29">
        <v>135</v>
      </c>
      <c r="N152" s="14">
        <f>IF(ISNUMBER(M152), (M152 - $B152) / $B152, "")</f>
        <v>2.2727272727272728E-2</v>
      </c>
      <c r="O152" s="16">
        <f>IF(ISNUMBER(M152), $B172 * N152, "")</f>
        <v>3409.090909090909</v>
      </c>
      <c r="Q152" s="274"/>
      <c r="R152" s="274"/>
      <c r="S152" s="274"/>
    </row>
    <row r="153" spans="1:19" ht="17.25" thickBot="1">
      <c r="A153" s="125" t="s">
        <v>230</v>
      </c>
      <c r="B153" s="126">
        <v>985</v>
      </c>
      <c r="C153" s="77">
        <v>7.1574641999999997E-3</v>
      </c>
      <c r="D153" s="15">
        <v>1005</v>
      </c>
      <c r="E153" s="32">
        <f t="shared" ref="E153:E156" si="78">IF(ISNUMBER(D153), (D153 - $B153) / $B153, "")</f>
        <v>2.030456852791878E-2</v>
      </c>
      <c r="F153" s="18">
        <f>IF(ISNUMBER(D153), $B172 * E153, "")</f>
        <v>3045.6852791878168</v>
      </c>
      <c r="G153" s="31">
        <v>1020</v>
      </c>
      <c r="H153" s="32">
        <f t="shared" ref="H153:H156" si="79">IF(ISNUMBER(G153), (G153 - $B153) / $B153, "")</f>
        <v>3.553299492385787E-2</v>
      </c>
      <c r="I153" s="101">
        <f>IF(ISNUMBER(G153), $B172 * H153, "")</f>
        <v>5329.9492385786807</v>
      </c>
      <c r="J153" s="15">
        <v>1045</v>
      </c>
      <c r="K153" s="32">
        <f t="shared" ref="K153:K156" si="80">IF(ISNUMBER(J153), (J153 - $B153) / $B153, "")</f>
        <v>6.0913705583756347E-2</v>
      </c>
      <c r="L153" s="18">
        <f>IF(ISNUMBER(J153), $B172 * K153, "")</f>
        <v>9137.0558375634519</v>
      </c>
      <c r="M153" s="31">
        <v>1050</v>
      </c>
      <c r="N153" s="32">
        <f t="shared" ref="N153:N156" si="81">IF(ISNUMBER(M153), (M153 - $B153) / $B153, "")</f>
        <v>6.5989847715736044E-2</v>
      </c>
      <c r="O153" s="18">
        <f>IF(ISNUMBER(M153), $B172 * N153, "")</f>
        <v>9898.4771573604066</v>
      </c>
      <c r="Q153" s="274"/>
      <c r="R153" s="274"/>
      <c r="S153" s="274"/>
    </row>
    <row r="154" spans="1:19" ht="17.25" thickBot="1">
      <c r="A154" s="125" t="s">
        <v>204</v>
      </c>
      <c r="B154" s="126">
        <v>900</v>
      </c>
      <c r="C154" s="77">
        <v>6.7114093999999999E-3</v>
      </c>
      <c r="D154" s="15">
        <v>907</v>
      </c>
      <c r="E154" s="32">
        <f t="shared" si="78"/>
        <v>7.7777777777777776E-3</v>
      </c>
      <c r="F154" s="18">
        <f>IF(ISNUMBER(D154), $B172 * E154, "")</f>
        <v>1166.6666666666667</v>
      </c>
      <c r="G154" s="31">
        <v>885</v>
      </c>
      <c r="H154" s="32">
        <f t="shared" si="79"/>
        <v>-1.6666666666666666E-2</v>
      </c>
      <c r="I154" s="101">
        <f>IF(ISNUMBER(G154), $B172 * H154, "")</f>
        <v>-2500</v>
      </c>
      <c r="J154" s="15">
        <v>892</v>
      </c>
      <c r="K154" s="32">
        <f t="shared" si="80"/>
        <v>-8.8888888888888889E-3</v>
      </c>
      <c r="L154" s="18">
        <f>IF(ISNUMBER(J154), $B172 * K154, "")</f>
        <v>-1333.3333333333333</v>
      </c>
      <c r="M154" s="31">
        <v>903</v>
      </c>
      <c r="N154" s="32">
        <f t="shared" si="81"/>
        <v>3.3333333333333335E-3</v>
      </c>
      <c r="O154" s="18">
        <f>IF(ISNUMBER(M154), $B172 * N154, "")</f>
        <v>500.00000000000006</v>
      </c>
      <c r="Q154" s="264"/>
      <c r="R154" s="264"/>
      <c r="S154" s="264"/>
    </row>
    <row r="155" spans="1:19" ht="17.25" thickBot="1">
      <c r="A155" s="125" t="s">
        <v>228</v>
      </c>
      <c r="B155" s="126">
        <v>350</v>
      </c>
      <c r="C155" s="77">
        <v>5.7471264000000001E-3</v>
      </c>
      <c r="D155" s="15">
        <v>351</v>
      </c>
      <c r="E155" s="32">
        <f t="shared" si="78"/>
        <v>2.8571428571428571E-3</v>
      </c>
      <c r="F155" s="18">
        <f>IF(ISNUMBER(D155), $B172 * E155, "")</f>
        <v>428.57142857142856</v>
      </c>
      <c r="G155" s="31">
        <v>344</v>
      </c>
      <c r="H155" s="32">
        <f t="shared" si="79"/>
        <v>-1.7142857142857144E-2</v>
      </c>
      <c r="I155" s="101">
        <f>IF(ISNUMBER(G155), $B172 * H155, "")</f>
        <v>-2571.4285714285716</v>
      </c>
      <c r="J155" s="15">
        <v>348</v>
      </c>
      <c r="K155" s="32">
        <f t="shared" si="80"/>
        <v>-5.7142857142857143E-3</v>
      </c>
      <c r="L155" s="18">
        <f>IF(ISNUMBER(J155), $B172 * K155, "")</f>
        <v>-857.14285714285711</v>
      </c>
      <c r="M155" s="31">
        <v>349</v>
      </c>
      <c r="N155" s="32">
        <f t="shared" si="81"/>
        <v>-2.8571428571428571E-3</v>
      </c>
      <c r="O155" s="18">
        <f>IF(ISNUMBER(M155), $B172 * N155, "")</f>
        <v>-428.57142857142856</v>
      </c>
      <c r="Q155" s="264"/>
      <c r="R155" s="264"/>
      <c r="S155" s="264"/>
    </row>
    <row r="156" spans="1:19" ht="17.25" thickBot="1">
      <c r="A156" s="127" t="s">
        <v>136</v>
      </c>
      <c r="B156" s="128">
        <v>356</v>
      </c>
      <c r="C156" s="78">
        <v>5.6497175E-3</v>
      </c>
      <c r="D156" s="20">
        <v>357</v>
      </c>
      <c r="E156" s="21">
        <f t="shared" si="78"/>
        <v>2.8089887640449437E-3</v>
      </c>
      <c r="F156" s="22">
        <f>IF(ISNUMBER(D156), $B172 * E156, "")</f>
        <v>421.34831460674155</v>
      </c>
      <c r="G156" s="30">
        <v>349</v>
      </c>
      <c r="H156" s="21">
        <f t="shared" si="79"/>
        <v>-1.9662921348314606E-2</v>
      </c>
      <c r="I156" s="105">
        <f>IF(ISNUMBER(G156), $B172 * H156, "")</f>
        <v>-2949.4382022471909</v>
      </c>
      <c r="J156" s="20">
        <v>350</v>
      </c>
      <c r="K156" s="21">
        <f t="shared" si="80"/>
        <v>-1.6853932584269662E-2</v>
      </c>
      <c r="L156" s="22">
        <f>IF(ISNUMBER(J156), $B172 * K156, "")</f>
        <v>-2528.0898876404494</v>
      </c>
      <c r="M156" s="30">
        <v>352</v>
      </c>
      <c r="N156" s="21">
        <f t="shared" si="81"/>
        <v>-1.1235955056179775E-2</v>
      </c>
      <c r="O156" s="22">
        <f>IF(ISNUMBER(M156), $B172 * N156, "")</f>
        <v>-1685.3932584269662</v>
      </c>
      <c r="Q156" s="264"/>
      <c r="R156" s="264"/>
      <c r="S156" s="264"/>
    </row>
    <row r="157" spans="1:19" ht="17.25" thickBot="1">
      <c r="A157" s="125" t="s">
        <v>190</v>
      </c>
      <c r="B157" s="129">
        <v>394</v>
      </c>
      <c r="C157" s="80">
        <v>5.1020407999999998E-3</v>
      </c>
      <c r="D157" s="106">
        <v>393</v>
      </c>
      <c r="E157" s="107">
        <f>IF(ISNUMBER(D157), (D157 - $B157) / $B157, "")</f>
        <v>-2.5380710659898475E-3</v>
      </c>
      <c r="F157" s="108">
        <f>IF(ISNUMBER(D157), $B172 * E157, "")</f>
        <v>-380.7106598984771</v>
      </c>
      <c r="G157" s="109">
        <v>402</v>
      </c>
      <c r="H157" s="107">
        <f>IF(ISNUMBER(G157), (G157 - $B157) / $B157, "")</f>
        <v>2.030456852791878E-2</v>
      </c>
      <c r="I157" s="110">
        <f>IF(ISNUMBER(G157), $B172 * H157, "")</f>
        <v>3045.6852791878168</v>
      </c>
      <c r="J157" s="106">
        <v>402</v>
      </c>
      <c r="K157" s="107">
        <f>IF(ISNUMBER(J157), (J157 - $B157) / $B157, "")</f>
        <v>2.030456852791878E-2</v>
      </c>
      <c r="L157" s="108">
        <f>IF(ISNUMBER(J157), $B172 * K157, "")</f>
        <v>3045.6852791878168</v>
      </c>
      <c r="M157" s="109">
        <v>401</v>
      </c>
      <c r="N157" s="107">
        <f>IF(ISNUMBER(M157), (M157 - $B157) / $B157, "")</f>
        <v>1.7766497461928935E-2</v>
      </c>
      <c r="O157" s="108">
        <f>IF(ISNUMBER(M157), $B172 * N157, "")</f>
        <v>2664.9746192893404</v>
      </c>
      <c r="Q157" s="264"/>
      <c r="R157" s="264"/>
      <c r="S157" s="264"/>
    </row>
    <row r="158" spans="1:19" ht="17.25" thickBot="1">
      <c r="A158" s="125" t="s">
        <v>80</v>
      </c>
      <c r="B158" s="126">
        <v>866</v>
      </c>
      <c r="C158" s="77">
        <v>4.6403712E-3</v>
      </c>
      <c r="D158" s="15">
        <v>863</v>
      </c>
      <c r="E158" s="32">
        <f t="shared" ref="E158:E161" si="82">IF(ISNUMBER(D158), (D158 - $B158) / $B158, "")</f>
        <v>-3.4642032332563512E-3</v>
      </c>
      <c r="F158" s="18">
        <f>IF(ISNUMBER(D158), $B172 * E158, "")</f>
        <v>-519.63048498845274</v>
      </c>
      <c r="G158" s="31">
        <v>851</v>
      </c>
      <c r="H158" s="32">
        <f t="shared" ref="H158:H161" si="83">IF(ISNUMBER(G158), (G158 - $B158) / $B158, "")</f>
        <v>-1.7321016166281754E-2</v>
      </c>
      <c r="I158" s="101">
        <f>IF(ISNUMBER(G158), $B172 * H158, "")</f>
        <v>-2598.1524249422632</v>
      </c>
      <c r="J158" s="15">
        <v>859</v>
      </c>
      <c r="K158" s="32">
        <f t="shared" ref="K158:K161" si="84">IF(ISNUMBER(J158), (J158 - $B158) / $B158, "")</f>
        <v>-8.0831408775981529E-3</v>
      </c>
      <c r="L158" s="18">
        <f>IF(ISNUMBER(J158), $B172 * K158, "")</f>
        <v>-1212.4711316397229</v>
      </c>
      <c r="M158" s="31">
        <v>862</v>
      </c>
      <c r="N158" s="32">
        <f t="shared" ref="N158:N161" si="85">IF(ISNUMBER(M158), (M158 - $B158) / $B158, "")</f>
        <v>-4.6189376443418013E-3</v>
      </c>
      <c r="O158" s="18">
        <f>IF(ISNUMBER(M158), $B172 * N158, "")</f>
        <v>-692.84064665127016</v>
      </c>
      <c r="Q158" s="264"/>
      <c r="R158" s="264"/>
      <c r="S158" s="264"/>
    </row>
    <row r="159" spans="1:19" ht="17.25" thickBot="1">
      <c r="A159" s="125" t="s">
        <v>164</v>
      </c>
      <c r="B159" s="126">
        <v>226</v>
      </c>
      <c r="C159" s="77">
        <v>4.4444443999999998E-3</v>
      </c>
      <c r="D159" s="15">
        <v>223</v>
      </c>
      <c r="E159" s="32">
        <f t="shared" si="82"/>
        <v>-1.3274336283185841E-2</v>
      </c>
      <c r="F159" s="18">
        <f>IF(ISNUMBER(D159), $B172 * E159, "")</f>
        <v>-1991.1504424778761</v>
      </c>
      <c r="G159" s="31">
        <v>229</v>
      </c>
      <c r="H159" s="32">
        <f t="shared" si="83"/>
        <v>1.3274336283185841E-2</v>
      </c>
      <c r="I159" s="101">
        <f>IF(ISNUMBER(G159), $B172 * H159, "")</f>
        <v>1991.1504424778761</v>
      </c>
      <c r="J159" s="15">
        <v>223</v>
      </c>
      <c r="K159" s="32">
        <f t="shared" si="84"/>
        <v>-1.3274336283185841E-2</v>
      </c>
      <c r="L159" s="18">
        <f>IF(ISNUMBER(J159), $B172 * K159, "")</f>
        <v>-1991.1504424778761</v>
      </c>
      <c r="M159" s="31">
        <v>227</v>
      </c>
      <c r="N159" s="32">
        <f t="shared" si="85"/>
        <v>4.4247787610619468E-3</v>
      </c>
      <c r="O159" s="18">
        <f>IF(ISNUMBER(M159), $B172 * N159, "")</f>
        <v>663.71681415929197</v>
      </c>
      <c r="Q159" s="264"/>
      <c r="R159" s="264"/>
      <c r="S159" s="264"/>
    </row>
    <row r="160" spans="1:19" ht="17.25" thickBot="1">
      <c r="A160" s="125" t="s">
        <v>198</v>
      </c>
      <c r="B160" s="126">
        <v>238</v>
      </c>
      <c r="C160" s="77">
        <v>4.2194093E-3</v>
      </c>
      <c r="D160" s="15">
        <v>237</v>
      </c>
      <c r="E160" s="32">
        <f t="shared" si="82"/>
        <v>-4.2016806722689074E-3</v>
      </c>
      <c r="F160" s="18">
        <f>IF(ISNUMBER(D160), $B172 * E160, "")</f>
        <v>-630.25210084033608</v>
      </c>
      <c r="G160" s="31">
        <v>242</v>
      </c>
      <c r="H160" s="32">
        <f t="shared" si="83"/>
        <v>1.680672268907563E-2</v>
      </c>
      <c r="I160" s="101">
        <f>IF(ISNUMBER(G160), $B172 * H160, "")</f>
        <v>2521.0084033613443</v>
      </c>
      <c r="J160" s="15">
        <v>239</v>
      </c>
      <c r="K160" s="32">
        <f t="shared" si="84"/>
        <v>4.2016806722689074E-3</v>
      </c>
      <c r="L160" s="18">
        <f>IF(ISNUMBER(J160), $B172 * K160, "")</f>
        <v>630.25210084033608</v>
      </c>
      <c r="M160" s="31">
        <v>240</v>
      </c>
      <c r="N160" s="32">
        <f t="shared" si="85"/>
        <v>8.4033613445378148E-3</v>
      </c>
      <c r="O160" s="18">
        <f>IF(ISNUMBER(M160), $B172 * N160, "")</f>
        <v>1260.5042016806722</v>
      </c>
      <c r="Q160" s="33"/>
      <c r="R160" s="33"/>
    </row>
    <row r="161" spans="1:19" ht="17.25" thickBot="1">
      <c r="A161" s="130" t="s">
        <v>226</v>
      </c>
      <c r="B161" s="131">
        <v>884</v>
      </c>
      <c r="C161" s="79">
        <v>3.4052213E-3</v>
      </c>
      <c r="D161" s="24">
        <v>910</v>
      </c>
      <c r="E161" s="25">
        <f t="shared" si="82"/>
        <v>2.9411764705882353E-2</v>
      </c>
      <c r="F161" s="104">
        <f>IF(ISNUMBER(D161), $B172 * E161, "")</f>
        <v>4411.7647058823532</v>
      </c>
      <c r="G161" s="102">
        <v>926</v>
      </c>
      <c r="H161" s="25">
        <f t="shared" si="83"/>
        <v>4.7511312217194568E-2</v>
      </c>
      <c r="I161" s="103">
        <f>IF(ISNUMBER(G161), $B172 * H161, "")</f>
        <v>7126.696832579185</v>
      </c>
      <c r="J161" s="24">
        <v>925</v>
      </c>
      <c r="K161" s="25">
        <f t="shared" si="84"/>
        <v>4.6380090497737558E-2</v>
      </c>
      <c r="L161" s="104">
        <f>IF(ISNUMBER(J161), $B172 * K161, "")</f>
        <v>6957.0135746606338</v>
      </c>
      <c r="M161" s="102">
        <v>920</v>
      </c>
      <c r="N161" s="25">
        <f t="shared" si="85"/>
        <v>4.072398190045249E-2</v>
      </c>
      <c r="O161" s="104">
        <f>IF(ISNUMBER(M161), $B172 * N161, "")</f>
        <v>6108.5972850678736</v>
      </c>
      <c r="Q161" s="265"/>
      <c r="R161" s="266"/>
      <c r="S161" s="267"/>
    </row>
    <row r="162" spans="1:19">
      <c r="A162" s="123" t="s">
        <v>61</v>
      </c>
      <c r="B162" s="124">
        <v>935</v>
      </c>
      <c r="C162" s="76">
        <v>3.2188841E-3</v>
      </c>
      <c r="D162" s="13">
        <v>925</v>
      </c>
      <c r="E162" s="14">
        <f>IF(ISNUMBER(D162), (D162 - $B162) / $B162, "")</f>
        <v>-1.06951871657754E-2</v>
      </c>
      <c r="F162" s="16">
        <f>IF(ISNUMBER(D162), $B172 * E162, "")</f>
        <v>-1604.2780748663101</v>
      </c>
      <c r="G162" s="29">
        <v>914</v>
      </c>
      <c r="H162" s="14">
        <f>IF(ISNUMBER(G162), (G162 - $B162) / $B162, "")</f>
        <v>-2.2459893048128343E-2</v>
      </c>
      <c r="I162" s="100">
        <f>IF(ISNUMBER(G162), $B172 * H162, "")</f>
        <v>-3368.9839572192514</v>
      </c>
      <c r="J162" s="13">
        <v>919</v>
      </c>
      <c r="K162" s="14">
        <f>IF(ISNUMBER(J162), (J162 - $B162) / $B162, "")</f>
        <v>-1.7112299465240642E-2</v>
      </c>
      <c r="L162" s="16">
        <f>IF(ISNUMBER(J162), $B172 * K162, "")</f>
        <v>-2566.8449197860964</v>
      </c>
      <c r="M162" s="29">
        <v>922</v>
      </c>
      <c r="N162" s="14">
        <f>IF(ISNUMBER(M162), (M162 - $B162) / $B162, "")</f>
        <v>-1.3903743315508022E-2</v>
      </c>
      <c r="O162" s="16">
        <f>IF(ISNUMBER(M162), $B172 * N162, "")</f>
        <v>-2085.5614973262032</v>
      </c>
      <c r="Q162" s="268"/>
      <c r="R162" s="269"/>
      <c r="S162" s="270"/>
    </row>
    <row r="163" spans="1:19" ht="17.25" thickBot="1">
      <c r="A163" s="125" t="s">
        <v>240</v>
      </c>
      <c r="B163" s="126">
        <v>668</v>
      </c>
      <c r="C163" s="77">
        <v>3.0030030000000002E-3</v>
      </c>
      <c r="D163" s="15">
        <v>661</v>
      </c>
      <c r="E163" s="32">
        <f t="shared" ref="E163:E166" si="86">IF(ISNUMBER(D163), (D163 - $B163) / $B163, "")</f>
        <v>-1.0479041916167664E-2</v>
      </c>
      <c r="F163" s="18">
        <f>IF(ISNUMBER(D163), $B172 * E163, "")</f>
        <v>-1571.8562874251495</v>
      </c>
      <c r="G163" s="31">
        <v>651</v>
      </c>
      <c r="H163" s="32">
        <f t="shared" ref="H163:H166" si="87">IF(ISNUMBER(G163), (G163 - $B163) / $B163, "")</f>
        <v>-2.5449101796407185E-2</v>
      </c>
      <c r="I163" s="101">
        <f>IF(ISNUMBER(G163), $B172 * H163, "")</f>
        <v>-3817.3652694610778</v>
      </c>
      <c r="J163" s="15">
        <v>660</v>
      </c>
      <c r="K163" s="32">
        <f t="shared" ref="K163:K166" si="88">IF(ISNUMBER(J163), (J163 - $B163) / $B163, "")</f>
        <v>-1.1976047904191617E-2</v>
      </c>
      <c r="L163" s="18">
        <f>IF(ISNUMBER(J163), $B172 * K163, "")</f>
        <v>-1796.4071856287426</v>
      </c>
      <c r="M163" s="31">
        <v>667</v>
      </c>
      <c r="N163" s="32">
        <f t="shared" ref="N163:N166" si="89">IF(ISNUMBER(M163), (M163 - $B163) / $B163, "")</f>
        <v>-1.4970059880239522E-3</v>
      </c>
      <c r="O163" s="18">
        <f>IF(ISNUMBER(M163), $B172 * N163, "")</f>
        <v>-224.55089820359282</v>
      </c>
      <c r="Q163" s="271"/>
      <c r="R163" s="272"/>
      <c r="S163" s="273"/>
    </row>
    <row r="164" spans="1:19" ht="17.25" thickBot="1">
      <c r="A164" s="125" t="s">
        <v>54</v>
      </c>
      <c r="B164" s="126">
        <v>434</v>
      </c>
      <c r="C164" s="77">
        <v>2.3094688000000001E-3</v>
      </c>
      <c r="D164" s="15">
        <v>431</v>
      </c>
      <c r="E164" s="32">
        <f t="shared" si="86"/>
        <v>-6.9124423963133645E-3</v>
      </c>
      <c r="F164" s="18">
        <f>IF(ISNUMBER(D164), $B172 * E164, "")</f>
        <v>-1036.8663594470047</v>
      </c>
      <c r="G164" s="31">
        <v>423</v>
      </c>
      <c r="H164" s="32">
        <f t="shared" si="87"/>
        <v>-2.5345622119815669E-2</v>
      </c>
      <c r="I164" s="101">
        <f>IF(ISNUMBER(G164), $B172 * H164, "")</f>
        <v>-3801.8433179723506</v>
      </c>
      <c r="J164" s="15">
        <v>425</v>
      </c>
      <c r="K164" s="32">
        <f t="shared" si="88"/>
        <v>-2.0737327188940093E-2</v>
      </c>
      <c r="L164" s="18">
        <f>IF(ISNUMBER(J164), $B172 * K164, "")</f>
        <v>-3110.5990783410139</v>
      </c>
      <c r="M164" s="31">
        <v>437</v>
      </c>
      <c r="N164" s="32">
        <f t="shared" si="89"/>
        <v>6.9124423963133645E-3</v>
      </c>
      <c r="O164" s="18">
        <f>IF(ISNUMBER(M164), $B172 * N164, "")</f>
        <v>1036.8663594470047</v>
      </c>
      <c r="Q164" s="264"/>
      <c r="R164" s="264"/>
      <c r="S164" s="264"/>
    </row>
    <row r="165" spans="1:19" ht="17.25" thickBot="1">
      <c r="A165" s="125" t="s">
        <v>150</v>
      </c>
      <c r="B165" s="126">
        <v>118</v>
      </c>
      <c r="C165" s="77">
        <v>0</v>
      </c>
      <c r="D165" s="15">
        <v>119</v>
      </c>
      <c r="E165" s="32">
        <f t="shared" si="86"/>
        <v>8.4745762711864406E-3</v>
      </c>
      <c r="F165" s="18">
        <f>IF(ISNUMBER(D165), $B172 * E165, "")</f>
        <v>1271.1864406779662</v>
      </c>
      <c r="G165" s="31">
        <v>116</v>
      </c>
      <c r="H165" s="32">
        <f t="shared" si="87"/>
        <v>-1.6949152542372881E-2</v>
      </c>
      <c r="I165" s="101">
        <f>IF(ISNUMBER(G165), $B172 * H165, "")</f>
        <v>-2542.3728813559323</v>
      </c>
      <c r="J165" s="15">
        <v>117</v>
      </c>
      <c r="K165" s="32">
        <f t="shared" si="88"/>
        <v>-8.4745762711864406E-3</v>
      </c>
      <c r="L165" s="18">
        <f>IF(ISNUMBER(J165), $B172 * K165, "")</f>
        <v>-1271.1864406779662</v>
      </c>
      <c r="M165" s="31">
        <v>118</v>
      </c>
      <c r="N165" s="32">
        <f t="shared" si="89"/>
        <v>0</v>
      </c>
      <c r="O165" s="18">
        <f>IF(ISNUMBER(M165), $B172 * N165, "")</f>
        <v>0</v>
      </c>
      <c r="Q165" s="274"/>
      <c r="R165" s="274"/>
      <c r="S165" s="274"/>
    </row>
    <row r="166" spans="1:19" ht="17.25" thickBot="1">
      <c r="A166" s="127" t="s">
        <v>142</v>
      </c>
      <c r="B166" s="128">
        <v>106</v>
      </c>
      <c r="C166" s="78">
        <v>0</v>
      </c>
      <c r="D166" s="20">
        <v>105</v>
      </c>
      <c r="E166" s="21">
        <f t="shared" si="86"/>
        <v>-9.433962264150943E-3</v>
      </c>
      <c r="F166" s="22">
        <f>IF(ISNUMBER(D166), $B172 * E166, "")</f>
        <v>-1415.0943396226414</v>
      </c>
      <c r="G166" s="30">
        <v>106</v>
      </c>
      <c r="H166" s="21">
        <f t="shared" si="87"/>
        <v>0</v>
      </c>
      <c r="I166" s="105">
        <f>IF(ISNUMBER(G166), $B172 * H166, "")</f>
        <v>0</v>
      </c>
      <c r="J166" s="20">
        <v>107</v>
      </c>
      <c r="K166" s="21">
        <f t="shared" si="88"/>
        <v>9.433962264150943E-3</v>
      </c>
      <c r="L166" s="22">
        <f>IF(ISNUMBER(J166), $B172 * K166, "")</f>
        <v>1415.0943396226414</v>
      </c>
      <c r="M166" s="30">
        <v>106</v>
      </c>
      <c r="N166" s="21">
        <f t="shared" si="89"/>
        <v>0</v>
      </c>
      <c r="O166" s="22">
        <f>IF(ISNUMBER(M166), $B172 * N166, "")</f>
        <v>0</v>
      </c>
      <c r="Q166" s="274"/>
      <c r="R166" s="274"/>
      <c r="S166" s="274"/>
    </row>
    <row r="167" spans="1:19" ht="17.25" thickBot="1">
      <c r="A167" s="125" t="s">
        <v>162</v>
      </c>
      <c r="B167" s="129">
        <v>813</v>
      </c>
      <c r="C167" s="80">
        <v>-3.6764706E-3</v>
      </c>
      <c r="D167" s="106">
        <v>810</v>
      </c>
      <c r="E167" s="107">
        <f>IF(ISNUMBER(D167), (D167 - $B167) / $B167, "")</f>
        <v>-3.6900369003690036E-3</v>
      </c>
      <c r="F167" s="108">
        <f>IF(ISNUMBER(D167), $B172 * E167, "")</f>
        <v>-553.50553505535049</v>
      </c>
      <c r="G167" s="109">
        <v>802</v>
      </c>
      <c r="H167" s="107">
        <f>IF(ISNUMBER(G167), (G167 - $B167) / $B167, "")</f>
        <v>-1.3530135301353014E-2</v>
      </c>
      <c r="I167" s="110">
        <f>IF(ISNUMBER(G167), $B172 * H167, "")</f>
        <v>-2029.5202952029522</v>
      </c>
      <c r="J167" s="106">
        <v>802</v>
      </c>
      <c r="K167" s="107">
        <f>IF(ISNUMBER(J167), (J167 - $B167) / $B167, "")</f>
        <v>-1.3530135301353014E-2</v>
      </c>
      <c r="L167" s="108">
        <f>IF(ISNUMBER(J167), $B172 * K167, "")</f>
        <v>-2029.5202952029522</v>
      </c>
      <c r="M167" s="109">
        <v>806</v>
      </c>
      <c r="N167" s="107">
        <f>IF(ISNUMBER(M167), (M167 - $B167) / $B167, "")</f>
        <v>-8.6100861008610082E-3</v>
      </c>
      <c r="O167" s="108">
        <f>IF(ISNUMBER(M167), $B172 * N167, "")</f>
        <v>-1291.5129151291512</v>
      </c>
      <c r="Q167" s="264"/>
      <c r="R167" s="264"/>
      <c r="S167" s="264"/>
    </row>
    <row r="168" spans="1:19" ht="17.25" thickBot="1">
      <c r="A168" s="125" t="s">
        <v>116</v>
      </c>
      <c r="B168" s="126">
        <v>228</v>
      </c>
      <c r="C168" s="77">
        <v>-4.3668122000000004E-3</v>
      </c>
      <c r="D168" s="15">
        <v>227</v>
      </c>
      <c r="E168" s="32">
        <f t="shared" ref="E168:E171" si="90">IF(ISNUMBER(D168), (D168 - $B168) / $B168, "")</f>
        <v>-4.3859649122807015E-3</v>
      </c>
      <c r="F168" s="18">
        <f>IF(ISNUMBER(D168), $B172 * E168, "")</f>
        <v>-657.8947368421052</v>
      </c>
      <c r="G168" s="31">
        <v>221</v>
      </c>
      <c r="H168" s="32">
        <f t="shared" ref="H168:H171" si="91">IF(ISNUMBER(G168), (G168 - $B168) / $B168, "")</f>
        <v>-3.0701754385964911E-2</v>
      </c>
      <c r="I168" s="101">
        <f>IF(ISNUMBER(G168), $B172 * H168, "")</f>
        <v>-4605.2631578947367</v>
      </c>
      <c r="J168" s="15">
        <v>222</v>
      </c>
      <c r="K168" s="32">
        <f t="shared" ref="K168:K171" si="92">IF(ISNUMBER(J168), (J168 - $B168) / $B168, "")</f>
        <v>-2.6315789473684209E-2</v>
      </c>
      <c r="L168" s="18">
        <f>IF(ISNUMBER(J168), $B172 * K168, "")</f>
        <v>-3947.3684210526312</v>
      </c>
      <c r="M168" s="31">
        <v>226</v>
      </c>
      <c r="N168" s="32">
        <f t="shared" ref="N168:N171" si="93">IF(ISNUMBER(M168), (M168 - $B168) / $B168, "")</f>
        <v>-8.771929824561403E-3</v>
      </c>
      <c r="O168" s="18">
        <f>IF(ISNUMBER(M168), $B172 * N168, "")</f>
        <v>-1315.7894736842104</v>
      </c>
      <c r="Q168" s="264"/>
      <c r="R168" s="264"/>
      <c r="S168" s="264"/>
    </row>
    <row r="169" spans="1:19" ht="17.25" thickBot="1">
      <c r="A169" s="125" t="s">
        <v>220</v>
      </c>
      <c r="B169" s="126">
        <v>199</v>
      </c>
      <c r="C169" s="77">
        <v>-5.0000000000000001E-3</v>
      </c>
      <c r="D169" s="15">
        <v>199</v>
      </c>
      <c r="E169" s="32">
        <f t="shared" si="90"/>
        <v>0</v>
      </c>
      <c r="F169" s="18">
        <f>IF(ISNUMBER(D169), $B172 * E169, "")</f>
        <v>0</v>
      </c>
      <c r="G169" s="31">
        <v>202</v>
      </c>
      <c r="H169" s="32">
        <f t="shared" si="91"/>
        <v>1.507537688442211E-2</v>
      </c>
      <c r="I169" s="101">
        <f>IF(ISNUMBER(G169), $B172 * H169, "")</f>
        <v>2261.3065326633164</v>
      </c>
      <c r="J169" s="15">
        <v>202</v>
      </c>
      <c r="K169" s="32">
        <f t="shared" si="92"/>
        <v>1.507537688442211E-2</v>
      </c>
      <c r="L169" s="18">
        <f>IF(ISNUMBER(J169), $B172 * K169, "")</f>
        <v>2261.3065326633164</v>
      </c>
      <c r="M169" s="31">
        <v>203</v>
      </c>
      <c r="N169" s="32">
        <f t="shared" si="93"/>
        <v>2.0100502512562814E-2</v>
      </c>
      <c r="O169" s="18">
        <f>IF(ISNUMBER(M169), $B172 * N169, "")</f>
        <v>3015.075376884422</v>
      </c>
      <c r="Q169" s="264"/>
      <c r="R169" s="264"/>
      <c r="S169" s="264"/>
    </row>
    <row r="170" spans="1:19">
      <c r="A170" s="125" t="s">
        <v>86</v>
      </c>
      <c r="B170" s="126">
        <v>388</v>
      </c>
      <c r="C170" s="77">
        <v>-5.1282050999999999E-3</v>
      </c>
      <c r="D170" s="15">
        <v>391</v>
      </c>
      <c r="E170" s="32">
        <f t="shared" si="90"/>
        <v>7.7319587628865982E-3</v>
      </c>
      <c r="F170" s="18">
        <f>IF(ISNUMBER(D170), $B172 * E170, "")</f>
        <v>1159.7938144329896</v>
      </c>
      <c r="G170" s="31">
        <v>391</v>
      </c>
      <c r="H170" s="32">
        <f t="shared" si="91"/>
        <v>7.7319587628865982E-3</v>
      </c>
      <c r="I170" s="101">
        <f>IF(ISNUMBER(G170), $B172 * H170, "")</f>
        <v>1159.7938144329896</v>
      </c>
      <c r="J170" s="15">
        <v>393</v>
      </c>
      <c r="K170" s="32">
        <f t="shared" si="92"/>
        <v>1.2886597938144329E-2</v>
      </c>
      <c r="L170" s="18">
        <f>IF(ISNUMBER(J170), $B172 * K170, "")</f>
        <v>1932.9896907216494</v>
      </c>
      <c r="M170" s="31">
        <v>394</v>
      </c>
      <c r="N170" s="32">
        <f t="shared" si="93"/>
        <v>1.5463917525773196E-2</v>
      </c>
      <c r="O170" s="18">
        <f>IF(ISNUMBER(M170), $B172 * N170, "")</f>
        <v>2319.5876288659792</v>
      </c>
      <c r="Q170" s="253"/>
      <c r="R170" s="254"/>
      <c r="S170" s="255"/>
    </row>
    <row r="171" spans="1:19" ht="17.25" thickBot="1">
      <c r="A171" s="130" t="s">
        <v>108</v>
      </c>
      <c r="B171" s="131">
        <v>183</v>
      </c>
      <c r="C171" s="79">
        <v>-5.4347826000000002E-3</v>
      </c>
      <c r="D171" s="24">
        <v>181</v>
      </c>
      <c r="E171" s="25">
        <f t="shared" si="90"/>
        <v>-1.092896174863388E-2</v>
      </c>
      <c r="F171" s="104">
        <f>IF(ISNUMBER(D171), $B172 * E171, "")</f>
        <v>-1639.344262295082</v>
      </c>
      <c r="G171" s="102">
        <v>181</v>
      </c>
      <c r="H171" s="25">
        <f t="shared" si="91"/>
        <v>-1.092896174863388E-2</v>
      </c>
      <c r="I171" s="103">
        <f>IF(ISNUMBER(G171), $B172 * H171, "")</f>
        <v>-1639.344262295082</v>
      </c>
      <c r="J171" s="24">
        <v>180</v>
      </c>
      <c r="K171" s="25">
        <f t="shared" si="92"/>
        <v>-1.6393442622950821E-2</v>
      </c>
      <c r="L171" s="104">
        <f>IF(ISNUMBER(J171), $B172 * K171, "")</f>
        <v>-2459.0163934426232</v>
      </c>
      <c r="M171" s="102">
        <v>181</v>
      </c>
      <c r="N171" s="25">
        <f t="shared" si="93"/>
        <v>-1.092896174863388E-2</v>
      </c>
      <c r="O171" s="104">
        <f>IF(ISNUMBER(M171), $B172 * N171, "")</f>
        <v>-1639.344262295082</v>
      </c>
      <c r="Q171" s="256"/>
      <c r="R171" s="257"/>
      <c r="S171" s="258"/>
    </row>
    <row r="172" spans="1:19" ht="17.25" thickBot="1">
      <c r="A172" s="132" t="s">
        <v>268</v>
      </c>
      <c r="B172" s="317">
        <f>$B$37</f>
        <v>150000</v>
      </c>
      <c r="C172" s="318"/>
      <c r="D172" s="26" t="s">
        <v>269</v>
      </c>
      <c r="E172" s="27">
        <f>IF(COUNT(E152:E171), SUM(E152:E171) / COUNT(E152:E171), 0)</f>
        <v>3.4693233421027132E-4</v>
      </c>
      <c r="F172" s="28">
        <f>SUM(F152:F171)</f>
        <v>1040.7970026308153</v>
      </c>
      <c r="G172" s="26" t="s">
        <v>269</v>
      </c>
      <c r="H172" s="27">
        <f>IF(COUNT(H152:H171), SUM(H152:H171) / COUNT(H152:H171), 0)</f>
        <v>-1.8596769625490964E-3</v>
      </c>
      <c r="I172" s="28">
        <f>SUM(I152:I171)</f>
        <v>-5579.0308876472891</v>
      </c>
      <c r="J172" s="26" t="s">
        <v>269</v>
      </c>
      <c r="K172" s="27">
        <f>IF(COUNT(K152:K171), SUM(K152:K171) / COUNT(K152:K171), 0)</f>
        <v>1.6072405047827094E-3</v>
      </c>
      <c r="L172" s="28">
        <f>SUM(L152:L171)</f>
        <v>4821.7215143481244</v>
      </c>
      <c r="M172" s="26" t="s">
        <v>269</v>
      </c>
      <c r="N172" s="27">
        <f>IF(COUNT(N152:N171), SUM(N152:N171) / COUNT(N152:N171), 0)</f>
        <v>7.1711086571859955E-3</v>
      </c>
      <c r="O172" s="28">
        <f>SUM(O152:O171)</f>
        <v>21513.325971557999</v>
      </c>
      <c r="Q172" s="259"/>
      <c r="R172" s="260"/>
      <c r="S172" s="261"/>
    </row>
    <row r="174" spans="1:19" ht="17.25" thickBot="1"/>
    <row r="175" spans="1:19" ht="17.25" thickBot="1">
      <c r="A175" s="275" t="s">
        <v>253</v>
      </c>
      <c r="B175" s="276"/>
      <c r="C175" s="276"/>
      <c r="D175" s="276"/>
      <c r="E175" s="276"/>
      <c r="F175" s="276"/>
      <c r="G175" s="276"/>
      <c r="H175" s="276"/>
      <c r="I175" s="276"/>
      <c r="J175" s="276"/>
      <c r="K175" s="276"/>
      <c r="L175" s="276"/>
      <c r="M175" s="276"/>
      <c r="N175" s="276"/>
      <c r="O175" s="277"/>
      <c r="Q175" s="274"/>
      <c r="R175" s="274"/>
      <c r="S175" s="274"/>
    </row>
    <row r="176" spans="1:19" ht="17.25" thickBot="1">
      <c r="A176" s="205" t="s">
        <v>265</v>
      </c>
      <c r="B176" s="275" t="s">
        <v>49</v>
      </c>
      <c r="C176" s="277"/>
      <c r="D176" s="275" t="s">
        <v>58</v>
      </c>
      <c r="E176" s="276"/>
      <c r="F176" s="277"/>
      <c r="G176" s="278">
        <f>_xlfn.IFNA(VLOOKUP(B176, 현재가테이블!$B$2:$D$200, 2, FALSE), "-")</f>
        <v>74050000</v>
      </c>
      <c r="H176" s="279"/>
      <c r="I176" s="280"/>
      <c r="J176" s="275" t="s">
        <v>59</v>
      </c>
      <c r="K176" s="276"/>
      <c r="L176" s="277"/>
      <c r="M176" s="281">
        <f>_xlfn.IFNA(VLOOKUP(B176, 현재가테이블!$B$2:$D$200, 3, FALSE), "-")</f>
        <v>-1.04236269E-2</v>
      </c>
      <c r="N176" s="282"/>
      <c r="O176" s="283"/>
      <c r="Q176" s="274"/>
      <c r="R176" s="274"/>
      <c r="S176" s="274"/>
    </row>
    <row r="177" spans="1:19" ht="17.25" thickBot="1">
      <c r="A177" s="319" t="s">
        <v>55</v>
      </c>
      <c r="B177" s="315" t="str">
        <f>TEXT($G$1, "[$-ko-KR]yyyy-mm-dd(ddd) ") &amp; "오전 00:00"</f>
        <v>2021-10-13(수) 오전 00:00</v>
      </c>
      <c r="C177" s="316"/>
      <c r="D177" s="288" t="str">
        <f>TEXT($G$1, "[$-ko-KR]yyyy-mm-dd(ddd) ") &amp; "오후 14:00"</f>
        <v>2021-10-13(수) 오후 14:00</v>
      </c>
      <c r="E177" s="289"/>
      <c r="F177" s="290"/>
      <c r="G177" s="288" t="str">
        <f>TEXT($G$1, "[$-ko-KR]yyyy-mm-dd(ddd) ") &amp; "오후 19:00"</f>
        <v>2021-10-13(수) 오후 19:00</v>
      </c>
      <c r="H177" s="289"/>
      <c r="I177" s="290"/>
      <c r="J177" s="288" t="str">
        <f>TEXT($G$1, "[$-ko-KR]yyyy-mm-dd(ddd) ") &amp; "오후 21:00"</f>
        <v>2021-10-13(수) 오후 21:00</v>
      </c>
      <c r="K177" s="289"/>
      <c r="L177" s="290"/>
      <c r="M177" s="288" t="str">
        <f>TEXT($G$1+1, "[$-ko-KR]yyyy-mm-dd(ddd) ") &amp; "오전 00:00"</f>
        <v>2021-10-14(목) 오전 00:00</v>
      </c>
      <c r="N177" s="289"/>
      <c r="O177" s="290"/>
      <c r="Q177" s="274"/>
      <c r="R177" s="274"/>
      <c r="S177" s="274"/>
    </row>
    <row r="178" spans="1:19" ht="17.25" thickBot="1">
      <c r="A178" s="320"/>
      <c r="B178" s="121" t="s">
        <v>58</v>
      </c>
      <c r="C178" s="122" t="s">
        <v>59</v>
      </c>
      <c r="D178" s="2" t="s">
        <v>58</v>
      </c>
      <c r="E178" s="10" t="s">
        <v>266</v>
      </c>
      <c r="F178" s="11" t="s">
        <v>267</v>
      </c>
      <c r="G178" s="206" t="s">
        <v>58</v>
      </c>
      <c r="H178" s="207" t="s">
        <v>266</v>
      </c>
      <c r="I178" s="208" t="s">
        <v>267</v>
      </c>
      <c r="J178" s="10" t="s">
        <v>58</v>
      </c>
      <c r="K178" s="10" t="s">
        <v>266</v>
      </c>
      <c r="L178" s="115" t="s">
        <v>267</v>
      </c>
      <c r="M178" s="2" t="s">
        <v>58</v>
      </c>
      <c r="N178" s="10" t="s">
        <v>266</v>
      </c>
      <c r="O178" s="66" t="s">
        <v>267</v>
      </c>
      <c r="Q178" s="264"/>
      <c r="R178" s="264"/>
      <c r="S178" s="264"/>
    </row>
    <row r="179" spans="1:19" ht="17.25" thickBot="1">
      <c r="A179" s="123" t="s">
        <v>69</v>
      </c>
      <c r="B179" s="124">
        <v>9305</v>
      </c>
      <c r="C179" s="76">
        <v>1.6146394000000001E-3</v>
      </c>
      <c r="D179" s="13">
        <v>9245</v>
      </c>
      <c r="E179" s="14">
        <f>IF(ISNUMBER(D179), (D179 - $B179) / $B179, "")</f>
        <v>-6.4481461579795809E-3</v>
      </c>
      <c r="F179" s="16">
        <f>IF(ISNUMBER(D179), $B199 * E179, "")</f>
        <v>-967.2219236969371</v>
      </c>
      <c r="G179" s="29">
        <v>9010</v>
      </c>
      <c r="H179" s="14">
        <f>IF(ISNUMBER(G179), (G179 - $B179) / $B179, "")</f>
        <v>-3.1703385276732943E-2</v>
      </c>
      <c r="I179" s="100">
        <f>IF(ISNUMBER(G179), $B199 * H179, "")</f>
        <v>-4755.5077915099419</v>
      </c>
      <c r="J179" s="13">
        <v>9045</v>
      </c>
      <c r="K179" s="14">
        <f>IF(ISNUMBER(J179), (J179 - $B179) / $B179, "")</f>
        <v>-2.7941966684578184E-2</v>
      </c>
      <c r="L179" s="16">
        <f>IF(ISNUMBER(J179), $B199 * K179, "")</f>
        <v>-4191.2950026867275</v>
      </c>
      <c r="M179" s="29">
        <v>9100</v>
      </c>
      <c r="N179" s="14">
        <f>IF(ISNUMBER(M179), (M179 - $B179) / $B179, "")</f>
        <v>-2.2031166039763569E-2</v>
      </c>
      <c r="O179" s="16">
        <f>IF(ISNUMBER(M179), $B199 * N179, "")</f>
        <v>-3304.6749059645354</v>
      </c>
      <c r="Q179" s="274"/>
      <c r="R179" s="274"/>
      <c r="S179" s="274"/>
    </row>
    <row r="180" spans="1:19" ht="17.25" thickBot="1">
      <c r="A180" s="125" t="s">
        <v>150</v>
      </c>
      <c r="B180" s="126">
        <v>118</v>
      </c>
      <c r="C180" s="77">
        <v>0</v>
      </c>
      <c r="D180" s="15">
        <v>119</v>
      </c>
      <c r="E180" s="32">
        <f t="shared" ref="E180:E183" si="94">IF(ISNUMBER(D180), (D180 - $B180) / $B180, "")</f>
        <v>8.4745762711864406E-3</v>
      </c>
      <c r="F180" s="18">
        <f>IF(ISNUMBER(D180), $B199 * E180, "")</f>
        <v>1271.1864406779662</v>
      </c>
      <c r="G180" s="31">
        <v>116</v>
      </c>
      <c r="H180" s="32">
        <f t="shared" ref="H180:H183" si="95">IF(ISNUMBER(G180), (G180 - $B180) / $B180, "")</f>
        <v>-1.6949152542372881E-2</v>
      </c>
      <c r="I180" s="101">
        <f>IF(ISNUMBER(G180), $B199 * H180, "")</f>
        <v>-2542.3728813559323</v>
      </c>
      <c r="J180" s="15">
        <v>117</v>
      </c>
      <c r="K180" s="32">
        <f t="shared" ref="K180:K183" si="96">IF(ISNUMBER(J180), (J180 - $B180) / $B180, "")</f>
        <v>-8.4745762711864406E-3</v>
      </c>
      <c r="L180" s="18">
        <f>IF(ISNUMBER(J180), $B199 * K180, "")</f>
        <v>-1271.1864406779662</v>
      </c>
      <c r="M180" s="31">
        <v>118</v>
      </c>
      <c r="N180" s="32">
        <f t="shared" ref="N180:N183" si="97">IF(ISNUMBER(M180), (M180 - $B180) / $B180, "")</f>
        <v>0</v>
      </c>
      <c r="O180" s="18">
        <f>IF(ISNUMBER(M180), $B199 * N180, "")</f>
        <v>0</v>
      </c>
      <c r="Q180" s="274"/>
      <c r="R180" s="274"/>
      <c r="S180" s="274"/>
    </row>
    <row r="181" spans="1:19" ht="17.25" thickBot="1">
      <c r="A181" s="125" t="s">
        <v>142</v>
      </c>
      <c r="B181" s="126">
        <v>106</v>
      </c>
      <c r="C181" s="77">
        <v>0</v>
      </c>
      <c r="D181" s="15">
        <v>105</v>
      </c>
      <c r="E181" s="32">
        <f t="shared" si="94"/>
        <v>-9.433962264150943E-3</v>
      </c>
      <c r="F181" s="18">
        <f>IF(ISNUMBER(D181), $B199 * E181, "")</f>
        <v>-1415.0943396226414</v>
      </c>
      <c r="G181" s="31">
        <v>106</v>
      </c>
      <c r="H181" s="32">
        <f t="shared" si="95"/>
        <v>0</v>
      </c>
      <c r="I181" s="101">
        <f>IF(ISNUMBER(G181), $B199 * H181, "")</f>
        <v>0</v>
      </c>
      <c r="J181" s="15">
        <v>107</v>
      </c>
      <c r="K181" s="32">
        <f t="shared" si="96"/>
        <v>9.433962264150943E-3</v>
      </c>
      <c r="L181" s="18">
        <f>IF(ISNUMBER(J181), $B199 * K181, "")</f>
        <v>1415.0943396226414</v>
      </c>
      <c r="M181" s="31">
        <v>106</v>
      </c>
      <c r="N181" s="32">
        <f t="shared" si="97"/>
        <v>0</v>
      </c>
      <c r="O181" s="18">
        <f>IF(ISNUMBER(M181), $B199 * N181, "")</f>
        <v>0</v>
      </c>
      <c r="Q181" s="264"/>
      <c r="R181" s="264"/>
      <c r="S181" s="264"/>
    </row>
    <row r="182" spans="1:19" ht="17.25" thickBot="1">
      <c r="A182" s="125" t="s">
        <v>170</v>
      </c>
      <c r="B182" s="126">
        <v>4145</v>
      </c>
      <c r="C182" s="77">
        <v>-1.2048193000000001E-3</v>
      </c>
      <c r="D182" s="15">
        <v>4140</v>
      </c>
      <c r="E182" s="32">
        <f t="shared" si="94"/>
        <v>-1.2062726176115801E-3</v>
      </c>
      <c r="F182" s="18">
        <f>IF(ISNUMBER(D182), $B199 * E182, "")</f>
        <v>-180.94089264173701</v>
      </c>
      <c r="G182" s="31">
        <v>4110</v>
      </c>
      <c r="H182" s="32">
        <f t="shared" si="95"/>
        <v>-8.4439083232810616E-3</v>
      </c>
      <c r="I182" s="101">
        <f>IF(ISNUMBER(G182), $B199 * H182, "")</f>
        <v>-1266.5862484921593</v>
      </c>
      <c r="J182" s="15">
        <v>4125</v>
      </c>
      <c r="K182" s="32">
        <f t="shared" si="96"/>
        <v>-4.8250904704463205E-3</v>
      </c>
      <c r="L182" s="18">
        <f>IF(ISNUMBER(J182), $B199 * K182, "")</f>
        <v>-723.76357056694803</v>
      </c>
      <c r="M182" s="31">
        <v>4155</v>
      </c>
      <c r="N182" s="32">
        <f t="shared" si="97"/>
        <v>2.4125452352231603E-3</v>
      </c>
      <c r="O182" s="18">
        <f>IF(ISNUMBER(M182), $B199 * N182, "")</f>
        <v>361.88178528347402</v>
      </c>
      <c r="Q182" s="264"/>
      <c r="R182" s="264"/>
      <c r="S182" s="264"/>
    </row>
    <row r="183" spans="1:19" ht="17.25" thickBot="1">
      <c r="A183" s="127" t="s">
        <v>244</v>
      </c>
      <c r="B183" s="128">
        <v>8850</v>
      </c>
      <c r="C183" s="78">
        <v>-3.3783784000000002E-3</v>
      </c>
      <c r="D183" s="20">
        <v>8830</v>
      </c>
      <c r="E183" s="21">
        <f t="shared" si="94"/>
        <v>-2.2598870056497176E-3</v>
      </c>
      <c r="F183" s="22">
        <f>IF(ISNUMBER(D183), $B199 * E183, "")</f>
        <v>-338.98305084745766</v>
      </c>
      <c r="G183" s="30">
        <v>8795</v>
      </c>
      <c r="H183" s="21">
        <f t="shared" si="95"/>
        <v>-6.2146892655367235E-3</v>
      </c>
      <c r="I183" s="105">
        <f>IF(ISNUMBER(G183), $B199 * H183, "")</f>
        <v>-932.20338983050851</v>
      </c>
      <c r="J183" s="20">
        <v>8975</v>
      </c>
      <c r="K183" s="21">
        <f t="shared" si="96"/>
        <v>1.4124293785310734E-2</v>
      </c>
      <c r="L183" s="22">
        <f>IF(ISNUMBER(J183), $B199 * K183, "")</f>
        <v>2118.6440677966102</v>
      </c>
      <c r="M183" s="30">
        <v>8960</v>
      </c>
      <c r="N183" s="21">
        <f t="shared" si="97"/>
        <v>1.2429378531073447E-2</v>
      </c>
      <c r="O183" s="22">
        <f>IF(ISNUMBER(M183), $B199 * N183, "")</f>
        <v>1864.406779661017</v>
      </c>
      <c r="Q183" s="264"/>
      <c r="R183" s="264"/>
      <c r="S183" s="264"/>
    </row>
    <row r="184" spans="1:19" ht="17.25" thickBot="1">
      <c r="A184" s="125" t="s">
        <v>162</v>
      </c>
      <c r="B184" s="129">
        <v>813</v>
      </c>
      <c r="C184" s="80">
        <v>-3.6764706E-3</v>
      </c>
      <c r="D184" s="106">
        <v>810</v>
      </c>
      <c r="E184" s="107">
        <f>IF(ISNUMBER(D184), (D184 - $B184) / $B184, "")</f>
        <v>-3.6900369003690036E-3</v>
      </c>
      <c r="F184" s="108">
        <f>IF(ISNUMBER(D184), $B199 * E184, "")</f>
        <v>-553.50553505535049</v>
      </c>
      <c r="G184" s="109">
        <v>802</v>
      </c>
      <c r="H184" s="107">
        <f>IF(ISNUMBER(G184), (G184 - $B184) / $B184, "")</f>
        <v>-1.3530135301353014E-2</v>
      </c>
      <c r="I184" s="110">
        <f>IF(ISNUMBER(G184), $B199 * H184, "")</f>
        <v>-2029.5202952029522</v>
      </c>
      <c r="J184" s="106">
        <v>802</v>
      </c>
      <c r="K184" s="107">
        <f>IF(ISNUMBER(J184), (J184 - $B184) / $B184, "")</f>
        <v>-1.3530135301353014E-2</v>
      </c>
      <c r="L184" s="108">
        <f>IF(ISNUMBER(J184), $B199 * K184, "")</f>
        <v>-2029.5202952029522</v>
      </c>
      <c r="M184" s="109">
        <v>806</v>
      </c>
      <c r="N184" s="107">
        <f>IF(ISNUMBER(M184), (M184 - $B184) / $B184, "")</f>
        <v>-8.6100861008610082E-3</v>
      </c>
      <c r="O184" s="108">
        <f>IF(ISNUMBER(M184), $B199 * N184, "")</f>
        <v>-1291.5129151291512</v>
      </c>
      <c r="Q184" s="264"/>
      <c r="R184" s="264"/>
      <c r="S184" s="264"/>
    </row>
    <row r="185" spans="1:19" ht="17.25" thickBot="1">
      <c r="A185" s="125" t="s">
        <v>156</v>
      </c>
      <c r="B185" s="126">
        <v>36390</v>
      </c>
      <c r="C185" s="77">
        <v>-3.8324664999999998E-3</v>
      </c>
      <c r="D185" s="15">
        <v>36010</v>
      </c>
      <c r="E185" s="32">
        <f t="shared" ref="E185:E188" si="98">IF(ISNUMBER(D185), (D185 - $B185) / $B185, "")</f>
        <v>-1.0442429238801869E-2</v>
      </c>
      <c r="F185" s="18">
        <f>IF(ISNUMBER(D185), $B199 * E185, "")</f>
        <v>-1566.3643858202802</v>
      </c>
      <c r="G185" s="31">
        <v>36850</v>
      </c>
      <c r="H185" s="32">
        <f t="shared" ref="H185:H188" si="99">IF(ISNUMBER(G185), (G185 - $B185) / $B185, "")</f>
        <v>1.2640835394339104E-2</v>
      </c>
      <c r="I185" s="101">
        <f>IF(ISNUMBER(G185), $B199 * H185, "")</f>
        <v>1896.1253091508656</v>
      </c>
      <c r="J185" s="15">
        <v>38740</v>
      </c>
      <c r="K185" s="32">
        <f t="shared" ref="K185:K188" si="100">IF(ISNUMBER(J185), (J185 - $B185) / $B185, "")</f>
        <v>6.4578180818906289E-2</v>
      </c>
      <c r="L185" s="18">
        <f>IF(ISNUMBER(J185), $B199 * K185, "")</f>
        <v>9686.7271228359441</v>
      </c>
      <c r="M185" s="31">
        <v>38760</v>
      </c>
      <c r="N185" s="32">
        <f t="shared" ref="N185:N188" si="101">IF(ISNUMBER(M185), (M185 - $B185) / $B185, "")</f>
        <v>6.5127782357790598E-2</v>
      </c>
      <c r="O185" s="18">
        <f>IF(ISNUMBER(M185), $B199 * N185, "")</f>
        <v>9769.1673536685903</v>
      </c>
      <c r="Q185" s="264"/>
      <c r="R185" s="264"/>
      <c r="S185" s="264"/>
    </row>
    <row r="186" spans="1:19" ht="17.25" thickBot="1">
      <c r="A186" s="125" t="s">
        <v>116</v>
      </c>
      <c r="B186" s="126">
        <v>228</v>
      </c>
      <c r="C186" s="77">
        <v>-4.3668122000000004E-3</v>
      </c>
      <c r="D186" s="15">
        <v>227</v>
      </c>
      <c r="E186" s="32">
        <f t="shared" si="98"/>
        <v>-4.3859649122807015E-3</v>
      </c>
      <c r="F186" s="18">
        <f>IF(ISNUMBER(D186), $B199 * E186, "")</f>
        <v>-657.8947368421052</v>
      </c>
      <c r="G186" s="31">
        <v>221</v>
      </c>
      <c r="H186" s="32">
        <f t="shared" si="99"/>
        <v>-3.0701754385964911E-2</v>
      </c>
      <c r="I186" s="101">
        <f>IF(ISNUMBER(G186), $B199 * H186, "")</f>
        <v>-4605.2631578947367</v>
      </c>
      <c r="J186" s="15">
        <v>222</v>
      </c>
      <c r="K186" s="32">
        <f t="shared" si="100"/>
        <v>-2.6315789473684209E-2</v>
      </c>
      <c r="L186" s="18">
        <f>IF(ISNUMBER(J186), $B199 * K186, "")</f>
        <v>-3947.3684210526312</v>
      </c>
      <c r="M186" s="31">
        <v>226</v>
      </c>
      <c r="N186" s="32">
        <f t="shared" si="101"/>
        <v>-8.771929824561403E-3</v>
      </c>
      <c r="O186" s="18">
        <f>IF(ISNUMBER(M186), $B199 * N186, "")</f>
        <v>-1315.7894736842104</v>
      </c>
      <c r="Q186" s="264"/>
      <c r="R186" s="264"/>
      <c r="S186" s="264"/>
    </row>
    <row r="187" spans="1:19" ht="17.25" thickBot="1">
      <c r="A187" s="125" t="s">
        <v>140</v>
      </c>
      <c r="B187" s="126">
        <v>11250</v>
      </c>
      <c r="C187" s="77">
        <v>-4.4247788000000001E-3</v>
      </c>
      <c r="D187" s="15">
        <v>11320</v>
      </c>
      <c r="E187" s="32">
        <f t="shared" si="98"/>
        <v>6.2222222222222219E-3</v>
      </c>
      <c r="F187" s="18">
        <f>IF(ISNUMBER(D187), $B199 * E187, "")</f>
        <v>933.33333333333326</v>
      </c>
      <c r="G187" s="31">
        <v>11180</v>
      </c>
      <c r="H187" s="32">
        <f t="shared" si="99"/>
        <v>-6.2222222222222219E-3</v>
      </c>
      <c r="I187" s="101">
        <f>IF(ISNUMBER(G187), $B199 * H187, "")</f>
        <v>-933.33333333333326</v>
      </c>
      <c r="J187" s="15">
        <v>11230</v>
      </c>
      <c r="K187" s="32">
        <f t="shared" si="100"/>
        <v>-1.7777777777777779E-3</v>
      </c>
      <c r="L187" s="18">
        <f>IF(ISNUMBER(J187), $B199 * K187, "")</f>
        <v>-266.66666666666669</v>
      </c>
      <c r="M187" s="31">
        <v>11330</v>
      </c>
      <c r="N187" s="32">
        <f t="shared" si="101"/>
        <v>7.1111111111111115E-3</v>
      </c>
      <c r="O187" s="18">
        <f>IF(ISNUMBER(M187), $B199 * N187, "")</f>
        <v>1066.6666666666667</v>
      </c>
      <c r="Q187" s="33"/>
      <c r="R187" s="33"/>
    </row>
    <row r="188" spans="1:19" ht="17.25" thickBot="1">
      <c r="A188" s="130" t="s">
        <v>220</v>
      </c>
      <c r="B188" s="131">
        <v>199</v>
      </c>
      <c r="C188" s="79">
        <v>-5.0000000000000001E-3</v>
      </c>
      <c r="D188" s="24">
        <v>199</v>
      </c>
      <c r="E188" s="25">
        <f t="shared" si="98"/>
        <v>0</v>
      </c>
      <c r="F188" s="104">
        <f>IF(ISNUMBER(D188), $B199 * E188, "")</f>
        <v>0</v>
      </c>
      <c r="G188" s="102">
        <v>202</v>
      </c>
      <c r="H188" s="25">
        <f t="shared" si="99"/>
        <v>1.507537688442211E-2</v>
      </c>
      <c r="I188" s="103">
        <f>IF(ISNUMBER(G188), $B199 * H188, "")</f>
        <v>2261.3065326633164</v>
      </c>
      <c r="J188" s="24">
        <v>202</v>
      </c>
      <c r="K188" s="25">
        <f t="shared" si="100"/>
        <v>1.507537688442211E-2</v>
      </c>
      <c r="L188" s="104">
        <f>IF(ISNUMBER(J188), $B199 * K188, "")</f>
        <v>2261.3065326633164</v>
      </c>
      <c r="M188" s="102">
        <v>203</v>
      </c>
      <c r="N188" s="25">
        <f t="shared" si="101"/>
        <v>2.0100502512562814E-2</v>
      </c>
      <c r="O188" s="104">
        <f>IF(ISNUMBER(M188), $B199 * N188, "")</f>
        <v>3015.075376884422</v>
      </c>
      <c r="Q188" s="265"/>
      <c r="R188" s="266"/>
      <c r="S188" s="267"/>
    </row>
    <row r="189" spans="1:19">
      <c r="A189" s="123" t="s">
        <v>86</v>
      </c>
      <c r="B189" s="124">
        <v>388</v>
      </c>
      <c r="C189" s="76">
        <v>-5.1282050999999999E-3</v>
      </c>
      <c r="D189" s="13">
        <v>391</v>
      </c>
      <c r="E189" s="14">
        <f>IF(ISNUMBER(D189), (D189 - $B189) / $B189, "")</f>
        <v>7.7319587628865982E-3</v>
      </c>
      <c r="F189" s="16">
        <f>IF(ISNUMBER(D189), $B199 * E189, "")</f>
        <v>1159.7938144329896</v>
      </c>
      <c r="G189" s="29">
        <v>391</v>
      </c>
      <c r="H189" s="14">
        <f>IF(ISNUMBER(G189), (G189 - $B189) / $B189, "")</f>
        <v>7.7319587628865982E-3</v>
      </c>
      <c r="I189" s="100">
        <f>IF(ISNUMBER(G189), $B199 * H189, "")</f>
        <v>1159.7938144329896</v>
      </c>
      <c r="J189" s="13">
        <v>393</v>
      </c>
      <c r="K189" s="14">
        <f>IF(ISNUMBER(J189), (J189 - $B189) / $B189, "")</f>
        <v>1.2886597938144329E-2</v>
      </c>
      <c r="L189" s="16">
        <f>IF(ISNUMBER(J189), $B199 * K189, "")</f>
        <v>1932.9896907216494</v>
      </c>
      <c r="M189" s="29">
        <v>394</v>
      </c>
      <c r="N189" s="14">
        <f>IF(ISNUMBER(M189), (M189 - $B189) / $B189, "")</f>
        <v>1.5463917525773196E-2</v>
      </c>
      <c r="O189" s="16">
        <f>IF(ISNUMBER(M189), $B199 * N189, "")</f>
        <v>2319.5876288659792</v>
      </c>
      <c r="Q189" s="268"/>
      <c r="R189" s="269"/>
      <c r="S189" s="270"/>
    </row>
    <row r="190" spans="1:19" ht="17.25" thickBot="1">
      <c r="A190" s="125" t="s">
        <v>108</v>
      </c>
      <c r="B190" s="126">
        <v>183</v>
      </c>
      <c r="C190" s="77">
        <v>-5.4347826000000002E-3</v>
      </c>
      <c r="D190" s="15">
        <v>181</v>
      </c>
      <c r="E190" s="32">
        <f t="shared" ref="E190:E193" si="102">IF(ISNUMBER(D190), (D190 - $B190) / $B190, "")</f>
        <v>-1.092896174863388E-2</v>
      </c>
      <c r="F190" s="18">
        <f>IF(ISNUMBER(D190), $B199 * E190, "")</f>
        <v>-1639.344262295082</v>
      </c>
      <c r="G190" s="31">
        <v>181</v>
      </c>
      <c r="H190" s="32">
        <f t="shared" ref="H190:H193" si="103">IF(ISNUMBER(G190), (G190 - $B190) / $B190, "")</f>
        <v>-1.092896174863388E-2</v>
      </c>
      <c r="I190" s="101">
        <f>IF(ISNUMBER(G190), $B199 * H190, "")</f>
        <v>-1639.344262295082</v>
      </c>
      <c r="J190" s="15">
        <v>180</v>
      </c>
      <c r="K190" s="32">
        <f t="shared" ref="K190:K193" si="104">IF(ISNUMBER(J190), (J190 - $B190) / $B190, "")</f>
        <v>-1.6393442622950821E-2</v>
      </c>
      <c r="L190" s="18">
        <f>IF(ISNUMBER(J190), $B199 * K190, "")</f>
        <v>-2459.0163934426232</v>
      </c>
      <c r="M190" s="31">
        <v>181</v>
      </c>
      <c r="N190" s="32">
        <f t="shared" ref="N190:N193" si="105">IF(ISNUMBER(M190), (M190 - $B190) / $B190, "")</f>
        <v>-1.092896174863388E-2</v>
      </c>
      <c r="O190" s="18">
        <f>IF(ISNUMBER(M190), $B199 * N190, "")</f>
        <v>-1639.344262295082</v>
      </c>
      <c r="Q190" s="271"/>
      <c r="R190" s="272"/>
      <c r="S190" s="273"/>
    </row>
    <row r="191" spans="1:19" ht="17.25" thickBot="1">
      <c r="A191" s="125" t="s">
        <v>186</v>
      </c>
      <c r="B191" s="126">
        <v>17</v>
      </c>
      <c r="C191" s="77">
        <v>-5.8479532000000004E-3</v>
      </c>
      <c r="D191" s="15">
        <v>17.3</v>
      </c>
      <c r="E191" s="32">
        <f t="shared" si="102"/>
        <v>1.7647058823529453E-2</v>
      </c>
      <c r="F191" s="18">
        <f>IF(ISNUMBER(D191), $B199 * E191, "")</f>
        <v>2647.0588235294181</v>
      </c>
      <c r="G191" s="31">
        <v>17.399999999999999</v>
      </c>
      <c r="H191" s="32">
        <f t="shared" si="103"/>
        <v>2.3529411764705799E-2</v>
      </c>
      <c r="I191" s="101">
        <f>IF(ISNUMBER(G191), $B199 * H191, "")</f>
        <v>3529.4117647058697</v>
      </c>
      <c r="J191" s="15">
        <v>17.5</v>
      </c>
      <c r="K191" s="32">
        <f t="shared" si="104"/>
        <v>2.9411764705882353E-2</v>
      </c>
      <c r="L191" s="18">
        <f>IF(ISNUMBER(J191), $B199 * K191, "")</f>
        <v>4411.7647058823532</v>
      </c>
      <c r="M191" s="31">
        <v>17.399999999999999</v>
      </c>
      <c r="N191" s="32">
        <f t="shared" si="105"/>
        <v>2.3529411764705799E-2</v>
      </c>
      <c r="O191" s="18">
        <f>IF(ISNUMBER(M191), $B199 * N191, "")</f>
        <v>3529.4117647058697</v>
      </c>
      <c r="Q191" s="264"/>
      <c r="R191" s="264"/>
      <c r="S191" s="264"/>
    </row>
    <row r="192" spans="1:19" ht="17.25" thickBot="1">
      <c r="A192" s="125" t="s">
        <v>158</v>
      </c>
      <c r="B192" s="126">
        <v>1615</v>
      </c>
      <c r="C192" s="77">
        <v>-6.1538462000000002E-3</v>
      </c>
      <c r="D192" s="15">
        <v>1610</v>
      </c>
      <c r="E192" s="32">
        <f t="shared" si="102"/>
        <v>-3.0959752321981426E-3</v>
      </c>
      <c r="F192" s="18">
        <f>IF(ISNUMBER(D192), $B199 * E192, "")</f>
        <v>-464.39628482972137</v>
      </c>
      <c r="G192" s="31">
        <v>1585</v>
      </c>
      <c r="H192" s="32">
        <f t="shared" si="103"/>
        <v>-1.8575851393188854E-2</v>
      </c>
      <c r="I192" s="101">
        <f>IF(ISNUMBER(G192), $B199 * H192, "")</f>
        <v>-2786.377708978328</v>
      </c>
      <c r="J192" s="15">
        <v>1590</v>
      </c>
      <c r="K192" s="32">
        <f t="shared" si="104"/>
        <v>-1.5479876160990712E-2</v>
      </c>
      <c r="L192" s="18">
        <f>IF(ISNUMBER(J192), $B199 * K192, "")</f>
        <v>-2321.9814241486069</v>
      </c>
      <c r="M192" s="31">
        <v>1595</v>
      </c>
      <c r="N192" s="32">
        <f t="shared" si="105"/>
        <v>-1.238390092879257E-2</v>
      </c>
      <c r="O192" s="18">
        <f>IF(ISNUMBER(M192), $B199 * N192, "")</f>
        <v>-1857.5851393188855</v>
      </c>
      <c r="Q192" s="274"/>
      <c r="R192" s="274"/>
      <c r="S192" s="274"/>
    </row>
    <row r="193" spans="1:19" ht="17.25" thickBot="1">
      <c r="A193" s="127" t="s">
        <v>242</v>
      </c>
      <c r="B193" s="128">
        <v>2345</v>
      </c>
      <c r="C193" s="78">
        <v>-6.3559322E-3</v>
      </c>
      <c r="D193" s="20">
        <v>2395</v>
      </c>
      <c r="E193" s="21">
        <f t="shared" si="102"/>
        <v>2.1321961620469083E-2</v>
      </c>
      <c r="F193" s="22">
        <f>IF(ISNUMBER(D193), $B199 * E193, "")</f>
        <v>3198.2942430703624</v>
      </c>
      <c r="G193" s="30">
        <v>2395</v>
      </c>
      <c r="H193" s="21">
        <f t="shared" si="103"/>
        <v>2.1321961620469083E-2</v>
      </c>
      <c r="I193" s="105">
        <f>IF(ISNUMBER(G193), $B199 * H193, "")</f>
        <v>3198.2942430703624</v>
      </c>
      <c r="J193" s="20">
        <v>2435</v>
      </c>
      <c r="K193" s="21">
        <f t="shared" si="104"/>
        <v>3.8379530916844352E-2</v>
      </c>
      <c r="L193" s="22">
        <f>IF(ISNUMBER(J193), $B199 * K193, "")</f>
        <v>5756.9296375266531</v>
      </c>
      <c r="M193" s="30">
        <v>2445</v>
      </c>
      <c r="N193" s="21">
        <f t="shared" si="105"/>
        <v>4.2643923240938165E-2</v>
      </c>
      <c r="O193" s="22">
        <f>IF(ISNUMBER(M193), $B199 * N193, "")</f>
        <v>6396.5884861407249</v>
      </c>
      <c r="Q193" s="274"/>
      <c r="R193" s="274"/>
      <c r="S193" s="274"/>
    </row>
    <row r="194" spans="1:19" ht="17.25" thickBot="1">
      <c r="A194" s="125" t="s">
        <v>92</v>
      </c>
      <c r="B194" s="129">
        <v>84930</v>
      </c>
      <c r="C194" s="80">
        <v>-7.4792566999999999E-3</v>
      </c>
      <c r="D194" s="106">
        <v>84120</v>
      </c>
      <c r="E194" s="107">
        <f>IF(ISNUMBER(D194), (D194 - $B194) / $B194, "")</f>
        <v>-9.5372659837513248E-3</v>
      </c>
      <c r="F194" s="108">
        <f>IF(ISNUMBER(D194), $B199 * E194, "")</f>
        <v>-1430.5898975626988</v>
      </c>
      <c r="G194" s="109">
        <v>82690</v>
      </c>
      <c r="H194" s="107">
        <f>IF(ISNUMBER(G194), (G194 - $B194) / $B194, "")</f>
        <v>-2.6374661485929589E-2</v>
      </c>
      <c r="I194" s="110">
        <f>IF(ISNUMBER(G194), $B199 * H194, "")</f>
        <v>-3956.1992228894383</v>
      </c>
      <c r="J194" s="106">
        <v>82730</v>
      </c>
      <c r="K194" s="107">
        <f>IF(ISNUMBER(J194), (J194 - $B194) / $B194, "")</f>
        <v>-2.5903685387966561E-2</v>
      </c>
      <c r="L194" s="108">
        <f>IF(ISNUMBER(J194), $B199 * K194, "")</f>
        <v>-3885.5528081949842</v>
      </c>
      <c r="M194" s="109">
        <v>84180</v>
      </c>
      <c r="N194" s="107">
        <f>IF(ISNUMBER(M194), (M194 - $B194) / $B194, "")</f>
        <v>-8.8308018368067828E-3</v>
      </c>
      <c r="O194" s="108">
        <f>IF(ISNUMBER(M194), $B199 * N194, "")</f>
        <v>-1324.6202755210174</v>
      </c>
      <c r="Q194" s="264"/>
      <c r="R194" s="264"/>
      <c r="S194" s="264"/>
    </row>
    <row r="195" spans="1:19" ht="17.25" thickBot="1">
      <c r="A195" s="125" t="s">
        <v>65</v>
      </c>
      <c r="B195" s="126">
        <v>66.400000000000006</v>
      </c>
      <c r="C195" s="77">
        <v>-8.9552238999999999E-3</v>
      </c>
      <c r="D195" s="15">
        <v>66.099999999999994</v>
      </c>
      <c r="E195" s="32">
        <f t="shared" ref="E195:E198" si="106">IF(ISNUMBER(D195), (D195 - $B195) / $B195, "")</f>
        <v>-4.5180722891567972E-3</v>
      </c>
      <c r="F195" s="18">
        <f>IF(ISNUMBER(D195), $B199 * E195, "")</f>
        <v>-677.71084337351954</v>
      </c>
      <c r="G195" s="31">
        <v>65.099999999999994</v>
      </c>
      <c r="H195" s="32">
        <f t="shared" ref="H195:H198" si="107">IF(ISNUMBER(G195), (G195 - $B195) / $B195, "")</f>
        <v>-1.9578313253012219E-2</v>
      </c>
      <c r="I195" s="101">
        <f>IF(ISNUMBER(G195), $B199 * H195, "")</f>
        <v>-2936.746987951833</v>
      </c>
      <c r="J195" s="15">
        <v>65.599999999999994</v>
      </c>
      <c r="K195" s="32">
        <f t="shared" ref="K195:K198" si="108">IF(ISNUMBER(J195), (J195 - $B195) / $B195, "")</f>
        <v>-1.2048192771084508E-2</v>
      </c>
      <c r="L195" s="18">
        <f>IF(ISNUMBER(J195), $B199 * K195, "")</f>
        <v>-1807.2289156626762</v>
      </c>
      <c r="M195" s="31">
        <v>66.5</v>
      </c>
      <c r="N195" s="32">
        <f t="shared" ref="N195:N198" si="109">IF(ISNUMBER(M195), (M195 - $B195) / $B195, "")</f>
        <v>1.5060240963854564E-3</v>
      </c>
      <c r="O195" s="18">
        <f>IF(ISNUMBER(M195), $B199 * N195, "")</f>
        <v>225.90361445781846</v>
      </c>
      <c r="Q195" s="264"/>
      <c r="R195" s="264"/>
      <c r="S195" s="264"/>
    </row>
    <row r="196" spans="1:19" ht="17.25" thickBot="1">
      <c r="A196" s="125" t="s">
        <v>328</v>
      </c>
      <c r="B196" s="126">
        <v>0.27300000000000002</v>
      </c>
      <c r="C196" s="77">
        <v>-1.08695652E-2</v>
      </c>
      <c r="D196" s="15">
        <v>0.27300000000000002</v>
      </c>
      <c r="E196" s="32">
        <f t="shared" si="106"/>
        <v>0</v>
      </c>
      <c r="F196" s="18">
        <f>IF(ISNUMBER(D196), $B199 * E196, "")</f>
        <v>0</v>
      </c>
      <c r="G196" s="31">
        <v>0.26700000000000002</v>
      </c>
      <c r="H196" s="32">
        <f t="shared" si="107"/>
        <v>-2.1978021978021997E-2</v>
      </c>
      <c r="I196" s="101">
        <f>IF(ISNUMBER(G196), $B199 * H196, "")</f>
        <v>-3296.7032967032997</v>
      </c>
      <c r="J196" s="15">
        <v>0.26700000000000002</v>
      </c>
      <c r="K196" s="32">
        <f t="shared" si="108"/>
        <v>-2.1978021978021997E-2</v>
      </c>
      <c r="L196" s="18">
        <f>IF(ISNUMBER(J196), $B199 * K196, "")</f>
        <v>-3296.7032967032997</v>
      </c>
      <c r="M196" s="31">
        <v>0.26900000000000002</v>
      </c>
      <c r="N196" s="32">
        <f t="shared" si="109"/>
        <v>-1.4652014652014664E-2</v>
      </c>
      <c r="O196" s="18">
        <f>IF(ISNUMBER(M196), $B199 * N196, "")</f>
        <v>-2197.8021978021998</v>
      </c>
      <c r="Q196" s="264"/>
      <c r="R196" s="264"/>
      <c r="S196" s="264"/>
    </row>
    <row r="197" spans="1:19">
      <c r="A197" s="125" t="s">
        <v>176</v>
      </c>
      <c r="B197" s="126">
        <v>23.2</v>
      </c>
      <c r="C197" s="77">
        <v>-1.6949152499999998E-2</v>
      </c>
      <c r="D197" s="15">
        <v>23.3</v>
      </c>
      <c r="E197" s="32">
        <f t="shared" si="106"/>
        <v>4.3103448275862684E-3</v>
      </c>
      <c r="F197" s="18">
        <f>IF(ISNUMBER(D197), $B199 * E197, "")</f>
        <v>646.55172413794025</v>
      </c>
      <c r="G197" s="31">
        <v>23.1</v>
      </c>
      <c r="H197" s="32">
        <f t="shared" si="107"/>
        <v>-4.3103448275861149E-3</v>
      </c>
      <c r="I197" s="101">
        <f>IF(ISNUMBER(G197), $B199 * H197, "")</f>
        <v>-646.55172413791729</v>
      </c>
      <c r="J197" s="15">
        <v>23.7</v>
      </c>
      <c r="K197" s="32">
        <f t="shared" si="108"/>
        <v>2.1551724137931036E-2</v>
      </c>
      <c r="L197" s="18">
        <f>IF(ISNUMBER(J197), $B199 * K197, "")</f>
        <v>3232.7586206896553</v>
      </c>
      <c r="M197" s="31">
        <v>23.9</v>
      </c>
      <c r="N197" s="32">
        <f t="shared" si="109"/>
        <v>3.0172413793103418E-2</v>
      </c>
      <c r="O197" s="18">
        <f>IF(ISNUMBER(M197), $B199 * N197, "")</f>
        <v>4525.8620689655127</v>
      </c>
      <c r="Q197" s="253"/>
      <c r="R197" s="254"/>
      <c r="S197" s="255"/>
    </row>
    <row r="198" spans="1:19" ht="17.25" thickBot="1">
      <c r="A198" s="130" t="s">
        <v>224</v>
      </c>
      <c r="B198" s="131">
        <v>2030</v>
      </c>
      <c r="C198" s="79">
        <v>-1.93236715E-2</v>
      </c>
      <c r="D198" s="24">
        <v>2015</v>
      </c>
      <c r="E198" s="25">
        <f t="shared" si="106"/>
        <v>-7.3891625615763543E-3</v>
      </c>
      <c r="F198" s="104">
        <f>IF(ISNUMBER(D198), $B199 * E198, "")</f>
        <v>-1108.3743842364531</v>
      </c>
      <c r="G198" s="102">
        <v>2005</v>
      </c>
      <c r="H198" s="25">
        <f t="shared" si="107"/>
        <v>-1.2315270935960592E-2</v>
      </c>
      <c r="I198" s="103">
        <f>IF(ISNUMBER(G198), $B199 * H198, "")</f>
        <v>-1847.2906403940888</v>
      </c>
      <c r="J198" s="24">
        <v>2005</v>
      </c>
      <c r="K198" s="25">
        <f t="shared" si="108"/>
        <v>-1.2315270935960592E-2</v>
      </c>
      <c r="L198" s="104">
        <f>IF(ISNUMBER(J198), $B199 * K198, "")</f>
        <v>-1847.2906403940888</v>
      </c>
      <c r="M198" s="102">
        <v>2050</v>
      </c>
      <c r="N198" s="25">
        <f t="shared" si="109"/>
        <v>9.852216748768473E-3</v>
      </c>
      <c r="O198" s="104">
        <f>IF(ISNUMBER(M198), $B199 * N198, "")</f>
        <v>1477.8325123152711</v>
      </c>
      <c r="Q198" s="256"/>
      <c r="R198" s="257"/>
      <c r="S198" s="258"/>
    </row>
    <row r="199" spans="1:19" ht="17.25" thickBot="1">
      <c r="A199" s="132" t="s">
        <v>268</v>
      </c>
      <c r="B199" s="317">
        <f>$B$37</f>
        <v>150000</v>
      </c>
      <c r="C199" s="318"/>
      <c r="D199" s="26" t="s">
        <v>269</v>
      </c>
      <c r="E199" s="27">
        <f>IF(COUNT(E179:E198), SUM(E179:E198) / COUNT(E179:E198), 0)</f>
        <v>-3.8140071921399142E-4</v>
      </c>
      <c r="F199" s="28">
        <f>SUM(F179:F198)</f>
        <v>-1144.2021576419743</v>
      </c>
      <c r="G199" s="26" t="s">
        <v>269</v>
      </c>
      <c r="H199" s="27">
        <f>IF(COUNT(H179:H198), SUM(H179:H198) / COUNT(H179:H198), 0)</f>
        <v>-7.3763564256487156E-3</v>
      </c>
      <c r="I199" s="28">
        <f>SUM(I179:I198)</f>
        <v>-22129.069276946146</v>
      </c>
      <c r="J199" s="26" t="s">
        <v>269</v>
      </c>
      <c r="K199" s="27">
        <f>IF(COUNT(K179:K198), SUM(K179:K198) / COUNT(K179:K198), 0)</f>
        <v>9.2288028077955157E-4</v>
      </c>
      <c r="L199" s="28">
        <f>SUM(L179:L198)</f>
        <v>2768.6408423386501</v>
      </c>
      <c r="M199" s="26" t="s">
        <v>269</v>
      </c>
      <c r="N199" s="27">
        <f>IF(COUNT(N179:N198), SUM(N179:N198) / COUNT(N179:N198), 0)</f>
        <v>7.2070182893000864E-3</v>
      </c>
      <c r="O199" s="28">
        <f>SUM(O179:O198)</f>
        <v>21621.054867900264</v>
      </c>
      <c r="Q199" s="259"/>
      <c r="R199" s="260"/>
      <c r="S199" s="261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213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13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13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13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13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13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12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12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12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12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125" priority="157">
      <formula>AND($N17 &gt; 0, ISNUMBER($N17))</formula>
    </cfRule>
    <cfRule type="expression" dxfId="2124" priority="158">
      <formula>AND($N17 = 0 * ISNUMBER($N17))</formula>
    </cfRule>
    <cfRule type="expression" dxfId="2123" priority="159">
      <formula>AND($N17 &lt; 0, ISNUMBER($N17))</formula>
    </cfRule>
  </conditionalFormatting>
  <conditionalFormatting sqref="A17:F36">
    <cfRule type="expression" dxfId="2122" priority="166">
      <formula>AND($E17 &gt; 0, ISNUMBER($E17))</formula>
    </cfRule>
    <cfRule type="expression" dxfId="2121" priority="167">
      <formula>AND($E17 = 0 * ISNUMBER($E17))</formula>
    </cfRule>
    <cfRule type="expression" dxfId="2120" priority="168">
      <formula>AND($E17 &lt; 0, ISNUMBER($E17))</formula>
    </cfRule>
  </conditionalFormatting>
  <conditionalFormatting sqref="A17:C36 G17:I36">
    <cfRule type="expression" dxfId="2119" priority="163">
      <formula>AND($H17 &gt; 0, ISNUMBER($H17))</formula>
    </cfRule>
    <cfRule type="expression" dxfId="2118" priority="164">
      <formula>AND($H17 = 0 * ISNUMBER($H17))</formula>
    </cfRule>
    <cfRule type="expression" dxfId="2117" priority="165">
      <formula>AND($H17 &lt; 0, ISNUMBER($H17))</formula>
    </cfRule>
  </conditionalFormatting>
  <conditionalFormatting sqref="A17:C36 J17:L36">
    <cfRule type="expression" dxfId="2116" priority="160">
      <formula>AND($K17 &gt; 0, ISNUMBER($K17))</formula>
    </cfRule>
    <cfRule type="expression" dxfId="2115" priority="161">
      <formula>AND($K17 = 0 * ISNUMBER($K17))</formula>
    </cfRule>
    <cfRule type="expression" dxfId="2114" priority="162">
      <formula>AND($K17 &lt; 0, ISNUMBER($K17))</formula>
    </cfRule>
  </conditionalFormatting>
  <conditionalFormatting sqref="D15:F16 E37:F37">
    <cfRule type="expression" dxfId="2113" priority="154">
      <formula>$E$37 &gt; 0</formula>
    </cfRule>
    <cfRule type="expression" dxfId="2112" priority="155">
      <formula>$E$37 = 0</formula>
    </cfRule>
    <cfRule type="expression" dxfId="2111" priority="156">
      <formula>$E$37 &lt; 0</formula>
    </cfRule>
  </conditionalFormatting>
  <conditionalFormatting sqref="G15:I16 H37:I37">
    <cfRule type="expression" dxfId="2110" priority="151">
      <formula>$H$37 &gt; 0</formula>
    </cfRule>
    <cfRule type="expression" dxfId="2109" priority="152">
      <formula>$H$37 = 0</formula>
    </cfRule>
    <cfRule type="expression" dxfId="2108" priority="153">
      <formula>$H$37 &lt; 0</formula>
    </cfRule>
  </conditionalFormatting>
  <conditionalFormatting sqref="J15:L16 K37:L37">
    <cfRule type="expression" dxfId="2107" priority="148">
      <formula>$K$37 &gt; 0</formula>
    </cfRule>
    <cfRule type="expression" dxfId="2106" priority="149">
      <formula>$K$37 = 0</formula>
    </cfRule>
    <cfRule type="expression" dxfId="2105" priority="150">
      <formula>$K$37 &lt; 0</formula>
    </cfRule>
  </conditionalFormatting>
  <conditionalFormatting sqref="M15:O16 N37:O37">
    <cfRule type="expression" dxfId="2104" priority="145">
      <formula>$N$37 &gt; 0</formula>
    </cfRule>
    <cfRule type="expression" dxfId="2103" priority="146">
      <formula>$N$37 = 0</formula>
    </cfRule>
    <cfRule type="expression" dxfId="2102" priority="147">
      <formula>$N$37 &lt; 0</formula>
    </cfRule>
  </conditionalFormatting>
  <conditionalFormatting sqref="A44:C63 M44:O63">
    <cfRule type="expression" dxfId="2101" priority="133">
      <formula>AND($N44 &gt; 0, ISNUMBER($N44))</formula>
    </cfRule>
    <cfRule type="expression" dxfId="2100" priority="134">
      <formula>AND($N44 = 0 * ISNUMBER($N44))</formula>
    </cfRule>
    <cfRule type="expression" dxfId="2099" priority="135">
      <formula>AND($N44 &lt; 0, ISNUMBER($N44))</formula>
    </cfRule>
  </conditionalFormatting>
  <conditionalFormatting sqref="A44:F63">
    <cfRule type="expression" dxfId="2098" priority="142">
      <formula>AND($E44 &gt; 0, ISNUMBER($E44))</formula>
    </cfRule>
    <cfRule type="expression" dxfId="2097" priority="143">
      <formula>AND($E44 = 0 * ISNUMBER($E44))</formula>
    </cfRule>
    <cfRule type="expression" dxfId="2096" priority="144">
      <formula>AND($E44 &lt; 0, ISNUMBER($E44))</formula>
    </cfRule>
  </conditionalFormatting>
  <conditionalFormatting sqref="A44:C63 G44:I63">
    <cfRule type="expression" dxfId="2095" priority="139">
      <formula>AND($H44 &gt; 0, ISNUMBER($H44))</formula>
    </cfRule>
    <cfRule type="expression" dxfId="2094" priority="140">
      <formula>AND($H44 = 0 * ISNUMBER($H44))</formula>
    </cfRule>
    <cfRule type="expression" dxfId="2093" priority="141">
      <formula>AND($H44 &lt; 0, ISNUMBER($H44))</formula>
    </cfRule>
  </conditionalFormatting>
  <conditionalFormatting sqref="A44:C63 J44:L63">
    <cfRule type="expression" dxfId="2092" priority="136">
      <formula>AND($K44 &gt; 0, ISNUMBER($K44))</formula>
    </cfRule>
    <cfRule type="expression" dxfId="2091" priority="137">
      <formula>AND($K44 = 0 * ISNUMBER($K44))</formula>
    </cfRule>
    <cfRule type="expression" dxfId="2090" priority="138">
      <formula>AND($K44 &lt; 0, ISNUMBER($K44))</formula>
    </cfRule>
  </conditionalFormatting>
  <conditionalFormatting sqref="D42:F43 E64:F64">
    <cfRule type="expression" dxfId="2089" priority="130">
      <formula>$E$64 &gt; 0</formula>
    </cfRule>
    <cfRule type="expression" dxfId="2088" priority="131">
      <formula>$E$64 = 0</formula>
    </cfRule>
    <cfRule type="expression" dxfId="2087" priority="132">
      <formula>$E$64 &lt; 0</formula>
    </cfRule>
  </conditionalFormatting>
  <conditionalFormatting sqref="G42:I43 H64:I64">
    <cfRule type="expression" dxfId="2086" priority="127">
      <formula>$H$64 &gt; 0</formula>
    </cfRule>
    <cfRule type="expression" dxfId="2085" priority="128">
      <formula>$H$64 = 0</formula>
    </cfRule>
    <cfRule type="expression" dxfId="2084" priority="129">
      <formula>$H$64 &lt; 0</formula>
    </cfRule>
  </conditionalFormatting>
  <conditionalFormatting sqref="J42:L43 K64:L64">
    <cfRule type="expression" dxfId="2083" priority="124">
      <formula>$K$64 &gt; 0</formula>
    </cfRule>
    <cfRule type="expression" dxfId="2082" priority="125">
      <formula>$K$64 = 0</formula>
    </cfRule>
    <cfRule type="expression" dxfId="2081" priority="126">
      <formula>$K$64 &lt; 0</formula>
    </cfRule>
  </conditionalFormatting>
  <conditionalFormatting sqref="M42:O43 N64:O64">
    <cfRule type="expression" dxfId="2080" priority="121">
      <formula>$N$64 &gt; 0</formula>
    </cfRule>
    <cfRule type="expression" dxfId="2079" priority="122">
      <formula>$N$64 = 0</formula>
    </cfRule>
    <cfRule type="expression" dxfId="2078" priority="123">
      <formula>$N$64 &lt; 0</formula>
    </cfRule>
  </conditionalFormatting>
  <conditionalFormatting sqref="A71:C90 M71:O90">
    <cfRule type="expression" dxfId="2077" priority="109">
      <formula>AND($N71 &gt; 0, ISNUMBER($N71))</formula>
    </cfRule>
    <cfRule type="expression" dxfId="2076" priority="110">
      <formula>AND($N71 = 0 * ISNUMBER($N71))</formula>
    </cfRule>
    <cfRule type="expression" dxfId="2075" priority="111">
      <formula>AND($N71 &lt; 0, ISNUMBER($N71))</formula>
    </cfRule>
  </conditionalFormatting>
  <conditionalFormatting sqref="A71:F90">
    <cfRule type="expression" dxfId="2074" priority="118">
      <formula>AND($E71 &gt; 0, ISNUMBER($E71))</formula>
    </cfRule>
    <cfRule type="expression" dxfId="2073" priority="119">
      <formula>AND($E71 = 0 * ISNUMBER($E71))</formula>
    </cfRule>
    <cfRule type="expression" dxfId="2072" priority="120">
      <formula>AND($E71 &lt; 0, ISNUMBER($E71))</formula>
    </cfRule>
  </conditionalFormatting>
  <conditionalFormatting sqref="A71:C90 G71:I90">
    <cfRule type="expression" dxfId="2071" priority="115">
      <formula>AND($H71 &gt; 0, ISNUMBER($H71))</formula>
    </cfRule>
    <cfRule type="expression" dxfId="2070" priority="116">
      <formula>AND($H71 = 0 * ISNUMBER($H71))</formula>
    </cfRule>
    <cfRule type="expression" dxfId="2069" priority="117">
      <formula>AND($H71 &lt; 0, ISNUMBER($H71))</formula>
    </cfRule>
  </conditionalFormatting>
  <conditionalFormatting sqref="A71:C90 J71:L90">
    <cfRule type="expression" dxfId="2068" priority="112">
      <formula>AND($K71 &gt; 0, ISNUMBER($K71))</formula>
    </cfRule>
    <cfRule type="expression" dxfId="2067" priority="113">
      <formula>AND($K71 = 0 * ISNUMBER($K71))</formula>
    </cfRule>
    <cfRule type="expression" dxfId="2066" priority="114">
      <formula>AND($K71 &lt; 0, ISNUMBER($K71))</formula>
    </cfRule>
  </conditionalFormatting>
  <conditionalFormatting sqref="D69:F70 E91:F91">
    <cfRule type="expression" dxfId="2065" priority="106">
      <formula>$E$91 &gt; 0</formula>
    </cfRule>
    <cfRule type="expression" dxfId="2064" priority="107">
      <formula>$E$91 = 0</formula>
    </cfRule>
    <cfRule type="expression" dxfId="2063" priority="108">
      <formula>$E$91 &lt; 0</formula>
    </cfRule>
  </conditionalFormatting>
  <conditionalFormatting sqref="G69:I70 H91:I91">
    <cfRule type="expression" dxfId="2062" priority="103">
      <formula>$H$91 &gt; 0</formula>
    </cfRule>
    <cfRule type="expression" dxfId="2061" priority="104">
      <formula>$H$91 = 0</formula>
    </cfRule>
    <cfRule type="expression" dxfId="2060" priority="105">
      <formula>$H$91 &lt; 0</formula>
    </cfRule>
  </conditionalFormatting>
  <conditionalFormatting sqref="J69:L70 K91:L91">
    <cfRule type="expression" dxfId="2059" priority="100">
      <formula>$K$91 &gt; 0</formula>
    </cfRule>
    <cfRule type="expression" dxfId="2058" priority="101">
      <formula>$K$91 = 0</formula>
    </cfRule>
    <cfRule type="expression" dxfId="2057" priority="102">
      <formula>$K$91 &lt; 0</formula>
    </cfRule>
  </conditionalFormatting>
  <conditionalFormatting sqref="M69:O70 N91:O91">
    <cfRule type="expression" dxfId="2056" priority="97">
      <formula>$N$91 &gt; 0</formula>
    </cfRule>
    <cfRule type="expression" dxfId="2055" priority="98">
      <formula>$N$91 = 0</formula>
    </cfRule>
    <cfRule type="expression" dxfId="2054" priority="99">
      <formula>$N$91 &lt; 0</formula>
    </cfRule>
  </conditionalFormatting>
  <conditionalFormatting sqref="A98:C117 M98:O117">
    <cfRule type="expression" dxfId="2053" priority="85">
      <formula>AND($N98 &gt; 0, ISNUMBER($N98))</formula>
    </cfRule>
    <cfRule type="expression" dxfId="2052" priority="86">
      <formula>AND($N98 = 0 * ISNUMBER($N98))</formula>
    </cfRule>
    <cfRule type="expression" dxfId="2051" priority="87">
      <formula>AND($N98 &lt; 0, ISNUMBER($N98))</formula>
    </cfRule>
  </conditionalFormatting>
  <conditionalFormatting sqref="A98:F117">
    <cfRule type="expression" dxfId="2050" priority="94">
      <formula>AND($E98 &gt; 0, ISNUMBER($E98))</formula>
    </cfRule>
    <cfRule type="expression" dxfId="2049" priority="95">
      <formula>AND($E98 = 0 * ISNUMBER($E98))</formula>
    </cfRule>
    <cfRule type="expression" dxfId="2048" priority="96">
      <formula>AND($E98 &lt; 0, ISNUMBER($E98))</formula>
    </cfRule>
  </conditionalFormatting>
  <conditionalFormatting sqref="A98:C117 G98:I117">
    <cfRule type="expression" dxfId="2047" priority="91">
      <formula>AND($H98 &gt; 0, ISNUMBER($H98))</formula>
    </cfRule>
    <cfRule type="expression" dxfId="2046" priority="92">
      <formula>AND($H98 = 0 * ISNUMBER($H98))</formula>
    </cfRule>
    <cfRule type="expression" dxfId="2045" priority="93">
      <formula>AND($H98 &lt; 0, ISNUMBER($H98))</formula>
    </cfRule>
  </conditionalFormatting>
  <conditionalFormatting sqref="A98:C117 J98:L117">
    <cfRule type="expression" dxfId="2044" priority="88">
      <formula>AND($K98 &gt; 0, ISNUMBER($K98))</formula>
    </cfRule>
    <cfRule type="expression" dxfId="2043" priority="89">
      <formula>AND($K98 = 0 * ISNUMBER($K98))</formula>
    </cfRule>
    <cfRule type="expression" dxfId="2042" priority="90">
      <formula>AND($K98 &lt; 0, ISNUMBER($K98))</formula>
    </cfRule>
  </conditionalFormatting>
  <conditionalFormatting sqref="D96:F97 E118:F118">
    <cfRule type="expression" dxfId="2041" priority="82">
      <formula>$E$118 &gt; 0</formula>
    </cfRule>
    <cfRule type="expression" dxfId="2040" priority="83">
      <formula>$E$118 = 0</formula>
    </cfRule>
    <cfRule type="expression" dxfId="2039" priority="84">
      <formula>$E$118 &lt; 0</formula>
    </cfRule>
  </conditionalFormatting>
  <conditionalFormatting sqref="G96:I97 H118:I118">
    <cfRule type="expression" dxfId="2038" priority="79">
      <formula>$H$118 &gt; 0</formula>
    </cfRule>
    <cfRule type="expression" dxfId="2037" priority="80">
      <formula>$H$118 = 0</formula>
    </cfRule>
    <cfRule type="expression" dxfId="2036" priority="81">
      <formula>$H$118 &lt; 0</formula>
    </cfRule>
  </conditionalFormatting>
  <conditionalFormatting sqref="J96:L97 K118:L118">
    <cfRule type="expression" dxfId="2035" priority="76">
      <formula>$K$118 &gt; 0</formula>
    </cfRule>
    <cfRule type="expression" dxfId="2034" priority="77">
      <formula>$K$118 = 0</formula>
    </cfRule>
    <cfRule type="expression" dxfId="2033" priority="78">
      <formula>$K$118 &lt; 0</formula>
    </cfRule>
  </conditionalFormatting>
  <conditionalFormatting sqref="M96:O97 N118:O118">
    <cfRule type="expression" dxfId="2032" priority="73">
      <formula>$N$118 &gt; 0</formula>
    </cfRule>
    <cfRule type="expression" dxfId="2031" priority="74">
      <formula>$N$118 = 0</formula>
    </cfRule>
    <cfRule type="expression" dxfId="2030" priority="75">
      <formula>$N$118 &lt; 0</formula>
    </cfRule>
  </conditionalFormatting>
  <conditionalFormatting sqref="A125:C144 M125:O144">
    <cfRule type="expression" dxfId="2029" priority="61">
      <formula>AND($N125 &gt; 0, ISNUMBER($N125))</formula>
    </cfRule>
    <cfRule type="expression" dxfId="2028" priority="62">
      <formula>AND($N125 = 0 * ISNUMBER($N125))</formula>
    </cfRule>
    <cfRule type="expression" dxfId="2027" priority="63">
      <formula>AND($N125 &lt; 0, ISNUMBER($N125))</formula>
    </cfRule>
  </conditionalFormatting>
  <conditionalFormatting sqref="A125:F144">
    <cfRule type="expression" dxfId="2026" priority="70">
      <formula>AND($E125 &gt; 0, ISNUMBER($E125))</formula>
    </cfRule>
    <cfRule type="expression" dxfId="2025" priority="71">
      <formula>AND($E125 = 0 * ISNUMBER($E125))</formula>
    </cfRule>
    <cfRule type="expression" dxfId="2024" priority="72">
      <formula>AND($E125 &lt; 0, ISNUMBER($E125))</formula>
    </cfRule>
  </conditionalFormatting>
  <conditionalFormatting sqref="A125:C144 G125:I144">
    <cfRule type="expression" dxfId="2023" priority="67">
      <formula>AND($H125 &gt; 0, ISNUMBER($H125))</formula>
    </cfRule>
    <cfRule type="expression" dxfId="2022" priority="68">
      <formula>AND($H125 = 0 * ISNUMBER($H125))</formula>
    </cfRule>
    <cfRule type="expression" dxfId="2021" priority="69">
      <formula>AND($H125 &lt; 0, ISNUMBER($H125))</formula>
    </cfRule>
  </conditionalFormatting>
  <conditionalFormatting sqref="A125:C144 J125:L144">
    <cfRule type="expression" dxfId="2020" priority="64">
      <formula>AND($K125 &gt; 0, ISNUMBER($K125))</formula>
    </cfRule>
    <cfRule type="expression" dxfId="2019" priority="65">
      <formula>AND($K125 = 0 * ISNUMBER($K125))</formula>
    </cfRule>
    <cfRule type="expression" dxfId="2018" priority="66">
      <formula>AND($K125 &lt; 0, ISNUMBER($K125))</formula>
    </cfRule>
  </conditionalFormatting>
  <conditionalFormatting sqref="D123:F124 E145:F145">
    <cfRule type="expression" dxfId="2017" priority="58">
      <formula>$E$145 &gt; 0</formula>
    </cfRule>
    <cfRule type="expression" dxfId="2016" priority="59">
      <formula>$E$145 = 0</formula>
    </cfRule>
    <cfRule type="expression" dxfId="2015" priority="60">
      <formula>$E$145 &lt; 0</formula>
    </cfRule>
  </conditionalFormatting>
  <conditionalFormatting sqref="G123:I124 H145:I145">
    <cfRule type="expression" dxfId="2014" priority="55">
      <formula>$H$145 &gt; 0</formula>
    </cfRule>
    <cfRule type="expression" dxfId="2013" priority="56">
      <formula>$H$145 = 0</formula>
    </cfRule>
    <cfRule type="expression" dxfId="2012" priority="57">
      <formula>$H$145 &lt; 0</formula>
    </cfRule>
  </conditionalFormatting>
  <conditionalFormatting sqref="J123:L124 K145:L145">
    <cfRule type="expression" dxfId="2011" priority="52">
      <formula>$K$145 &gt; 0</formula>
    </cfRule>
    <cfRule type="expression" dxfId="2010" priority="53">
      <formula>$K$145 = 0</formula>
    </cfRule>
    <cfRule type="expression" dxfId="2009" priority="54">
      <formula>$K$145 &lt; 0</formula>
    </cfRule>
  </conditionalFormatting>
  <conditionalFormatting sqref="M123:O124 N145:O145">
    <cfRule type="expression" dxfId="2008" priority="49">
      <formula>$N$145 &gt; 0</formula>
    </cfRule>
    <cfRule type="expression" dxfId="2007" priority="50">
      <formula>$N$145 = 0</formula>
    </cfRule>
    <cfRule type="expression" dxfId="2006" priority="51">
      <formula>$N$145 &lt; 0</formula>
    </cfRule>
  </conditionalFormatting>
  <conditionalFormatting sqref="A152:C171 M152:O171">
    <cfRule type="expression" dxfId="2005" priority="37">
      <formula>AND($N152 &gt; 0, ISNUMBER($N152))</formula>
    </cfRule>
    <cfRule type="expression" dxfId="2004" priority="38">
      <formula>AND($N152 = 0 * ISNUMBER($N152))</formula>
    </cfRule>
    <cfRule type="expression" dxfId="2003" priority="39">
      <formula>AND($N152 &lt; 0, ISNUMBER($N152))</formula>
    </cfRule>
  </conditionalFormatting>
  <conditionalFormatting sqref="A152:F171">
    <cfRule type="expression" dxfId="2002" priority="46">
      <formula>AND($E152 &gt; 0, ISNUMBER($E152))</formula>
    </cfRule>
    <cfRule type="expression" dxfId="2001" priority="47">
      <formula>AND($E152 = 0 * ISNUMBER($E152))</formula>
    </cfRule>
    <cfRule type="expression" dxfId="2000" priority="48">
      <formula>AND($E152 &lt; 0, ISNUMBER($E152))</formula>
    </cfRule>
  </conditionalFormatting>
  <conditionalFormatting sqref="A152:C171 G152:I171">
    <cfRule type="expression" dxfId="1999" priority="43">
      <formula>AND($H152 &gt; 0, ISNUMBER($H152))</formula>
    </cfRule>
    <cfRule type="expression" dxfId="1998" priority="44">
      <formula>AND($H152 = 0 * ISNUMBER($H152))</formula>
    </cfRule>
    <cfRule type="expression" dxfId="1997" priority="45">
      <formula>AND($H152 &lt; 0, ISNUMBER($H152))</formula>
    </cfRule>
  </conditionalFormatting>
  <conditionalFormatting sqref="A152:C171 J152:L171">
    <cfRule type="expression" dxfId="1996" priority="40">
      <formula>AND($K152 &gt; 0, ISNUMBER($K152))</formula>
    </cfRule>
    <cfRule type="expression" dxfId="1995" priority="41">
      <formula>AND($K152 = 0 * ISNUMBER($K152))</formula>
    </cfRule>
    <cfRule type="expression" dxfId="1994" priority="42">
      <formula>AND($K152 &lt; 0, ISNUMBER($K152))</formula>
    </cfRule>
  </conditionalFormatting>
  <conditionalFormatting sqref="D150:F151 E172:F172">
    <cfRule type="expression" dxfId="1993" priority="34">
      <formula>$E$172 &gt; 0</formula>
    </cfRule>
    <cfRule type="expression" dxfId="1992" priority="35">
      <formula>$E$172 = 0</formula>
    </cfRule>
    <cfRule type="expression" dxfId="1991" priority="36">
      <formula>$E$172 &lt; 0</formula>
    </cfRule>
  </conditionalFormatting>
  <conditionalFormatting sqref="G150:I151 H172:I172">
    <cfRule type="expression" dxfId="1990" priority="31">
      <formula>$H$172 &gt; 0</formula>
    </cfRule>
    <cfRule type="expression" dxfId="1989" priority="32">
      <formula>$H$172 = 0</formula>
    </cfRule>
    <cfRule type="expression" dxfId="1988" priority="33">
      <formula>$H$172 &lt; 0</formula>
    </cfRule>
  </conditionalFormatting>
  <conditionalFormatting sqref="J150:L151 K172:L172">
    <cfRule type="expression" dxfId="1987" priority="28">
      <formula>$K$172 &gt; 0</formula>
    </cfRule>
    <cfRule type="expression" dxfId="1986" priority="29">
      <formula>$K$172 = 0</formula>
    </cfRule>
    <cfRule type="expression" dxfId="1985" priority="30">
      <formula>$K$172 &lt; 0</formula>
    </cfRule>
  </conditionalFormatting>
  <conditionalFormatting sqref="M150:O151 N172:O172">
    <cfRule type="expression" dxfId="1984" priority="25">
      <formula>$N$172 &gt; 0</formula>
    </cfRule>
    <cfRule type="expression" dxfId="1983" priority="26">
      <formula>$N$172 = 0</formula>
    </cfRule>
    <cfRule type="expression" dxfId="1982" priority="27">
      <formula>$N$172 &lt; 0</formula>
    </cfRule>
  </conditionalFormatting>
  <conditionalFormatting sqref="A179:C198 M179:O198">
    <cfRule type="expression" dxfId="1981" priority="13">
      <formula>AND($N179 &gt; 0, ISNUMBER($N179))</formula>
    </cfRule>
    <cfRule type="expression" dxfId="1980" priority="14">
      <formula>AND($N179 = 0 * ISNUMBER($N179))</formula>
    </cfRule>
    <cfRule type="expression" dxfId="1979" priority="15">
      <formula>AND($N179 &lt; 0, ISNUMBER($N179))</formula>
    </cfRule>
  </conditionalFormatting>
  <conditionalFormatting sqref="A179:F198">
    <cfRule type="expression" dxfId="1978" priority="22">
      <formula>AND($E179 &gt; 0, ISNUMBER($E179))</formula>
    </cfRule>
    <cfRule type="expression" dxfId="1977" priority="23">
      <formula>AND($E179 = 0 * ISNUMBER($E179))</formula>
    </cfRule>
    <cfRule type="expression" dxfId="1976" priority="24">
      <formula>AND($E179 &lt; 0, ISNUMBER($E179))</formula>
    </cfRule>
  </conditionalFormatting>
  <conditionalFormatting sqref="A179:C198 G179:I198">
    <cfRule type="expression" dxfId="1975" priority="19">
      <formula>AND($H179 &gt; 0, ISNUMBER($H179))</formula>
    </cfRule>
    <cfRule type="expression" dxfId="1974" priority="20">
      <formula>AND($H179 = 0 * ISNUMBER($H179))</formula>
    </cfRule>
    <cfRule type="expression" dxfId="1973" priority="21">
      <formula>AND($H179 &lt; 0, ISNUMBER($H179))</formula>
    </cfRule>
  </conditionalFormatting>
  <conditionalFormatting sqref="A179:C198 J179:L198">
    <cfRule type="expression" dxfId="1972" priority="16">
      <formula>AND($K179 &gt; 0, ISNUMBER($K179))</formula>
    </cfRule>
    <cfRule type="expression" dxfId="1971" priority="17">
      <formula>AND($K179 = 0 * ISNUMBER($K179))</formula>
    </cfRule>
    <cfRule type="expression" dxfId="1970" priority="18">
      <formula>AND($K179 &lt; 0, ISNUMBER($K179))</formula>
    </cfRule>
  </conditionalFormatting>
  <conditionalFormatting sqref="D177:F178 E199:F199">
    <cfRule type="expression" dxfId="1969" priority="10">
      <formula>$E$199 &gt; 0</formula>
    </cfRule>
    <cfRule type="expression" dxfId="1968" priority="11">
      <formula>$E$199 = 0</formula>
    </cfRule>
    <cfRule type="expression" dxfId="1967" priority="12">
      <formula>$E$199 &lt; 0</formula>
    </cfRule>
  </conditionalFormatting>
  <conditionalFormatting sqref="G177:I178 H199:I199">
    <cfRule type="expression" dxfId="1966" priority="7">
      <formula>$H$199 &gt; 0</formula>
    </cfRule>
    <cfRule type="expression" dxfId="1965" priority="8">
      <formula>$H$199 = 0</formula>
    </cfRule>
    <cfRule type="expression" dxfId="1964" priority="9">
      <formula>$H$199 &lt; 0</formula>
    </cfRule>
  </conditionalFormatting>
  <conditionalFormatting sqref="J177:L178 K199:L199">
    <cfRule type="expression" dxfId="1963" priority="4">
      <formula>$K$199 &gt; 0</formula>
    </cfRule>
    <cfRule type="expression" dxfId="1962" priority="5">
      <formula>$K$199 = 0</formula>
    </cfRule>
    <cfRule type="expression" dxfId="1961" priority="6">
      <formula>$K$199 &lt; 0</formula>
    </cfRule>
  </conditionalFormatting>
  <conditionalFormatting sqref="M177:O178 N199:O199">
    <cfRule type="expression" dxfId="1960" priority="1">
      <formula>$N$199 &gt; 0</formula>
    </cfRule>
    <cfRule type="expression" dxfId="1959" priority="2">
      <formula>$N$199 = 0</formula>
    </cfRule>
    <cfRule type="expression" dxfId="195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15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37848E-19D4-439E-BCEA-AA92A4B4EE6C}">
  <sheetPr codeName="Sheet20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75" t="s">
        <v>0</v>
      </c>
      <c r="B1" s="276"/>
      <c r="C1" s="276"/>
      <c r="D1" s="276"/>
      <c r="E1" s="276"/>
      <c r="F1" s="277"/>
      <c r="G1" s="306">
        <v>44483</v>
      </c>
      <c r="H1" s="307"/>
      <c r="I1" s="308"/>
      <c r="J1" s="275" t="s">
        <v>1</v>
      </c>
      <c r="K1" s="276"/>
      <c r="L1" s="276"/>
      <c r="M1" s="276"/>
      <c r="N1" s="276"/>
      <c r="O1" s="277"/>
      <c r="Q1" s="275" t="s">
        <v>2</v>
      </c>
      <c r="R1" s="277"/>
    </row>
    <row r="2" spans="1:19" ht="17.25" customHeight="1">
      <c r="A2" s="117" t="s">
        <v>3</v>
      </c>
      <c r="B2" s="309" t="s">
        <v>8</v>
      </c>
      <c r="C2" s="310"/>
      <c r="D2" s="310"/>
      <c r="E2" s="310"/>
      <c r="F2" s="311"/>
      <c r="G2" s="303" t="s">
        <v>46</v>
      </c>
      <c r="H2" s="304"/>
      <c r="I2" s="305"/>
      <c r="J2" s="1" t="s">
        <v>3</v>
      </c>
      <c r="K2" s="309" t="s">
        <v>318</v>
      </c>
      <c r="L2" s="310"/>
      <c r="M2" s="310"/>
      <c r="N2" s="310"/>
      <c r="O2" s="311"/>
      <c r="Q2" s="2" t="s">
        <v>6</v>
      </c>
      <c r="R2" s="3">
        <v>0.375</v>
      </c>
    </row>
    <row r="3" spans="1:19" ht="17.25" customHeight="1" thickBot="1">
      <c r="A3" s="118" t="s">
        <v>7</v>
      </c>
      <c r="B3" s="300" t="s">
        <v>326</v>
      </c>
      <c r="C3" s="301"/>
      <c r="D3" s="301"/>
      <c r="E3" s="301"/>
      <c r="F3" s="302"/>
      <c r="G3" s="29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43,032 KRW (1.43%)</v>
      </c>
      <c r="H3" s="297"/>
      <c r="I3" s="298"/>
      <c r="J3" s="4" t="s">
        <v>7</v>
      </c>
      <c r="K3" s="300" t="s">
        <v>319</v>
      </c>
      <c r="L3" s="301"/>
      <c r="M3" s="301"/>
      <c r="N3" s="301"/>
      <c r="O3" s="302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300" t="s">
        <v>16</v>
      </c>
      <c r="C4" s="301"/>
      <c r="D4" s="301"/>
      <c r="E4" s="301"/>
      <c r="F4" s="302"/>
      <c r="G4" s="303" t="s">
        <v>44</v>
      </c>
      <c r="H4" s="304"/>
      <c r="I4" s="305"/>
      <c r="J4" s="4" t="s">
        <v>11</v>
      </c>
      <c r="K4" s="300" t="s">
        <v>320</v>
      </c>
      <c r="L4" s="301"/>
      <c r="M4" s="301"/>
      <c r="N4" s="301"/>
      <c r="O4" s="302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300" t="s">
        <v>317</v>
      </c>
      <c r="C5" s="301"/>
      <c r="D5" s="301"/>
      <c r="E5" s="301"/>
      <c r="F5" s="302"/>
      <c r="G5" s="29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51,043 KRW (2.00%)</v>
      </c>
      <c r="H5" s="297"/>
      <c r="I5" s="298"/>
      <c r="J5" s="4" t="s">
        <v>15</v>
      </c>
      <c r="K5" s="300" t="s">
        <v>321</v>
      </c>
      <c r="L5" s="301"/>
      <c r="M5" s="301"/>
      <c r="N5" s="301"/>
      <c r="O5" s="302"/>
    </row>
    <row r="6" spans="1:19">
      <c r="A6" s="118" t="s">
        <v>18</v>
      </c>
      <c r="B6" s="300"/>
      <c r="C6" s="301"/>
      <c r="D6" s="301"/>
      <c r="E6" s="301"/>
      <c r="F6" s="302"/>
      <c r="G6" s="303" t="s">
        <v>45</v>
      </c>
      <c r="H6" s="304"/>
      <c r="I6" s="305"/>
      <c r="J6" s="4" t="s">
        <v>18</v>
      </c>
      <c r="K6" s="300" t="s">
        <v>322</v>
      </c>
      <c r="L6" s="301"/>
      <c r="M6" s="301"/>
      <c r="N6" s="301"/>
      <c r="O6" s="302"/>
    </row>
    <row r="7" spans="1:19" ht="17.25" thickBot="1">
      <c r="A7" s="118" t="s">
        <v>21</v>
      </c>
      <c r="B7" s="300"/>
      <c r="C7" s="301"/>
      <c r="D7" s="301"/>
      <c r="E7" s="301"/>
      <c r="F7" s="302"/>
      <c r="G7" s="29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32,628 KRW (1.14%)</v>
      </c>
      <c r="H7" s="297"/>
      <c r="I7" s="298"/>
      <c r="J7" s="4" t="s">
        <v>21</v>
      </c>
      <c r="K7" s="300" t="s">
        <v>323</v>
      </c>
      <c r="L7" s="301"/>
      <c r="M7" s="301"/>
      <c r="N7" s="301"/>
      <c r="O7" s="302"/>
    </row>
    <row r="8" spans="1:19" ht="17.25" thickBot="1">
      <c r="A8" s="118" t="s">
        <v>24</v>
      </c>
      <c r="B8" s="300"/>
      <c r="C8" s="301"/>
      <c r="D8" s="301"/>
      <c r="E8" s="301"/>
      <c r="F8" s="302"/>
      <c r="G8" s="303" t="s">
        <v>253</v>
      </c>
      <c r="H8" s="304"/>
      <c r="I8" s="305"/>
      <c r="J8" s="4" t="s">
        <v>24</v>
      </c>
      <c r="K8" s="300"/>
      <c r="L8" s="301"/>
      <c r="M8" s="301"/>
      <c r="N8" s="301"/>
      <c r="O8" s="302"/>
      <c r="Q8" s="275" t="s">
        <v>27</v>
      </c>
      <c r="R8" s="277"/>
    </row>
    <row r="9" spans="1:19" ht="17.25" thickBot="1">
      <c r="A9" s="118" t="s">
        <v>28</v>
      </c>
      <c r="B9" s="300"/>
      <c r="C9" s="301"/>
      <c r="D9" s="301"/>
      <c r="E9" s="301"/>
      <c r="F9" s="302"/>
      <c r="G9" s="29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71,447 KRW (2.38%)</v>
      </c>
      <c r="H9" s="297"/>
      <c r="I9" s="298"/>
      <c r="J9" s="4" t="s">
        <v>28</v>
      </c>
      <c r="K9" s="300"/>
      <c r="L9" s="301"/>
      <c r="M9" s="301"/>
      <c r="N9" s="301"/>
      <c r="O9" s="302"/>
      <c r="Q9" s="2" t="s">
        <v>29</v>
      </c>
      <c r="R9" s="6">
        <v>10</v>
      </c>
    </row>
    <row r="10" spans="1:19">
      <c r="A10" s="118" t="s">
        <v>30</v>
      </c>
      <c r="B10" s="300"/>
      <c r="C10" s="301"/>
      <c r="D10" s="301"/>
      <c r="E10" s="301"/>
      <c r="F10" s="302"/>
      <c r="G10" s="303" t="s">
        <v>47</v>
      </c>
      <c r="H10" s="304"/>
      <c r="I10" s="305"/>
      <c r="J10" s="4" t="s">
        <v>30</v>
      </c>
      <c r="K10" s="300" t="s">
        <v>324</v>
      </c>
      <c r="L10" s="301"/>
      <c r="M10" s="301"/>
      <c r="N10" s="301"/>
      <c r="O10" s="302"/>
      <c r="Q10" s="2" t="s">
        <v>31</v>
      </c>
      <c r="R10" s="6">
        <v>100</v>
      </c>
    </row>
    <row r="11" spans="1:19" ht="17.25" thickBot="1">
      <c r="A11" s="119" t="s">
        <v>32</v>
      </c>
      <c r="B11" s="293" t="s">
        <v>325</v>
      </c>
      <c r="C11" s="294"/>
      <c r="D11" s="294"/>
      <c r="E11" s="294"/>
      <c r="F11" s="295"/>
      <c r="G11" s="29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97"/>
      <c r="I11" s="298"/>
      <c r="J11" s="7" t="s">
        <v>32</v>
      </c>
      <c r="K11" s="293" t="s">
        <v>316</v>
      </c>
      <c r="L11" s="294"/>
      <c r="M11" s="294"/>
      <c r="N11" s="294"/>
      <c r="O11" s="295"/>
      <c r="Q11" s="65" t="s">
        <v>33</v>
      </c>
      <c r="R11" s="8">
        <v>1000</v>
      </c>
    </row>
    <row r="12" spans="1:19" ht="17.25" thickBot="1"/>
    <row r="13" spans="1:19" ht="17.25" customHeight="1" thickBot="1">
      <c r="A13" s="275" t="s">
        <v>34</v>
      </c>
      <c r="B13" s="276"/>
      <c r="C13" s="276"/>
      <c r="D13" s="276"/>
      <c r="E13" s="276"/>
      <c r="F13" s="276"/>
      <c r="G13" s="276"/>
      <c r="H13" s="276"/>
      <c r="I13" s="276"/>
      <c r="J13" s="276"/>
      <c r="K13" s="276"/>
      <c r="L13" s="276"/>
      <c r="M13" s="276"/>
      <c r="N13" s="276"/>
      <c r="O13" s="277"/>
      <c r="Q13" s="274"/>
      <c r="R13" s="274"/>
      <c r="S13" s="274"/>
    </row>
    <row r="14" spans="1:19" ht="17.25" customHeight="1" thickBot="1">
      <c r="A14" s="209" t="s">
        <v>35</v>
      </c>
      <c r="B14" s="275" t="s">
        <v>36</v>
      </c>
      <c r="C14" s="277"/>
      <c r="D14" s="275" t="s">
        <v>37</v>
      </c>
      <c r="E14" s="276"/>
      <c r="F14" s="277"/>
      <c r="G14" s="278">
        <f>_xlfn.IFNA(VLOOKUP(B14, 현재가테이블!$B$2:$D$200, 2, FALSE), "-")</f>
        <v>74050000</v>
      </c>
      <c r="H14" s="279"/>
      <c r="I14" s="280"/>
      <c r="J14" s="275" t="s">
        <v>38</v>
      </c>
      <c r="K14" s="276"/>
      <c r="L14" s="277"/>
      <c r="M14" s="281">
        <f>_xlfn.IFNA(VLOOKUP(B14, 현재가테이블!$B$2:$D$200, 3, FALSE), "-")</f>
        <v>-1.04236269E-2</v>
      </c>
      <c r="N14" s="282"/>
      <c r="O14" s="283"/>
      <c r="Q14" s="274"/>
      <c r="R14" s="274"/>
      <c r="S14" s="274"/>
    </row>
    <row r="15" spans="1:19" ht="17.25" customHeight="1" thickBot="1">
      <c r="A15" s="312" t="s">
        <v>39</v>
      </c>
      <c r="B15" s="313" t="str">
        <f>TEXT($G$1, "[$-ko-KR]yyyy-mm-dd(ddd) ") &amp; "오전 00:00"</f>
        <v>2021-10-14(목) 오전 00:00</v>
      </c>
      <c r="C15" s="314"/>
      <c r="D15" s="288" t="str">
        <f>TEXT($G$1, "[$-ko-KR]yyyy-mm-dd(ddd) ") &amp; "오후 14:00"</f>
        <v>2021-10-14(목) 오후 14:00</v>
      </c>
      <c r="E15" s="289"/>
      <c r="F15" s="290"/>
      <c r="G15" s="288" t="str">
        <f>TEXT($G$1, "[$-ko-KR]yyyy-mm-dd(ddd) ") &amp; "오후 19:00"</f>
        <v>2021-10-14(목) 오후 19:00</v>
      </c>
      <c r="H15" s="289"/>
      <c r="I15" s="290"/>
      <c r="J15" s="288" t="str">
        <f>TEXT($G$1, "[$-ko-KR]yyyy-mm-dd(ddd) ") &amp; "오후 21:00"</f>
        <v>2021-10-14(목) 오후 21:00</v>
      </c>
      <c r="K15" s="289"/>
      <c r="L15" s="290"/>
      <c r="M15" s="288" t="str">
        <f>TEXT($G$1+1, "[$-ko-KR]yyyy-mm-dd(ddd) ") &amp; "오전 00:00"</f>
        <v>2021-10-15(금) 오전 00:00</v>
      </c>
      <c r="N15" s="289"/>
      <c r="O15" s="290"/>
      <c r="Q15" s="274"/>
      <c r="R15" s="274"/>
      <c r="S15" s="274"/>
    </row>
    <row r="16" spans="1:19" ht="17.25" customHeight="1" thickBot="1">
      <c r="A16" s="312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10" t="s">
        <v>37</v>
      </c>
      <c r="H16" s="211" t="s">
        <v>40</v>
      </c>
      <c r="I16" s="212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64"/>
      <c r="R16" s="264"/>
      <c r="S16" s="264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74"/>
      <c r="R17" s="274"/>
      <c r="S17" s="274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74"/>
      <c r="R18" s="274"/>
      <c r="S18" s="274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64"/>
      <c r="R19" s="264"/>
      <c r="S19" s="264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64"/>
      <c r="R20" s="264"/>
      <c r="S20" s="264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64"/>
      <c r="R21" s="264"/>
      <c r="S21" s="264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64"/>
      <c r="R22" s="264"/>
      <c r="S22" s="264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64"/>
      <c r="R23" s="264"/>
      <c r="S23" s="264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64"/>
      <c r="R24" s="264"/>
      <c r="S24" s="264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65"/>
      <c r="R26" s="266"/>
      <c r="S26" s="267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68"/>
      <c r="R27" s="269"/>
      <c r="S27" s="270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1"/>
      <c r="R28" s="272"/>
      <c r="S28" s="273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64"/>
      <c r="R29" s="264"/>
      <c r="S29" s="264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74"/>
      <c r="R30" s="274"/>
      <c r="S30" s="274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74"/>
      <c r="R31" s="274"/>
      <c r="S31" s="274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64"/>
      <c r="R32" s="264"/>
      <c r="S32" s="264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64"/>
      <c r="R33" s="264"/>
      <c r="S33" s="264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64"/>
      <c r="R34" s="264"/>
      <c r="S34" s="264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53"/>
      <c r="R35" s="254"/>
      <c r="S35" s="255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56"/>
      <c r="R36" s="257"/>
      <c r="S36" s="258"/>
    </row>
    <row r="37" spans="1:19" ht="17.25" customHeight="1" thickBot="1">
      <c r="A37" s="132" t="s">
        <v>42</v>
      </c>
      <c r="B37" s="317">
        <v>150000</v>
      </c>
      <c r="C37" s="318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59"/>
      <c r="R37" s="260"/>
      <c r="S37" s="261"/>
    </row>
    <row r="38" spans="1:19" ht="17.25" customHeight="1"/>
    <row r="39" spans="1:19" ht="17.25" customHeight="1" thickBot="1"/>
    <row r="40" spans="1:19" ht="17.25" customHeight="1" thickBot="1">
      <c r="A40" s="275" t="s">
        <v>44</v>
      </c>
      <c r="B40" s="276"/>
      <c r="C40" s="276"/>
      <c r="D40" s="276"/>
      <c r="E40" s="276"/>
      <c r="F40" s="276"/>
      <c r="G40" s="276"/>
      <c r="H40" s="276"/>
      <c r="I40" s="276"/>
      <c r="J40" s="276"/>
      <c r="K40" s="276"/>
      <c r="L40" s="276"/>
      <c r="M40" s="276"/>
      <c r="N40" s="276"/>
      <c r="O40" s="277"/>
      <c r="Q40" s="274"/>
      <c r="R40" s="274"/>
      <c r="S40" s="274"/>
    </row>
    <row r="41" spans="1:19" ht="17.25" customHeight="1" thickBot="1">
      <c r="A41" s="209" t="s">
        <v>265</v>
      </c>
      <c r="B41" s="275" t="s">
        <v>49</v>
      </c>
      <c r="C41" s="277"/>
      <c r="D41" s="275" t="s">
        <v>58</v>
      </c>
      <c r="E41" s="276"/>
      <c r="F41" s="277"/>
      <c r="G41" s="278">
        <f>_xlfn.IFNA(VLOOKUP(B41, 현재가테이블!$B$2:$D$200, 2, FALSE), "-")</f>
        <v>74050000</v>
      </c>
      <c r="H41" s="279"/>
      <c r="I41" s="280"/>
      <c r="J41" s="275" t="s">
        <v>59</v>
      </c>
      <c r="K41" s="276"/>
      <c r="L41" s="277"/>
      <c r="M41" s="281">
        <f>_xlfn.IFNA(VLOOKUP(B41, 현재가테이블!$B$2:$D$200, 3, FALSE), "-")</f>
        <v>-1.04236269E-2</v>
      </c>
      <c r="N41" s="282"/>
      <c r="O41" s="283"/>
      <c r="Q41" s="274"/>
      <c r="R41" s="274"/>
      <c r="S41" s="274"/>
    </row>
    <row r="42" spans="1:19" ht="17.25" customHeight="1" thickBot="1">
      <c r="A42" s="319" t="s">
        <v>55</v>
      </c>
      <c r="B42" s="315" t="str">
        <f>TEXT($G$1, "[$-ko-KR]yyyy-mm-dd(ddd) ") &amp; "오전 00:00"</f>
        <v>2021-10-14(목) 오전 00:00</v>
      </c>
      <c r="C42" s="316"/>
      <c r="D42" s="288" t="str">
        <f>TEXT($G$1, "[$-ko-KR]yyyy-mm-dd(ddd) ") &amp; "오후 14:00"</f>
        <v>2021-10-14(목) 오후 14:00</v>
      </c>
      <c r="E42" s="289"/>
      <c r="F42" s="290"/>
      <c r="G42" s="288" t="str">
        <f>TEXT($G$1, "[$-ko-KR]yyyy-mm-dd(ddd) ") &amp; "오후 19:00"</f>
        <v>2021-10-14(목) 오후 19:00</v>
      </c>
      <c r="H42" s="289"/>
      <c r="I42" s="290"/>
      <c r="J42" s="288" t="str">
        <f>TEXT($G$1, "[$-ko-KR]yyyy-mm-dd(ddd) ") &amp; "오후 21:00"</f>
        <v>2021-10-14(목) 오후 21:00</v>
      </c>
      <c r="K42" s="289"/>
      <c r="L42" s="290"/>
      <c r="M42" s="288" t="str">
        <f>TEXT($G$1+1, "[$-ko-KR]yyyy-mm-dd(ddd) ") &amp; "오전 00:00"</f>
        <v>2021-10-15(금) 오전 00:00</v>
      </c>
      <c r="N42" s="289"/>
      <c r="O42" s="290"/>
      <c r="Q42" s="274"/>
      <c r="R42" s="274"/>
      <c r="S42" s="274"/>
    </row>
    <row r="43" spans="1:19" ht="17.25" customHeight="1" thickBot="1">
      <c r="A43" s="320"/>
      <c r="B43" s="121" t="s">
        <v>58</v>
      </c>
      <c r="C43" s="122" t="s">
        <v>59</v>
      </c>
      <c r="D43" s="2" t="s">
        <v>58</v>
      </c>
      <c r="E43" s="10" t="s">
        <v>266</v>
      </c>
      <c r="F43" s="11" t="s">
        <v>267</v>
      </c>
      <c r="G43" s="210" t="s">
        <v>58</v>
      </c>
      <c r="H43" s="211" t="s">
        <v>266</v>
      </c>
      <c r="I43" s="212" t="s">
        <v>267</v>
      </c>
      <c r="J43" s="10" t="s">
        <v>58</v>
      </c>
      <c r="K43" s="10" t="s">
        <v>266</v>
      </c>
      <c r="L43" s="115" t="s">
        <v>267</v>
      </c>
      <c r="M43" s="2" t="s">
        <v>58</v>
      </c>
      <c r="N43" s="10" t="s">
        <v>266</v>
      </c>
      <c r="O43" s="66" t="s">
        <v>267</v>
      </c>
      <c r="Q43" s="264"/>
      <c r="R43" s="264"/>
      <c r="S43" s="264"/>
    </row>
    <row r="44" spans="1:19" ht="17.25" customHeight="1" thickBot="1">
      <c r="A44" s="123" t="s">
        <v>202</v>
      </c>
      <c r="B44" s="124">
        <v>21.7</v>
      </c>
      <c r="C44" s="76">
        <v>9.0452261300000003E-2</v>
      </c>
      <c r="D44" s="13">
        <v>24</v>
      </c>
      <c r="E44" s="14">
        <f>IF(ISNUMBER(D44), (D44 - $B44) / $B44, "")</f>
        <v>0.10599078341013829</v>
      </c>
      <c r="F44" s="16">
        <f>IF(ISNUMBER(D44), $B64 * E44, "")</f>
        <v>15898.617511520744</v>
      </c>
      <c r="G44" s="29">
        <v>22.4</v>
      </c>
      <c r="H44" s="14">
        <f>IF(ISNUMBER(G44), (G44 - $B44) / $B44, "")</f>
        <v>3.2258064516129004E-2</v>
      </c>
      <c r="I44" s="100">
        <f>IF(ISNUMBER(G44), $B64 * H44, "")</f>
        <v>4838.7096774193506</v>
      </c>
      <c r="J44" s="13">
        <v>22.9</v>
      </c>
      <c r="K44" s="14">
        <f>IF(ISNUMBER(J44), (J44 - $B44) / $B44, "")</f>
        <v>5.5299539170506881E-2</v>
      </c>
      <c r="L44" s="16">
        <f>IF(ISNUMBER(J44), $B64 * K44, "")</f>
        <v>8294.9308755760321</v>
      </c>
      <c r="M44" s="29">
        <v>22.7</v>
      </c>
      <c r="N44" s="14">
        <f>IF(ISNUMBER(M44), (M44 - $B44) / $B44, "")</f>
        <v>4.6082949308755762E-2</v>
      </c>
      <c r="O44" s="16">
        <f>IF(ISNUMBER(M44), $B64 * N44, "")</f>
        <v>6912.442396313364</v>
      </c>
      <c r="Q44" s="274"/>
      <c r="R44" s="274"/>
      <c r="S44" s="274"/>
    </row>
    <row r="45" spans="1:19" ht="17.25" customHeight="1" thickBot="1">
      <c r="A45" s="125" t="s">
        <v>72</v>
      </c>
      <c r="B45" s="126">
        <v>40.6</v>
      </c>
      <c r="C45" s="77">
        <v>8.5561497299999997E-2</v>
      </c>
      <c r="D45" s="15">
        <v>46.4</v>
      </c>
      <c r="E45" s="32">
        <f t="shared" ref="E45:E48" si="14">IF(ISNUMBER(D45), (D45 - $B45) / $B45, "")</f>
        <v>0.14285714285714279</v>
      </c>
      <c r="F45" s="18">
        <f>IF(ISNUMBER(D45), $B64 * E45, "")</f>
        <v>21428.57142857142</v>
      </c>
      <c r="G45" s="31">
        <v>44.3</v>
      </c>
      <c r="H45" s="32">
        <f t="shared" ref="H45:H48" si="15">IF(ISNUMBER(G45), (G45 - $B45) / $B45, "")</f>
        <v>9.1133004926108263E-2</v>
      </c>
      <c r="I45" s="101">
        <f>IF(ISNUMBER(G45), $B64 * H45, "")</f>
        <v>13669.950738916239</v>
      </c>
      <c r="J45" s="15">
        <v>43.8</v>
      </c>
      <c r="K45" s="32">
        <f t="shared" ref="K45:K48" si="16">IF(ISNUMBER(J45), (J45 - $B45) / $B45, "")</f>
        <v>7.8817733990147673E-2</v>
      </c>
      <c r="L45" s="18">
        <f>IF(ISNUMBER(J45), $B64 * K45, "")</f>
        <v>11822.66009852215</v>
      </c>
      <c r="M45" s="31">
        <v>41.4</v>
      </c>
      <c r="N45" s="32">
        <f t="shared" ref="N45:N48" si="17">IF(ISNUMBER(M45), (M45 - $B45) / $B45, "")</f>
        <v>1.9704433497536877E-2</v>
      </c>
      <c r="O45" s="18">
        <f>IF(ISNUMBER(M45), $B64 * N45, "")</f>
        <v>2955.6650246305317</v>
      </c>
      <c r="Q45" s="274"/>
      <c r="R45" s="274"/>
      <c r="S45" s="274"/>
    </row>
    <row r="46" spans="1:19" ht="17.25" customHeight="1" thickBot="1">
      <c r="A46" s="125" t="s">
        <v>208</v>
      </c>
      <c r="B46" s="126">
        <v>21</v>
      </c>
      <c r="C46" s="77">
        <v>8.2474226799999995E-2</v>
      </c>
      <c r="D46" s="15">
        <v>23</v>
      </c>
      <c r="E46" s="32">
        <f t="shared" si="14"/>
        <v>9.5238095238095233E-2</v>
      </c>
      <c r="F46" s="18">
        <f>IF(ISNUMBER(D46), $B64 * E46, "")</f>
        <v>14285.714285714284</v>
      </c>
      <c r="G46" s="31">
        <v>22.2</v>
      </c>
      <c r="H46" s="32">
        <f t="shared" si="15"/>
        <v>5.7142857142857106E-2</v>
      </c>
      <c r="I46" s="101">
        <f>IF(ISNUMBER(G46), $B64 * H46, "")</f>
        <v>8571.4285714285652</v>
      </c>
      <c r="J46" s="15">
        <v>22.4</v>
      </c>
      <c r="K46" s="32">
        <f t="shared" si="16"/>
        <v>6.6666666666666596E-2</v>
      </c>
      <c r="L46" s="18">
        <f>IF(ISNUMBER(J46), $B64 * K46, "")</f>
        <v>9999.9999999999891</v>
      </c>
      <c r="M46" s="31">
        <v>21.9</v>
      </c>
      <c r="N46" s="32">
        <f t="shared" si="17"/>
        <v>4.2857142857142788E-2</v>
      </c>
      <c r="O46" s="18">
        <f>IF(ISNUMBER(M46), $B64 * N46, "")</f>
        <v>6428.5714285714184</v>
      </c>
      <c r="Q46" s="264"/>
      <c r="R46" s="264"/>
      <c r="S46" s="264"/>
    </row>
    <row r="47" spans="1:19" ht="17.25" customHeight="1" thickBot="1">
      <c r="A47" s="125" t="s">
        <v>200</v>
      </c>
      <c r="B47" s="126">
        <v>88</v>
      </c>
      <c r="C47" s="77">
        <v>5.2631578900000003E-2</v>
      </c>
      <c r="D47" s="15">
        <v>91</v>
      </c>
      <c r="E47" s="32">
        <f t="shared" si="14"/>
        <v>3.4090909090909088E-2</v>
      </c>
      <c r="F47" s="18">
        <f>IF(ISNUMBER(D47), $B64 * E47, "")</f>
        <v>5113.6363636363631</v>
      </c>
      <c r="G47" s="31">
        <v>88.6</v>
      </c>
      <c r="H47" s="32">
        <f t="shared" si="15"/>
        <v>6.8181818181817537E-3</v>
      </c>
      <c r="I47" s="101">
        <f>IF(ISNUMBER(G47), $B64 * H47, "")</f>
        <v>1022.7272727272631</v>
      </c>
      <c r="J47" s="15">
        <v>89.2</v>
      </c>
      <c r="K47" s="32">
        <f t="shared" si="16"/>
        <v>1.3636363636363669E-2</v>
      </c>
      <c r="L47" s="18">
        <f>IF(ISNUMBER(J47), $B64 * K47, "")</f>
        <v>2045.4545454545503</v>
      </c>
      <c r="M47" s="31">
        <v>89.1</v>
      </c>
      <c r="N47" s="32">
        <f t="shared" si="17"/>
        <v>1.2499999999999935E-2</v>
      </c>
      <c r="O47" s="18">
        <f>IF(ISNUMBER(M47), $B64 * N47, "")</f>
        <v>1874.9999999999902</v>
      </c>
      <c r="Q47" s="264"/>
      <c r="R47" s="264"/>
      <c r="S47" s="264"/>
    </row>
    <row r="48" spans="1:19" ht="17.25" customHeight="1" thickBot="1">
      <c r="A48" s="127" t="s">
        <v>206</v>
      </c>
      <c r="B48" s="128">
        <v>16.600000000000001</v>
      </c>
      <c r="C48" s="78">
        <v>4.4025157199999998E-2</v>
      </c>
      <c r="D48" s="20">
        <v>17.399999999999999</v>
      </c>
      <c r="E48" s="21">
        <f t="shared" si="14"/>
        <v>4.8192771084337171E-2</v>
      </c>
      <c r="F48" s="22">
        <f>IF(ISNUMBER(D48), $B64 * E48, "")</f>
        <v>7228.9156626505755</v>
      </c>
      <c r="G48" s="30">
        <v>17</v>
      </c>
      <c r="H48" s="21">
        <f t="shared" si="15"/>
        <v>2.4096385542168586E-2</v>
      </c>
      <c r="I48" s="105">
        <f>IF(ISNUMBER(G48), $B64 * H48, "")</f>
        <v>3614.4578313252878</v>
      </c>
      <c r="J48" s="20">
        <v>17.2</v>
      </c>
      <c r="K48" s="21">
        <f t="shared" si="16"/>
        <v>3.6144578313252879E-2</v>
      </c>
      <c r="L48" s="22">
        <f>IF(ISNUMBER(J48), $B64 * K48, "")</f>
        <v>5421.6867469879317</v>
      </c>
      <c r="M48" s="30">
        <v>17</v>
      </c>
      <c r="N48" s="21">
        <f t="shared" si="17"/>
        <v>2.4096385542168586E-2</v>
      </c>
      <c r="O48" s="22">
        <f>IF(ISNUMBER(M48), $B64 * N48, "")</f>
        <v>3614.4578313252878</v>
      </c>
      <c r="Q48" s="264"/>
      <c r="R48" s="264"/>
      <c r="S48" s="264"/>
    </row>
    <row r="49" spans="1:19" ht="17.25" customHeight="1" thickBot="1">
      <c r="A49" s="125" t="s">
        <v>232</v>
      </c>
      <c r="B49" s="129">
        <v>87.6</v>
      </c>
      <c r="C49" s="80">
        <v>3.7914691899999999E-2</v>
      </c>
      <c r="D49" s="106">
        <v>88.8</v>
      </c>
      <c r="E49" s="107">
        <f>IF(ISNUMBER(D49), (D49 - $B49) / $B49, "")</f>
        <v>1.3698630136986335E-2</v>
      </c>
      <c r="F49" s="108">
        <f>IF(ISNUMBER(D49), $B64 * E49, "")</f>
        <v>2054.7945205479505</v>
      </c>
      <c r="G49" s="109">
        <v>87.8</v>
      </c>
      <c r="H49" s="107">
        <f>IF(ISNUMBER(G49), (G49 - $B49) / $B49, "")</f>
        <v>2.2831050228310826E-3</v>
      </c>
      <c r="I49" s="110">
        <f>IF(ISNUMBER(G49), $B64 * H49, "")</f>
        <v>342.46575342466241</v>
      </c>
      <c r="J49" s="106">
        <v>88.9</v>
      </c>
      <c r="K49" s="107">
        <f>IF(ISNUMBER(J49), (J49 - $B49) / $B49, "")</f>
        <v>1.4840182648401957E-2</v>
      </c>
      <c r="L49" s="108">
        <f>IF(ISNUMBER(J49), $B64 * K49, "")</f>
        <v>2226.0273972602936</v>
      </c>
      <c r="M49" s="109">
        <v>87.6</v>
      </c>
      <c r="N49" s="107">
        <f>IF(ISNUMBER(M49), (M49 - $B49) / $B49, "")</f>
        <v>0</v>
      </c>
      <c r="O49" s="108">
        <f>IF(ISNUMBER(M49), $B64 * N49, "")</f>
        <v>0</v>
      </c>
      <c r="Q49" s="264"/>
      <c r="R49" s="264"/>
      <c r="S49" s="264"/>
    </row>
    <row r="50" spans="1:19" ht="17.25" customHeight="1" thickBot="1">
      <c r="A50" s="125" t="s">
        <v>148</v>
      </c>
      <c r="B50" s="126">
        <v>14.5</v>
      </c>
      <c r="C50" s="77">
        <v>3.5714285700000001E-2</v>
      </c>
      <c r="D50" s="15">
        <v>15</v>
      </c>
      <c r="E50" s="32">
        <f t="shared" ref="E50:E53" si="18">IF(ISNUMBER(D50), (D50 - $B50) / $B50, "")</f>
        <v>3.4482758620689655E-2</v>
      </c>
      <c r="F50" s="18">
        <f>IF(ISNUMBER(D50), $B64 * E50, "")</f>
        <v>5172.4137931034484</v>
      </c>
      <c r="G50" s="31">
        <v>14.8</v>
      </c>
      <c r="H50" s="32">
        <f t="shared" ref="H50:H53" si="19">IF(ISNUMBER(G50), (G50 - $B50) / $B50, "")</f>
        <v>2.0689655172413841E-2</v>
      </c>
      <c r="I50" s="101">
        <f>IF(ISNUMBER(G50), $B64 * H50, "")</f>
        <v>3103.4482758620761</v>
      </c>
      <c r="J50" s="15">
        <v>14.8</v>
      </c>
      <c r="K50" s="32">
        <f t="shared" ref="K50:K53" si="20">IF(ISNUMBER(J50), (J50 - $B50) / $B50, "")</f>
        <v>2.0689655172413841E-2</v>
      </c>
      <c r="L50" s="18">
        <f>IF(ISNUMBER(J50), $B64 * K50, "")</f>
        <v>3103.4482758620761</v>
      </c>
      <c r="M50" s="31">
        <v>14.6</v>
      </c>
      <c r="N50" s="32">
        <f t="shared" ref="N50:N53" si="21">IF(ISNUMBER(M50), (M50 - $B50) / $B50, "")</f>
        <v>6.8965517241379067E-3</v>
      </c>
      <c r="O50" s="18">
        <f>IF(ISNUMBER(M50), $B64 * N50, "")</f>
        <v>1034.4827586206859</v>
      </c>
      <c r="Q50" s="264"/>
      <c r="R50" s="264"/>
      <c r="S50" s="264"/>
    </row>
    <row r="51" spans="1:19" ht="17.25" customHeight="1" thickBot="1">
      <c r="A51" s="125" t="s">
        <v>214</v>
      </c>
      <c r="B51" s="126">
        <v>13.2</v>
      </c>
      <c r="C51" s="77">
        <v>3.125E-2</v>
      </c>
      <c r="D51" s="15">
        <v>13.9</v>
      </c>
      <c r="E51" s="32">
        <f t="shared" si="18"/>
        <v>5.3030303030303115E-2</v>
      </c>
      <c r="F51" s="18">
        <f>IF(ISNUMBER(D51), $B64 * E51, "")</f>
        <v>7954.5454545454677</v>
      </c>
      <c r="G51" s="31">
        <v>14</v>
      </c>
      <c r="H51" s="32">
        <f t="shared" si="19"/>
        <v>6.0606060606060663E-2</v>
      </c>
      <c r="I51" s="101">
        <f>IF(ISNUMBER(G51), $B64 * H51, "")</f>
        <v>9090.9090909090992</v>
      </c>
      <c r="J51" s="15">
        <v>13.8</v>
      </c>
      <c r="K51" s="32">
        <f t="shared" si="20"/>
        <v>4.5454545454545567E-2</v>
      </c>
      <c r="L51" s="18">
        <f>IF(ISNUMBER(J51), $B64 * K51, "")</f>
        <v>6818.1818181818353</v>
      </c>
      <c r="M51" s="31">
        <v>13.5</v>
      </c>
      <c r="N51" s="32">
        <f t="shared" si="21"/>
        <v>2.2727272727272783E-2</v>
      </c>
      <c r="O51" s="18">
        <f>IF(ISNUMBER(M51), $B64 * N51, "")</f>
        <v>3409.0909090909176</v>
      </c>
      <c r="Q51" s="264"/>
      <c r="R51" s="264"/>
      <c r="S51" s="264"/>
    </row>
    <row r="52" spans="1:19" ht="17.25" customHeight="1" thickBot="1">
      <c r="A52" s="125" t="s">
        <v>188</v>
      </c>
      <c r="B52" s="126">
        <v>19.8</v>
      </c>
      <c r="C52" s="77">
        <v>3.125E-2</v>
      </c>
      <c r="D52" s="15">
        <v>20.3</v>
      </c>
      <c r="E52" s="32">
        <f t="shared" si="18"/>
        <v>2.5252525252525252E-2</v>
      </c>
      <c r="F52" s="18">
        <f>IF(ISNUMBER(D52), $B64 * E52, "")</f>
        <v>3787.878787878788</v>
      </c>
      <c r="G52" s="31">
        <v>20</v>
      </c>
      <c r="H52" s="32">
        <f t="shared" si="19"/>
        <v>1.0101010101010065E-2</v>
      </c>
      <c r="I52" s="101">
        <f>IF(ISNUMBER(G52), $B64 * H52, "")</f>
        <v>1515.1515151515098</v>
      </c>
      <c r="J52" s="15">
        <v>20</v>
      </c>
      <c r="K52" s="32">
        <f t="shared" si="20"/>
        <v>1.0101010101010065E-2</v>
      </c>
      <c r="L52" s="18">
        <f>IF(ISNUMBER(J52), $B64 * K52, "")</f>
        <v>1515.1515151515098</v>
      </c>
      <c r="M52" s="31">
        <v>19.8</v>
      </c>
      <c r="N52" s="32">
        <f t="shared" si="21"/>
        <v>0</v>
      </c>
      <c r="O52" s="18">
        <f>IF(ISNUMBER(M52), $B64 * N52, "")</f>
        <v>0</v>
      </c>
      <c r="Q52" s="33"/>
      <c r="R52" s="33"/>
    </row>
    <row r="53" spans="1:19" ht="17.25" customHeight="1" thickBot="1">
      <c r="A53" s="130" t="s">
        <v>186</v>
      </c>
      <c r="B53" s="131">
        <v>17.399999999999999</v>
      </c>
      <c r="C53" s="79">
        <v>1.75438596E-2</v>
      </c>
      <c r="D53" s="24">
        <v>18.600000000000001</v>
      </c>
      <c r="E53" s="25">
        <f t="shared" si="18"/>
        <v>6.8965517241379476E-2</v>
      </c>
      <c r="F53" s="104">
        <f>IF(ISNUMBER(D53), $B64 * E53, "")</f>
        <v>10344.827586206922</v>
      </c>
      <c r="G53" s="102">
        <v>18.100000000000001</v>
      </c>
      <c r="H53" s="25">
        <f t="shared" si="19"/>
        <v>4.022988505747143E-2</v>
      </c>
      <c r="I53" s="103">
        <f>IF(ISNUMBER(G53), $B64 * H53, "")</f>
        <v>6034.4827586207148</v>
      </c>
      <c r="J53" s="24">
        <v>18.2</v>
      </c>
      <c r="K53" s="25">
        <f t="shared" si="20"/>
        <v>4.5977011494252921E-2</v>
      </c>
      <c r="L53" s="104">
        <f>IF(ISNUMBER(J53), $B64 * K53, "")</f>
        <v>6896.5517241379384</v>
      </c>
      <c r="M53" s="102">
        <v>17.899999999999999</v>
      </c>
      <c r="N53" s="25">
        <f t="shared" si="21"/>
        <v>2.8735632183908049E-2</v>
      </c>
      <c r="O53" s="104">
        <f>IF(ISNUMBER(M53), $B64 * N53, "")</f>
        <v>4310.3448275862074</v>
      </c>
      <c r="Q53" s="265"/>
      <c r="R53" s="266"/>
      <c r="S53" s="267"/>
    </row>
    <row r="54" spans="1:19" ht="17.25" customHeight="1">
      <c r="A54" s="123" t="s">
        <v>176</v>
      </c>
      <c r="B54" s="124">
        <v>23.9</v>
      </c>
      <c r="C54" s="76">
        <v>1.27118644E-2</v>
      </c>
      <c r="D54" s="13">
        <v>28.2</v>
      </c>
      <c r="E54" s="14">
        <f>IF(ISNUMBER(D54), (D54 - $B54) / $B54, "")</f>
        <v>0.17991631799163185</v>
      </c>
      <c r="F54" s="16">
        <f>IF(ISNUMBER(D54), $B64 * E54, "")</f>
        <v>26987.447698744778</v>
      </c>
      <c r="G54" s="29">
        <v>26.4</v>
      </c>
      <c r="H54" s="14">
        <f>IF(ISNUMBER(G54), (G54 - $B54) / $B54, "")</f>
        <v>0.10460251046025106</v>
      </c>
      <c r="I54" s="100">
        <f>IF(ISNUMBER(G54), $B64 * H54, "")</f>
        <v>15690.376569037659</v>
      </c>
      <c r="J54" s="13">
        <v>26.9</v>
      </c>
      <c r="K54" s="14">
        <f>IF(ISNUMBER(J54), (J54 - $B54) / $B54, "")</f>
        <v>0.12552301255230125</v>
      </c>
      <c r="L54" s="16">
        <f>IF(ISNUMBER(J54), $B64 * K54, "")</f>
        <v>18828.451882845187</v>
      </c>
      <c r="M54" s="29">
        <v>25.9</v>
      </c>
      <c r="N54" s="14">
        <f>IF(ISNUMBER(M54), (M54 - $B54) / $B54, "")</f>
        <v>8.3682008368200847E-2</v>
      </c>
      <c r="O54" s="16">
        <f>IF(ISNUMBER(M54), $B64 * N54, "")</f>
        <v>12552.301255230128</v>
      </c>
      <c r="Q54" s="268"/>
      <c r="R54" s="269"/>
      <c r="S54" s="270"/>
    </row>
    <row r="55" spans="1:19" ht="17.25" customHeight="1" thickBot="1">
      <c r="A55" s="125" t="s">
        <v>146</v>
      </c>
      <c r="B55" s="126">
        <v>22.4</v>
      </c>
      <c r="C55" s="77">
        <v>9.0090090000000001E-3</v>
      </c>
      <c r="D55" s="15">
        <v>23.1</v>
      </c>
      <c r="E55" s="32">
        <f t="shared" ref="E55:E58" si="22">IF(ISNUMBER(D55), (D55 - $B55) / $B55, "")</f>
        <v>3.1250000000000132E-2</v>
      </c>
      <c r="F55" s="18">
        <f>IF(ISNUMBER(D55), $B64 * E55, "")</f>
        <v>4687.50000000002</v>
      </c>
      <c r="G55" s="31">
        <v>22.8</v>
      </c>
      <c r="H55" s="32">
        <f t="shared" ref="H55:H58" si="23">IF(ISNUMBER(G55), (G55 - $B55) / $B55, "")</f>
        <v>1.7857142857142953E-2</v>
      </c>
      <c r="I55" s="101">
        <f>IF(ISNUMBER(G55), $B64 * H55, "")</f>
        <v>2678.571428571443</v>
      </c>
      <c r="J55" s="15">
        <v>23.1</v>
      </c>
      <c r="K55" s="32">
        <f t="shared" ref="K55:K58" si="24">IF(ISNUMBER(J55), (J55 - $B55) / $B55, "")</f>
        <v>3.1250000000000132E-2</v>
      </c>
      <c r="L55" s="18">
        <f>IF(ISNUMBER(J55), $B64 * K55, "")</f>
        <v>4687.50000000002</v>
      </c>
      <c r="M55" s="31">
        <v>22.8</v>
      </c>
      <c r="N55" s="32">
        <f t="shared" ref="N55:N58" si="25">IF(ISNUMBER(M55), (M55 - $B55) / $B55, "")</f>
        <v>1.7857142857142953E-2</v>
      </c>
      <c r="O55" s="18">
        <f>IF(ISNUMBER(M55), $B64 * N55, "")</f>
        <v>2678.571428571443</v>
      </c>
      <c r="Q55" s="271"/>
      <c r="R55" s="272"/>
      <c r="S55" s="273"/>
    </row>
    <row r="56" spans="1:19" ht="17.25" customHeight="1" thickBot="1">
      <c r="A56" s="125" t="s">
        <v>248</v>
      </c>
      <c r="B56" s="126">
        <v>95</v>
      </c>
      <c r="C56" s="77">
        <v>6.3559322E-3</v>
      </c>
      <c r="D56" s="15">
        <v>97.4</v>
      </c>
      <c r="E56" s="32">
        <f t="shared" si="22"/>
        <v>2.5263157894736901E-2</v>
      </c>
      <c r="F56" s="18">
        <f>IF(ISNUMBER(D56), $B64 * E56, "")</f>
        <v>3789.4736842105349</v>
      </c>
      <c r="G56" s="31">
        <v>96.5</v>
      </c>
      <c r="H56" s="32">
        <f t="shared" si="23"/>
        <v>1.5789473684210527E-2</v>
      </c>
      <c r="I56" s="101">
        <f>IF(ISNUMBER(G56), $B64 * H56, "")</f>
        <v>2368.4210526315792</v>
      </c>
      <c r="J56" s="15">
        <v>97.8</v>
      </c>
      <c r="K56" s="32">
        <f t="shared" si="24"/>
        <v>2.9473684210526287E-2</v>
      </c>
      <c r="L56" s="18">
        <f>IF(ISNUMBER(J56), $B64 * K56, "")</f>
        <v>4421.052631578943</v>
      </c>
      <c r="M56" s="31">
        <v>96.3</v>
      </c>
      <c r="N56" s="32">
        <f t="shared" si="25"/>
        <v>1.3684210526315759E-2</v>
      </c>
      <c r="O56" s="18">
        <f>IF(ISNUMBER(M56), $B64 * N56, "")</f>
        <v>2052.6315789473638</v>
      </c>
      <c r="Q56" s="264"/>
      <c r="R56" s="264"/>
      <c r="S56" s="264"/>
    </row>
    <row r="57" spans="1:19" ht="17.25" customHeight="1" thickBot="1">
      <c r="A57" s="125" t="s">
        <v>120</v>
      </c>
      <c r="B57" s="126">
        <v>39.200000000000003</v>
      </c>
      <c r="C57" s="77">
        <v>0</v>
      </c>
      <c r="D57" s="15">
        <v>40</v>
      </c>
      <c r="E57" s="32">
        <f t="shared" si="22"/>
        <v>2.0408163265306048E-2</v>
      </c>
      <c r="F57" s="18">
        <f>IF(ISNUMBER(D57), $B64 * E57, "")</f>
        <v>3061.2244897959072</v>
      </c>
      <c r="G57" s="31">
        <v>40</v>
      </c>
      <c r="H57" s="32">
        <f t="shared" si="23"/>
        <v>2.0408163265306048E-2</v>
      </c>
      <c r="I57" s="101">
        <f>IF(ISNUMBER(G57), $B64 * H57, "")</f>
        <v>3061.2244897959072</v>
      </c>
      <c r="J57" s="15">
        <v>40.1</v>
      </c>
      <c r="K57" s="32">
        <f t="shared" si="24"/>
        <v>2.2959183673469351E-2</v>
      </c>
      <c r="L57" s="18">
        <f>IF(ISNUMBER(J57), $B64 * K57, "")</f>
        <v>3443.8775510204027</v>
      </c>
      <c r="M57" s="31">
        <v>39.9</v>
      </c>
      <c r="N57" s="32">
        <f t="shared" si="25"/>
        <v>1.7857142857142749E-2</v>
      </c>
      <c r="O57" s="18">
        <f>IF(ISNUMBER(M57), $B64 * N57, "")</f>
        <v>2678.5714285714121</v>
      </c>
      <c r="Q57" s="274"/>
      <c r="R57" s="274"/>
      <c r="S57" s="274"/>
    </row>
    <row r="58" spans="1:19" ht="17.25" customHeight="1" thickBot="1">
      <c r="A58" s="127" t="s">
        <v>98</v>
      </c>
      <c r="B58" s="128">
        <v>4.53</v>
      </c>
      <c r="C58" s="78">
        <v>-4.3956044000000001E-3</v>
      </c>
      <c r="D58" s="20">
        <v>4.58</v>
      </c>
      <c r="E58" s="21">
        <f t="shared" si="22"/>
        <v>1.1037527593818946E-2</v>
      </c>
      <c r="F58" s="22">
        <f>IF(ISNUMBER(D58), $B64 * E58, "")</f>
        <v>1655.6291390728418</v>
      </c>
      <c r="G58" s="30">
        <v>4.58</v>
      </c>
      <c r="H58" s="21">
        <f t="shared" si="23"/>
        <v>1.1037527593818946E-2</v>
      </c>
      <c r="I58" s="105">
        <f>IF(ISNUMBER(G58), $B64 * H58, "")</f>
        <v>1655.6291390728418</v>
      </c>
      <c r="J58" s="20">
        <v>4.62</v>
      </c>
      <c r="K58" s="21">
        <f t="shared" si="24"/>
        <v>1.9867549668874138E-2</v>
      </c>
      <c r="L58" s="22">
        <f>IF(ISNUMBER(J58), $B64 * K58, "")</f>
        <v>2980.1324503311207</v>
      </c>
      <c r="M58" s="30">
        <v>4.57</v>
      </c>
      <c r="N58" s="21">
        <f t="shared" si="25"/>
        <v>8.8300220750551946E-3</v>
      </c>
      <c r="O58" s="22">
        <f>IF(ISNUMBER(M58), $B64 * N58, "")</f>
        <v>1324.5033112582792</v>
      </c>
      <c r="Q58" s="274"/>
      <c r="R58" s="274"/>
      <c r="S58" s="274"/>
    </row>
    <row r="59" spans="1:19" ht="17.25" customHeight="1" thickBot="1">
      <c r="A59" s="125" t="s">
        <v>65</v>
      </c>
      <c r="B59" s="129">
        <v>66.5</v>
      </c>
      <c r="C59" s="80">
        <v>-7.4626865999999998E-3</v>
      </c>
      <c r="D59" s="106">
        <v>66.400000000000006</v>
      </c>
      <c r="E59" s="107">
        <f>IF(ISNUMBER(D59), (D59 - $B59) / $B59, "")</f>
        <v>-1.503759398496155E-3</v>
      </c>
      <c r="F59" s="108">
        <f>IF(ISNUMBER(D59), $B64 * E59, "")</f>
        <v>-225.56390977442325</v>
      </c>
      <c r="G59" s="109">
        <v>66.3</v>
      </c>
      <c r="H59" s="107">
        <f>IF(ISNUMBER(G59), (G59 - $B59) / $B59, "")</f>
        <v>-3.0075187969925239E-3</v>
      </c>
      <c r="I59" s="110">
        <f>IF(ISNUMBER(G59), $B64 * H59, "")</f>
        <v>-451.12781954887856</v>
      </c>
      <c r="J59" s="106">
        <v>66.599999999999994</v>
      </c>
      <c r="K59" s="107">
        <f>IF(ISNUMBER(J59), (J59 - $B59) / $B59, "")</f>
        <v>1.503759398496155E-3</v>
      </c>
      <c r="L59" s="108">
        <f>IF(ISNUMBER(J59), $B64 * K59, "")</f>
        <v>225.56390977442325</v>
      </c>
      <c r="M59" s="109">
        <v>66.400000000000006</v>
      </c>
      <c r="N59" s="107">
        <f>IF(ISNUMBER(M59), (M59 - $B59) / $B59, "")</f>
        <v>-1.503759398496155E-3</v>
      </c>
      <c r="O59" s="108">
        <f>IF(ISNUMBER(M59), $B64 * N59, "")</f>
        <v>-225.56390977442325</v>
      </c>
      <c r="Q59" s="264"/>
      <c r="R59" s="264"/>
      <c r="S59" s="264"/>
    </row>
    <row r="60" spans="1:19" ht="17.25" customHeight="1" thickBot="1">
      <c r="A60" s="125" t="s">
        <v>328</v>
      </c>
      <c r="B60" s="126">
        <v>0.26900000000000002</v>
      </c>
      <c r="C60" s="77">
        <v>-2.5362318799999999E-2</v>
      </c>
      <c r="D60" s="15">
        <v>0.26800000000000002</v>
      </c>
      <c r="E60" s="32">
        <f t="shared" ref="E60:E63" si="26">IF(ISNUMBER(D60), (D60 - $B60) / $B60, "")</f>
        <v>-3.7174721189591107E-3</v>
      </c>
      <c r="F60" s="18">
        <f>IF(ISNUMBER(D60), $B64 * E60, "")</f>
        <v>-557.62081784386658</v>
      </c>
      <c r="G60" s="31">
        <v>0.26800000000000002</v>
      </c>
      <c r="H60" s="32">
        <f t="shared" ref="H60:H63" si="27">IF(ISNUMBER(G60), (G60 - $B60) / $B60, "")</f>
        <v>-3.7174721189591107E-3</v>
      </c>
      <c r="I60" s="101">
        <f>IF(ISNUMBER(G60), $B64 * H60, "")</f>
        <v>-557.62081784386658</v>
      </c>
      <c r="J60" s="15">
        <v>0.26900000000000002</v>
      </c>
      <c r="K60" s="32">
        <f t="shared" ref="K60:K63" si="28">IF(ISNUMBER(J60), (J60 - $B60) / $B60, "")</f>
        <v>0</v>
      </c>
      <c r="L60" s="18">
        <f>IF(ISNUMBER(J60), $B64 * K60, "")</f>
        <v>0</v>
      </c>
      <c r="M60" s="31">
        <v>0.26800000000000002</v>
      </c>
      <c r="N60" s="32">
        <f t="shared" ref="N60:N63" si="29">IF(ISNUMBER(M60), (M60 - $B60) / $B60, "")</f>
        <v>-3.7174721189591107E-3</v>
      </c>
      <c r="O60" s="18">
        <f>IF(ISNUMBER(M60), $B64 * N60, "")</f>
        <v>-557.62081784386658</v>
      </c>
      <c r="Q60" s="264"/>
      <c r="R60" s="264"/>
      <c r="S60" s="264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64"/>
      <c r="R61" s="264"/>
      <c r="S61" s="264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53"/>
      <c r="R62" s="254"/>
      <c r="S62" s="255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56"/>
      <c r="R63" s="257"/>
      <c r="S63" s="258"/>
    </row>
    <row r="64" spans="1:19" ht="17.25" customHeight="1" thickBot="1">
      <c r="A64" s="132" t="s">
        <v>268</v>
      </c>
      <c r="B64" s="317">
        <f>$B$37</f>
        <v>150000</v>
      </c>
      <c r="C64" s="318"/>
      <c r="D64" s="26" t="s">
        <v>269</v>
      </c>
      <c r="E64" s="27">
        <f>IF(COUNT(E44:E63), SUM(E44:E63) / COUNT(E44:E63), 0)</f>
        <v>5.202666889356148E-2</v>
      </c>
      <c r="F64" s="28">
        <f>SUM(F44:F63)</f>
        <v>132668.00567858177</v>
      </c>
      <c r="G64" s="26" t="s">
        <v>269</v>
      </c>
      <c r="H64" s="27">
        <f>IF(COUNT(H44:H63), SUM(H44:H63) / COUNT(H44:H63), 0)</f>
        <v>2.9901649226471153E-2</v>
      </c>
      <c r="I64" s="28">
        <f>SUM(I44:I63)</f>
        <v>76249.205527501443</v>
      </c>
      <c r="J64" s="26" t="s">
        <v>269</v>
      </c>
      <c r="K64" s="27">
        <f>IF(COUNT(K44:K63), SUM(K44:K63) / COUNT(K44:K63), 0)</f>
        <v>3.6364969185366434E-2</v>
      </c>
      <c r="L64" s="28">
        <f>SUM(L44:L63)</f>
        <v>92730.671422684405</v>
      </c>
      <c r="M64" s="26" t="s">
        <v>269</v>
      </c>
      <c r="N64" s="27">
        <f>IF(COUNT(N44:N63), SUM(N44:N63) / COUNT(N44:N63), 0)</f>
        <v>2.0017039000430874E-2</v>
      </c>
      <c r="O64" s="28">
        <f>SUM(O44:O63)</f>
        <v>51043.44945109875</v>
      </c>
      <c r="Q64" s="259"/>
      <c r="R64" s="260"/>
      <c r="S64" s="261"/>
    </row>
    <row r="65" spans="1:19" ht="17.25" customHeight="1"/>
    <row r="66" spans="1:19" ht="17.25" customHeight="1" thickBot="1"/>
    <row r="67" spans="1:19" ht="17.25" thickBot="1">
      <c r="A67" s="275" t="s">
        <v>45</v>
      </c>
      <c r="B67" s="276"/>
      <c r="C67" s="276"/>
      <c r="D67" s="276"/>
      <c r="E67" s="276"/>
      <c r="F67" s="276"/>
      <c r="G67" s="276"/>
      <c r="H67" s="276"/>
      <c r="I67" s="276"/>
      <c r="J67" s="276"/>
      <c r="K67" s="276"/>
      <c r="L67" s="276"/>
      <c r="M67" s="276"/>
      <c r="N67" s="276"/>
      <c r="O67" s="277"/>
      <c r="Q67" s="274"/>
      <c r="R67" s="274"/>
      <c r="S67" s="274"/>
    </row>
    <row r="68" spans="1:19" ht="17.25" thickBot="1">
      <c r="A68" s="209" t="s">
        <v>265</v>
      </c>
      <c r="B68" s="275" t="s">
        <v>49</v>
      </c>
      <c r="C68" s="277"/>
      <c r="D68" s="275" t="s">
        <v>58</v>
      </c>
      <c r="E68" s="276"/>
      <c r="F68" s="277"/>
      <c r="G68" s="278">
        <f>_xlfn.IFNA(VLOOKUP(B68, 현재가테이블!$B$2:$D$200, 2, FALSE), "-")</f>
        <v>74050000</v>
      </c>
      <c r="H68" s="279"/>
      <c r="I68" s="280"/>
      <c r="J68" s="275" t="s">
        <v>59</v>
      </c>
      <c r="K68" s="276"/>
      <c r="L68" s="277"/>
      <c r="M68" s="281">
        <f>_xlfn.IFNA(VLOOKUP(B68, 현재가테이블!$B$2:$D$200, 3, FALSE), "-")</f>
        <v>-1.04236269E-2</v>
      </c>
      <c r="N68" s="282"/>
      <c r="O68" s="283"/>
      <c r="Q68" s="274"/>
      <c r="R68" s="274"/>
      <c r="S68" s="274"/>
    </row>
    <row r="69" spans="1:19" ht="17.25" thickBot="1">
      <c r="A69" s="319" t="s">
        <v>55</v>
      </c>
      <c r="B69" s="315" t="str">
        <f>TEXT($G$1, "[$-ko-KR]yyyy-mm-dd(ddd) ") &amp; "오전 00:00"</f>
        <v>2021-10-14(목) 오전 00:00</v>
      </c>
      <c r="C69" s="316"/>
      <c r="D69" s="288" t="str">
        <f>TEXT($G$1, "[$-ko-KR]yyyy-mm-dd(ddd) ") &amp; "오후 14:00"</f>
        <v>2021-10-14(목) 오후 14:00</v>
      </c>
      <c r="E69" s="289"/>
      <c r="F69" s="290"/>
      <c r="G69" s="288" t="str">
        <f>TEXT($G$1, "[$-ko-KR]yyyy-mm-dd(ddd) ") &amp; "오후 19:00"</f>
        <v>2021-10-14(목) 오후 19:00</v>
      </c>
      <c r="H69" s="289"/>
      <c r="I69" s="290"/>
      <c r="J69" s="288" t="str">
        <f>TEXT($G$1, "[$-ko-KR]yyyy-mm-dd(ddd) ") &amp; "오후 21:00"</f>
        <v>2021-10-14(목) 오후 21:00</v>
      </c>
      <c r="K69" s="289"/>
      <c r="L69" s="290"/>
      <c r="M69" s="288" t="str">
        <f>TEXT($G$1+1, "[$-ko-KR]yyyy-mm-dd(ddd) ") &amp; "오전 00:00"</f>
        <v>2021-10-15(금) 오전 00:00</v>
      </c>
      <c r="N69" s="289"/>
      <c r="O69" s="290"/>
      <c r="Q69" s="274"/>
      <c r="R69" s="274"/>
      <c r="S69" s="274"/>
    </row>
    <row r="70" spans="1:19" ht="17.25" thickBot="1">
      <c r="A70" s="320"/>
      <c r="B70" s="121" t="s">
        <v>58</v>
      </c>
      <c r="C70" s="122" t="s">
        <v>59</v>
      </c>
      <c r="D70" s="2" t="s">
        <v>58</v>
      </c>
      <c r="E70" s="10" t="s">
        <v>266</v>
      </c>
      <c r="F70" s="11" t="s">
        <v>267</v>
      </c>
      <c r="G70" s="210" t="s">
        <v>58</v>
      </c>
      <c r="H70" s="211" t="s">
        <v>266</v>
      </c>
      <c r="I70" s="212" t="s">
        <v>267</v>
      </c>
      <c r="J70" s="10" t="s">
        <v>58</v>
      </c>
      <c r="K70" s="10" t="s">
        <v>266</v>
      </c>
      <c r="L70" s="115" t="s">
        <v>267</v>
      </c>
      <c r="M70" s="2" t="s">
        <v>58</v>
      </c>
      <c r="N70" s="10" t="s">
        <v>266</v>
      </c>
      <c r="O70" s="66" t="s">
        <v>267</v>
      </c>
      <c r="Q70" s="264"/>
      <c r="R70" s="264"/>
      <c r="S70" s="264"/>
    </row>
    <row r="71" spans="1:19" ht="17.25" thickBot="1">
      <c r="A71" s="123" t="s">
        <v>216</v>
      </c>
      <c r="B71" s="124">
        <v>217</v>
      </c>
      <c r="C71" s="76">
        <v>0.40909090910000001</v>
      </c>
      <c r="D71" s="13">
        <v>266</v>
      </c>
      <c r="E71" s="14">
        <f>IF(ISNUMBER(D71), (D71 - $B71) / $B71, "")</f>
        <v>0.22580645161290322</v>
      </c>
      <c r="F71" s="16">
        <f>IF(ISNUMBER(D71), $B91 * E71, "")</f>
        <v>33870.967741935485</v>
      </c>
      <c r="G71" s="29">
        <v>246</v>
      </c>
      <c r="H71" s="14">
        <f>IF(ISNUMBER(G71), (G71 - $B71) / $B71, "")</f>
        <v>0.13364055299539171</v>
      </c>
      <c r="I71" s="100">
        <f>IF(ISNUMBER(G71), $B91 * H71, "")</f>
        <v>20046.082949308755</v>
      </c>
      <c r="J71" s="13">
        <v>249</v>
      </c>
      <c r="K71" s="14">
        <f>IF(ISNUMBER(J71), (J71 - $B71) / $B71, "")</f>
        <v>0.14746543778801843</v>
      </c>
      <c r="L71" s="16">
        <f>IF(ISNUMBER(J71), $B91 * K71, "")</f>
        <v>22119.815668202766</v>
      </c>
      <c r="M71" s="29">
        <v>229</v>
      </c>
      <c r="N71" s="14">
        <f>IF(ISNUMBER(M71), (M71 - $B71) / $B71, "")</f>
        <v>5.5299539170506916E-2</v>
      </c>
      <c r="O71" s="16">
        <f>IF(ISNUMBER(M71), $B91 * N71, "")</f>
        <v>8294.9308755760376</v>
      </c>
      <c r="Q71" s="274"/>
      <c r="R71" s="274"/>
      <c r="S71" s="274"/>
    </row>
    <row r="72" spans="1:19" ht="17.25" thickBot="1">
      <c r="A72" s="125" t="s">
        <v>238</v>
      </c>
      <c r="B72" s="126">
        <v>224</v>
      </c>
      <c r="C72" s="77">
        <v>0.26553672319999999</v>
      </c>
      <c r="D72" s="15">
        <v>245</v>
      </c>
      <c r="E72" s="32">
        <f t="shared" ref="E72:E75" si="30">IF(ISNUMBER(D72), (D72 - $B72) / $B72, "")</f>
        <v>9.375E-2</v>
      </c>
      <c r="F72" s="18">
        <f>IF(ISNUMBER(D72), $B91 * E72, "")</f>
        <v>14062.5</v>
      </c>
      <c r="G72" s="31">
        <v>236</v>
      </c>
      <c r="H72" s="32">
        <f t="shared" ref="H72:H75" si="31">IF(ISNUMBER(G72), (G72 - $B72) / $B72, "")</f>
        <v>5.3571428571428568E-2</v>
      </c>
      <c r="I72" s="101">
        <f>IF(ISNUMBER(G72), $B91 * H72, "")</f>
        <v>8035.7142857142853</v>
      </c>
      <c r="J72" s="15">
        <v>235</v>
      </c>
      <c r="K72" s="32">
        <f t="shared" ref="K72:K75" si="32">IF(ISNUMBER(J72), (J72 - $B72) / $B72, "")</f>
        <v>4.9107142857142856E-2</v>
      </c>
      <c r="L72" s="18">
        <f>IF(ISNUMBER(J72), $B91 * K72, "")</f>
        <v>7366.0714285714284</v>
      </c>
      <c r="M72" s="31">
        <v>205</v>
      </c>
      <c r="N72" s="32">
        <f t="shared" ref="N72:N75" si="33">IF(ISNUMBER(M72), (M72 - $B72) / $B72, "")</f>
        <v>-8.4821428571428575E-2</v>
      </c>
      <c r="O72" s="18">
        <f>IF(ISNUMBER(M72), $B91 * N72, "")</f>
        <v>-12723.214285714286</v>
      </c>
      <c r="Q72" s="274"/>
      <c r="R72" s="274"/>
      <c r="S72" s="274"/>
    </row>
    <row r="73" spans="1:19" ht="17.25" thickBot="1">
      <c r="A73" s="125" t="s">
        <v>51</v>
      </c>
      <c r="B73" s="126">
        <v>452</v>
      </c>
      <c r="C73" s="77">
        <v>0.10243902439999999</v>
      </c>
      <c r="D73" s="15">
        <v>454</v>
      </c>
      <c r="E73" s="32">
        <f t="shared" si="30"/>
        <v>4.4247787610619468E-3</v>
      </c>
      <c r="F73" s="18">
        <f>IF(ISNUMBER(D73), $B91 * E73, "")</f>
        <v>663.71681415929197</v>
      </c>
      <c r="G73" s="31">
        <v>459</v>
      </c>
      <c r="H73" s="32">
        <f t="shared" si="31"/>
        <v>1.5486725663716814E-2</v>
      </c>
      <c r="I73" s="101">
        <f>IF(ISNUMBER(G73), $B91 * H73, "")</f>
        <v>2323.0088495575219</v>
      </c>
      <c r="J73" s="15">
        <v>460</v>
      </c>
      <c r="K73" s="32">
        <f t="shared" si="32"/>
        <v>1.7699115044247787E-2</v>
      </c>
      <c r="L73" s="18">
        <f>IF(ISNUMBER(J73), $B91 * K73, "")</f>
        <v>2654.8672566371679</v>
      </c>
      <c r="M73" s="31">
        <v>445</v>
      </c>
      <c r="N73" s="32">
        <f t="shared" si="33"/>
        <v>-1.5486725663716814E-2</v>
      </c>
      <c r="O73" s="18">
        <f>IF(ISNUMBER(M73), $B91 * N73, "")</f>
        <v>-2323.0088495575219</v>
      </c>
      <c r="Q73" s="264"/>
      <c r="R73" s="264"/>
      <c r="S73" s="264"/>
    </row>
    <row r="74" spans="1:19" ht="17.25" thickBot="1">
      <c r="A74" s="125" t="s">
        <v>192</v>
      </c>
      <c r="B74" s="126">
        <v>134</v>
      </c>
      <c r="C74" s="77">
        <v>4.6875E-2</v>
      </c>
      <c r="D74" s="15">
        <v>141</v>
      </c>
      <c r="E74" s="32">
        <f t="shared" si="30"/>
        <v>5.2238805970149252E-2</v>
      </c>
      <c r="F74" s="18">
        <f>IF(ISNUMBER(D74), $B91 * E74, "")</f>
        <v>7835.8208955223881</v>
      </c>
      <c r="G74" s="31">
        <v>139</v>
      </c>
      <c r="H74" s="32">
        <f t="shared" si="31"/>
        <v>3.7313432835820892E-2</v>
      </c>
      <c r="I74" s="101">
        <f>IF(ISNUMBER(G74), $B91 * H74, "")</f>
        <v>5597.0149253731342</v>
      </c>
      <c r="J74" s="15">
        <v>141</v>
      </c>
      <c r="K74" s="32">
        <f t="shared" si="32"/>
        <v>5.2238805970149252E-2</v>
      </c>
      <c r="L74" s="18">
        <f>IF(ISNUMBER(J74), $B91 * K74, "")</f>
        <v>7835.8208955223881</v>
      </c>
      <c r="M74" s="31">
        <v>138</v>
      </c>
      <c r="N74" s="32">
        <f t="shared" si="33"/>
        <v>2.9850746268656716E-2</v>
      </c>
      <c r="O74" s="18">
        <f>IF(ISNUMBER(M74), $B91 * N74, "")</f>
        <v>4477.6119402985078</v>
      </c>
      <c r="Q74" s="264"/>
      <c r="R74" s="264"/>
      <c r="S74" s="264"/>
    </row>
    <row r="75" spans="1:19" ht="17.25" thickBot="1">
      <c r="A75" s="127" t="s">
        <v>126</v>
      </c>
      <c r="B75" s="128">
        <v>138</v>
      </c>
      <c r="C75" s="78">
        <v>4.5454545499999999E-2</v>
      </c>
      <c r="D75" s="20">
        <v>146</v>
      </c>
      <c r="E75" s="21">
        <f t="shared" si="30"/>
        <v>5.7971014492753624E-2</v>
      </c>
      <c r="F75" s="22">
        <f>IF(ISNUMBER(D75), $B91 * E75, "")</f>
        <v>8695.652173913044</v>
      </c>
      <c r="G75" s="30">
        <v>147</v>
      </c>
      <c r="H75" s="21">
        <f t="shared" si="31"/>
        <v>6.5217391304347824E-2</v>
      </c>
      <c r="I75" s="105">
        <f>IF(ISNUMBER(G75), $B91 * H75, "")</f>
        <v>9782.608695652174</v>
      </c>
      <c r="J75" s="20">
        <v>148</v>
      </c>
      <c r="K75" s="21">
        <f t="shared" si="32"/>
        <v>7.2463768115942032E-2</v>
      </c>
      <c r="L75" s="22">
        <f>IF(ISNUMBER(J75), $B91 * K75, "")</f>
        <v>10869.565217391304</v>
      </c>
      <c r="M75" s="30">
        <v>146</v>
      </c>
      <c r="N75" s="21">
        <f t="shared" si="33"/>
        <v>5.7971014492753624E-2</v>
      </c>
      <c r="O75" s="22">
        <f>IF(ISNUMBER(M75), $B91 * N75, "")</f>
        <v>8695.652173913044</v>
      </c>
      <c r="Q75" s="264"/>
      <c r="R75" s="264"/>
      <c r="S75" s="264"/>
    </row>
    <row r="76" spans="1:19" ht="17.25" thickBot="1">
      <c r="A76" s="125" t="s">
        <v>226</v>
      </c>
      <c r="B76" s="129">
        <v>920</v>
      </c>
      <c r="C76" s="80">
        <v>4.4267877400000002E-2</v>
      </c>
      <c r="D76" s="106">
        <v>932</v>
      </c>
      <c r="E76" s="107">
        <f>IF(ISNUMBER(D76), (D76 - $B76) / $B76, "")</f>
        <v>1.3043478260869565E-2</v>
      </c>
      <c r="F76" s="108">
        <f>IF(ISNUMBER(D76), $B91 * E76, "")</f>
        <v>1956.5217391304348</v>
      </c>
      <c r="G76" s="109">
        <v>947</v>
      </c>
      <c r="H76" s="107">
        <f>IF(ISNUMBER(G76), (G76 - $B76) / $B76, "")</f>
        <v>2.9347826086956522E-2</v>
      </c>
      <c r="I76" s="110">
        <f>IF(ISNUMBER(G76), $B91 * H76, "")</f>
        <v>4402.173913043478</v>
      </c>
      <c r="J76" s="106">
        <v>947</v>
      </c>
      <c r="K76" s="107">
        <f>IF(ISNUMBER(J76), (J76 - $B76) / $B76, "")</f>
        <v>2.9347826086956522E-2</v>
      </c>
      <c r="L76" s="108">
        <f>IF(ISNUMBER(J76), $B91 * K76, "")</f>
        <v>4402.173913043478</v>
      </c>
      <c r="M76" s="109">
        <v>950</v>
      </c>
      <c r="N76" s="107">
        <f>IF(ISNUMBER(M76), (M76 - $B76) / $B76, "")</f>
        <v>3.2608695652173912E-2</v>
      </c>
      <c r="O76" s="108">
        <f>IF(ISNUMBER(M76), $B91 * N76, "")</f>
        <v>4891.304347826087</v>
      </c>
      <c r="Q76" s="264"/>
      <c r="R76" s="264"/>
      <c r="S76" s="264"/>
    </row>
    <row r="77" spans="1:19" ht="17.25" thickBot="1">
      <c r="A77" s="125" t="s">
        <v>218</v>
      </c>
      <c r="B77" s="126">
        <v>257</v>
      </c>
      <c r="C77" s="77">
        <v>4.048583E-2</v>
      </c>
      <c r="D77" s="15">
        <v>263</v>
      </c>
      <c r="E77" s="32">
        <f t="shared" ref="E77:E80" si="34">IF(ISNUMBER(D77), (D77 - $B77) / $B77, "")</f>
        <v>2.3346303501945526E-2</v>
      </c>
      <c r="F77" s="18">
        <f>IF(ISNUMBER(D77), $B91 * E77, "")</f>
        <v>3501.9455252918287</v>
      </c>
      <c r="G77" s="31">
        <v>259</v>
      </c>
      <c r="H77" s="32">
        <f t="shared" ref="H77:H80" si="35">IF(ISNUMBER(G77), (G77 - $B77) / $B77, "")</f>
        <v>7.7821011673151752E-3</v>
      </c>
      <c r="I77" s="101">
        <f>IF(ISNUMBER(G77), $B91 * H77, "")</f>
        <v>1167.3151750972763</v>
      </c>
      <c r="J77" s="15">
        <v>259</v>
      </c>
      <c r="K77" s="32">
        <f t="shared" ref="K77:K80" si="36">IF(ISNUMBER(J77), (J77 - $B77) / $B77, "")</f>
        <v>7.7821011673151752E-3</v>
      </c>
      <c r="L77" s="18">
        <f>IF(ISNUMBER(J77), $B91 * K77, "")</f>
        <v>1167.3151750972763</v>
      </c>
      <c r="M77" s="31">
        <v>256</v>
      </c>
      <c r="N77" s="32">
        <f t="shared" ref="N77:N80" si="37">IF(ISNUMBER(M77), (M77 - $B77) / $B77, "")</f>
        <v>-3.8910505836575876E-3</v>
      </c>
      <c r="O77" s="18">
        <f>IF(ISNUMBER(M77), $B91 * N77, "")</f>
        <v>-583.65758754863816</v>
      </c>
      <c r="Q77" s="264"/>
      <c r="R77" s="264"/>
      <c r="S77" s="264"/>
    </row>
    <row r="78" spans="1:19" ht="17.25" thickBot="1">
      <c r="A78" s="125" t="s">
        <v>234</v>
      </c>
      <c r="B78" s="126">
        <v>752</v>
      </c>
      <c r="C78" s="77">
        <v>3.4387895500000001E-2</v>
      </c>
      <c r="D78" s="15">
        <v>764</v>
      </c>
      <c r="E78" s="32">
        <f t="shared" si="34"/>
        <v>1.5957446808510637E-2</v>
      </c>
      <c r="F78" s="18">
        <f>IF(ISNUMBER(D78), $B91 * E78, "")</f>
        <v>2393.6170212765956</v>
      </c>
      <c r="G78" s="31">
        <v>767</v>
      </c>
      <c r="H78" s="32">
        <f t="shared" si="35"/>
        <v>1.9946808510638299E-2</v>
      </c>
      <c r="I78" s="101">
        <f>IF(ISNUMBER(G78), $B91 * H78, "")</f>
        <v>2992.0212765957449</v>
      </c>
      <c r="J78" s="15">
        <v>768</v>
      </c>
      <c r="K78" s="32">
        <f t="shared" si="36"/>
        <v>2.1276595744680851E-2</v>
      </c>
      <c r="L78" s="18">
        <f>IF(ISNUMBER(J78), $B91 * K78, "")</f>
        <v>3191.4893617021276</v>
      </c>
      <c r="M78" s="31">
        <v>770</v>
      </c>
      <c r="N78" s="32">
        <f t="shared" si="37"/>
        <v>2.3936170212765957E-2</v>
      </c>
      <c r="O78" s="18">
        <f>IF(ISNUMBER(M78), $B91 * N78, "")</f>
        <v>3590.4255319148938</v>
      </c>
      <c r="Q78" s="264"/>
      <c r="R78" s="264"/>
      <c r="S78" s="264"/>
    </row>
    <row r="79" spans="1:19" ht="17.25" thickBot="1">
      <c r="A79" s="125" t="s">
        <v>236</v>
      </c>
      <c r="B79" s="126">
        <v>135</v>
      </c>
      <c r="C79" s="77">
        <v>3.0534351099999999E-2</v>
      </c>
      <c r="D79" s="15">
        <v>138</v>
      </c>
      <c r="E79" s="32">
        <f t="shared" si="34"/>
        <v>2.2222222222222223E-2</v>
      </c>
      <c r="F79" s="18">
        <f>IF(ISNUMBER(D79), $B91 * E79, "")</f>
        <v>3333.3333333333335</v>
      </c>
      <c r="G79" s="31">
        <v>136</v>
      </c>
      <c r="H79" s="32">
        <f t="shared" si="35"/>
        <v>7.4074074074074077E-3</v>
      </c>
      <c r="I79" s="101">
        <f>IF(ISNUMBER(G79), $B91 * H79, "")</f>
        <v>1111.1111111111111</v>
      </c>
      <c r="J79" s="15">
        <v>137</v>
      </c>
      <c r="K79" s="32">
        <f t="shared" si="36"/>
        <v>1.4814814814814815E-2</v>
      </c>
      <c r="L79" s="18">
        <f>IF(ISNUMBER(J79), $B91 * K79, "")</f>
        <v>2222.2222222222222</v>
      </c>
      <c r="M79" s="31">
        <v>137</v>
      </c>
      <c r="N79" s="32">
        <f t="shared" si="37"/>
        <v>1.4814814814814815E-2</v>
      </c>
      <c r="O79" s="18">
        <f>IF(ISNUMBER(M79), $B91 * N79, "")</f>
        <v>2222.2222222222222</v>
      </c>
      <c r="Q79" s="33"/>
      <c r="R79" s="33"/>
    </row>
    <row r="80" spans="1:19" ht="17.25" thickBot="1">
      <c r="A80" s="130" t="s">
        <v>172</v>
      </c>
      <c r="B80" s="131">
        <v>455</v>
      </c>
      <c r="C80" s="79">
        <v>2.9411764699999999E-2</v>
      </c>
      <c r="D80" s="24">
        <v>460</v>
      </c>
      <c r="E80" s="25">
        <f t="shared" si="34"/>
        <v>1.098901098901099E-2</v>
      </c>
      <c r="F80" s="104">
        <f>IF(ISNUMBER(D80), $B91 * E80, "")</f>
        <v>1648.3516483516485</v>
      </c>
      <c r="G80" s="102">
        <v>458</v>
      </c>
      <c r="H80" s="25">
        <f t="shared" si="35"/>
        <v>6.5934065934065934E-3</v>
      </c>
      <c r="I80" s="103">
        <f>IF(ISNUMBER(G80), $B91 * H80, "")</f>
        <v>989.01098901098896</v>
      </c>
      <c r="J80" s="24">
        <v>462</v>
      </c>
      <c r="K80" s="25">
        <f t="shared" si="36"/>
        <v>1.5384615384615385E-2</v>
      </c>
      <c r="L80" s="104">
        <f>IF(ISNUMBER(J80), $B91 * K80, "")</f>
        <v>2307.6923076923076</v>
      </c>
      <c r="M80" s="102">
        <v>471</v>
      </c>
      <c r="N80" s="25">
        <f t="shared" si="37"/>
        <v>3.5164835164835165E-2</v>
      </c>
      <c r="O80" s="104">
        <f>IF(ISNUMBER(M80), $B91 * N80, "")</f>
        <v>5274.7252747252751</v>
      </c>
      <c r="Q80" s="265"/>
      <c r="R80" s="266"/>
      <c r="S80" s="267"/>
    </row>
    <row r="81" spans="1:19">
      <c r="A81" s="123" t="s">
        <v>128</v>
      </c>
      <c r="B81" s="124">
        <v>149</v>
      </c>
      <c r="C81" s="76">
        <v>2.75862069E-2</v>
      </c>
      <c r="D81" s="13">
        <v>149</v>
      </c>
      <c r="E81" s="14">
        <f>IF(ISNUMBER(D81), (D81 - $B81) / $B81, "")</f>
        <v>0</v>
      </c>
      <c r="F81" s="16">
        <f>IF(ISNUMBER(D81), $B91 * E81, "")</f>
        <v>0</v>
      </c>
      <c r="G81" s="29">
        <v>148</v>
      </c>
      <c r="H81" s="14">
        <f>IF(ISNUMBER(G81), (G81 - $B81) / $B81, "")</f>
        <v>-6.7114093959731542E-3</v>
      </c>
      <c r="I81" s="100">
        <f>IF(ISNUMBER(G81), $B91 * H81, "")</f>
        <v>-1006.7114093959731</v>
      </c>
      <c r="J81" s="13">
        <v>149</v>
      </c>
      <c r="K81" s="14">
        <f>IF(ISNUMBER(J81), (J81 - $B81) / $B81, "")</f>
        <v>0</v>
      </c>
      <c r="L81" s="16">
        <f>IF(ISNUMBER(J81), $B91 * K81, "")</f>
        <v>0</v>
      </c>
      <c r="M81" s="29">
        <v>149</v>
      </c>
      <c r="N81" s="14">
        <f>IF(ISNUMBER(M81), (M81 - $B81) / $B81, "")</f>
        <v>0</v>
      </c>
      <c r="O81" s="16">
        <f>IF(ISNUMBER(M81), $B91 * N81, "")</f>
        <v>0</v>
      </c>
      <c r="Q81" s="268"/>
      <c r="R81" s="269"/>
      <c r="S81" s="270"/>
    </row>
    <row r="82" spans="1:19" ht="17.25" thickBot="1">
      <c r="A82" s="125" t="s">
        <v>190</v>
      </c>
      <c r="B82" s="126">
        <v>401</v>
      </c>
      <c r="C82" s="77">
        <v>2.29591837E-2</v>
      </c>
      <c r="D82" s="15">
        <v>402</v>
      </c>
      <c r="E82" s="32">
        <f t="shared" ref="E82:E85" si="38">IF(ISNUMBER(D82), (D82 - $B82) / $B82, "")</f>
        <v>2.4937655860349127E-3</v>
      </c>
      <c r="F82" s="18">
        <f>IF(ISNUMBER(D82), $B91 * E82, "")</f>
        <v>374.06483790523691</v>
      </c>
      <c r="G82" s="31">
        <v>404</v>
      </c>
      <c r="H82" s="32">
        <f t="shared" ref="H82:H85" si="39">IF(ISNUMBER(G82), (G82 - $B82) / $B82, "")</f>
        <v>7.481296758104738E-3</v>
      </c>
      <c r="I82" s="101">
        <f>IF(ISNUMBER(G82), $B91 * H82, "")</f>
        <v>1122.1945137157106</v>
      </c>
      <c r="J82" s="15">
        <v>405</v>
      </c>
      <c r="K82" s="32">
        <f t="shared" ref="K82:K85" si="40">IF(ISNUMBER(J82), (J82 - $B82) / $B82, "")</f>
        <v>9.9750623441396506E-3</v>
      </c>
      <c r="L82" s="18">
        <f>IF(ISNUMBER(J82), $B91 * K82, "")</f>
        <v>1496.2593516209477</v>
      </c>
      <c r="M82" s="31">
        <v>404</v>
      </c>
      <c r="N82" s="32">
        <f t="shared" ref="N82:N85" si="41">IF(ISNUMBER(M82), (M82 - $B82) / $B82, "")</f>
        <v>7.481296758104738E-3</v>
      </c>
      <c r="O82" s="18">
        <f>IF(ISNUMBER(M82), $B91 * N82, "")</f>
        <v>1122.1945137157106</v>
      </c>
      <c r="Q82" s="271"/>
      <c r="R82" s="272"/>
      <c r="S82" s="273"/>
    </row>
    <row r="83" spans="1:19" ht="17.25" thickBot="1">
      <c r="A83" s="125" t="s">
        <v>160</v>
      </c>
      <c r="B83" s="126">
        <v>110</v>
      </c>
      <c r="C83" s="77">
        <v>1.8518518500000001E-2</v>
      </c>
      <c r="D83" s="15">
        <v>112</v>
      </c>
      <c r="E83" s="32">
        <f t="shared" si="38"/>
        <v>1.8181818181818181E-2</v>
      </c>
      <c r="F83" s="18">
        <f>IF(ISNUMBER(D83), $B91 * E83, "")</f>
        <v>2727.272727272727</v>
      </c>
      <c r="G83" s="31">
        <v>115</v>
      </c>
      <c r="H83" s="32">
        <f t="shared" si="39"/>
        <v>4.5454545454545456E-2</v>
      </c>
      <c r="I83" s="101">
        <f>IF(ISNUMBER(G83), $B91 * H83, "")</f>
        <v>6818.181818181818</v>
      </c>
      <c r="J83" s="15">
        <v>114</v>
      </c>
      <c r="K83" s="32">
        <f t="shared" si="40"/>
        <v>3.6363636363636362E-2</v>
      </c>
      <c r="L83" s="18">
        <f>IF(ISNUMBER(J83), $B91 * K83, "")</f>
        <v>5454.545454545454</v>
      </c>
      <c r="M83" s="31">
        <v>113</v>
      </c>
      <c r="N83" s="32">
        <f t="shared" si="41"/>
        <v>2.7272727272727271E-2</v>
      </c>
      <c r="O83" s="18">
        <f>IF(ISNUMBER(M83), $B91 * N83, "")</f>
        <v>4090.9090909090905</v>
      </c>
      <c r="Q83" s="264"/>
      <c r="R83" s="264"/>
      <c r="S83" s="264"/>
    </row>
    <row r="84" spans="1:19" ht="17.25" thickBot="1">
      <c r="A84" s="125" t="s">
        <v>220</v>
      </c>
      <c r="B84" s="126">
        <v>203</v>
      </c>
      <c r="C84" s="77">
        <v>1.4999999999999999E-2</v>
      </c>
      <c r="D84" s="15">
        <v>213</v>
      </c>
      <c r="E84" s="32">
        <f t="shared" si="38"/>
        <v>4.9261083743842367E-2</v>
      </c>
      <c r="F84" s="18">
        <f>IF(ISNUMBER(D84), $B91 * E84, "")</f>
        <v>7389.1625615763551</v>
      </c>
      <c r="G84" s="31">
        <v>208</v>
      </c>
      <c r="H84" s="32">
        <f t="shared" si="39"/>
        <v>2.4630541871921183E-2</v>
      </c>
      <c r="I84" s="101">
        <f>IF(ISNUMBER(G84), $B91 * H84, "")</f>
        <v>3694.5812807881775</v>
      </c>
      <c r="J84" s="15">
        <v>206</v>
      </c>
      <c r="K84" s="32">
        <f t="shared" si="40"/>
        <v>1.4778325123152709E-2</v>
      </c>
      <c r="L84" s="18">
        <f>IF(ISNUMBER(J84), $B91 * K84, "")</f>
        <v>2216.7487684729062</v>
      </c>
      <c r="M84" s="31">
        <v>204</v>
      </c>
      <c r="N84" s="32">
        <f t="shared" si="41"/>
        <v>4.9261083743842365E-3</v>
      </c>
      <c r="O84" s="18">
        <f>IF(ISNUMBER(M84), $B91 * N84, "")</f>
        <v>738.91625615763553</v>
      </c>
      <c r="Q84" s="274"/>
      <c r="R84" s="274"/>
      <c r="S84" s="274"/>
    </row>
    <row r="85" spans="1:19" ht="17.25" thickBot="1">
      <c r="A85" s="127" t="s">
        <v>198</v>
      </c>
      <c r="B85" s="128">
        <v>240</v>
      </c>
      <c r="C85" s="78">
        <v>1.26582278E-2</v>
      </c>
      <c r="D85" s="20">
        <v>243</v>
      </c>
      <c r="E85" s="21">
        <f t="shared" si="38"/>
        <v>1.2500000000000001E-2</v>
      </c>
      <c r="F85" s="22">
        <f>IF(ISNUMBER(D85), $B91 * E85, "")</f>
        <v>1875</v>
      </c>
      <c r="G85" s="30">
        <v>238</v>
      </c>
      <c r="H85" s="21">
        <f t="shared" si="39"/>
        <v>-8.3333333333333332E-3</v>
      </c>
      <c r="I85" s="105">
        <f>IF(ISNUMBER(G85), $B91 * H85, "")</f>
        <v>-1250</v>
      </c>
      <c r="J85" s="20">
        <v>241</v>
      </c>
      <c r="K85" s="21">
        <f t="shared" si="40"/>
        <v>4.1666666666666666E-3</v>
      </c>
      <c r="L85" s="22">
        <f>IF(ISNUMBER(J85), $B91 * K85, "")</f>
        <v>625</v>
      </c>
      <c r="M85" s="30">
        <v>237</v>
      </c>
      <c r="N85" s="21">
        <f t="shared" si="41"/>
        <v>-1.2500000000000001E-2</v>
      </c>
      <c r="O85" s="22">
        <f>IF(ISNUMBER(M85), $B91 * N85, "")</f>
        <v>-1875</v>
      </c>
      <c r="Q85" s="274"/>
      <c r="R85" s="274"/>
      <c r="S85" s="274"/>
    </row>
    <row r="86" spans="1:19" ht="17.25" thickBot="1">
      <c r="A86" s="125" t="s">
        <v>86</v>
      </c>
      <c r="B86" s="129">
        <v>394</v>
      </c>
      <c r="C86" s="80">
        <v>1.0256410299999999E-2</v>
      </c>
      <c r="D86" s="106">
        <v>397</v>
      </c>
      <c r="E86" s="107">
        <f>IF(ISNUMBER(D86), (D86 - $B86) / $B86, "")</f>
        <v>7.6142131979695434E-3</v>
      </c>
      <c r="F86" s="108">
        <f>IF(ISNUMBER(D86), $B91 * E86, "")</f>
        <v>1142.1319796954315</v>
      </c>
      <c r="G86" s="109">
        <v>398</v>
      </c>
      <c r="H86" s="107">
        <f>IF(ISNUMBER(G86), (G86 - $B86) / $B86, "")</f>
        <v>1.015228426395939E-2</v>
      </c>
      <c r="I86" s="110">
        <f>IF(ISNUMBER(G86), $B91 * H86, "")</f>
        <v>1522.8426395939084</v>
      </c>
      <c r="J86" s="106">
        <v>403</v>
      </c>
      <c r="K86" s="107">
        <f>IF(ISNUMBER(J86), (J86 - $B86) / $B86, "")</f>
        <v>2.2842639593908629E-2</v>
      </c>
      <c r="L86" s="108">
        <f>IF(ISNUMBER(J86), $B91 * K86, "")</f>
        <v>3426.3959390862942</v>
      </c>
      <c r="M86" s="109">
        <v>398</v>
      </c>
      <c r="N86" s="107">
        <f>IF(ISNUMBER(M86), (M86 - $B86) / $B86, "")</f>
        <v>1.015228426395939E-2</v>
      </c>
      <c r="O86" s="108">
        <f>IF(ISNUMBER(M86), $B91 * N86, "")</f>
        <v>1522.8426395939084</v>
      </c>
      <c r="Q86" s="264"/>
      <c r="R86" s="264"/>
      <c r="S86" s="264"/>
    </row>
    <row r="87" spans="1:19" ht="17.25" thickBot="1">
      <c r="A87" s="125" t="s">
        <v>204</v>
      </c>
      <c r="B87" s="126">
        <v>903</v>
      </c>
      <c r="C87" s="77">
        <v>1.00671141E-2</v>
      </c>
      <c r="D87" s="15">
        <v>903</v>
      </c>
      <c r="E87" s="32">
        <f t="shared" ref="E87:E90" si="42">IF(ISNUMBER(D87), (D87 - $B87) / $B87, "")</f>
        <v>0</v>
      </c>
      <c r="F87" s="18">
        <f>IF(ISNUMBER(D87), $B91 * E87, "")</f>
        <v>0</v>
      </c>
      <c r="G87" s="31">
        <v>898</v>
      </c>
      <c r="H87" s="32">
        <f t="shared" ref="H87:H90" si="43">IF(ISNUMBER(G87), (G87 - $B87) / $B87, "")</f>
        <v>-5.5370985603543747E-3</v>
      </c>
      <c r="I87" s="101">
        <f>IF(ISNUMBER(G87), $B91 * H87, "")</f>
        <v>-830.56478405315625</v>
      </c>
      <c r="J87" s="15">
        <v>911</v>
      </c>
      <c r="K87" s="32">
        <f t="shared" ref="K87:K90" si="44">IF(ISNUMBER(J87), (J87 - $B87) / $B87, "")</f>
        <v>8.8593576965669985E-3</v>
      </c>
      <c r="L87" s="18">
        <f>IF(ISNUMBER(J87), $B91 * K87, "")</f>
        <v>1328.9036544850499</v>
      </c>
      <c r="M87" s="31">
        <v>916</v>
      </c>
      <c r="N87" s="32">
        <f t="shared" ref="N87:N90" si="45">IF(ISNUMBER(M87), (M87 - $B87) / $B87, "")</f>
        <v>1.4396456256921373E-2</v>
      </c>
      <c r="O87" s="18">
        <f>IF(ISNUMBER(M87), $B91 * N87, "")</f>
        <v>2159.4684385382061</v>
      </c>
      <c r="Q87" s="264"/>
      <c r="R87" s="264"/>
      <c r="S87" s="264"/>
    </row>
    <row r="88" spans="1:19" ht="17.25" thickBot="1">
      <c r="A88" s="125" t="s">
        <v>54</v>
      </c>
      <c r="B88" s="126">
        <v>437</v>
      </c>
      <c r="C88" s="77">
        <v>9.2378753000000001E-3</v>
      </c>
      <c r="D88" s="15">
        <v>438</v>
      </c>
      <c r="E88" s="32">
        <f t="shared" si="42"/>
        <v>2.2883295194508009E-3</v>
      </c>
      <c r="F88" s="18">
        <f>IF(ISNUMBER(D88), $B91 * E88, "")</f>
        <v>343.24942791762015</v>
      </c>
      <c r="G88" s="31" t="s">
        <v>329</v>
      </c>
      <c r="H88" s="32" t="str">
        <f t="shared" si="43"/>
        <v/>
      </c>
      <c r="I88" s="101" t="str">
        <f>IF(ISNUMBER(G88), $B91 * H88, "")</f>
        <v/>
      </c>
      <c r="J88" s="15" t="s">
        <v>329</v>
      </c>
      <c r="K88" s="32" t="str">
        <f t="shared" si="44"/>
        <v/>
      </c>
      <c r="L88" s="18" t="str">
        <f>IF(ISNUMBER(J88), $B91 * K88, "")</f>
        <v/>
      </c>
      <c r="M88" s="31" t="s">
        <v>329</v>
      </c>
      <c r="N88" s="32" t="str">
        <f t="shared" si="45"/>
        <v/>
      </c>
      <c r="O88" s="18" t="str">
        <f>IF(ISNUMBER(M88), $B91 * N88, "")</f>
        <v/>
      </c>
      <c r="Q88" s="264"/>
      <c r="R88" s="264"/>
      <c r="S88" s="264"/>
    </row>
    <row r="89" spans="1:19">
      <c r="A89" s="125" t="s">
        <v>164</v>
      </c>
      <c r="B89" s="126">
        <v>227</v>
      </c>
      <c r="C89" s="77">
        <v>8.8888888999999992E-3</v>
      </c>
      <c r="D89" s="15">
        <v>229</v>
      </c>
      <c r="E89" s="32">
        <f t="shared" si="42"/>
        <v>8.8105726872246704E-3</v>
      </c>
      <c r="F89" s="18">
        <f>IF(ISNUMBER(D89), $B91 * E89, "")</f>
        <v>1321.5859030837005</v>
      </c>
      <c r="G89" s="31">
        <v>229</v>
      </c>
      <c r="H89" s="32">
        <f t="shared" si="43"/>
        <v>8.8105726872246704E-3</v>
      </c>
      <c r="I89" s="101">
        <f>IF(ISNUMBER(G89), $B91 * H89, "")</f>
        <v>1321.5859030837005</v>
      </c>
      <c r="J89" s="15">
        <v>230</v>
      </c>
      <c r="K89" s="32">
        <f t="shared" si="44"/>
        <v>1.3215859030837005E-2</v>
      </c>
      <c r="L89" s="18">
        <f>IF(ISNUMBER(J89), $B91 * K89, "")</f>
        <v>1982.3788546255507</v>
      </c>
      <c r="M89" s="31">
        <v>229</v>
      </c>
      <c r="N89" s="32">
        <f t="shared" si="45"/>
        <v>8.8105726872246704E-3</v>
      </c>
      <c r="O89" s="18">
        <f>IF(ISNUMBER(M89), $B91 * N89, "")</f>
        <v>1321.5859030837005</v>
      </c>
      <c r="Q89" s="253"/>
      <c r="R89" s="254"/>
      <c r="S89" s="255"/>
    </row>
    <row r="90" spans="1:19" ht="17.25" thickBot="1">
      <c r="A90" s="130" t="s">
        <v>122</v>
      </c>
      <c r="B90" s="131">
        <v>607</v>
      </c>
      <c r="C90" s="79">
        <v>8.3056477999999996E-3</v>
      </c>
      <c r="D90" s="24">
        <v>616</v>
      </c>
      <c r="E90" s="25">
        <f t="shared" si="42"/>
        <v>1.4827018121911038E-2</v>
      </c>
      <c r="F90" s="104">
        <f>IF(ISNUMBER(D90), $B91 * E90, "")</f>
        <v>2224.0527182866558</v>
      </c>
      <c r="G90" s="102">
        <v>611</v>
      </c>
      <c r="H90" s="25">
        <f t="shared" si="43"/>
        <v>6.5897858319604614E-3</v>
      </c>
      <c r="I90" s="103">
        <f>IF(ISNUMBER(G90), $B91 * H90, "")</f>
        <v>988.46787479406919</v>
      </c>
      <c r="J90" s="24">
        <v>617</v>
      </c>
      <c r="K90" s="25">
        <f t="shared" si="44"/>
        <v>1.6474464579901153E-2</v>
      </c>
      <c r="L90" s="104">
        <f>IF(ISNUMBER(J90), $B91 * K90, "")</f>
        <v>2471.169686985173</v>
      </c>
      <c r="M90" s="102">
        <v>614</v>
      </c>
      <c r="N90" s="25">
        <f t="shared" si="45"/>
        <v>1.1532125205930808E-2</v>
      </c>
      <c r="O90" s="104">
        <f>IF(ISNUMBER(M90), $B91 * N90, "")</f>
        <v>1729.8187808896212</v>
      </c>
      <c r="Q90" s="256"/>
      <c r="R90" s="257"/>
      <c r="S90" s="258"/>
    </row>
    <row r="91" spans="1:19" ht="17.25" thickBot="1">
      <c r="A91" s="132" t="s">
        <v>268</v>
      </c>
      <c r="B91" s="317">
        <f>$B$37</f>
        <v>150000</v>
      </c>
      <c r="C91" s="318"/>
      <c r="D91" s="26" t="s">
        <v>269</v>
      </c>
      <c r="E91" s="27">
        <f>IF(COUNT(E71:E90), SUM(E71:E90) / COUNT(E71:E90), 0)</f>
        <v>3.1786315682883912E-2</v>
      </c>
      <c r="F91" s="28">
        <f>SUM(F71:F90)</f>
        <v>95358.947048651768</v>
      </c>
      <c r="G91" s="26" t="s">
        <v>269</v>
      </c>
      <c r="H91" s="27">
        <f>IF(COUNT(H71:H90), SUM(H71:H90) / COUNT(H71:H90), 0)</f>
        <v>2.4149698248130781E-2</v>
      </c>
      <c r="I91" s="28">
        <f>SUM(I71:I90)</f>
        <v>68826.640007172711</v>
      </c>
      <c r="J91" s="26" t="s">
        <v>269</v>
      </c>
      <c r="K91" s="27">
        <f>IF(COUNT(K71:K90), SUM(K71:K90) / COUNT(K71:K90), 0)</f>
        <v>2.9171380756457487E-2</v>
      </c>
      <c r="L91" s="28">
        <f>SUM(L71:L90)</f>
        <v>83138.435155903848</v>
      </c>
      <c r="M91" s="26" t="s">
        <v>269</v>
      </c>
      <c r="N91" s="27">
        <f>IF(COUNT(N71:N90), SUM(N71:N90) / COUNT(N71:N90), 0)</f>
        <v>1.1448325356681928E-2</v>
      </c>
      <c r="O91" s="28">
        <f>SUM(O71:O90)</f>
        <v>32627.727266543498</v>
      </c>
      <c r="Q91" s="259"/>
      <c r="R91" s="260"/>
      <c r="S91" s="261"/>
    </row>
    <row r="93" spans="1:19" ht="17.25" thickBot="1"/>
    <row r="94" spans="1:19" ht="17.25" thickBot="1">
      <c r="A94" s="275" t="s">
        <v>46</v>
      </c>
      <c r="B94" s="276"/>
      <c r="C94" s="276"/>
      <c r="D94" s="276"/>
      <c r="E94" s="276"/>
      <c r="F94" s="276"/>
      <c r="G94" s="276"/>
      <c r="H94" s="276"/>
      <c r="I94" s="276"/>
      <c r="J94" s="276"/>
      <c r="K94" s="276"/>
      <c r="L94" s="276"/>
      <c r="M94" s="276"/>
      <c r="N94" s="276"/>
      <c r="O94" s="277"/>
      <c r="Q94" s="274"/>
      <c r="R94" s="274"/>
      <c r="S94" s="274"/>
    </row>
    <row r="95" spans="1:19" ht="17.25" thickBot="1">
      <c r="A95" s="209" t="s">
        <v>265</v>
      </c>
      <c r="B95" s="275" t="s">
        <v>49</v>
      </c>
      <c r="C95" s="277"/>
      <c r="D95" s="275" t="s">
        <v>58</v>
      </c>
      <c r="E95" s="276"/>
      <c r="F95" s="277"/>
      <c r="G95" s="278">
        <f>_xlfn.IFNA(VLOOKUP(B95, 현재가테이블!$B$2:$D$200, 2, FALSE), "-")</f>
        <v>74050000</v>
      </c>
      <c r="H95" s="279"/>
      <c r="I95" s="280"/>
      <c r="J95" s="275" t="s">
        <v>59</v>
      </c>
      <c r="K95" s="276"/>
      <c r="L95" s="277"/>
      <c r="M95" s="281">
        <f>_xlfn.IFNA(VLOOKUP(B95, 현재가테이블!$B$2:$D$200, 3, FALSE), "-")</f>
        <v>-1.04236269E-2</v>
      </c>
      <c r="N95" s="282"/>
      <c r="O95" s="283"/>
      <c r="Q95" s="274"/>
      <c r="R95" s="274"/>
      <c r="S95" s="274"/>
    </row>
    <row r="96" spans="1:19" ht="17.25" thickBot="1">
      <c r="A96" s="319" t="s">
        <v>55</v>
      </c>
      <c r="B96" s="315" t="str">
        <f>TEXT($G$1, "[$-ko-KR]yyyy-mm-dd(ddd) ") &amp; "오전 00:00"</f>
        <v>2021-10-14(목) 오전 00:00</v>
      </c>
      <c r="C96" s="316"/>
      <c r="D96" s="288" t="str">
        <f>TEXT($G$1, "[$-ko-KR]yyyy-mm-dd(ddd) ") &amp; "오후 14:00"</f>
        <v>2021-10-14(목) 오후 14:00</v>
      </c>
      <c r="E96" s="289"/>
      <c r="F96" s="290"/>
      <c r="G96" s="288" t="str">
        <f>TEXT($G$1, "[$-ko-KR]yyyy-mm-dd(ddd) ") &amp; "오후 19:00"</f>
        <v>2021-10-14(목) 오후 19:00</v>
      </c>
      <c r="H96" s="289"/>
      <c r="I96" s="290"/>
      <c r="J96" s="288" t="str">
        <f>TEXT($G$1, "[$-ko-KR]yyyy-mm-dd(ddd) ") &amp; "오후 21:00"</f>
        <v>2021-10-14(목) 오후 21:00</v>
      </c>
      <c r="K96" s="289"/>
      <c r="L96" s="290"/>
      <c r="M96" s="288" t="str">
        <f>TEXT($G$1+1, "[$-ko-KR]yyyy-mm-dd(ddd) ") &amp; "오전 00:00"</f>
        <v>2021-10-15(금) 오전 00:00</v>
      </c>
      <c r="N96" s="289"/>
      <c r="O96" s="290"/>
      <c r="Q96" s="274"/>
      <c r="R96" s="274"/>
      <c r="S96" s="274"/>
    </row>
    <row r="97" spans="1:19" ht="17.25" thickBot="1">
      <c r="A97" s="320"/>
      <c r="B97" s="121" t="s">
        <v>58</v>
      </c>
      <c r="C97" s="122" t="s">
        <v>59</v>
      </c>
      <c r="D97" s="2" t="s">
        <v>58</v>
      </c>
      <c r="E97" s="10" t="s">
        <v>266</v>
      </c>
      <c r="F97" s="11" t="s">
        <v>267</v>
      </c>
      <c r="G97" s="210" t="s">
        <v>58</v>
      </c>
      <c r="H97" s="211" t="s">
        <v>266</v>
      </c>
      <c r="I97" s="212" t="s">
        <v>267</v>
      </c>
      <c r="J97" s="10" t="s">
        <v>58</v>
      </c>
      <c r="K97" s="10" t="s">
        <v>266</v>
      </c>
      <c r="L97" s="115" t="s">
        <v>267</v>
      </c>
      <c r="M97" s="2" t="s">
        <v>58</v>
      </c>
      <c r="N97" s="10" t="s">
        <v>266</v>
      </c>
      <c r="O97" s="66" t="s">
        <v>267</v>
      </c>
      <c r="Q97" s="264"/>
      <c r="R97" s="264"/>
      <c r="S97" s="264"/>
    </row>
    <row r="98" spans="1:19" ht="17.25" thickBot="1">
      <c r="A98" s="123" t="s">
        <v>216</v>
      </c>
      <c r="B98" s="124">
        <v>217</v>
      </c>
      <c r="C98" s="76">
        <v>0.40909090910000001</v>
      </c>
      <c r="D98" s="13">
        <v>266</v>
      </c>
      <c r="E98" s="14">
        <f>IF(ISNUMBER(D98), (D98 - $B98) / $B98, "")</f>
        <v>0.22580645161290322</v>
      </c>
      <c r="F98" s="16">
        <f>IF(ISNUMBER(D98), $B118 * E98, "")</f>
        <v>33870.967741935485</v>
      </c>
      <c r="G98" s="29">
        <v>246</v>
      </c>
      <c r="H98" s="14">
        <f>IF(ISNUMBER(G98), (G98 - $B98) / $B98, "")</f>
        <v>0.13364055299539171</v>
      </c>
      <c r="I98" s="100">
        <f>IF(ISNUMBER(G98), $B118 * H98, "")</f>
        <v>20046.082949308755</v>
      </c>
      <c r="J98" s="13">
        <v>249</v>
      </c>
      <c r="K98" s="14">
        <f>IF(ISNUMBER(J98), (J98 - $B98) / $B98, "")</f>
        <v>0.14746543778801843</v>
      </c>
      <c r="L98" s="16">
        <f>IF(ISNUMBER(J98), $B118 * K98, "")</f>
        <v>22119.815668202766</v>
      </c>
      <c r="M98" s="29">
        <v>229</v>
      </c>
      <c r="N98" s="14">
        <f>IF(ISNUMBER(M98), (M98 - $B98) / $B98, "")</f>
        <v>5.5299539170506916E-2</v>
      </c>
      <c r="O98" s="16">
        <f>IF(ISNUMBER(M98), $B118 * N98, "")</f>
        <v>8294.9308755760376</v>
      </c>
      <c r="Q98" s="274"/>
      <c r="R98" s="274"/>
      <c r="S98" s="274"/>
    </row>
    <row r="99" spans="1:19" ht="17.25" thickBot="1">
      <c r="A99" s="125" t="s">
        <v>238</v>
      </c>
      <c r="B99" s="126">
        <v>224</v>
      </c>
      <c r="C99" s="77">
        <v>0.26553672319999999</v>
      </c>
      <c r="D99" s="15">
        <v>245</v>
      </c>
      <c r="E99" s="32">
        <f t="shared" ref="E99:E102" si="46">IF(ISNUMBER(D99), (D99 - $B99) / $B99, "")</f>
        <v>9.375E-2</v>
      </c>
      <c r="F99" s="18">
        <f>IF(ISNUMBER(D99), $B118 * E99, "")</f>
        <v>14062.5</v>
      </c>
      <c r="G99" s="31">
        <v>236</v>
      </c>
      <c r="H99" s="32">
        <f t="shared" ref="H99:H102" si="47">IF(ISNUMBER(G99), (G99 - $B99) / $B99, "")</f>
        <v>5.3571428571428568E-2</v>
      </c>
      <c r="I99" s="101">
        <f>IF(ISNUMBER(G99), $B118 * H99, "")</f>
        <v>8035.7142857142853</v>
      </c>
      <c r="J99" s="15">
        <v>235</v>
      </c>
      <c r="K99" s="32">
        <f t="shared" ref="K99:K102" si="48">IF(ISNUMBER(J99), (J99 - $B99) / $B99, "")</f>
        <v>4.9107142857142856E-2</v>
      </c>
      <c r="L99" s="18">
        <f>IF(ISNUMBER(J99), $B118 * K99, "")</f>
        <v>7366.0714285714284</v>
      </c>
      <c r="M99" s="31">
        <v>205</v>
      </c>
      <c r="N99" s="32">
        <f t="shared" ref="N99:N102" si="49">IF(ISNUMBER(M99), (M99 - $B99) / $B99, "")</f>
        <v>-8.4821428571428575E-2</v>
      </c>
      <c r="O99" s="18">
        <f>IF(ISNUMBER(M99), $B118 * N99, "")</f>
        <v>-12723.214285714286</v>
      </c>
      <c r="Q99" s="274"/>
      <c r="R99" s="274"/>
      <c r="S99" s="274"/>
    </row>
    <row r="100" spans="1:19" ht="17.25" thickBot="1">
      <c r="A100" s="125" t="s">
        <v>51</v>
      </c>
      <c r="B100" s="126">
        <v>452</v>
      </c>
      <c r="C100" s="77">
        <v>0.10243902439999999</v>
      </c>
      <c r="D100" s="15">
        <v>454</v>
      </c>
      <c r="E100" s="32">
        <f t="shared" si="46"/>
        <v>4.4247787610619468E-3</v>
      </c>
      <c r="F100" s="18">
        <f>IF(ISNUMBER(D100), $B118 * E100, "")</f>
        <v>663.71681415929197</v>
      </c>
      <c r="G100" s="31">
        <v>459</v>
      </c>
      <c r="H100" s="32">
        <f t="shared" si="47"/>
        <v>1.5486725663716814E-2</v>
      </c>
      <c r="I100" s="101">
        <f>IF(ISNUMBER(G100), $B118 * H100, "")</f>
        <v>2323.0088495575219</v>
      </c>
      <c r="J100" s="15">
        <v>460</v>
      </c>
      <c r="K100" s="32">
        <f t="shared" si="48"/>
        <v>1.7699115044247787E-2</v>
      </c>
      <c r="L100" s="18">
        <f>IF(ISNUMBER(J100), $B118 * K100, "")</f>
        <v>2654.8672566371679</v>
      </c>
      <c r="M100" s="31">
        <v>445</v>
      </c>
      <c r="N100" s="32">
        <f t="shared" si="49"/>
        <v>-1.5486725663716814E-2</v>
      </c>
      <c r="O100" s="18">
        <f>IF(ISNUMBER(M100), $B118 * N100, "")</f>
        <v>-2323.0088495575219</v>
      </c>
      <c r="Q100" s="264"/>
      <c r="R100" s="264"/>
      <c r="S100" s="264"/>
    </row>
    <row r="101" spans="1:19" ht="17.25" thickBot="1">
      <c r="A101" s="125" t="s">
        <v>202</v>
      </c>
      <c r="B101" s="126">
        <v>21.7</v>
      </c>
      <c r="C101" s="77">
        <v>9.0452261300000003E-2</v>
      </c>
      <c r="D101" s="15">
        <v>24</v>
      </c>
      <c r="E101" s="32">
        <f t="shared" si="46"/>
        <v>0.10599078341013829</v>
      </c>
      <c r="F101" s="18">
        <f>IF(ISNUMBER(D101), $B118 * E101, "")</f>
        <v>15898.617511520744</v>
      </c>
      <c r="G101" s="31">
        <v>22.4</v>
      </c>
      <c r="H101" s="32">
        <f t="shared" si="47"/>
        <v>3.2258064516129004E-2</v>
      </c>
      <c r="I101" s="101">
        <f>IF(ISNUMBER(G101), $B118 * H101, "")</f>
        <v>4838.7096774193506</v>
      </c>
      <c r="J101" s="15">
        <v>22.9</v>
      </c>
      <c r="K101" s="32">
        <f t="shared" si="48"/>
        <v>5.5299539170506881E-2</v>
      </c>
      <c r="L101" s="18">
        <f>IF(ISNUMBER(J101), $B118 * K101, "")</f>
        <v>8294.9308755760321</v>
      </c>
      <c r="M101" s="31">
        <v>22.7</v>
      </c>
      <c r="N101" s="32">
        <f t="shared" si="49"/>
        <v>4.6082949308755762E-2</v>
      </c>
      <c r="O101" s="18">
        <f>IF(ISNUMBER(M101), $B118 * N101, "")</f>
        <v>6912.442396313364</v>
      </c>
      <c r="Q101" s="264"/>
      <c r="R101" s="264"/>
      <c r="S101" s="264"/>
    </row>
    <row r="102" spans="1:19" ht="17.25" thickBot="1">
      <c r="A102" s="127" t="s">
        <v>72</v>
      </c>
      <c r="B102" s="128">
        <v>40.6</v>
      </c>
      <c r="C102" s="78">
        <v>8.5561497299999997E-2</v>
      </c>
      <c r="D102" s="20">
        <v>46.4</v>
      </c>
      <c r="E102" s="21">
        <f t="shared" si="46"/>
        <v>0.14285714285714279</v>
      </c>
      <c r="F102" s="22">
        <f>IF(ISNUMBER(D102), $B118 * E102, "")</f>
        <v>21428.57142857142</v>
      </c>
      <c r="G102" s="30">
        <v>44.3</v>
      </c>
      <c r="H102" s="21">
        <f t="shared" si="47"/>
        <v>9.1133004926108263E-2</v>
      </c>
      <c r="I102" s="105">
        <f>IF(ISNUMBER(G102), $B118 * H102, "")</f>
        <v>13669.950738916239</v>
      </c>
      <c r="J102" s="20">
        <v>43.8</v>
      </c>
      <c r="K102" s="21">
        <f t="shared" si="48"/>
        <v>7.8817733990147673E-2</v>
      </c>
      <c r="L102" s="22">
        <f>IF(ISNUMBER(J102), $B118 * K102, "")</f>
        <v>11822.66009852215</v>
      </c>
      <c r="M102" s="30">
        <v>41.4</v>
      </c>
      <c r="N102" s="21">
        <f t="shared" si="49"/>
        <v>1.9704433497536877E-2</v>
      </c>
      <c r="O102" s="22">
        <f>IF(ISNUMBER(M102), $B118 * N102, "")</f>
        <v>2955.6650246305317</v>
      </c>
      <c r="Q102" s="264"/>
      <c r="R102" s="264"/>
      <c r="S102" s="264"/>
    </row>
    <row r="103" spans="1:19" ht="17.25" thickBot="1">
      <c r="A103" s="125" t="s">
        <v>208</v>
      </c>
      <c r="B103" s="129">
        <v>21</v>
      </c>
      <c r="C103" s="80">
        <v>8.2474226799999995E-2</v>
      </c>
      <c r="D103" s="106">
        <v>23</v>
      </c>
      <c r="E103" s="107">
        <f>IF(ISNUMBER(D103), (D103 - $B103) / $B103, "")</f>
        <v>9.5238095238095233E-2</v>
      </c>
      <c r="F103" s="108">
        <f>IF(ISNUMBER(D103), $B118 * E103, "")</f>
        <v>14285.714285714284</v>
      </c>
      <c r="G103" s="109">
        <v>22.2</v>
      </c>
      <c r="H103" s="107">
        <f>IF(ISNUMBER(G103), (G103 - $B103) / $B103, "")</f>
        <v>5.7142857142857106E-2</v>
      </c>
      <c r="I103" s="110">
        <f>IF(ISNUMBER(G103), $B118 * H103, "")</f>
        <v>8571.4285714285652</v>
      </c>
      <c r="J103" s="106">
        <v>22.4</v>
      </c>
      <c r="K103" s="107">
        <f>IF(ISNUMBER(J103), (J103 - $B103) / $B103, "")</f>
        <v>6.6666666666666596E-2</v>
      </c>
      <c r="L103" s="108">
        <f>IF(ISNUMBER(J103), $B118 * K103, "")</f>
        <v>9999.9999999999891</v>
      </c>
      <c r="M103" s="109">
        <v>21.9</v>
      </c>
      <c r="N103" s="107">
        <f>IF(ISNUMBER(M103), (M103 - $B103) / $B103, "")</f>
        <v>4.2857142857142788E-2</v>
      </c>
      <c r="O103" s="108">
        <f>IF(ISNUMBER(M103), $B118 * N103, "")</f>
        <v>6428.5714285714184</v>
      </c>
      <c r="Q103" s="264"/>
      <c r="R103" s="264"/>
      <c r="S103" s="264"/>
    </row>
    <row r="104" spans="1:19" ht="17.25" thickBot="1">
      <c r="A104" s="125" t="s">
        <v>230</v>
      </c>
      <c r="B104" s="126">
        <v>1050</v>
      </c>
      <c r="C104" s="77">
        <v>7.3619631899999996E-2</v>
      </c>
      <c r="D104" s="15">
        <v>1045</v>
      </c>
      <c r="E104" s="32">
        <f t="shared" ref="E104:E107" si="50">IF(ISNUMBER(D104), (D104 - $B104) / $B104, "")</f>
        <v>-4.7619047619047623E-3</v>
      </c>
      <c r="F104" s="18">
        <f>IF(ISNUMBER(D104), $B118 * E104, "")</f>
        <v>-714.28571428571433</v>
      </c>
      <c r="G104" s="31">
        <v>1035</v>
      </c>
      <c r="H104" s="32">
        <f t="shared" ref="H104:H107" si="51">IF(ISNUMBER(G104), (G104 - $B104) / $B104, "")</f>
        <v>-1.4285714285714285E-2</v>
      </c>
      <c r="I104" s="101">
        <f>IF(ISNUMBER(G104), $B118 * H104, "")</f>
        <v>-2142.8571428571427</v>
      </c>
      <c r="J104" s="15">
        <v>1045</v>
      </c>
      <c r="K104" s="32">
        <f t="shared" ref="K104:K107" si="52">IF(ISNUMBER(J104), (J104 - $B104) / $B104, "")</f>
        <v>-4.7619047619047623E-3</v>
      </c>
      <c r="L104" s="18">
        <f>IF(ISNUMBER(J104), $B118 * K104, "")</f>
        <v>-714.28571428571433</v>
      </c>
      <c r="M104" s="31">
        <v>1035</v>
      </c>
      <c r="N104" s="32">
        <f t="shared" ref="N104:N107" si="53">IF(ISNUMBER(M104), (M104 - $B104) / $B104, "")</f>
        <v>-1.4285714285714285E-2</v>
      </c>
      <c r="O104" s="18">
        <f>IF(ISNUMBER(M104), $B118 * N104, "")</f>
        <v>-2142.8571428571427</v>
      </c>
      <c r="Q104" s="264"/>
      <c r="R104" s="264"/>
      <c r="S104" s="264"/>
    </row>
    <row r="105" spans="1:19" ht="17.25" thickBot="1">
      <c r="A105" s="125" t="s">
        <v>67</v>
      </c>
      <c r="B105" s="126">
        <v>5280</v>
      </c>
      <c r="C105" s="77">
        <v>7.0993914800000002E-2</v>
      </c>
      <c r="D105" s="15">
        <v>5495</v>
      </c>
      <c r="E105" s="32">
        <f t="shared" si="50"/>
        <v>4.0719696969696968E-2</v>
      </c>
      <c r="F105" s="18">
        <f>IF(ISNUMBER(D105), $B118 * E105, "")</f>
        <v>6107.954545454545</v>
      </c>
      <c r="G105" s="31">
        <v>5675</v>
      </c>
      <c r="H105" s="32">
        <f t="shared" si="51"/>
        <v>7.4810606060606064E-2</v>
      </c>
      <c r="I105" s="101">
        <f>IF(ISNUMBER(G105), $B118 * H105, "")</f>
        <v>11221.59090909091</v>
      </c>
      <c r="J105" s="15">
        <v>5615</v>
      </c>
      <c r="K105" s="32">
        <f t="shared" si="52"/>
        <v>6.3446969696969696E-2</v>
      </c>
      <c r="L105" s="18">
        <f>IF(ISNUMBER(J105), $B118 * K105, "")</f>
        <v>9517.045454545454</v>
      </c>
      <c r="M105" s="31">
        <v>5445</v>
      </c>
      <c r="N105" s="32">
        <f t="shared" si="53"/>
        <v>3.125E-2</v>
      </c>
      <c r="O105" s="18">
        <f>IF(ISNUMBER(M105), $B118 * N105, "")</f>
        <v>4687.5</v>
      </c>
      <c r="Q105" s="264"/>
      <c r="R105" s="264"/>
      <c r="S105" s="264"/>
    </row>
    <row r="106" spans="1:19" ht="17.25" thickBot="1">
      <c r="A106" s="125" t="s">
        <v>156</v>
      </c>
      <c r="B106" s="126">
        <v>38760</v>
      </c>
      <c r="C106" s="77">
        <v>6.1045715799999997E-2</v>
      </c>
      <c r="D106" s="15">
        <v>41270</v>
      </c>
      <c r="E106" s="32">
        <f t="shared" si="50"/>
        <v>6.4757481940144482E-2</v>
      </c>
      <c r="F106" s="18">
        <f>IF(ISNUMBER(D106), $B118 * E106, "")</f>
        <v>9713.6222910216729</v>
      </c>
      <c r="G106" s="31">
        <v>39480</v>
      </c>
      <c r="H106" s="32">
        <f t="shared" si="51"/>
        <v>1.8575851393188854E-2</v>
      </c>
      <c r="I106" s="101">
        <f>IF(ISNUMBER(G106), $B118 * H106, "")</f>
        <v>2786.377708978328</v>
      </c>
      <c r="J106" s="15">
        <v>39610</v>
      </c>
      <c r="K106" s="32">
        <f t="shared" si="52"/>
        <v>2.1929824561403508E-2</v>
      </c>
      <c r="L106" s="18">
        <f>IF(ISNUMBER(J106), $B118 * K106, "")</f>
        <v>3289.4736842105262</v>
      </c>
      <c r="M106" s="31">
        <v>39030</v>
      </c>
      <c r="N106" s="32">
        <f t="shared" si="53"/>
        <v>6.9659442724458202E-3</v>
      </c>
      <c r="O106" s="18">
        <f>IF(ISNUMBER(M106), $B118 * N106, "")</f>
        <v>1044.8916408668731</v>
      </c>
      <c r="Q106" s="33"/>
      <c r="R106" s="33"/>
    </row>
    <row r="107" spans="1:19" ht="17.25" thickBot="1">
      <c r="A107" s="130" t="s">
        <v>166</v>
      </c>
      <c r="B107" s="131">
        <v>2670</v>
      </c>
      <c r="C107" s="79">
        <v>5.7425742600000003E-2</v>
      </c>
      <c r="D107" s="24">
        <v>2725</v>
      </c>
      <c r="E107" s="25">
        <f t="shared" si="50"/>
        <v>2.0599250936329586E-2</v>
      </c>
      <c r="F107" s="104">
        <f>IF(ISNUMBER(D107), $B118 * E107, "")</f>
        <v>3089.8876404494381</v>
      </c>
      <c r="G107" s="102">
        <v>2660</v>
      </c>
      <c r="H107" s="25">
        <f t="shared" si="51"/>
        <v>-3.7453183520599251E-3</v>
      </c>
      <c r="I107" s="103">
        <f>IF(ISNUMBER(G107), $B118 * H107, "")</f>
        <v>-561.79775280898878</v>
      </c>
      <c r="J107" s="24">
        <v>2675</v>
      </c>
      <c r="K107" s="25">
        <f t="shared" si="52"/>
        <v>1.8726591760299626E-3</v>
      </c>
      <c r="L107" s="104">
        <f>IF(ISNUMBER(J107), $B118 * K107, "")</f>
        <v>280.89887640449439</v>
      </c>
      <c r="M107" s="102">
        <v>2585</v>
      </c>
      <c r="N107" s="25">
        <f t="shared" si="53"/>
        <v>-3.1835205992509365E-2</v>
      </c>
      <c r="O107" s="104">
        <f>IF(ISNUMBER(M107), $B118 * N107, "")</f>
        <v>-4775.2808988764045</v>
      </c>
      <c r="Q107" s="265"/>
      <c r="R107" s="266"/>
      <c r="S107" s="267"/>
    </row>
    <row r="108" spans="1:19">
      <c r="A108" s="123" t="s">
        <v>200</v>
      </c>
      <c r="B108" s="124">
        <v>88</v>
      </c>
      <c r="C108" s="76">
        <v>5.2631578900000003E-2</v>
      </c>
      <c r="D108" s="13">
        <v>91</v>
      </c>
      <c r="E108" s="14">
        <f>IF(ISNUMBER(D108), (D108 - $B108) / $B108, "")</f>
        <v>3.4090909090909088E-2</v>
      </c>
      <c r="F108" s="16">
        <f>IF(ISNUMBER(D108), $B118 * E108, "")</f>
        <v>5113.6363636363631</v>
      </c>
      <c r="G108" s="29">
        <v>88.6</v>
      </c>
      <c r="H108" s="14">
        <f>IF(ISNUMBER(G108), (G108 - $B108) / $B108, "")</f>
        <v>6.8181818181817537E-3</v>
      </c>
      <c r="I108" s="100">
        <f>IF(ISNUMBER(G108), $B118 * H108, "")</f>
        <v>1022.7272727272631</v>
      </c>
      <c r="J108" s="13">
        <v>89.2</v>
      </c>
      <c r="K108" s="14">
        <f>IF(ISNUMBER(J108), (J108 - $B108) / $B108, "")</f>
        <v>1.3636363636363669E-2</v>
      </c>
      <c r="L108" s="16">
        <f>IF(ISNUMBER(J108), $B118 * K108, "")</f>
        <v>2045.4545454545503</v>
      </c>
      <c r="M108" s="29">
        <v>89.1</v>
      </c>
      <c r="N108" s="14">
        <f>IF(ISNUMBER(M108), (M108 - $B108) / $B108, "")</f>
        <v>1.2499999999999935E-2</v>
      </c>
      <c r="O108" s="16">
        <f>IF(ISNUMBER(M108), $B118 * N108, "")</f>
        <v>1874.9999999999902</v>
      </c>
      <c r="Q108" s="268"/>
      <c r="R108" s="269"/>
      <c r="S108" s="270"/>
    </row>
    <row r="109" spans="1:19" ht="17.25" thickBot="1">
      <c r="A109" s="125" t="s">
        <v>192</v>
      </c>
      <c r="B109" s="126">
        <v>134</v>
      </c>
      <c r="C109" s="77">
        <v>4.6875E-2</v>
      </c>
      <c r="D109" s="15">
        <v>141</v>
      </c>
      <c r="E109" s="32">
        <f t="shared" ref="E109:E112" si="54">IF(ISNUMBER(D109), (D109 - $B109) / $B109, "")</f>
        <v>5.2238805970149252E-2</v>
      </c>
      <c r="F109" s="18">
        <f>IF(ISNUMBER(D109), $B118 * E109, "")</f>
        <v>7835.8208955223881</v>
      </c>
      <c r="G109" s="31">
        <v>139</v>
      </c>
      <c r="H109" s="32">
        <f t="shared" ref="H109:H112" si="55">IF(ISNUMBER(G109), (G109 - $B109) / $B109, "")</f>
        <v>3.7313432835820892E-2</v>
      </c>
      <c r="I109" s="101">
        <f>IF(ISNUMBER(G109), $B118 * H109, "")</f>
        <v>5597.0149253731342</v>
      </c>
      <c r="J109" s="15">
        <v>141</v>
      </c>
      <c r="K109" s="32">
        <f t="shared" ref="K109:K112" si="56">IF(ISNUMBER(J109), (J109 - $B109) / $B109, "")</f>
        <v>5.2238805970149252E-2</v>
      </c>
      <c r="L109" s="18">
        <f>IF(ISNUMBER(J109), $B118 * K109, "")</f>
        <v>7835.8208955223881</v>
      </c>
      <c r="M109" s="31">
        <v>138</v>
      </c>
      <c r="N109" s="32">
        <f t="shared" ref="N109:N112" si="57">IF(ISNUMBER(M109), (M109 - $B109) / $B109, "")</f>
        <v>2.9850746268656716E-2</v>
      </c>
      <c r="O109" s="18">
        <f>IF(ISNUMBER(M109), $B118 * N109, "")</f>
        <v>4477.6119402985078</v>
      </c>
      <c r="Q109" s="271"/>
      <c r="R109" s="272"/>
      <c r="S109" s="273"/>
    </row>
    <row r="110" spans="1:19" ht="17.25" thickBot="1">
      <c r="A110" s="125" t="s">
        <v>184</v>
      </c>
      <c r="B110" s="126">
        <v>11260</v>
      </c>
      <c r="C110" s="77">
        <v>4.5496750199999998E-2</v>
      </c>
      <c r="D110" s="15">
        <v>11370</v>
      </c>
      <c r="E110" s="32">
        <f t="shared" si="54"/>
        <v>9.7690941385435177E-3</v>
      </c>
      <c r="F110" s="18">
        <f>IF(ISNUMBER(D110), $B118 * E110, "")</f>
        <v>1465.3641207815276</v>
      </c>
      <c r="G110" s="31">
        <v>11360</v>
      </c>
      <c r="H110" s="32">
        <f t="shared" si="55"/>
        <v>8.8809946714031966E-3</v>
      </c>
      <c r="I110" s="101">
        <f>IF(ISNUMBER(G110), $B118 * H110, "")</f>
        <v>1332.1492007104796</v>
      </c>
      <c r="J110" s="15">
        <v>11410</v>
      </c>
      <c r="K110" s="32">
        <f t="shared" si="56"/>
        <v>1.3321492007104795E-2</v>
      </c>
      <c r="L110" s="18">
        <f>IF(ISNUMBER(J110), $B118 * K110, "")</f>
        <v>1998.2238010657193</v>
      </c>
      <c r="M110" s="31">
        <v>11160</v>
      </c>
      <c r="N110" s="32">
        <f t="shared" si="57"/>
        <v>-8.8809946714031966E-3</v>
      </c>
      <c r="O110" s="18">
        <f>IF(ISNUMBER(M110), $B118 * N110, "")</f>
        <v>-1332.1492007104796</v>
      </c>
      <c r="Q110" s="264"/>
      <c r="R110" s="264"/>
      <c r="S110" s="264"/>
    </row>
    <row r="111" spans="1:19" ht="17.25" thickBot="1">
      <c r="A111" s="125" t="s">
        <v>126</v>
      </c>
      <c r="B111" s="126">
        <v>138</v>
      </c>
      <c r="C111" s="77">
        <v>4.5454545499999999E-2</v>
      </c>
      <c r="D111" s="15">
        <v>146</v>
      </c>
      <c r="E111" s="32">
        <f t="shared" si="54"/>
        <v>5.7971014492753624E-2</v>
      </c>
      <c r="F111" s="18">
        <f>IF(ISNUMBER(D111), $B118 * E111, "")</f>
        <v>8695.652173913044</v>
      </c>
      <c r="G111" s="31">
        <v>147</v>
      </c>
      <c r="H111" s="32">
        <f t="shared" si="55"/>
        <v>6.5217391304347824E-2</v>
      </c>
      <c r="I111" s="101">
        <f>IF(ISNUMBER(G111), $B118 * H111, "")</f>
        <v>9782.608695652174</v>
      </c>
      <c r="J111" s="15">
        <v>148</v>
      </c>
      <c r="K111" s="32">
        <f t="shared" si="56"/>
        <v>7.2463768115942032E-2</v>
      </c>
      <c r="L111" s="18">
        <f>IF(ISNUMBER(J111), $B118 * K111, "")</f>
        <v>10869.565217391304</v>
      </c>
      <c r="M111" s="31">
        <v>146</v>
      </c>
      <c r="N111" s="32">
        <f t="shared" si="57"/>
        <v>5.7971014492753624E-2</v>
      </c>
      <c r="O111" s="18">
        <f>IF(ISNUMBER(M111), $B118 * N111, "")</f>
        <v>8695.652173913044</v>
      </c>
      <c r="Q111" s="274"/>
      <c r="R111" s="274"/>
      <c r="S111" s="274"/>
    </row>
    <row r="112" spans="1:19" ht="17.25" thickBot="1">
      <c r="A112" s="127" t="s">
        <v>226</v>
      </c>
      <c r="B112" s="128">
        <v>920</v>
      </c>
      <c r="C112" s="78">
        <v>4.4267877400000002E-2</v>
      </c>
      <c r="D112" s="20">
        <v>932</v>
      </c>
      <c r="E112" s="21">
        <f t="shared" si="54"/>
        <v>1.3043478260869565E-2</v>
      </c>
      <c r="F112" s="22">
        <f>IF(ISNUMBER(D112), $B118 * E112, "")</f>
        <v>1956.5217391304348</v>
      </c>
      <c r="G112" s="30">
        <v>947</v>
      </c>
      <c r="H112" s="21">
        <f t="shared" si="55"/>
        <v>2.9347826086956522E-2</v>
      </c>
      <c r="I112" s="105">
        <f>IF(ISNUMBER(G112), $B118 * H112, "")</f>
        <v>4402.173913043478</v>
      </c>
      <c r="J112" s="20">
        <v>947</v>
      </c>
      <c r="K112" s="21">
        <f t="shared" si="56"/>
        <v>2.9347826086956522E-2</v>
      </c>
      <c r="L112" s="22">
        <f>IF(ISNUMBER(J112), $B118 * K112, "")</f>
        <v>4402.173913043478</v>
      </c>
      <c r="M112" s="30">
        <v>950</v>
      </c>
      <c r="N112" s="21">
        <f t="shared" si="57"/>
        <v>3.2608695652173912E-2</v>
      </c>
      <c r="O112" s="22">
        <f>IF(ISNUMBER(M112), $B118 * N112, "")</f>
        <v>4891.304347826087</v>
      </c>
      <c r="Q112" s="274"/>
      <c r="R112" s="274"/>
      <c r="S112" s="274"/>
    </row>
    <row r="113" spans="1:19" ht="17.25" thickBot="1">
      <c r="A113" s="125" t="s">
        <v>206</v>
      </c>
      <c r="B113" s="129">
        <v>16.600000000000001</v>
      </c>
      <c r="C113" s="80">
        <v>4.4025157199999998E-2</v>
      </c>
      <c r="D113" s="106">
        <v>17.399999999999999</v>
      </c>
      <c r="E113" s="107">
        <f>IF(ISNUMBER(D113), (D113 - $B113) / $B113, "")</f>
        <v>4.8192771084337171E-2</v>
      </c>
      <c r="F113" s="108">
        <f>IF(ISNUMBER(D113), $B118 * E113, "")</f>
        <v>7228.9156626505755</v>
      </c>
      <c r="G113" s="109">
        <v>17</v>
      </c>
      <c r="H113" s="107">
        <f>IF(ISNUMBER(G113), (G113 - $B113) / $B113, "")</f>
        <v>2.4096385542168586E-2</v>
      </c>
      <c r="I113" s="110">
        <f>IF(ISNUMBER(G113), $B118 * H113, "")</f>
        <v>3614.4578313252878</v>
      </c>
      <c r="J113" s="106">
        <v>17.2</v>
      </c>
      <c r="K113" s="107">
        <f>IF(ISNUMBER(J113), (J113 - $B113) / $B113, "")</f>
        <v>3.6144578313252879E-2</v>
      </c>
      <c r="L113" s="108">
        <f>IF(ISNUMBER(J113), $B118 * K113, "")</f>
        <v>5421.6867469879317</v>
      </c>
      <c r="M113" s="109">
        <v>17</v>
      </c>
      <c r="N113" s="107">
        <f>IF(ISNUMBER(M113), (M113 - $B113) / $B113, "")</f>
        <v>2.4096385542168586E-2</v>
      </c>
      <c r="O113" s="108">
        <f>IF(ISNUMBER(M113), $B118 * N113, "")</f>
        <v>3614.4578313252878</v>
      </c>
      <c r="Q113" s="264"/>
      <c r="R113" s="264"/>
      <c r="S113" s="264"/>
    </row>
    <row r="114" spans="1:19" ht="17.25" thickBot="1">
      <c r="A114" s="125" t="s">
        <v>134</v>
      </c>
      <c r="B114" s="126">
        <v>2100</v>
      </c>
      <c r="C114" s="77">
        <v>4.2183622800000001E-2</v>
      </c>
      <c r="D114" s="15">
        <v>2110</v>
      </c>
      <c r="E114" s="32">
        <f t="shared" ref="E114:E117" si="58">IF(ISNUMBER(D114), (D114 - $B114) / $B114, "")</f>
        <v>4.7619047619047623E-3</v>
      </c>
      <c r="F114" s="18">
        <f>IF(ISNUMBER(D114), $B118 * E114, "")</f>
        <v>714.28571428571433</v>
      </c>
      <c r="G114" s="31">
        <v>2135</v>
      </c>
      <c r="H114" s="32">
        <f t="shared" ref="H114:H117" si="59">IF(ISNUMBER(G114), (G114 - $B114) / $B114, "")</f>
        <v>1.6666666666666666E-2</v>
      </c>
      <c r="I114" s="101">
        <f>IF(ISNUMBER(G114), $B118 * H114, "")</f>
        <v>2500</v>
      </c>
      <c r="J114" s="15">
        <v>2140</v>
      </c>
      <c r="K114" s="32">
        <f t="shared" ref="K114:K117" si="60">IF(ISNUMBER(J114), (J114 - $B114) / $B114, "")</f>
        <v>1.9047619047619049E-2</v>
      </c>
      <c r="L114" s="18">
        <f>IF(ISNUMBER(J114), $B118 * K114, "")</f>
        <v>2857.1428571428573</v>
      </c>
      <c r="M114" s="31">
        <v>2115</v>
      </c>
      <c r="N114" s="32">
        <f t="shared" ref="N114:N117" si="61">IF(ISNUMBER(M114), (M114 - $B114) / $B114, "")</f>
        <v>7.1428571428571426E-3</v>
      </c>
      <c r="O114" s="18">
        <f>IF(ISNUMBER(M114), $B118 * N114, "")</f>
        <v>1071.4285714285713</v>
      </c>
      <c r="Q114" s="264"/>
      <c r="R114" s="264"/>
      <c r="S114" s="264"/>
    </row>
    <row r="115" spans="1:19" ht="17.25" thickBot="1">
      <c r="A115" s="125" t="s">
        <v>218</v>
      </c>
      <c r="B115" s="126">
        <v>257</v>
      </c>
      <c r="C115" s="77">
        <v>4.048583E-2</v>
      </c>
      <c r="D115" s="15">
        <v>263</v>
      </c>
      <c r="E115" s="32">
        <f t="shared" si="58"/>
        <v>2.3346303501945526E-2</v>
      </c>
      <c r="F115" s="18">
        <f>IF(ISNUMBER(D115), $B118 * E115, "")</f>
        <v>3501.9455252918287</v>
      </c>
      <c r="G115" s="31">
        <v>259</v>
      </c>
      <c r="H115" s="32">
        <f t="shared" si="59"/>
        <v>7.7821011673151752E-3</v>
      </c>
      <c r="I115" s="101">
        <f>IF(ISNUMBER(G115), $B118 * H115, "")</f>
        <v>1167.3151750972763</v>
      </c>
      <c r="J115" s="15">
        <v>259</v>
      </c>
      <c r="K115" s="32">
        <f t="shared" si="60"/>
        <v>7.7821011673151752E-3</v>
      </c>
      <c r="L115" s="18">
        <f>IF(ISNUMBER(J115), $B118 * K115, "")</f>
        <v>1167.3151750972763</v>
      </c>
      <c r="M115" s="31">
        <v>256</v>
      </c>
      <c r="N115" s="32">
        <f t="shared" si="61"/>
        <v>-3.8910505836575876E-3</v>
      </c>
      <c r="O115" s="18">
        <f>IF(ISNUMBER(M115), $B118 * N115, "")</f>
        <v>-583.65758754863816</v>
      </c>
      <c r="Q115" s="264"/>
      <c r="R115" s="264"/>
      <c r="S115" s="264"/>
    </row>
    <row r="116" spans="1:19">
      <c r="A116" s="125" t="s">
        <v>232</v>
      </c>
      <c r="B116" s="126">
        <v>87.6</v>
      </c>
      <c r="C116" s="77">
        <v>3.7914691899999999E-2</v>
      </c>
      <c r="D116" s="15">
        <v>88.8</v>
      </c>
      <c r="E116" s="32">
        <f t="shared" si="58"/>
        <v>1.3698630136986335E-2</v>
      </c>
      <c r="F116" s="18">
        <f>IF(ISNUMBER(D116), $B118 * E116, "")</f>
        <v>2054.7945205479505</v>
      </c>
      <c r="G116" s="31">
        <v>87.8</v>
      </c>
      <c r="H116" s="32">
        <f t="shared" si="59"/>
        <v>2.2831050228310826E-3</v>
      </c>
      <c r="I116" s="101">
        <f>IF(ISNUMBER(G116), $B118 * H116, "")</f>
        <v>342.46575342466241</v>
      </c>
      <c r="J116" s="15">
        <v>88.9</v>
      </c>
      <c r="K116" s="32">
        <f t="shared" si="60"/>
        <v>1.4840182648401957E-2</v>
      </c>
      <c r="L116" s="18">
        <f>IF(ISNUMBER(J116), $B118 * K116, "")</f>
        <v>2226.0273972602936</v>
      </c>
      <c r="M116" s="31">
        <v>87.6</v>
      </c>
      <c r="N116" s="32">
        <f t="shared" si="61"/>
        <v>0</v>
      </c>
      <c r="O116" s="18">
        <f>IF(ISNUMBER(M116), $B118 * N116, "")</f>
        <v>0</v>
      </c>
      <c r="Q116" s="253"/>
      <c r="R116" s="254"/>
      <c r="S116" s="255"/>
    </row>
    <row r="117" spans="1:19" ht="17.25" thickBot="1">
      <c r="A117" s="130" t="s">
        <v>242</v>
      </c>
      <c r="B117" s="131">
        <v>2445</v>
      </c>
      <c r="C117" s="79">
        <v>3.6016949200000002E-2</v>
      </c>
      <c r="D117" s="24">
        <v>2680</v>
      </c>
      <c r="E117" s="25">
        <f t="shared" si="58"/>
        <v>9.6114519427402859E-2</v>
      </c>
      <c r="F117" s="104">
        <f>IF(ISNUMBER(D117), $B118 * E117, "")</f>
        <v>14417.177914110429</v>
      </c>
      <c r="G117" s="102">
        <v>2660</v>
      </c>
      <c r="H117" s="25">
        <f t="shared" si="59"/>
        <v>8.7934560327198361E-2</v>
      </c>
      <c r="I117" s="103">
        <f>IF(ISNUMBER(G117), $B118 * H117, "")</f>
        <v>13190.184049079755</v>
      </c>
      <c r="J117" s="24">
        <v>2675</v>
      </c>
      <c r="K117" s="25">
        <f t="shared" si="60"/>
        <v>9.4069529652351741E-2</v>
      </c>
      <c r="L117" s="104">
        <f>IF(ISNUMBER(J117), $B118 * K117, "")</f>
        <v>14110.429447852761</v>
      </c>
      <c r="M117" s="102">
        <v>2640</v>
      </c>
      <c r="N117" s="25">
        <f t="shared" si="61"/>
        <v>7.9754601226993863E-2</v>
      </c>
      <c r="O117" s="104">
        <f>IF(ISNUMBER(M117), $B118 * N117, "")</f>
        <v>11963.190184049079</v>
      </c>
      <c r="Q117" s="256"/>
      <c r="R117" s="257"/>
      <c r="S117" s="258"/>
    </row>
    <row r="118" spans="1:19" ht="17.25" thickBot="1">
      <c r="A118" s="132" t="s">
        <v>268</v>
      </c>
      <c r="B118" s="317">
        <f>$B$37</f>
        <v>150000</v>
      </c>
      <c r="C118" s="318"/>
      <c r="D118" s="26" t="s">
        <v>269</v>
      </c>
      <c r="E118" s="27">
        <f>IF(COUNT(E98:E117), SUM(E98:E117) / COUNT(E98:E117), 0)</f>
        <v>5.7130460391470482E-2</v>
      </c>
      <c r="F118" s="28">
        <f>SUM(F98:F117)</f>
        <v>171391.38117441148</v>
      </c>
      <c r="G118" s="26" t="s">
        <v>269</v>
      </c>
      <c r="H118" s="27">
        <f>IF(COUNT(H98:H117), SUM(H98:H117) / COUNT(H98:H117), 0)</f>
        <v>3.724643520372712E-2</v>
      </c>
      <c r="I118" s="28">
        <f>SUM(I98:I117)</f>
        <v>111739.30561118133</v>
      </c>
      <c r="J118" s="26" t="s">
        <v>269</v>
      </c>
      <c r="K118" s="27">
        <f>IF(COUNT(K98:K117), SUM(K98:K117) / COUNT(K98:K117), 0)</f>
        <v>4.2521772541734282E-2</v>
      </c>
      <c r="L118" s="28">
        <f>SUM(L98:L117)</f>
        <v>127565.31762520282</v>
      </c>
      <c r="M118" s="26" t="s">
        <v>269</v>
      </c>
      <c r="N118" s="27">
        <f>IF(COUNT(N98:N117), SUM(N98:N117) / COUNT(N98:N117), 0)</f>
        <v>1.4344159483178104E-2</v>
      </c>
      <c r="O118" s="28">
        <f>SUM(O98:O117)</f>
        <v>43032.478449534319</v>
      </c>
      <c r="Q118" s="259"/>
      <c r="R118" s="260"/>
      <c r="S118" s="261"/>
    </row>
    <row r="120" spans="1:19" ht="17.25" thickBot="1"/>
    <row r="121" spans="1:19" ht="17.25" thickBot="1">
      <c r="A121" s="275" t="s">
        <v>256</v>
      </c>
      <c r="B121" s="276"/>
      <c r="C121" s="276"/>
      <c r="D121" s="276"/>
      <c r="E121" s="276"/>
      <c r="F121" s="276"/>
      <c r="G121" s="276"/>
      <c r="H121" s="276"/>
      <c r="I121" s="276"/>
      <c r="J121" s="276"/>
      <c r="K121" s="276"/>
      <c r="L121" s="276"/>
      <c r="M121" s="276"/>
      <c r="N121" s="276"/>
      <c r="O121" s="277"/>
      <c r="Q121" s="274"/>
      <c r="R121" s="274"/>
      <c r="S121" s="274"/>
    </row>
    <row r="122" spans="1:19" ht="17.25" thickBot="1">
      <c r="A122" s="209" t="s">
        <v>265</v>
      </c>
      <c r="B122" s="275" t="s">
        <v>49</v>
      </c>
      <c r="C122" s="277"/>
      <c r="D122" s="275" t="s">
        <v>58</v>
      </c>
      <c r="E122" s="276"/>
      <c r="F122" s="277"/>
      <c r="G122" s="278">
        <f>_xlfn.IFNA(VLOOKUP(B122, 현재가테이블!$B$2:$D$200, 2, FALSE), "-")</f>
        <v>74050000</v>
      </c>
      <c r="H122" s="279"/>
      <c r="I122" s="280"/>
      <c r="J122" s="275" t="s">
        <v>59</v>
      </c>
      <c r="K122" s="276"/>
      <c r="L122" s="277"/>
      <c r="M122" s="281">
        <f>_xlfn.IFNA(VLOOKUP(B122, 현재가테이블!$B$2:$D$200, 3, FALSE), "-")</f>
        <v>-1.04236269E-2</v>
      </c>
      <c r="N122" s="282"/>
      <c r="O122" s="283"/>
      <c r="Q122" s="274"/>
      <c r="R122" s="274"/>
      <c r="S122" s="274"/>
    </row>
    <row r="123" spans="1:19" ht="17.25" thickBot="1">
      <c r="A123" s="319" t="s">
        <v>55</v>
      </c>
      <c r="B123" s="315" t="str">
        <f>TEXT($G$1, "[$-ko-KR]yyyy-mm-dd(ddd) ") &amp; "오전 00:00"</f>
        <v>2021-10-14(목) 오전 00:00</v>
      </c>
      <c r="C123" s="316"/>
      <c r="D123" s="288" t="str">
        <f>TEXT($G$1, "[$-ko-KR]yyyy-mm-dd(ddd) ") &amp; "오후 14:00"</f>
        <v>2021-10-14(목) 오후 14:00</v>
      </c>
      <c r="E123" s="289"/>
      <c r="F123" s="290"/>
      <c r="G123" s="288" t="str">
        <f>TEXT($G$1, "[$-ko-KR]yyyy-mm-dd(ddd) ") &amp; "오후 19:00"</f>
        <v>2021-10-14(목) 오후 19:00</v>
      </c>
      <c r="H123" s="289"/>
      <c r="I123" s="290"/>
      <c r="J123" s="288" t="str">
        <f>TEXT($G$1, "[$-ko-KR]yyyy-mm-dd(ddd) ") &amp; "오후 21:00"</f>
        <v>2021-10-14(목) 오후 21:00</v>
      </c>
      <c r="K123" s="289"/>
      <c r="L123" s="290"/>
      <c r="M123" s="288" t="str">
        <f>TEXT($G$1+1, "[$-ko-KR]yyyy-mm-dd(ddd) ") &amp; "오전 00:00"</f>
        <v>2021-10-15(금) 오전 00:00</v>
      </c>
      <c r="N123" s="289"/>
      <c r="O123" s="290"/>
      <c r="Q123" s="274"/>
      <c r="R123" s="274"/>
      <c r="S123" s="274"/>
    </row>
    <row r="124" spans="1:19" ht="17.25" thickBot="1">
      <c r="A124" s="320"/>
      <c r="B124" s="121" t="s">
        <v>58</v>
      </c>
      <c r="C124" s="122" t="s">
        <v>59</v>
      </c>
      <c r="D124" s="2" t="s">
        <v>58</v>
      </c>
      <c r="E124" s="10" t="s">
        <v>266</v>
      </c>
      <c r="F124" s="11" t="s">
        <v>267</v>
      </c>
      <c r="G124" s="210" t="s">
        <v>58</v>
      </c>
      <c r="H124" s="211" t="s">
        <v>266</v>
      </c>
      <c r="I124" s="212" t="s">
        <v>267</v>
      </c>
      <c r="J124" s="10" t="s">
        <v>58</v>
      </c>
      <c r="K124" s="10" t="s">
        <v>266</v>
      </c>
      <c r="L124" s="115" t="s">
        <v>267</v>
      </c>
      <c r="M124" s="2" t="s">
        <v>58</v>
      </c>
      <c r="N124" s="10" t="s">
        <v>266</v>
      </c>
      <c r="O124" s="66" t="s">
        <v>267</v>
      </c>
      <c r="Q124" s="264"/>
      <c r="R124" s="264"/>
      <c r="S124" s="264"/>
    </row>
    <row r="125" spans="1:19" ht="17.25" thickBot="1">
      <c r="A125" s="123" t="s">
        <v>202</v>
      </c>
      <c r="B125" s="124">
        <v>21.7</v>
      </c>
      <c r="C125" s="76">
        <v>9.0452261300000003E-2</v>
      </c>
      <c r="D125" s="13">
        <v>24</v>
      </c>
      <c r="E125" s="14">
        <f>IF(ISNUMBER(D125), (D125 - $B125) / $B125, "")</f>
        <v>0.10599078341013829</v>
      </c>
      <c r="F125" s="16">
        <f>IF(ISNUMBER(D125), $B145 * E125, "")</f>
        <v>15898.617511520744</v>
      </c>
      <c r="G125" s="29">
        <v>22.4</v>
      </c>
      <c r="H125" s="14">
        <f>IF(ISNUMBER(G125), (G125 - $B125) / $B125, "")</f>
        <v>3.2258064516129004E-2</v>
      </c>
      <c r="I125" s="100">
        <f>IF(ISNUMBER(G125), $B145 * H125, "")</f>
        <v>4838.7096774193506</v>
      </c>
      <c r="J125" s="13">
        <v>22.9</v>
      </c>
      <c r="K125" s="14">
        <f>IF(ISNUMBER(J125), (J125 - $B125) / $B125, "")</f>
        <v>5.5299539170506881E-2</v>
      </c>
      <c r="L125" s="16">
        <f>IF(ISNUMBER(J125), $B145 * K125, "")</f>
        <v>8294.9308755760321</v>
      </c>
      <c r="M125" s="29">
        <v>22.7</v>
      </c>
      <c r="N125" s="14">
        <f>IF(ISNUMBER(M125), (M125 - $B125) / $B125, "")</f>
        <v>4.6082949308755762E-2</v>
      </c>
      <c r="O125" s="16">
        <f>IF(ISNUMBER(M125), $B145 * N125, "")</f>
        <v>6912.442396313364</v>
      </c>
      <c r="Q125" s="274"/>
      <c r="R125" s="274"/>
      <c r="S125" s="274"/>
    </row>
    <row r="126" spans="1:19" ht="17.25" thickBot="1">
      <c r="A126" s="125" t="s">
        <v>72</v>
      </c>
      <c r="B126" s="126">
        <v>40.6</v>
      </c>
      <c r="C126" s="77">
        <v>8.5561497299999997E-2</v>
      </c>
      <c r="D126" s="15">
        <v>46.4</v>
      </c>
      <c r="E126" s="32">
        <f t="shared" ref="E126:E129" si="62">IF(ISNUMBER(D126), (D126 - $B126) / $B126, "")</f>
        <v>0.14285714285714279</v>
      </c>
      <c r="F126" s="18">
        <f>IF(ISNUMBER(D126), $B145 * E126, "")</f>
        <v>21428.57142857142</v>
      </c>
      <c r="G126" s="31">
        <v>44.3</v>
      </c>
      <c r="H126" s="32">
        <f t="shared" ref="H126:H129" si="63">IF(ISNUMBER(G126), (G126 - $B126) / $B126, "")</f>
        <v>9.1133004926108263E-2</v>
      </c>
      <c r="I126" s="101">
        <f>IF(ISNUMBER(G126), $B145 * H126, "")</f>
        <v>13669.950738916239</v>
      </c>
      <c r="J126" s="15">
        <v>43.8</v>
      </c>
      <c r="K126" s="32">
        <f t="shared" ref="K126:K129" si="64">IF(ISNUMBER(J126), (J126 - $B126) / $B126, "")</f>
        <v>7.8817733990147673E-2</v>
      </c>
      <c r="L126" s="18">
        <f>IF(ISNUMBER(J126), $B145 * K126, "")</f>
        <v>11822.66009852215</v>
      </c>
      <c r="M126" s="31">
        <v>41.4</v>
      </c>
      <c r="N126" s="32">
        <f t="shared" ref="N126:N129" si="65">IF(ISNUMBER(M126), (M126 - $B126) / $B126, "")</f>
        <v>1.9704433497536877E-2</v>
      </c>
      <c r="O126" s="18">
        <f>IF(ISNUMBER(M126), $B145 * N126, "")</f>
        <v>2955.6650246305317</v>
      </c>
      <c r="Q126" s="274"/>
      <c r="R126" s="274"/>
      <c r="S126" s="274"/>
    </row>
    <row r="127" spans="1:19" ht="17.25" thickBot="1">
      <c r="A127" s="125" t="s">
        <v>208</v>
      </c>
      <c r="B127" s="126">
        <v>21</v>
      </c>
      <c r="C127" s="77">
        <v>8.2474226799999995E-2</v>
      </c>
      <c r="D127" s="15">
        <v>23</v>
      </c>
      <c r="E127" s="32">
        <f t="shared" si="62"/>
        <v>9.5238095238095233E-2</v>
      </c>
      <c r="F127" s="18">
        <f>IF(ISNUMBER(D127), $B145 * E127, "")</f>
        <v>14285.714285714284</v>
      </c>
      <c r="G127" s="31">
        <v>22.2</v>
      </c>
      <c r="H127" s="32">
        <f t="shared" si="63"/>
        <v>5.7142857142857106E-2</v>
      </c>
      <c r="I127" s="101">
        <f>IF(ISNUMBER(G127), $B145 * H127, "")</f>
        <v>8571.4285714285652</v>
      </c>
      <c r="J127" s="15">
        <v>22.4</v>
      </c>
      <c r="K127" s="32">
        <f t="shared" si="64"/>
        <v>6.6666666666666596E-2</v>
      </c>
      <c r="L127" s="18">
        <f>IF(ISNUMBER(J127), $B145 * K127, "")</f>
        <v>9999.9999999999891</v>
      </c>
      <c r="M127" s="31">
        <v>21.9</v>
      </c>
      <c r="N127" s="32">
        <f t="shared" si="65"/>
        <v>4.2857142857142788E-2</v>
      </c>
      <c r="O127" s="18">
        <f>IF(ISNUMBER(M127), $B145 * N127, "")</f>
        <v>6428.5714285714184</v>
      </c>
      <c r="Q127" s="264"/>
      <c r="R127" s="264"/>
      <c r="S127" s="264"/>
    </row>
    <row r="128" spans="1:19" ht="17.25" thickBot="1">
      <c r="A128" s="125" t="s">
        <v>200</v>
      </c>
      <c r="B128" s="126">
        <v>88</v>
      </c>
      <c r="C128" s="77">
        <v>5.2631578900000003E-2</v>
      </c>
      <c r="D128" s="15">
        <v>91</v>
      </c>
      <c r="E128" s="32">
        <f t="shared" si="62"/>
        <v>3.4090909090909088E-2</v>
      </c>
      <c r="F128" s="18">
        <f>IF(ISNUMBER(D128), $B145 * E128, "")</f>
        <v>5113.6363636363631</v>
      </c>
      <c r="G128" s="31">
        <v>88.6</v>
      </c>
      <c r="H128" s="32">
        <f t="shared" si="63"/>
        <v>6.8181818181817537E-3</v>
      </c>
      <c r="I128" s="101">
        <f>IF(ISNUMBER(G128), $B145 * H128, "")</f>
        <v>1022.7272727272631</v>
      </c>
      <c r="J128" s="15">
        <v>89.2</v>
      </c>
      <c r="K128" s="32">
        <f t="shared" si="64"/>
        <v>1.3636363636363669E-2</v>
      </c>
      <c r="L128" s="18">
        <f>IF(ISNUMBER(J128), $B145 * K128, "")</f>
        <v>2045.4545454545503</v>
      </c>
      <c r="M128" s="31">
        <v>89.1</v>
      </c>
      <c r="N128" s="32">
        <f t="shared" si="65"/>
        <v>1.2499999999999935E-2</v>
      </c>
      <c r="O128" s="18">
        <f>IF(ISNUMBER(M128), $B145 * N128, "")</f>
        <v>1874.9999999999902</v>
      </c>
      <c r="Q128" s="264"/>
      <c r="R128" s="264"/>
      <c r="S128" s="264"/>
    </row>
    <row r="129" spans="1:19" ht="17.25" thickBot="1">
      <c r="A129" s="127" t="s">
        <v>206</v>
      </c>
      <c r="B129" s="128">
        <v>16.600000000000001</v>
      </c>
      <c r="C129" s="78">
        <v>4.4025157199999998E-2</v>
      </c>
      <c r="D129" s="20">
        <v>17.399999999999999</v>
      </c>
      <c r="E129" s="21">
        <f t="shared" si="62"/>
        <v>4.8192771084337171E-2</v>
      </c>
      <c r="F129" s="22">
        <f>IF(ISNUMBER(D129), $B145 * E129, "")</f>
        <v>7228.9156626505755</v>
      </c>
      <c r="G129" s="30">
        <v>17</v>
      </c>
      <c r="H129" s="21">
        <f t="shared" si="63"/>
        <v>2.4096385542168586E-2</v>
      </c>
      <c r="I129" s="105">
        <f>IF(ISNUMBER(G129), $B145 * H129, "")</f>
        <v>3614.4578313252878</v>
      </c>
      <c r="J129" s="20">
        <v>17.2</v>
      </c>
      <c r="K129" s="21">
        <f t="shared" si="64"/>
        <v>3.6144578313252879E-2</v>
      </c>
      <c r="L129" s="22">
        <f>IF(ISNUMBER(J129), $B145 * K129, "")</f>
        <v>5421.6867469879317</v>
      </c>
      <c r="M129" s="30">
        <v>17</v>
      </c>
      <c r="N129" s="21">
        <f t="shared" si="65"/>
        <v>2.4096385542168586E-2</v>
      </c>
      <c r="O129" s="22">
        <f>IF(ISNUMBER(M129), $B145 * N129, "")</f>
        <v>3614.4578313252878</v>
      </c>
      <c r="Q129" s="264"/>
      <c r="R129" s="264"/>
      <c r="S129" s="264"/>
    </row>
    <row r="130" spans="1:19" ht="17.25" thickBot="1">
      <c r="A130" s="125" t="s">
        <v>232</v>
      </c>
      <c r="B130" s="129">
        <v>87.6</v>
      </c>
      <c r="C130" s="80">
        <v>3.7914691899999999E-2</v>
      </c>
      <c r="D130" s="106">
        <v>88.8</v>
      </c>
      <c r="E130" s="107">
        <f>IF(ISNUMBER(D130), (D130 - $B130) / $B130, "")</f>
        <v>1.3698630136986335E-2</v>
      </c>
      <c r="F130" s="108">
        <f>IF(ISNUMBER(D130), $B145 * E130, "")</f>
        <v>2054.7945205479505</v>
      </c>
      <c r="G130" s="109">
        <v>87.8</v>
      </c>
      <c r="H130" s="107">
        <f>IF(ISNUMBER(G130), (G130 - $B130) / $B130, "")</f>
        <v>2.2831050228310826E-3</v>
      </c>
      <c r="I130" s="110">
        <f>IF(ISNUMBER(G130), $B145 * H130, "")</f>
        <v>342.46575342466241</v>
      </c>
      <c r="J130" s="106">
        <v>88.9</v>
      </c>
      <c r="K130" s="107">
        <f>IF(ISNUMBER(J130), (J130 - $B130) / $B130, "")</f>
        <v>1.4840182648401957E-2</v>
      </c>
      <c r="L130" s="108">
        <f>IF(ISNUMBER(J130), $B145 * K130, "")</f>
        <v>2226.0273972602936</v>
      </c>
      <c r="M130" s="109">
        <v>87.6</v>
      </c>
      <c r="N130" s="107">
        <f>IF(ISNUMBER(M130), (M130 - $B130) / $B130, "")</f>
        <v>0</v>
      </c>
      <c r="O130" s="108">
        <f>IF(ISNUMBER(M130), $B145 * N130, "")</f>
        <v>0</v>
      </c>
      <c r="Q130" s="264"/>
      <c r="R130" s="264"/>
      <c r="S130" s="264"/>
    </row>
    <row r="131" spans="1:19" ht="17.25" thickBot="1">
      <c r="A131" s="125" t="s">
        <v>148</v>
      </c>
      <c r="B131" s="126">
        <v>14.5</v>
      </c>
      <c r="C131" s="77">
        <v>3.5714285700000001E-2</v>
      </c>
      <c r="D131" s="15">
        <v>15</v>
      </c>
      <c r="E131" s="32">
        <f t="shared" ref="E131:E134" si="66">IF(ISNUMBER(D131), (D131 - $B131) / $B131, "")</f>
        <v>3.4482758620689655E-2</v>
      </c>
      <c r="F131" s="18">
        <f>IF(ISNUMBER(D131), $B145 * E131, "")</f>
        <v>5172.4137931034484</v>
      </c>
      <c r="G131" s="31">
        <v>14.8</v>
      </c>
      <c r="H131" s="32">
        <f t="shared" ref="H131:H134" si="67">IF(ISNUMBER(G131), (G131 - $B131) / $B131, "")</f>
        <v>2.0689655172413841E-2</v>
      </c>
      <c r="I131" s="101">
        <f>IF(ISNUMBER(G131), $B145 * H131, "")</f>
        <v>3103.4482758620761</v>
      </c>
      <c r="J131" s="15">
        <v>14.8</v>
      </c>
      <c r="K131" s="32">
        <f t="shared" ref="K131:K134" si="68">IF(ISNUMBER(J131), (J131 - $B131) / $B131, "")</f>
        <v>2.0689655172413841E-2</v>
      </c>
      <c r="L131" s="18">
        <f>IF(ISNUMBER(J131), $B145 * K131, "")</f>
        <v>3103.4482758620761</v>
      </c>
      <c r="M131" s="31">
        <v>14.6</v>
      </c>
      <c r="N131" s="32">
        <f t="shared" ref="N131:N134" si="69">IF(ISNUMBER(M131), (M131 - $B131) / $B131, "")</f>
        <v>6.8965517241379067E-3</v>
      </c>
      <c r="O131" s="18">
        <f>IF(ISNUMBER(M131), $B145 * N131, "")</f>
        <v>1034.4827586206859</v>
      </c>
      <c r="Q131" s="264"/>
      <c r="R131" s="264"/>
      <c r="S131" s="264"/>
    </row>
    <row r="132" spans="1:19" ht="17.25" thickBot="1">
      <c r="A132" s="125" t="s">
        <v>214</v>
      </c>
      <c r="B132" s="126">
        <v>13.2</v>
      </c>
      <c r="C132" s="77">
        <v>3.125E-2</v>
      </c>
      <c r="D132" s="15">
        <v>13.9</v>
      </c>
      <c r="E132" s="32">
        <f t="shared" si="66"/>
        <v>5.3030303030303115E-2</v>
      </c>
      <c r="F132" s="18">
        <f>IF(ISNUMBER(D132), $B145 * E132, "")</f>
        <v>7954.5454545454677</v>
      </c>
      <c r="G132" s="31">
        <v>14</v>
      </c>
      <c r="H132" s="32">
        <f t="shared" si="67"/>
        <v>6.0606060606060663E-2</v>
      </c>
      <c r="I132" s="101">
        <f>IF(ISNUMBER(G132), $B145 * H132, "")</f>
        <v>9090.9090909090992</v>
      </c>
      <c r="J132" s="15">
        <v>13.8</v>
      </c>
      <c r="K132" s="32">
        <f t="shared" si="68"/>
        <v>4.5454545454545567E-2</v>
      </c>
      <c r="L132" s="18">
        <f>IF(ISNUMBER(J132), $B145 * K132, "")</f>
        <v>6818.1818181818353</v>
      </c>
      <c r="M132" s="31">
        <v>13.5</v>
      </c>
      <c r="N132" s="32">
        <f t="shared" si="69"/>
        <v>2.2727272727272783E-2</v>
      </c>
      <c r="O132" s="18">
        <f>IF(ISNUMBER(M132), $B145 * N132, "")</f>
        <v>3409.0909090909176</v>
      </c>
      <c r="Q132" s="264"/>
      <c r="R132" s="264"/>
      <c r="S132" s="264"/>
    </row>
    <row r="133" spans="1:19" ht="17.25" thickBot="1">
      <c r="A133" s="125" t="s">
        <v>188</v>
      </c>
      <c r="B133" s="126">
        <v>19.8</v>
      </c>
      <c r="C133" s="77">
        <v>3.125E-2</v>
      </c>
      <c r="D133" s="15">
        <v>20.3</v>
      </c>
      <c r="E133" s="32">
        <f t="shared" si="66"/>
        <v>2.5252525252525252E-2</v>
      </c>
      <c r="F133" s="18">
        <f>IF(ISNUMBER(D133), $B145 * E133, "")</f>
        <v>3787.878787878788</v>
      </c>
      <c r="G133" s="31">
        <v>20</v>
      </c>
      <c r="H133" s="32">
        <f t="shared" si="67"/>
        <v>1.0101010101010065E-2</v>
      </c>
      <c r="I133" s="101">
        <f>IF(ISNUMBER(G133), $B145 * H133, "")</f>
        <v>1515.1515151515098</v>
      </c>
      <c r="J133" s="15">
        <v>20</v>
      </c>
      <c r="K133" s="32">
        <f t="shared" si="68"/>
        <v>1.0101010101010065E-2</v>
      </c>
      <c r="L133" s="18">
        <f>IF(ISNUMBER(J133), $B145 * K133, "")</f>
        <v>1515.1515151515098</v>
      </c>
      <c r="M133" s="31">
        <v>19.8</v>
      </c>
      <c r="N133" s="32">
        <f t="shared" si="69"/>
        <v>0</v>
      </c>
      <c r="O133" s="18">
        <f>IF(ISNUMBER(M133), $B145 * N133, "")</f>
        <v>0</v>
      </c>
      <c r="Q133" s="33"/>
      <c r="R133" s="33"/>
    </row>
    <row r="134" spans="1:19" ht="17.25" thickBot="1">
      <c r="A134" s="130" t="s">
        <v>186</v>
      </c>
      <c r="B134" s="131">
        <v>17.399999999999999</v>
      </c>
      <c r="C134" s="79">
        <v>1.75438596E-2</v>
      </c>
      <c r="D134" s="24">
        <v>18.600000000000001</v>
      </c>
      <c r="E134" s="25">
        <f t="shared" si="66"/>
        <v>6.8965517241379476E-2</v>
      </c>
      <c r="F134" s="104">
        <f>IF(ISNUMBER(D134), $B145 * E134, "")</f>
        <v>10344.827586206922</v>
      </c>
      <c r="G134" s="102">
        <v>18.100000000000001</v>
      </c>
      <c r="H134" s="25">
        <f t="shared" si="67"/>
        <v>4.022988505747143E-2</v>
      </c>
      <c r="I134" s="103">
        <f>IF(ISNUMBER(G134), $B145 * H134, "")</f>
        <v>6034.4827586207148</v>
      </c>
      <c r="J134" s="24">
        <v>18.2</v>
      </c>
      <c r="K134" s="25">
        <f t="shared" si="68"/>
        <v>4.5977011494252921E-2</v>
      </c>
      <c r="L134" s="104">
        <f>IF(ISNUMBER(J134), $B145 * K134, "")</f>
        <v>6896.5517241379384</v>
      </c>
      <c r="M134" s="102">
        <v>17.899999999999999</v>
      </c>
      <c r="N134" s="25">
        <f t="shared" si="69"/>
        <v>2.8735632183908049E-2</v>
      </c>
      <c r="O134" s="104">
        <f>IF(ISNUMBER(M134), $B145 * N134, "")</f>
        <v>4310.3448275862074</v>
      </c>
      <c r="Q134" s="265"/>
      <c r="R134" s="266"/>
      <c r="S134" s="267"/>
    </row>
    <row r="135" spans="1:19">
      <c r="A135" s="123" t="s">
        <v>176</v>
      </c>
      <c r="B135" s="124">
        <v>23.9</v>
      </c>
      <c r="C135" s="76">
        <v>1.27118644E-2</v>
      </c>
      <c r="D135" s="13">
        <v>28.2</v>
      </c>
      <c r="E135" s="14">
        <f>IF(ISNUMBER(D135), (D135 - $B135) / $B135, "")</f>
        <v>0.17991631799163185</v>
      </c>
      <c r="F135" s="16">
        <f>IF(ISNUMBER(D135), $B145 * E135, "")</f>
        <v>26987.447698744778</v>
      </c>
      <c r="G135" s="29">
        <v>26.4</v>
      </c>
      <c r="H135" s="14">
        <f>IF(ISNUMBER(G135), (G135 - $B135) / $B135, "")</f>
        <v>0.10460251046025106</v>
      </c>
      <c r="I135" s="100">
        <f>IF(ISNUMBER(G135), $B145 * H135, "")</f>
        <v>15690.376569037659</v>
      </c>
      <c r="J135" s="13">
        <v>26.9</v>
      </c>
      <c r="K135" s="14">
        <f>IF(ISNUMBER(J135), (J135 - $B135) / $B135, "")</f>
        <v>0.12552301255230125</v>
      </c>
      <c r="L135" s="16">
        <f>IF(ISNUMBER(J135), $B145 * K135, "")</f>
        <v>18828.451882845187</v>
      </c>
      <c r="M135" s="29">
        <v>25.9</v>
      </c>
      <c r="N135" s="14">
        <f>IF(ISNUMBER(M135), (M135 - $B135) / $B135, "")</f>
        <v>8.3682008368200847E-2</v>
      </c>
      <c r="O135" s="16">
        <f>IF(ISNUMBER(M135), $B145 * N135, "")</f>
        <v>12552.301255230128</v>
      </c>
      <c r="Q135" s="268"/>
      <c r="R135" s="269"/>
      <c r="S135" s="270"/>
    </row>
    <row r="136" spans="1:19" ht="17.25" thickBot="1">
      <c r="A136" s="125" t="s">
        <v>146</v>
      </c>
      <c r="B136" s="126">
        <v>22.4</v>
      </c>
      <c r="C136" s="77">
        <v>9.0090090000000001E-3</v>
      </c>
      <c r="D136" s="15">
        <v>23.1</v>
      </c>
      <c r="E136" s="32">
        <f t="shared" ref="E136:E139" si="70">IF(ISNUMBER(D136), (D136 - $B136) / $B136, "")</f>
        <v>3.1250000000000132E-2</v>
      </c>
      <c r="F136" s="18">
        <f>IF(ISNUMBER(D136), $B145 * E136, "")</f>
        <v>4687.50000000002</v>
      </c>
      <c r="G136" s="31">
        <v>22.8</v>
      </c>
      <c r="H136" s="32">
        <f t="shared" ref="H136:H139" si="71">IF(ISNUMBER(G136), (G136 - $B136) / $B136, "")</f>
        <v>1.7857142857142953E-2</v>
      </c>
      <c r="I136" s="101">
        <f>IF(ISNUMBER(G136), $B145 * H136, "")</f>
        <v>2678.571428571443</v>
      </c>
      <c r="J136" s="15">
        <v>23.1</v>
      </c>
      <c r="K136" s="32">
        <f t="shared" ref="K136:K139" si="72">IF(ISNUMBER(J136), (J136 - $B136) / $B136, "")</f>
        <v>3.1250000000000132E-2</v>
      </c>
      <c r="L136" s="18">
        <f>IF(ISNUMBER(J136), $B145 * K136, "")</f>
        <v>4687.50000000002</v>
      </c>
      <c r="M136" s="31">
        <v>22.8</v>
      </c>
      <c r="N136" s="32">
        <f t="shared" ref="N136:N139" si="73">IF(ISNUMBER(M136), (M136 - $B136) / $B136, "")</f>
        <v>1.7857142857142953E-2</v>
      </c>
      <c r="O136" s="18">
        <f>IF(ISNUMBER(M136), $B145 * N136, "")</f>
        <v>2678.571428571443</v>
      </c>
      <c r="Q136" s="271"/>
      <c r="R136" s="272"/>
      <c r="S136" s="273"/>
    </row>
    <row r="137" spans="1:19" ht="17.25" thickBot="1">
      <c r="A137" s="125" t="s">
        <v>248</v>
      </c>
      <c r="B137" s="126">
        <v>95</v>
      </c>
      <c r="C137" s="77">
        <v>6.3559322E-3</v>
      </c>
      <c r="D137" s="15">
        <v>97.4</v>
      </c>
      <c r="E137" s="32">
        <f t="shared" si="70"/>
        <v>2.5263157894736901E-2</v>
      </c>
      <c r="F137" s="18">
        <f>IF(ISNUMBER(D137), $B145 * E137, "")</f>
        <v>3789.4736842105349</v>
      </c>
      <c r="G137" s="31">
        <v>96.5</v>
      </c>
      <c r="H137" s="32">
        <f t="shared" si="71"/>
        <v>1.5789473684210527E-2</v>
      </c>
      <c r="I137" s="101">
        <f>IF(ISNUMBER(G137), $B145 * H137, "")</f>
        <v>2368.4210526315792</v>
      </c>
      <c r="J137" s="15">
        <v>97.8</v>
      </c>
      <c r="K137" s="32">
        <f t="shared" si="72"/>
        <v>2.9473684210526287E-2</v>
      </c>
      <c r="L137" s="18">
        <f>IF(ISNUMBER(J137), $B145 * K137, "")</f>
        <v>4421.052631578943</v>
      </c>
      <c r="M137" s="31">
        <v>96.3</v>
      </c>
      <c r="N137" s="32">
        <f t="shared" si="73"/>
        <v>1.3684210526315759E-2</v>
      </c>
      <c r="O137" s="18">
        <f>IF(ISNUMBER(M137), $B145 * N137, "")</f>
        <v>2052.6315789473638</v>
      </c>
      <c r="Q137" s="264"/>
      <c r="R137" s="264"/>
      <c r="S137" s="264"/>
    </row>
    <row r="138" spans="1:19" ht="17.25" thickBot="1">
      <c r="A138" s="125" t="s">
        <v>120</v>
      </c>
      <c r="B138" s="126">
        <v>39.200000000000003</v>
      </c>
      <c r="C138" s="77">
        <v>0</v>
      </c>
      <c r="D138" s="15">
        <v>40</v>
      </c>
      <c r="E138" s="32">
        <f t="shared" si="70"/>
        <v>2.0408163265306048E-2</v>
      </c>
      <c r="F138" s="18">
        <f>IF(ISNUMBER(D138), $B145 * E138, "")</f>
        <v>3061.2244897959072</v>
      </c>
      <c r="G138" s="31">
        <v>40</v>
      </c>
      <c r="H138" s="32">
        <f t="shared" si="71"/>
        <v>2.0408163265306048E-2</v>
      </c>
      <c r="I138" s="101">
        <f>IF(ISNUMBER(G138), $B145 * H138, "")</f>
        <v>3061.2244897959072</v>
      </c>
      <c r="J138" s="15">
        <v>40.1</v>
      </c>
      <c r="K138" s="32">
        <f t="shared" si="72"/>
        <v>2.2959183673469351E-2</v>
      </c>
      <c r="L138" s="18">
        <f>IF(ISNUMBER(J138), $B145 * K138, "")</f>
        <v>3443.8775510204027</v>
      </c>
      <c r="M138" s="31">
        <v>39.9</v>
      </c>
      <c r="N138" s="32">
        <f t="shared" si="73"/>
        <v>1.7857142857142749E-2</v>
      </c>
      <c r="O138" s="18">
        <f>IF(ISNUMBER(M138), $B145 * N138, "")</f>
        <v>2678.5714285714121</v>
      </c>
      <c r="Q138" s="274"/>
      <c r="R138" s="274"/>
      <c r="S138" s="274"/>
    </row>
    <row r="139" spans="1:19" ht="17.25" thickBot="1">
      <c r="A139" s="127" t="s">
        <v>98</v>
      </c>
      <c r="B139" s="128">
        <v>4.53</v>
      </c>
      <c r="C139" s="78">
        <v>-4.3956044000000001E-3</v>
      </c>
      <c r="D139" s="20">
        <v>4.58</v>
      </c>
      <c r="E139" s="21">
        <f t="shared" si="70"/>
        <v>1.1037527593818946E-2</v>
      </c>
      <c r="F139" s="22">
        <f>IF(ISNUMBER(D139), $B145 * E139, "")</f>
        <v>1655.6291390728418</v>
      </c>
      <c r="G139" s="30">
        <v>4.58</v>
      </c>
      <c r="H139" s="21">
        <f t="shared" si="71"/>
        <v>1.1037527593818946E-2</v>
      </c>
      <c r="I139" s="105">
        <f>IF(ISNUMBER(G139), $B145 * H139, "")</f>
        <v>1655.6291390728418</v>
      </c>
      <c r="J139" s="20">
        <v>4.62</v>
      </c>
      <c r="K139" s="21">
        <f t="shared" si="72"/>
        <v>1.9867549668874138E-2</v>
      </c>
      <c r="L139" s="22">
        <f>IF(ISNUMBER(J139), $B145 * K139, "")</f>
        <v>2980.1324503311207</v>
      </c>
      <c r="M139" s="30">
        <v>4.57</v>
      </c>
      <c r="N139" s="21">
        <f t="shared" si="73"/>
        <v>8.8300220750551946E-3</v>
      </c>
      <c r="O139" s="22">
        <f>IF(ISNUMBER(M139), $B145 * N139, "")</f>
        <v>1324.5033112582792</v>
      </c>
      <c r="Q139" s="274"/>
      <c r="R139" s="274"/>
      <c r="S139" s="274"/>
    </row>
    <row r="140" spans="1:19" ht="17.25" thickBot="1">
      <c r="A140" s="125" t="s">
        <v>65</v>
      </c>
      <c r="B140" s="129">
        <v>66.5</v>
      </c>
      <c r="C140" s="80">
        <v>-7.4626865999999998E-3</v>
      </c>
      <c r="D140" s="106">
        <v>66.400000000000006</v>
      </c>
      <c r="E140" s="107">
        <f>IF(ISNUMBER(D140), (D140 - $B140) / $B140, "")</f>
        <v>-1.503759398496155E-3</v>
      </c>
      <c r="F140" s="108">
        <f>IF(ISNUMBER(D140), $B145 * E140, "")</f>
        <v>-225.56390977442325</v>
      </c>
      <c r="G140" s="109">
        <v>66.3</v>
      </c>
      <c r="H140" s="107">
        <f>IF(ISNUMBER(G140), (G140 - $B140) / $B140, "")</f>
        <v>-3.0075187969925239E-3</v>
      </c>
      <c r="I140" s="110">
        <f>IF(ISNUMBER(G140), $B145 * H140, "")</f>
        <v>-451.12781954887856</v>
      </c>
      <c r="J140" s="106">
        <v>66.599999999999994</v>
      </c>
      <c r="K140" s="107">
        <f>IF(ISNUMBER(J140), (J140 - $B140) / $B140, "")</f>
        <v>1.503759398496155E-3</v>
      </c>
      <c r="L140" s="108">
        <f>IF(ISNUMBER(J140), $B145 * K140, "")</f>
        <v>225.56390977442325</v>
      </c>
      <c r="M140" s="109">
        <v>66.400000000000006</v>
      </c>
      <c r="N140" s="107">
        <f>IF(ISNUMBER(M140), (M140 - $B140) / $B140, "")</f>
        <v>-1.503759398496155E-3</v>
      </c>
      <c r="O140" s="108">
        <f>IF(ISNUMBER(M140), $B145 * N140, "")</f>
        <v>-225.56390977442325</v>
      </c>
      <c r="Q140" s="264"/>
      <c r="R140" s="264"/>
      <c r="S140" s="264"/>
    </row>
    <row r="141" spans="1:19" ht="17.25" thickBot="1">
      <c r="A141" s="125" t="s">
        <v>328</v>
      </c>
      <c r="B141" s="126">
        <v>0.26900000000000002</v>
      </c>
      <c r="C141" s="77">
        <v>-2.5362318799999999E-2</v>
      </c>
      <c r="D141" s="15">
        <v>0.26800000000000002</v>
      </c>
      <c r="E141" s="32">
        <f t="shared" ref="E141:E144" si="74">IF(ISNUMBER(D141), (D141 - $B141) / $B141, "")</f>
        <v>-3.7174721189591107E-3</v>
      </c>
      <c r="F141" s="18">
        <f>IF(ISNUMBER(D141), $B145 * E141, "")</f>
        <v>-557.62081784386658</v>
      </c>
      <c r="G141" s="31">
        <v>0.26800000000000002</v>
      </c>
      <c r="H141" s="32">
        <f t="shared" ref="H141:H144" si="75">IF(ISNUMBER(G141), (G141 - $B141) / $B141, "")</f>
        <v>-3.7174721189591107E-3</v>
      </c>
      <c r="I141" s="101">
        <f>IF(ISNUMBER(G141), $B145 * H141, "")</f>
        <v>-557.62081784386658</v>
      </c>
      <c r="J141" s="15">
        <v>0.26900000000000002</v>
      </c>
      <c r="K141" s="32">
        <f t="shared" ref="K141:K144" si="76">IF(ISNUMBER(J141), (J141 - $B141) / $B141, "")</f>
        <v>0</v>
      </c>
      <c r="L141" s="18">
        <f>IF(ISNUMBER(J141), $B145 * K141, "")</f>
        <v>0</v>
      </c>
      <c r="M141" s="31">
        <v>0.26800000000000002</v>
      </c>
      <c r="N141" s="32">
        <f t="shared" ref="N141:N144" si="77">IF(ISNUMBER(M141), (M141 - $B141) / $B141, "")</f>
        <v>-3.7174721189591107E-3</v>
      </c>
      <c r="O141" s="18">
        <f>IF(ISNUMBER(M141), $B145 * N141, "")</f>
        <v>-557.62081784386658</v>
      </c>
      <c r="Q141" s="264"/>
      <c r="R141" s="264"/>
      <c r="S141" s="264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64"/>
      <c r="R142" s="264"/>
      <c r="S142" s="264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53"/>
      <c r="R143" s="254"/>
      <c r="S143" s="255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56"/>
      <c r="R144" s="257"/>
      <c r="S144" s="258"/>
    </row>
    <row r="145" spans="1:19" ht="17.25" thickBot="1">
      <c r="A145" s="132" t="s">
        <v>268</v>
      </c>
      <c r="B145" s="317">
        <f>$B$37</f>
        <v>150000</v>
      </c>
      <c r="C145" s="318"/>
      <c r="D145" s="26" t="s">
        <v>269</v>
      </c>
      <c r="E145" s="27">
        <f>IF(COUNT(E125:E144), SUM(E125:E144) / COUNT(E125:E144), 0)</f>
        <v>5.202666889356148E-2</v>
      </c>
      <c r="F145" s="28">
        <f>SUM(F125:F144)</f>
        <v>132668.00567858177</v>
      </c>
      <c r="G145" s="26" t="s">
        <v>269</v>
      </c>
      <c r="H145" s="27">
        <f>IF(COUNT(H125:H144), SUM(H125:H144) / COUNT(H125:H144), 0)</f>
        <v>2.9901649226471153E-2</v>
      </c>
      <c r="I145" s="28">
        <f>SUM(I125:I144)</f>
        <v>76249.205527501443</v>
      </c>
      <c r="J145" s="26" t="s">
        <v>269</v>
      </c>
      <c r="K145" s="27">
        <f>IF(COUNT(K125:K144), SUM(K125:K144) / COUNT(K125:K144), 0)</f>
        <v>3.6364969185366434E-2</v>
      </c>
      <c r="L145" s="28">
        <f>SUM(L125:L144)</f>
        <v>92730.671422684405</v>
      </c>
      <c r="M145" s="26" t="s">
        <v>269</v>
      </c>
      <c r="N145" s="27">
        <f>IF(COUNT(N125:N144), SUM(N125:N144) / COUNT(N125:N144), 0)</f>
        <v>2.0017039000430874E-2</v>
      </c>
      <c r="O145" s="28">
        <f>SUM(O125:O144)</f>
        <v>51043.44945109875</v>
      </c>
      <c r="Q145" s="259"/>
      <c r="R145" s="260"/>
      <c r="S145" s="261"/>
    </row>
    <row r="147" spans="1:19" ht="17.25" thickBot="1"/>
    <row r="148" spans="1:19" ht="17.25" thickBot="1">
      <c r="A148" s="275" t="s">
        <v>257</v>
      </c>
      <c r="B148" s="276"/>
      <c r="C148" s="276"/>
      <c r="D148" s="276"/>
      <c r="E148" s="276"/>
      <c r="F148" s="276"/>
      <c r="G148" s="276"/>
      <c r="H148" s="276"/>
      <c r="I148" s="276"/>
      <c r="J148" s="276"/>
      <c r="K148" s="276"/>
      <c r="L148" s="276"/>
      <c r="M148" s="276"/>
      <c r="N148" s="276"/>
      <c r="O148" s="277"/>
      <c r="Q148" s="274"/>
      <c r="R148" s="274"/>
      <c r="S148" s="274"/>
    </row>
    <row r="149" spans="1:19" ht="17.25" thickBot="1">
      <c r="A149" s="209" t="s">
        <v>265</v>
      </c>
      <c r="B149" s="275" t="s">
        <v>49</v>
      </c>
      <c r="C149" s="277"/>
      <c r="D149" s="275" t="s">
        <v>58</v>
      </c>
      <c r="E149" s="276"/>
      <c r="F149" s="277"/>
      <c r="G149" s="278">
        <f>_xlfn.IFNA(VLOOKUP(B149, 현재가테이블!$B$2:$D$200, 2, FALSE), "-")</f>
        <v>74050000</v>
      </c>
      <c r="H149" s="279"/>
      <c r="I149" s="280"/>
      <c r="J149" s="275" t="s">
        <v>59</v>
      </c>
      <c r="K149" s="276"/>
      <c r="L149" s="277"/>
      <c r="M149" s="281">
        <f>_xlfn.IFNA(VLOOKUP(B149, 현재가테이블!$B$2:$D$200, 3, FALSE), "-")</f>
        <v>-1.04236269E-2</v>
      </c>
      <c r="N149" s="282"/>
      <c r="O149" s="283"/>
      <c r="Q149" s="274"/>
      <c r="R149" s="274"/>
      <c r="S149" s="274"/>
    </row>
    <row r="150" spans="1:19" ht="17.25" thickBot="1">
      <c r="A150" s="319" t="s">
        <v>55</v>
      </c>
      <c r="B150" s="315" t="str">
        <f>TEXT($G$1, "[$-ko-KR]yyyy-mm-dd(ddd) ") &amp; "오전 00:00"</f>
        <v>2021-10-14(목) 오전 00:00</v>
      </c>
      <c r="C150" s="316"/>
      <c r="D150" s="288" t="str">
        <f>TEXT($G$1, "[$-ko-KR]yyyy-mm-dd(ddd) ") &amp; "오후 14:00"</f>
        <v>2021-10-14(목) 오후 14:00</v>
      </c>
      <c r="E150" s="289"/>
      <c r="F150" s="290"/>
      <c r="G150" s="288" t="str">
        <f>TEXT($G$1, "[$-ko-KR]yyyy-mm-dd(ddd) ") &amp; "오후 19:00"</f>
        <v>2021-10-14(목) 오후 19:00</v>
      </c>
      <c r="H150" s="289"/>
      <c r="I150" s="290"/>
      <c r="J150" s="288" t="str">
        <f>TEXT($G$1, "[$-ko-KR]yyyy-mm-dd(ddd) ") &amp; "오후 21:00"</f>
        <v>2021-10-14(목) 오후 21:00</v>
      </c>
      <c r="K150" s="289"/>
      <c r="L150" s="290"/>
      <c r="M150" s="288" t="str">
        <f>TEXT($G$1+1, "[$-ko-KR]yyyy-mm-dd(ddd) ") &amp; "오전 00:00"</f>
        <v>2021-10-15(금) 오전 00:00</v>
      </c>
      <c r="N150" s="289"/>
      <c r="O150" s="290"/>
      <c r="Q150" s="274"/>
      <c r="R150" s="274"/>
      <c r="S150" s="274"/>
    </row>
    <row r="151" spans="1:19" ht="17.25" thickBot="1">
      <c r="A151" s="320"/>
      <c r="B151" s="121" t="s">
        <v>58</v>
      </c>
      <c r="C151" s="122" t="s">
        <v>59</v>
      </c>
      <c r="D151" s="2" t="s">
        <v>58</v>
      </c>
      <c r="E151" s="10" t="s">
        <v>266</v>
      </c>
      <c r="F151" s="11" t="s">
        <v>267</v>
      </c>
      <c r="G151" s="210" t="s">
        <v>58</v>
      </c>
      <c r="H151" s="211" t="s">
        <v>266</v>
      </c>
      <c r="I151" s="212" t="s">
        <v>267</v>
      </c>
      <c r="J151" s="10" t="s">
        <v>58</v>
      </c>
      <c r="K151" s="10" t="s">
        <v>266</v>
      </c>
      <c r="L151" s="115" t="s">
        <v>267</v>
      </c>
      <c r="M151" s="2" t="s">
        <v>58</v>
      </c>
      <c r="N151" s="10" t="s">
        <v>266</v>
      </c>
      <c r="O151" s="66" t="s">
        <v>267</v>
      </c>
      <c r="Q151" s="264"/>
      <c r="R151" s="264"/>
      <c r="S151" s="264"/>
    </row>
    <row r="152" spans="1:19" ht="17.25" thickBot="1">
      <c r="A152" s="123" t="s">
        <v>86</v>
      </c>
      <c r="B152" s="124">
        <v>394</v>
      </c>
      <c r="C152" s="76">
        <v>1.0256410299999999E-2</v>
      </c>
      <c r="D152" s="13">
        <v>397</v>
      </c>
      <c r="E152" s="14">
        <f>IF(ISNUMBER(D152), (D152 - $B152) / $B152, "")</f>
        <v>7.6142131979695434E-3</v>
      </c>
      <c r="F152" s="16">
        <f>IF(ISNUMBER(D152), $B172 * E152, "")</f>
        <v>1142.1319796954315</v>
      </c>
      <c r="G152" s="29">
        <v>398</v>
      </c>
      <c r="H152" s="14">
        <f>IF(ISNUMBER(G152), (G152 - $B152) / $B152, "")</f>
        <v>1.015228426395939E-2</v>
      </c>
      <c r="I152" s="100">
        <f>IF(ISNUMBER(G152), $B172 * H152, "")</f>
        <v>1522.8426395939084</v>
      </c>
      <c r="J152" s="13">
        <v>403</v>
      </c>
      <c r="K152" s="14">
        <f>IF(ISNUMBER(J152), (J152 - $B152) / $B152, "")</f>
        <v>2.2842639593908629E-2</v>
      </c>
      <c r="L152" s="16">
        <f>IF(ISNUMBER(J152), $B172 * K152, "")</f>
        <v>3426.3959390862942</v>
      </c>
      <c r="M152" s="29">
        <v>398</v>
      </c>
      <c r="N152" s="14">
        <f>IF(ISNUMBER(M152), (M152 - $B152) / $B152, "")</f>
        <v>1.015228426395939E-2</v>
      </c>
      <c r="O152" s="16">
        <f>IF(ISNUMBER(M152), $B172 * N152, "")</f>
        <v>1522.8426395939084</v>
      </c>
      <c r="Q152" s="274"/>
      <c r="R152" s="274"/>
      <c r="S152" s="274"/>
    </row>
    <row r="153" spans="1:19" ht="17.25" thickBot="1">
      <c r="A153" s="125" t="s">
        <v>204</v>
      </c>
      <c r="B153" s="126">
        <v>903</v>
      </c>
      <c r="C153" s="77">
        <v>1.00671141E-2</v>
      </c>
      <c r="D153" s="15">
        <v>903</v>
      </c>
      <c r="E153" s="32">
        <f t="shared" ref="E153:E156" si="78">IF(ISNUMBER(D153), (D153 - $B153) / $B153, "")</f>
        <v>0</v>
      </c>
      <c r="F153" s="18">
        <f>IF(ISNUMBER(D153), $B172 * E153, "")</f>
        <v>0</v>
      </c>
      <c r="G153" s="31">
        <v>898</v>
      </c>
      <c r="H153" s="32">
        <f t="shared" ref="H153:H156" si="79">IF(ISNUMBER(G153), (G153 - $B153) / $B153, "")</f>
        <v>-5.5370985603543747E-3</v>
      </c>
      <c r="I153" s="101">
        <f>IF(ISNUMBER(G153), $B172 * H153, "")</f>
        <v>-830.56478405315625</v>
      </c>
      <c r="J153" s="15">
        <v>911</v>
      </c>
      <c r="K153" s="32">
        <f t="shared" ref="K153:K156" si="80">IF(ISNUMBER(J153), (J153 - $B153) / $B153, "")</f>
        <v>8.8593576965669985E-3</v>
      </c>
      <c r="L153" s="18">
        <f>IF(ISNUMBER(J153), $B172 * K153, "")</f>
        <v>1328.9036544850499</v>
      </c>
      <c r="M153" s="31">
        <v>916</v>
      </c>
      <c r="N153" s="32">
        <f t="shared" ref="N153:N156" si="81">IF(ISNUMBER(M153), (M153 - $B153) / $B153, "")</f>
        <v>1.4396456256921373E-2</v>
      </c>
      <c r="O153" s="18">
        <f>IF(ISNUMBER(M153), $B172 * N153, "")</f>
        <v>2159.4684385382061</v>
      </c>
      <c r="Q153" s="274"/>
      <c r="R153" s="274"/>
      <c r="S153" s="274"/>
    </row>
    <row r="154" spans="1:19" ht="17.25" thickBot="1">
      <c r="A154" s="125" t="s">
        <v>54</v>
      </c>
      <c r="B154" s="126">
        <v>437</v>
      </c>
      <c r="C154" s="77">
        <v>9.2378753000000001E-3</v>
      </c>
      <c r="D154" s="15">
        <v>438</v>
      </c>
      <c r="E154" s="32">
        <f t="shared" si="78"/>
        <v>2.2883295194508009E-3</v>
      </c>
      <c r="F154" s="18">
        <f>IF(ISNUMBER(D154), $B172 * E154, "")</f>
        <v>343.24942791762015</v>
      </c>
      <c r="G154" s="31" t="s">
        <v>329</v>
      </c>
      <c r="H154" s="32" t="str">
        <f t="shared" si="79"/>
        <v/>
      </c>
      <c r="I154" s="101" t="str">
        <f>IF(ISNUMBER(G154), $B172 * H154, "")</f>
        <v/>
      </c>
      <c r="J154" s="15" t="s">
        <v>329</v>
      </c>
      <c r="K154" s="32" t="str">
        <f t="shared" si="80"/>
        <v/>
      </c>
      <c r="L154" s="18" t="str">
        <f>IF(ISNUMBER(J154), $B172 * K154, "")</f>
        <v/>
      </c>
      <c r="M154" s="31" t="s">
        <v>329</v>
      </c>
      <c r="N154" s="32" t="str">
        <f t="shared" si="81"/>
        <v/>
      </c>
      <c r="O154" s="18" t="str">
        <f>IF(ISNUMBER(M154), $B172 * N154, "")</f>
        <v/>
      </c>
      <c r="Q154" s="264"/>
      <c r="R154" s="264"/>
      <c r="S154" s="264"/>
    </row>
    <row r="155" spans="1:19" ht="17.25" thickBot="1">
      <c r="A155" s="125" t="s">
        <v>164</v>
      </c>
      <c r="B155" s="126">
        <v>227</v>
      </c>
      <c r="C155" s="77">
        <v>8.8888888999999992E-3</v>
      </c>
      <c r="D155" s="15">
        <v>229</v>
      </c>
      <c r="E155" s="32">
        <f t="shared" si="78"/>
        <v>8.8105726872246704E-3</v>
      </c>
      <c r="F155" s="18">
        <f>IF(ISNUMBER(D155), $B172 * E155, "")</f>
        <v>1321.5859030837005</v>
      </c>
      <c r="G155" s="31">
        <v>229</v>
      </c>
      <c r="H155" s="32">
        <f t="shared" si="79"/>
        <v>8.8105726872246704E-3</v>
      </c>
      <c r="I155" s="101">
        <f>IF(ISNUMBER(G155), $B172 * H155, "")</f>
        <v>1321.5859030837005</v>
      </c>
      <c r="J155" s="15">
        <v>230</v>
      </c>
      <c r="K155" s="32">
        <f t="shared" si="80"/>
        <v>1.3215859030837005E-2</v>
      </c>
      <c r="L155" s="18">
        <f>IF(ISNUMBER(J155), $B172 * K155, "")</f>
        <v>1982.3788546255507</v>
      </c>
      <c r="M155" s="31">
        <v>229</v>
      </c>
      <c r="N155" s="32">
        <f t="shared" si="81"/>
        <v>8.8105726872246704E-3</v>
      </c>
      <c r="O155" s="18">
        <f>IF(ISNUMBER(M155), $B172 * N155, "")</f>
        <v>1321.5859030837005</v>
      </c>
      <c r="Q155" s="264"/>
      <c r="R155" s="264"/>
      <c r="S155" s="264"/>
    </row>
    <row r="156" spans="1:19" ht="17.25" thickBot="1">
      <c r="A156" s="127" t="s">
        <v>122</v>
      </c>
      <c r="B156" s="128">
        <v>607</v>
      </c>
      <c r="C156" s="78">
        <v>8.3056477999999996E-3</v>
      </c>
      <c r="D156" s="20">
        <v>616</v>
      </c>
      <c r="E156" s="21">
        <f t="shared" si="78"/>
        <v>1.4827018121911038E-2</v>
      </c>
      <c r="F156" s="22">
        <f>IF(ISNUMBER(D156), $B172 * E156, "")</f>
        <v>2224.0527182866558</v>
      </c>
      <c r="G156" s="30">
        <v>611</v>
      </c>
      <c r="H156" s="21">
        <f t="shared" si="79"/>
        <v>6.5897858319604614E-3</v>
      </c>
      <c r="I156" s="105">
        <f>IF(ISNUMBER(G156), $B172 * H156, "")</f>
        <v>988.46787479406919</v>
      </c>
      <c r="J156" s="20">
        <v>617</v>
      </c>
      <c r="K156" s="21">
        <f t="shared" si="80"/>
        <v>1.6474464579901153E-2</v>
      </c>
      <c r="L156" s="22">
        <f>IF(ISNUMBER(J156), $B172 * K156, "")</f>
        <v>2471.169686985173</v>
      </c>
      <c r="M156" s="30">
        <v>614</v>
      </c>
      <c r="N156" s="21">
        <f t="shared" si="81"/>
        <v>1.1532125205930808E-2</v>
      </c>
      <c r="O156" s="22">
        <f>IF(ISNUMBER(M156), $B172 * N156, "")</f>
        <v>1729.8187808896212</v>
      </c>
      <c r="Q156" s="264"/>
      <c r="R156" s="264"/>
      <c r="S156" s="264"/>
    </row>
    <row r="157" spans="1:19" ht="17.25" thickBot="1">
      <c r="A157" s="125" t="s">
        <v>112</v>
      </c>
      <c r="B157" s="129">
        <v>894</v>
      </c>
      <c r="C157" s="80">
        <v>3.3670034000000001E-3</v>
      </c>
      <c r="D157" s="106">
        <v>904</v>
      </c>
      <c r="E157" s="107">
        <f>IF(ISNUMBER(D157), (D157 - $B157) / $B157, "")</f>
        <v>1.1185682326621925E-2</v>
      </c>
      <c r="F157" s="108">
        <f>IF(ISNUMBER(D157), $B172 * E157, "")</f>
        <v>1677.8523489932886</v>
      </c>
      <c r="G157" s="109">
        <v>906</v>
      </c>
      <c r="H157" s="107">
        <f>IF(ISNUMBER(G157), (G157 - $B157) / $B157, "")</f>
        <v>1.3422818791946308E-2</v>
      </c>
      <c r="I157" s="110">
        <f>IF(ISNUMBER(G157), $B172 * H157, "")</f>
        <v>2013.4228187919462</v>
      </c>
      <c r="J157" s="106">
        <v>920</v>
      </c>
      <c r="K157" s="107">
        <f>IF(ISNUMBER(J157), (J157 - $B157) / $B157, "")</f>
        <v>2.9082774049217001E-2</v>
      </c>
      <c r="L157" s="108">
        <f>IF(ISNUMBER(J157), $B172 * K157, "")</f>
        <v>4362.4161073825499</v>
      </c>
      <c r="M157" s="109">
        <v>933</v>
      </c>
      <c r="N157" s="107">
        <f>IF(ISNUMBER(M157), (M157 - $B157) / $B157, "")</f>
        <v>4.3624161073825503E-2</v>
      </c>
      <c r="O157" s="108">
        <f>IF(ISNUMBER(M157), $B172 * N157, "")</f>
        <v>6543.6241610738252</v>
      </c>
      <c r="Q157" s="264"/>
      <c r="R157" s="264"/>
      <c r="S157" s="264"/>
    </row>
    <row r="158" spans="1:19" ht="17.25" thickBot="1">
      <c r="A158" s="125" t="s">
        <v>228</v>
      </c>
      <c r="B158" s="126">
        <v>349</v>
      </c>
      <c r="C158" s="77">
        <v>2.8735632000000001E-3</v>
      </c>
      <c r="D158" s="15">
        <v>352</v>
      </c>
      <c r="E158" s="32">
        <f t="shared" ref="E158:E161" si="82">IF(ISNUMBER(D158), (D158 - $B158) / $B158, "")</f>
        <v>8.5959885386819486E-3</v>
      </c>
      <c r="F158" s="18">
        <f>IF(ISNUMBER(D158), $B172 * E158, "")</f>
        <v>1289.3982808022922</v>
      </c>
      <c r="G158" s="31">
        <v>350</v>
      </c>
      <c r="H158" s="32">
        <f t="shared" ref="H158:H161" si="83">IF(ISNUMBER(G158), (G158 - $B158) / $B158, "")</f>
        <v>2.8653295128939827E-3</v>
      </c>
      <c r="I158" s="101">
        <f>IF(ISNUMBER(G158), $B172 * H158, "")</f>
        <v>429.79942693409743</v>
      </c>
      <c r="J158" s="15">
        <v>350</v>
      </c>
      <c r="K158" s="32">
        <f t="shared" ref="K158:K161" si="84">IF(ISNUMBER(J158), (J158 - $B158) / $B158, "")</f>
        <v>2.8653295128939827E-3</v>
      </c>
      <c r="L158" s="18">
        <f>IF(ISNUMBER(J158), $B172 * K158, "")</f>
        <v>429.79942693409743</v>
      </c>
      <c r="M158" s="31">
        <v>353</v>
      </c>
      <c r="N158" s="32">
        <f t="shared" ref="N158:N161" si="85">IF(ISNUMBER(M158), (M158 - $B158) / $B158, "")</f>
        <v>1.1461318051575931E-2</v>
      </c>
      <c r="O158" s="18">
        <f>IF(ISNUMBER(M158), $B172 * N158, "")</f>
        <v>1719.1977077363897</v>
      </c>
      <c r="Q158" s="264"/>
      <c r="R158" s="264"/>
      <c r="S158" s="264"/>
    </row>
    <row r="159" spans="1:19" ht="17.25" thickBot="1">
      <c r="A159" s="125" t="s">
        <v>252</v>
      </c>
      <c r="B159" s="126">
        <v>415</v>
      </c>
      <c r="C159" s="77">
        <v>2.4154589E-3</v>
      </c>
      <c r="D159" s="15">
        <v>423</v>
      </c>
      <c r="E159" s="32">
        <f t="shared" si="82"/>
        <v>1.9277108433734941E-2</v>
      </c>
      <c r="F159" s="18">
        <f>IF(ISNUMBER(D159), $B172 * E159, "")</f>
        <v>2891.5662650602412</v>
      </c>
      <c r="G159" s="31">
        <v>419</v>
      </c>
      <c r="H159" s="32">
        <f t="shared" si="83"/>
        <v>9.6385542168674707E-3</v>
      </c>
      <c r="I159" s="101">
        <f>IF(ISNUMBER(G159), $B172 * H159, "")</f>
        <v>1445.7831325301206</v>
      </c>
      <c r="J159" s="15">
        <v>422</v>
      </c>
      <c r="K159" s="32">
        <f t="shared" si="84"/>
        <v>1.6867469879518072E-2</v>
      </c>
      <c r="L159" s="18">
        <f>IF(ISNUMBER(J159), $B172 * K159, "")</f>
        <v>2530.1204819277109</v>
      </c>
      <c r="M159" s="31">
        <v>422</v>
      </c>
      <c r="N159" s="32">
        <f t="shared" si="85"/>
        <v>1.6867469879518072E-2</v>
      </c>
      <c r="O159" s="18">
        <f>IF(ISNUMBER(M159), $B172 * N159, "")</f>
        <v>2530.1204819277109</v>
      </c>
      <c r="Q159" s="264"/>
      <c r="R159" s="264"/>
      <c r="S159" s="264"/>
    </row>
    <row r="160" spans="1:19" ht="17.25" thickBot="1">
      <c r="A160" s="125" t="s">
        <v>240</v>
      </c>
      <c r="B160" s="126">
        <v>667</v>
      </c>
      <c r="C160" s="77">
        <v>1.5015015000000001E-3</v>
      </c>
      <c r="D160" s="15">
        <v>670</v>
      </c>
      <c r="E160" s="32">
        <f t="shared" si="82"/>
        <v>4.4977511244377807E-3</v>
      </c>
      <c r="F160" s="18">
        <f>IF(ISNUMBER(D160), $B172 * E160, "")</f>
        <v>674.66266866566707</v>
      </c>
      <c r="G160" s="31">
        <v>666</v>
      </c>
      <c r="H160" s="32">
        <f t="shared" si="83"/>
        <v>-1.4992503748125937E-3</v>
      </c>
      <c r="I160" s="101">
        <f>IF(ISNUMBER(G160), $B172 * H160, "")</f>
        <v>-224.88755622188904</v>
      </c>
      <c r="J160" s="15">
        <v>675</v>
      </c>
      <c r="K160" s="32">
        <f t="shared" si="84"/>
        <v>1.1994002998500749E-2</v>
      </c>
      <c r="L160" s="18">
        <f>IF(ISNUMBER(J160), $B172 * K160, "")</f>
        <v>1799.1004497751123</v>
      </c>
      <c r="M160" s="31">
        <v>692</v>
      </c>
      <c r="N160" s="32">
        <f t="shared" si="85"/>
        <v>3.7481259370314844E-2</v>
      </c>
      <c r="O160" s="18">
        <f>IF(ISNUMBER(M160), $B172 * N160, "")</f>
        <v>5622.1889055472266</v>
      </c>
      <c r="Q160" s="33"/>
      <c r="R160" s="33"/>
    </row>
    <row r="161" spans="1:19" ht="17.25" thickBot="1">
      <c r="A161" s="130" t="s">
        <v>150</v>
      </c>
      <c r="B161" s="131">
        <v>118</v>
      </c>
      <c r="C161" s="79">
        <v>0</v>
      </c>
      <c r="D161" s="24">
        <v>119</v>
      </c>
      <c r="E161" s="25">
        <f t="shared" si="82"/>
        <v>8.4745762711864406E-3</v>
      </c>
      <c r="F161" s="104">
        <f>IF(ISNUMBER(D161), $B172 * E161, "")</f>
        <v>1271.1864406779662</v>
      </c>
      <c r="G161" s="102">
        <v>120</v>
      </c>
      <c r="H161" s="25">
        <f t="shared" si="83"/>
        <v>1.6949152542372881E-2</v>
      </c>
      <c r="I161" s="103">
        <f>IF(ISNUMBER(G161), $B172 * H161, "")</f>
        <v>2542.3728813559323</v>
      </c>
      <c r="J161" s="24">
        <v>120</v>
      </c>
      <c r="K161" s="25">
        <f t="shared" si="84"/>
        <v>1.6949152542372881E-2</v>
      </c>
      <c r="L161" s="104">
        <f>IF(ISNUMBER(J161), $B172 * K161, "")</f>
        <v>2542.3728813559323</v>
      </c>
      <c r="M161" s="102">
        <v>119</v>
      </c>
      <c r="N161" s="25">
        <f t="shared" si="85"/>
        <v>8.4745762711864406E-3</v>
      </c>
      <c r="O161" s="104">
        <f>IF(ISNUMBER(M161), $B172 * N161, "")</f>
        <v>1271.1864406779662</v>
      </c>
      <c r="Q161" s="265"/>
      <c r="R161" s="266"/>
      <c r="S161" s="267"/>
    </row>
    <row r="162" spans="1:19">
      <c r="A162" s="123" t="s">
        <v>130</v>
      </c>
      <c r="B162" s="124">
        <v>113</v>
      </c>
      <c r="C162" s="76">
        <v>0</v>
      </c>
      <c r="D162" s="13">
        <v>116</v>
      </c>
      <c r="E162" s="14">
        <f>IF(ISNUMBER(D162), (D162 - $B162) / $B162, "")</f>
        <v>2.6548672566371681E-2</v>
      </c>
      <c r="F162" s="16">
        <f>IF(ISNUMBER(D162), $B172 * E162, "")</f>
        <v>3982.3008849557523</v>
      </c>
      <c r="G162" s="29">
        <v>118</v>
      </c>
      <c r="H162" s="14">
        <f>IF(ISNUMBER(G162), (G162 - $B162) / $B162, "")</f>
        <v>4.4247787610619468E-2</v>
      </c>
      <c r="I162" s="100">
        <f>IF(ISNUMBER(G162), $B172 * H162, "")</f>
        <v>6637.1681415929206</v>
      </c>
      <c r="J162" s="13">
        <v>119</v>
      </c>
      <c r="K162" s="14">
        <f>IF(ISNUMBER(J162), (J162 - $B162) / $B162, "")</f>
        <v>5.3097345132743362E-2</v>
      </c>
      <c r="L162" s="16">
        <f>IF(ISNUMBER(J162), $B172 * K162, "")</f>
        <v>7964.6017699115046</v>
      </c>
      <c r="M162" s="29">
        <v>119</v>
      </c>
      <c r="N162" s="14">
        <f>IF(ISNUMBER(M162), (M162 - $B162) / $B162, "")</f>
        <v>5.3097345132743362E-2</v>
      </c>
      <c r="O162" s="16">
        <f>IF(ISNUMBER(M162), $B172 * N162, "")</f>
        <v>7964.6017699115046</v>
      </c>
      <c r="Q162" s="268"/>
      <c r="R162" s="269"/>
      <c r="S162" s="270"/>
    </row>
    <row r="163" spans="1:19" ht="17.25" thickBot="1">
      <c r="A163" s="125" t="s">
        <v>80</v>
      </c>
      <c r="B163" s="126">
        <v>862</v>
      </c>
      <c r="C163" s="77">
        <v>0</v>
      </c>
      <c r="D163" s="15">
        <v>856</v>
      </c>
      <c r="E163" s="32">
        <f t="shared" ref="E163:E166" si="86">IF(ISNUMBER(D163), (D163 - $B163) / $B163, "")</f>
        <v>-6.9605568445475635E-3</v>
      </c>
      <c r="F163" s="18">
        <f>IF(ISNUMBER(D163), $B172 * E163, "")</f>
        <v>-1044.0835266821346</v>
      </c>
      <c r="G163" s="31">
        <v>860</v>
      </c>
      <c r="H163" s="32">
        <f t="shared" ref="H163:H166" si="87">IF(ISNUMBER(G163), (G163 - $B163) / $B163, "")</f>
        <v>-2.3201856148491878E-3</v>
      </c>
      <c r="I163" s="101">
        <f>IF(ISNUMBER(G163), $B172 * H163, "")</f>
        <v>-348.02784222737819</v>
      </c>
      <c r="J163" s="15">
        <v>871</v>
      </c>
      <c r="K163" s="32">
        <f t="shared" ref="K163:K166" si="88">IF(ISNUMBER(J163), (J163 - $B163) / $B163, "")</f>
        <v>1.0440835266821345E-2</v>
      </c>
      <c r="L163" s="18">
        <f>IF(ISNUMBER(J163), $B172 * K163, "")</f>
        <v>1566.1252900232018</v>
      </c>
      <c r="M163" s="31">
        <v>862</v>
      </c>
      <c r="N163" s="32">
        <f t="shared" ref="N163:N166" si="89">IF(ISNUMBER(M163), (M163 - $B163) / $B163, "")</f>
        <v>0</v>
      </c>
      <c r="O163" s="18">
        <f>IF(ISNUMBER(M163), $B172 * N163, "")</f>
        <v>0</v>
      </c>
      <c r="Q163" s="271"/>
      <c r="R163" s="272"/>
      <c r="S163" s="273"/>
    </row>
    <row r="164" spans="1:19" ht="17.25" thickBot="1">
      <c r="A164" s="125" t="s">
        <v>142</v>
      </c>
      <c r="B164" s="126">
        <v>106</v>
      </c>
      <c r="C164" s="77">
        <v>0</v>
      </c>
      <c r="D164" s="15">
        <v>108</v>
      </c>
      <c r="E164" s="32">
        <f t="shared" si="86"/>
        <v>1.8867924528301886E-2</v>
      </c>
      <c r="F164" s="18">
        <f>IF(ISNUMBER(D164), $B172 * E164, "")</f>
        <v>2830.1886792452829</v>
      </c>
      <c r="G164" s="31">
        <v>109</v>
      </c>
      <c r="H164" s="32">
        <f t="shared" si="87"/>
        <v>2.8301886792452831E-2</v>
      </c>
      <c r="I164" s="101">
        <f>IF(ISNUMBER(G164), $B172 * H164, "")</f>
        <v>4245.2830188679245</v>
      </c>
      <c r="J164" s="15">
        <v>110</v>
      </c>
      <c r="K164" s="32">
        <f t="shared" si="88"/>
        <v>3.7735849056603772E-2</v>
      </c>
      <c r="L164" s="18">
        <f>IF(ISNUMBER(J164), $B172 * K164, "")</f>
        <v>5660.3773584905657</v>
      </c>
      <c r="M164" s="31">
        <v>110</v>
      </c>
      <c r="N164" s="32">
        <f t="shared" si="89"/>
        <v>3.7735849056603772E-2</v>
      </c>
      <c r="O164" s="18">
        <f>IF(ISNUMBER(M164), $B172 * N164, "")</f>
        <v>5660.3773584905657</v>
      </c>
      <c r="Q164" s="264"/>
      <c r="R164" s="264"/>
      <c r="S164" s="264"/>
    </row>
    <row r="165" spans="1:19" ht="17.25" thickBot="1">
      <c r="A165" s="125" t="s">
        <v>264</v>
      </c>
      <c r="B165" s="126">
        <v>279</v>
      </c>
      <c r="C165" s="77">
        <v>0</v>
      </c>
      <c r="D165" s="15">
        <v>286</v>
      </c>
      <c r="E165" s="32">
        <f t="shared" si="86"/>
        <v>2.5089605734767026E-2</v>
      </c>
      <c r="F165" s="18">
        <f>IF(ISNUMBER(D165), $B172 * E165, "")</f>
        <v>3763.4408602150538</v>
      </c>
      <c r="G165" s="31">
        <v>287</v>
      </c>
      <c r="H165" s="32">
        <f t="shared" si="87"/>
        <v>2.8673835125448029E-2</v>
      </c>
      <c r="I165" s="101">
        <f>IF(ISNUMBER(G165), $B172 * H165, "")</f>
        <v>4301.0752688172042</v>
      </c>
      <c r="J165" s="15">
        <v>288</v>
      </c>
      <c r="K165" s="32">
        <f t="shared" si="88"/>
        <v>3.2258064516129031E-2</v>
      </c>
      <c r="L165" s="18">
        <f>IF(ISNUMBER(J165), $B172 * K165, "")</f>
        <v>4838.7096774193551</v>
      </c>
      <c r="M165" s="31">
        <v>286</v>
      </c>
      <c r="N165" s="32">
        <f t="shared" si="89"/>
        <v>2.5089605734767026E-2</v>
      </c>
      <c r="O165" s="18">
        <f>IF(ISNUMBER(M165), $B172 * N165, "")</f>
        <v>3763.4408602150538</v>
      </c>
      <c r="Q165" s="274"/>
      <c r="R165" s="274"/>
      <c r="S165" s="274"/>
    </row>
    <row r="166" spans="1:19" ht="17.25" thickBot="1">
      <c r="A166" s="127" t="s">
        <v>57</v>
      </c>
      <c r="B166" s="128">
        <v>211</v>
      </c>
      <c r="C166" s="78">
        <v>-4.7169810999999999E-3</v>
      </c>
      <c r="D166" s="20">
        <v>215</v>
      </c>
      <c r="E166" s="21">
        <f t="shared" si="86"/>
        <v>1.8957345971563982E-2</v>
      </c>
      <c r="F166" s="22">
        <f>IF(ISNUMBER(D166), $B172 * E166, "")</f>
        <v>2843.6018957345973</v>
      </c>
      <c r="G166" s="30">
        <v>215</v>
      </c>
      <c r="H166" s="21">
        <f t="shared" si="87"/>
        <v>1.8957345971563982E-2</v>
      </c>
      <c r="I166" s="105">
        <f>IF(ISNUMBER(G166), $B172 * H166, "")</f>
        <v>2843.6018957345973</v>
      </c>
      <c r="J166" s="20">
        <v>218</v>
      </c>
      <c r="K166" s="21">
        <f t="shared" si="88"/>
        <v>3.3175355450236969E-2</v>
      </c>
      <c r="L166" s="22">
        <f>IF(ISNUMBER(J166), $B172 * K166, "")</f>
        <v>4976.3033175355458</v>
      </c>
      <c r="M166" s="30">
        <v>216</v>
      </c>
      <c r="N166" s="21">
        <f t="shared" si="89"/>
        <v>2.3696682464454975E-2</v>
      </c>
      <c r="O166" s="22">
        <f>IF(ISNUMBER(M166), $B172 * N166, "")</f>
        <v>3554.502369668246</v>
      </c>
      <c r="Q166" s="274"/>
      <c r="R166" s="274"/>
      <c r="S166" s="274"/>
    </row>
    <row r="167" spans="1:19" ht="17.25" thickBot="1">
      <c r="A167" s="125" t="s">
        <v>136</v>
      </c>
      <c r="B167" s="129">
        <v>352</v>
      </c>
      <c r="C167" s="80">
        <v>-5.6497175E-3</v>
      </c>
      <c r="D167" s="106">
        <v>356</v>
      </c>
      <c r="E167" s="107">
        <f>IF(ISNUMBER(D167), (D167 - $B167) / $B167, "")</f>
        <v>1.1363636363636364E-2</v>
      </c>
      <c r="F167" s="108">
        <f>IF(ISNUMBER(D167), $B172 * E167, "")</f>
        <v>1704.5454545454545</v>
      </c>
      <c r="G167" s="109">
        <v>355</v>
      </c>
      <c r="H167" s="107">
        <f>IF(ISNUMBER(G167), (G167 - $B167) / $B167, "")</f>
        <v>8.5227272727272721E-3</v>
      </c>
      <c r="I167" s="110">
        <f>IF(ISNUMBER(G167), $B172 * H167, "")</f>
        <v>1278.4090909090908</v>
      </c>
      <c r="J167" s="106">
        <v>358</v>
      </c>
      <c r="K167" s="107">
        <f>IF(ISNUMBER(J167), (J167 - $B167) / $B167, "")</f>
        <v>1.7045454545454544E-2</v>
      </c>
      <c r="L167" s="108">
        <f>IF(ISNUMBER(J167), $B172 * K167, "")</f>
        <v>2556.8181818181815</v>
      </c>
      <c r="M167" s="109">
        <v>359</v>
      </c>
      <c r="N167" s="107">
        <f>IF(ISNUMBER(M167), (M167 - $B167) / $B167, "")</f>
        <v>1.9886363636363636E-2</v>
      </c>
      <c r="O167" s="108">
        <f>IF(ISNUMBER(M167), $B172 * N167, "")</f>
        <v>2982.9545454545455</v>
      </c>
      <c r="Q167" s="264"/>
      <c r="R167" s="264"/>
      <c r="S167" s="264"/>
    </row>
    <row r="168" spans="1:19" ht="17.25" thickBot="1">
      <c r="A168" s="125" t="s">
        <v>61</v>
      </c>
      <c r="B168" s="126">
        <v>922</v>
      </c>
      <c r="C168" s="77">
        <v>-1.07296137E-2</v>
      </c>
      <c r="D168" s="15">
        <v>938</v>
      </c>
      <c r="E168" s="32">
        <f t="shared" ref="E168:E171" si="90">IF(ISNUMBER(D168), (D168 - $B168) / $B168, "")</f>
        <v>1.735357917570499E-2</v>
      </c>
      <c r="F168" s="18">
        <f>IF(ISNUMBER(D168), $B172 * E168, "")</f>
        <v>2603.0368763557485</v>
      </c>
      <c r="G168" s="31">
        <v>944</v>
      </c>
      <c r="H168" s="32">
        <f t="shared" ref="H168:H171" si="91">IF(ISNUMBER(G168), (G168 - $B168) / $B168, "")</f>
        <v>2.3861171366594359E-2</v>
      </c>
      <c r="I168" s="101">
        <f>IF(ISNUMBER(G168), $B172 * H168, "")</f>
        <v>3579.1757049891539</v>
      </c>
      <c r="J168" s="15">
        <v>951</v>
      </c>
      <c r="K168" s="32">
        <f t="shared" ref="K168:K171" si="92">IF(ISNUMBER(J168), (J168 - $B168) / $B168, "")</f>
        <v>3.1453362255965296E-2</v>
      </c>
      <c r="L168" s="18">
        <f>IF(ISNUMBER(J168), $B172 * K168, "")</f>
        <v>4718.0043383947941</v>
      </c>
      <c r="M168" s="31">
        <v>945</v>
      </c>
      <c r="N168" s="32">
        <f t="shared" ref="N168:N171" si="93">IF(ISNUMBER(M168), (M168 - $B168) / $B168, "")</f>
        <v>2.4945770065075923E-2</v>
      </c>
      <c r="O168" s="18">
        <f>IF(ISNUMBER(M168), $B172 * N168, "")</f>
        <v>3741.8655097613882</v>
      </c>
      <c r="Q168" s="264"/>
      <c r="R168" s="264"/>
      <c r="S168" s="264"/>
    </row>
    <row r="169" spans="1:19" ht="17.25" thickBot="1">
      <c r="A169" s="125" t="s">
        <v>162</v>
      </c>
      <c r="B169" s="126">
        <v>806</v>
      </c>
      <c r="C169" s="77">
        <v>-1.2254902E-2</v>
      </c>
      <c r="D169" s="15">
        <v>808</v>
      </c>
      <c r="E169" s="32">
        <f t="shared" si="90"/>
        <v>2.4813895781637717E-3</v>
      </c>
      <c r="F169" s="18">
        <f>IF(ISNUMBER(D169), $B172 * E169, "")</f>
        <v>372.20843672456573</v>
      </c>
      <c r="G169" s="31">
        <v>806</v>
      </c>
      <c r="H169" s="32">
        <f t="shared" si="91"/>
        <v>0</v>
      </c>
      <c r="I169" s="101">
        <f>IF(ISNUMBER(G169), $B172 * H169, "")</f>
        <v>0</v>
      </c>
      <c r="J169" s="15">
        <v>809</v>
      </c>
      <c r="K169" s="32">
        <f t="shared" si="92"/>
        <v>3.7220843672456576E-3</v>
      </c>
      <c r="L169" s="18">
        <f>IF(ISNUMBER(J169), $B172 * K169, "")</f>
        <v>558.31265508684862</v>
      </c>
      <c r="M169" s="31">
        <v>809</v>
      </c>
      <c r="N169" s="32">
        <f t="shared" si="93"/>
        <v>3.7220843672456576E-3</v>
      </c>
      <c r="O169" s="18">
        <f>IF(ISNUMBER(M169), $B172 * N169, "")</f>
        <v>558.31265508684862</v>
      </c>
      <c r="Q169" s="264"/>
      <c r="R169" s="264"/>
      <c r="S169" s="264"/>
    </row>
    <row r="170" spans="1:19">
      <c r="A170" s="125" t="s">
        <v>116</v>
      </c>
      <c r="B170" s="126">
        <v>226</v>
      </c>
      <c r="C170" s="77">
        <v>-1.3100436700000001E-2</v>
      </c>
      <c r="D170" s="15">
        <v>226</v>
      </c>
      <c r="E170" s="32">
        <f t="shared" si="90"/>
        <v>0</v>
      </c>
      <c r="F170" s="18">
        <f>IF(ISNUMBER(D170), $B172 * E170, "")</f>
        <v>0</v>
      </c>
      <c r="G170" s="31">
        <v>225</v>
      </c>
      <c r="H170" s="32">
        <f t="shared" si="91"/>
        <v>-4.4247787610619468E-3</v>
      </c>
      <c r="I170" s="101">
        <f>IF(ISNUMBER(G170), $B172 * H170, "")</f>
        <v>-663.71681415929197</v>
      </c>
      <c r="J170" s="15">
        <v>228</v>
      </c>
      <c r="K170" s="32">
        <f t="shared" si="92"/>
        <v>8.8495575221238937E-3</v>
      </c>
      <c r="L170" s="18">
        <f>IF(ISNUMBER(J170), $B172 * K170, "")</f>
        <v>1327.4336283185839</v>
      </c>
      <c r="M170" s="31">
        <v>226</v>
      </c>
      <c r="N170" s="32">
        <f t="shared" si="93"/>
        <v>0</v>
      </c>
      <c r="O170" s="18">
        <f>IF(ISNUMBER(M170), $B172 * N170, "")</f>
        <v>0</v>
      </c>
      <c r="Q170" s="253"/>
      <c r="R170" s="254"/>
      <c r="S170" s="255"/>
    </row>
    <row r="171" spans="1:19" ht="17.25" thickBot="1">
      <c r="A171" s="130" t="s">
        <v>108</v>
      </c>
      <c r="B171" s="131">
        <v>181</v>
      </c>
      <c r="C171" s="79">
        <v>-1.6304347800000001E-2</v>
      </c>
      <c r="D171" s="24">
        <v>183</v>
      </c>
      <c r="E171" s="25">
        <f t="shared" si="90"/>
        <v>1.1049723756906077E-2</v>
      </c>
      <c r="F171" s="104">
        <f>IF(ISNUMBER(D171), $B172 * E171, "")</f>
        <v>1657.4585635359115</v>
      </c>
      <c r="G171" s="102">
        <v>182</v>
      </c>
      <c r="H171" s="25">
        <f t="shared" si="91"/>
        <v>5.5248618784530384E-3</v>
      </c>
      <c r="I171" s="103">
        <f>IF(ISNUMBER(G171), $B172 * H171, "")</f>
        <v>828.72928176795574</v>
      </c>
      <c r="J171" s="24">
        <v>185</v>
      </c>
      <c r="K171" s="25">
        <f t="shared" si="92"/>
        <v>2.2099447513812154E-2</v>
      </c>
      <c r="L171" s="104">
        <f>IF(ISNUMBER(J171), $B172 * K171, "")</f>
        <v>3314.917127071823</v>
      </c>
      <c r="M171" s="102">
        <v>183</v>
      </c>
      <c r="N171" s="25">
        <f t="shared" si="93"/>
        <v>1.1049723756906077E-2</v>
      </c>
      <c r="O171" s="104">
        <f>IF(ISNUMBER(M171), $B172 * N171, "")</f>
        <v>1657.4585635359115</v>
      </c>
      <c r="Q171" s="256"/>
      <c r="R171" s="257"/>
      <c r="S171" s="258"/>
    </row>
    <row r="172" spans="1:19" ht="17.25" thickBot="1">
      <c r="A172" s="132" t="s">
        <v>268</v>
      </c>
      <c r="B172" s="317">
        <f>$B$37</f>
        <v>150000</v>
      </c>
      <c r="C172" s="318"/>
      <c r="D172" s="26" t="s">
        <v>269</v>
      </c>
      <c r="E172" s="27">
        <f>IF(COUNT(E152:E171), SUM(E152:E171) / COUNT(E152:E171), 0)</f>
        <v>1.0516128052604365E-2</v>
      </c>
      <c r="F172" s="28">
        <f>SUM(F152:F171)</f>
        <v>31548.3841578131</v>
      </c>
      <c r="G172" s="26" t="s">
        <v>269</v>
      </c>
      <c r="H172" s="27">
        <f>IF(COUNT(H152:H171), SUM(H152:H171) / COUNT(H152:H171), 0)</f>
        <v>1.1196673713368738E-2</v>
      </c>
      <c r="I172" s="28">
        <f>SUM(I152:I171)</f>
        <v>31910.520083100906</v>
      </c>
      <c r="J172" s="26" t="s">
        <v>269</v>
      </c>
      <c r="K172" s="27">
        <f>IF(COUNT(K152:K171), SUM(K152:K171) / COUNT(K152:K171), 0)</f>
        <v>2.047517923741329E-2</v>
      </c>
      <c r="L172" s="28">
        <f>SUM(L152:L171)</f>
        <v>58354.260826627877</v>
      </c>
      <c r="M172" s="26" t="s">
        <v>269</v>
      </c>
      <c r="N172" s="27">
        <f>IF(COUNT(N152:N171), SUM(N152:N171) / COUNT(N152:N171), 0)</f>
        <v>1.9053876172348293E-2</v>
      </c>
      <c r="O172" s="28">
        <f>SUM(O152:O171)</f>
        <v>54303.547091192617</v>
      </c>
      <c r="Q172" s="259"/>
      <c r="R172" s="260"/>
      <c r="S172" s="261"/>
    </row>
    <row r="174" spans="1:19" ht="17.25" thickBot="1"/>
    <row r="175" spans="1:19" ht="17.25" thickBot="1">
      <c r="A175" s="275" t="s">
        <v>253</v>
      </c>
      <c r="B175" s="276"/>
      <c r="C175" s="276"/>
      <c r="D175" s="276"/>
      <c r="E175" s="276"/>
      <c r="F175" s="276"/>
      <c r="G175" s="276"/>
      <c r="H175" s="276"/>
      <c r="I175" s="276"/>
      <c r="J175" s="276"/>
      <c r="K175" s="276"/>
      <c r="L175" s="276"/>
      <c r="M175" s="276"/>
      <c r="N175" s="276"/>
      <c r="O175" s="277"/>
      <c r="Q175" s="274"/>
      <c r="R175" s="274"/>
      <c r="S175" s="274"/>
    </row>
    <row r="176" spans="1:19" ht="17.25" thickBot="1">
      <c r="A176" s="209" t="s">
        <v>265</v>
      </c>
      <c r="B176" s="275" t="s">
        <v>49</v>
      </c>
      <c r="C176" s="277"/>
      <c r="D176" s="275" t="s">
        <v>58</v>
      </c>
      <c r="E176" s="276"/>
      <c r="F176" s="277"/>
      <c r="G176" s="278">
        <f>_xlfn.IFNA(VLOOKUP(B176, 현재가테이블!$B$2:$D$200, 2, FALSE), "-")</f>
        <v>74050000</v>
      </c>
      <c r="H176" s="279"/>
      <c r="I176" s="280"/>
      <c r="J176" s="275" t="s">
        <v>59</v>
      </c>
      <c r="K176" s="276"/>
      <c r="L176" s="277"/>
      <c r="M176" s="281">
        <f>_xlfn.IFNA(VLOOKUP(B176, 현재가테이블!$B$2:$D$200, 3, FALSE), "-")</f>
        <v>-1.04236269E-2</v>
      </c>
      <c r="N176" s="282"/>
      <c r="O176" s="283"/>
      <c r="Q176" s="274"/>
      <c r="R176" s="274"/>
      <c r="S176" s="274"/>
    </row>
    <row r="177" spans="1:19" ht="17.25" thickBot="1">
      <c r="A177" s="319" t="s">
        <v>55</v>
      </c>
      <c r="B177" s="315" t="str">
        <f>TEXT($G$1, "[$-ko-KR]yyyy-mm-dd(ddd) ") &amp; "오전 00:00"</f>
        <v>2021-10-14(목) 오전 00:00</v>
      </c>
      <c r="C177" s="316"/>
      <c r="D177" s="288" t="str">
        <f>TEXT($G$1, "[$-ko-KR]yyyy-mm-dd(ddd) ") &amp; "오후 14:00"</f>
        <v>2021-10-14(목) 오후 14:00</v>
      </c>
      <c r="E177" s="289"/>
      <c r="F177" s="290"/>
      <c r="G177" s="288" t="str">
        <f>TEXT($G$1, "[$-ko-KR]yyyy-mm-dd(ddd) ") &amp; "오후 19:00"</f>
        <v>2021-10-14(목) 오후 19:00</v>
      </c>
      <c r="H177" s="289"/>
      <c r="I177" s="290"/>
      <c r="J177" s="288" t="str">
        <f>TEXT($G$1, "[$-ko-KR]yyyy-mm-dd(ddd) ") &amp; "오후 21:00"</f>
        <v>2021-10-14(목) 오후 21:00</v>
      </c>
      <c r="K177" s="289"/>
      <c r="L177" s="290"/>
      <c r="M177" s="288" t="str">
        <f>TEXT($G$1+1, "[$-ko-KR]yyyy-mm-dd(ddd) ") &amp; "오전 00:00"</f>
        <v>2021-10-15(금) 오전 00:00</v>
      </c>
      <c r="N177" s="289"/>
      <c r="O177" s="290"/>
      <c r="Q177" s="274"/>
      <c r="R177" s="274"/>
      <c r="S177" s="274"/>
    </row>
    <row r="178" spans="1:19" ht="17.25" thickBot="1">
      <c r="A178" s="320"/>
      <c r="B178" s="121" t="s">
        <v>58</v>
      </c>
      <c r="C178" s="122" t="s">
        <v>59</v>
      </c>
      <c r="D178" s="2" t="s">
        <v>58</v>
      </c>
      <c r="E178" s="10" t="s">
        <v>266</v>
      </c>
      <c r="F178" s="11" t="s">
        <v>267</v>
      </c>
      <c r="G178" s="210" t="s">
        <v>58</v>
      </c>
      <c r="H178" s="211" t="s">
        <v>266</v>
      </c>
      <c r="I178" s="212" t="s">
        <v>267</v>
      </c>
      <c r="J178" s="10" t="s">
        <v>58</v>
      </c>
      <c r="K178" s="10" t="s">
        <v>266</v>
      </c>
      <c r="L178" s="115" t="s">
        <v>267</v>
      </c>
      <c r="M178" s="2" t="s">
        <v>58</v>
      </c>
      <c r="N178" s="10" t="s">
        <v>266</v>
      </c>
      <c r="O178" s="66" t="s">
        <v>267</v>
      </c>
      <c r="Q178" s="264"/>
      <c r="R178" s="264"/>
      <c r="S178" s="264"/>
    </row>
    <row r="179" spans="1:19" ht="17.25" thickBot="1">
      <c r="A179" s="123" t="s">
        <v>224</v>
      </c>
      <c r="B179" s="124">
        <v>2050</v>
      </c>
      <c r="C179" s="76">
        <v>-9.6618356999999995E-3</v>
      </c>
      <c r="D179" s="13">
        <v>2035</v>
      </c>
      <c r="E179" s="14">
        <f>IF(ISNUMBER(D179), (D179 - $B179) / $B179, "")</f>
        <v>-7.3170731707317077E-3</v>
      </c>
      <c r="F179" s="16">
        <f>IF(ISNUMBER(D179), $B199 * E179, "")</f>
        <v>-1097.5609756097563</v>
      </c>
      <c r="G179" s="29">
        <v>2030</v>
      </c>
      <c r="H179" s="14">
        <f>IF(ISNUMBER(G179), (G179 - $B179) / $B179, "")</f>
        <v>-9.7560975609756097E-3</v>
      </c>
      <c r="I179" s="100">
        <f>IF(ISNUMBER(G179), $B199 * H179, "")</f>
        <v>-1463.4146341463415</v>
      </c>
      <c r="J179" s="13">
        <v>2040</v>
      </c>
      <c r="K179" s="14">
        <f>IF(ISNUMBER(J179), (J179 - $B179) / $B179, "")</f>
        <v>-4.8780487804878049E-3</v>
      </c>
      <c r="L179" s="16">
        <f>IF(ISNUMBER(J179), $B199 * K179, "")</f>
        <v>-731.70731707317077</v>
      </c>
      <c r="M179" s="29">
        <v>2030</v>
      </c>
      <c r="N179" s="14">
        <f>IF(ISNUMBER(M179), (M179 - $B179) / $B179, "")</f>
        <v>-9.7560975609756097E-3</v>
      </c>
      <c r="O179" s="16">
        <f>IF(ISNUMBER(M179), $B199 * N179, "")</f>
        <v>-1463.4146341463415</v>
      </c>
      <c r="Q179" s="274"/>
      <c r="R179" s="274"/>
      <c r="S179" s="274"/>
    </row>
    <row r="180" spans="1:19" ht="17.25" thickBot="1">
      <c r="A180" s="125" t="s">
        <v>63</v>
      </c>
      <c r="B180" s="126">
        <v>54000</v>
      </c>
      <c r="C180" s="77">
        <v>-9.9009900999999997E-3</v>
      </c>
      <c r="D180" s="15">
        <v>54860</v>
      </c>
      <c r="E180" s="32">
        <f t="shared" ref="E180:E183" si="94">IF(ISNUMBER(D180), (D180 - $B180) / $B180, "")</f>
        <v>1.5925925925925927E-2</v>
      </c>
      <c r="F180" s="18">
        <f>IF(ISNUMBER(D180), $B199 * E180, "")</f>
        <v>2388.8888888888891</v>
      </c>
      <c r="G180" s="31">
        <v>55090</v>
      </c>
      <c r="H180" s="32">
        <f t="shared" ref="H180:H183" si="95">IF(ISNUMBER(G180), (G180 - $B180) / $B180, "")</f>
        <v>2.0185185185185184E-2</v>
      </c>
      <c r="I180" s="101">
        <f>IF(ISNUMBER(G180), $B199 * H180, "")</f>
        <v>3027.7777777777778</v>
      </c>
      <c r="J180" s="15">
        <v>55400</v>
      </c>
      <c r="K180" s="32">
        <f t="shared" ref="K180:K183" si="96">IF(ISNUMBER(J180), (J180 - $B180) / $B180, "")</f>
        <v>2.5925925925925925E-2</v>
      </c>
      <c r="L180" s="18">
        <f>IF(ISNUMBER(J180), $B199 * K180, "")</f>
        <v>3888.8888888888887</v>
      </c>
      <c r="M180" s="31">
        <v>54810</v>
      </c>
      <c r="N180" s="32">
        <f t="shared" ref="N180:N183" si="97">IF(ISNUMBER(M180), (M180 - $B180) / $B180, "")</f>
        <v>1.4999999999999999E-2</v>
      </c>
      <c r="O180" s="18">
        <f>IF(ISNUMBER(M180), $B199 * N180, "")</f>
        <v>2250</v>
      </c>
      <c r="Q180" s="274"/>
      <c r="R180" s="274"/>
      <c r="S180" s="274"/>
    </row>
    <row r="181" spans="1:19" ht="17.25" thickBot="1">
      <c r="A181" s="125" t="s">
        <v>96</v>
      </c>
      <c r="B181" s="126">
        <v>8695</v>
      </c>
      <c r="C181" s="77">
        <v>-1.02447353E-2</v>
      </c>
      <c r="D181" s="15">
        <v>8750</v>
      </c>
      <c r="E181" s="32">
        <f t="shared" si="94"/>
        <v>6.3254744105807935E-3</v>
      </c>
      <c r="F181" s="18">
        <f>IF(ISNUMBER(D181), $B199 * E181, "")</f>
        <v>948.82116158711904</v>
      </c>
      <c r="G181" s="31">
        <v>8735</v>
      </c>
      <c r="H181" s="32">
        <f t="shared" si="95"/>
        <v>4.6003450258769408E-3</v>
      </c>
      <c r="I181" s="101">
        <f>IF(ISNUMBER(G181), $B199 * H181, "")</f>
        <v>690.05175388154112</v>
      </c>
      <c r="J181" s="15">
        <v>8900</v>
      </c>
      <c r="K181" s="32">
        <f t="shared" si="96"/>
        <v>2.3576768257619323E-2</v>
      </c>
      <c r="L181" s="18">
        <f>IF(ISNUMBER(J181), $B199 * K181, "")</f>
        <v>3536.5152386428986</v>
      </c>
      <c r="M181" s="31">
        <v>8830</v>
      </c>
      <c r="N181" s="32">
        <f t="shared" si="97"/>
        <v>1.5526164462334674E-2</v>
      </c>
      <c r="O181" s="18">
        <f>IF(ISNUMBER(M181), $B199 * N181, "")</f>
        <v>2328.9246693502009</v>
      </c>
      <c r="Q181" s="264"/>
      <c r="R181" s="264"/>
      <c r="S181" s="264"/>
    </row>
    <row r="182" spans="1:19" ht="17.25" thickBot="1">
      <c r="A182" s="125" t="s">
        <v>154</v>
      </c>
      <c r="B182" s="126">
        <v>1885</v>
      </c>
      <c r="C182" s="77">
        <v>-1.04986877E-2</v>
      </c>
      <c r="D182" s="15">
        <v>1930</v>
      </c>
      <c r="E182" s="32">
        <f t="shared" si="94"/>
        <v>2.3872679045092837E-2</v>
      </c>
      <c r="F182" s="18">
        <f>IF(ISNUMBER(D182), $B199 * E182, "")</f>
        <v>3580.9018567639255</v>
      </c>
      <c r="G182" s="31">
        <v>1925</v>
      </c>
      <c r="H182" s="32">
        <f t="shared" si="95"/>
        <v>2.1220159151193633E-2</v>
      </c>
      <c r="I182" s="101">
        <f>IF(ISNUMBER(G182), $B199 * H182, "")</f>
        <v>3183.0238726790449</v>
      </c>
      <c r="J182" s="15">
        <v>1985</v>
      </c>
      <c r="K182" s="32">
        <f t="shared" si="96"/>
        <v>5.3050397877984087E-2</v>
      </c>
      <c r="L182" s="18">
        <f>IF(ISNUMBER(J182), $B199 * K182, "")</f>
        <v>7957.5596816976131</v>
      </c>
      <c r="M182" s="31">
        <v>1975</v>
      </c>
      <c r="N182" s="32">
        <f t="shared" si="97"/>
        <v>4.7745358090185673E-2</v>
      </c>
      <c r="O182" s="18">
        <f>IF(ISNUMBER(M182), $B199 * N182, "")</f>
        <v>7161.803713527851</v>
      </c>
      <c r="Q182" s="264"/>
      <c r="R182" s="264"/>
      <c r="S182" s="264"/>
    </row>
    <row r="183" spans="1:19" ht="17.25" thickBot="1">
      <c r="A183" s="127" t="s">
        <v>61</v>
      </c>
      <c r="B183" s="128">
        <v>922</v>
      </c>
      <c r="C183" s="78">
        <v>-1.07296137E-2</v>
      </c>
      <c r="D183" s="20">
        <v>938</v>
      </c>
      <c r="E183" s="21">
        <f t="shared" si="94"/>
        <v>1.735357917570499E-2</v>
      </c>
      <c r="F183" s="22">
        <f>IF(ISNUMBER(D183), $B199 * E183, "")</f>
        <v>2603.0368763557485</v>
      </c>
      <c r="G183" s="30">
        <v>944</v>
      </c>
      <c r="H183" s="21">
        <f t="shared" si="95"/>
        <v>2.3861171366594359E-2</v>
      </c>
      <c r="I183" s="105">
        <f>IF(ISNUMBER(G183), $B199 * H183, "")</f>
        <v>3579.1757049891539</v>
      </c>
      <c r="J183" s="20">
        <v>951</v>
      </c>
      <c r="K183" s="21">
        <f t="shared" si="96"/>
        <v>3.1453362255965296E-2</v>
      </c>
      <c r="L183" s="22">
        <f>IF(ISNUMBER(J183), $B199 * K183, "")</f>
        <v>4718.0043383947941</v>
      </c>
      <c r="M183" s="30">
        <v>945</v>
      </c>
      <c r="N183" s="21">
        <f t="shared" si="97"/>
        <v>2.4945770065075923E-2</v>
      </c>
      <c r="O183" s="22">
        <f>IF(ISNUMBER(M183), $B199 * N183, "")</f>
        <v>3741.8655097613882</v>
      </c>
      <c r="Q183" s="264"/>
      <c r="R183" s="264"/>
      <c r="S183" s="264"/>
    </row>
    <row r="184" spans="1:19" ht="17.25" thickBot="1">
      <c r="A184" s="125" t="s">
        <v>110</v>
      </c>
      <c r="B184" s="129">
        <v>7215</v>
      </c>
      <c r="C184" s="80">
        <v>-1.1643835599999999E-2</v>
      </c>
      <c r="D184" s="106">
        <v>7410</v>
      </c>
      <c r="E184" s="107">
        <f>IF(ISNUMBER(D184), (D184 - $B184) / $B184, "")</f>
        <v>2.7027027027027029E-2</v>
      </c>
      <c r="F184" s="108">
        <f>IF(ISNUMBER(D184), $B199 * E184, "")</f>
        <v>4054.0540540540542</v>
      </c>
      <c r="G184" s="109">
        <v>7465</v>
      </c>
      <c r="H184" s="107">
        <f>IF(ISNUMBER(G184), (G184 - $B184) / $B184, "")</f>
        <v>3.4650034650034647E-2</v>
      </c>
      <c r="I184" s="110">
        <f>IF(ISNUMBER(G184), $B199 * H184, "")</f>
        <v>5197.5051975051974</v>
      </c>
      <c r="J184" s="106">
        <v>7565</v>
      </c>
      <c r="K184" s="107">
        <f>IF(ISNUMBER(J184), (J184 - $B184) / $B184, "")</f>
        <v>4.851004851004851E-2</v>
      </c>
      <c r="L184" s="108">
        <f>IF(ISNUMBER(J184), $B199 * K184, "")</f>
        <v>7276.5072765072764</v>
      </c>
      <c r="M184" s="109">
        <v>7530</v>
      </c>
      <c r="N184" s="107">
        <f>IF(ISNUMBER(M184), (M184 - $B184) / $B184, "")</f>
        <v>4.3659043659043661E-2</v>
      </c>
      <c r="O184" s="108">
        <f>IF(ISNUMBER(M184), $B199 * N184, "")</f>
        <v>6548.8565488565491</v>
      </c>
      <c r="Q184" s="264"/>
      <c r="R184" s="264"/>
      <c r="S184" s="264"/>
    </row>
    <row r="185" spans="1:19" ht="17.25" thickBot="1">
      <c r="A185" s="125" t="s">
        <v>100</v>
      </c>
      <c r="B185" s="126">
        <v>64330</v>
      </c>
      <c r="C185" s="77">
        <v>-1.1827957E-2</v>
      </c>
      <c r="D185" s="15">
        <v>65220</v>
      </c>
      <c r="E185" s="32">
        <f t="shared" ref="E185:E188" si="98">IF(ISNUMBER(D185), (D185 - $B185) / $B185, "")</f>
        <v>1.3834913726099797E-2</v>
      </c>
      <c r="F185" s="18">
        <f>IF(ISNUMBER(D185), $B199 * E185, "")</f>
        <v>2075.2370589149696</v>
      </c>
      <c r="G185" s="31">
        <v>65030</v>
      </c>
      <c r="H185" s="32">
        <f t="shared" ref="H185:H188" si="99">IF(ISNUMBER(G185), (G185 - $B185) / $B185, "")</f>
        <v>1.088139281828074E-2</v>
      </c>
      <c r="I185" s="101">
        <f>IF(ISNUMBER(G185), $B199 * H185, "")</f>
        <v>1632.2089227421111</v>
      </c>
      <c r="J185" s="15">
        <v>66190</v>
      </c>
      <c r="K185" s="32">
        <f t="shared" ref="K185:K188" si="100">IF(ISNUMBER(J185), (J185 - $B185) / $B185, "")</f>
        <v>2.8913415202860251E-2</v>
      </c>
      <c r="L185" s="18">
        <f>IF(ISNUMBER(J185), $B199 * K185, "")</f>
        <v>4337.0122804290377</v>
      </c>
      <c r="M185" s="31">
        <v>66150</v>
      </c>
      <c r="N185" s="32">
        <f t="shared" ref="N185:N188" si="101">IF(ISNUMBER(M185), (M185 - $B185) / $B185, "")</f>
        <v>2.8291621327529923E-2</v>
      </c>
      <c r="O185" s="18">
        <f>IF(ISNUMBER(M185), $B199 * N185, "")</f>
        <v>4243.7431991294889</v>
      </c>
      <c r="Q185" s="264"/>
      <c r="R185" s="264"/>
      <c r="S185" s="264"/>
    </row>
    <row r="186" spans="1:19" ht="17.25" thickBot="1">
      <c r="A186" s="125" t="s">
        <v>104</v>
      </c>
      <c r="B186" s="126">
        <v>1225</v>
      </c>
      <c r="C186" s="77">
        <v>-1.20967742E-2</v>
      </c>
      <c r="D186" s="15">
        <v>1260</v>
      </c>
      <c r="E186" s="32">
        <f t="shared" si="98"/>
        <v>2.8571428571428571E-2</v>
      </c>
      <c r="F186" s="18">
        <f>IF(ISNUMBER(D186), $B199 * E186, "")</f>
        <v>4285.7142857142853</v>
      </c>
      <c r="G186" s="31">
        <v>1250</v>
      </c>
      <c r="H186" s="32">
        <f t="shared" si="99"/>
        <v>2.0408163265306121E-2</v>
      </c>
      <c r="I186" s="101">
        <f>IF(ISNUMBER(G186), $B199 * H186, "")</f>
        <v>3061.2244897959181</v>
      </c>
      <c r="J186" s="15">
        <v>1260</v>
      </c>
      <c r="K186" s="32">
        <f t="shared" si="100"/>
        <v>2.8571428571428571E-2</v>
      </c>
      <c r="L186" s="18">
        <f>IF(ISNUMBER(J186), $B199 * K186, "")</f>
        <v>4285.7142857142853</v>
      </c>
      <c r="M186" s="31">
        <v>1255</v>
      </c>
      <c r="N186" s="32">
        <f t="shared" si="101"/>
        <v>2.4489795918367346E-2</v>
      </c>
      <c r="O186" s="18">
        <f>IF(ISNUMBER(M186), $B199 * N186, "")</f>
        <v>3673.4693877551017</v>
      </c>
      <c r="Q186" s="264"/>
      <c r="R186" s="264"/>
      <c r="S186" s="264"/>
    </row>
    <row r="187" spans="1:19" ht="17.25" thickBot="1">
      <c r="A187" s="125" t="s">
        <v>78</v>
      </c>
      <c r="B187" s="126">
        <v>718400</v>
      </c>
      <c r="C187" s="77">
        <v>-1.2101210100000001E-2</v>
      </c>
      <c r="D187" s="15">
        <v>730400</v>
      </c>
      <c r="E187" s="32">
        <f t="shared" si="98"/>
        <v>1.670378619153675E-2</v>
      </c>
      <c r="F187" s="18">
        <f>IF(ISNUMBER(D187), $B199 * E187, "")</f>
        <v>2505.5679287305124</v>
      </c>
      <c r="G187" s="31">
        <v>729000</v>
      </c>
      <c r="H187" s="32">
        <f t="shared" si="99"/>
        <v>1.4755011135857461E-2</v>
      </c>
      <c r="I187" s="101">
        <f>IF(ISNUMBER(G187), $B199 * H187, "")</f>
        <v>2213.2516703786191</v>
      </c>
      <c r="J187" s="15">
        <v>732600</v>
      </c>
      <c r="K187" s="32">
        <f t="shared" si="100"/>
        <v>1.9766146993318485E-2</v>
      </c>
      <c r="L187" s="18">
        <f>IF(ISNUMBER(J187), $B199 * K187, "")</f>
        <v>2964.9220489977729</v>
      </c>
      <c r="M187" s="31">
        <v>728000</v>
      </c>
      <c r="N187" s="32">
        <f t="shared" si="101"/>
        <v>1.3363028953229399E-2</v>
      </c>
      <c r="O187" s="18">
        <f>IF(ISNUMBER(M187), $B199 * N187, "")</f>
        <v>2004.4543429844098</v>
      </c>
      <c r="Q187" s="33"/>
      <c r="R187" s="33"/>
    </row>
    <row r="188" spans="1:19" ht="17.25" thickBot="1">
      <c r="A188" s="130" t="s">
        <v>162</v>
      </c>
      <c r="B188" s="131">
        <v>806</v>
      </c>
      <c r="C188" s="79">
        <v>-1.2254902E-2</v>
      </c>
      <c r="D188" s="24">
        <v>808</v>
      </c>
      <c r="E188" s="25">
        <f t="shared" si="98"/>
        <v>2.4813895781637717E-3</v>
      </c>
      <c r="F188" s="104">
        <f>IF(ISNUMBER(D188), $B199 * E188, "")</f>
        <v>372.20843672456573</v>
      </c>
      <c r="G188" s="102">
        <v>806</v>
      </c>
      <c r="H188" s="25">
        <f t="shared" si="99"/>
        <v>0</v>
      </c>
      <c r="I188" s="103">
        <f>IF(ISNUMBER(G188), $B199 * H188, "")</f>
        <v>0</v>
      </c>
      <c r="J188" s="24">
        <v>809</v>
      </c>
      <c r="K188" s="25">
        <f t="shared" si="100"/>
        <v>3.7220843672456576E-3</v>
      </c>
      <c r="L188" s="104">
        <f>IF(ISNUMBER(J188), $B199 * K188, "")</f>
        <v>558.31265508684862</v>
      </c>
      <c r="M188" s="102">
        <v>809</v>
      </c>
      <c r="N188" s="25">
        <f t="shared" si="101"/>
        <v>3.7220843672456576E-3</v>
      </c>
      <c r="O188" s="104">
        <f>IF(ISNUMBER(M188), $B199 * N188, "")</f>
        <v>558.31265508684862</v>
      </c>
      <c r="Q188" s="265"/>
      <c r="R188" s="266"/>
      <c r="S188" s="267"/>
    </row>
    <row r="189" spans="1:19">
      <c r="A189" s="123" t="s">
        <v>116</v>
      </c>
      <c r="B189" s="124">
        <v>226</v>
      </c>
      <c r="C189" s="76">
        <v>-1.3100436700000001E-2</v>
      </c>
      <c r="D189" s="13">
        <v>226</v>
      </c>
      <c r="E189" s="14">
        <f>IF(ISNUMBER(D189), (D189 - $B189) / $B189, "")</f>
        <v>0</v>
      </c>
      <c r="F189" s="16">
        <f>IF(ISNUMBER(D189), $B199 * E189, "")</f>
        <v>0</v>
      </c>
      <c r="G189" s="29">
        <v>225</v>
      </c>
      <c r="H189" s="14">
        <f>IF(ISNUMBER(G189), (G189 - $B189) / $B189, "")</f>
        <v>-4.4247787610619468E-3</v>
      </c>
      <c r="I189" s="100">
        <f>IF(ISNUMBER(G189), $B199 * H189, "")</f>
        <v>-663.71681415929197</v>
      </c>
      <c r="J189" s="13">
        <v>228</v>
      </c>
      <c r="K189" s="14">
        <f>IF(ISNUMBER(J189), (J189 - $B189) / $B189, "")</f>
        <v>8.8495575221238937E-3</v>
      </c>
      <c r="L189" s="16">
        <f>IF(ISNUMBER(J189), $B199 * K189, "")</f>
        <v>1327.4336283185839</v>
      </c>
      <c r="M189" s="29">
        <v>226</v>
      </c>
      <c r="N189" s="14">
        <f>IF(ISNUMBER(M189), (M189 - $B189) / $B189, "")</f>
        <v>0</v>
      </c>
      <c r="O189" s="16">
        <f>IF(ISNUMBER(M189), $B199 * N189, "")</f>
        <v>0</v>
      </c>
      <c r="Q189" s="268"/>
      <c r="R189" s="269"/>
      <c r="S189" s="270"/>
    </row>
    <row r="190" spans="1:19" ht="17.25" thickBot="1">
      <c r="A190" s="125" t="s">
        <v>92</v>
      </c>
      <c r="B190" s="126">
        <v>84180</v>
      </c>
      <c r="C190" s="77">
        <v>-1.62440108E-2</v>
      </c>
      <c r="D190" s="15">
        <v>83560</v>
      </c>
      <c r="E190" s="32">
        <f t="shared" ref="E190:E193" si="102">IF(ISNUMBER(D190), (D190 - $B190) / $B190, "")</f>
        <v>-7.3651698740793536E-3</v>
      </c>
      <c r="F190" s="18">
        <f>IF(ISNUMBER(D190), $B199 * E190, "")</f>
        <v>-1104.775481111903</v>
      </c>
      <c r="G190" s="31">
        <v>83180</v>
      </c>
      <c r="H190" s="32">
        <f t="shared" ref="H190:H193" si="103">IF(ISNUMBER(G190), (G190 - $B190) / $B190, "")</f>
        <v>-1.1879306248515086E-2</v>
      </c>
      <c r="I190" s="101">
        <f>IF(ISNUMBER(G190), $B199 * H190, "")</f>
        <v>-1781.8959372772629</v>
      </c>
      <c r="J190" s="15">
        <v>84020</v>
      </c>
      <c r="K190" s="32">
        <f t="shared" ref="K190:K193" si="104">IF(ISNUMBER(J190), (J190 - $B190) / $B190, "")</f>
        <v>-1.9006889997624139E-3</v>
      </c>
      <c r="L190" s="18">
        <f>IF(ISNUMBER(J190), $B199 * K190, "")</f>
        <v>-285.10334996436211</v>
      </c>
      <c r="M190" s="31">
        <v>83230</v>
      </c>
      <c r="N190" s="32">
        <f t="shared" ref="N190:N193" si="105">IF(ISNUMBER(M190), (M190 - $B190) / $B190, "")</f>
        <v>-1.1285340936089332E-2</v>
      </c>
      <c r="O190" s="18">
        <f>IF(ISNUMBER(M190), $B199 * N190, "")</f>
        <v>-1692.8011404133999</v>
      </c>
      <c r="Q190" s="271"/>
      <c r="R190" s="272"/>
      <c r="S190" s="273"/>
    </row>
    <row r="191" spans="1:19" ht="17.25" thickBot="1">
      <c r="A191" s="125" t="s">
        <v>108</v>
      </c>
      <c r="B191" s="126">
        <v>181</v>
      </c>
      <c r="C191" s="77">
        <v>-1.6304347800000001E-2</v>
      </c>
      <c r="D191" s="15">
        <v>183</v>
      </c>
      <c r="E191" s="32">
        <f t="shared" si="102"/>
        <v>1.1049723756906077E-2</v>
      </c>
      <c r="F191" s="18">
        <f>IF(ISNUMBER(D191), $B199 * E191, "")</f>
        <v>1657.4585635359115</v>
      </c>
      <c r="G191" s="31">
        <v>182</v>
      </c>
      <c r="H191" s="32">
        <f t="shared" si="103"/>
        <v>5.5248618784530384E-3</v>
      </c>
      <c r="I191" s="101">
        <f>IF(ISNUMBER(G191), $B199 * H191, "")</f>
        <v>828.72928176795574</v>
      </c>
      <c r="J191" s="15">
        <v>185</v>
      </c>
      <c r="K191" s="32">
        <f t="shared" si="104"/>
        <v>2.2099447513812154E-2</v>
      </c>
      <c r="L191" s="18">
        <f>IF(ISNUMBER(J191), $B199 * K191, "")</f>
        <v>3314.917127071823</v>
      </c>
      <c r="M191" s="31">
        <v>183</v>
      </c>
      <c r="N191" s="32">
        <f t="shared" si="105"/>
        <v>1.1049723756906077E-2</v>
      </c>
      <c r="O191" s="18">
        <f>IF(ISNUMBER(M191), $B199 * N191, "")</f>
        <v>1657.4585635359115</v>
      </c>
      <c r="Q191" s="264"/>
      <c r="R191" s="264"/>
      <c r="S191" s="264"/>
    </row>
    <row r="192" spans="1:19" ht="17.25" thickBot="1">
      <c r="A192" s="125" t="s">
        <v>158</v>
      </c>
      <c r="B192" s="126">
        <v>1595</v>
      </c>
      <c r="C192" s="77">
        <v>-1.8461538499999999E-2</v>
      </c>
      <c r="D192" s="15">
        <v>1620</v>
      </c>
      <c r="E192" s="32">
        <f t="shared" si="102"/>
        <v>1.5673981191222569E-2</v>
      </c>
      <c r="F192" s="18">
        <f>IF(ISNUMBER(D192), $B199 * E192, "")</f>
        <v>2351.0971786833852</v>
      </c>
      <c r="G192" s="31">
        <v>1635</v>
      </c>
      <c r="H192" s="32">
        <f t="shared" si="103"/>
        <v>2.5078369905956112E-2</v>
      </c>
      <c r="I192" s="101">
        <f>IF(ISNUMBER(G192), $B199 * H192, "")</f>
        <v>3761.7554858934168</v>
      </c>
      <c r="J192" s="15">
        <v>1640</v>
      </c>
      <c r="K192" s="32">
        <f t="shared" si="104"/>
        <v>2.8213166144200628E-2</v>
      </c>
      <c r="L192" s="18">
        <f>IF(ISNUMBER(J192), $B199 * K192, "")</f>
        <v>4231.9749216300943</v>
      </c>
      <c r="M192" s="31">
        <v>1625</v>
      </c>
      <c r="N192" s="32">
        <f t="shared" si="105"/>
        <v>1.8808777429467086E-2</v>
      </c>
      <c r="O192" s="18">
        <f>IF(ISNUMBER(M192), $B199 * N192, "")</f>
        <v>2821.3166144200627</v>
      </c>
      <c r="Q192" s="274"/>
      <c r="R192" s="274"/>
      <c r="S192" s="274"/>
    </row>
    <row r="193" spans="1:19" ht="17.25" thickBot="1">
      <c r="A193" s="127" t="s">
        <v>152</v>
      </c>
      <c r="B193" s="128">
        <v>147500</v>
      </c>
      <c r="C193" s="78">
        <v>-1.9607843100000001E-2</v>
      </c>
      <c r="D193" s="20">
        <v>148600</v>
      </c>
      <c r="E193" s="21">
        <f t="shared" si="102"/>
        <v>7.4576271186440682E-3</v>
      </c>
      <c r="F193" s="22">
        <f>IF(ISNUMBER(D193), $B199 * E193, "")</f>
        <v>1118.6440677966102</v>
      </c>
      <c r="G193" s="30">
        <v>149800</v>
      </c>
      <c r="H193" s="21">
        <f t="shared" si="103"/>
        <v>1.5593220338983051E-2</v>
      </c>
      <c r="I193" s="105">
        <f>IF(ISNUMBER(G193), $B199 * H193, "")</f>
        <v>2338.9830508474579</v>
      </c>
      <c r="J193" s="20">
        <v>152300</v>
      </c>
      <c r="K193" s="21">
        <f t="shared" si="104"/>
        <v>3.2542372881355933E-2</v>
      </c>
      <c r="L193" s="22">
        <f>IF(ISNUMBER(J193), $B199 * K193, "")</f>
        <v>4881.3559322033898</v>
      </c>
      <c r="M193" s="30">
        <v>166150</v>
      </c>
      <c r="N193" s="21">
        <f t="shared" si="105"/>
        <v>0.1264406779661017</v>
      </c>
      <c r="O193" s="22">
        <f>IF(ISNUMBER(M193), $B199 * N193, "")</f>
        <v>18966.101694915254</v>
      </c>
      <c r="Q193" s="274"/>
      <c r="R193" s="274"/>
      <c r="S193" s="274"/>
    </row>
    <row r="194" spans="1:19" ht="17.25" thickBot="1">
      <c r="A194" s="125" t="s">
        <v>69</v>
      </c>
      <c r="B194" s="129">
        <v>9100</v>
      </c>
      <c r="C194" s="80">
        <v>-2.0452099000000001E-2</v>
      </c>
      <c r="D194" s="106">
        <v>9260</v>
      </c>
      <c r="E194" s="107">
        <f>IF(ISNUMBER(D194), (D194 - $B194) / $B194, "")</f>
        <v>1.7582417582417582E-2</v>
      </c>
      <c r="F194" s="108">
        <f>IF(ISNUMBER(D194), $B199 * E194, "")</f>
        <v>2637.3626373626375</v>
      </c>
      <c r="G194" s="109">
        <v>9355</v>
      </c>
      <c r="H194" s="107">
        <f>IF(ISNUMBER(G194), (G194 - $B194) / $B194, "")</f>
        <v>2.8021978021978023E-2</v>
      </c>
      <c r="I194" s="110">
        <f>IF(ISNUMBER(G194), $B199 * H194, "")</f>
        <v>4203.2967032967035</v>
      </c>
      <c r="J194" s="106">
        <v>9475</v>
      </c>
      <c r="K194" s="107">
        <f>IF(ISNUMBER(J194), (J194 - $B194) / $B194, "")</f>
        <v>4.1208791208791208E-2</v>
      </c>
      <c r="L194" s="108">
        <f>IF(ISNUMBER(J194), $B199 * K194, "")</f>
        <v>6181.3186813186812</v>
      </c>
      <c r="M194" s="109">
        <v>9410</v>
      </c>
      <c r="N194" s="107">
        <f>IF(ISNUMBER(M194), (M194 - $B194) / $B194, "")</f>
        <v>3.4065934065934063E-2</v>
      </c>
      <c r="O194" s="108">
        <f>IF(ISNUMBER(M194), $B199 * N194, "")</f>
        <v>5109.8901098901097</v>
      </c>
      <c r="Q194" s="264"/>
      <c r="R194" s="264"/>
      <c r="S194" s="264"/>
    </row>
    <row r="195" spans="1:19" ht="17.25" thickBot="1">
      <c r="A195" s="125" t="s">
        <v>174</v>
      </c>
      <c r="B195" s="126">
        <v>1630</v>
      </c>
      <c r="C195" s="77">
        <v>-2.1021021000000001E-2</v>
      </c>
      <c r="D195" s="15">
        <v>1660</v>
      </c>
      <c r="E195" s="32">
        <f t="shared" ref="E195:E198" si="106">IF(ISNUMBER(D195), (D195 - $B195) / $B195, "")</f>
        <v>1.8404907975460124E-2</v>
      </c>
      <c r="F195" s="18">
        <f>IF(ISNUMBER(D195), $B199 * E195, "")</f>
        <v>2760.7361963190187</v>
      </c>
      <c r="G195" s="31">
        <v>1665</v>
      </c>
      <c r="H195" s="32">
        <f t="shared" ref="H195:H198" si="107">IF(ISNUMBER(G195), (G195 - $B195) / $B195, "")</f>
        <v>2.1472392638036811E-2</v>
      </c>
      <c r="I195" s="101">
        <f>IF(ISNUMBER(G195), $B199 * H195, "")</f>
        <v>3220.8588957055217</v>
      </c>
      <c r="J195" s="15">
        <v>1670</v>
      </c>
      <c r="K195" s="32">
        <f t="shared" ref="K195:K198" si="108">IF(ISNUMBER(J195), (J195 - $B195) / $B195, "")</f>
        <v>2.4539877300613498E-2</v>
      </c>
      <c r="L195" s="18">
        <f>IF(ISNUMBER(J195), $B199 * K195, "")</f>
        <v>3680.9815950920247</v>
      </c>
      <c r="M195" s="31">
        <v>1675</v>
      </c>
      <c r="N195" s="32">
        <f t="shared" ref="N195:N198" si="109">IF(ISNUMBER(M195), (M195 - $B195) / $B195, "")</f>
        <v>2.7607361963190184E-2</v>
      </c>
      <c r="O195" s="18">
        <f>IF(ISNUMBER(M195), $B199 * N195, "")</f>
        <v>4141.1042944785277</v>
      </c>
      <c r="Q195" s="264"/>
      <c r="R195" s="264"/>
      <c r="S195" s="264"/>
    </row>
    <row r="196" spans="1:19" ht="17.25" thickBot="1">
      <c r="A196" s="125" t="s">
        <v>178</v>
      </c>
      <c r="B196" s="126">
        <v>16060</v>
      </c>
      <c r="C196" s="77">
        <v>-2.2519780900000001E-2</v>
      </c>
      <c r="D196" s="15">
        <v>16210</v>
      </c>
      <c r="E196" s="32">
        <f t="shared" si="106"/>
        <v>9.3399750933997501E-3</v>
      </c>
      <c r="F196" s="18">
        <f>IF(ISNUMBER(D196), $B199 * E196, "")</f>
        <v>1400.9962640099625</v>
      </c>
      <c r="G196" s="31">
        <v>16000</v>
      </c>
      <c r="H196" s="32">
        <f t="shared" si="107"/>
        <v>-3.7359900373599006E-3</v>
      </c>
      <c r="I196" s="101">
        <f>IF(ISNUMBER(G196), $B199 * H196, "")</f>
        <v>-560.39850560398509</v>
      </c>
      <c r="J196" s="15">
        <v>16320</v>
      </c>
      <c r="K196" s="32">
        <f t="shared" si="108"/>
        <v>1.61892901618929E-2</v>
      </c>
      <c r="L196" s="18">
        <f>IF(ISNUMBER(J196), $B199 * K196, "")</f>
        <v>2428.3935242839352</v>
      </c>
      <c r="M196" s="31">
        <v>16180</v>
      </c>
      <c r="N196" s="32">
        <f t="shared" si="109"/>
        <v>7.4719800747198011E-3</v>
      </c>
      <c r="O196" s="18">
        <f>IF(ISNUMBER(M196), $B199 * N196, "")</f>
        <v>1120.7970112079702</v>
      </c>
      <c r="Q196" s="264"/>
      <c r="R196" s="264"/>
      <c r="S196" s="264"/>
    </row>
    <row r="197" spans="1:19">
      <c r="A197" s="125" t="s">
        <v>328</v>
      </c>
      <c r="B197" s="126">
        <v>0.26900000000000002</v>
      </c>
      <c r="C197" s="77">
        <v>-2.5362318799999999E-2</v>
      </c>
      <c r="D197" s="15">
        <v>0.26800000000000002</v>
      </c>
      <c r="E197" s="32">
        <f t="shared" si="106"/>
        <v>-3.7174721189591107E-3</v>
      </c>
      <c r="F197" s="18">
        <f>IF(ISNUMBER(D197), $B199 * E197, "")</f>
        <v>-557.62081784386658</v>
      </c>
      <c r="G197" s="31">
        <v>0.26800000000000002</v>
      </c>
      <c r="H197" s="32">
        <f t="shared" si="107"/>
        <v>-3.7174721189591107E-3</v>
      </c>
      <c r="I197" s="101">
        <f>IF(ISNUMBER(G197), $B199 * H197, "")</f>
        <v>-557.62081784386658</v>
      </c>
      <c r="J197" s="15">
        <v>0.26900000000000002</v>
      </c>
      <c r="K197" s="32">
        <f t="shared" si="108"/>
        <v>0</v>
      </c>
      <c r="L197" s="18">
        <f>IF(ISNUMBER(J197), $B199 * K197, "")</f>
        <v>0</v>
      </c>
      <c r="M197" s="31">
        <v>0.26800000000000002</v>
      </c>
      <c r="N197" s="32">
        <f t="shared" si="109"/>
        <v>-3.7174721189591107E-3</v>
      </c>
      <c r="O197" s="18">
        <f>IF(ISNUMBER(M197), $B199 * N197, "")</f>
        <v>-557.62081784386658</v>
      </c>
      <c r="Q197" s="253"/>
      <c r="R197" s="254"/>
      <c r="S197" s="255"/>
    </row>
    <row r="198" spans="1:19" ht="17.25" thickBot="1">
      <c r="A198" s="130" t="s">
        <v>74</v>
      </c>
      <c r="B198" s="131">
        <v>40080</v>
      </c>
      <c r="C198" s="79">
        <v>-2.9774872899999999E-2</v>
      </c>
      <c r="D198" s="24">
        <v>41660</v>
      </c>
      <c r="E198" s="25">
        <f t="shared" si="106"/>
        <v>3.9421157684630739E-2</v>
      </c>
      <c r="F198" s="104">
        <f>IF(ISNUMBER(D198), $B199 * E198, "")</f>
        <v>5913.1736526946106</v>
      </c>
      <c r="G198" s="102">
        <v>42880</v>
      </c>
      <c r="H198" s="25">
        <f t="shared" si="107"/>
        <v>6.9860279441117765E-2</v>
      </c>
      <c r="I198" s="103">
        <f>IF(ISNUMBER(G198), $B199 * H198, "")</f>
        <v>10479.041916167665</v>
      </c>
      <c r="J198" s="24">
        <v>42590</v>
      </c>
      <c r="K198" s="25">
        <f t="shared" si="108"/>
        <v>6.2624750499001999E-2</v>
      </c>
      <c r="L198" s="104">
        <f>IF(ISNUMBER(J198), $B199 * K198, "")</f>
        <v>9393.7125748503004</v>
      </c>
      <c r="M198" s="102">
        <v>42440</v>
      </c>
      <c r="N198" s="25">
        <f t="shared" si="109"/>
        <v>5.8882235528942117E-2</v>
      </c>
      <c r="O198" s="104">
        <f>IF(ISNUMBER(M198), $B199 * N198, "")</f>
        <v>8832.3353293413184</v>
      </c>
      <c r="Q198" s="256"/>
      <c r="R198" s="257"/>
      <c r="S198" s="258"/>
    </row>
    <row r="199" spans="1:19" ht="17.25" thickBot="1">
      <c r="A199" s="132" t="s">
        <v>268</v>
      </c>
      <c r="B199" s="317">
        <f>$B$37</f>
        <v>150000</v>
      </c>
      <c r="C199" s="318"/>
      <c r="D199" s="26" t="s">
        <v>269</v>
      </c>
      <c r="E199" s="27">
        <f>IF(COUNT(E179:E198), SUM(E179:E198) / COUNT(E179:E198), 0)</f>
        <v>1.2631313944523562E-2</v>
      </c>
      <c r="F199" s="28">
        <f>SUM(F179:F198)</f>
        <v>37893.94183357068</v>
      </c>
      <c r="G199" s="26" t="s">
        <v>269</v>
      </c>
      <c r="H199" s="27">
        <f>IF(COUNT(H179:H198), SUM(H179:H198) / COUNT(H179:H198), 0)</f>
        <v>1.412994600479911E-2</v>
      </c>
      <c r="I199" s="28">
        <f>SUM(I179:I198)</f>
        <v>42389.838014397341</v>
      </c>
      <c r="J199" s="26" t="s">
        <v>269</v>
      </c>
      <c r="K199" s="27">
        <f>IF(COUNT(K179:K198), SUM(K179:K198) / COUNT(K179:K198), 0)</f>
        <v>2.4648904670696907E-2</v>
      </c>
      <c r="L199" s="28">
        <f>SUM(L179:L198)</f>
        <v>73946.714012090713</v>
      </c>
      <c r="M199" s="26" t="s">
        <v>269</v>
      </c>
      <c r="N199" s="27">
        <f>IF(COUNT(N179:N198), SUM(N179:N198) / COUNT(N179:N198), 0)</f>
        <v>2.3815532350612463E-2</v>
      </c>
      <c r="O199" s="28">
        <f>SUM(O179:O198)</f>
        <v>71446.59705183738</v>
      </c>
      <c r="Q199" s="259"/>
      <c r="R199" s="260"/>
      <c r="S199" s="261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95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95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95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95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95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95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95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95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94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94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947" priority="157">
      <formula>AND($N17 &gt; 0, ISNUMBER($N17))</formula>
    </cfRule>
    <cfRule type="expression" dxfId="1946" priority="158">
      <formula>AND($N17 = 0 * ISNUMBER($N17))</formula>
    </cfRule>
    <cfRule type="expression" dxfId="1945" priority="159">
      <formula>AND($N17 &lt; 0, ISNUMBER($N17))</formula>
    </cfRule>
  </conditionalFormatting>
  <conditionalFormatting sqref="A17:F36">
    <cfRule type="expression" dxfId="1944" priority="166">
      <formula>AND($E17 &gt; 0, ISNUMBER($E17))</formula>
    </cfRule>
    <cfRule type="expression" dxfId="1943" priority="167">
      <formula>AND($E17 = 0 * ISNUMBER($E17))</formula>
    </cfRule>
    <cfRule type="expression" dxfId="1942" priority="168">
      <formula>AND($E17 &lt; 0, ISNUMBER($E17))</formula>
    </cfRule>
  </conditionalFormatting>
  <conditionalFormatting sqref="A17:C36 G17:I36">
    <cfRule type="expression" dxfId="1941" priority="163">
      <formula>AND($H17 &gt; 0, ISNUMBER($H17))</formula>
    </cfRule>
    <cfRule type="expression" dxfId="1940" priority="164">
      <formula>AND($H17 = 0 * ISNUMBER($H17))</formula>
    </cfRule>
    <cfRule type="expression" dxfId="1939" priority="165">
      <formula>AND($H17 &lt; 0, ISNUMBER($H17))</formula>
    </cfRule>
  </conditionalFormatting>
  <conditionalFormatting sqref="A17:C36 J17:L36">
    <cfRule type="expression" dxfId="1938" priority="160">
      <formula>AND($K17 &gt; 0, ISNUMBER($K17))</formula>
    </cfRule>
    <cfRule type="expression" dxfId="1937" priority="161">
      <formula>AND($K17 = 0 * ISNUMBER($K17))</formula>
    </cfRule>
    <cfRule type="expression" dxfId="1936" priority="162">
      <formula>AND($K17 &lt; 0, ISNUMBER($K17))</formula>
    </cfRule>
  </conditionalFormatting>
  <conditionalFormatting sqref="D15:F16 E37:F37">
    <cfRule type="expression" dxfId="1935" priority="154">
      <formula>$E$37 &gt; 0</formula>
    </cfRule>
    <cfRule type="expression" dxfId="1934" priority="155">
      <formula>$E$37 = 0</formula>
    </cfRule>
    <cfRule type="expression" dxfId="1933" priority="156">
      <formula>$E$37 &lt; 0</formula>
    </cfRule>
  </conditionalFormatting>
  <conditionalFormatting sqref="G15:I16 H37:I37">
    <cfRule type="expression" dxfId="1932" priority="151">
      <formula>$H$37 &gt; 0</formula>
    </cfRule>
    <cfRule type="expression" dxfId="1931" priority="152">
      <formula>$H$37 = 0</formula>
    </cfRule>
    <cfRule type="expression" dxfId="1930" priority="153">
      <formula>$H$37 &lt; 0</formula>
    </cfRule>
  </conditionalFormatting>
  <conditionalFormatting sqref="J15:L16 K37:L37">
    <cfRule type="expression" dxfId="1929" priority="148">
      <formula>$K$37 &gt; 0</formula>
    </cfRule>
    <cfRule type="expression" dxfId="1928" priority="149">
      <formula>$K$37 = 0</formula>
    </cfRule>
    <cfRule type="expression" dxfId="1927" priority="150">
      <formula>$K$37 &lt; 0</formula>
    </cfRule>
  </conditionalFormatting>
  <conditionalFormatting sqref="M15:O16 N37:O37">
    <cfRule type="expression" dxfId="1926" priority="145">
      <formula>$N$37 &gt; 0</formula>
    </cfRule>
    <cfRule type="expression" dxfId="1925" priority="146">
      <formula>$N$37 = 0</formula>
    </cfRule>
    <cfRule type="expression" dxfId="1924" priority="147">
      <formula>$N$37 &lt; 0</formula>
    </cfRule>
  </conditionalFormatting>
  <conditionalFormatting sqref="A44:C63 M44:O63">
    <cfRule type="expression" dxfId="1923" priority="133">
      <formula>AND($N44 &gt; 0, ISNUMBER($N44))</formula>
    </cfRule>
    <cfRule type="expression" dxfId="1922" priority="134">
      <formula>AND($N44 = 0 * ISNUMBER($N44))</formula>
    </cfRule>
    <cfRule type="expression" dxfId="1921" priority="135">
      <formula>AND($N44 &lt; 0, ISNUMBER($N44))</formula>
    </cfRule>
  </conditionalFormatting>
  <conditionalFormatting sqref="A44:F63">
    <cfRule type="expression" dxfId="1920" priority="142">
      <formula>AND($E44 &gt; 0, ISNUMBER($E44))</formula>
    </cfRule>
    <cfRule type="expression" dxfId="1919" priority="143">
      <formula>AND($E44 = 0 * ISNUMBER($E44))</formula>
    </cfRule>
    <cfRule type="expression" dxfId="1918" priority="144">
      <formula>AND($E44 &lt; 0, ISNUMBER($E44))</formula>
    </cfRule>
  </conditionalFormatting>
  <conditionalFormatting sqref="A44:C63 G44:I63">
    <cfRule type="expression" dxfId="1917" priority="139">
      <formula>AND($H44 &gt; 0, ISNUMBER($H44))</formula>
    </cfRule>
    <cfRule type="expression" dxfId="1916" priority="140">
      <formula>AND($H44 = 0 * ISNUMBER($H44))</formula>
    </cfRule>
    <cfRule type="expression" dxfId="1915" priority="141">
      <formula>AND($H44 &lt; 0, ISNUMBER($H44))</formula>
    </cfRule>
  </conditionalFormatting>
  <conditionalFormatting sqref="A44:C63 J44:L63">
    <cfRule type="expression" dxfId="1914" priority="136">
      <formula>AND($K44 &gt; 0, ISNUMBER($K44))</formula>
    </cfRule>
    <cfRule type="expression" dxfId="1913" priority="137">
      <formula>AND($K44 = 0 * ISNUMBER($K44))</formula>
    </cfRule>
    <cfRule type="expression" dxfId="1912" priority="138">
      <formula>AND($K44 &lt; 0, ISNUMBER($K44))</formula>
    </cfRule>
  </conditionalFormatting>
  <conditionalFormatting sqref="D42:F43 E64:F64">
    <cfRule type="expression" dxfId="1911" priority="130">
      <formula>$E$64 &gt; 0</formula>
    </cfRule>
    <cfRule type="expression" dxfId="1910" priority="131">
      <formula>$E$64 = 0</formula>
    </cfRule>
    <cfRule type="expression" dxfId="1909" priority="132">
      <formula>$E$64 &lt; 0</formula>
    </cfRule>
  </conditionalFormatting>
  <conditionalFormatting sqref="G42:I43 H64:I64">
    <cfRule type="expression" dxfId="1908" priority="127">
      <formula>$H$64 &gt; 0</formula>
    </cfRule>
    <cfRule type="expression" dxfId="1907" priority="128">
      <formula>$H$64 = 0</formula>
    </cfRule>
    <cfRule type="expression" dxfId="1906" priority="129">
      <formula>$H$64 &lt; 0</formula>
    </cfRule>
  </conditionalFormatting>
  <conditionalFormatting sqref="J42:L43 K64:L64">
    <cfRule type="expression" dxfId="1905" priority="124">
      <formula>$K$64 &gt; 0</formula>
    </cfRule>
    <cfRule type="expression" dxfId="1904" priority="125">
      <formula>$K$64 = 0</formula>
    </cfRule>
    <cfRule type="expression" dxfId="1903" priority="126">
      <formula>$K$64 &lt; 0</formula>
    </cfRule>
  </conditionalFormatting>
  <conditionalFormatting sqref="M42:O43 N64:O64">
    <cfRule type="expression" dxfId="1902" priority="121">
      <formula>$N$64 &gt; 0</formula>
    </cfRule>
    <cfRule type="expression" dxfId="1901" priority="122">
      <formula>$N$64 = 0</formula>
    </cfRule>
    <cfRule type="expression" dxfId="1900" priority="123">
      <formula>$N$64 &lt; 0</formula>
    </cfRule>
  </conditionalFormatting>
  <conditionalFormatting sqref="A71:C90 M71:O90">
    <cfRule type="expression" dxfId="1899" priority="109">
      <formula>AND($N71 &gt; 0, ISNUMBER($N71))</formula>
    </cfRule>
    <cfRule type="expression" dxfId="1898" priority="110">
      <formula>AND($N71 = 0 * ISNUMBER($N71))</formula>
    </cfRule>
    <cfRule type="expression" dxfId="1897" priority="111">
      <formula>AND($N71 &lt; 0, ISNUMBER($N71))</formula>
    </cfRule>
  </conditionalFormatting>
  <conditionalFormatting sqref="A71:F90">
    <cfRule type="expression" dxfId="1896" priority="118">
      <formula>AND($E71 &gt; 0, ISNUMBER($E71))</formula>
    </cfRule>
    <cfRule type="expression" dxfId="1895" priority="119">
      <formula>AND($E71 = 0 * ISNUMBER($E71))</formula>
    </cfRule>
    <cfRule type="expression" dxfId="1894" priority="120">
      <formula>AND($E71 &lt; 0, ISNUMBER($E71))</formula>
    </cfRule>
  </conditionalFormatting>
  <conditionalFormatting sqref="A71:C90 G71:I90">
    <cfRule type="expression" dxfId="1893" priority="115">
      <formula>AND($H71 &gt; 0, ISNUMBER($H71))</formula>
    </cfRule>
    <cfRule type="expression" dxfId="1892" priority="116">
      <formula>AND($H71 = 0 * ISNUMBER($H71))</formula>
    </cfRule>
    <cfRule type="expression" dxfId="1891" priority="117">
      <formula>AND($H71 &lt; 0, ISNUMBER($H71))</formula>
    </cfRule>
  </conditionalFormatting>
  <conditionalFormatting sqref="A71:C90 J71:L90">
    <cfRule type="expression" dxfId="1890" priority="112">
      <formula>AND($K71 &gt; 0, ISNUMBER($K71))</formula>
    </cfRule>
    <cfRule type="expression" dxfId="1889" priority="113">
      <formula>AND($K71 = 0 * ISNUMBER($K71))</formula>
    </cfRule>
    <cfRule type="expression" dxfId="1888" priority="114">
      <formula>AND($K71 &lt; 0, ISNUMBER($K71))</formula>
    </cfRule>
  </conditionalFormatting>
  <conditionalFormatting sqref="D69:F70 E91:F91">
    <cfRule type="expression" dxfId="1887" priority="106">
      <formula>$E$91 &gt; 0</formula>
    </cfRule>
    <cfRule type="expression" dxfId="1886" priority="107">
      <formula>$E$91 = 0</formula>
    </cfRule>
    <cfRule type="expression" dxfId="1885" priority="108">
      <formula>$E$91 &lt; 0</formula>
    </cfRule>
  </conditionalFormatting>
  <conditionalFormatting sqref="G69:I70 H91:I91">
    <cfRule type="expression" dxfId="1884" priority="103">
      <formula>$H$91 &gt; 0</formula>
    </cfRule>
    <cfRule type="expression" dxfId="1883" priority="104">
      <formula>$H$91 = 0</formula>
    </cfRule>
    <cfRule type="expression" dxfId="1882" priority="105">
      <formula>$H$91 &lt; 0</formula>
    </cfRule>
  </conditionalFormatting>
  <conditionalFormatting sqref="J69:L70 K91:L91">
    <cfRule type="expression" dxfId="1881" priority="100">
      <formula>$K$91 &gt; 0</formula>
    </cfRule>
    <cfRule type="expression" dxfId="1880" priority="101">
      <formula>$K$91 = 0</formula>
    </cfRule>
    <cfRule type="expression" dxfId="1879" priority="102">
      <formula>$K$91 &lt; 0</formula>
    </cfRule>
  </conditionalFormatting>
  <conditionalFormatting sqref="M69:O70 N91:O91">
    <cfRule type="expression" dxfId="1878" priority="97">
      <formula>$N$91 &gt; 0</formula>
    </cfRule>
    <cfRule type="expression" dxfId="1877" priority="98">
      <formula>$N$91 = 0</formula>
    </cfRule>
    <cfRule type="expression" dxfId="1876" priority="99">
      <formula>$N$91 &lt; 0</formula>
    </cfRule>
  </conditionalFormatting>
  <conditionalFormatting sqref="A98:C117 M98:O117">
    <cfRule type="expression" dxfId="1875" priority="85">
      <formula>AND($N98 &gt; 0, ISNUMBER($N98))</formula>
    </cfRule>
    <cfRule type="expression" dxfId="1874" priority="86">
      <formula>AND($N98 = 0 * ISNUMBER($N98))</formula>
    </cfRule>
    <cfRule type="expression" dxfId="1873" priority="87">
      <formula>AND($N98 &lt; 0, ISNUMBER($N98))</formula>
    </cfRule>
  </conditionalFormatting>
  <conditionalFormatting sqref="A98:F117">
    <cfRule type="expression" dxfId="1872" priority="94">
      <formula>AND($E98 &gt; 0, ISNUMBER($E98))</formula>
    </cfRule>
    <cfRule type="expression" dxfId="1871" priority="95">
      <formula>AND($E98 = 0 * ISNUMBER($E98))</formula>
    </cfRule>
    <cfRule type="expression" dxfId="1870" priority="96">
      <formula>AND($E98 &lt; 0, ISNUMBER($E98))</formula>
    </cfRule>
  </conditionalFormatting>
  <conditionalFormatting sqref="A98:C117 G98:I117">
    <cfRule type="expression" dxfId="1869" priority="91">
      <formula>AND($H98 &gt; 0, ISNUMBER($H98))</formula>
    </cfRule>
    <cfRule type="expression" dxfId="1868" priority="92">
      <formula>AND($H98 = 0 * ISNUMBER($H98))</formula>
    </cfRule>
    <cfRule type="expression" dxfId="1867" priority="93">
      <formula>AND($H98 &lt; 0, ISNUMBER($H98))</formula>
    </cfRule>
  </conditionalFormatting>
  <conditionalFormatting sqref="A98:C117 J98:L117">
    <cfRule type="expression" dxfId="1866" priority="88">
      <formula>AND($K98 &gt; 0, ISNUMBER($K98))</formula>
    </cfRule>
    <cfRule type="expression" dxfId="1865" priority="89">
      <formula>AND($K98 = 0 * ISNUMBER($K98))</formula>
    </cfRule>
    <cfRule type="expression" dxfId="1864" priority="90">
      <formula>AND($K98 &lt; 0, ISNUMBER($K98))</formula>
    </cfRule>
  </conditionalFormatting>
  <conditionalFormatting sqref="D96:F97 E118:F118">
    <cfRule type="expression" dxfId="1863" priority="82">
      <formula>$E$118 &gt; 0</formula>
    </cfRule>
    <cfRule type="expression" dxfId="1862" priority="83">
      <formula>$E$118 = 0</formula>
    </cfRule>
    <cfRule type="expression" dxfId="1861" priority="84">
      <formula>$E$118 &lt; 0</formula>
    </cfRule>
  </conditionalFormatting>
  <conditionalFormatting sqref="G96:I97 H118:I118">
    <cfRule type="expression" dxfId="1860" priority="79">
      <formula>$H$118 &gt; 0</formula>
    </cfRule>
    <cfRule type="expression" dxfId="1859" priority="80">
      <formula>$H$118 = 0</formula>
    </cfRule>
    <cfRule type="expression" dxfId="1858" priority="81">
      <formula>$H$118 &lt; 0</formula>
    </cfRule>
  </conditionalFormatting>
  <conditionalFormatting sqref="J96:L97 K118:L118">
    <cfRule type="expression" dxfId="1857" priority="76">
      <formula>$K$118 &gt; 0</formula>
    </cfRule>
    <cfRule type="expression" dxfId="1856" priority="77">
      <formula>$K$118 = 0</formula>
    </cfRule>
    <cfRule type="expression" dxfId="1855" priority="78">
      <formula>$K$118 &lt; 0</formula>
    </cfRule>
  </conditionalFormatting>
  <conditionalFormatting sqref="M96:O97 N118:O118">
    <cfRule type="expression" dxfId="1854" priority="73">
      <formula>$N$118 &gt; 0</formula>
    </cfRule>
    <cfRule type="expression" dxfId="1853" priority="74">
      <formula>$N$118 = 0</formula>
    </cfRule>
    <cfRule type="expression" dxfId="1852" priority="75">
      <formula>$N$118 &lt; 0</formula>
    </cfRule>
  </conditionalFormatting>
  <conditionalFormatting sqref="A125:C144 M125:O144">
    <cfRule type="expression" dxfId="1851" priority="61">
      <formula>AND($N125 &gt; 0, ISNUMBER($N125))</formula>
    </cfRule>
    <cfRule type="expression" dxfId="1850" priority="62">
      <formula>AND($N125 = 0 * ISNUMBER($N125))</formula>
    </cfRule>
    <cfRule type="expression" dxfId="1849" priority="63">
      <formula>AND($N125 &lt; 0, ISNUMBER($N125))</formula>
    </cfRule>
  </conditionalFormatting>
  <conditionalFormatting sqref="A125:F144">
    <cfRule type="expression" dxfId="1848" priority="70">
      <formula>AND($E125 &gt; 0, ISNUMBER($E125))</formula>
    </cfRule>
    <cfRule type="expression" dxfId="1847" priority="71">
      <formula>AND($E125 = 0 * ISNUMBER($E125))</formula>
    </cfRule>
    <cfRule type="expression" dxfId="1846" priority="72">
      <formula>AND($E125 &lt; 0, ISNUMBER($E125))</formula>
    </cfRule>
  </conditionalFormatting>
  <conditionalFormatting sqref="A125:C144 G125:I144">
    <cfRule type="expression" dxfId="1845" priority="67">
      <formula>AND($H125 &gt; 0, ISNUMBER($H125))</formula>
    </cfRule>
    <cfRule type="expression" dxfId="1844" priority="68">
      <formula>AND($H125 = 0 * ISNUMBER($H125))</formula>
    </cfRule>
    <cfRule type="expression" dxfId="1843" priority="69">
      <formula>AND($H125 &lt; 0, ISNUMBER($H125))</formula>
    </cfRule>
  </conditionalFormatting>
  <conditionalFormatting sqref="A125:C144 J125:L144">
    <cfRule type="expression" dxfId="1842" priority="64">
      <formula>AND($K125 &gt; 0, ISNUMBER($K125))</formula>
    </cfRule>
    <cfRule type="expression" dxfId="1841" priority="65">
      <formula>AND($K125 = 0 * ISNUMBER($K125))</formula>
    </cfRule>
    <cfRule type="expression" dxfId="1840" priority="66">
      <formula>AND($K125 &lt; 0, ISNUMBER($K125))</formula>
    </cfRule>
  </conditionalFormatting>
  <conditionalFormatting sqref="D123:F124 E145:F145">
    <cfRule type="expression" dxfId="1839" priority="58">
      <formula>$E$145 &gt; 0</formula>
    </cfRule>
    <cfRule type="expression" dxfId="1838" priority="59">
      <formula>$E$145 = 0</formula>
    </cfRule>
    <cfRule type="expression" dxfId="1837" priority="60">
      <formula>$E$145 &lt; 0</formula>
    </cfRule>
  </conditionalFormatting>
  <conditionalFormatting sqref="G123:I124 H145:I145">
    <cfRule type="expression" dxfId="1836" priority="55">
      <formula>$H$145 &gt; 0</formula>
    </cfRule>
    <cfRule type="expression" dxfId="1835" priority="56">
      <formula>$H$145 = 0</formula>
    </cfRule>
    <cfRule type="expression" dxfId="1834" priority="57">
      <formula>$H$145 &lt; 0</formula>
    </cfRule>
  </conditionalFormatting>
  <conditionalFormatting sqref="J123:L124 K145:L145">
    <cfRule type="expression" dxfId="1833" priority="52">
      <formula>$K$145 &gt; 0</formula>
    </cfRule>
    <cfRule type="expression" dxfId="1832" priority="53">
      <formula>$K$145 = 0</formula>
    </cfRule>
    <cfRule type="expression" dxfId="1831" priority="54">
      <formula>$K$145 &lt; 0</formula>
    </cfRule>
  </conditionalFormatting>
  <conditionalFormatting sqref="M123:O124 N145:O145">
    <cfRule type="expression" dxfId="1830" priority="49">
      <formula>$N$145 &gt; 0</formula>
    </cfRule>
    <cfRule type="expression" dxfId="1829" priority="50">
      <formula>$N$145 = 0</formula>
    </cfRule>
    <cfRule type="expression" dxfId="1828" priority="51">
      <formula>$N$145 &lt; 0</formula>
    </cfRule>
  </conditionalFormatting>
  <conditionalFormatting sqref="A152:C171 M152:O171">
    <cfRule type="expression" dxfId="1827" priority="37">
      <formula>AND($N152 &gt; 0, ISNUMBER($N152))</formula>
    </cfRule>
    <cfRule type="expression" dxfId="1826" priority="38">
      <formula>AND($N152 = 0 * ISNUMBER($N152))</formula>
    </cfRule>
    <cfRule type="expression" dxfId="1825" priority="39">
      <formula>AND($N152 &lt; 0, ISNUMBER($N152))</formula>
    </cfRule>
  </conditionalFormatting>
  <conditionalFormatting sqref="A152:F171">
    <cfRule type="expression" dxfId="1824" priority="46">
      <formula>AND($E152 &gt; 0, ISNUMBER($E152))</formula>
    </cfRule>
    <cfRule type="expression" dxfId="1823" priority="47">
      <formula>AND($E152 = 0 * ISNUMBER($E152))</formula>
    </cfRule>
    <cfRule type="expression" dxfId="1822" priority="48">
      <formula>AND($E152 &lt; 0, ISNUMBER($E152))</formula>
    </cfRule>
  </conditionalFormatting>
  <conditionalFormatting sqref="A152:C171 G152:I171">
    <cfRule type="expression" dxfId="1821" priority="43">
      <formula>AND($H152 &gt; 0, ISNUMBER($H152))</formula>
    </cfRule>
    <cfRule type="expression" dxfId="1820" priority="44">
      <formula>AND($H152 = 0 * ISNUMBER($H152))</formula>
    </cfRule>
    <cfRule type="expression" dxfId="1819" priority="45">
      <formula>AND($H152 &lt; 0, ISNUMBER($H152))</formula>
    </cfRule>
  </conditionalFormatting>
  <conditionalFormatting sqref="A152:C171 J152:L171">
    <cfRule type="expression" dxfId="1818" priority="40">
      <formula>AND($K152 &gt; 0, ISNUMBER($K152))</formula>
    </cfRule>
    <cfRule type="expression" dxfId="1817" priority="41">
      <formula>AND($K152 = 0 * ISNUMBER($K152))</formula>
    </cfRule>
    <cfRule type="expression" dxfId="1816" priority="42">
      <formula>AND($K152 &lt; 0, ISNUMBER($K152))</formula>
    </cfRule>
  </conditionalFormatting>
  <conditionalFormatting sqref="D150:F151 E172:F172">
    <cfRule type="expression" dxfId="1815" priority="34">
      <formula>$E$172 &gt; 0</formula>
    </cfRule>
    <cfRule type="expression" dxfId="1814" priority="35">
      <formula>$E$172 = 0</formula>
    </cfRule>
    <cfRule type="expression" dxfId="1813" priority="36">
      <formula>$E$172 &lt; 0</formula>
    </cfRule>
  </conditionalFormatting>
  <conditionalFormatting sqref="G150:I151 H172:I172">
    <cfRule type="expression" dxfId="1812" priority="31">
      <formula>$H$172 &gt; 0</formula>
    </cfRule>
    <cfRule type="expression" dxfId="1811" priority="32">
      <formula>$H$172 = 0</formula>
    </cfRule>
    <cfRule type="expression" dxfId="1810" priority="33">
      <formula>$H$172 &lt; 0</formula>
    </cfRule>
  </conditionalFormatting>
  <conditionalFormatting sqref="J150:L151 K172:L172">
    <cfRule type="expression" dxfId="1809" priority="28">
      <formula>$K$172 &gt; 0</formula>
    </cfRule>
    <cfRule type="expression" dxfId="1808" priority="29">
      <formula>$K$172 = 0</formula>
    </cfRule>
    <cfRule type="expression" dxfId="1807" priority="30">
      <formula>$K$172 &lt; 0</formula>
    </cfRule>
  </conditionalFormatting>
  <conditionalFormatting sqref="M150:O151 N172:O172">
    <cfRule type="expression" dxfId="1806" priority="25">
      <formula>$N$172 &gt; 0</formula>
    </cfRule>
    <cfRule type="expression" dxfId="1805" priority="26">
      <formula>$N$172 = 0</formula>
    </cfRule>
    <cfRule type="expression" dxfId="1804" priority="27">
      <formula>$N$172 &lt; 0</formula>
    </cfRule>
  </conditionalFormatting>
  <conditionalFormatting sqref="A179:C198 M179:O198">
    <cfRule type="expression" dxfId="1803" priority="13">
      <formula>AND($N179 &gt; 0, ISNUMBER($N179))</formula>
    </cfRule>
    <cfRule type="expression" dxfId="1802" priority="14">
      <formula>AND($N179 = 0 * ISNUMBER($N179))</formula>
    </cfRule>
    <cfRule type="expression" dxfId="1801" priority="15">
      <formula>AND($N179 &lt; 0, ISNUMBER($N179))</formula>
    </cfRule>
  </conditionalFormatting>
  <conditionalFormatting sqref="A179:F198">
    <cfRule type="expression" dxfId="1800" priority="22">
      <formula>AND($E179 &gt; 0, ISNUMBER($E179))</formula>
    </cfRule>
    <cfRule type="expression" dxfId="1799" priority="23">
      <formula>AND($E179 = 0 * ISNUMBER($E179))</formula>
    </cfRule>
    <cfRule type="expression" dxfId="1798" priority="24">
      <formula>AND($E179 &lt; 0, ISNUMBER($E179))</formula>
    </cfRule>
  </conditionalFormatting>
  <conditionalFormatting sqref="A179:C198 G179:I198">
    <cfRule type="expression" dxfId="1797" priority="19">
      <formula>AND($H179 &gt; 0, ISNUMBER($H179))</formula>
    </cfRule>
    <cfRule type="expression" dxfId="1796" priority="20">
      <formula>AND($H179 = 0 * ISNUMBER($H179))</formula>
    </cfRule>
    <cfRule type="expression" dxfId="1795" priority="21">
      <formula>AND($H179 &lt; 0, ISNUMBER($H179))</formula>
    </cfRule>
  </conditionalFormatting>
  <conditionalFormatting sqref="A179:C198 J179:L198">
    <cfRule type="expression" dxfId="1794" priority="16">
      <formula>AND($K179 &gt; 0, ISNUMBER($K179))</formula>
    </cfRule>
    <cfRule type="expression" dxfId="1793" priority="17">
      <formula>AND($K179 = 0 * ISNUMBER($K179))</formula>
    </cfRule>
    <cfRule type="expression" dxfId="1792" priority="18">
      <formula>AND($K179 &lt; 0, ISNUMBER($K179))</formula>
    </cfRule>
  </conditionalFormatting>
  <conditionalFormatting sqref="D177:F178 E199:F199">
    <cfRule type="expression" dxfId="1791" priority="10">
      <formula>$E$199 &gt; 0</formula>
    </cfRule>
    <cfRule type="expression" dxfId="1790" priority="11">
      <formula>$E$199 = 0</formula>
    </cfRule>
    <cfRule type="expression" dxfId="1789" priority="12">
      <formula>$E$199 &lt; 0</formula>
    </cfRule>
  </conditionalFormatting>
  <conditionalFormatting sqref="G177:I178 H199:I199">
    <cfRule type="expression" dxfId="1788" priority="7">
      <formula>$H$199 &gt; 0</formula>
    </cfRule>
    <cfRule type="expression" dxfId="1787" priority="8">
      <formula>$H$199 = 0</formula>
    </cfRule>
    <cfRule type="expression" dxfId="1786" priority="9">
      <formula>$H$199 &lt; 0</formula>
    </cfRule>
  </conditionalFormatting>
  <conditionalFormatting sqref="J177:L178 K199:L199">
    <cfRule type="expression" dxfId="1785" priority="4">
      <formula>$K$199 &gt; 0</formula>
    </cfRule>
    <cfRule type="expression" dxfId="1784" priority="5">
      <formula>$K$199 = 0</formula>
    </cfRule>
    <cfRule type="expression" dxfId="1783" priority="6">
      <formula>$K$199 &lt; 0</formula>
    </cfRule>
  </conditionalFormatting>
  <conditionalFormatting sqref="M177:O178 N199:O199">
    <cfRule type="expression" dxfId="1782" priority="1">
      <formula>$N$199 &gt; 0</formula>
    </cfRule>
    <cfRule type="expression" dxfId="1781" priority="2">
      <formula>$N$199 = 0</formula>
    </cfRule>
    <cfRule type="expression" dxfId="178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17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07DDE6-EB5D-4A49-992A-FAE662F5EB02}">
  <sheetPr codeName="Sheet21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75" t="s">
        <v>0</v>
      </c>
      <c r="B1" s="276"/>
      <c r="C1" s="276"/>
      <c r="D1" s="276"/>
      <c r="E1" s="276"/>
      <c r="F1" s="277"/>
      <c r="G1" s="306">
        <v>44484</v>
      </c>
      <c r="H1" s="307"/>
      <c r="I1" s="308"/>
      <c r="J1" s="275" t="s">
        <v>1</v>
      </c>
      <c r="K1" s="276"/>
      <c r="L1" s="276"/>
      <c r="M1" s="276"/>
      <c r="N1" s="276"/>
      <c r="O1" s="277"/>
      <c r="Q1" s="275" t="s">
        <v>2</v>
      </c>
      <c r="R1" s="277"/>
    </row>
    <row r="2" spans="1:19" ht="17.25" customHeight="1">
      <c r="A2" s="117" t="s">
        <v>3</v>
      </c>
      <c r="B2" s="309" t="s">
        <v>8</v>
      </c>
      <c r="C2" s="310"/>
      <c r="D2" s="310"/>
      <c r="E2" s="310"/>
      <c r="F2" s="311"/>
      <c r="G2" s="303" t="s">
        <v>46</v>
      </c>
      <c r="H2" s="304"/>
      <c r="I2" s="305"/>
      <c r="J2" s="1" t="s">
        <v>3</v>
      </c>
      <c r="K2" s="309" t="s">
        <v>318</v>
      </c>
      <c r="L2" s="310"/>
      <c r="M2" s="310"/>
      <c r="N2" s="310"/>
      <c r="O2" s="311"/>
      <c r="Q2" s="2" t="s">
        <v>6</v>
      </c>
      <c r="R2" s="3">
        <v>0.375</v>
      </c>
    </row>
    <row r="3" spans="1:19" ht="17.25" customHeight="1" thickBot="1">
      <c r="A3" s="118" t="s">
        <v>7</v>
      </c>
      <c r="B3" s="300" t="s">
        <v>326</v>
      </c>
      <c r="C3" s="301"/>
      <c r="D3" s="301"/>
      <c r="E3" s="301"/>
      <c r="F3" s="302"/>
      <c r="G3" s="29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-108,758 KRW (-3.63%)</v>
      </c>
      <c r="H3" s="297"/>
      <c r="I3" s="298"/>
      <c r="J3" s="4" t="s">
        <v>7</v>
      </c>
      <c r="K3" s="300" t="s">
        <v>319</v>
      </c>
      <c r="L3" s="301"/>
      <c r="M3" s="301"/>
      <c r="N3" s="301"/>
      <c r="O3" s="302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300" t="s">
        <v>16</v>
      </c>
      <c r="C4" s="301"/>
      <c r="D4" s="301"/>
      <c r="E4" s="301"/>
      <c r="F4" s="302"/>
      <c r="G4" s="303" t="s">
        <v>44</v>
      </c>
      <c r="H4" s="304"/>
      <c r="I4" s="305"/>
      <c r="J4" s="4" t="s">
        <v>11</v>
      </c>
      <c r="K4" s="300" t="s">
        <v>320</v>
      </c>
      <c r="L4" s="301"/>
      <c r="M4" s="301"/>
      <c r="N4" s="301"/>
      <c r="O4" s="302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300" t="s">
        <v>317</v>
      </c>
      <c r="C5" s="301"/>
      <c r="D5" s="301"/>
      <c r="E5" s="301"/>
      <c r="F5" s="302"/>
      <c r="G5" s="29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-161,214 KRW (-6.32%)</v>
      </c>
      <c r="H5" s="297"/>
      <c r="I5" s="298"/>
      <c r="J5" s="4" t="s">
        <v>15</v>
      </c>
      <c r="K5" s="300" t="s">
        <v>321</v>
      </c>
      <c r="L5" s="301"/>
      <c r="M5" s="301"/>
      <c r="N5" s="301"/>
      <c r="O5" s="302"/>
    </row>
    <row r="6" spans="1:19">
      <c r="A6" s="118" t="s">
        <v>18</v>
      </c>
      <c r="B6" s="300"/>
      <c r="C6" s="301"/>
      <c r="D6" s="301"/>
      <c r="E6" s="301"/>
      <c r="F6" s="302"/>
      <c r="G6" s="303" t="s">
        <v>45</v>
      </c>
      <c r="H6" s="304"/>
      <c r="I6" s="305"/>
      <c r="J6" s="4" t="s">
        <v>18</v>
      </c>
      <c r="K6" s="300" t="s">
        <v>322</v>
      </c>
      <c r="L6" s="301"/>
      <c r="M6" s="301"/>
      <c r="N6" s="301"/>
      <c r="O6" s="302"/>
    </row>
    <row r="7" spans="1:19" ht="17.25" thickBot="1">
      <c r="A7" s="118" t="s">
        <v>21</v>
      </c>
      <c r="B7" s="300"/>
      <c r="C7" s="301"/>
      <c r="D7" s="301"/>
      <c r="E7" s="301"/>
      <c r="F7" s="302"/>
      <c r="G7" s="29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-109,536 KRW (-3.65%)</v>
      </c>
      <c r="H7" s="297"/>
      <c r="I7" s="298"/>
      <c r="J7" s="4" t="s">
        <v>21</v>
      </c>
      <c r="K7" s="300" t="s">
        <v>323</v>
      </c>
      <c r="L7" s="301"/>
      <c r="M7" s="301"/>
      <c r="N7" s="301"/>
      <c r="O7" s="302"/>
    </row>
    <row r="8" spans="1:19" ht="17.25" thickBot="1">
      <c r="A8" s="118" t="s">
        <v>24</v>
      </c>
      <c r="B8" s="300"/>
      <c r="C8" s="301"/>
      <c r="D8" s="301"/>
      <c r="E8" s="301"/>
      <c r="F8" s="302"/>
      <c r="G8" s="303" t="s">
        <v>253</v>
      </c>
      <c r="H8" s="304"/>
      <c r="I8" s="305"/>
      <c r="J8" s="4" t="s">
        <v>24</v>
      </c>
      <c r="K8" s="300"/>
      <c r="L8" s="301"/>
      <c r="M8" s="301"/>
      <c r="N8" s="301"/>
      <c r="O8" s="302"/>
      <c r="Q8" s="275" t="s">
        <v>27</v>
      </c>
      <c r="R8" s="277"/>
    </row>
    <row r="9" spans="1:19" ht="17.25" thickBot="1">
      <c r="A9" s="118" t="s">
        <v>28</v>
      </c>
      <c r="B9" s="300"/>
      <c r="C9" s="301"/>
      <c r="D9" s="301"/>
      <c r="E9" s="301"/>
      <c r="F9" s="302"/>
      <c r="G9" s="29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-192,525 KRW (-6.42%)</v>
      </c>
      <c r="H9" s="297"/>
      <c r="I9" s="298"/>
      <c r="J9" s="4" t="s">
        <v>28</v>
      </c>
      <c r="K9" s="300"/>
      <c r="L9" s="301"/>
      <c r="M9" s="301"/>
      <c r="N9" s="301"/>
      <c r="O9" s="302"/>
      <c r="Q9" s="2" t="s">
        <v>29</v>
      </c>
      <c r="R9" s="6">
        <v>10</v>
      </c>
    </row>
    <row r="10" spans="1:19">
      <c r="A10" s="118" t="s">
        <v>30</v>
      </c>
      <c r="B10" s="300"/>
      <c r="C10" s="301"/>
      <c r="D10" s="301"/>
      <c r="E10" s="301"/>
      <c r="F10" s="302"/>
      <c r="G10" s="303" t="s">
        <v>47</v>
      </c>
      <c r="H10" s="304"/>
      <c r="I10" s="305"/>
      <c r="J10" s="4" t="s">
        <v>30</v>
      </c>
      <c r="K10" s="300" t="s">
        <v>324</v>
      </c>
      <c r="L10" s="301"/>
      <c r="M10" s="301"/>
      <c r="N10" s="301"/>
      <c r="O10" s="302"/>
      <c r="Q10" s="2" t="s">
        <v>31</v>
      </c>
      <c r="R10" s="6">
        <v>100</v>
      </c>
    </row>
    <row r="11" spans="1:19" ht="17.25" thickBot="1">
      <c r="A11" s="119" t="s">
        <v>32</v>
      </c>
      <c r="B11" s="293" t="s">
        <v>325</v>
      </c>
      <c r="C11" s="294"/>
      <c r="D11" s="294"/>
      <c r="E11" s="294"/>
      <c r="F11" s="295"/>
      <c r="G11" s="29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97"/>
      <c r="I11" s="298"/>
      <c r="J11" s="7" t="s">
        <v>32</v>
      </c>
      <c r="K11" s="293" t="s">
        <v>316</v>
      </c>
      <c r="L11" s="294"/>
      <c r="M11" s="294"/>
      <c r="N11" s="294"/>
      <c r="O11" s="295"/>
      <c r="Q11" s="65" t="s">
        <v>33</v>
      </c>
      <c r="R11" s="8">
        <v>1000</v>
      </c>
    </row>
    <row r="12" spans="1:19" ht="17.25" thickBot="1"/>
    <row r="13" spans="1:19" ht="17.25" customHeight="1" thickBot="1">
      <c r="A13" s="275" t="s">
        <v>34</v>
      </c>
      <c r="B13" s="276"/>
      <c r="C13" s="276"/>
      <c r="D13" s="276"/>
      <c r="E13" s="276"/>
      <c r="F13" s="276"/>
      <c r="G13" s="276"/>
      <c r="H13" s="276"/>
      <c r="I13" s="276"/>
      <c r="J13" s="276"/>
      <c r="K13" s="276"/>
      <c r="L13" s="276"/>
      <c r="M13" s="276"/>
      <c r="N13" s="276"/>
      <c r="O13" s="277"/>
      <c r="Q13" s="274"/>
      <c r="R13" s="274"/>
      <c r="S13" s="274"/>
    </row>
    <row r="14" spans="1:19" ht="17.25" customHeight="1" thickBot="1">
      <c r="A14" s="213" t="s">
        <v>35</v>
      </c>
      <c r="B14" s="275" t="s">
        <v>36</v>
      </c>
      <c r="C14" s="277"/>
      <c r="D14" s="275" t="s">
        <v>37</v>
      </c>
      <c r="E14" s="276"/>
      <c r="F14" s="277"/>
      <c r="G14" s="278">
        <f>_xlfn.IFNA(VLOOKUP(B14, 현재가테이블!$B$2:$D$200, 2, FALSE), "-")</f>
        <v>74050000</v>
      </c>
      <c r="H14" s="279"/>
      <c r="I14" s="280"/>
      <c r="J14" s="275" t="s">
        <v>38</v>
      </c>
      <c r="K14" s="276"/>
      <c r="L14" s="277"/>
      <c r="M14" s="281">
        <f>_xlfn.IFNA(VLOOKUP(B14, 현재가테이블!$B$2:$D$200, 3, FALSE), "-")</f>
        <v>-1.04236269E-2</v>
      </c>
      <c r="N14" s="282"/>
      <c r="O14" s="283"/>
      <c r="Q14" s="274"/>
      <c r="R14" s="274"/>
      <c r="S14" s="274"/>
    </row>
    <row r="15" spans="1:19" ht="17.25" customHeight="1" thickBot="1">
      <c r="A15" s="312" t="s">
        <v>39</v>
      </c>
      <c r="B15" s="313" t="str">
        <f>TEXT($G$1, "[$-ko-KR]yyyy-mm-dd(ddd) ") &amp; "오전 00:00"</f>
        <v>2021-10-15(금) 오전 00:00</v>
      </c>
      <c r="C15" s="314"/>
      <c r="D15" s="288" t="str">
        <f>TEXT($G$1, "[$-ko-KR]yyyy-mm-dd(ddd) ") &amp; "오후 14:00"</f>
        <v>2021-10-15(금) 오후 14:00</v>
      </c>
      <c r="E15" s="289"/>
      <c r="F15" s="290"/>
      <c r="G15" s="288" t="str">
        <f>TEXT($G$1, "[$-ko-KR]yyyy-mm-dd(ddd) ") &amp; "오후 19:00"</f>
        <v>2021-10-15(금) 오후 19:00</v>
      </c>
      <c r="H15" s="289"/>
      <c r="I15" s="290"/>
      <c r="J15" s="288" t="str">
        <f>TEXT($G$1, "[$-ko-KR]yyyy-mm-dd(ddd) ") &amp; "오후 21:00"</f>
        <v>2021-10-15(금) 오후 21:00</v>
      </c>
      <c r="K15" s="289"/>
      <c r="L15" s="290"/>
      <c r="M15" s="288" t="str">
        <f>TEXT($G$1+1, "[$-ko-KR]yyyy-mm-dd(ddd) ") &amp; "오전 00:00"</f>
        <v>2021-10-16(토) 오전 00:00</v>
      </c>
      <c r="N15" s="289"/>
      <c r="O15" s="290"/>
      <c r="Q15" s="274"/>
      <c r="R15" s="274"/>
      <c r="S15" s="274"/>
    </row>
    <row r="16" spans="1:19" ht="17.25" customHeight="1" thickBot="1">
      <c r="A16" s="312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14" t="s">
        <v>37</v>
      </c>
      <c r="H16" s="215" t="s">
        <v>40</v>
      </c>
      <c r="I16" s="216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64"/>
      <c r="R16" s="264"/>
      <c r="S16" s="264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74"/>
      <c r="R17" s="274"/>
      <c r="S17" s="274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74"/>
      <c r="R18" s="274"/>
      <c r="S18" s="274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64"/>
      <c r="R19" s="264"/>
      <c r="S19" s="264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64"/>
      <c r="R20" s="264"/>
      <c r="S20" s="264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64"/>
      <c r="R21" s="264"/>
      <c r="S21" s="264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64"/>
      <c r="R22" s="264"/>
      <c r="S22" s="264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64"/>
      <c r="R23" s="264"/>
      <c r="S23" s="264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64"/>
      <c r="R24" s="264"/>
      <c r="S24" s="264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65"/>
      <c r="R26" s="266"/>
      <c r="S26" s="267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68"/>
      <c r="R27" s="269"/>
      <c r="S27" s="270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1"/>
      <c r="R28" s="272"/>
      <c r="S28" s="273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64"/>
      <c r="R29" s="264"/>
      <c r="S29" s="264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74"/>
      <c r="R30" s="274"/>
      <c r="S30" s="274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74"/>
      <c r="R31" s="274"/>
      <c r="S31" s="274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64"/>
      <c r="R32" s="264"/>
      <c r="S32" s="264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64"/>
      <c r="R33" s="264"/>
      <c r="S33" s="264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64"/>
      <c r="R34" s="264"/>
      <c r="S34" s="264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53"/>
      <c r="R35" s="254"/>
      <c r="S35" s="255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56"/>
      <c r="R36" s="257"/>
      <c r="S36" s="258"/>
    </row>
    <row r="37" spans="1:19" ht="17.25" customHeight="1" thickBot="1">
      <c r="A37" s="132" t="s">
        <v>42</v>
      </c>
      <c r="B37" s="317">
        <v>150000</v>
      </c>
      <c r="C37" s="318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59"/>
      <c r="R37" s="260"/>
      <c r="S37" s="261"/>
    </row>
    <row r="38" spans="1:19" ht="17.25" customHeight="1"/>
    <row r="39" spans="1:19" ht="17.25" customHeight="1" thickBot="1"/>
    <row r="40" spans="1:19" ht="17.25" customHeight="1" thickBot="1">
      <c r="A40" s="275" t="s">
        <v>44</v>
      </c>
      <c r="B40" s="276"/>
      <c r="C40" s="276"/>
      <c r="D40" s="276"/>
      <c r="E40" s="276"/>
      <c r="F40" s="276"/>
      <c r="G40" s="276"/>
      <c r="H40" s="276"/>
      <c r="I40" s="276"/>
      <c r="J40" s="276"/>
      <c r="K40" s="276"/>
      <c r="L40" s="276"/>
      <c r="M40" s="276"/>
      <c r="N40" s="276"/>
      <c r="O40" s="277"/>
      <c r="Q40" s="274"/>
      <c r="R40" s="274"/>
      <c r="S40" s="274"/>
    </row>
    <row r="41" spans="1:19" ht="17.25" customHeight="1" thickBot="1">
      <c r="A41" s="213" t="s">
        <v>265</v>
      </c>
      <c r="B41" s="275" t="s">
        <v>49</v>
      </c>
      <c r="C41" s="277"/>
      <c r="D41" s="275" t="s">
        <v>58</v>
      </c>
      <c r="E41" s="276"/>
      <c r="F41" s="277"/>
      <c r="G41" s="278">
        <f>_xlfn.IFNA(VLOOKUP(B41, 현재가테이블!$B$2:$D$200, 2, FALSE), "-")</f>
        <v>74050000</v>
      </c>
      <c r="H41" s="279"/>
      <c r="I41" s="280"/>
      <c r="J41" s="275" t="s">
        <v>59</v>
      </c>
      <c r="K41" s="276"/>
      <c r="L41" s="277"/>
      <c r="M41" s="281">
        <f>_xlfn.IFNA(VLOOKUP(B41, 현재가테이블!$B$2:$D$200, 3, FALSE), "-")</f>
        <v>-1.04236269E-2</v>
      </c>
      <c r="N41" s="282"/>
      <c r="O41" s="283"/>
      <c r="Q41" s="274"/>
      <c r="R41" s="274"/>
      <c r="S41" s="274"/>
    </row>
    <row r="42" spans="1:19" ht="17.25" customHeight="1" thickBot="1">
      <c r="A42" s="319" t="s">
        <v>55</v>
      </c>
      <c r="B42" s="315" t="str">
        <f>TEXT($G$1, "[$-ko-KR]yyyy-mm-dd(ddd) ") &amp; "오전 00:00"</f>
        <v>2021-10-15(금) 오전 00:00</v>
      </c>
      <c r="C42" s="316"/>
      <c r="D42" s="288" t="str">
        <f>TEXT($G$1, "[$-ko-KR]yyyy-mm-dd(ddd) ") &amp; "오후 14:00"</f>
        <v>2021-10-15(금) 오후 14:00</v>
      </c>
      <c r="E42" s="289"/>
      <c r="F42" s="290"/>
      <c r="G42" s="288" t="str">
        <f>TEXT($G$1, "[$-ko-KR]yyyy-mm-dd(ddd) ") &amp; "오후 19:00"</f>
        <v>2021-10-15(금) 오후 19:00</v>
      </c>
      <c r="H42" s="289"/>
      <c r="I42" s="290"/>
      <c r="J42" s="288" t="str">
        <f>TEXT($G$1, "[$-ko-KR]yyyy-mm-dd(ddd) ") &amp; "오후 21:00"</f>
        <v>2021-10-15(금) 오후 21:00</v>
      </c>
      <c r="K42" s="289"/>
      <c r="L42" s="290"/>
      <c r="M42" s="288" t="str">
        <f>TEXT($G$1+1, "[$-ko-KR]yyyy-mm-dd(ddd) ") &amp; "오전 00:00"</f>
        <v>2021-10-16(토) 오전 00:00</v>
      </c>
      <c r="N42" s="289"/>
      <c r="O42" s="290"/>
      <c r="Q42" s="274"/>
      <c r="R42" s="274"/>
      <c r="S42" s="274"/>
    </row>
    <row r="43" spans="1:19" ht="17.25" customHeight="1" thickBot="1">
      <c r="A43" s="320"/>
      <c r="B43" s="121" t="s">
        <v>58</v>
      </c>
      <c r="C43" s="122" t="s">
        <v>59</v>
      </c>
      <c r="D43" s="2" t="s">
        <v>58</v>
      </c>
      <c r="E43" s="10" t="s">
        <v>266</v>
      </c>
      <c r="F43" s="11" t="s">
        <v>267</v>
      </c>
      <c r="G43" s="214" t="s">
        <v>58</v>
      </c>
      <c r="H43" s="215" t="s">
        <v>266</v>
      </c>
      <c r="I43" s="216" t="s">
        <v>267</v>
      </c>
      <c r="J43" s="10" t="s">
        <v>58</v>
      </c>
      <c r="K43" s="10" t="s">
        <v>266</v>
      </c>
      <c r="L43" s="115" t="s">
        <v>267</v>
      </c>
      <c r="M43" s="2" t="s">
        <v>58</v>
      </c>
      <c r="N43" s="10" t="s">
        <v>266</v>
      </c>
      <c r="O43" s="66" t="s">
        <v>267</v>
      </c>
      <c r="Q43" s="264"/>
      <c r="R43" s="264"/>
      <c r="S43" s="264"/>
    </row>
    <row r="44" spans="1:19" ht="17.25" customHeight="1" thickBot="1">
      <c r="A44" s="123" t="s">
        <v>176</v>
      </c>
      <c r="B44" s="124">
        <v>25.9</v>
      </c>
      <c r="C44" s="76">
        <v>2.3715415E-2</v>
      </c>
      <c r="D44" s="13">
        <v>25.4</v>
      </c>
      <c r="E44" s="14">
        <f>IF(ISNUMBER(D44), (D44 - $B44) / $B44, "")</f>
        <v>-1.9305019305019305E-2</v>
      </c>
      <c r="F44" s="16">
        <f>IF(ISNUMBER(D44), $B64 * E44, "")</f>
        <v>-2895.7528957528957</v>
      </c>
      <c r="G44" s="29">
        <v>24.3</v>
      </c>
      <c r="H44" s="14">
        <f>IF(ISNUMBER(G44), (G44 - $B44) / $B44, "")</f>
        <v>-6.1776061776061694E-2</v>
      </c>
      <c r="I44" s="100">
        <f>IF(ISNUMBER(G44), $B64 * H44, "")</f>
        <v>-9266.409266409255</v>
      </c>
      <c r="J44" s="13">
        <v>24.4</v>
      </c>
      <c r="K44" s="14">
        <f>IF(ISNUMBER(J44), (J44 - $B44) / $B44, "")</f>
        <v>-5.7915057915057917E-2</v>
      </c>
      <c r="L44" s="16">
        <f>IF(ISNUMBER(J44), $B64 * K44, "")</f>
        <v>-8687.2586872586871</v>
      </c>
      <c r="M44" s="29">
        <v>24.2</v>
      </c>
      <c r="N44" s="14">
        <f>IF(ISNUMBER(M44), (M44 - $B44) / $B44, "")</f>
        <v>-6.5637065637065617E-2</v>
      </c>
      <c r="O44" s="16">
        <f>IF(ISNUMBER(M44), $B64 * N44, "")</f>
        <v>-9845.5598455598429</v>
      </c>
      <c r="Q44" s="274"/>
      <c r="R44" s="274"/>
      <c r="S44" s="274"/>
    </row>
    <row r="45" spans="1:19" ht="17.25" customHeight="1" thickBot="1">
      <c r="A45" s="125" t="s">
        <v>202</v>
      </c>
      <c r="B45" s="126">
        <v>22.7</v>
      </c>
      <c r="C45" s="77">
        <v>0</v>
      </c>
      <c r="D45" s="15">
        <v>21.8</v>
      </c>
      <c r="E45" s="32">
        <f t="shared" ref="E45:E48" si="14">IF(ISNUMBER(D45), (D45 - $B45) / $B45, "")</f>
        <v>-3.9647577092510954E-2</v>
      </c>
      <c r="F45" s="18">
        <f>IF(ISNUMBER(D45), $B64 * E45, "")</f>
        <v>-5947.1365638766429</v>
      </c>
      <c r="G45" s="31">
        <v>20.6</v>
      </c>
      <c r="H45" s="32">
        <f t="shared" ref="H45:H48" si="15">IF(ISNUMBER(G45), (G45 - $B45) / $B45, "")</f>
        <v>-9.2511013215858945E-2</v>
      </c>
      <c r="I45" s="101">
        <f>IF(ISNUMBER(G45), $B64 * H45, "")</f>
        <v>-13876.651982378842</v>
      </c>
      <c r="J45" s="15">
        <v>20.5</v>
      </c>
      <c r="K45" s="32">
        <f t="shared" ref="K45:K48" si="16">IF(ISNUMBER(J45), (J45 - $B45) / $B45, "")</f>
        <v>-9.6916299559471342E-2</v>
      </c>
      <c r="L45" s="18">
        <f>IF(ISNUMBER(J45), $B64 * K45, "")</f>
        <v>-14537.4449339207</v>
      </c>
      <c r="M45" s="31">
        <v>20.399999999999999</v>
      </c>
      <c r="N45" s="32">
        <f t="shared" ref="N45:N48" si="17">IF(ISNUMBER(M45), (M45 - $B45) / $B45, "")</f>
        <v>-0.10132158590308374</v>
      </c>
      <c r="O45" s="18">
        <f>IF(ISNUMBER(M45), $B64 * N45, "")</f>
        <v>-15198.23788546256</v>
      </c>
      <c r="Q45" s="274"/>
      <c r="R45" s="274"/>
      <c r="S45" s="274"/>
    </row>
    <row r="46" spans="1:19" ht="17.25" customHeight="1" thickBot="1">
      <c r="A46" s="125" t="s">
        <v>186</v>
      </c>
      <c r="B46" s="126">
        <v>17.899999999999999</v>
      </c>
      <c r="C46" s="77">
        <v>0</v>
      </c>
      <c r="D46" s="15">
        <v>17.2</v>
      </c>
      <c r="E46" s="32">
        <f t="shared" si="14"/>
        <v>-3.9106145251396614E-2</v>
      </c>
      <c r="F46" s="18">
        <f>IF(ISNUMBER(D46), $B64 * E46, "")</f>
        <v>-5865.9217877094925</v>
      </c>
      <c r="G46" s="31">
        <v>16.3</v>
      </c>
      <c r="H46" s="32">
        <f t="shared" si="15"/>
        <v>-8.9385474860335087E-2</v>
      </c>
      <c r="I46" s="101">
        <f>IF(ISNUMBER(G46), $B64 * H46, "")</f>
        <v>-13407.821229050263</v>
      </c>
      <c r="J46" s="15">
        <v>16.3</v>
      </c>
      <c r="K46" s="32">
        <f t="shared" si="16"/>
        <v>-8.9385474860335087E-2</v>
      </c>
      <c r="L46" s="18">
        <f>IF(ISNUMBER(J46), $B64 * K46, "")</f>
        <v>-13407.821229050263</v>
      </c>
      <c r="M46" s="31">
        <v>16.2</v>
      </c>
      <c r="N46" s="32">
        <f t="shared" si="17"/>
        <v>-9.4972067039106114E-2</v>
      </c>
      <c r="O46" s="18">
        <f>IF(ISNUMBER(M46), $B64 * N46, "")</f>
        <v>-14245.810055865917</v>
      </c>
      <c r="Q46" s="264"/>
      <c r="R46" s="264"/>
      <c r="S46" s="264"/>
    </row>
    <row r="47" spans="1:19" ht="17.25" customHeight="1" thickBot="1">
      <c r="A47" s="125" t="s">
        <v>214</v>
      </c>
      <c r="B47" s="126">
        <v>13.5</v>
      </c>
      <c r="C47" s="77">
        <v>0</v>
      </c>
      <c r="D47" s="15">
        <v>13.3</v>
      </c>
      <c r="E47" s="32">
        <f t="shared" si="14"/>
        <v>-1.4814814814814762E-2</v>
      </c>
      <c r="F47" s="18">
        <f>IF(ISNUMBER(D47), $B64 * E47, "")</f>
        <v>-2222.2222222222144</v>
      </c>
      <c r="G47" s="31">
        <v>12.7</v>
      </c>
      <c r="H47" s="32">
        <f t="shared" si="15"/>
        <v>-5.925925925925931E-2</v>
      </c>
      <c r="I47" s="101">
        <f>IF(ISNUMBER(G47), $B64 * H47, "")</f>
        <v>-8888.888888888896</v>
      </c>
      <c r="J47" s="15">
        <v>12.6</v>
      </c>
      <c r="K47" s="32">
        <f t="shared" si="16"/>
        <v>-6.6666666666666693E-2</v>
      </c>
      <c r="L47" s="18">
        <f>IF(ISNUMBER(J47), $B64 * K47, "")</f>
        <v>-10000.000000000004</v>
      </c>
      <c r="M47" s="31">
        <v>12.5</v>
      </c>
      <c r="N47" s="32">
        <f t="shared" si="17"/>
        <v>-7.407407407407407E-2</v>
      </c>
      <c r="O47" s="18">
        <f>IF(ISNUMBER(M47), $B64 * N47, "")</f>
        <v>-11111.111111111111</v>
      </c>
      <c r="Q47" s="264"/>
      <c r="R47" s="264"/>
      <c r="S47" s="264"/>
    </row>
    <row r="48" spans="1:19" ht="17.25" customHeight="1" thickBot="1">
      <c r="A48" s="127" t="s">
        <v>328</v>
      </c>
      <c r="B48" s="128">
        <v>0.26800000000000002</v>
      </c>
      <c r="C48" s="78">
        <v>-3.7174720999999999E-3</v>
      </c>
      <c r="D48" s="20">
        <v>0.26600000000000001</v>
      </c>
      <c r="E48" s="21">
        <f t="shared" si="14"/>
        <v>-7.462686567164185E-3</v>
      </c>
      <c r="F48" s="22">
        <f>IF(ISNUMBER(D48), $B64 * E48, "")</f>
        <v>-1119.4029850746278</v>
      </c>
      <c r="G48" s="30">
        <v>0.252</v>
      </c>
      <c r="H48" s="21">
        <f t="shared" si="15"/>
        <v>-5.970149253731348E-2</v>
      </c>
      <c r="I48" s="105">
        <f>IF(ISNUMBER(G48), $B64 * H48, "")</f>
        <v>-8955.2238805970228</v>
      </c>
      <c r="J48" s="20">
        <v>0.255</v>
      </c>
      <c r="K48" s="21">
        <f t="shared" si="16"/>
        <v>-4.8507462686567207E-2</v>
      </c>
      <c r="L48" s="22">
        <f>IF(ISNUMBER(J48), $B64 * K48, "")</f>
        <v>-7276.1194029850813</v>
      </c>
      <c r="M48" s="30">
        <v>0.255</v>
      </c>
      <c r="N48" s="21">
        <f t="shared" si="17"/>
        <v>-4.8507462686567207E-2</v>
      </c>
      <c r="O48" s="22">
        <f>IF(ISNUMBER(M48), $B64 * N48, "")</f>
        <v>-7276.1194029850813</v>
      </c>
      <c r="Q48" s="264"/>
      <c r="R48" s="264"/>
      <c r="S48" s="264"/>
    </row>
    <row r="49" spans="1:19" ht="17.25" customHeight="1" thickBot="1">
      <c r="A49" s="125" t="s">
        <v>98</v>
      </c>
      <c r="B49" s="129">
        <v>4.57</v>
      </c>
      <c r="C49" s="80">
        <v>-4.3572984999999996E-3</v>
      </c>
      <c r="D49" s="106">
        <v>4.57</v>
      </c>
      <c r="E49" s="107">
        <f>IF(ISNUMBER(D49), (D49 - $B49) / $B49, "")</f>
        <v>0</v>
      </c>
      <c r="F49" s="108">
        <f>IF(ISNUMBER(D49), $B64 * E49, "")</f>
        <v>0</v>
      </c>
      <c r="G49" s="109">
        <v>4.4000000000000004</v>
      </c>
      <c r="H49" s="107">
        <f>IF(ISNUMBER(G49), (G49 - $B49) / $B49, "")</f>
        <v>-3.7199124726477004E-2</v>
      </c>
      <c r="I49" s="110">
        <f>IF(ISNUMBER(G49), $B64 * H49, "")</f>
        <v>-5579.8687089715504</v>
      </c>
      <c r="J49" s="106">
        <v>4.46</v>
      </c>
      <c r="K49" s="107">
        <f>IF(ISNUMBER(J49), (J49 - $B49) / $B49, "")</f>
        <v>-2.4070021881838141E-2</v>
      </c>
      <c r="L49" s="108">
        <f>IF(ISNUMBER(J49), $B64 * K49, "")</f>
        <v>-3610.5032822757212</v>
      </c>
      <c r="M49" s="109">
        <v>4.4800000000000004</v>
      </c>
      <c r="N49" s="107">
        <f>IF(ISNUMBER(M49), (M49 - $B49) / $B49, "")</f>
        <v>-1.9693654266958391E-2</v>
      </c>
      <c r="O49" s="108">
        <f>IF(ISNUMBER(M49), $B64 * N49, "")</f>
        <v>-2954.0481400437588</v>
      </c>
      <c r="Q49" s="264"/>
      <c r="R49" s="264"/>
      <c r="S49" s="264"/>
    </row>
    <row r="50" spans="1:19" ht="17.25" customHeight="1" thickBot="1">
      <c r="A50" s="125" t="s">
        <v>146</v>
      </c>
      <c r="B50" s="126">
        <v>22.8</v>
      </c>
      <c r="C50" s="77">
        <v>-4.3668122000000004E-3</v>
      </c>
      <c r="D50" s="15">
        <v>23.3</v>
      </c>
      <c r="E50" s="32">
        <f t="shared" ref="E50:E53" si="18">IF(ISNUMBER(D50), (D50 - $B50) / $B50, "")</f>
        <v>2.1929824561403508E-2</v>
      </c>
      <c r="F50" s="18">
        <f>IF(ISNUMBER(D50), $B64 * E50, "")</f>
        <v>3289.4736842105262</v>
      </c>
      <c r="G50" s="31">
        <v>22</v>
      </c>
      <c r="H50" s="32">
        <f t="shared" ref="H50:H53" si="19">IF(ISNUMBER(G50), (G50 - $B50) / $B50, "")</f>
        <v>-3.5087719298245647E-2</v>
      </c>
      <c r="I50" s="101">
        <f>IF(ISNUMBER(G50), $B64 * H50, "")</f>
        <v>-5263.1578947368471</v>
      </c>
      <c r="J50" s="15">
        <v>21.9</v>
      </c>
      <c r="K50" s="32">
        <f t="shared" ref="K50:K53" si="20">IF(ISNUMBER(J50), (J50 - $B50) / $B50, "")</f>
        <v>-3.9473684210526411E-2</v>
      </c>
      <c r="L50" s="18">
        <f>IF(ISNUMBER(J50), $B64 * K50, "")</f>
        <v>-5921.0526315789621</v>
      </c>
      <c r="M50" s="31">
        <v>22.1</v>
      </c>
      <c r="N50" s="32">
        <f t="shared" ref="N50:N53" si="21">IF(ISNUMBER(M50), (M50 - $B50) / $B50, "")</f>
        <v>-3.0701754385964879E-2</v>
      </c>
      <c r="O50" s="18">
        <f>IF(ISNUMBER(M50), $B64 * N50, "")</f>
        <v>-4605.2631578947321</v>
      </c>
      <c r="Q50" s="264"/>
      <c r="R50" s="264"/>
      <c r="S50" s="264"/>
    </row>
    <row r="51" spans="1:19" ht="17.25" customHeight="1" thickBot="1">
      <c r="A51" s="125" t="s">
        <v>248</v>
      </c>
      <c r="B51" s="126">
        <v>96.3</v>
      </c>
      <c r="C51" s="77">
        <v>-6.1919504999999996E-3</v>
      </c>
      <c r="D51" s="15">
        <v>95.8</v>
      </c>
      <c r="E51" s="32">
        <f t="shared" si="18"/>
        <v>-5.1921079958463139E-3</v>
      </c>
      <c r="F51" s="18">
        <f>IF(ISNUMBER(D51), $B64 * E51, "")</f>
        <v>-778.81619937694711</v>
      </c>
      <c r="G51" s="31">
        <v>92.3</v>
      </c>
      <c r="H51" s="32">
        <f t="shared" si="19"/>
        <v>-4.1536863966770511E-2</v>
      </c>
      <c r="I51" s="101">
        <f>IF(ISNUMBER(G51), $B64 * H51, "")</f>
        <v>-6230.5295950155769</v>
      </c>
      <c r="J51" s="15">
        <v>95</v>
      </c>
      <c r="K51" s="32">
        <f t="shared" si="20"/>
        <v>-1.3499480789200387E-2</v>
      </c>
      <c r="L51" s="18">
        <f>IF(ISNUMBER(J51), $B64 * K51, "")</f>
        <v>-2024.922118380058</v>
      </c>
      <c r="M51" s="31">
        <v>94.4</v>
      </c>
      <c r="N51" s="32">
        <f t="shared" si="21"/>
        <v>-1.9730010384215905E-2</v>
      </c>
      <c r="O51" s="18">
        <f>IF(ISNUMBER(M51), $B64 * N51, "")</f>
        <v>-2959.5015576323858</v>
      </c>
      <c r="Q51" s="264"/>
      <c r="R51" s="264"/>
      <c r="S51" s="264"/>
    </row>
    <row r="52" spans="1:19" ht="17.25" customHeight="1" thickBot="1">
      <c r="A52" s="125" t="s">
        <v>200</v>
      </c>
      <c r="B52" s="126">
        <v>89.1</v>
      </c>
      <c r="C52" s="77">
        <v>-1.2195121999999999E-2</v>
      </c>
      <c r="D52" s="15">
        <v>86.3</v>
      </c>
      <c r="E52" s="32">
        <f t="shared" si="18"/>
        <v>-3.142536475869806E-2</v>
      </c>
      <c r="F52" s="18">
        <f>IF(ISNUMBER(D52), $B64 * E52, "")</f>
        <v>-4713.8047138047086</v>
      </c>
      <c r="G52" s="31">
        <v>83.4</v>
      </c>
      <c r="H52" s="32">
        <f t="shared" si="19"/>
        <v>-6.3973063973063848E-2</v>
      </c>
      <c r="I52" s="101">
        <f>IF(ISNUMBER(G52), $B64 * H52, "")</f>
        <v>-9595.9595959595772</v>
      </c>
      <c r="J52" s="15">
        <v>83.5</v>
      </c>
      <c r="K52" s="32">
        <f t="shared" si="20"/>
        <v>-6.285072951739612E-2</v>
      </c>
      <c r="L52" s="18">
        <f>IF(ISNUMBER(J52), $B64 * K52, "")</f>
        <v>-9427.6094276094173</v>
      </c>
      <c r="M52" s="31">
        <v>83</v>
      </c>
      <c r="N52" s="32">
        <f t="shared" si="21"/>
        <v>-6.8462401795735067E-2</v>
      </c>
      <c r="O52" s="18">
        <f>IF(ISNUMBER(M52), $B64 * N52, "")</f>
        <v>-10269.360269360261</v>
      </c>
      <c r="Q52" s="33"/>
      <c r="R52" s="33"/>
    </row>
    <row r="53" spans="1:19" ht="17.25" customHeight="1" thickBot="1">
      <c r="A53" s="130" t="s">
        <v>65</v>
      </c>
      <c r="B53" s="131">
        <v>66.400000000000006</v>
      </c>
      <c r="C53" s="79">
        <v>-1.33729569E-2</v>
      </c>
      <c r="D53" s="24">
        <v>65.400000000000006</v>
      </c>
      <c r="E53" s="25">
        <f t="shared" si="18"/>
        <v>-1.506024096385542E-2</v>
      </c>
      <c r="F53" s="104">
        <f>IF(ISNUMBER(D53), $B64 * E53, "")</f>
        <v>-2259.0361445783128</v>
      </c>
      <c r="G53" s="102">
        <v>63.7</v>
      </c>
      <c r="H53" s="25">
        <f t="shared" si="19"/>
        <v>-4.0662650602409679E-2</v>
      </c>
      <c r="I53" s="103">
        <f>IF(ISNUMBER(G53), $B64 * H53, "")</f>
        <v>-6099.3975903614519</v>
      </c>
      <c r="J53" s="24">
        <v>64</v>
      </c>
      <c r="K53" s="25">
        <f t="shared" si="20"/>
        <v>-3.6144578313253094E-2</v>
      </c>
      <c r="L53" s="104">
        <f>IF(ISNUMBER(J53), $B64 * K53, "")</f>
        <v>-5421.6867469879644</v>
      </c>
      <c r="M53" s="102">
        <v>63.6</v>
      </c>
      <c r="N53" s="25">
        <f t="shared" si="21"/>
        <v>-4.216867469879524E-2</v>
      </c>
      <c r="O53" s="104">
        <f>IF(ISNUMBER(M53), $B64 * N53, "")</f>
        <v>-6325.3012048192859</v>
      </c>
      <c r="Q53" s="265"/>
      <c r="R53" s="266"/>
      <c r="S53" s="267"/>
    </row>
    <row r="54" spans="1:19" ht="17.25" customHeight="1">
      <c r="A54" s="123" t="s">
        <v>148</v>
      </c>
      <c r="B54" s="124">
        <v>14.6</v>
      </c>
      <c r="C54" s="76">
        <v>-1.3513513499999999E-2</v>
      </c>
      <c r="D54" s="13">
        <v>14.3</v>
      </c>
      <c r="E54" s="14">
        <f>IF(ISNUMBER(D54), (D54 - $B54) / $B54, "")</f>
        <v>-2.0547945205479378E-2</v>
      </c>
      <c r="F54" s="16">
        <f>IF(ISNUMBER(D54), $B64 * E54, "")</f>
        <v>-3082.1917808219068</v>
      </c>
      <c r="G54" s="29">
        <v>13.6</v>
      </c>
      <c r="H54" s="14">
        <f>IF(ISNUMBER(G54), (G54 - $B54) / $B54, "")</f>
        <v>-6.8493150684931503E-2</v>
      </c>
      <c r="I54" s="100">
        <f>IF(ISNUMBER(G54), $B64 * H54, "")</f>
        <v>-10273.972602739725</v>
      </c>
      <c r="J54" s="13">
        <v>13.6</v>
      </c>
      <c r="K54" s="14">
        <f>IF(ISNUMBER(J54), (J54 - $B54) / $B54, "")</f>
        <v>-6.8493150684931503E-2</v>
      </c>
      <c r="L54" s="16">
        <f>IF(ISNUMBER(J54), $B64 * K54, "")</f>
        <v>-10273.972602739725</v>
      </c>
      <c r="M54" s="29">
        <v>13.6</v>
      </c>
      <c r="N54" s="14">
        <f>IF(ISNUMBER(M54), (M54 - $B54) / $B54, "")</f>
        <v>-6.8493150684931503E-2</v>
      </c>
      <c r="O54" s="16">
        <f>IF(ISNUMBER(M54), $B64 * N54, "")</f>
        <v>-10273.972602739725</v>
      </c>
      <c r="Q54" s="268"/>
      <c r="R54" s="269"/>
      <c r="S54" s="270"/>
    </row>
    <row r="55" spans="1:19" ht="17.25" customHeight="1" thickBot="1">
      <c r="A55" s="125" t="s">
        <v>120</v>
      </c>
      <c r="B55" s="126">
        <v>39.9</v>
      </c>
      <c r="C55" s="77">
        <v>-1.4814814799999999E-2</v>
      </c>
      <c r="D55" s="15">
        <v>39.799999999999997</v>
      </c>
      <c r="E55" s="32">
        <f t="shared" ref="E55:E58" si="22">IF(ISNUMBER(D55), (D55 - $B55) / $B55, "")</f>
        <v>-2.5062656641604369E-3</v>
      </c>
      <c r="F55" s="18">
        <f>IF(ISNUMBER(D55), $B64 * E55, "")</f>
        <v>-375.93984962406552</v>
      </c>
      <c r="G55" s="31">
        <v>38.1</v>
      </c>
      <c r="H55" s="32">
        <f t="shared" ref="H55:H58" si="23">IF(ISNUMBER(G55), (G55 - $B55) / $B55, "")</f>
        <v>-4.5112781954887146E-2</v>
      </c>
      <c r="I55" s="101">
        <f>IF(ISNUMBER(G55), $B64 * H55, "")</f>
        <v>-6766.9172932330721</v>
      </c>
      <c r="J55" s="15">
        <v>38</v>
      </c>
      <c r="K55" s="32">
        <f t="shared" ref="K55:K58" si="24">IF(ISNUMBER(J55), (J55 - $B55) / $B55, "")</f>
        <v>-4.7619047619047582E-2</v>
      </c>
      <c r="L55" s="18">
        <f>IF(ISNUMBER(J55), $B64 * K55, "")</f>
        <v>-7142.8571428571377</v>
      </c>
      <c r="M55" s="31">
        <v>38.1</v>
      </c>
      <c r="N55" s="32">
        <f t="shared" ref="N55:N58" si="25">IF(ISNUMBER(M55), (M55 - $B55) / $B55, "")</f>
        <v>-4.5112781954887146E-2</v>
      </c>
      <c r="O55" s="18">
        <f>IF(ISNUMBER(M55), $B64 * N55, "")</f>
        <v>-6766.9172932330721</v>
      </c>
      <c r="Q55" s="271"/>
      <c r="R55" s="272"/>
      <c r="S55" s="273"/>
    </row>
    <row r="56" spans="1:19" ht="17.25" customHeight="1" thickBot="1">
      <c r="A56" s="125" t="s">
        <v>188</v>
      </c>
      <c r="B56" s="126">
        <v>19.8</v>
      </c>
      <c r="C56" s="77">
        <v>-1.49253731E-2</v>
      </c>
      <c r="D56" s="15">
        <v>19.100000000000001</v>
      </c>
      <c r="E56" s="32">
        <f t="shared" si="22"/>
        <v>-3.5353535353535318E-2</v>
      </c>
      <c r="F56" s="18">
        <f>IF(ISNUMBER(D56), $B64 * E56, "")</f>
        <v>-5303.0303030302975</v>
      </c>
      <c r="G56" s="31">
        <v>18.2</v>
      </c>
      <c r="H56" s="32">
        <f t="shared" si="23"/>
        <v>-8.080808080808087E-2</v>
      </c>
      <c r="I56" s="101">
        <f>IF(ISNUMBER(G56), $B64 * H56, "")</f>
        <v>-12121.212121212131</v>
      </c>
      <c r="J56" s="15">
        <v>18.399999999999999</v>
      </c>
      <c r="K56" s="32">
        <f t="shared" si="24"/>
        <v>-7.0707070707070815E-2</v>
      </c>
      <c r="L56" s="18">
        <f>IF(ISNUMBER(J56), $B64 * K56, "")</f>
        <v>-10606.060606060622</v>
      </c>
      <c r="M56" s="31">
        <v>18.3</v>
      </c>
      <c r="N56" s="32">
        <f t="shared" si="25"/>
        <v>-7.575757575757576E-2</v>
      </c>
      <c r="O56" s="18">
        <f>IF(ISNUMBER(M56), $B64 * N56, "")</f>
        <v>-11363.636363636364</v>
      </c>
      <c r="Q56" s="264"/>
      <c r="R56" s="264"/>
      <c r="S56" s="264"/>
    </row>
    <row r="57" spans="1:19" ht="17.25" customHeight="1" thickBot="1">
      <c r="A57" s="125" t="s">
        <v>232</v>
      </c>
      <c r="B57" s="126">
        <v>87.6</v>
      </c>
      <c r="C57" s="77">
        <v>-1.6835016800000002E-2</v>
      </c>
      <c r="D57" s="15">
        <v>85.6</v>
      </c>
      <c r="E57" s="32">
        <f t="shared" si="22"/>
        <v>-2.2831050228310504E-2</v>
      </c>
      <c r="F57" s="18">
        <f>IF(ISNUMBER(D57), $B64 * E57, "")</f>
        <v>-3424.6575342465758</v>
      </c>
      <c r="G57" s="31">
        <v>82.2</v>
      </c>
      <c r="H57" s="32">
        <f t="shared" si="23"/>
        <v>-6.1643835616438263E-2</v>
      </c>
      <c r="I57" s="101">
        <f>IF(ISNUMBER(G57), $B64 * H57, "")</f>
        <v>-9246.5753424657396</v>
      </c>
      <c r="J57" s="15">
        <v>82.1</v>
      </c>
      <c r="K57" s="32">
        <f t="shared" si="24"/>
        <v>-6.2785388127853892E-2</v>
      </c>
      <c r="L57" s="18">
        <f>IF(ISNUMBER(J57), $B64 * K57, "")</f>
        <v>-9417.8082191780832</v>
      </c>
      <c r="M57" s="31">
        <v>82.2</v>
      </c>
      <c r="N57" s="32">
        <f t="shared" si="25"/>
        <v>-6.1643835616438263E-2</v>
      </c>
      <c r="O57" s="18">
        <f>IF(ISNUMBER(M57), $B64 * N57, "")</f>
        <v>-9246.5753424657396</v>
      </c>
      <c r="Q57" s="274"/>
      <c r="R57" s="274"/>
      <c r="S57" s="274"/>
    </row>
    <row r="58" spans="1:19" ht="17.25" customHeight="1" thickBot="1">
      <c r="A58" s="127" t="s">
        <v>206</v>
      </c>
      <c r="B58" s="128">
        <v>17</v>
      </c>
      <c r="C58" s="78">
        <v>-1.7341040499999998E-2</v>
      </c>
      <c r="D58" s="20">
        <v>16.600000000000001</v>
      </c>
      <c r="E58" s="21">
        <f t="shared" si="22"/>
        <v>-2.3529411764705799E-2</v>
      </c>
      <c r="F58" s="22">
        <f>IF(ISNUMBER(D58), $B64 * E58, "")</f>
        <v>-3529.4117647058697</v>
      </c>
      <c r="G58" s="30">
        <v>15.7</v>
      </c>
      <c r="H58" s="21">
        <f t="shared" si="23"/>
        <v>-7.6470588235294165E-2</v>
      </c>
      <c r="I58" s="105">
        <f>IF(ISNUMBER(G58), $B64 * H58, "")</f>
        <v>-11470.588235294124</v>
      </c>
      <c r="J58" s="20">
        <v>15.7</v>
      </c>
      <c r="K58" s="21">
        <f t="shared" si="24"/>
        <v>-7.6470588235294165E-2</v>
      </c>
      <c r="L58" s="22">
        <f>IF(ISNUMBER(J58), $B64 * K58, "")</f>
        <v>-11470.588235294124</v>
      </c>
      <c r="M58" s="30">
        <v>15.6</v>
      </c>
      <c r="N58" s="21">
        <f t="shared" si="25"/>
        <v>-8.2352941176470615E-2</v>
      </c>
      <c r="O58" s="22">
        <f>IF(ISNUMBER(M58), $B64 * N58, "")</f>
        <v>-12352.941176470593</v>
      </c>
      <c r="Q58" s="274"/>
      <c r="R58" s="274"/>
      <c r="S58" s="274"/>
    </row>
    <row r="59" spans="1:19" ht="17.25" customHeight="1" thickBot="1">
      <c r="A59" s="125" t="s">
        <v>208</v>
      </c>
      <c r="B59" s="129">
        <v>21.9</v>
      </c>
      <c r="C59" s="80">
        <v>-1.79372197E-2</v>
      </c>
      <c r="D59" s="106">
        <v>21.4</v>
      </c>
      <c r="E59" s="107">
        <f>IF(ISNUMBER(D59), (D59 - $B59) / $B59, "")</f>
        <v>-2.2831050228310504E-2</v>
      </c>
      <c r="F59" s="108">
        <f>IF(ISNUMBER(D59), $B64 * E59, "")</f>
        <v>-3424.6575342465758</v>
      </c>
      <c r="G59" s="109">
        <v>20.2</v>
      </c>
      <c r="H59" s="107">
        <f>IF(ISNUMBER(G59), (G59 - $B59) / $B59, "")</f>
        <v>-7.7625570776255676E-2</v>
      </c>
      <c r="I59" s="110">
        <f>IF(ISNUMBER(G59), $B64 * H59, "")</f>
        <v>-11643.835616438351</v>
      </c>
      <c r="J59" s="106">
        <v>20.2</v>
      </c>
      <c r="K59" s="107">
        <f>IF(ISNUMBER(J59), (J59 - $B59) / $B59, "")</f>
        <v>-7.7625570776255676E-2</v>
      </c>
      <c r="L59" s="108">
        <f>IF(ISNUMBER(J59), $B64 * K59, "")</f>
        <v>-11643.835616438351</v>
      </c>
      <c r="M59" s="109">
        <v>20</v>
      </c>
      <c r="N59" s="107">
        <f>IF(ISNUMBER(M59), (M59 - $B59) / $B59, "")</f>
        <v>-8.6757990867579848E-2</v>
      </c>
      <c r="O59" s="108">
        <f>IF(ISNUMBER(M59), $B64 * N59, "")</f>
        <v>-13013.698630136978</v>
      </c>
      <c r="Q59" s="264"/>
      <c r="R59" s="264"/>
      <c r="S59" s="264"/>
    </row>
    <row r="60" spans="1:19" ht="17.25" customHeight="1" thickBot="1">
      <c r="A60" s="125" t="s">
        <v>72</v>
      </c>
      <c r="B60" s="126">
        <v>41.4</v>
      </c>
      <c r="C60" s="77">
        <v>-2.1276595700000001E-2</v>
      </c>
      <c r="D60" s="15">
        <v>40.6</v>
      </c>
      <c r="E60" s="32">
        <f t="shared" ref="E60:E63" si="26">IF(ISNUMBER(D60), (D60 - $B60) / $B60, "")</f>
        <v>-1.9323671497584474E-2</v>
      </c>
      <c r="F60" s="18">
        <f>IF(ISNUMBER(D60), $B64 * E60, "")</f>
        <v>-2898.550724637671</v>
      </c>
      <c r="G60" s="31">
        <v>38</v>
      </c>
      <c r="H60" s="32">
        <f t="shared" ref="H60:H63" si="27">IF(ISNUMBER(G60), (G60 - $B60) / $B60, "")</f>
        <v>-8.2125603864734262E-2</v>
      </c>
      <c r="I60" s="101">
        <f>IF(ISNUMBER(G60), $B64 * H60, "")</f>
        <v>-12318.840579710139</v>
      </c>
      <c r="J60" s="15">
        <v>37.9</v>
      </c>
      <c r="K60" s="32">
        <f t="shared" ref="K60:K63" si="28">IF(ISNUMBER(J60), (J60 - $B60) / $B60, "")</f>
        <v>-8.4541062801932368E-2</v>
      </c>
      <c r="L60" s="18">
        <f>IF(ISNUMBER(J60), $B64 * K60, "")</f>
        <v>-12681.159420289856</v>
      </c>
      <c r="M60" s="31">
        <v>37.700000000000003</v>
      </c>
      <c r="N60" s="32">
        <f t="shared" ref="N60:N63" si="29">IF(ISNUMBER(M60), (M60 - $B60) / $B60, "")</f>
        <v>-8.93719806763284E-2</v>
      </c>
      <c r="O60" s="18">
        <f>IF(ISNUMBER(M60), $B64 * N60, "")</f>
        <v>-13405.79710144926</v>
      </c>
      <c r="Q60" s="264"/>
      <c r="R60" s="264"/>
      <c r="S60" s="264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64"/>
      <c r="R61" s="264"/>
      <c r="S61" s="264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53"/>
      <c r="R62" s="254"/>
      <c r="S62" s="255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56"/>
      <c r="R63" s="257"/>
      <c r="S63" s="258"/>
    </row>
    <row r="64" spans="1:19" ht="17.25" customHeight="1" thickBot="1">
      <c r="A64" s="132" t="s">
        <v>268</v>
      </c>
      <c r="B64" s="317">
        <f>$B$37</f>
        <v>150000</v>
      </c>
      <c r="C64" s="318"/>
      <c r="D64" s="26" t="s">
        <v>269</v>
      </c>
      <c r="E64" s="27">
        <f>IF(COUNT(E44:E63), SUM(E44:E63) / COUNT(E44:E63), 0)</f>
        <v>-1.7471003654705202E-2</v>
      </c>
      <c r="F64" s="28">
        <f>SUM(F44:F63)</f>
        <v>-44551.059319498272</v>
      </c>
      <c r="G64" s="26" t="s">
        <v>269</v>
      </c>
      <c r="H64" s="27">
        <f>IF(COUNT(H44:H63), SUM(H44:H63) / COUNT(H44:H63), 0)</f>
        <v>-6.3139549185671592E-2</v>
      </c>
      <c r="I64" s="28">
        <f>SUM(I44:I63)</f>
        <v>-161005.85042346257</v>
      </c>
      <c r="J64" s="26" t="s">
        <v>269</v>
      </c>
      <c r="K64" s="27">
        <f>IF(COUNT(K44:K63), SUM(K44:K63) / COUNT(K44:K63), 0)</f>
        <v>-6.0215960903099913E-2</v>
      </c>
      <c r="L64" s="28">
        <f>SUM(L44:L63)</f>
        <v>-153550.70030290476</v>
      </c>
      <c r="M64" s="26" t="s">
        <v>269</v>
      </c>
      <c r="N64" s="27">
        <f>IF(COUNT(N44:N63), SUM(N44:N63) / COUNT(N44:N63), 0)</f>
        <v>-6.3221118094457518E-2</v>
      </c>
      <c r="O64" s="28">
        <f>SUM(O44:O63)</f>
        <v>-161213.85114086667</v>
      </c>
      <c r="Q64" s="259"/>
      <c r="R64" s="260"/>
      <c r="S64" s="261"/>
    </row>
    <row r="65" spans="1:19" ht="17.25" customHeight="1"/>
    <row r="66" spans="1:19" ht="17.25" customHeight="1" thickBot="1"/>
    <row r="67" spans="1:19" ht="17.25" thickBot="1">
      <c r="A67" s="275" t="s">
        <v>45</v>
      </c>
      <c r="B67" s="276"/>
      <c r="C67" s="276"/>
      <c r="D67" s="276"/>
      <c r="E67" s="276"/>
      <c r="F67" s="276"/>
      <c r="G67" s="276"/>
      <c r="H67" s="276"/>
      <c r="I67" s="276"/>
      <c r="J67" s="276"/>
      <c r="K67" s="276"/>
      <c r="L67" s="276"/>
      <c r="M67" s="276"/>
      <c r="N67" s="276"/>
      <c r="O67" s="277"/>
      <c r="Q67" s="274"/>
      <c r="R67" s="274"/>
      <c r="S67" s="274"/>
    </row>
    <row r="68" spans="1:19" ht="17.25" thickBot="1">
      <c r="A68" s="213" t="s">
        <v>265</v>
      </c>
      <c r="B68" s="275" t="s">
        <v>49</v>
      </c>
      <c r="C68" s="277"/>
      <c r="D68" s="275" t="s">
        <v>58</v>
      </c>
      <c r="E68" s="276"/>
      <c r="F68" s="277"/>
      <c r="G68" s="278">
        <f>_xlfn.IFNA(VLOOKUP(B68, 현재가테이블!$B$2:$D$200, 2, FALSE), "-")</f>
        <v>74050000</v>
      </c>
      <c r="H68" s="279"/>
      <c r="I68" s="280"/>
      <c r="J68" s="275" t="s">
        <v>59</v>
      </c>
      <c r="K68" s="276"/>
      <c r="L68" s="277"/>
      <c r="M68" s="281">
        <f>_xlfn.IFNA(VLOOKUP(B68, 현재가테이블!$B$2:$D$200, 3, FALSE), "-")</f>
        <v>-1.04236269E-2</v>
      </c>
      <c r="N68" s="282"/>
      <c r="O68" s="283"/>
      <c r="Q68" s="274"/>
      <c r="R68" s="274"/>
      <c r="S68" s="274"/>
    </row>
    <row r="69" spans="1:19" ht="17.25" thickBot="1">
      <c r="A69" s="319" t="s">
        <v>55</v>
      </c>
      <c r="B69" s="315" t="str">
        <f>TEXT($G$1, "[$-ko-KR]yyyy-mm-dd(ddd) ") &amp; "오전 00:00"</f>
        <v>2021-10-15(금) 오전 00:00</v>
      </c>
      <c r="C69" s="316"/>
      <c r="D69" s="288" t="str">
        <f>TEXT($G$1, "[$-ko-KR]yyyy-mm-dd(ddd) ") &amp; "오후 14:00"</f>
        <v>2021-10-15(금) 오후 14:00</v>
      </c>
      <c r="E69" s="289"/>
      <c r="F69" s="290"/>
      <c r="G69" s="288" t="str">
        <f>TEXT($G$1, "[$-ko-KR]yyyy-mm-dd(ddd) ") &amp; "오후 19:00"</f>
        <v>2021-10-15(금) 오후 19:00</v>
      </c>
      <c r="H69" s="289"/>
      <c r="I69" s="290"/>
      <c r="J69" s="288" t="str">
        <f>TEXT($G$1, "[$-ko-KR]yyyy-mm-dd(ddd) ") &amp; "오후 21:00"</f>
        <v>2021-10-15(금) 오후 21:00</v>
      </c>
      <c r="K69" s="289"/>
      <c r="L69" s="290"/>
      <c r="M69" s="288" t="str">
        <f>TEXT($G$1+1, "[$-ko-KR]yyyy-mm-dd(ddd) ") &amp; "오전 00:00"</f>
        <v>2021-10-16(토) 오전 00:00</v>
      </c>
      <c r="N69" s="289"/>
      <c r="O69" s="290"/>
      <c r="Q69" s="274"/>
      <c r="R69" s="274"/>
      <c r="S69" s="274"/>
    </row>
    <row r="70" spans="1:19" ht="17.25" thickBot="1">
      <c r="A70" s="320"/>
      <c r="B70" s="121" t="s">
        <v>58</v>
      </c>
      <c r="C70" s="122" t="s">
        <v>59</v>
      </c>
      <c r="D70" s="2" t="s">
        <v>58</v>
      </c>
      <c r="E70" s="10" t="s">
        <v>266</v>
      </c>
      <c r="F70" s="11" t="s">
        <v>267</v>
      </c>
      <c r="G70" s="214" t="s">
        <v>58</v>
      </c>
      <c r="H70" s="215" t="s">
        <v>266</v>
      </c>
      <c r="I70" s="216" t="s">
        <v>267</v>
      </c>
      <c r="J70" s="10" t="s">
        <v>58</v>
      </c>
      <c r="K70" s="10" t="s">
        <v>266</v>
      </c>
      <c r="L70" s="115" t="s">
        <v>267</v>
      </c>
      <c r="M70" s="2" t="s">
        <v>58</v>
      </c>
      <c r="N70" s="10" t="s">
        <v>266</v>
      </c>
      <c r="O70" s="66" t="s">
        <v>267</v>
      </c>
      <c r="Q70" s="264"/>
      <c r="R70" s="264"/>
      <c r="S70" s="264"/>
    </row>
    <row r="71" spans="1:19" ht="17.25" thickBot="1">
      <c r="A71" s="123" t="s">
        <v>330</v>
      </c>
      <c r="B71" s="124">
        <v>474</v>
      </c>
      <c r="C71" s="76">
        <v>8.71559633E-2</v>
      </c>
      <c r="D71" s="13">
        <v>457</v>
      </c>
      <c r="E71" s="14">
        <f>IF(ISNUMBER(D71), (D71 - $B71) / $B71, "")</f>
        <v>-3.5864978902953586E-2</v>
      </c>
      <c r="F71" s="16">
        <f>IF(ISNUMBER(D71), $B91 * E71, "")</f>
        <v>-5379.7468354430375</v>
      </c>
      <c r="G71" s="29">
        <v>448</v>
      </c>
      <c r="H71" s="14">
        <f>IF(ISNUMBER(G71), (G71 - $B71) / $B71, "")</f>
        <v>-5.4852320675105488E-2</v>
      </c>
      <c r="I71" s="100">
        <f>IF(ISNUMBER(G71), $B91 * H71, "")</f>
        <v>-8227.8481012658231</v>
      </c>
      <c r="J71" s="13">
        <v>447</v>
      </c>
      <c r="K71" s="14">
        <f>IF(ISNUMBER(J71), (J71 - $B71) / $B71, "")</f>
        <v>-5.6962025316455694E-2</v>
      </c>
      <c r="L71" s="16">
        <f>IF(ISNUMBER(J71), $B91 * K71, "")</f>
        <v>-8544.3037974683539</v>
      </c>
      <c r="M71" s="29">
        <v>445</v>
      </c>
      <c r="N71" s="14">
        <f>IF(ISNUMBER(M71), (M71 - $B71) / $B71, "")</f>
        <v>-6.118143459915612E-2</v>
      </c>
      <c r="O71" s="16">
        <f>IF(ISNUMBER(M71), $B91 * N71, "")</f>
        <v>-9177.2151898734173</v>
      </c>
      <c r="Q71" s="274"/>
      <c r="R71" s="274"/>
      <c r="S71" s="274"/>
    </row>
    <row r="72" spans="1:19" ht="17.25" thickBot="1">
      <c r="A72" s="125" t="s">
        <v>216</v>
      </c>
      <c r="B72" s="126">
        <v>229</v>
      </c>
      <c r="C72" s="77">
        <v>5.5299539199999997E-2</v>
      </c>
      <c r="D72" s="15">
        <v>219</v>
      </c>
      <c r="E72" s="32">
        <f t="shared" ref="E72:E75" si="30">IF(ISNUMBER(D72), (D72 - $B72) / $B72, "")</f>
        <v>-4.3668122270742356E-2</v>
      </c>
      <c r="F72" s="18">
        <f>IF(ISNUMBER(D72), $B91 * E72, "")</f>
        <v>-6550.2183406113536</v>
      </c>
      <c r="G72" s="31">
        <v>208</v>
      </c>
      <c r="H72" s="32">
        <f t="shared" ref="H72:H75" si="31">IF(ISNUMBER(G72), (G72 - $B72) / $B72, "")</f>
        <v>-9.1703056768558958E-2</v>
      </c>
      <c r="I72" s="101">
        <f>IF(ISNUMBER(G72), $B91 * H72, "")</f>
        <v>-13755.458515283844</v>
      </c>
      <c r="J72" s="15">
        <v>209</v>
      </c>
      <c r="K72" s="32">
        <f t="shared" ref="K72:K75" si="32">IF(ISNUMBER(J72), (J72 - $B72) / $B72, "")</f>
        <v>-8.7336244541484712E-2</v>
      </c>
      <c r="L72" s="18">
        <f>IF(ISNUMBER(J72), $B91 * K72, "")</f>
        <v>-13100.436681222707</v>
      </c>
      <c r="M72" s="31">
        <v>204</v>
      </c>
      <c r="N72" s="32">
        <f t="shared" ref="N72:N75" si="33">IF(ISNUMBER(M72), (M72 - $B72) / $B72, "")</f>
        <v>-0.1091703056768559</v>
      </c>
      <c r="O72" s="18">
        <f>IF(ISNUMBER(M72), $B91 * N72, "")</f>
        <v>-16375.545851528384</v>
      </c>
      <c r="Q72" s="274"/>
      <c r="R72" s="274"/>
      <c r="S72" s="274"/>
    </row>
    <row r="73" spans="1:19" ht="17.25" thickBot="1">
      <c r="A73" s="125" t="s">
        <v>126</v>
      </c>
      <c r="B73" s="126">
        <v>146</v>
      </c>
      <c r="C73" s="77">
        <v>4.2857142899999999E-2</v>
      </c>
      <c r="D73" s="15">
        <v>143</v>
      </c>
      <c r="E73" s="32">
        <f t="shared" si="30"/>
        <v>-2.0547945205479451E-2</v>
      </c>
      <c r="F73" s="18">
        <f>IF(ISNUMBER(D73), $B91 * E73, "")</f>
        <v>-3082.1917808219177</v>
      </c>
      <c r="G73" s="31">
        <v>142</v>
      </c>
      <c r="H73" s="32">
        <f t="shared" si="31"/>
        <v>-2.7397260273972601E-2</v>
      </c>
      <c r="I73" s="101">
        <f>IF(ISNUMBER(G73), $B91 * H73, "")</f>
        <v>-4109.58904109589</v>
      </c>
      <c r="J73" s="15">
        <v>142</v>
      </c>
      <c r="K73" s="32">
        <f t="shared" si="32"/>
        <v>-2.7397260273972601E-2</v>
      </c>
      <c r="L73" s="18">
        <f>IF(ISNUMBER(J73), $B91 * K73, "")</f>
        <v>-4109.58904109589</v>
      </c>
      <c r="M73" s="31">
        <v>143</v>
      </c>
      <c r="N73" s="32">
        <f t="shared" si="33"/>
        <v>-2.0547945205479451E-2</v>
      </c>
      <c r="O73" s="18">
        <f>IF(ISNUMBER(M73), $B91 * N73, "")</f>
        <v>-3082.1917808219177</v>
      </c>
      <c r="Q73" s="264"/>
      <c r="R73" s="264"/>
      <c r="S73" s="264"/>
    </row>
    <row r="74" spans="1:19" ht="17.25" thickBot="1">
      <c r="A74" s="125" t="s">
        <v>130</v>
      </c>
      <c r="B74" s="126">
        <v>119</v>
      </c>
      <c r="C74" s="77">
        <v>3.4782608700000002E-2</v>
      </c>
      <c r="D74" s="15">
        <v>118</v>
      </c>
      <c r="E74" s="32">
        <f t="shared" si="30"/>
        <v>-8.4033613445378148E-3</v>
      </c>
      <c r="F74" s="18">
        <f>IF(ISNUMBER(D74), $B91 * E74, "")</f>
        <v>-1260.5042016806722</v>
      </c>
      <c r="G74" s="31">
        <v>116</v>
      </c>
      <c r="H74" s="32">
        <f t="shared" si="31"/>
        <v>-2.5210084033613446E-2</v>
      </c>
      <c r="I74" s="101">
        <f>IF(ISNUMBER(G74), $B91 * H74, "")</f>
        <v>-3781.5126050420167</v>
      </c>
      <c r="J74" s="15">
        <v>118</v>
      </c>
      <c r="K74" s="32">
        <f t="shared" si="32"/>
        <v>-8.4033613445378148E-3</v>
      </c>
      <c r="L74" s="18">
        <f>IF(ISNUMBER(J74), $B91 * K74, "")</f>
        <v>-1260.5042016806722</v>
      </c>
      <c r="M74" s="31">
        <v>119</v>
      </c>
      <c r="N74" s="32">
        <f t="shared" si="33"/>
        <v>0</v>
      </c>
      <c r="O74" s="18">
        <f>IF(ISNUMBER(M74), $B91 * N74, "")</f>
        <v>0</v>
      </c>
      <c r="Q74" s="264"/>
      <c r="R74" s="264"/>
      <c r="S74" s="264"/>
    </row>
    <row r="75" spans="1:19" ht="17.25" thickBot="1">
      <c r="A75" s="127" t="s">
        <v>112</v>
      </c>
      <c r="B75" s="128">
        <v>933</v>
      </c>
      <c r="C75" s="78">
        <v>2.86659316E-2</v>
      </c>
      <c r="D75" s="20">
        <v>928</v>
      </c>
      <c r="E75" s="21">
        <f t="shared" si="30"/>
        <v>-5.3590568060021436E-3</v>
      </c>
      <c r="F75" s="22">
        <f>IF(ISNUMBER(D75), $B91 * E75, "")</f>
        <v>-803.85852090032154</v>
      </c>
      <c r="G75" s="30">
        <v>906</v>
      </c>
      <c r="H75" s="21">
        <f t="shared" si="31"/>
        <v>-2.8938906752411574E-2</v>
      </c>
      <c r="I75" s="105">
        <f>IF(ISNUMBER(G75), $B91 * H75, "")</f>
        <v>-4340.836012861736</v>
      </c>
      <c r="J75" s="20">
        <v>907</v>
      </c>
      <c r="K75" s="21">
        <f t="shared" si="32"/>
        <v>-2.7867095391211148E-2</v>
      </c>
      <c r="L75" s="22">
        <f>IF(ISNUMBER(J75), $B91 * K75, "")</f>
        <v>-4180.0643086816726</v>
      </c>
      <c r="M75" s="30">
        <v>897</v>
      </c>
      <c r="N75" s="21">
        <f t="shared" si="33"/>
        <v>-3.8585209003215437E-2</v>
      </c>
      <c r="O75" s="22">
        <f>IF(ISNUMBER(M75), $B91 * N75, "")</f>
        <v>-5787.7813504823152</v>
      </c>
      <c r="Q75" s="264"/>
      <c r="R75" s="264"/>
      <c r="S75" s="264"/>
    </row>
    <row r="76" spans="1:19" ht="17.25" thickBot="1">
      <c r="A76" s="125" t="s">
        <v>240</v>
      </c>
      <c r="B76" s="129">
        <v>692</v>
      </c>
      <c r="C76" s="80">
        <v>2.36686391E-2</v>
      </c>
      <c r="D76" s="106">
        <v>681</v>
      </c>
      <c r="E76" s="107">
        <f>IF(ISNUMBER(D76), (D76 - $B76) / $B76, "")</f>
        <v>-1.5895953757225433E-2</v>
      </c>
      <c r="F76" s="108">
        <f>IF(ISNUMBER(D76), $B91 * E76, "")</f>
        <v>-2384.3930635838151</v>
      </c>
      <c r="G76" s="109">
        <v>655</v>
      </c>
      <c r="H76" s="107">
        <f>IF(ISNUMBER(G76), (G76 - $B76) / $B76, "")</f>
        <v>-5.346820809248555E-2</v>
      </c>
      <c r="I76" s="110">
        <f>IF(ISNUMBER(G76), $B91 * H76, "")</f>
        <v>-8020.2312138728321</v>
      </c>
      <c r="J76" s="106">
        <v>654</v>
      </c>
      <c r="K76" s="107">
        <f>IF(ISNUMBER(J76), (J76 - $B76) / $B76, "")</f>
        <v>-5.4913294797687862E-2</v>
      </c>
      <c r="L76" s="108">
        <f>IF(ISNUMBER(J76), $B91 * K76, "")</f>
        <v>-8236.9942196531792</v>
      </c>
      <c r="M76" s="109">
        <v>652</v>
      </c>
      <c r="N76" s="107">
        <f>IF(ISNUMBER(M76), (M76 - $B76) / $B76, "")</f>
        <v>-5.7803468208092484E-2</v>
      </c>
      <c r="O76" s="108">
        <f>IF(ISNUMBER(M76), $B91 * N76, "")</f>
        <v>-8670.5202312138736</v>
      </c>
      <c r="Q76" s="264"/>
      <c r="R76" s="264"/>
      <c r="S76" s="264"/>
    </row>
    <row r="77" spans="1:19" ht="17.25" thickBot="1">
      <c r="A77" s="125" t="s">
        <v>142</v>
      </c>
      <c r="B77" s="126">
        <v>110</v>
      </c>
      <c r="C77" s="77">
        <v>1.8518518500000001E-2</v>
      </c>
      <c r="D77" s="15">
        <v>109</v>
      </c>
      <c r="E77" s="32">
        <f t="shared" ref="E77:E80" si="34">IF(ISNUMBER(D77), (D77 - $B77) / $B77, "")</f>
        <v>-9.0909090909090905E-3</v>
      </c>
      <c r="F77" s="18">
        <f>IF(ISNUMBER(D77), $B91 * E77, "")</f>
        <v>-1363.6363636363635</v>
      </c>
      <c r="G77" s="31">
        <v>107</v>
      </c>
      <c r="H77" s="32">
        <f t="shared" ref="H77:H80" si="35">IF(ISNUMBER(G77), (G77 - $B77) / $B77, "")</f>
        <v>-2.7272727272727271E-2</v>
      </c>
      <c r="I77" s="101">
        <f>IF(ISNUMBER(G77), $B91 * H77, "")</f>
        <v>-4090.9090909090905</v>
      </c>
      <c r="J77" s="15">
        <v>107</v>
      </c>
      <c r="K77" s="32">
        <f t="shared" ref="K77:K80" si="36">IF(ISNUMBER(J77), (J77 - $B77) / $B77, "")</f>
        <v>-2.7272727272727271E-2</v>
      </c>
      <c r="L77" s="18">
        <f>IF(ISNUMBER(J77), $B91 * K77, "")</f>
        <v>-4090.9090909090905</v>
      </c>
      <c r="M77" s="31">
        <v>110</v>
      </c>
      <c r="N77" s="32">
        <f t="shared" ref="N77:N80" si="37">IF(ISNUMBER(M77), (M77 - $B77) / $B77, "")</f>
        <v>0</v>
      </c>
      <c r="O77" s="18">
        <f>IF(ISNUMBER(M77), $B91 * N77, "")</f>
        <v>0</v>
      </c>
      <c r="Q77" s="264"/>
      <c r="R77" s="264"/>
      <c r="S77" s="264"/>
    </row>
    <row r="78" spans="1:19" ht="17.25" thickBot="1">
      <c r="A78" s="125" t="s">
        <v>234</v>
      </c>
      <c r="B78" s="126">
        <v>770</v>
      </c>
      <c r="C78" s="77">
        <v>1.5831134600000001E-2</v>
      </c>
      <c r="D78" s="15">
        <v>746</v>
      </c>
      <c r="E78" s="32">
        <f t="shared" si="34"/>
        <v>-3.1168831168831169E-2</v>
      </c>
      <c r="F78" s="18">
        <f>IF(ISNUMBER(D78), $B91 * E78, "")</f>
        <v>-4675.3246753246749</v>
      </c>
      <c r="G78" s="31">
        <v>719</v>
      </c>
      <c r="H78" s="32">
        <f t="shared" si="35"/>
        <v>-6.6233766233766228E-2</v>
      </c>
      <c r="I78" s="101">
        <f>IF(ISNUMBER(G78), $B91 * H78, "")</f>
        <v>-9935.0649350649346</v>
      </c>
      <c r="J78" s="15">
        <v>722</v>
      </c>
      <c r="K78" s="32">
        <f t="shared" si="36"/>
        <v>-6.2337662337662338E-2</v>
      </c>
      <c r="L78" s="18">
        <f>IF(ISNUMBER(J78), $B91 * K78, "")</f>
        <v>-9350.6493506493498</v>
      </c>
      <c r="M78" s="31">
        <v>717</v>
      </c>
      <c r="N78" s="32">
        <f t="shared" si="37"/>
        <v>-6.8831168831168826E-2</v>
      </c>
      <c r="O78" s="18">
        <f>IF(ISNUMBER(M78), $B91 * N78, "")</f>
        <v>-10324.675324675323</v>
      </c>
      <c r="Q78" s="264"/>
      <c r="R78" s="264"/>
      <c r="S78" s="264"/>
    </row>
    <row r="79" spans="1:19" ht="17.25" thickBot="1">
      <c r="A79" s="125" t="s">
        <v>172</v>
      </c>
      <c r="B79" s="126">
        <v>471</v>
      </c>
      <c r="C79" s="77">
        <v>1.5086206899999999E-2</v>
      </c>
      <c r="D79" s="15">
        <v>463</v>
      </c>
      <c r="E79" s="32">
        <f t="shared" si="34"/>
        <v>-1.6985138004246284E-2</v>
      </c>
      <c r="F79" s="18">
        <f>IF(ISNUMBER(D79), $B91 * E79, "")</f>
        <v>-2547.7707006369428</v>
      </c>
      <c r="G79" s="31">
        <v>438</v>
      </c>
      <c r="H79" s="32">
        <f t="shared" si="35"/>
        <v>-7.0063694267515922E-2</v>
      </c>
      <c r="I79" s="101">
        <f>IF(ISNUMBER(G79), $B91 * H79, "")</f>
        <v>-10509.554140127388</v>
      </c>
      <c r="J79" s="15">
        <v>442</v>
      </c>
      <c r="K79" s="32">
        <f t="shared" si="36"/>
        <v>-6.1571125265392782E-2</v>
      </c>
      <c r="L79" s="18">
        <f>IF(ISNUMBER(J79), $B91 * K79, "")</f>
        <v>-9235.6687898089167</v>
      </c>
      <c r="M79" s="31">
        <v>441</v>
      </c>
      <c r="N79" s="32">
        <f t="shared" si="37"/>
        <v>-6.3694267515923567E-2</v>
      </c>
      <c r="O79" s="18">
        <f>IF(ISNUMBER(M79), $B91 * N79, "")</f>
        <v>-9554.1401273885349</v>
      </c>
      <c r="Q79" s="33"/>
      <c r="R79" s="33"/>
    </row>
    <row r="80" spans="1:19" ht="17.25" thickBot="1">
      <c r="A80" s="130" t="s">
        <v>226</v>
      </c>
      <c r="B80" s="131">
        <v>950</v>
      </c>
      <c r="C80" s="79">
        <v>1.2793176999999999E-2</v>
      </c>
      <c r="D80" s="24">
        <v>941</v>
      </c>
      <c r="E80" s="25">
        <f t="shared" si="34"/>
        <v>-9.4736842105263164E-3</v>
      </c>
      <c r="F80" s="104">
        <f>IF(ISNUMBER(D80), $B91 * E80, "")</f>
        <v>-1421.0526315789475</v>
      </c>
      <c r="G80" s="102">
        <v>876</v>
      </c>
      <c r="H80" s="25">
        <f t="shared" si="35"/>
        <v>-7.7894736842105267E-2</v>
      </c>
      <c r="I80" s="103">
        <f>IF(ISNUMBER(G80), $B91 * H80, "")</f>
        <v>-11684.21052631579</v>
      </c>
      <c r="J80" s="24">
        <v>894</v>
      </c>
      <c r="K80" s="25">
        <f t="shared" si="36"/>
        <v>-5.894736842105263E-2</v>
      </c>
      <c r="L80" s="104">
        <f>IF(ISNUMBER(J80), $B91 * K80, "")</f>
        <v>-8842.105263157895</v>
      </c>
      <c r="M80" s="102">
        <v>879</v>
      </c>
      <c r="N80" s="25">
        <f t="shared" si="37"/>
        <v>-7.4736842105263157E-2</v>
      </c>
      <c r="O80" s="104">
        <f>IF(ISNUMBER(M80), $B91 * N80, "")</f>
        <v>-11210.526315789473</v>
      </c>
      <c r="Q80" s="265"/>
      <c r="R80" s="266"/>
      <c r="S80" s="267"/>
    </row>
    <row r="81" spans="1:19">
      <c r="A81" s="123" t="s">
        <v>264</v>
      </c>
      <c r="B81" s="124">
        <v>286</v>
      </c>
      <c r="C81" s="76">
        <v>1.06007067E-2</v>
      </c>
      <c r="D81" s="13">
        <v>284</v>
      </c>
      <c r="E81" s="14">
        <f>IF(ISNUMBER(D81), (D81 - $B81) / $B81, "")</f>
        <v>-6.993006993006993E-3</v>
      </c>
      <c r="F81" s="16">
        <f>IF(ISNUMBER(D81), $B91 * E81, "")</f>
        <v>-1048.951048951049</v>
      </c>
      <c r="G81" s="29">
        <v>281</v>
      </c>
      <c r="H81" s="14">
        <f>IF(ISNUMBER(G81), (G81 - $B81) / $B81, "")</f>
        <v>-1.7482517482517484E-2</v>
      </c>
      <c r="I81" s="100">
        <f>IF(ISNUMBER(G81), $B91 * H81, "")</f>
        <v>-2622.3776223776226</v>
      </c>
      <c r="J81" s="13">
        <v>281</v>
      </c>
      <c r="K81" s="14">
        <f>IF(ISNUMBER(J81), (J81 - $B81) / $B81, "")</f>
        <v>-1.7482517482517484E-2</v>
      </c>
      <c r="L81" s="16">
        <f>IF(ISNUMBER(J81), $B91 * K81, "")</f>
        <v>-2622.3776223776226</v>
      </c>
      <c r="M81" s="29">
        <v>284</v>
      </c>
      <c r="N81" s="14">
        <f>IF(ISNUMBER(M81), (M81 - $B81) / $B81, "")</f>
        <v>-6.993006993006993E-3</v>
      </c>
      <c r="O81" s="16">
        <f>IF(ISNUMBER(M81), $B91 * N81, "")</f>
        <v>-1048.951048951049</v>
      </c>
      <c r="Q81" s="268"/>
      <c r="R81" s="269"/>
      <c r="S81" s="270"/>
    </row>
    <row r="82" spans="1:19" ht="17.25" thickBot="1">
      <c r="A82" s="125" t="s">
        <v>61</v>
      </c>
      <c r="B82" s="126">
        <v>945</v>
      </c>
      <c r="C82" s="77">
        <v>8.5378868999999996E-3</v>
      </c>
      <c r="D82" s="15">
        <v>941</v>
      </c>
      <c r="E82" s="32">
        <f t="shared" ref="E82:E85" si="38">IF(ISNUMBER(D82), (D82 - $B82) / $B82, "")</f>
        <v>-4.2328042328042331E-3</v>
      </c>
      <c r="F82" s="18">
        <f>IF(ISNUMBER(D82), $B91 * E82, "")</f>
        <v>-634.92063492063494</v>
      </c>
      <c r="G82" s="31">
        <v>924</v>
      </c>
      <c r="H82" s="32">
        <f t="shared" ref="H82:H85" si="39">IF(ISNUMBER(G82), (G82 - $B82) / $B82, "")</f>
        <v>-2.2222222222222223E-2</v>
      </c>
      <c r="I82" s="101">
        <f>IF(ISNUMBER(G82), $B91 * H82, "")</f>
        <v>-3333.3333333333335</v>
      </c>
      <c r="J82" s="15">
        <v>922</v>
      </c>
      <c r="K82" s="32">
        <f t="shared" ref="K82:K85" si="40">IF(ISNUMBER(J82), (J82 - $B82) / $B82, "")</f>
        <v>-2.433862433862434E-2</v>
      </c>
      <c r="L82" s="18">
        <f>IF(ISNUMBER(J82), $B91 * K82, "")</f>
        <v>-3650.7936507936511</v>
      </c>
      <c r="M82" s="31">
        <v>922</v>
      </c>
      <c r="N82" s="32">
        <f t="shared" ref="N82:N85" si="41">IF(ISNUMBER(M82), (M82 - $B82) / $B82, "")</f>
        <v>-2.433862433862434E-2</v>
      </c>
      <c r="O82" s="18">
        <f>IF(ISNUMBER(M82), $B91 * N82, "")</f>
        <v>-3650.7936507936511</v>
      </c>
      <c r="Q82" s="271"/>
      <c r="R82" s="272"/>
      <c r="S82" s="273"/>
    </row>
    <row r="83" spans="1:19" ht="17.25" thickBot="1">
      <c r="A83" s="125" t="s">
        <v>136</v>
      </c>
      <c r="B83" s="126">
        <v>359</v>
      </c>
      <c r="C83" s="77">
        <v>5.6022409000000004E-3</v>
      </c>
      <c r="D83" s="15">
        <v>360</v>
      </c>
      <c r="E83" s="32">
        <f t="shared" si="38"/>
        <v>2.7855153203342618E-3</v>
      </c>
      <c r="F83" s="18">
        <f>IF(ISNUMBER(D83), $B91 * E83, "")</f>
        <v>417.82729805013929</v>
      </c>
      <c r="G83" s="31">
        <v>344</v>
      </c>
      <c r="H83" s="32">
        <f t="shared" si="39"/>
        <v>-4.1782729805013928E-2</v>
      </c>
      <c r="I83" s="101">
        <f>IF(ISNUMBER(G83), $B91 * H83, "")</f>
        <v>-6267.409470752089</v>
      </c>
      <c r="J83" s="15">
        <v>346</v>
      </c>
      <c r="K83" s="32">
        <f t="shared" si="40"/>
        <v>-3.6211699164345405E-2</v>
      </c>
      <c r="L83" s="18">
        <f>IF(ISNUMBER(J83), $B91 * K83, "")</f>
        <v>-5431.7548746518105</v>
      </c>
      <c r="M83" s="31">
        <v>351</v>
      </c>
      <c r="N83" s="32">
        <f t="shared" si="41"/>
        <v>-2.2284122562674095E-2</v>
      </c>
      <c r="O83" s="18">
        <f>IF(ISNUMBER(M83), $B91 * N83, "")</f>
        <v>-3342.6183844011143</v>
      </c>
      <c r="Q83" s="264"/>
      <c r="R83" s="264"/>
      <c r="S83" s="264"/>
    </row>
    <row r="84" spans="1:19" ht="17.25" thickBot="1">
      <c r="A84" s="125" t="s">
        <v>57</v>
      </c>
      <c r="B84" s="126">
        <v>216</v>
      </c>
      <c r="C84" s="77">
        <v>4.6511627999999998E-3</v>
      </c>
      <c r="D84" s="15">
        <v>218</v>
      </c>
      <c r="E84" s="32">
        <f t="shared" si="38"/>
        <v>9.2592592592592587E-3</v>
      </c>
      <c r="F84" s="18">
        <f>IF(ISNUMBER(D84), $B91 * E84, "")</f>
        <v>1388.8888888888889</v>
      </c>
      <c r="G84" s="31">
        <v>210</v>
      </c>
      <c r="H84" s="32">
        <f t="shared" si="39"/>
        <v>-2.7777777777777776E-2</v>
      </c>
      <c r="I84" s="101">
        <f>IF(ISNUMBER(G84), $B91 * H84, "")</f>
        <v>-4166.6666666666661</v>
      </c>
      <c r="J84" s="15">
        <v>210</v>
      </c>
      <c r="K84" s="32">
        <f t="shared" si="40"/>
        <v>-2.7777777777777776E-2</v>
      </c>
      <c r="L84" s="18">
        <f>IF(ISNUMBER(J84), $B91 * K84, "")</f>
        <v>-4166.6666666666661</v>
      </c>
      <c r="M84" s="31">
        <v>210</v>
      </c>
      <c r="N84" s="32">
        <f t="shared" si="41"/>
        <v>-2.7777777777777776E-2</v>
      </c>
      <c r="O84" s="18">
        <f>IF(ISNUMBER(M84), $B91 * N84, "")</f>
        <v>-4166.6666666666661</v>
      </c>
      <c r="Q84" s="274"/>
      <c r="R84" s="274"/>
      <c r="S84" s="274"/>
    </row>
    <row r="85" spans="1:19" ht="17.25" thickBot="1">
      <c r="A85" s="127" t="s">
        <v>160</v>
      </c>
      <c r="B85" s="128">
        <v>113</v>
      </c>
      <c r="C85" s="78">
        <v>0</v>
      </c>
      <c r="D85" s="20">
        <v>111</v>
      </c>
      <c r="E85" s="21">
        <f t="shared" si="38"/>
        <v>-1.7699115044247787E-2</v>
      </c>
      <c r="F85" s="22">
        <f>IF(ISNUMBER(D85), $B91 * E85, "")</f>
        <v>-2654.8672566371679</v>
      </c>
      <c r="G85" s="30">
        <v>108</v>
      </c>
      <c r="H85" s="21">
        <f t="shared" si="39"/>
        <v>-4.4247787610619468E-2</v>
      </c>
      <c r="I85" s="105">
        <f>IF(ISNUMBER(G85), $B91 * H85, "")</f>
        <v>-6637.1681415929206</v>
      </c>
      <c r="J85" s="20">
        <v>109</v>
      </c>
      <c r="K85" s="21">
        <f t="shared" si="40"/>
        <v>-3.5398230088495575E-2</v>
      </c>
      <c r="L85" s="22">
        <f>IF(ISNUMBER(J85), $B91 * K85, "")</f>
        <v>-5309.7345132743358</v>
      </c>
      <c r="M85" s="30">
        <v>108</v>
      </c>
      <c r="N85" s="21">
        <f t="shared" si="41"/>
        <v>-4.4247787610619468E-2</v>
      </c>
      <c r="O85" s="22">
        <f>IF(ISNUMBER(M85), $B91 * N85, "")</f>
        <v>-6637.1681415929206</v>
      </c>
      <c r="Q85" s="274"/>
      <c r="R85" s="274"/>
      <c r="S85" s="274"/>
    </row>
    <row r="86" spans="1:19" ht="17.25" thickBot="1">
      <c r="A86" s="125" t="s">
        <v>150</v>
      </c>
      <c r="B86" s="129">
        <v>119</v>
      </c>
      <c r="C86" s="80">
        <v>0</v>
      </c>
      <c r="D86" s="106">
        <v>119</v>
      </c>
      <c r="E86" s="107">
        <f>IF(ISNUMBER(D86), (D86 - $B86) / $B86, "")</f>
        <v>0</v>
      </c>
      <c r="F86" s="108">
        <f>IF(ISNUMBER(D86), $B91 * E86, "")</f>
        <v>0</v>
      </c>
      <c r="G86" s="109">
        <v>119</v>
      </c>
      <c r="H86" s="107">
        <f>IF(ISNUMBER(G86), (G86 - $B86) / $B86, "")</f>
        <v>0</v>
      </c>
      <c r="I86" s="110">
        <f>IF(ISNUMBER(G86), $B91 * H86, "")</f>
        <v>0</v>
      </c>
      <c r="J86" s="106">
        <v>122</v>
      </c>
      <c r="K86" s="107">
        <f>IF(ISNUMBER(J86), (J86 - $B86) / $B86, "")</f>
        <v>2.5210084033613446E-2</v>
      </c>
      <c r="L86" s="108">
        <f>IF(ISNUMBER(J86), $B91 * K86, "")</f>
        <v>3781.5126050420167</v>
      </c>
      <c r="M86" s="109">
        <v>122</v>
      </c>
      <c r="N86" s="107">
        <f>IF(ISNUMBER(M86), (M86 - $B86) / $B86, "")</f>
        <v>2.5210084033613446E-2</v>
      </c>
      <c r="O86" s="108">
        <f>IF(ISNUMBER(M86), $B91 * N86, "")</f>
        <v>3781.5126050420167</v>
      </c>
      <c r="Q86" s="264"/>
      <c r="R86" s="264"/>
      <c r="S86" s="264"/>
    </row>
    <row r="87" spans="1:19" ht="17.25" thickBot="1">
      <c r="A87" s="125" t="s">
        <v>80</v>
      </c>
      <c r="B87" s="126">
        <v>862</v>
      </c>
      <c r="C87" s="77">
        <v>0</v>
      </c>
      <c r="D87" s="15">
        <v>861</v>
      </c>
      <c r="E87" s="32">
        <f t="shared" ref="E87:E90" si="42">IF(ISNUMBER(D87), (D87 - $B87) / $B87, "")</f>
        <v>-1.1600928074245939E-3</v>
      </c>
      <c r="F87" s="18">
        <f>IF(ISNUMBER(D87), $B91 * E87, "")</f>
        <v>-174.01392111368909</v>
      </c>
      <c r="G87" s="31">
        <v>845</v>
      </c>
      <c r="H87" s="32">
        <f t="shared" ref="H87:H90" si="43">IF(ISNUMBER(G87), (G87 - $B87) / $B87, "")</f>
        <v>-1.9721577726218097E-2</v>
      </c>
      <c r="I87" s="101">
        <f>IF(ISNUMBER(G87), $B91 * H87, "")</f>
        <v>-2958.2366589327144</v>
      </c>
      <c r="J87" s="15">
        <v>846</v>
      </c>
      <c r="K87" s="32">
        <f t="shared" ref="K87:K90" si="44">IF(ISNUMBER(J87), (J87 - $B87) / $B87, "")</f>
        <v>-1.8561484918793503E-2</v>
      </c>
      <c r="L87" s="18">
        <f>IF(ISNUMBER(J87), $B91 * K87, "")</f>
        <v>-2784.2227378190255</v>
      </c>
      <c r="M87" s="31">
        <v>851</v>
      </c>
      <c r="N87" s="32">
        <f t="shared" ref="N87:N90" si="45">IF(ISNUMBER(M87), (M87 - $B87) / $B87, "")</f>
        <v>-1.2761020881670533E-2</v>
      </c>
      <c r="O87" s="18">
        <f>IF(ISNUMBER(M87), $B91 * N87, "")</f>
        <v>-1914.15313225058</v>
      </c>
      <c r="Q87" s="264"/>
      <c r="R87" s="264"/>
      <c r="S87" s="264"/>
    </row>
    <row r="88" spans="1:19" ht="17.25" thickBot="1">
      <c r="A88" s="125" t="s">
        <v>192</v>
      </c>
      <c r="B88" s="126">
        <v>138</v>
      </c>
      <c r="C88" s="77">
        <v>0</v>
      </c>
      <c r="D88" s="15">
        <v>135</v>
      </c>
      <c r="E88" s="32">
        <f t="shared" si="42"/>
        <v>-2.1739130434782608E-2</v>
      </c>
      <c r="F88" s="18">
        <f>IF(ISNUMBER(D88), $B91 * E88, "")</f>
        <v>-3260.869565217391</v>
      </c>
      <c r="G88" s="31">
        <v>129</v>
      </c>
      <c r="H88" s="32">
        <f t="shared" si="43"/>
        <v>-6.5217391304347824E-2</v>
      </c>
      <c r="I88" s="101">
        <f>IF(ISNUMBER(G88), $B91 * H88, "")</f>
        <v>-9782.608695652174</v>
      </c>
      <c r="J88" s="15">
        <v>129</v>
      </c>
      <c r="K88" s="32">
        <f t="shared" si="44"/>
        <v>-6.5217391304347824E-2</v>
      </c>
      <c r="L88" s="18">
        <f>IF(ISNUMBER(J88), $B91 * K88, "")</f>
        <v>-9782.608695652174</v>
      </c>
      <c r="M88" s="31">
        <v>128</v>
      </c>
      <c r="N88" s="32">
        <f t="shared" si="45"/>
        <v>-7.2463768115942032E-2</v>
      </c>
      <c r="O88" s="18">
        <f>IF(ISNUMBER(M88), $B91 * N88, "")</f>
        <v>-10869.565217391304</v>
      </c>
      <c r="Q88" s="264"/>
      <c r="R88" s="264"/>
      <c r="S88" s="264"/>
    </row>
    <row r="89" spans="1:19">
      <c r="A89" s="125" t="s">
        <v>86</v>
      </c>
      <c r="B89" s="126">
        <v>398</v>
      </c>
      <c r="C89" s="77">
        <v>-2.5062656999999999E-3</v>
      </c>
      <c r="D89" s="15">
        <v>399</v>
      </c>
      <c r="E89" s="32">
        <f t="shared" si="42"/>
        <v>2.5125628140703518E-3</v>
      </c>
      <c r="F89" s="18">
        <f>IF(ISNUMBER(D89), $B91 * E89, "")</f>
        <v>376.88442211055275</v>
      </c>
      <c r="G89" s="31">
        <v>391</v>
      </c>
      <c r="H89" s="32">
        <f t="shared" si="43"/>
        <v>-1.7587939698492462E-2</v>
      </c>
      <c r="I89" s="101">
        <f>IF(ISNUMBER(G89), $B91 * H89, "")</f>
        <v>-2638.1909547738692</v>
      </c>
      <c r="J89" s="15">
        <v>393</v>
      </c>
      <c r="K89" s="32">
        <f t="shared" si="44"/>
        <v>-1.2562814070351759E-2</v>
      </c>
      <c r="L89" s="18">
        <f>IF(ISNUMBER(J89), $B91 * K89, "")</f>
        <v>-1884.422110552764</v>
      </c>
      <c r="M89" s="31">
        <v>395</v>
      </c>
      <c r="N89" s="32">
        <f t="shared" si="45"/>
        <v>-7.537688442211055E-3</v>
      </c>
      <c r="O89" s="18">
        <f>IF(ISNUMBER(M89), $B91 * N89, "")</f>
        <v>-1130.6532663316582</v>
      </c>
      <c r="Q89" s="253"/>
      <c r="R89" s="254"/>
      <c r="S89" s="255"/>
    </row>
    <row r="90" spans="1:19" ht="17.25" thickBot="1">
      <c r="A90" s="130" t="s">
        <v>228</v>
      </c>
      <c r="B90" s="131">
        <v>353</v>
      </c>
      <c r="C90" s="79">
        <v>-2.8248587999999998E-3</v>
      </c>
      <c r="D90" s="24">
        <v>345</v>
      </c>
      <c r="E90" s="25">
        <f t="shared" si="42"/>
        <v>-2.2662889518413599E-2</v>
      </c>
      <c r="F90" s="104">
        <f>IF(ISNUMBER(D90), $B91 * E90, "")</f>
        <v>-3399.4334277620396</v>
      </c>
      <c r="G90" s="102">
        <v>340</v>
      </c>
      <c r="H90" s="25">
        <f t="shared" si="43"/>
        <v>-3.6827195467422094E-2</v>
      </c>
      <c r="I90" s="103">
        <f>IF(ISNUMBER(G90), $B91 * H90, "")</f>
        <v>-5524.0793201133138</v>
      </c>
      <c r="J90" s="24">
        <v>340</v>
      </c>
      <c r="K90" s="25">
        <f t="shared" si="44"/>
        <v>-3.6827195467422094E-2</v>
      </c>
      <c r="L90" s="104">
        <f>IF(ISNUMBER(J90), $B91 * K90, "")</f>
        <v>-5524.0793201133138</v>
      </c>
      <c r="M90" s="102">
        <v>338</v>
      </c>
      <c r="N90" s="25">
        <f t="shared" si="45"/>
        <v>-4.2492917847025496E-2</v>
      </c>
      <c r="O90" s="104">
        <f>IF(ISNUMBER(M90), $B91 * N90, "")</f>
        <v>-6373.9376770538247</v>
      </c>
      <c r="Q90" s="256"/>
      <c r="R90" s="257"/>
      <c r="S90" s="258"/>
    </row>
    <row r="91" spans="1:19" ht="17.25" thickBot="1">
      <c r="A91" s="132" t="s">
        <v>268</v>
      </c>
      <c r="B91" s="317">
        <f>$B$37</f>
        <v>150000</v>
      </c>
      <c r="C91" s="318"/>
      <c r="D91" s="26" t="s">
        <v>269</v>
      </c>
      <c r="E91" s="27">
        <f>IF(COUNT(E71:E90), SUM(E71:E90) / COUNT(E71:E90), 0)</f>
        <v>-1.2819384119923481E-2</v>
      </c>
      <c r="F91" s="28">
        <f>SUM(F71:F90)</f>
        <v>-38458.152359770429</v>
      </c>
      <c r="G91" s="26" t="s">
        <v>269</v>
      </c>
      <c r="H91" s="27">
        <f>IF(COUNT(H71:H90), SUM(H71:H90) / COUNT(H71:H90), 0)</f>
        <v>-4.079509501534468E-2</v>
      </c>
      <c r="I91" s="28">
        <f>SUM(I71:I90)</f>
        <v>-122385.28504603406</v>
      </c>
      <c r="J91" s="26" t="s">
        <v>269</v>
      </c>
      <c r="K91" s="27">
        <f>IF(COUNT(K71:K90), SUM(K71:K90) / COUNT(K71:K90), 0)</f>
        <v>-3.6108790777062361E-2</v>
      </c>
      <c r="L91" s="28">
        <f>SUM(L71:L90)</f>
        <v>-108326.3723311871</v>
      </c>
      <c r="M91" s="26" t="s">
        <v>269</v>
      </c>
      <c r="N91" s="27">
        <f>IF(COUNT(N71:N90), SUM(N71:N90) / COUNT(N71:N90), 0)</f>
        <v>-3.6511863584054657E-2</v>
      </c>
      <c r="O91" s="28">
        <f>SUM(O71:O90)</f>
        <v>-109535.59075216397</v>
      </c>
      <c r="Q91" s="259"/>
      <c r="R91" s="260"/>
      <c r="S91" s="261"/>
    </row>
    <row r="93" spans="1:19" ht="17.25" thickBot="1"/>
    <row r="94" spans="1:19" ht="17.25" thickBot="1">
      <c r="A94" s="275" t="s">
        <v>46</v>
      </c>
      <c r="B94" s="276"/>
      <c r="C94" s="276"/>
      <c r="D94" s="276"/>
      <c r="E94" s="276"/>
      <c r="F94" s="276"/>
      <c r="G94" s="276"/>
      <c r="H94" s="276"/>
      <c r="I94" s="276"/>
      <c r="J94" s="276"/>
      <c r="K94" s="276"/>
      <c r="L94" s="276"/>
      <c r="M94" s="276"/>
      <c r="N94" s="276"/>
      <c r="O94" s="277"/>
      <c r="Q94" s="274"/>
      <c r="R94" s="274"/>
      <c r="S94" s="274"/>
    </row>
    <row r="95" spans="1:19" ht="17.25" thickBot="1">
      <c r="A95" s="213" t="s">
        <v>265</v>
      </c>
      <c r="B95" s="275" t="s">
        <v>49</v>
      </c>
      <c r="C95" s="277"/>
      <c r="D95" s="275" t="s">
        <v>58</v>
      </c>
      <c r="E95" s="276"/>
      <c r="F95" s="277"/>
      <c r="G95" s="278">
        <f>_xlfn.IFNA(VLOOKUP(B95, 현재가테이블!$B$2:$D$200, 2, FALSE), "-")</f>
        <v>74050000</v>
      </c>
      <c r="H95" s="279"/>
      <c r="I95" s="280"/>
      <c r="J95" s="275" t="s">
        <v>59</v>
      </c>
      <c r="K95" s="276"/>
      <c r="L95" s="277"/>
      <c r="M95" s="281">
        <f>_xlfn.IFNA(VLOOKUP(B95, 현재가테이블!$B$2:$D$200, 3, FALSE), "-")</f>
        <v>-1.04236269E-2</v>
      </c>
      <c r="N95" s="282"/>
      <c r="O95" s="283"/>
      <c r="Q95" s="274"/>
      <c r="R95" s="274"/>
      <c r="S95" s="274"/>
    </row>
    <row r="96" spans="1:19" ht="17.25" thickBot="1">
      <c r="A96" s="319" t="s">
        <v>55</v>
      </c>
      <c r="B96" s="315" t="str">
        <f>TEXT($G$1, "[$-ko-KR]yyyy-mm-dd(ddd) ") &amp; "오전 00:00"</f>
        <v>2021-10-15(금) 오전 00:00</v>
      </c>
      <c r="C96" s="316"/>
      <c r="D96" s="288" t="str">
        <f>TEXT($G$1, "[$-ko-KR]yyyy-mm-dd(ddd) ") &amp; "오후 14:00"</f>
        <v>2021-10-15(금) 오후 14:00</v>
      </c>
      <c r="E96" s="289"/>
      <c r="F96" s="290"/>
      <c r="G96" s="288" t="str">
        <f>TEXT($G$1, "[$-ko-KR]yyyy-mm-dd(ddd) ") &amp; "오후 19:00"</f>
        <v>2021-10-15(금) 오후 19:00</v>
      </c>
      <c r="H96" s="289"/>
      <c r="I96" s="290"/>
      <c r="J96" s="288" t="str">
        <f>TEXT($G$1, "[$-ko-KR]yyyy-mm-dd(ddd) ") &amp; "오후 21:00"</f>
        <v>2021-10-15(금) 오후 21:00</v>
      </c>
      <c r="K96" s="289"/>
      <c r="L96" s="290"/>
      <c r="M96" s="288" t="str">
        <f>TEXT($G$1+1, "[$-ko-KR]yyyy-mm-dd(ddd) ") &amp; "오전 00:00"</f>
        <v>2021-10-16(토) 오전 00:00</v>
      </c>
      <c r="N96" s="289"/>
      <c r="O96" s="290"/>
      <c r="Q96" s="274"/>
      <c r="R96" s="274"/>
      <c r="S96" s="274"/>
    </row>
    <row r="97" spans="1:19" ht="17.25" thickBot="1">
      <c r="A97" s="320"/>
      <c r="B97" s="121" t="s">
        <v>58</v>
      </c>
      <c r="C97" s="122" t="s">
        <v>59</v>
      </c>
      <c r="D97" s="2" t="s">
        <v>58</v>
      </c>
      <c r="E97" s="10" t="s">
        <v>266</v>
      </c>
      <c r="F97" s="11" t="s">
        <v>267</v>
      </c>
      <c r="G97" s="214" t="s">
        <v>58</v>
      </c>
      <c r="H97" s="215" t="s">
        <v>266</v>
      </c>
      <c r="I97" s="216" t="s">
        <v>267</v>
      </c>
      <c r="J97" s="10" t="s">
        <v>58</v>
      </c>
      <c r="K97" s="10" t="s">
        <v>266</v>
      </c>
      <c r="L97" s="115" t="s">
        <v>267</v>
      </c>
      <c r="M97" s="2" t="s">
        <v>58</v>
      </c>
      <c r="N97" s="10" t="s">
        <v>266</v>
      </c>
      <c r="O97" s="66" t="s">
        <v>267</v>
      </c>
      <c r="Q97" s="264"/>
      <c r="R97" s="264"/>
      <c r="S97" s="264"/>
    </row>
    <row r="98" spans="1:19" ht="17.25" thickBot="1">
      <c r="A98" s="123" t="s">
        <v>152</v>
      </c>
      <c r="B98" s="124">
        <v>166150</v>
      </c>
      <c r="C98" s="76">
        <v>0.1192320647</v>
      </c>
      <c r="D98" s="13">
        <v>163900</v>
      </c>
      <c r="E98" s="14">
        <f>IF(ISNUMBER(D98), (D98 - $B98) / $B98, "")</f>
        <v>-1.354198013842913E-2</v>
      </c>
      <c r="F98" s="16">
        <f>IF(ISNUMBER(D98), $B118 * E98, "")</f>
        <v>-2031.2970207643693</v>
      </c>
      <c r="G98" s="29">
        <v>159000</v>
      </c>
      <c r="H98" s="14">
        <f>IF(ISNUMBER(G98), (G98 - $B98) / $B98, "")</f>
        <v>-4.3033403551008126E-2</v>
      </c>
      <c r="I98" s="100">
        <f>IF(ISNUMBER(G98), $B118 * H98, "")</f>
        <v>-6455.0105326512185</v>
      </c>
      <c r="J98" s="13">
        <v>157200</v>
      </c>
      <c r="K98" s="14">
        <f>IF(ISNUMBER(J98), (J98 - $B98) / $B98, "")</f>
        <v>-5.386698766175143E-2</v>
      </c>
      <c r="L98" s="16">
        <f>IF(ISNUMBER(J98), $B118 * K98, "")</f>
        <v>-8080.0481492627141</v>
      </c>
      <c r="M98" s="29">
        <v>156000</v>
      </c>
      <c r="N98" s="14">
        <f>IF(ISNUMBER(M98), (M98 - $B98) / $B98, "")</f>
        <v>-6.1089377068913632E-2</v>
      </c>
      <c r="O98" s="16">
        <f>IF(ISNUMBER(M98), $B118 * N98, "")</f>
        <v>-9163.4065603370454</v>
      </c>
      <c r="Q98" s="274"/>
      <c r="R98" s="274"/>
      <c r="S98" s="274"/>
    </row>
    <row r="99" spans="1:19" ht="17.25" thickBot="1">
      <c r="A99" s="125" t="s">
        <v>330</v>
      </c>
      <c r="B99" s="126">
        <v>474</v>
      </c>
      <c r="C99" s="77">
        <v>8.71559633E-2</v>
      </c>
      <c r="D99" s="15">
        <v>457</v>
      </c>
      <c r="E99" s="32">
        <f t="shared" ref="E99:E102" si="46">IF(ISNUMBER(D99), (D99 - $B99) / $B99, "")</f>
        <v>-3.5864978902953586E-2</v>
      </c>
      <c r="F99" s="18">
        <f>IF(ISNUMBER(D99), $B118 * E99, "")</f>
        <v>-5379.7468354430375</v>
      </c>
      <c r="G99" s="31">
        <v>448</v>
      </c>
      <c r="H99" s="32">
        <f t="shared" ref="H99:H102" si="47">IF(ISNUMBER(G99), (G99 - $B99) / $B99, "")</f>
        <v>-5.4852320675105488E-2</v>
      </c>
      <c r="I99" s="101">
        <f>IF(ISNUMBER(G99), $B118 * H99, "")</f>
        <v>-8227.8481012658231</v>
      </c>
      <c r="J99" s="15">
        <v>447</v>
      </c>
      <c r="K99" s="32">
        <f t="shared" ref="K99:K102" si="48">IF(ISNUMBER(J99), (J99 - $B99) / $B99, "")</f>
        <v>-5.6962025316455694E-2</v>
      </c>
      <c r="L99" s="18">
        <f>IF(ISNUMBER(J99), $B118 * K99, "")</f>
        <v>-8544.3037974683539</v>
      </c>
      <c r="M99" s="31">
        <v>445</v>
      </c>
      <c r="N99" s="32">
        <f t="shared" ref="N99:N102" si="49">IF(ISNUMBER(M99), (M99 - $B99) / $B99, "")</f>
        <v>-6.118143459915612E-2</v>
      </c>
      <c r="O99" s="18">
        <f>IF(ISNUMBER(M99), $B118 * N99, "")</f>
        <v>-9177.2151898734173</v>
      </c>
      <c r="Q99" s="274"/>
      <c r="R99" s="274"/>
      <c r="S99" s="274"/>
    </row>
    <row r="100" spans="1:19" ht="17.25" thickBot="1">
      <c r="A100" s="125" t="s">
        <v>210</v>
      </c>
      <c r="B100" s="126">
        <v>1425</v>
      </c>
      <c r="C100" s="77">
        <v>6.7415730300000004E-2</v>
      </c>
      <c r="D100" s="15">
        <v>1400</v>
      </c>
      <c r="E100" s="32">
        <f t="shared" si="46"/>
        <v>-1.7543859649122806E-2</v>
      </c>
      <c r="F100" s="18">
        <f>IF(ISNUMBER(D100), $B118 * E100, "")</f>
        <v>-2631.5789473684208</v>
      </c>
      <c r="G100" s="31">
        <v>1355</v>
      </c>
      <c r="H100" s="32">
        <f t="shared" si="47"/>
        <v>-4.912280701754386E-2</v>
      </c>
      <c r="I100" s="101">
        <f>IF(ISNUMBER(G100), $B118 * H100, "")</f>
        <v>-7368.4210526315792</v>
      </c>
      <c r="J100" s="15">
        <v>1360</v>
      </c>
      <c r="K100" s="32">
        <f t="shared" si="48"/>
        <v>-4.5614035087719301E-2</v>
      </c>
      <c r="L100" s="18">
        <f>IF(ISNUMBER(J100), $B118 * K100, "")</f>
        <v>-6842.105263157895</v>
      </c>
      <c r="M100" s="31">
        <v>1355</v>
      </c>
      <c r="N100" s="32">
        <f t="shared" si="49"/>
        <v>-4.912280701754386E-2</v>
      </c>
      <c r="O100" s="18">
        <f>IF(ISNUMBER(M100), $B118 * N100, "")</f>
        <v>-7368.4210526315792</v>
      </c>
      <c r="Q100" s="264"/>
      <c r="R100" s="264"/>
      <c r="S100" s="264"/>
    </row>
    <row r="101" spans="1:19" ht="17.25" thickBot="1">
      <c r="A101" s="125" t="s">
        <v>242</v>
      </c>
      <c r="B101" s="126">
        <v>2640</v>
      </c>
      <c r="C101" s="77">
        <v>6.02409639E-2</v>
      </c>
      <c r="D101" s="15">
        <v>2670</v>
      </c>
      <c r="E101" s="32">
        <f t="shared" si="46"/>
        <v>1.1363636363636364E-2</v>
      </c>
      <c r="F101" s="18">
        <f>IF(ISNUMBER(D101), $B118 * E101, "")</f>
        <v>1704.5454545454545</v>
      </c>
      <c r="G101" s="31">
        <v>2530</v>
      </c>
      <c r="H101" s="32">
        <f t="shared" si="47"/>
        <v>-4.1666666666666664E-2</v>
      </c>
      <c r="I101" s="101">
        <f>IF(ISNUMBER(G101), $B118 * H101, "")</f>
        <v>-6250</v>
      </c>
      <c r="J101" s="15">
        <v>2550</v>
      </c>
      <c r="K101" s="32">
        <f t="shared" si="48"/>
        <v>-3.4090909090909088E-2</v>
      </c>
      <c r="L101" s="18">
        <f>IF(ISNUMBER(J101), $B118 * K101, "")</f>
        <v>-5113.6363636363631</v>
      </c>
      <c r="M101" s="31">
        <v>2575</v>
      </c>
      <c r="N101" s="32">
        <f t="shared" si="49"/>
        <v>-2.462121212121212E-2</v>
      </c>
      <c r="O101" s="18">
        <f>IF(ISNUMBER(M101), $B118 * N101, "")</f>
        <v>-3693.181818181818</v>
      </c>
      <c r="Q101" s="264"/>
      <c r="R101" s="264"/>
      <c r="S101" s="264"/>
    </row>
    <row r="102" spans="1:19" ht="17.25" thickBot="1">
      <c r="A102" s="127" t="s">
        <v>216</v>
      </c>
      <c r="B102" s="128">
        <v>229</v>
      </c>
      <c r="C102" s="78">
        <v>5.5299539199999997E-2</v>
      </c>
      <c r="D102" s="20">
        <v>219</v>
      </c>
      <c r="E102" s="21">
        <f t="shared" si="46"/>
        <v>-4.3668122270742356E-2</v>
      </c>
      <c r="F102" s="22">
        <f>IF(ISNUMBER(D102), $B118 * E102, "")</f>
        <v>-6550.2183406113536</v>
      </c>
      <c r="G102" s="30">
        <v>208</v>
      </c>
      <c r="H102" s="21">
        <f t="shared" si="47"/>
        <v>-9.1703056768558958E-2</v>
      </c>
      <c r="I102" s="105">
        <f>IF(ISNUMBER(G102), $B118 * H102, "")</f>
        <v>-13755.458515283844</v>
      </c>
      <c r="J102" s="20">
        <v>209</v>
      </c>
      <c r="K102" s="21">
        <f t="shared" si="48"/>
        <v>-8.7336244541484712E-2</v>
      </c>
      <c r="L102" s="22">
        <f>IF(ISNUMBER(J102), $B118 * K102, "")</f>
        <v>-13100.436681222707</v>
      </c>
      <c r="M102" s="30">
        <v>204</v>
      </c>
      <c r="N102" s="21">
        <f t="shared" si="49"/>
        <v>-0.1091703056768559</v>
      </c>
      <c r="O102" s="22">
        <f>IF(ISNUMBER(M102), $B118 * N102, "")</f>
        <v>-16375.545851528384</v>
      </c>
      <c r="Q102" s="264"/>
      <c r="R102" s="264"/>
      <c r="S102" s="264"/>
    </row>
    <row r="103" spans="1:19" ht="17.25" thickBot="1">
      <c r="A103" s="125" t="s">
        <v>76</v>
      </c>
      <c r="B103" s="129">
        <v>32870</v>
      </c>
      <c r="C103" s="80">
        <v>5.1167253000000003E-2</v>
      </c>
      <c r="D103" s="106">
        <v>32870</v>
      </c>
      <c r="E103" s="107">
        <f>IF(ISNUMBER(D103), (D103 - $B103) / $B103, "")</f>
        <v>0</v>
      </c>
      <c r="F103" s="108">
        <f>IF(ISNUMBER(D103), $B118 * E103, "")</f>
        <v>0</v>
      </c>
      <c r="G103" s="109">
        <v>32770</v>
      </c>
      <c r="H103" s="107">
        <f>IF(ISNUMBER(G103), (G103 - $B103) / $B103, "")</f>
        <v>-3.0422878004259203E-3</v>
      </c>
      <c r="I103" s="110">
        <f>IF(ISNUMBER(G103), $B118 * H103, "")</f>
        <v>-456.34317006388807</v>
      </c>
      <c r="J103" s="106">
        <v>32700</v>
      </c>
      <c r="K103" s="107">
        <f>IF(ISNUMBER(J103), (J103 - $B103) / $B103, "")</f>
        <v>-5.1718892607240646E-3</v>
      </c>
      <c r="L103" s="108">
        <f>IF(ISNUMBER(J103), $B118 * K103, "")</f>
        <v>-775.78338910860964</v>
      </c>
      <c r="M103" s="109">
        <v>32650</v>
      </c>
      <c r="N103" s="107">
        <f>IF(ISNUMBER(M103), (M103 - $B103) / $B103, "")</f>
        <v>-6.6930331609370243E-3</v>
      </c>
      <c r="O103" s="108">
        <f>IF(ISNUMBER(M103), $B118 * N103, "")</f>
        <v>-1003.9549741405536</v>
      </c>
      <c r="Q103" s="264"/>
      <c r="R103" s="264"/>
      <c r="S103" s="264"/>
    </row>
    <row r="104" spans="1:19" ht="17.25" thickBot="1">
      <c r="A104" s="125" t="s">
        <v>94</v>
      </c>
      <c r="B104" s="126">
        <v>4594000</v>
      </c>
      <c r="C104" s="77">
        <v>4.5516613599999999E-2</v>
      </c>
      <c r="D104" s="15">
        <v>4677000</v>
      </c>
      <c r="E104" s="32">
        <f t="shared" ref="E104:E107" si="50">IF(ISNUMBER(D104), (D104 - $B104) / $B104, "")</f>
        <v>1.8067043970396168E-2</v>
      </c>
      <c r="F104" s="18">
        <f>IF(ISNUMBER(D104), $B118 * E104, "")</f>
        <v>2710.0565955594252</v>
      </c>
      <c r="G104" s="31">
        <v>4661000</v>
      </c>
      <c r="H104" s="32">
        <f t="shared" ref="H104:H107" si="51">IF(ISNUMBER(G104), (G104 - $B104) / $B104, "")</f>
        <v>1.4584240313452328E-2</v>
      </c>
      <c r="I104" s="101">
        <f>IF(ISNUMBER(G104), $B118 * H104, "")</f>
        <v>2187.6360470178493</v>
      </c>
      <c r="J104" s="15">
        <v>4688000</v>
      </c>
      <c r="K104" s="32">
        <f t="shared" ref="K104:K107" si="52">IF(ISNUMBER(J104), (J104 - $B104) / $B104, "")</f>
        <v>2.0461471484545059E-2</v>
      </c>
      <c r="L104" s="18">
        <f>IF(ISNUMBER(J104), $B118 * K104, "")</f>
        <v>3069.2207226817586</v>
      </c>
      <c r="M104" s="31">
        <v>4694000</v>
      </c>
      <c r="N104" s="32">
        <f t="shared" ref="N104:N107" si="53">IF(ISNUMBER(M104), (M104 - $B104) / $B104, "")</f>
        <v>2.1767522855898998E-2</v>
      </c>
      <c r="O104" s="18">
        <f>IF(ISNUMBER(M104), $B118 * N104, "")</f>
        <v>3265.1284283848499</v>
      </c>
      <c r="Q104" s="264"/>
      <c r="R104" s="264"/>
      <c r="S104" s="264"/>
    </row>
    <row r="105" spans="1:19" ht="17.25" thickBot="1">
      <c r="A105" s="125" t="s">
        <v>126</v>
      </c>
      <c r="B105" s="126">
        <v>146</v>
      </c>
      <c r="C105" s="77">
        <v>4.2857142899999999E-2</v>
      </c>
      <c r="D105" s="15">
        <v>143</v>
      </c>
      <c r="E105" s="32">
        <f t="shared" si="50"/>
        <v>-2.0547945205479451E-2</v>
      </c>
      <c r="F105" s="18">
        <f>IF(ISNUMBER(D105), $B118 * E105, "")</f>
        <v>-3082.1917808219177</v>
      </c>
      <c r="G105" s="31">
        <v>142</v>
      </c>
      <c r="H105" s="32">
        <f t="shared" si="51"/>
        <v>-2.7397260273972601E-2</v>
      </c>
      <c r="I105" s="101">
        <f>IF(ISNUMBER(G105), $B118 * H105, "")</f>
        <v>-4109.58904109589</v>
      </c>
      <c r="J105" s="15">
        <v>142</v>
      </c>
      <c r="K105" s="32">
        <f t="shared" si="52"/>
        <v>-2.7397260273972601E-2</v>
      </c>
      <c r="L105" s="18">
        <f>IF(ISNUMBER(J105), $B118 * K105, "")</f>
        <v>-4109.58904109589</v>
      </c>
      <c r="M105" s="31">
        <v>143</v>
      </c>
      <c r="N105" s="32">
        <f t="shared" si="53"/>
        <v>-2.0547945205479451E-2</v>
      </c>
      <c r="O105" s="18">
        <f>IF(ISNUMBER(M105), $B118 * N105, "")</f>
        <v>-3082.1917808219177</v>
      </c>
      <c r="Q105" s="264"/>
      <c r="R105" s="264"/>
      <c r="S105" s="264"/>
    </row>
    <row r="106" spans="1:19" ht="17.25" thickBot="1">
      <c r="A106" s="125" t="s">
        <v>130</v>
      </c>
      <c r="B106" s="126">
        <v>119</v>
      </c>
      <c r="C106" s="77">
        <v>3.4782608700000002E-2</v>
      </c>
      <c r="D106" s="15">
        <v>118</v>
      </c>
      <c r="E106" s="32">
        <f t="shared" si="50"/>
        <v>-8.4033613445378148E-3</v>
      </c>
      <c r="F106" s="18">
        <f>IF(ISNUMBER(D106), $B118 * E106, "")</f>
        <v>-1260.5042016806722</v>
      </c>
      <c r="G106" s="31">
        <v>116</v>
      </c>
      <c r="H106" s="32">
        <f t="shared" si="51"/>
        <v>-2.5210084033613446E-2</v>
      </c>
      <c r="I106" s="101">
        <f>IF(ISNUMBER(G106), $B118 * H106, "")</f>
        <v>-3781.5126050420167</v>
      </c>
      <c r="J106" s="15">
        <v>118</v>
      </c>
      <c r="K106" s="32">
        <f t="shared" si="52"/>
        <v>-8.4033613445378148E-3</v>
      </c>
      <c r="L106" s="18">
        <f>IF(ISNUMBER(J106), $B118 * K106, "")</f>
        <v>-1260.5042016806722</v>
      </c>
      <c r="M106" s="31">
        <v>119</v>
      </c>
      <c r="N106" s="32">
        <f t="shared" si="53"/>
        <v>0</v>
      </c>
      <c r="O106" s="18">
        <f>IF(ISNUMBER(M106), $B118 * N106, "")</f>
        <v>0</v>
      </c>
      <c r="Q106" s="33"/>
      <c r="R106" s="33"/>
    </row>
    <row r="107" spans="1:19" ht="17.25" thickBot="1">
      <c r="A107" s="130" t="s">
        <v>112</v>
      </c>
      <c r="B107" s="131">
        <v>933</v>
      </c>
      <c r="C107" s="79">
        <v>2.86659316E-2</v>
      </c>
      <c r="D107" s="24">
        <v>928</v>
      </c>
      <c r="E107" s="25">
        <f t="shared" si="50"/>
        <v>-5.3590568060021436E-3</v>
      </c>
      <c r="F107" s="104">
        <f>IF(ISNUMBER(D107), $B118 * E107, "")</f>
        <v>-803.85852090032154</v>
      </c>
      <c r="G107" s="102">
        <v>906</v>
      </c>
      <c r="H107" s="25">
        <f t="shared" si="51"/>
        <v>-2.8938906752411574E-2</v>
      </c>
      <c r="I107" s="103">
        <f>IF(ISNUMBER(G107), $B118 * H107, "")</f>
        <v>-4340.836012861736</v>
      </c>
      <c r="J107" s="24">
        <v>907</v>
      </c>
      <c r="K107" s="25">
        <f t="shared" si="52"/>
        <v>-2.7867095391211148E-2</v>
      </c>
      <c r="L107" s="104">
        <f>IF(ISNUMBER(J107), $B118 * K107, "")</f>
        <v>-4180.0643086816726</v>
      </c>
      <c r="M107" s="102">
        <v>897</v>
      </c>
      <c r="N107" s="25">
        <f t="shared" si="53"/>
        <v>-3.8585209003215437E-2</v>
      </c>
      <c r="O107" s="104">
        <f>IF(ISNUMBER(M107), $B118 * N107, "")</f>
        <v>-5787.7813504823152</v>
      </c>
      <c r="Q107" s="265"/>
      <c r="R107" s="266"/>
      <c r="S107" s="267"/>
    </row>
    <row r="108" spans="1:19">
      <c r="A108" s="123" t="s">
        <v>114</v>
      </c>
      <c r="B108" s="124">
        <v>7455</v>
      </c>
      <c r="C108" s="76">
        <v>2.40384615E-2</v>
      </c>
      <c r="D108" s="13">
        <v>7280</v>
      </c>
      <c r="E108" s="14">
        <f>IF(ISNUMBER(D108), (D108 - $B108) / $B108, "")</f>
        <v>-2.3474178403755867E-2</v>
      </c>
      <c r="F108" s="16">
        <f>IF(ISNUMBER(D108), $B118 * E108, "")</f>
        <v>-3521.1267605633802</v>
      </c>
      <c r="G108" s="29">
        <v>7130</v>
      </c>
      <c r="H108" s="14">
        <f>IF(ISNUMBER(G108), (G108 - $B108) / $B108, "")</f>
        <v>-4.3594902749832326E-2</v>
      </c>
      <c r="I108" s="100">
        <f>IF(ISNUMBER(G108), $B118 * H108, "")</f>
        <v>-6539.235412474849</v>
      </c>
      <c r="J108" s="13">
        <v>7170</v>
      </c>
      <c r="K108" s="14">
        <f>IF(ISNUMBER(J108), (J108 - $B108) / $B108, "")</f>
        <v>-3.8229376257545272E-2</v>
      </c>
      <c r="L108" s="16">
        <f>IF(ISNUMBER(J108), $B118 * K108, "")</f>
        <v>-5734.4064386317905</v>
      </c>
      <c r="M108" s="29">
        <v>7130</v>
      </c>
      <c r="N108" s="14">
        <f>IF(ISNUMBER(M108), (M108 - $B108) / $B108, "")</f>
        <v>-4.3594902749832326E-2</v>
      </c>
      <c r="O108" s="16">
        <f>IF(ISNUMBER(M108), $B118 * N108, "")</f>
        <v>-6539.235412474849</v>
      </c>
      <c r="Q108" s="268"/>
      <c r="R108" s="269"/>
      <c r="S108" s="270"/>
    </row>
    <row r="109" spans="1:19" ht="17.25" thickBot="1">
      <c r="A109" s="125" t="s">
        <v>176</v>
      </c>
      <c r="B109" s="126">
        <v>25.9</v>
      </c>
      <c r="C109" s="77">
        <v>2.3715415E-2</v>
      </c>
      <c r="D109" s="15">
        <v>25.4</v>
      </c>
      <c r="E109" s="32">
        <f t="shared" ref="E109:E112" si="54">IF(ISNUMBER(D109), (D109 - $B109) / $B109, "")</f>
        <v>-1.9305019305019305E-2</v>
      </c>
      <c r="F109" s="18">
        <f>IF(ISNUMBER(D109), $B118 * E109, "")</f>
        <v>-2895.7528957528957</v>
      </c>
      <c r="G109" s="31">
        <v>24.3</v>
      </c>
      <c r="H109" s="32">
        <f t="shared" ref="H109:H112" si="55">IF(ISNUMBER(G109), (G109 - $B109) / $B109, "")</f>
        <v>-6.1776061776061694E-2</v>
      </c>
      <c r="I109" s="101">
        <f>IF(ISNUMBER(G109), $B118 * H109, "")</f>
        <v>-9266.409266409255</v>
      </c>
      <c r="J109" s="15">
        <v>24.4</v>
      </c>
      <c r="K109" s="32">
        <f t="shared" ref="K109:K112" si="56">IF(ISNUMBER(J109), (J109 - $B109) / $B109, "")</f>
        <v>-5.7915057915057917E-2</v>
      </c>
      <c r="L109" s="18">
        <f>IF(ISNUMBER(J109), $B118 * K109, "")</f>
        <v>-8687.2586872586871</v>
      </c>
      <c r="M109" s="31">
        <v>24.2</v>
      </c>
      <c r="N109" s="32">
        <f t="shared" ref="N109:N112" si="57">IF(ISNUMBER(M109), (M109 - $B109) / $B109, "")</f>
        <v>-6.5637065637065617E-2</v>
      </c>
      <c r="O109" s="18">
        <f>IF(ISNUMBER(M109), $B118 * N109, "")</f>
        <v>-9845.5598455598429</v>
      </c>
      <c r="Q109" s="271"/>
      <c r="R109" s="272"/>
      <c r="S109" s="273"/>
    </row>
    <row r="110" spans="1:19" ht="17.25" thickBot="1">
      <c r="A110" s="125" t="s">
        <v>240</v>
      </c>
      <c r="B110" s="126">
        <v>692</v>
      </c>
      <c r="C110" s="77">
        <v>2.36686391E-2</v>
      </c>
      <c r="D110" s="15">
        <v>681</v>
      </c>
      <c r="E110" s="32">
        <f t="shared" si="54"/>
        <v>-1.5895953757225433E-2</v>
      </c>
      <c r="F110" s="18">
        <f>IF(ISNUMBER(D110), $B118 * E110, "")</f>
        <v>-2384.3930635838151</v>
      </c>
      <c r="G110" s="31">
        <v>655</v>
      </c>
      <c r="H110" s="32">
        <f t="shared" si="55"/>
        <v>-5.346820809248555E-2</v>
      </c>
      <c r="I110" s="101">
        <f>IF(ISNUMBER(G110), $B118 * H110, "")</f>
        <v>-8020.2312138728321</v>
      </c>
      <c r="J110" s="15">
        <v>654</v>
      </c>
      <c r="K110" s="32">
        <f t="shared" si="56"/>
        <v>-5.4913294797687862E-2</v>
      </c>
      <c r="L110" s="18">
        <f>IF(ISNUMBER(J110), $B118 * K110, "")</f>
        <v>-8236.9942196531792</v>
      </c>
      <c r="M110" s="31">
        <v>652</v>
      </c>
      <c r="N110" s="32">
        <f t="shared" si="57"/>
        <v>-5.7803468208092484E-2</v>
      </c>
      <c r="O110" s="18">
        <f>IF(ISNUMBER(M110), $B118 * N110, "")</f>
        <v>-8670.5202312138736</v>
      </c>
      <c r="Q110" s="264"/>
      <c r="R110" s="264"/>
      <c r="S110" s="264"/>
    </row>
    <row r="111" spans="1:19" ht="17.25" thickBot="1">
      <c r="A111" s="125" t="s">
        <v>69</v>
      </c>
      <c r="B111" s="126">
        <v>9410</v>
      </c>
      <c r="C111" s="77">
        <v>2.17155266E-2</v>
      </c>
      <c r="D111" s="15">
        <v>9765</v>
      </c>
      <c r="E111" s="32">
        <f t="shared" si="54"/>
        <v>3.7725823591923488E-2</v>
      </c>
      <c r="F111" s="18">
        <f>IF(ISNUMBER(D111), $B118 * E111, "")</f>
        <v>5658.8735387885235</v>
      </c>
      <c r="G111" s="31">
        <v>9140</v>
      </c>
      <c r="H111" s="32">
        <f t="shared" si="55"/>
        <v>-2.8692879914984058E-2</v>
      </c>
      <c r="I111" s="101">
        <f>IF(ISNUMBER(G111), $B118 * H111, "")</f>
        <v>-4303.931987247609</v>
      </c>
      <c r="J111" s="15">
        <v>9105</v>
      </c>
      <c r="K111" s="32">
        <f t="shared" si="56"/>
        <v>-3.2412327311370885E-2</v>
      </c>
      <c r="L111" s="18">
        <f>IF(ISNUMBER(J111), $B118 * K111, "")</f>
        <v>-4861.8490967056332</v>
      </c>
      <c r="M111" s="31">
        <v>9110</v>
      </c>
      <c r="N111" s="32">
        <f t="shared" si="57"/>
        <v>-3.1880977683315624E-2</v>
      </c>
      <c r="O111" s="18">
        <f>IF(ISNUMBER(M111), $B118 * N111, "")</f>
        <v>-4782.1466524973439</v>
      </c>
      <c r="Q111" s="274"/>
      <c r="R111" s="274"/>
      <c r="S111" s="274"/>
    </row>
    <row r="112" spans="1:19" ht="17.25" thickBot="1">
      <c r="A112" s="127" t="s">
        <v>154</v>
      </c>
      <c r="B112" s="128">
        <v>1975</v>
      </c>
      <c r="C112" s="78">
        <v>2.0671834600000001E-2</v>
      </c>
      <c r="D112" s="20">
        <v>1955</v>
      </c>
      <c r="E112" s="21">
        <f t="shared" si="54"/>
        <v>-1.0126582278481013E-2</v>
      </c>
      <c r="F112" s="22">
        <f>IF(ISNUMBER(D112), $B118 * E112, "")</f>
        <v>-1518.9873417721519</v>
      </c>
      <c r="G112" s="30">
        <v>1910</v>
      </c>
      <c r="H112" s="21">
        <f t="shared" si="55"/>
        <v>-3.2911392405063293E-2</v>
      </c>
      <c r="I112" s="105">
        <f>IF(ISNUMBER(G112), $B118 * H112, "")</f>
        <v>-4936.7088607594942</v>
      </c>
      <c r="J112" s="20">
        <v>1915</v>
      </c>
      <c r="K112" s="21">
        <f t="shared" si="56"/>
        <v>-3.0379746835443037E-2</v>
      </c>
      <c r="L112" s="22">
        <f>IF(ISNUMBER(J112), $B118 * K112, "")</f>
        <v>-4556.9620253164558</v>
      </c>
      <c r="M112" s="30">
        <v>1915</v>
      </c>
      <c r="N112" s="21">
        <f t="shared" si="57"/>
        <v>-3.0379746835443037E-2</v>
      </c>
      <c r="O112" s="22">
        <f>IF(ISNUMBER(M112), $B118 * N112, "")</f>
        <v>-4556.9620253164558</v>
      </c>
      <c r="Q112" s="274"/>
      <c r="R112" s="274"/>
      <c r="S112" s="274"/>
    </row>
    <row r="113" spans="1:19" ht="17.25" thickBot="1">
      <c r="A113" s="125" t="s">
        <v>170</v>
      </c>
      <c r="B113" s="129">
        <v>4235</v>
      </c>
      <c r="C113" s="80">
        <v>2.0481927699999999E-2</v>
      </c>
      <c r="D113" s="106">
        <v>4160</v>
      </c>
      <c r="E113" s="107">
        <f>IF(ISNUMBER(D113), (D113 - $B113) / $B113, "")</f>
        <v>-1.770956316410862E-2</v>
      </c>
      <c r="F113" s="108">
        <f>IF(ISNUMBER(D113), $B118 * E113, "")</f>
        <v>-2656.4344746162928</v>
      </c>
      <c r="G113" s="109">
        <v>3965</v>
      </c>
      <c r="H113" s="107">
        <f>IF(ISNUMBER(G113), (G113 - $B113) / $B113, "")</f>
        <v>-6.3754427390791027E-2</v>
      </c>
      <c r="I113" s="110">
        <f>IF(ISNUMBER(G113), $B118 * H113, "")</f>
        <v>-9563.1641086186537</v>
      </c>
      <c r="J113" s="106">
        <v>3980</v>
      </c>
      <c r="K113" s="107">
        <f>IF(ISNUMBER(J113), (J113 - $B113) / $B113, "")</f>
        <v>-6.02125147579693E-2</v>
      </c>
      <c r="L113" s="108">
        <f>IF(ISNUMBER(J113), $B118 * K113, "")</f>
        <v>-9031.8772136953958</v>
      </c>
      <c r="M113" s="109">
        <v>4035</v>
      </c>
      <c r="N113" s="107">
        <f>IF(ISNUMBER(M113), (M113 - $B113) / $B113, "")</f>
        <v>-4.7225501770956316E-2</v>
      </c>
      <c r="O113" s="108">
        <f>IF(ISNUMBER(M113), $B118 * N113, "")</f>
        <v>-7083.825265643447</v>
      </c>
      <c r="Q113" s="264"/>
      <c r="R113" s="264"/>
      <c r="S113" s="264"/>
    </row>
    <row r="114" spans="1:19" ht="17.25" thickBot="1">
      <c r="A114" s="125" t="s">
        <v>212</v>
      </c>
      <c r="B114" s="126">
        <v>1035</v>
      </c>
      <c r="C114" s="77">
        <v>1.97044335E-2</v>
      </c>
      <c r="D114" s="15">
        <v>1005</v>
      </c>
      <c r="E114" s="32">
        <f t="shared" ref="E114:E117" si="58">IF(ISNUMBER(D114), (D114 - $B114) / $B114, "")</f>
        <v>-2.8985507246376812E-2</v>
      </c>
      <c r="F114" s="18">
        <f>IF(ISNUMBER(D114), $B118 * E114, "")</f>
        <v>-4347.826086956522</v>
      </c>
      <c r="G114" s="31">
        <v>983</v>
      </c>
      <c r="H114" s="32">
        <f t="shared" ref="H114:H117" si="59">IF(ISNUMBER(G114), (G114 - $B114) / $B114, "")</f>
        <v>-5.0241545893719805E-2</v>
      </c>
      <c r="I114" s="101">
        <f>IF(ISNUMBER(G114), $B118 * H114, "")</f>
        <v>-7536.231884057971</v>
      </c>
      <c r="J114" s="15">
        <v>983</v>
      </c>
      <c r="K114" s="32">
        <f t="shared" ref="K114:K117" si="60">IF(ISNUMBER(J114), (J114 - $B114) / $B114, "")</f>
        <v>-5.0241545893719805E-2</v>
      </c>
      <c r="L114" s="18">
        <f>IF(ISNUMBER(J114), $B118 * K114, "")</f>
        <v>-7536.231884057971</v>
      </c>
      <c r="M114" s="31">
        <v>969</v>
      </c>
      <c r="N114" s="32">
        <f t="shared" ref="N114:N117" si="61">IF(ISNUMBER(M114), (M114 - $B114) / $B114, "")</f>
        <v>-6.3768115942028983E-2</v>
      </c>
      <c r="O114" s="18">
        <f>IF(ISNUMBER(M114), $B118 * N114, "")</f>
        <v>-9565.217391304348</v>
      </c>
      <c r="Q114" s="264"/>
      <c r="R114" s="264"/>
      <c r="S114" s="264"/>
    </row>
    <row r="115" spans="1:19" ht="17.25" thickBot="1">
      <c r="A115" s="125" t="s">
        <v>124</v>
      </c>
      <c r="B115" s="126">
        <v>220700</v>
      </c>
      <c r="C115" s="77">
        <v>1.9164165300000001E-2</v>
      </c>
      <c r="D115" s="15">
        <v>226600</v>
      </c>
      <c r="E115" s="32">
        <f t="shared" si="58"/>
        <v>2.6733121884911646E-2</v>
      </c>
      <c r="F115" s="18">
        <f>IF(ISNUMBER(D115), $B118 * E115, "")</f>
        <v>4009.9682827367469</v>
      </c>
      <c r="G115" s="31">
        <v>222000</v>
      </c>
      <c r="H115" s="32">
        <f t="shared" si="59"/>
        <v>5.8903488898957865E-3</v>
      </c>
      <c r="I115" s="101">
        <f>IF(ISNUMBER(G115), $B118 * H115, "")</f>
        <v>883.55233348436798</v>
      </c>
      <c r="J115" s="15">
        <v>222150</v>
      </c>
      <c r="K115" s="32">
        <f t="shared" si="60"/>
        <v>6.5700045310376079E-3</v>
      </c>
      <c r="L115" s="18">
        <f>IF(ISNUMBER(J115), $B118 * K115, "")</f>
        <v>985.50067965564119</v>
      </c>
      <c r="M115" s="31">
        <v>225700</v>
      </c>
      <c r="N115" s="32">
        <f t="shared" si="61"/>
        <v>2.2655188038060717E-2</v>
      </c>
      <c r="O115" s="18">
        <f>IF(ISNUMBER(M115), $B118 * N115, "")</f>
        <v>3398.2782057091076</v>
      </c>
      <c r="Q115" s="264"/>
      <c r="R115" s="264"/>
      <c r="S115" s="264"/>
    </row>
    <row r="116" spans="1:19">
      <c r="A116" s="125" t="s">
        <v>142</v>
      </c>
      <c r="B116" s="126">
        <v>110</v>
      </c>
      <c r="C116" s="77">
        <v>1.8518518500000001E-2</v>
      </c>
      <c r="D116" s="15">
        <v>109</v>
      </c>
      <c r="E116" s="32">
        <f t="shared" si="58"/>
        <v>-9.0909090909090905E-3</v>
      </c>
      <c r="F116" s="18">
        <f>IF(ISNUMBER(D116), $B118 * E116, "")</f>
        <v>-1363.6363636363635</v>
      </c>
      <c r="G116" s="31">
        <v>107</v>
      </c>
      <c r="H116" s="32">
        <f t="shared" si="59"/>
        <v>-2.7272727272727271E-2</v>
      </c>
      <c r="I116" s="101">
        <f>IF(ISNUMBER(G116), $B118 * H116, "")</f>
        <v>-4090.9090909090905</v>
      </c>
      <c r="J116" s="15">
        <v>107</v>
      </c>
      <c r="K116" s="32">
        <f t="shared" si="60"/>
        <v>-2.7272727272727271E-2</v>
      </c>
      <c r="L116" s="18">
        <f>IF(ISNUMBER(J116), $B118 * K116, "")</f>
        <v>-4090.9090909090905</v>
      </c>
      <c r="M116" s="31">
        <v>110</v>
      </c>
      <c r="N116" s="32">
        <f t="shared" si="61"/>
        <v>0</v>
      </c>
      <c r="O116" s="18">
        <f>IF(ISNUMBER(M116), $B118 * N116, "")</f>
        <v>0</v>
      </c>
      <c r="Q116" s="253"/>
      <c r="R116" s="254"/>
      <c r="S116" s="255"/>
    </row>
    <row r="117" spans="1:19" ht="17.25" thickBot="1">
      <c r="A117" s="130" t="s">
        <v>222</v>
      </c>
      <c r="B117" s="131">
        <v>4985</v>
      </c>
      <c r="C117" s="79">
        <v>1.63098879E-2</v>
      </c>
      <c r="D117" s="24">
        <v>4890</v>
      </c>
      <c r="E117" s="25">
        <f t="shared" si="58"/>
        <v>-1.9057171514543631E-2</v>
      </c>
      <c r="F117" s="104">
        <f>IF(ISNUMBER(D117), $B118 * E117, "")</f>
        <v>-2858.5757271815446</v>
      </c>
      <c r="G117" s="102">
        <v>4715</v>
      </c>
      <c r="H117" s="25">
        <f t="shared" si="59"/>
        <v>-5.4162487462387159E-2</v>
      </c>
      <c r="I117" s="103">
        <f>IF(ISNUMBER(G117), $B118 * H117, "")</f>
        <v>-8124.3731193580734</v>
      </c>
      <c r="J117" s="24">
        <v>4730</v>
      </c>
      <c r="K117" s="25">
        <f t="shared" si="60"/>
        <v>-5.1153460381143427E-2</v>
      </c>
      <c r="L117" s="104">
        <f>IF(ISNUMBER(J117), $B118 * K117, "")</f>
        <v>-7673.0190571715139</v>
      </c>
      <c r="M117" s="102">
        <v>4695</v>
      </c>
      <c r="N117" s="25">
        <f t="shared" si="61"/>
        <v>-5.8174523570712136E-2</v>
      </c>
      <c r="O117" s="104">
        <f>IF(ISNUMBER(M117), $B118 * N117, "")</f>
        <v>-8726.1785356068212</v>
      </c>
      <c r="Q117" s="256"/>
      <c r="R117" s="257"/>
      <c r="S117" s="258"/>
    </row>
    <row r="118" spans="1:19" ht="17.25" thickBot="1">
      <c r="A118" s="132" t="s">
        <v>268</v>
      </c>
      <c r="B118" s="317">
        <f>$B$37</f>
        <v>150000</v>
      </c>
      <c r="C118" s="318"/>
      <c r="D118" s="26" t="s">
        <v>269</v>
      </c>
      <c r="E118" s="27">
        <f>IF(COUNT(E98:E117), SUM(E98:E117) / COUNT(E98:E117), 0)</f>
        <v>-9.7342281633409685E-3</v>
      </c>
      <c r="F118" s="28">
        <f>SUM(F98:F117)</f>
        <v>-29202.684490022912</v>
      </c>
      <c r="G118" s="26" t="s">
        <v>269</v>
      </c>
      <c r="H118" s="27">
        <f>IF(COUNT(H98:H117), SUM(H98:H117) / COUNT(H98:H117), 0)</f>
        <v>-3.8018341864700531E-2</v>
      </c>
      <c r="I118" s="28">
        <f>SUM(I98:I117)</f>
        <v>-114055.02559410159</v>
      </c>
      <c r="J118" s="26" t="s">
        <v>269</v>
      </c>
      <c r="K118" s="27">
        <f>IF(COUNT(K98:K117), SUM(K98:K117) / COUNT(K98:K117), 0)</f>
        <v>-3.6120419168792391E-2</v>
      </c>
      <c r="L118" s="28">
        <f>SUM(L98:L117)</f>
        <v>-108361.25750637718</v>
      </c>
      <c r="M118" s="26" t="s">
        <v>269</v>
      </c>
      <c r="N118" s="27">
        <f>IF(COUNT(N98:N117), SUM(N98:N117) / COUNT(N98:N117), 0)</f>
        <v>-3.6252645767840021E-2</v>
      </c>
      <c r="O118" s="28">
        <f>SUM(O98:O117)</f>
        <v>-108757.93730352004</v>
      </c>
      <c r="Q118" s="259"/>
      <c r="R118" s="260"/>
      <c r="S118" s="261"/>
    </row>
    <row r="120" spans="1:19" ht="17.25" thickBot="1"/>
    <row r="121" spans="1:19" ht="17.25" thickBot="1">
      <c r="A121" s="275" t="s">
        <v>256</v>
      </c>
      <c r="B121" s="276"/>
      <c r="C121" s="276"/>
      <c r="D121" s="276"/>
      <c r="E121" s="276"/>
      <c r="F121" s="276"/>
      <c r="G121" s="276"/>
      <c r="H121" s="276"/>
      <c r="I121" s="276"/>
      <c r="J121" s="276"/>
      <c r="K121" s="276"/>
      <c r="L121" s="276"/>
      <c r="M121" s="276"/>
      <c r="N121" s="276"/>
      <c r="O121" s="277"/>
      <c r="Q121" s="274"/>
      <c r="R121" s="274"/>
      <c r="S121" s="274"/>
    </row>
    <row r="122" spans="1:19" ht="17.25" thickBot="1">
      <c r="A122" s="213" t="s">
        <v>265</v>
      </c>
      <c r="B122" s="275" t="s">
        <v>49</v>
      </c>
      <c r="C122" s="277"/>
      <c r="D122" s="275" t="s">
        <v>58</v>
      </c>
      <c r="E122" s="276"/>
      <c r="F122" s="277"/>
      <c r="G122" s="278">
        <f>_xlfn.IFNA(VLOOKUP(B122, 현재가테이블!$B$2:$D$200, 2, FALSE), "-")</f>
        <v>74050000</v>
      </c>
      <c r="H122" s="279"/>
      <c r="I122" s="280"/>
      <c r="J122" s="275" t="s">
        <v>59</v>
      </c>
      <c r="K122" s="276"/>
      <c r="L122" s="277"/>
      <c r="M122" s="281">
        <f>_xlfn.IFNA(VLOOKUP(B122, 현재가테이블!$B$2:$D$200, 3, FALSE), "-")</f>
        <v>-1.04236269E-2</v>
      </c>
      <c r="N122" s="282"/>
      <c r="O122" s="283"/>
      <c r="Q122" s="274"/>
      <c r="R122" s="274"/>
      <c r="S122" s="274"/>
    </row>
    <row r="123" spans="1:19" ht="17.25" thickBot="1">
      <c r="A123" s="319" t="s">
        <v>55</v>
      </c>
      <c r="B123" s="315" t="str">
        <f>TEXT($G$1, "[$-ko-KR]yyyy-mm-dd(ddd) ") &amp; "오전 00:00"</f>
        <v>2021-10-15(금) 오전 00:00</v>
      </c>
      <c r="C123" s="316"/>
      <c r="D123" s="288" t="str">
        <f>TEXT($G$1, "[$-ko-KR]yyyy-mm-dd(ddd) ") &amp; "오후 14:00"</f>
        <v>2021-10-15(금) 오후 14:00</v>
      </c>
      <c r="E123" s="289"/>
      <c r="F123" s="290"/>
      <c r="G123" s="288" t="str">
        <f>TEXT($G$1, "[$-ko-KR]yyyy-mm-dd(ddd) ") &amp; "오후 19:00"</f>
        <v>2021-10-15(금) 오후 19:00</v>
      </c>
      <c r="H123" s="289"/>
      <c r="I123" s="290"/>
      <c r="J123" s="288" t="str">
        <f>TEXT($G$1, "[$-ko-KR]yyyy-mm-dd(ddd) ") &amp; "오후 21:00"</f>
        <v>2021-10-15(금) 오후 21:00</v>
      </c>
      <c r="K123" s="289"/>
      <c r="L123" s="290"/>
      <c r="M123" s="288" t="str">
        <f>TEXT($G$1+1, "[$-ko-KR]yyyy-mm-dd(ddd) ") &amp; "오전 00:00"</f>
        <v>2021-10-16(토) 오전 00:00</v>
      </c>
      <c r="N123" s="289"/>
      <c r="O123" s="290"/>
      <c r="Q123" s="274"/>
      <c r="R123" s="274"/>
      <c r="S123" s="274"/>
    </row>
    <row r="124" spans="1:19" ht="17.25" thickBot="1">
      <c r="A124" s="320"/>
      <c r="B124" s="121" t="s">
        <v>58</v>
      </c>
      <c r="C124" s="122" t="s">
        <v>59</v>
      </c>
      <c r="D124" s="2" t="s">
        <v>58</v>
      </c>
      <c r="E124" s="10" t="s">
        <v>266</v>
      </c>
      <c r="F124" s="11" t="s">
        <v>267</v>
      </c>
      <c r="G124" s="214" t="s">
        <v>58</v>
      </c>
      <c r="H124" s="215" t="s">
        <v>266</v>
      </c>
      <c r="I124" s="216" t="s">
        <v>267</v>
      </c>
      <c r="J124" s="10" t="s">
        <v>58</v>
      </c>
      <c r="K124" s="10" t="s">
        <v>266</v>
      </c>
      <c r="L124" s="115" t="s">
        <v>267</v>
      </c>
      <c r="M124" s="2" t="s">
        <v>58</v>
      </c>
      <c r="N124" s="10" t="s">
        <v>266</v>
      </c>
      <c r="O124" s="66" t="s">
        <v>267</v>
      </c>
      <c r="Q124" s="264"/>
      <c r="R124" s="264"/>
      <c r="S124" s="264"/>
    </row>
    <row r="125" spans="1:19" ht="17.25" thickBot="1">
      <c r="A125" s="123" t="s">
        <v>176</v>
      </c>
      <c r="B125" s="124">
        <v>25.9</v>
      </c>
      <c r="C125" s="76">
        <v>2.3715415E-2</v>
      </c>
      <c r="D125" s="13">
        <v>25.4</v>
      </c>
      <c r="E125" s="14">
        <f>IF(ISNUMBER(D125), (D125 - $B125) / $B125, "")</f>
        <v>-1.9305019305019305E-2</v>
      </c>
      <c r="F125" s="16">
        <f>IF(ISNUMBER(D125), $B145 * E125, "")</f>
        <v>-2895.7528957528957</v>
      </c>
      <c r="G125" s="29">
        <v>24.3</v>
      </c>
      <c r="H125" s="14">
        <f>IF(ISNUMBER(G125), (G125 - $B125) / $B125, "")</f>
        <v>-6.1776061776061694E-2</v>
      </c>
      <c r="I125" s="100">
        <f>IF(ISNUMBER(G125), $B145 * H125, "")</f>
        <v>-9266.409266409255</v>
      </c>
      <c r="J125" s="13">
        <v>24.4</v>
      </c>
      <c r="K125" s="14">
        <f>IF(ISNUMBER(J125), (J125 - $B125) / $B125, "")</f>
        <v>-5.7915057915057917E-2</v>
      </c>
      <c r="L125" s="16">
        <f>IF(ISNUMBER(J125), $B145 * K125, "")</f>
        <v>-8687.2586872586871</v>
      </c>
      <c r="M125" s="29">
        <v>24.2</v>
      </c>
      <c r="N125" s="14">
        <f>IF(ISNUMBER(M125), (M125 - $B125) / $B125, "")</f>
        <v>-6.5637065637065617E-2</v>
      </c>
      <c r="O125" s="16">
        <f>IF(ISNUMBER(M125), $B145 * N125, "")</f>
        <v>-9845.5598455598429</v>
      </c>
      <c r="Q125" s="274"/>
      <c r="R125" s="274"/>
      <c r="S125" s="274"/>
    </row>
    <row r="126" spans="1:19" ht="17.25" thickBot="1">
      <c r="A126" s="125" t="s">
        <v>202</v>
      </c>
      <c r="B126" s="126">
        <v>22.7</v>
      </c>
      <c r="C126" s="77">
        <v>0</v>
      </c>
      <c r="D126" s="15">
        <v>21.8</v>
      </c>
      <c r="E126" s="32">
        <f t="shared" ref="E126:E129" si="62">IF(ISNUMBER(D126), (D126 - $B126) / $B126, "")</f>
        <v>-3.9647577092510954E-2</v>
      </c>
      <c r="F126" s="18">
        <f>IF(ISNUMBER(D126), $B145 * E126, "")</f>
        <v>-5947.1365638766429</v>
      </c>
      <c r="G126" s="31">
        <v>20.6</v>
      </c>
      <c r="H126" s="32">
        <f t="shared" ref="H126:H129" si="63">IF(ISNUMBER(G126), (G126 - $B126) / $B126, "")</f>
        <v>-9.2511013215858945E-2</v>
      </c>
      <c r="I126" s="101">
        <f>IF(ISNUMBER(G126), $B145 * H126, "")</f>
        <v>-13876.651982378842</v>
      </c>
      <c r="J126" s="15">
        <v>20.5</v>
      </c>
      <c r="K126" s="32">
        <f t="shared" ref="K126:K129" si="64">IF(ISNUMBER(J126), (J126 - $B126) / $B126, "")</f>
        <v>-9.6916299559471342E-2</v>
      </c>
      <c r="L126" s="18">
        <f>IF(ISNUMBER(J126), $B145 * K126, "")</f>
        <v>-14537.4449339207</v>
      </c>
      <c r="M126" s="31">
        <v>20.399999999999999</v>
      </c>
      <c r="N126" s="32">
        <f t="shared" ref="N126:N129" si="65">IF(ISNUMBER(M126), (M126 - $B126) / $B126, "")</f>
        <v>-0.10132158590308374</v>
      </c>
      <c r="O126" s="18">
        <f>IF(ISNUMBER(M126), $B145 * N126, "")</f>
        <v>-15198.23788546256</v>
      </c>
      <c r="Q126" s="274"/>
      <c r="R126" s="274"/>
      <c r="S126" s="274"/>
    </row>
    <row r="127" spans="1:19" ht="17.25" thickBot="1">
      <c r="A127" s="125" t="s">
        <v>186</v>
      </c>
      <c r="B127" s="126">
        <v>17.899999999999999</v>
      </c>
      <c r="C127" s="77">
        <v>0</v>
      </c>
      <c r="D127" s="15">
        <v>17.2</v>
      </c>
      <c r="E127" s="32">
        <f t="shared" si="62"/>
        <v>-3.9106145251396614E-2</v>
      </c>
      <c r="F127" s="18">
        <f>IF(ISNUMBER(D127), $B145 * E127, "")</f>
        <v>-5865.9217877094925</v>
      </c>
      <c r="G127" s="31">
        <v>16.3</v>
      </c>
      <c r="H127" s="32">
        <f t="shared" si="63"/>
        <v>-8.9385474860335087E-2</v>
      </c>
      <c r="I127" s="101">
        <f>IF(ISNUMBER(G127), $B145 * H127, "")</f>
        <v>-13407.821229050263</v>
      </c>
      <c r="J127" s="15">
        <v>16.3</v>
      </c>
      <c r="K127" s="32">
        <f t="shared" si="64"/>
        <v>-8.9385474860335087E-2</v>
      </c>
      <c r="L127" s="18">
        <f>IF(ISNUMBER(J127), $B145 * K127, "")</f>
        <v>-13407.821229050263</v>
      </c>
      <c r="M127" s="31">
        <v>16.2</v>
      </c>
      <c r="N127" s="32">
        <f t="shared" si="65"/>
        <v>-9.4972067039106114E-2</v>
      </c>
      <c r="O127" s="18">
        <f>IF(ISNUMBER(M127), $B145 * N127, "")</f>
        <v>-14245.810055865917</v>
      </c>
      <c r="Q127" s="264"/>
      <c r="R127" s="264"/>
      <c r="S127" s="264"/>
    </row>
    <row r="128" spans="1:19" ht="17.25" thickBot="1">
      <c r="A128" s="125" t="s">
        <v>214</v>
      </c>
      <c r="B128" s="126">
        <v>13.5</v>
      </c>
      <c r="C128" s="77">
        <v>0</v>
      </c>
      <c r="D128" s="15">
        <v>13.3</v>
      </c>
      <c r="E128" s="32">
        <f t="shared" si="62"/>
        <v>-1.4814814814814762E-2</v>
      </c>
      <c r="F128" s="18">
        <f>IF(ISNUMBER(D128), $B145 * E128, "")</f>
        <v>-2222.2222222222144</v>
      </c>
      <c r="G128" s="31">
        <v>12.7</v>
      </c>
      <c r="H128" s="32">
        <f t="shared" si="63"/>
        <v>-5.925925925925931E-2</v>
      </c>
      <c r="I128" s="101">
        <f>IF(ISNUMBER(G128), $B145 * H128, "")</f>
        <v>-8888.888888888896</v>
      </c>
      <c r="J128" s="15">
        <v>12.6</v>
      </c>
      <c r="K128" s="32">
        <f t="shared" si="64"/>
        <v>-6.6666666666666693E-2</v>
      </c>
      <c r="L128" s="18">
        <f>IF(ISNUMBER(J128), $B145 * K128, "")</f>
        <v>-10000.000000000004</v>
      </c>
      <c r="M128" s="31">
        <v>12.5</v>
      </c>
      <c r="N128" s="32">
        <f t="shared" si="65"/>
        <v>-7.407407407407407E-2</v>
      </c>
      <c r="O128" s="18">
        <f>IF(ISNUMBER(M128), $B145 * N128, "")</f>
        <v>-11111.111111111111</v>
      </c>
      <c r="Q128" s="264"/>
      <c r="R128" s="264"/>
      <c r="S128" s="264"/>
    </row>
    <row r="129" spans="1:19" ht="17.25" thickBot="1">
      <c r="A129" s="127" t="s">
        <v>328</v>
      </c>
      <c r="B129" s="128">
        <v>0.26800000000000002</v>
      </c>
      <c r="C129" s="78">
        <v>-3.7174720999999999E-3</v>
      </c>
      <c r="D129" s="20">
        <v>0.26600000000000001</v>
      </c>
      <c r="E129" s="21">
        <f t="shared" si="62"/>
        <v>-7.462686567164185E-3</v>
      </c>
      <c r="F129" s="22">
        <f>IF(ISNUMBER(D129), $B145 * E129, "")</f>
        <v>-1119.4029850746278</v>
      </c>
      <c r="G129" s="30">
        <v>0.252</v>
      </c>
      <c r="H129" s="21">
        <f t="shared" si="63"/>
        <v>-5.970149253731348E-2</v>
      </c>
      <c r="I129" s="105">
        <f>IF(ISNUMBER(G129), $B145 * H129, "")</f>
        <v>-8955.2238805970228</v>
      </c>
      <c r="J129" s="20">
        <v>0.255</v>
      </c>
      <c r="K129" s="21">
        <f t="shared" si="64"/>
        <v>-4.8507462686567207E-2</v>
      </c>
      <c r="L129" s="22">
        <f>IF(ISNUMBER(J129), $B145 * K129, "")</f>
        <v>-7276.1194029850813</v>
      </c>
      <c r="M129" s="30">
        <v>0.255</v>
      </c>
      <c r="N129" s="21">
        <f t="shared" si="65"/>
        <v>-4.8507462686567207E-2</v>
      </c>
      <c r="O129" s="22">
        <f>IF(ISNUMBER(M129), $B145 * N129, "")</f>
        <v>-7276.1194029850813</v>
      </c>
      <c r="Q129" s="264"/>
      <c r="R129" s="264"/>
      <c r="S129" s="264"/>
    </row>
    <row r="130" spans="1:19" ht="17.25" thickBot="1">
      <c r="A130" s="125" t="s">
        <v>98</v>
      </c>
      <c r="B130" s="129">
        <v>4.57</v>
      </c>
      <c r="C130" s="80">
        <v>-4.3572984999999996E-3</v>
      </c>
      <c r="D130" s="106">
        <v>4.57</v>
      </c>
      <c r="E130" s="107">
        <f>IF(ISNUMBER(D130), (D130 - $B130) / $B130, "")</f>
        <v>0</v>
      </c>
      <c r="F130" s="108">
        <f>IF(ISNUMBER(D130), $B145 * E130, "")</f>
        <v>0</v>
      </c>
      <c r="G130" s="109">
        <v>4.4000000000000004</v>
      </c>
      <c r="H130" s="107">
        <f>IF(ISNUMBER(G130), (G130 - $B130) / $B130, "")</f>
        <v>-3.7199124726477004E-2</v>
      </c>
      <c r="I130" s="110">
        <f>IF(ISNUMBER(G130), $B145 * H130, "")</f>
        <v>-5579.8687089715504</v>
      </c>
      <c r="J130" s="106">
        <v>4.46</v>
      </c>
      <c r="K130" s="107">
        <f>IF(ISNUMBER(J130), (J130 - $B130) / $B130, "")</f>
        <v>-2.4070021881838141E-2</v>
      </c>
      <c r="L130" s="108">
        <f>IF(ISNUMBER(J130), $B145 * K130, "")</f>
        <v>-3610.5032822757212</v>
      </c>
      <c r="M130" s="109">
        <v>4.4800000000000004</v>
      </c>
      <c r="N130" s="107">
        <f>IF(ISNUMBER(M130), (M130 - $B130) / $B130, "")</f>
        <v>-1.9693654266958391E-2</v>
      </c>
      <c r="O130" s="108">
        <f>IF(ISNUMBER(M130), $B145 * N130, "")</f>
        <v>-2954.0481400437588</v>
      </c>
      <c r="Q130" s="264"/>
      <c r="R130" s="264"/>
      <c r="S130" s="264"/>
    </row>
    <row r="131" spans="1:19" ht="17.25" thickBot="1">
      <c r="A131" s="125" t="s">
        <v>146</v>
      </c>
      <c r="B131" s="126">
        <v>22.8</v>
      </c>
      <c r="C131" s="77">
        <v>-4.3668122000000004E-3</v>
      </c>
      <c r="D131" s="15">
        <v>23.3</v>
      </c>
      <c r="E131" s="32">
        <f t="shared" ref="E131:E134" si="66">IF(ISNUMBER(D131), (D131 - $B131) / $B131, "")</f>
        <v>2.1929824561403508E-2</v>
      </c>
      <c r="F131" s="18">
        <f>IF(ISNUMBER(D131), $B145 * E131, "")</f>
        <v>3289.4736842105262</v>
      </c>
      <c r="G131" s="31">
        <v>22</v>
      </c>
      <c r="H131" s="32">
        <f t="shared" ref="H131:H134" si="67">IF(ISNUMBER(G131), (G131 - $B131) / $B131, "")</f>
        <v>-3.5087719298245647E-2</v>
      </c>
      <c r="I131" s="101">
        <f>IF(ISNUMBER(G131), $B145 * H131, "")</f>
        <v>-5263.1578947368471</v>
      </c>
      <c r="J131" s="15">
        <v>21.9</v>
      </c>
      <c r="K131" s="32">
        <f t="shared" ref="K131:K134" si="68">IF(ISNUMBER(J131), (J131 - $B131) / $B131, "")</f>
        <v>-3.9473684210526411E-2</v>
      </c>
      <c r="L131" s="18">
        <f>IF(ISNUMBER(J131), $B145 * K131, "")</f>
        <v>-5921.0526315789621</v>
      </c>
      <c r="M131" s="31">
        <v>22.1</v>
      </c>
      <c r="N131" s="32">
        <f t="shared" ref="N131:N134" si="69">IF(ISNUMBER(M131), (M131 - $B131) / $B131, "")</f>
        <v>-3.0701754385964879E-2</v>
      </c>
      <c r="O131" s="18">
        <f>IF(ISNUMBER(M131), $B145 * N131, "")</f>
        <v>-4605.2631578947321</v>
      </c>
      <c r="Q131" s="264"/>
      <c r="R131" s="264"/>
      <c r="S131" s="264"/>
    </row>
    <row r="132" spans="1:19" ht="17.25" thickBot="1">
      <c r="A132" s="125" t="s">
        <v>248</v>
      </c>
      <c r="B132" s="126">
        <v>96.3</v>
      </c>
      <c r="C132" s="77">
        <v>-6.1919504999999996E-3</v>
      </c>
      <c r="D132" s="15">
        <v>95.8</v>
      </c>
      <c r="E132" s="32">
        <f t="shared" si="66"/>
        <v>-5.1921079958463139E-3</v>
      </c>
      <c r="F132" s="18">
        <f>IF(ISNUMBER(D132), $B145 * E132, "")</f>
        <v>-778.81619937694711</v>
      </c>
      <c r="G132" s="31">
        <v>92.3</v>
      </c>
      <c r="H132" s="32">
        <f t="shared" si="67"/>
        <v>-4.1536863966770511E-2</v>
      </c>
      <c r="I132" s="101">
        <f>IF(ISNUMBER(G132), $B145 * H132, "")</f>
        <v>-6230.5295950155769</v>
      </c>
      <c r="J132" s="15">
        <v>95</v>
      </c>
      <c r="K132" s="32">
        <f t="shared" si="68"/>
        <v>-1.3499480789200387E-2</v>
      </c>
      <c r="L132" s="18">
        <f>IF(ISNUMBER(J132), $B145 * K132, "")</f>
        <v>-2024.922118380058</v>
      </c>
      <c r="M132" s="31">
        <v>94.4</v>
      </c>
      <c r="N132" s="32">
        <f t="shared" si="69"/>
        <v>-1.9730010384215905E-2</v>
      </c>
      <c r="O132" s="18">
        <f>IF(ISNUMBER(M132), $B145 * N132, "")</f>
        <v>-2959.5015576323858</v>
      </c>
      <c r="Q132" s="264"/>
      <c r="R132" s="264"/>
      <c r="S132" s="264"/>
    </row>
    <row r="133" spans="1:19" ht="17.25" thickBot="1">
      <c r="A133" s="125" t="s">
        <v>200</v>
      </c>
      <c r="B133" s="126">
        <v>89.1</v>
      </c>
      <c r="C133" s="77">
        <v>-1.2195121999999999E-2</v>
      </c>
      <c r="D133" s="15">
        <v>86.3</v>
      </c>
      <c r="E133" s="32">
        <f t="shared" si="66"/>
        <v>-3.142536475869806E-2</v>
      </c>
      <c r="F133" s="18">
        <f>IF(ISNUMBER(D133), $B145 * E133, "")</f>
        <v>-4713.8047138047086</v>
      </c>
      <c r="G133" s="31">
        <v>83.4</v>
      </c>
      <c r="H133" s="32">
        <f t="shared" si="67"/>
        <v>-6.3973063973063848E-2</v>
      </c>
      <c r="I133" s="101">
        <f>IF(ISNUMBER(G133), $B145 * H133, "")</f>
        <v>-9595.9595959595772</v>
      </c>
      <c r="J133" s="15">
        <v>83.5</v>
      </c>
      <c r="K133" s="32">
        <f t="shared" si="68"/>
        <v>-6.285072951739612E-2</v>
      </c>
      <c r="L133" s="18">
        <f>IF(ISNUMBER(J133), $B145 * K133, "")</f>
        <v>-9427.6094276094173</v>
      </c>
      <c r="M133" s="31">
        <v>83</v>
      </c>
      <c r="N133" s="32">
        <f t="shared" si="69"/>
        <v>-6.8462401795735067E-2</v>
      </c>
      <c r="O133" s="18">
        <f>IF(ISNUMBER(M133), $B145 * N133, "")</f>
        <v>-10269.360269360261</v>
      </c>
      <c r="Q133" s="33"/>
      <c r="R133" s="33"/>
    </row>
    <row r="134" spans="1:19" ht="17.25" thickBot="1">
      <c r="A134" s="130" t="s">
        <v>65</v>
      </c>
      <c r="B134" s="131">
        <v>66.400000000000006</v>
      </c>
      <c r="C134" s="79">
        <v>-1.33729569E-2</v>
      </c>
      <c r="D134" s="24">
        <v>65.400000000000006</v>
      </c>
      <c r="E134" s="25">
        <f t="shared" si="66"/>
        <v>-1.506024096385542E-2</v>
      </c>
      <c r="F134" s="104">
        <f>IF(ISNUMBER(D134), $B145 * E134, "")</f>
        <v>-2259.0361445783128</v>
      </c>
      <c r="G134" s="102">
        <v>63.7</v>
      </c>
      <c r="H134" s="25">
        <f t="shared" si="67"/>
        <v>-4.0662650602409679E-2</v>
      </c>
      <c r="I134" s="103">
        <f>IF(ISNUMBER(G134), $B145 * H134, "")</f>
        <v>-6099.3975903614519</v>
      </c>
      <c r="J134" s="24">
        <v>64</v>
      </c>
      <c r="K134" s="25">
        <f t="shared" si="68"/>
        <v>-3.6144578313253094E-2</v>
      </c>
      <c r="L134" s="104">
        <f>IF(ISNUMBER(J134), $B145 * K134, "")</f>
        <v>-5421.6867469879644</v>
      </c>
      <c r="M134" s="102">
        <v>63.6</v>
      </c>
      <c r="N134" s="25">
        <f t="shared" si="69"/>
        <v>-4.216867469879524E-2</v>
      </c>
      <c r="O134" s="104">
        <f>IF(ISNUMBER(M134), $B145 * N134, "")</f>
        <v>-6325.3012048192859</v>
      </c>
      <c r="Q134" s="265"/>
      <c r="R134" s="266"/>
      <c r="S134" s="267"/>
    </row>
    <row r="135" spans="1:19">
      <c r="A135" s="123" t="s">
        <v>148</v>
      </c>
      <c r="B135" s="124">
        <v>14.6</v>
      </c>
      <c r="C135" s="76">
        <v>-1.3513513499999999E-2</v>
      </c>
      <c r="D135" s="13">
        <v>14.3</v>
      </c>
      <c r="E135" s="14">
        <f>IF(ISNUMBER(D135), (D135 - $B135) / $B135, "")</f>
        <v>-2.0547945205479378E-2</v>
      </c>
      <c r="F135" s="16">
        <f>IF(ISNUMBER(D135), $B145 * E135, "")</f>
        <v>-3082.1917808219068</v>
      </c>
      <c r="G135" s="29">
        <v>13.6</v>
      </c>
      <c r="H135" s="14">
        <f>IF(ISNUMBER(G135), (G135 - $B135) / $B135, "")</f>
        <v>-6.8493150684931503E-2</v>
      </c>
      <c r="I135" s="100">
        <f>IF(ISNUMBER(G135), $B145 * H135, "")</f>
        <v>-10273.972602739725</v>
      </c>
      <c r="J135" s="13">
        <v>13.6</v>
      </c>
      <c r="K135" s="14">
        <f>IF(ISNUMBER(J135), (J135 - $B135) / $B135, "")</f>
        <v>-6.8493150684931503E-2</v>
      </c>
      <c r="L135" s="16">
        <f>IF(ISNUMBER(J135), $B145 * K135, "")</f>
        <v>-10273.972602739725</v>
      </c>
      <c r="M135" s="29">
        <v>13.6</v>
      </c>
      <c r="N135" s="14">
        <f>IF(ISNUMBER(M135), (M135 - $B135) / $B135, "")</f>
        <v>-6.8493150684931503E-2</v>
      </c>
      <c r="O135" s="16">
        <f>IF(ISNUMBER(M135), $B145 * N135, "")</f>
        <v>-10273.972602739725</v>
      </c>
      <c r="Q135" s="268"/>
      <c r="R135" s="269"/>
      <c r="S135" s="270"/>
    </row>
    <row r="136" spans="1:19" ht="17.25" thickBot="1">
      <c r="A136" s="125" t="s">
        <v>120</v>
      </c>
      <c r="B136" s="126">
        <v>39.9</v>
      </c>
      <c r="C136" s="77">
        <v>-1.4814814799999999E-2</v>
      </c>
      <c r="D136" s="15">
        <v>39.799999999999997</v>
      </c>
      <c r="E136" s="32">
        <f t="shared" ref="E136:E139" si="70">IF(ISNUMBER(D136), (D136 - $B136) / $B136, "")</f>
        <v>-2.5062656641604369E-3</v>
      </c>
      <c r="F136" s="18">
        <f>IF(ISNUMBER(D136), $B145 * E136, "")</f>
        <v>-375.93984962406552</v>
      </c>
      <c r="G136" s="31">
        <v>38.1</v>
      </c>
      <c r="H136" s="32">
        <f t="shared" ref="H136:H139" si="71">IF(ISNUMBER(G136), (G136 - $B136) / $B136, "")</f>
        <v>-4.5112781954887146E-2</v>
      </c>
      <c r="I136" s="101">
        <f>IF(ISNUMBER(G136), $B145 * H136, "")</f>
        <v>-6766.9172932330721</v>
      </c>
      <c r="J136" s="15">
        <v>38</v>
      </c>
      <c r="K136" s="32">
        <f t="shared" ref="K136:K139" si="72">IF(ISNUMBER(J136), (J136 - $B136) / $B136, "")</f>
        <v>-4.7619047619047582E-2</v>
      </c>
      <c r="L136" s="18">
        <f>IF(ISNUMBER(J136), $B145 * K136, "")</f>
        <v>-7142.8571428571377</v>
      </c>
      <c r="M136" s="31">
        <v>38.1</v>
      </c>
      <c r="N136" s="32">
        <f t="shared" ref="N136:N139" si="73">IF(ISNUMBER(M136), (M136 - $B136) / $B136, "")</f>
        <v>-4.5112781954887146E-2</v>
      </c>
      <c r="O136" s="18">
        <f>IF(ISNUMBER(M136), $B145 * N136, "")</f>
        <v>-6766.9172932330721</v>
      </c>
      <c r="Q136" s="271"/>
      <c r="R136" s="272"/>
      <c r="S136" s="273"/>
    </row>
    <row r="137" spans="1:19" ht="17.25" thickBot="1">
      <c r="A137" s="125" t="s">
        <v>188</v>
      </c>
      <c r="B137" s="126">
        <v>19.8</v>
      </c>
      <c r="C137" s="77">
        <v>-1.49253731E-2</v>
      </c>
      <c r="D137" s="15">
        <v>19.100000000000001</v>
      </c>
      <c r="E137" s="32">
        <f t="shared" si="70"/>
        <v>-3.5353535353535318E-2</v>
      </c>
      <c r="F137" s="18">
        <f>IF(ISNUMBER(D137), $B145 * E137, "")</f>
        <v>-5303.0303030302975</v>
      </c>
      <c r="G137" s="31">
        <v>18.2</v>
      </c>
      <c r="H137" s="32">
        <f t="shared" si="71"/>
        <v>-8.080808080808087E-2</v>
      </c>
      <c r="I137" s="101">
        <f>IF(ISNUMBER(G137), $B145 * H137, "")</f>
        <v>-12121.212121212131</v>
      </c>
      <c r="J137" s="15">
        <v>18.399999999999999</v>
      </c>
      <c r="K137" s="32">
        <f t="shared" si="72"/>
        <v>-7.0707070707070815E-2</v>
      </c>
      <c r="L137" s="18">
        <f>IF(ISNUMBER(J137), $B145 * K137, "")</f>
        <v>-10606.060606060622</v>
      </c>
      <c r="M137" s="31">
        <v>18.3</v>
      </c>
      <c r="N137" s="32">
        <f t="shared" si="73"/>
        <v>-7.575757575757576E-2</v>
      </c>
      <c r="O137" s="18">
        <f>IF(ISNUMBER(M137), $B145 * N137, "")</f>
        <v>-11363.636363636364</v>
      </c>
      <c r="Q137" s="264"/>
      <c r="R137" s="264"/>
      <c r="S137" s="264"/>
    </row>
    <row r="138" spans="1:19" ht="17.25" thickBot="1">
      <c r="A138" s="125" t="s">
        <v>232</v>
      </c>
      <c r="B138" s="126">
        <v>87.6</v>
      </c>
      <c r="C138" s="77">
        <v>-1.6835016800000002E-2</v>
      </c>
      <c r="D138" s="15">
        <v>85.6</v>
      </c>
      <c r="E138" s="32">
        <f t="shared" si="70"/>
        <v>-2.2831050228310504E-2</v>
      </c>
      <c r="F138" s="18">
        <f>IF(ISNUMBER(D138), $B145 * E138, "")</f>
        <v>-3424.6575342465758</v>
      </c>
      <c r="G138" s="31">
        <v>82.2</v>
      </c>
      <c r="H138" s="32">
        <f t="shared" si="71"/>
        <v>-6.1643835616438263E-2</v>
      </c>
      <c r="I138" s="101">
        <f>IF(ISNUMBER(G138), $B145 * H138, "")</f>
        <v>-9246.5753424657396</v>
      </c>
      <c r="J138" s="15">
        <v>82.1</v>
      </c>
      <c r="K138" s="32">
        <f t="shared" si="72"/>
        <v>-6.2785388127853892E-2</v>
      </c>
      <c r="L138" s="18">
        <f>IF(ISNUMBER(J138), $B145 * K138, "")</f>
        <v>-9417.8082191780832</v>
      </c>
      <c r="M138" s="31">
        <v>82.2</v>
      </c>
      <c r="N138" s="32">
        <f t="shared" si="73"/>
        <v>-6.1643835616438263E-2</v>
      </c>
      <c r="O138" s="18">
        <f>IF(ISNUMBER(M138), $B145 * N138, "")</f>
        <v>-9246.5753424657396</v>
      </c>
      <c r="Q138" s="274"/>
      <c r="R138" s="274"/>
      <c r="S138" s="274"/>
    </row>
    <row r="139" spans="1:19" ht="17.25" thickBot="1">
      <c r="A139" s="127" t="s">
        <v>206</v>
      </c>
      <c r="B139" s="128">
        <v>17</v>
      </c>
      <c r="C139" s="78">
        <v>-1.7341040499999998E-2</v>
      </c>
      <c r="D139" s="20">
        <v>16.600000000000001</v>
      </c>
      <c r="E139" s="21">
        <f t="shared" si="70"/>
        <v>-2.3529411764705799E-2</v>
      </c>
      <c r="F139" s="22">
        <f>IF(ISNUMBER(D139), $B145 * E139, "")</f>
        <v>-3529.4117647058697</v>
      </c>
      <c r="G139" s="30">
        <v>15.7</v>
      </c>
      <c r="H139" s="21">
        <f t="shared" si="71"/>
        <v>-7.6470588235294165E-2</v>
      </c>
      <c r="I139" s="105">
        <f>IF(ISNUMBER(G139), $B145 * H139, "")</f>
        <v>-11470.588235294124</v>
      </c>
      <c r="J139" s="20">
        <v>15.7</v>
      </c>
      <c r="K139" s="21">
        <f t="shared" si="72"/>
        <v>-7.6470588235294165E-2</v>
      </c>
      <c r="L139" s="22">
        <f>IF(ISNUMBER(J139), $B145 * K139, "")</f>
        <v>-11470.588235294124</v>
      </c>
      <c r="M139" s="30">
        <v>15.6</v>
      </c>
      <c r="N139" s="21">
        <f t="shared" si="73"/>
        <v>-8.2352941176470615E-2</v>
      </c>
      <c r="O139" s="22">
        <f>IF(ISNUMBER(M139), $B145 * N139, "")</f>
        <v>-12352.941176470593</v>
      </c>
      <c r="Q139" s="274"/>
      <c r="R139" s="274"/>
      <c r="S139" s="274"/>
    </row>
    <row r="140" spans="1:19" ht="17.25" thickBot="1">
      <c r="A140" s="125" t="s">
        <v>208</v>
      </c>
      <c r="B140" s="129">
        <v>21.9</v>
      </c>
      <c r="C140" s="80">
        <v>-1.79372197E-2</v>
      </c>
      <c r="D140" s="106">
        <v>21.4</v>
      </c>
      <c r="E140" s="107">
        <f>IF(ISNUMBER(D140), (D140 - $B140) / $B140, "")</f>
        <v>-2.2831050228310504E-2</v>
      </c>
      <c r="F140" s="108">
        <f>IF(ISNUMBER(D140), $B145 * E140, "")</f>
        <v>-3424.6575342465758</v>
      </c>
      <c r="G140" s="109">
        <v>20.2</v>
      </c>
      <c r="H140" s="107">
        <f>IF(ISNUMBER(G140), (G140 - $B140) / $B140, "")</f>
        <v>-7.7625570776255676E-2</v>
      </c>
      <c r="I140" s="110">
        <f>IF(ISNUMBER(G140), $B145 * H140, "")</f>
        <v>-11643.835616438351</v>
      </c>
      <c r="J140" s="106">
        <v>20.2</v>
      </c>
      <c r="K140" s="107">
        <f>IF(ISNUMBER(J140), (J140 - $B140) / $B140, "")</f>
        <v>-7.7625570776255676E-2</v>
      </c>
      <c r="L140" s="108">
        <f>IF(ISNUMBER(J140), $B145 * K140, "")</f>
        <v>-11643.835616438351</v>
      </c>
      <c r="M140" s="109">
        <v>20</v>
      </c>
      <c r="N140" s="107">
        <f>IF(ISNUMBER(M140), (M140 - $B140) / $B140, "")</f>
        <v>-8.6757990867579848E-2</v>
      </c>
      <c r="O140" s="108">
        <f>IF(ISNUMBER(M140), $B145 * N140, "")</f>
        <v>-13013.698630136978</v>
      </c>
      <c r="Q140" s="264"/>
      <c r="R140" s="264"/>
      <c r="S140" s="264"/>
    </row>
    <row r="141" spans="1:19" ht="17.25" thickBot="1">
      <c r="A141" s="125" t="s">
        <v>72</v>
      </c>
      <c r="B141" s="126">
        <v>41.4</v>
      </c>
      <c r="C141" s="77">
        <v>-2.1276595700000001E-2</v>
      </c>
      <c r="D141" s="15">
        <v>40.6</v>
      </c>
      <c r="E141" s="32">
        <f t="shared" ref="E141:E144" si="74">IF(ISNUMBER(D141), (D141 - $B141) / $B141, "")</f>
        <v>-1.9323671497584474E-2</v>
      </c>
      <c r="F141" s="18">
        <f>IF(ISNUMBER(D141), $B145 * E141, "")</f>
        <v>-2898.550724637671</v>
      </c>
      <c r="G141" s="31">
        <v>38</v>
      </c>
      <c r="H141" s="32">
        <f t="shared" ref="H141:H144" si="75">IF(ISNUMBER(G141), (G141 - $B141) / $B141, "")</f>
        <v>-8.2125603864734262E-2</v>
      </c>
      <c r="I141" s="101">
        <f>IF(ISNUMBER(G141), $B145 * H141, "")</f>
        <v>-12318.840579710139</v>
      </c>
      <c r="J141" s="15">
        <v>37.9</v>
      </c>
      <c r="K141" s="32">
        <f t="shared" ref="K141:K144" si="76">IF(ISNUMBER(J141), (J141 - $B141) / $B141, "")</f>
        <v>-8.4541062801932368E-2</v>
      </c>
      <c r="L141" s="18">
        <f>IF(ISNUMBER(J141), $B145 * K141, "")</f>
        <v>-12681.159420289856</v>
      </c>
      <c r="M141" s="31">
        <v>37.700000000000003</v>
      </c>
      <c r="N141" s="32">
        <f t="shared" ref="N141:N144" si="77">IF(ISNUMBER(M141), (M141 - $B141) / $B141, "")</f>
        <v>-8.93719806763284E-2</v>
      </c>
      <c r="O141" s="18">
        <f>IF(ISNUMBER(M141), $B145 * N141, "")</f>
        <v>-13405.79710144926</v>
      </c>
      <c r="Q141" s="264"/>
      <c r="R141" s="264"/>
      <c r="S141" s="264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64"/>
      <c r="R142" s="264"/>
      <c r="S142" s="264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53"/>
      <c r="R143" s="254"/>
      <c r="S143" s="255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56"/>
      <c r="R144" s="257"/>
      <c r="S144" s="258"/>
    </row>
    <row r="145" spans="1:19" ht="17.25" thickBot="1">
      <c r="A145" s="132" t="s">
        <v>268</v>
      </c>
      <c r="B145" s="317">
        <f>$B$37</f>
        <v>150000</v>
      </c>
      <c r="C145" s="318"/>
      <c r="D145" s="26" t="s">
        <v>269</v>
      </c>
      <c r="E145" s="27">
        <f>IF(COUNT(E125:E144), SUM(E125:E144) / COUNT(E125:E144), 0)</f>
        <v>-1.7471003654705202E-2</v>
      </c>
      <c r="F145" s="28">
        <f>SUM(F125:F144)</f>
        <v>-44551.059319498272</v>
      </c>
      <c r="G145" s="26" t="s">
        <v>269</v>
      </c>
      <c r="H145" s="27">
        <f>IF(COUNT(H125:H144), SUM(H125:H144) / COUNT(H125:H144), 0)</f>
        <v>-6.3139549185671592E-2</v>
      </c>
      <c r="I145" s="28">
        <f>SUM(I125:I144)</f>
        <v>-161005.85042346257</v>
      </c>
      <c r="J145" s="26" t="s">
        <v>269</v>
      </c>
      <c r="K145" s="27">
        <f>IF(COUNT(K125:K144), SUM(K125:K144) / COUNT(K125:K144), 0)</f>
        <v>-6.0215960903099913E-2</v>
      </c>
      <c r="L145" s="28">
        <f>SUM(L125:L144)</f>
        <v>-153550.70030290476</v>
      </c>
      <c r="M145" s="26" t="s">
        <v>269</v>
      </c>
      <c r="N145" s="27">
        <f>IF(COUNT(N125:N144), SUM(N125:N144) / COUNT(N125:N144), 0)</f>
        <v>-6.3221118094457518E-2</v>
      </c>
      <c r="O145" s="28">
        <f>SUM(O125:O144)</f>
        <v>-161213.85114086667</v>
      </c>
      <c r="Q145" s="259"/>
      <c r="R145" s="260"/>
      <c r="S145" s="261"/>
    </row>
    <row r="147" spans="1:19" ht="17.25" thickBot="1"/>
    <row r="148" spans="1:19" ht="17.25" thickBot="1">
      <c r="A148" s="275" t="s">
        <v>257</v>
      </c>
      <c r="B148" s="276"/>
      <c r="C148" s="276"/>
      <c r="D148" s="276"/>
      <c r="E148" s="276"/>
      <c r="F148" s="276"/>
      <c r="G148" s="276"/>
      <c r="H148" s="276"/>
      <c r="I148" s="276"/>
      <c r="J148" s="276"/>
      <c r="K148" s="276"/>
      <c r="L148" s="276"/>
      <c r="M148" s="276"/>
      <c r="N148" s="276"/>
      <c r="O148" s="277"/>
      <c r="Q148" s="274"/>
      <c r="R148" s="274"/>
      <c r="S148" s="274"/>
    </row>
    <row r="149" spans="1:19" ht="17.25" thickBot="1">
      <c r="A149" s="213" t="s">
        <v>265</v>
      </c>
      <c r="B149" s="275" t="s">
        <v>49</v>
      </c>
      <c r="C149" s="277"/>
      <c r="D149" s="275" t="s">
        <v>58</v>
      </c>
      <c r="E149" s="276"/>
      <c r="F149" s="277"/>
      <c r="G149" s="278">
        <f>_xlfn.IFNA(VLOOKUP(B149, 현재가테이블!$B$2:$D$200, 2, FALSE), "-")</f>
        <v>74050000</v>
      </c>
      <c r="H149" s="279"/>
      <c r="I149" s="280"/>
      <c r="J149" s="275" t="s">
        <v>59</v>
      </c>
      <c r="K149" s="276"/>
      <c r="L149" s="277"/>
      <c r="M149" s="281">
        <f>_xlfn.IFNA(VLOOKUP(B149, 현재가테이블!$B$2:$D$200, 3, FALSE), "-")</f>
        <v>-1.04236269E-2</v>
      </c>
      <c r="N149" s="282"/>
      <c r="O149" s="283"/>
      <c r="Q149" s="274"/>
      <c r="R149" s="274"/>
      <c r="S149" s="274"/>
    </row>
    <row r="150" spans="1:19" ht="17.25" thickBot="1">
      <c r="A150" s="319" t="s">
        <v>55</v>
      </c>
      <c r="B150" s="315" t="str">
        <f>TEXT($G$1, "[$-ko-KR]yyyy-mm-dd(ddd) ") &amp; "오전 00:00"</f>
        <v>2021-10-15(금) 오전 00:00</v>
      </c>
      <c r="C150" s="316"/>
      <c r="D150" s="288" t="str">
        <f>TEXT($G$1, "[$-ko-KR]yyyy-mm-dd(ddd) ") &amp; "오후 14:00"</f>
        <v>2021-10-15(금) 오후 14:00</v>
      </c>
      <c r="E150" s="289"/>
      <c r="F150" s="290"/>
      <c r="G150" s="288" t="str">
        <f>TEXT($G$1, "[$-ko-KR]yyyy-mm-dd(ddd) ") &amp; "오후 19:00"</f>
        <v>2021-10-15(금) 오후 19:00</v>
      </c>
      <c r="H150" s="289"/>
      <c r="I150" s="290"/>
      <c r="J150" s="288" t="str">
        <f>TEXT($G$1, "[$-ko-KR]yyyy-mm-dd(ddd) ") &amp; "오후 21:00"</f>
        <v>2021-10-15(금) 오후 21:00</v>
      </c>
      <c r="K150" s="289"/>
      <c r="L150" s="290"/>
      <c r="M150" s="288" t="str">
        <f>TEXT($G$1+1, "[$-ko-KR]yyyy-mm-dd(ddd) ") &amp; "오전 00:00"</f>
        <v>2021-10-16(토) 오전 00:00</v>
      </c>
      <c r="N150" s="289"/>
      <c r="O150" s="290"/>
      <c r="Q150" s="274"/>
      <c r="R150" s="274"/>
      <c r="S150" s="274"/>
    </row>
    <row r="151" spans="1:19" ht="17.25" thickBot="1">
      <c r="A151" s="320"/>
      <c r="B151" s="121" t="s">
        <v>58</v>
      </c>
      <c r="C151" s="122" t="s">
        <v>59</v>
      </c>
      <c r="D151" s="2" t="s">
        <v>58</v>
      </c>
      <c r="E151" s="10" t="s">
        <v>266</v>
      </c>
      <c r="F151" s="11" t="s">
        <v>267</v>
      </c>
      <c r="G151" s="214" t="s">
        <v>58</v>
      </c>
      <c r="H151" s="215" t="s">
        <v>266</v>
      </c>
      <c r="I151" s="216" t="s">
        <v>267</v>
      </c>
      <c r="J151" s="10" t="s">
        <v>58</v>
      </c>
      <c r="K151" s="10" t="s">
        <v>266</v>
      </c>
      <c r="L151" s="115" t="s">
        <v>267</v>
      </c>
      <c r="M151" s="2" t="s">
        <v>58</v>
      </c>
      <c r="N151" s="10" t="s">
        <v>266</v>
      </c>
      <c r="O151" s="66" t="s">
        <v>267</v>
      </c>
      <c r="Q151" s="264"/>
      <c r="R151" s="264"/>
      <c r="S151" s="264"/>
    </row>
    <row r="152" spans="1:19" ht="17.25" thickBot="1">
      <c r="A152" s="123" t="s">
        <v>150</v>
      </c>
      <c r="B152" s="124">
        <v>119</v>
      </c>
      <c r="C152" s="76">
        <v>0</v>
      </c>
      <c r="D152" s="13">
        <v>119</v>
      </c>
      <c r="E152" s="14">
        <f>IF(ISNUMBER(D152), (D152 - $B152) / $B152, "")</f>
        <v>0</v>
      </c>
      <c r="F152" s="16">
        <f>IF(ISNUMBER(D152), $B172 * E152, "")</f>
        <v>0</v>
      </c>
      <c r="G152" s="29">
        <v>119</v>
      </c>
      <c r="H152" s="14">
        <f>IF(ISNUMBER(G152), (G152 - $B152) / $B152, "")</f>
        <v>0</v>
      </c>
      <c r="I152" s="100">
        <f>IF(ISNUMBER(G152), $B172 * H152, "")</f>
        <v>0</v>
      </c>
      <c r="J152" s="13">
        <v>122</v>
      </c>
      <c r="K152" s="14">
        <f>IF(ISNUMBER(J152), (J152 - $B152) / $B152, "")</f>
        <v>2.5210084033613446E-2</v>
      </c>
      <c r="L152" s="16">
        <f>IF(ISNUMBER(J152), $B172 * K152, "")</f>
        <v>3781.5126050420167</v>
      </c>
      <c r="M152" s="29">
        <v>122</v>
      </c>
      <c r="N152" s="14">
        <f>IF(ISNUMBER(M152), (M152 - $B152) / $B152, "")</f>
        <v>2.5210084033613446E-2</v>
      </c>
      <c r="O152" s="16">
        <f>IF(ISNUMBER(M152), $B172 * N152, "")</f>
        <v>3781.5126050420167</v>
      </c>
      <c r="Q152" s="274"/>
      <c r="R152" s="274"/>
      <c r="S152" s="274"/>
    </row>
    <row r="153" spans="1:19" ht="17.25" thickBot="1">
      <c r="A153" s="125" t="s">
        <v>80</v>
      </c>
      <c r="B153" s="126">
        <v>862</v>
      </c>
      <c r="C153" s="77">
        <v>0</v>
      </c>
      <c r="D153" s="15">
        <v>861</v>
      </c>
      <c r="E153" s="32">
        <f t="shared" ref="E153:E156" si="78">IF(ISNUMBER(D153), (D153 - $B153) / $B153, "")</f>
        <v>-1.1600928074245939E-3</v>
      </c>
      <c r="F153" s="18">
        <f>IF(ISNUMBER(D153), $B172 * E153, "")</f>
        <v>-174.01392111368909</v>
      </c>
      <c r="G153" s="31">
        <v>845</v>
      </c>
      <c r="H153" s="32">
        <f t="shared" ref="H153:H156" si="79">IF(ISNUMBER(G153), (G153 - $B153) / $B153, "")</f>
        <v>-1.9721577726218097E-2</v>
      </c>
      <c r="I153" s="101">
        <f>IF(ISNUMBER(G153), $B172 * H153, "")</f>
        <v>-2958.2366589327144</v>
      </c>
      <c r="J153" s="15">
        <v>846</v>
      </c>
      <c r="K153" s="32">
        <f t="shared" ref="K153:K156" si="80">IF(ISNUMBER(J153), (J153 - $B153) / $B153, "")</f>
        <v>-1.8561484918793503E-2</v>
      </c>
      <c r="L153" s="18">
        <f>IF(ISNUMBER(J153), $B172 * K153, "")</f>
        <v>-2784.2227378190255</v>
      </c>
      <c r="M153" s="31">
        <v>851</v>
      </c>
      <c r="N153" s="32">
        <f t="shared" ref="N153:N156" si="81">IF(ISNUMBER(M153), (M153 - $B153) / $B153, "")</f>
        <v>-1.2761020881670533E-2</v>
      </c>
      <c r="O153" s="18">
        <f>IF(ISNUMBER(M153), $B172 * N153, "")</f>
        <v>-1914.15313225058</v>
      </c>
      <c r="Q153" s="274"/>
      <c r="R153" s="274"/>
      <c r="S153" s="274"/>
    </row>
    <row r="154" spans="1:19" ht="17.25" thickBot="1">
      <c r="A154" s="125" t="s">
        <v>192</v>
      </c>
      <c r="B154" s="126">
        <v>138</v>
      </c>
      <c r="C154" s="77">
        <v>0</v>
      </c>
      <c r="D154" s="15">
        <v>135</v>
      </c>
      <c r="E154" s="32">
        <f t="shared" si="78"/>
        <v>-2.1739130434782608E-2</v>
      </c>
      <c r="F154" s="18">
        <f>IF(ISNUMBER(D154), $B172 * E154, "")</f>
        <v>-3260.869565217391</v>
      </c>
      <c r="G154" s="31">
        <v>129</v>
      </c>
      <c r="H154" s="32">
        <f t="shared" si="79"/>
        <v>-6.5217391304347824E-2</v>
      </c>
      <c r="I154" s="101">
        <f>IF(ISNUMBER(G154), $B172 * H154, "")</f>
        <v>-9782.608695652174</v>
      </c>
      <c r="J154" s="15">
        <v>129</v>
      </c>
      <c r="K154" s="32">
        <f t="shared" si="80"/>
        <v>-6.5217391304347824E-2</v>
      </c>
      <c r="L154" s="18">
        <f>IF(ISNUMBER(J154), $B172 * K154, "")</f>
        <v>-9782.608695652174</v>
      </c>
      <c r="M154" s="31">
        <v>128</v>
      </c>
      <c r="N154" s="32">
        <f t="shared" si="81"/>
        <v>-7.2463768115942032E-2</v>
      </c>
      <c r="O154" s="18">
        <f>IF(ISNUMBER(M154), $B172 * N154, "")</f>
        <v>-10869.565217391304</v>
      </c>
      <c r="Q154" s="264"/>
      <c r="R154" s="264"/>
      <c r="S154" s="264"/>
    </row>
    <row r="155" spans="1:19" ht="17.25" thickBot="1">
      <c r="A155" s="125" t="s">
        <v>86</v>
      </c>
      <c r="B155" s="126">
        <v>398</v>
      </c>
      <c r="C155" s="77">
        <v>-2.5062656999999999E-3</v>
      </c>
      <c r="D155" s="15">
        <v>399</v>
      </c>
      <c r="E155" s="32">
        <f t="shared" si="78"/>
        <v>2.5125628140703518E-3</v>
      </c>
      <c r="F155" s="18">
        <f>IF(ISNUMBER(D155), $B172 * E155, "")</f>
        <v>376.88442211055275</v>
      </c>
      <c r="G155" s="31">
        <v>391</v>
      </c>
      <c r="H155" s="32">
        <f t="shared" si="79"/>
        <v>-1.7587939698492462E-2</v>
      </c>
      <c r="I155" s="101">
        <f>IF(ISNUMBER(G155), $B172 * H155, "")</f>
        <v>-2638.1909547738692</v>
      </c>
      <c r="J155" s="15">
        <v>393</v>
      </c>
      <c r="K155" s="32">
        <f t="shared" si="80"/>
        <v>-1.2562814070351759E-2</v>
      </c>
      <c r="L155" s="18">
        <f>IF(ISNUMBER(J155), $B172 * K155, "")</f>
        <v>-1884.422110552764</v>
      </c>
      <c r="M155" s="31">
        <v>395</v>
      </c>
      <c r="N155" s="32">
        <f t="shared" si="81"/>
        <v>-7.537688442211055E-3</v>
      </c>
      <c r="O155" s="18">
        <f>IF(ISNUMBER(M155), $B172 * N155, "")</f>
        <v>-1130.6532663316582</v>
      </c>
      <c r="Q155" s="264"/>
      <c r="R155" s="264"/>
      <c r="S155" s="264"/>
    </row>
    <row r="156" spans="1:19" ht="17.25" thickBot="1">
      <c r="A156" s="127" t="s">
        <v>228</v>
      </c>
      <c r="B156" s="128">
        <v>353</v>
      </c>
      <c r="C156" s="78">
        <v>-2.8248587999999998E-3</v>
      </c>
      <c r="D156" s="20">
        <v>345</v>
      </c>
      <c r="E156" s="21">
        <f t="shared" si="78"/>
        <v>-2.2662889518413599E-2</v>
      </c>
      <c r="F156" s="22">
        <f>IF(ISNUMBER(D156), $B172 * E156, "")</f>
        <v>-3399.4334277620396</v>
      </c>
      <c r="G156" s="30">
        <v>340</v>
      </c>
      <c r="H156" s="21">
        <f t="shared" si="79"/>
        <v>-3.6827195467422094E-2</v>
      </c>
      <c r="I156" s="105">
        <f>IF(ISNUMBER(G156), $B172 * H156, "")</f>
        <v>-5524.0793201133138</v>
      </c>
      <c r="J156" s="20">
        <v>340</v>
      </c>
      <c r="K156" s="21">
        <f t="shared" si="80"/>
        <v>-3.6827195467422094E-2</v>
      </c>
      <c r="L156" s="22">
        <f>IF(ISNUMBER(J156), $B172 * K156, "")</f>
        <v>-5524.0793201133138</v>
      </c>
      <c r="M156" s="30">
        <v>338</v>
      </c>
      <c r="N156" s="21">
        <f t="shared" si="81"/>
        <v>-4.2492917847025496E-2</v>
      </c>
      <c r="O156" s="22">
        <f>IF(ISNUMBER(M156), $B172 * N156, "")</f>
        <v>-6373.9376770538247</v>
      </c>
      <c r="Q156" s="264"/>
      <c r="R156" s="264"/>
      <c r="S156" s="264"/>
    </row>
    <row r="157" spans="1:19" ht="17.25" thickBot="1">
      <c r="A157" s="125" t="s">
        <v>122</v>
      </c>
      <c r="B157" s="129">
        <v>614</v>
      </c>
      <c r="C157" s="80">
        <v>-3.2467531999999999E-3</v>
      </c>
      <c r="D157" s="106">
        <v>610</v>
      </c>
      <c r="E157" s="107">
        <f>IF(ISNUMBER(D157), (D157 - $B157) / $B157, "")</f>
        <v>-6.5146579804560263E-3</v>
      </c>
      <c r="F157" s="108">
        <f>IF(ISNUMBER(D157), $B172 * E157, "")</f>
        <v>-977.19869706840393</v>
      </c>
      <c r="G157" s="109">
        <v>589</v>
      </c>
      <c r="H157" s="107">
        <f>IF(ISNUMBER(G157), (G157 - $B157) / $B157, "")</f>
        <v>-4.071661237785016E-2</v>
      </c>
      <c r="I157" s="110">
        <f>IF(ISNUMBER(G157), $B172 * H157, "")</f>
        <v>-6107.4918566775241</v>
      </c>
      <c r="J157" s="106">
        <v>595</v>
      </c>
      <c r="K157" s="107">
        <f>IF(ISNUMBER(J157), (J157 - $B157) / $B157, "")</f>
        <v>-3.0944625407166124E-2</v>
      </c>
      <c r="L157" s="108">
        <f>IF(ISNUMBER(J157), $B172 * K157, "")</f>
        <v>-4641.6938110749188</v>
      </c>
      <c r="M157" s="109">
        <v>590</v>
      </c>
      <c r="N157" s="107">
        <f>IF(ISNUMBER(M157), (M157 - $B157) / $B157, "")</f>
        <v>-3.9087947882736153E-2</v>
      </c>
      <c r="O157" s="108">
        <f>IF(ISNUMBER(M157), $B172 * N157, "")</f>
        <v>-5863.1921824104229</v>
      </c>
      <c r="Q157" s="264"/>
      <c r="R157" s="264"/>
      <c r="S157" s="264"/>
    </row>
    <row r="158" spans="1:19" ht="17.25" thickBot="1">
      <c r="A158" s="125" t="s">
        <v>204</v>
      </c>
      <c r="B158" s="126">
        <v>916</v>
      </c>
      <c r="C158" s="77">
        <v>-3.2644178000000002E-3</v>
      </c>
      <c r="D158" s="15">
        <v>920</v>
      </c>
      <c r="E158" s="32">
        <f t="shared" ref="E158:E161" si="82">IF(ISNUMBER(D158), (D158 - $B158) / $B158, "")</f>
        <v>4.3668122270742356E-3</v>
      </c>
      <c r="F158" s="18">
        <f>IF(ISNUMBER(D158), $B172 * E158, "")</f>
        <v>655.02183406113534</v>
      </c>
      <c r="G158" s="31">
        <v>867</v>
      </c>
      <c r="H158" s="32">
        <f t="shared" ref="H158:H161" si="83">IF(ISNUMBER(G158), (G158 - $B158) / $B158, "")</f>
        <v>-5.3493449781659388E-2</v>
      </c>
      <c r="I158" s="101">
        <f>IF(ISNUMBER(G158), $B172 * H158, "")</f>
        <v>-8024.0174672489084</v>
      </c>
      <c r="J158" s="15">
        <v>871</v>
      </c>
      <c r="K158" s="32">
        <f t="shared" ref="K158:K161" si="84">IF(ISNUMBER(J158), (J158 - $B158) / $B158, "")</f>
        <v>-4.9126637554585149E-2</v>
      </c>
      <c r="L158" s="18">
        <f>IF(ISNUMBER(J158), $B172 * K158, "")</f>
        <v>-7368.995633187772</v>
      </c>
      <c r="M158" s="31">
        <v>864</v>
      </c>
      <c r="N158" s="32">
        <f t="shared" ref="N158:N161" si="85">IF(ISNUMBER(M158), (M158 - $B158) / $B158, "")</f>
        <v>-5.6768558951965066E-2</v>
      </c>
      <c r="O158" s="18">
        <f>IF(ISNUMBER(M158), $B172 * N158, "")</f>
        <v>-8515.283842794759</v>
      </c>
      <c r="Q158" s="264"/>
      <c r="R158" s="264"/>
      <c r="S158" s="264"/>
    </row>
    <row r="159" spans="1:19" ht="17.25" thickBot="1">
      <c r="A159" s="125" t="s">
        <v>116</v>
      </c>
      <c r="B159" s="126">
        <v>226</v>
      </c>
      <c r="C159" s="77">
        <v>-4.4052863000000001E-3</v>
      </c>
      <c r="D159" s="15">
        <v>231</v>
      </c>
      <c r="E159" s="32">
        <f t="shared" si="82"/>
        <v>2.2123893805309734E-2</v>
      </c>
      <c r="F159" s="18">
        <f>IF(ISNUMBER(D159), $B172 * E159, "")</f>
        <v>3318.5840707964603</v>
      </c>
      <c r="G159" s="31">
        <v>225</v>
      </c>
      <c r="H159" s="32">
        <f t="shared" si="83"/>
        <v>-4.4247787610619468E-3</v>
      </c>
      <c r="I159" s="101">
        <f>IF(ISNUMBER(G159), $B172 * H159, "")</f>
        <v>-663.71681415929197</v>
      </c>
      <c r="J159" s="15">
        <v>226</v>
      </c>
      <c r="K159" s="32">
        <f t="shared" si="84"/>
        <v>0</v>
      </c>
      <c r="L159" s="18">
        <f>IF(ISNUMBER(J159), $B172 * K159, "")</f>
        <v>0</v>
      </c>
      <c r="M159" s="31">
        <v>227</v>
      </c>
      <c r="N159" s="32">
        <f t="shared" si="85"/>
        <v>4.4247787610619468E-3</v>
      </c>
      <c r="O159" s="18">
        <f>IF(ISNUMBER(M159), $B172 * N159, "")</f>
        <v>663.71681415929197</v>
      </c>
      <c r="Q159" s="264"/>
      <c r="R159" s="264"/>
      <c r="S159" s="264"/>
    </row>
    <row r="160" spans="1:19" ht="17.25" thickBot="1">
      <c r="A160" s="125" t="s">
        <v>252</v>
      </c>
      <c r="B160" s="126">
        <v>422</v>
      </c>
      <c r="C160" s="77">
        <v>-4.7169810999999999E-3</v>
      </c>
      <c r="D160" s="15">
        <v>436</v>
      </c>
      <c r="E160" s="32">
        <f t="shared" si="82"/>
        <v>3.3175355450236969E-2</v>
      </c>
      <c r="F160" s="18">
        <f>IF(ISNUMBER(D160), $B172 * E160, "")</f>
        <v>4976.3033175355458</v>
      </c>
      <c r="G160" s="31">
        <v>398</v>
      </c>
      <c r="H160" s="32">
        <f t="shared" si="83"/>
        <v>-5.6872037914691941E-2</v>
      </c>
      <c r="I160" s="101">
        <f>IF(ISNUMBER(G160), $B172 * H160, "")</f>
        <v>-8530.8056872037905</v>
      </c>
      <c r="J160" s="15">
        <v>399</v>
      </c>
      <c r="K160" s="32">
        <f t="shared" si="84"/>
        <v>-5.4502369668246446E-2</v>
      </c>
      <c r="L160" s="18">
        <f>IF(ISNUMBER(J160), $B172 * K160, "")</f>
        <v>-8175.355450236967</v>
      </c>
      <c r="M160" s="31">
        <v>399</v>
      </c>
      <c r="N160" s="32">
        <f t="shared" si="85"/>
        <v>-5.4502369668246446E-2</v>
      </c>
      <c r="O160" s="18">
        <f>IF(ISNUMBER(M160), $B172 * N160, "")</f>
        <v>-8175.355450236967</v>
      </c>
      <c r="Q160" s="33"/>
      <c r="R160" s="33"/>
    </row>
    <row r="161" spans="1:19" ht="17.25" thickBot="1">
      <c r="A161" s="130" t="s">
        <v>236</v>
      </c>
      <c r="B161" s="131">
        <v>137</v>
      </c>
      <c r="C161" s="79">
        <v>-7.2463768E-3</v>
      </c>
      <c r="D161" s="24">
        <v>134</v>
      </c>
      <c r="E161" s="25">
        <f t="shared" si="82"/>
        <v>-2.1897810218978103E-2</v>
      </c>
      <c r="F161" s="104">
        <f>IF(ISNUMBER(D161), $B172 * E161, "")</f>
        <v>-3284.6715328467153</v>
      </c>
      <c r="G161" s="102">
        <v>126</v>
      </c>
      <c r="H161" s="25">
        <f t="shared" si="83"/>
        <v>-8.0291970802919707E-2</v>
      </c>
      <c r="I161" s="103">
        <f>IF(ISNUMBER(G161), $B172 * H161, "")</f>
        <v>-12043.795620437955</v>
      </c>
      <c r="J161" s="24">
        <v>128</v>
      </c>
      <c r="K161" s="25">
        <f t="shared" si="84"/>
        <v>-6.569343065693431E-2</v>
      </c>
      <c r="L161" s="104">
        <f>IF(ISNUMBER(J161), $B172 * K161, "")</f>
        <v>-9854.0145985401468</v>
      </c>
      <c r="M161" s="102">
        <v>126</v>
      </c>
      <c r="N161" s="25">
        <f t="shared" si="85"/>
        <v>-8.0291970802919707E-2</v>
      </c>
      <c r="O161" s="104">
        <f>IF(ISNUMBER(M161), $B172 * N161, "")</f>
        <v>-12043.795620437955</v>
      </c>
      <c r="Q161" s="265"/>
      <c r="R161" s="266"/>
      <c r="S161" s="267"/>
    </row>
    <row r="162" spans="1:19">
      <c r="A162" s="123" t="s">
        <v>51</v>
      </c>
      <c r="B162" s="124">
        <v>445</v>
      </c>
      <c r="C162" s="76">
        <v>-8.9086860000000007E-3</v>
      </c>
      <c r="D162" s="13">
        <v>450</v>
      </c>
      <c r="E162" s="14">
        <f>IF(ISNUMBER(D162), (D162 - $B162) / $B162, "")</f>
        <v>1.1235955056179775E-2</v>
      </c>
      <c r="F162" s="16">
        <f>IF(ISNUMBER(D162), $B172 * E162, "")</f>
        <v>1685.3932584269662</v>
      </c>
      <c r="G162" s="29">
        <v>438</v>
      </c>
      <c r="H162" s="14">
        <f>IF(ISNUMBER(G162), (G162 - $B162) / $B162, "")</f>
        <v>-1.5730337078651686E-2</v>
      </c>
      <c r="I162" s="100">
        <f>IF(ISNUMBER(G162), $B172 * H162, "")</f>
        <v>-2359.5505617977528</v>
      </c>
      <c r="J162" s="13">
        <v>437</v>
      </c>
      <c r="K162" s="14">
        <f>IF(ISNUMBER(J162), (J162 - $B162) / $B162, "")</f>
        <v>-1.7977528089887642E-2</v>
      </c>
      <c r="L162" s="16">
        <f>IF(ISNUMBER(J162), $B172 * K162, "")</f>
        <v>-2696.6292134831465</v>
      </c>
      <c r="M162" s="29">
        <v>441</v>
      </c>
      <c r="N162" s="14">
        <f>IF(ISNUMBER(M162), (M162 - $B162) / $B162, "")</f>
        <v>-8.988764044943821E-3</v>
      </c>
      <c r="O162" s="16">
        <f>IF(ISNUMBER(M162), $B172 * N162, "")</f>
        <v>-1348.3146067415732</v>
      </c>
      <c r="Q162" s="268"/>
      <c r="R162" s="269"/>
      <c r="S162" s="270"/>
    </row>
    <row r="163" spans="1:19" ht="17.25" thickBot="1">
      <c r="A163" s="125" t="s">
        <v>162</v>
      </c>
      <c r="B163" s="126">
        <v>809</v>
      </c>
      <c r="C163" s="77">
        <v>-9.7919216999999992E-3</v>
      </c>
      <c r="D163" s="15">
        <v>799</v>
      </c>
      <c r="E163" s="32">
        <f t="shared" ref="E163:E166" si="86">IF(ISNUMBER(D163), (D163 - $B163) / $B163, "")</f>
        <v>-1.2360939431396786E-2</v>
      </c>
      <c r="F163" s="18">
        <f>IF(ISNUMBER(D163), $B172 * E163, "")</f>
        <v>-1854.1409147095178</v>
      </c>
      <c r="G163" s="31">
        <v>752</v>
      </c>
      <c r="H163" s="32">
        <f t="shared" ref="H163:H166" si="87">IF(ISNUMBER(G163), (G163 - $B163) / $B163, "")</f>
        <v>-7.0457354758961685E-2</v>
      </c>
      <c r="I163" s="101">
        <f>IF(ISNUMBER(G163), $B172 * H163, "")</f>
        <v>-10568.603213844253</v>
      </c>
      <c r="J163" s="15">
        <v>748</v>
      </c>
      <c r="K163" s="32">
        <f t="shared" ref="K163:K166" si="88">IF(ISNUMBER(J163), (J163 - $B163) / $B163, "")</f>
        <v>-7.5401730531520397E-2</v>
      </c>
      <c r="L163" s="18">
        <f>IF(ISNUMBER(J163), $B172 * K163, "")</f>
        <v>-11310.259579728059</v>
      </c>
      <c r="M163" s="31">
        <v>743</v>
      </c>
      <c r="N163" s="32">
        <f t="shared" ref="N163:N166" si="89">IF(ISNUMBER(M163), (M163 - $B163) / $B163, "")</f>
        <v>-8.1582200247218795E-2</v>
      </c>
      <c r="O163" s="18">
        <f>IF(ISNUMBER(M163), $B172 * N163, "")</f>
        <v>-12237.330037082818</v>
      </c>
      <c r="Q163" s="271"/>
      <c r="R163" s="272"/>
      <c r="S163" s="273"/>
    </row>
    <row r="164" spans="1:19" ht="17.25" thickBot="1">
      <c r="A164" s="125" t="s">
        <v>190</v>
      </c>
      <c r="B164" s="126">
        <v>404</v>
      </c>
      <c r="C164" s="77">
        <v>-1.2224938899999999E-2</v>
      </c>
      <c r="D164" s="15">
        <v>404</v>
      </c>
      <c r="E164" s="32">
        <f t="shared" si="86"/>
        <v>0</v>
      </c>
      <c r="F164" s="18">
        <f>IF(ISNUMBER(D164), $B172 * E164, "")</f>
        <v>0</v>
      </c>
      <c r="G164" s="31">
        <v>385</v>
      </c>
      <c r="H164" s="32">
        <f t="shared" si="87"/>
        <v>-4.702970297029703E-2</v>
      </c>
      <c r="I164" s="101">
        <f>IF(ISNUMBER(G164), $B172 * H164, "")</f>
        <v>-7054.4554455445541</v>
      </c>
      <c r="J164" s="15">
        <v>382</v>
      </c>
      <c r="K164" s="32">
        <f t="shared" si="88"/>
        <v>-5.4455445544554455E-2</v>
      </c>
      <c r="L164" s="18">
        <f>IF(ISNUMBER(J164), $B172 * K164, "")</f>
        <v>-8168.3168316831679</v>
      </c>
      <c r="M164" s="31">
        <v>382</v>
      </c>
      <c r="N164" s="32">
        <f t="shared" si="89"/>
        <v>-5.4455445544554455E-2</v>
      </c>
      <c r="O164" s="18">
        <f>IF(ISNUMBER(M164), $B172 * N164, "")</f>
        <v>-8168.3168316831679</v>
      </c>
      <c r="Q164" s="264"/>
      <c r="R164" s="264"/>
      <c r="S164" s="264"/>
    </row>
    <row r="165" spans="1:19" ht="17.25" thickBot="1">
      <c r="A165" s="125" t="s">
        <v>164</v>
      </c>
      <c r="B165" s="126">
        <v>229</v>
      </c>
      <c r="C165" s="77">
        <v>-1.2931034500000001E-2</v>
      </c>
      <c r="D165" s="15">
        <v>227</v>
      </c>
      <c r="E165" s="32">
        <f t="shared" si="86"/>
        <v>-8.7336244541484712E-3</v>
      </c>
      <c r="F165" s="18">
        <f>IF(ISNUMBER(D165), $B172 * E165, "")</f>
        <v>-1310.0436681222707</v>
      </c>
      <c r="G165" s="31">
        <v>218</v>
      </c>
      <c r="H165" s="32">
        <f t="shared" si="87"/>
        <v>-4.8034934497816595E-2</v>
      </c>
      <c r="I165" s="101">
        <f>IF(ISNUMBER(G165), $B172 * H165, "")</f>
        <v>-7205.240174672489</v>
      </c>
      <c r="J165" s="15">
        <v>218</v>
      </c>
      <c r="K165" s="32">
        <f t="shared" si="88"/>
        <v>-4.8034934497816595E-2</v>
      </c>
      <c r="L165" s="18">
        <f>IF(ISNUMBER(J165), $B172 * K165, "")</f>
        <v>-7205.240174672489</v>
      </c>
      <c r="M165" s="31">
        <v>217</v>
      </c>
      <c r="N165" s="32">
        <f t="shared" si="89"/>
        <v>-5.2401746724890827E-2</v>
      </c>
      <c r="O165" s="18">
        <f>IF(ISNUMBER(M165), $B172 * N165, "")</f>
        <v>-7860.2620087336245</v>
      </c>
      <c r="Q165" s="274"/>
      <c r="R165" s="274"/>
      <c r="S165" s="274"/>
    </row>
    <row r="166" spans="1:19" ht="17.25" thickBot="1">
      <c r="A166" s="127" t="s">
        <v>128</v>
      </c>
      <c r="B166" s="128">
        <v>149</v>
      </c>
      <c r="C166" s="78">
        <v>-1.3245033099999999E-2</v>
      </c>
      <c r="D166" s="20">
        <v>148</v>
      </c>
      <c r="E166" s="21">
        <f t="shared" si="86"/>
        <v>-6.7114093959731542E-3</v>
      </c>
      <c r="F166" s="22">
        <f>IF(ISNUMBER(D166), $B172 * E166, "")</f>
        <v>-1006.7114093959731</v>
      </c>
      <c r="G166" s="30">
        <v>144</v>
      </c>
      <c r="H166" s="21">
        <f t="shared" si="87"/>
        <v>-3.3557046979865772E-2</v>
      </c>
      <c r="I166" s="105">
        <f>IF(ISNUMBER(G166), $B172 * H166, "")</f>
        <v>-5033.5570469798658</v>
      </c>
      <c r="J166" s="20">
        <v>144</v>
      </c>
      <c r="K166" s="21">
        <f t="shared" si="88"/>
        <v>-3.3557046979865772E-2</v>
      </c>
      <c r="L166" s="22">
        <f>IF(ISNUMBER(J166), $B172 * K166, "")</f>
        <v>-5033.5570469798658</v>
      </c>
      <c r="M166" s="30">
        <v>143</v>
      </c>
      <c r="N166" s="21">
        <f t="shared" si="89"/>
        <v>-4.0268456375838924E-2</v>
      </c>
      <c r="O166" s="22">
        <f>IF(ISNUMBER(M166), $B172 * N166, "")</f>
        <v>-6040.2684563758385</v>
      </c>
      <c r="Q166" s="274"/>
      <c r="R166" s="274"/>
      <c r="S166" s="274"/>
    </row>
    <row r="167" spans="1:19" ht="17.25" thickBot="1">
      <c r="A167" s="125" t="s">
        <v>218</v>
      </c>
      <c r="B167" s="129">
        <v>256</v>
      </c>
      <c r="C167" s="80">
        <v>-1.9157088100000001E-2</v>
      </c>
      <c r="D167" s="106">
        <v>249</v>
      </c>
      <c r="E167" s="107">
        <f>IF(ISNUMBER(D167), (D167 - $B167) / $B167, "")</f>
        <v>-2.734375E-2</v>
      </c>
      <c r="F167" s="108">
        <f>IF(ISNUMBER(D167), $B172 * E167, "")</f>
        <v>-4101.5625</v>
      </c>
      <c r="G167" s="109">
        <v>237</v>
      </c>
      <c r="H167" s="107">
        <f>IF(ISNUMBER(G167), (G167 - $B167) / $B167, "")</f>
        <v>-7.421875E-2</v>
      </c>
      <c r="I167" s="110">
        <f>IF(ISNUMBER(G167), $B172 * H167, "")</f>
        <v>-11132.8125</v>
      </c>
      <c r="J167" s="106">
        <v>237</v>
      </c>
      <c r="K167" s="107">
        <f>IF(ISNUMBER(J167), (J167 - $B167) / $B167, "")</f>
        <v>-7.421875E-2</v>
      </c>
      <c r="L167" s="108">
        <f>IF(ISNUMBER(J167), $B172 * K167, "")</f>
        <v>-11132.8125</v>
      </c>
      <c r="M167" s="109">
        <v>235</v>
      </c>
      <c r="N167" s="107">
        <f>IF(ISNUMBER(M167), (M167 - $B167) / $B167, "")</f>
        <v>-8.203125E-2</v>
      </c>
      <c r="O167" s="108">
        <f>IF(ISNUMBER(M167), $B172 * N167, "")</f>
        <v>-12304.6875</v>
      </c>
      <c r="Q167" s="264"/>
      <c r="R167" s="264"/>
      <c r="S167" s="264"/>
    </row>
    <row r="168" spans="1:19" ht="17.25" thickBot="1">
      <c r="A168" s="125" t="s">
        <v>198</v>
      </c>
      <c r="B168" s="126">
        <v>237</v>
      </c>
      <c r="C168" s="77">
        <v>-2.0661156999999999E-2</v>
      </c>
      <c r="D168" s="15">
        <v>229</v>
      </c>
      <c r="E168" s="32">
        <f t="shared" ref="E168:E171" si="90">IF(ISNUMBER(D168), (D168 - $B168) / $B168, "")</f>
        <v>-3.3755274261603373E-2</v>
      </c>
      <c r="F168" s="18">
        <f>IF(ISNUMBER(D168), $B172 * E168, "")</f>
        <v>-5063.2911392405058</v>
      </c>
      <c r="G168" s="31">
        <v>214</v>
      </c>
      <c r="H168" s="32">
        <f t="shared" ref="H168:H171" si="91">IF(ISNUMBER(G168), (G168 - $B168) / $B168, "")</f>
        <v>-9.7046413502109699E-2</v>
      </c>
      <c r="I168" s="101">
        <f>IF(ISNUMBER(G168), $B172 * H168, "")</f>
        <v>-14556.962025316456</v>
      </c>
      <c r="J168" s="15">
        <v>215</v>
      </c>
      <c r="K168" s="32">
        <f t="shared" ref="K168:K171" si="92">IF(ISNUMBER(J168), (J168 - $B168) / $B168, "")</f>
        <v>-9.2827004219409287E-2</v>
      </c>
      <c r="L168" s="18">
        <f>IF(ISNUMBER(J168), $B172 * K168, "")</f>
        <v>-13924.050632911392</v>
      </c>
      <c r="M168" s="31">
        <v>213</v>
      </c>
      <c r="N168" s="32">
        <f t="shared" ref="N168:N171" si="93">IF(ISNUMBER(M168), (M168 - $B168) / $B168, "")</f>
        <v>-0.10126582278481013</v>
      </c>
      <c r="O168" s="18">
        <f>IF(ISNUMBER(M168), $B172 * N168, "")</f>
        <v>-15189.873417721519</v>
      </c>
      <c r="Q168" s="264"/>
      <c r="R168" s="264"/>
      <c r="S168" s="264"/>
    </row>
    <row r="169" spans="1:19" ht="17.25" thickBot="1">
      <c r="A169" s="125" t="s">
        <v>108</v>
      </c>
      <c r="B169" s="126">
        <v>183</v>
      </c>
      <c r="C169" s="77">
        <v>-2.1390374300000001E-2</v>
      </c>
      <c r="D169" s="15">
        <v>179</v>
      </c>
      <c r="E169" s="32">
        <f t="shared" si="90"/>
        <v>-2.185792349726776E-2</v>
      </c>
      <c r="F169" s="18">
        <f>IF(ISNUMBER(D169), $B172 * E169, "")</f>
        <v>-3278.688524590164</v>
      </c>
      <c r="G169" s="31">
        <v>170</v>
      </c>
      <c r="H169" s="32">
        <f t="shared" si="91"/>
        <v>-7.1038251366120214E-2</v>
      </c>
      <c r="I169" s="101">
        <f>IF(ISNUMBER(G169), $B172 * H169, "")</f>
        <v>-10655.737704918032</v>
      </c>
      <c r="J169" s="15">
        <v>173</v>
      </c>
      <c r="K169" s="32">
        <f t="shared" si="92"/>
        <v>-5.4644808743169397E-2</v>
      </c>
      <c r="L169" s="18">
        <f>IF(ISNUMBER(J169), $B172 * K169, "")</f>
        <v>-8196.7213114754104</v>
      </c>
      <c r="M169" s="31">
        <v>172</v>
      </c>
      <c r="N169" s="32">
        <f t="shared" si="93"/>
        <v>-6.0109289617486336E-2</v>
      </c>
      <c r="O169" s="18">
        <f>IF(ISNUMBER(M169), $B172 * N169, "")</f>
        <v>-9016.3934426229498</v>
      </c>
      <c r="Q169" s="264"/>
      <c r="R169" s="264"/>
      <c r="S169" s="264"/>
    </row>
    <row r="170" spans="1:19">
      <c r="A170" s="125" t="s">
        <v>220</v>
      </c>
      <c r="B170" s="126">
        <v>204</v>
      </c>
      <c r="C170" s="77">
        <v>-2.3923445000000002E-2</v>
      </c>
      <c r="D170" s="15">
        <v>199</v>
      </c>
      <c r="E170" s="32">
        <f t="shared" si="90"/>
        <v>-2.4509803921568627E-2</v>
      </c>
      <c r="F170" s="18">
        <f>IF(ISNUMBER(D170), $B172 * E170, "")</f>
        <v>-3676.4705882352941</v>
      </c>
      <c r="G170" s="31">
        <v>190</v>
      </c>
      <c r="H170" s="32">
        <f t="shared" si="91"/>
        <v>-6.8627450980392163E-2</v>
      </c>
      <c r="I170" s="101">
        <f>IF(ISNUMBER(G170), $B172 * H170, "")</f>
        <v>-10294.117647058825</v>
      </c>
      <c r="J170" s="15">
        <v>189</v>
      </c>
      <c r="K170" s="32">
        <f t="shared" si="92"/>
        <v>-7.3529411764705885E-2</v>
      </c>
      <c r="L170" s="18">
        <f>IF(ISNUMBER(J170), $B172 * K170, "")</f>
        <v>-11029.411764705883</v>
      </c>
      <c r="M170" s="31">
        <v>190</v>
      </c>
      <c r="N170" s="32">
        <f t="shared" si="93"/>
        <v>-6.8627450980392163E-2</v>
      </c>
      <c r="O170" s="18">
        <f>IF(ISNUMBER(M170), $B172 * N170, "")</f>
        <v>-10294.117647058825</v>
      </c>
      <c r="Q170" s="253"/>
      <c r="R170" s="254"/>
      <c r="S170" s="255"/>
    </row>
    <row r="171" spans="1:19" ht="17.25" thickBot="1">
      <c r="A171" s="130" t="s">
        <v>238</v>
      </c>
      <c r="B171" s="131">
        <v>205</v>
      </c>
      <c r="C171" s="79">
        <v>-9.2920353999999997E-2</v>
      </c>
      <c r="D171" s="24">
        <v>205</v>
      </c>
      <c r="E171" s="25">
        <f t="shared" si="90"/>
        <v>0</v>
      </c>
      <c r="F171" s="104">
        <f>IF(ISNUMBER(D171), $B172 * E171, "")</f>
        <v>0</v>
      </c>
      <c r="G171" s="102">
        <v>185</v>
      </c>
      <c r="H171" s="25">
        <f t="shared" si="91"/>
        <v>-9.7560975609756101E-2</v>
      </c>
      <c r="I171" s="103">
        <f>IF(ISNUMBER(G171), $B172 * H171, "")</f>
        <v>-14634.146341463415</v>
      </c>
      <c r="J171" s="24">
        <v>185</v>
      </c>
      <c r="K171" s="25">
        <f t="shared" si="92"/>
        <v>-9.7560975609756101E-2</v>
      </c>
      <c r="L171" s="104">
        <f>IF(ISNUMBER(J171), $B172 * K171, "")</f>
        <v>-14634.146341463415</v>
      </c>
      <c r="M171" s="102">
        <v>184</v>
      </c>
      <c r="N171" s="25">
        <f t="shared" si="93"/>
        <v>-0.1024390243902439</v>
      </c>
      <c r="O171" s="104">
        <f>IF(ISNUMBER(M171), $B172 * N171, "")</f>
        <v>-15365.853658536584</v>
      </c>
      <c r="Q171" s="256"/>
      <c r="R171" s="257"/>
      <c r="S171" s="258"/>
    </row>
    <row r="172" spans="1:19" ht="17.25" thickBot="1">
      <c r="A172" s="132" t="s">
        <v>268</v>
      </c>
      <c r="B172" s="317">
        <f>$B$37</f>
        <v>150000</v>
      </c>
      <c r="C172" s="318"/>
      <c r="D172" s="26" t="s">
        <v>269</v>
      </c>
      <c r="E172" s="27">
        <f>IF(COUNT(E152:E171), SUM(E152:E171) / COUNT(E152:E171), 0)</f>
        <v>-6.7916363284571011E-3</v>
      </c>
      <c r="F172" s="28">
        <f>SUM(F152:F171)</f>
        <v>-20374.908985371301</v>
      </c>
      <c r="G172" s="26" t="s">
        <v>269</v>
      </c>
      <c r="H172" s="27">
        <f>IF(COUNT(H152:H171), SUM(H152:H171) / COUNT(H152:H171), 0)</f>
        <v>-4.9922708578931725E-2</v>
      </c>
      <c r="I172" s="28">
        <f>SUM(I152:I171)</f>
        <v>-149768.12573679519</v>
      </c>
      <c r="J172" s="26" t="s">
        <v>269</v>
      </c>
      <c r="K172" s="27">
        <f>IF(COUNT(K152:K171), SUM(K152:K171) / COUNT(K152:K171), 0)</f>
        <v>-4.6521675049745956E-2</v>
      </c>
      <c r="L172" s="28">
        <f>SUM(L152:L171)</f>
        <v>-139565.02514923792</v>
      </c>
      <c r="M172" s="26" t="s">
        <v>269</v>
      </c>
      <c r="N172" s="27">
        <f>IF(COUNT(N152:N171), SUM(N152:N171) / COUNT(N152:N171), 0)</f>
        <v>-4.9422041525421019E-2</v>
      </c>
      <c r="O172" s="28">
        <f>SUM(O152:O171)</f>
        <v>-148266.12457626307</v>
      </c>
      <c r="Q172" s="259"/>
      <c r="R172" s="260"/>
      <c r="S172" s="261"/>
    </row>
    <row r="174" spans="1:19" ht="17.25" thickBot="1"/>
    <row r="175" spans="1:19" ht="17.25" thickBot="1">
      <c r="A175" s="275" t="s">
        <v>253</v>
      </c>
      <c r="B175" s="276"/>
      <c r="C175" s="276"/>
      <c r="D175" s="276"/>
      <c r="E175" s="276"/>
      <c r="F175" s="276"/>
      <c r="G175" s="276"/>
      <c r="H175" s="276"/>
      <c r="I175" s="276"/>
      <c r="J175" s="276"/>
      <c r="K175" s="276"/>
      <c r="L175" s="276"/>
      <c r="M175" s="276"/>
      <c r="N175" s="276"/>
      <c r="O175" s="277"/>
      <c r="Q175" s="274"/>
      <c r="R175" s="274"/>
      <c r="S175" s="274"/>
    </row>
    <row r="176" spans="1:19" ht="17.25" thickBot="1">
      <c r="A176" s="213" t="s">
        <v>265</v>
      </c>
      <c r="B176" s="275" t="s">
        <v>49</v>
      </c>
      <c r="C176" s="277"/>
      <c r="D176" s="275" t="s">
        <v>58</v>
      </c>
      <c r="E176" s="276"/>
      <c r="F176" s="277"/>
      <c r="G176" s="278">
        <f>_xlfn.IFNA(VLOOKUP(B176, 현재가테이블!$B$2:$D$200, 2, FALSE), "-")</f>
        <v>74050000</v>
      </c>
      <c r="H176" s="279"/>
      <c r="I176" s="280"/>
      <c r="J176" s="275" t="s">
        <v>59</v>
      </c>
      <c r="K176" s="276"/>
      <c r="L176" s="277"/>
      <c r="M176" s="281">
        <f>_xlfn.IFNA(VLOOKUP(B176, 현재가테이블!$B$2:$D$200, 3, FALSE), "-")</f>
        <v>-1.04236269E-2</v>
      </c>
      <c r="N176" s="282"/>
      <c r="O176" s="283"/>
      <c r="Q176" s="274"/>
      <c r="R176" s="274"/>
      <c r="S176" s="274"/>
    </row>
    <row r="177" spans="1:19" ht="17.25" thickBot="1">
      <c r="A177" s="319" t="s">
        <v>55</v>
      </c>
      <c r="B177" s="315" t="str">
        <f>TEXT($G$1, "[$-ko-KR]yyyy-mm-dd(ddd) ") &amp; "오전 00:00"</f>
        <v>2021-10-15(금) 오전 00:00</v>
      </c>
      <c r="C177" s="316"/>
      <c r="D177" s="288" t="str">
        <f>TEXT($G$1, "[$-ko-KR]yyyy-mm-dd(ddd) ") &amp; "오후 14:00"</f>
        <v>2021-10-15(금) 오후 14:00</v>
      </c>
      <c r="E177" s="289"/>
      <c r="F177" s="290"/>
      <c r="G177" s="288" t="str">
        <f>TEXT($G$1, "[$-ko-KR]yyyy-mm-dd(ddd) ") &amp; "오후 19:00"</f>
        <v>2021-10-15(금) 오후 19:00</v>
      </c>
      <c r="H177" s="289"/>
      <c r="I177" s="290"/>
      <c r="J177" s="288" t="str">
        <f>TEXT($G$1, "[$-ko-KR]yyyy-mm-dd(ddd) ") &amp; "오후 21:00"</f>
        <v>2021-10-15(금) 오후 21:00</v>
      </c>
      <c r="K177" s="289"/>
      <c r="L177" s="290"/>
      <c r="M177" s="288" t="str">
        <f>TEXT($G$1+1, "[$-ko-KR]yyyy-mm-dd(ddd) ") &amp; "오전 00:00"</f>
        <v>2021-10-16(토) 오전 00:00</v>
      </c>
      <c r="N177" s="289"/>
      <c r="O177" s="290"/>
      <c r="Q177" s="274"/>
      <c r="R177" s="274"/>
      <c r="S177" s="274"/>
    </row>
    <row r="178" spans="1:19" ht="17.25" thickBot="1">
      <c r="A178" s="320"/>
      <c r="B178" s="121" t="s">
        <v>58</v>
      </c>
      <c r="C178" s="122" t="s">
        <v>59</v>
      </c>
      <c r="D178" s="2" t="s">
        <v>58</v>
      </c>
      <c r="E178" s="10" t="s">
        <v>266</v>
      </c>
      <c r="F178" s="11" t="s">
        <v>267</v>
      </c>
      <c r="G178" s="214" t="s">
        <v>58</v>
      </c>
      <c r="H178" s="215" t="s">
        <v>266</v>
      </c>
      <c r="I178" s="216" t="s">
        <v>267</v>
      </c>
      <c r="J178" s="10" t="s">
        <v>58</v>
      </c>
      <c r="K178" s="10" t="s">
        <v>266</v>
      </c>
      <c r="L178" s="115" t="s">
        <v>267</v>
      </c>
      <c r="M178" s="2" t="s">
        <v>58</v>
      </c>
      <c r="N178" s="10" t="s">
        <v>266</v>
      </c>
      <c r="O178" s="66" t="s">
        <v>267</v>
      </c>
      <c r="Q178" s="264"/>
      <c r="R178" s="264"/>
      <c r="S178" s="264"/>
    </row>
    <row r="179" spans="1:19" ht="17.25" thickBot="1">
      <c r="A179" s="123" t="s">
        <v>65</v>
      </c>
      <c r="B179" s="124">
        <v>66.400000000000006</v>
      </c>
      <c r="C179" s="76">
        <v>-1.33729569E-2</v>
      </c>
      <c r="D179" s="13">
        <v>65.400000000000006</v>
      </c>
      <c r="E179" s="14">
        <f>IF(ISNUMBER(D179), (D179 - $B179) / $B179, "")</f>
        <v>-1.506024096385542E-2</v>
      </c>
      <c r="F179" s="16">
        <f>IF(ISNUMBER(D179), $B199 * E179, "")</f>
        <v>-2259.0361445783128</v>
      </c>
      <c r="G179" s="29">
        <v>63.7</v>
      </c>
      <c r="H179" s="14">
        <f>IF(ISNUMBER(G179), (G179 - $B179) / $B179, "")</f>
        <v>-4.0662650602409679E-2</v>
      </c>
      <c r="I179" s="100">
        <f>IF(ISNUMBER(G179), $B199 * H179, "")</f>
        <v>-6099.3975903614519</v>
      </c>
      <c r="J179" s="13">
        <v>64</v>
      </c>
      <c r="K179" s="14">
        <f>IF(ISNUMBER(J179), (J179 - $B179) / $B179, "")</f>
        <v>-3.6144578313253094E-2</v>
      </c>
      <c r="L179" s="16">
        <f>IF(ISNUMBER(J179), $B199 * K179, "")</f>
        <v>-5421.6867469879644</v>
      </c>
      <c r="M179" s="29">
        <v>63.6</v>
      </c>
      <c r="N179" s="14">
        <f>IF(ISNUMBER(M179), (M179 - $B179) / $B179, "")</f>
        <v>-4.216867469879524E-2</v>
      </c>
      <c r="O179" s="16">
        <f>IF(ISNUMBER(M179), $B199 * N179, "")</f>
        <v>-6325.3012048192859</v>
      </c>
      <c r="Q179" s="274"/>
      <c r="R179" s="274"/>
      <c r="S179" s="274"/>
    </row>
    <row r="180" spans="1:19" ht="17.25" thickBot="1">
      <c r="A180" s="125" t="s">
        <v>148</v>
      </c>
      <c r="B180" s="126">
        <v>14.6</v>
      </c>
      <c r="C180" s="77">
        <v>-1.3513513499999999E-2</v>
      </c>
      <c r="D180" s="15">
        <v>14.3</v>
      </c>
      <c r="E180" s="32">
        <f t="shared" ref="E180:E183" si="94">IF(ISNUMBER(D180), (D180 - $B180) / $B180, "")</f>
        <v>-2.0547945205479378E-2</v>
      </c>
      <c r="F180" s="18">
        <f>IF(ISNUMBER(D180), $B199 * E180, "")</f>
        <v>-3082.1917808219068</v>
      </c>
      <c r="G180" s="31">
        <v>13.6</v>
      </c>
      <c r="H180" s="32">
        <f t="shared" ref="H180:H183" si="95">IF(ISNUMBER(G180), (G180 - $B180) / $B180, "")</f>
        <v>-6.8493150684931503E-2</v>
      </c>
      <c r="I180" s="101">
        <f>IF(ISNUMBER(G180), $B199 * H180, "")</f>
        <v>-10273.972602739725</v>
      </c>
      <c r="J180" s="15">
        <v>13.6</v>
      </c>
      <c r="K180" s="32">
        <f t="shared" ref="K180:K183" si="96">IF(ISNUMBER(J180), (J180 - $B180) / $B180, "")</f>
        <v>-6.8493150684931503E-2</v>
      </c>
      <c r="L180" s="18">
        <f>IF(ISNUMBER(J180), $B199 * K180, "")</f>
        <v>-10273.972602739725</v>
      </c>
      <c r="M180" s="31">
        <v>13.6</v>
      </c>
      <c r="N180" s="32">
        <f t="shared" ref="N180:N183" si="97">IF(ISNUMBER(M180), (M180 - $B180) / $B180, "")</f>
        <v>-6.8493150684931503E-2</v>
      </c>
      <c r="O180" s="18">
        <f>IF(ISNUMBER(M180), $B199 * N180, "")</f>
        <v>-10273.972602739725</v>
      </c>
      <c r="Q180" s="274"/>
      <c r="R180" s="274"/>
      <c r="S180" s="274"/>
    </row>
    <row r="181" spans="1:19" ht="17.25" thickBot="1">
      <c r="A181" s="125" t="s">
        <v>120</v>
      </c>
      <c r="B181" s="126">
        <v>39.9</v>
      </c>
      <c r="C181" s="77">
        <v>-1.4814814799999999E-2</v>
      </c>
      <c r="D181" s="15">
        <v>39.799999999999997</v>
      </c>
      <c r="E181" s="32">
        <f t="shared" si="94"/>
        <v>-2.5062656641604369E-3</v>
      </c>
      <c r="F181" s="18">
        <f>IF(ISNUMBER(D181), $B199 * E181, "")</f>
        <v>-375.93984962406552</v>
      </c>
      <c r="G181" s="31">
        <v>38.1</v>
      </c>
      <c r="H181" s="32">
        <f t="shared" si="95"/>
        <v>-4.5112781954887146E-2</v>
      </c>
      <c r="I181" s="101">
        <f>IF(ISNUMBER(G181), $B199 * H181, "")</f>
        <v>-6766.9172932330721</v>
      </c>
      <c r="J181" s="15">
        <v>38</v>
      </c>
      <c r="K181" s="32">
        <f t="shared" si="96"/>
        <v>-4.7619047619047582E-2</v>
      </c>
      <c r="L181" s="18">
        <f>IF(ISNUMBER(J181), $B199 * K181, "")</f>
        <v>-7142.8571428571377</v>
      </c>
      <c r="M181" s="31">
        <v>38.1</v>
      </c>
      <c r="N181" s="32">
        <f t="shared" si="97"/>
        <v>-4.5112781954887146E-2</v>
      </c>
      <c r="O181" s="18">
        <f>IF(ISNUMBER(M181), $B199 * N181, "")</f>
        <v>-6766.9172932330721</v>
      </c>
      <c r="Q181" s="264"/>
      <c r="R181" s="264"/>
      <c r="S181" s="264"/>
    </row>
    <row r="182" spans="1:19" ht="17.25" thickBot="1">
      <c r="A182" s="125" t="s">
        <v>188</v>
      </c>
      <c r="B182" s="126">
        <v>19.8</v>
      </c>
      <c r="C182" s="77">
        <v>-1.49253731E-2</v>
      </c>
      <c r="D182" s="15">
        <v>19.100000000000001</v>
      </c>
      <c r="E182" s="32">
        <f t="shared" si="94"/>
        <v>-3.5353535353535318E-2</v>
      </c>
      <c r="F182" s="18">
        <f>IF(ISNUMBER(D182), $B199 * E182, "")</f>
        <v>-5303.0303030302975</v>
      </c>
      <c r="G182" s="31">
        <v>18.2</v>
      </c>
      <c r="H182" s="32">
        <f t="shared" si="95"/>
        <v>-8.080808080808087E-2</v>
      </c>
      <c r="I182" s="101">
        <f>IF(ISNUMBER(G182), $B199 * H182, "")</f>
        <v>-12121.212121212131</v>
      </c>
      <c r="J182" s="15">
        <v>18.399999999999999</v>
      </c>
      <c r="K182" s="32">
        <f t="shared" si="96"/>
        <v>-7.0707070707070815E-2</v>
      </c>
      <c r="L182" s="18">
        <f>IF(ISNUMBER(J182), $B199 * K182, "")</f>
        <v>-10606.060606060622</v>
      </c>
      <c r="M182" s="31">
        <v>18.3</v>
      </c>
      <c r="N182" s="32">
        <f t="shared" si="97"/>
        <v>-7.575757575757576E-2</v>
      </c>
      <c r="O182" s="18">
        <f>IF(ISNUMBER(M182), $B199 * N182, "")</f>
        <v>-11363.636363636364</v>
      </c>
      <c r="Q182" s="264"/>
      <c r="R182" s="264"/>
      <c r="S182" s="264"/>
    </row>
    <row r="183" spans="1:19" ht="17.25" thickBot="1">
      <c r="A183" s="127" t="s">
        <v>232</v>
      </c>
      <c r="B183" s="128">
        <v>87.6</v>
      </c>
      <c r="C183" s="78">
        <v>-1.6835016800000002E-2</v>
      </c>
      <c r="D183" s="20">
        <v>85.6</v>
      </c>
      <c r="E183" s="21">
        <f t="shared" si="94"/>
        <v>-2.2831050228310504E-2</v>
      </c>
      <c r="F183" s="22">
        <f>IF(ISNUMBER(D183), $B199 * E183, "")</f>
        <v>-3424.6575342465758</v>
      </c>
      <c r="G183" s="30">
        <v>82.2</v>
      </c>
      <c r="H183" s="21">
        <f t="shared" si="95"/>
        <v>-6.1643835616438263E-2</v>
      </c>
      <c r="I183" s="105">
        <f>IF(ISNUMBER(G183), $B199 * H183, "")</f>
        <v>-9246.5753424657396</v>
      </c>
      <c r="J183" s="20">
        <v>82.1</v>
      </c>
      <c r="K183" s="21">
        <f t="shared" si="96"/>
        <v>-6.2785388127853892E-2</v>
      </c>
      <c r="L183" s="22">
        <f>IF(ISNUMBER(J183), $B199 * K183, "")</f>
        <v>-9417.8082191780832</v>
      </c>
      <c r="M183" s="30">
        <v>82.2</v>
      </c>
      <c r="N183" s="21">
        <f t="shared" si="97"/>
        <v>-6.1643835616438263E-2</v>
      </c>
      <c r="O183" s="22">
        <f>IF(ISNUMBER(M183), $B199 * N183, "")</f>
        <v>-9246.5753424657396</v>
      </c>
      <c r="Q183" s="264"/>
      <c r="R183" s="264"/>
      <c r="S183" s="264"/>
    </row>
    <row r="184" spans="1:19" ht="17.25" thickBot="1">
      <c r="A184" s="125" t="s">
        <v>206</v>
      </c>
      <c r="B184" s="129">
        <v>17</v>
      </c>
      <c r="C184" s="80">
        <v>-1.7341040499999998E-2</v>
      </c>
      <c r="D184" s="106">
        <v>16.600000000000001</v>
      </c>
      <c r="E184" s="107">
        <f>IF(ISNUMBER(D184), (D184 - $B184) / $B184, "")</f>
        <v>-2.3529411764705799E-2</v>
      </c>
      <c r="F184" s="108">
        <f>IF(ISNUMBER(D184), $B199 * E184, "")</f>
        <v>-3529.4117647058697</v>
      </c>
      <c r="G184" s="109">
        <v>15.7</v>
      </c>
      <c r="H184" s="107">
        <f>IF(ISNUMBER(G184), (G184 - $B184) / $B184, "")</f>
        <v>-7.6470588235294165E-2</v>
      </c>
      <c r="I184" s="110">
        <f>IF(ISNUMBER(G184), $B199 * H184, "")</f>
        <v>-11470.588235294124</v>
      </c>
      <c r="J184" s="106">
        <v>15.7</v>
      </c>
      <c r="K184" s="107">
        <f>IF(ISNUMBER(J184), (J184 - $B184) / $B184, "")</f>
        <v>-7.6470588235294165E-2</v>
      </c>
      <c r="L184" s="108">
        <f>IF(ISNUMBER(J184), $B199 * K184, "")</f>
        <v>-11470.588235294124</v>
      </c>
      <c r="M184" s="109">
        <v>15.6</v>
      </c>
      <c r="N184" s="107">
        <f>IF(ISNUMBER(M184), (M184 - $B184) / $B184, "")</f>
        <v>-8.2352941176470615E-2</v>
      </c>
      <c r="O184" s="108">
        <f>IF(ISNUMBER(M184), $B199 * N184, "")</f>
        <v>-12352.941176470593</v>
      </c>
      <c r="Q184" s="264"/>
      <c r="R184" s="264"/>
      <c r="S184" s="264"/>
    </row>
    <row r="185" spans="1:19" ht="17.25" thickBot="1">
      <c r="A185" s="125" t="s">
        <v>208</v>
      </c>
      <c r="B185" s="126">
        <v>21.9</v>
      </c>
      <c r="C185" s="77">
        <v>-1.79372197E-2</v>
      </c>
      <c r="D185" s="15">
        <v>21.4</v>
      </c>
      <c r="E185" s="32">
        <f t="shared" ref="E185:E188" si="98">IF(ISNUMBER(D185), (D185 - $B185) / $B185, "")</f>
        <v>-2.2831050228310504E-2</v>
      </c>
      <c r="F185" s="18">
        <f>IF(ISNUMBER(D185), $B199 * E185, "")</f>
        <v>-3424.6575342465758</v>
      </c>
      <c r="G185" s="31">
        <v>20.2</v>
      </c>
      <c r="H185" s="32">
        <f t="shared" ref="H185:H188" si="99">IF(ISNUMBER(G185), (G185 - $B185) / $B185, "")</f>
        <v>-7.7625570776255676E-2</v>
      </c>
      <c r="I185" s="101">
        <f>IF(ISNUMBER(G185), $B199 * H185, "")</f>
        <v>-11643.835616438351</v>
      </c>
      <c r="J185" s="15">
        <v>20.2</v>
      </c>
      <c r="K185" s="32">
        <f t="shared" ref="K185:K188" si="100">IF(ISNUMBER(J185), (J185 - $B185) / $B185, "")</f>
        <v>-7.7625570776255676E-2</v>
      </c>
      <c r="L185" s="18">
        <f>IF(ISNUMBER(J185), $B199 * K185, "")</f>
        <v>-11643.835616438351</v>
      </c>
      <c r="M185" s="31">
        <v>20</v>
      </c>
      <c r="N185" s="32">
        <f t="shared" ref="N185:N188" si="101">IF(ISNUMBER(M185), (M185 - $B185) / $B185, "")</f>
        <v>-8.6757990867579848E-2</v>
      </c>
      <c r="O185" s="18">
        <f>IF(ISNUMBER(M185), $B199 * N185, "")</f>
        <v>-13013.698630136978</v>
      </c>
      <c r="Q185" s="264"/>
      <c r="R185" s="264"/>
      <c r="S185" s="264"/>
    </row>
    <row r="186" spans="1:19" ht="17.25" thickBot="1">
      <c r="A186" s="125" t="s">
        <v>218</v>
      </c>
      <c r="B186" s="126">
        <v>256</v>
      </c>
      <c r="C186" s="77">
        <v>-1.9157088100000001E-2</v>
      </c>
      <c r="D186" s="15">
        <v>249</v>
      </c>
      <c r="E186" s="32">
        <f t="shared" si="98"/>
        <v>-2.734375E-2</v>
      </c>
      <c r="F186" s="18">
        <f>IF(ISNUMBER(D186), $B199 * E186, "")</f>
        <v>-4101.5625</v>
      </c>
      <c r="G186" s="31">
        <v>237</v>
      </c>
      <c r="H186" s="32">
        <f t="shared" si="99"/>
        <v>-7.421875E-2</v>
      </c>
      <c r="I186" s="101">
        <f>IF(ISNUMBER(G186), $B199 * H186, "")</f>
        <v>-11132.8125</v>
      </c>
      <c r="J186" s="15">
        <v>237</v>
      </c>
      <c r="K186" s="32">
        <f t="shared" si="100"/>
        <v>-7.421875E-2</v>
      </c>
      <c r="L186" s="18">
        <f>IF(ISNUMBER(J186), $B199 * K186, "")</f>
        <v>-11132.8125</v>
      </c>
      <c r="M186" s="31">
        <v>235</v>
      </c>
      <c r="N186" s="32">
        <f t="shared" si="101"/>
        <v>-8.203125E-2</v>
      </c>
      <c r="O186" s="18">
        <f>IF(ISNUMBER(M186), $B199 * N186, "")</f>
        <v>-12304.6875</v>
      </c>
      <c r="Q186" s="264"/>
      <c r="R186" s="264"/>
      <c r="S186" s="264"/>
    </row>
    <row r="187" spans="1:19" ht="17.25" thickBot="1">
      <c r="A187" s="125" t="s">
        <v>198</v>
      </c>
      <c r="B187" s="126">
        <v>237</v>
      </c>
      <c r="C187" s="77">
        <v>-2.0661156999999999E-2</v>
      </c>
      <c r="D187" s="15">
        <v>229</v>
      </c>
      <c r="E187" s="32">
        <f t="shared" si="98"/>
        <v>-3.3755274261603373E-2</v>
      </c>
      <c r="F187" s="18">
        <f>IF(ISNUMBER(D187), $B199 * E187, "")</f>
        <v>-5063.2911392405058</v>
      </c>
      <c r="G187" s="31">
        <v>214</v>
      </c>
      <c r="H187" s="32">
        <f t="shared" si="99"/>
        <v>-9.7046413502109699E-2</v>
      </c>
      <c r="I187" s="101">
        <f>IF(ISNUMBER(G187), $B199 * H187, "")</f>
        <v>-14556.962025316456</v>
      </c>
      <c r="J187" s="15">
        <v>215</v>
      </c>
      <c r="K187" s="32">
        <f t="shared" si="100"/>
        <v>-9.2827004219409287E-2</v>
      </c>
      <c r="L187" s="18">
        <f>IF(ISNUMBER(J187), $B199 * K187, "")</f>
        <v>-13924.050632911392</v>
      </c>
      <c r="M187" s="31">
        <v>213</v>
      </c>
      <c r="N187" s="32">
        <f t="shared" si="101"/>
        <v>-0.10126582278481013</v>
      </c>
      <c r="O187" s="18">
        <f>IF(ISNUMBER(M187), $B199 * N187, "")</f>
        <v>-15189.873417721519</v>
      </c>
      <c r="Q187" s="33"/>
      <c r="R187" s="33"/>
    </row>
    <row r="188" spans="1:19" ht="17.25" thickBot="1">
      <c r="A188" s="130" t="s">
        <v>72</v>
      </c>
      <c r="B188" s="131">
        <v>41.4</v>
      </c>
      <c r="C188" s="79">
        <v>-2.1276595700000001E-2</v>
      </c>
      <c r="D188" s="24">
        <v>40.6</v>
      </c>
      <c r="E188" s="25">
        <f t="shared" si="98"/>
        <v>-1.9323671497584474E-2</v>
      </c>
      <c r="F188" s="104">
        <f>IF(ISNUMBER(D188), $B199 * E188, "")</f>
        <v>-2898.550724637671</v>
      </c>
      <c r="G188" s="102">
        <v>38</v>
      </c>
      <c r="H188" s="25">
        <f t="shared" si="99"/>
        <v>-8.2125603864734262E-2</v>
      </c>
      <c r="I188" s="103">
        <f>IF(ISNUMBER(G188), $B199 * H188, "")</f>
        <v>-12318.840579710139</v>
      </c>
      <c r="J188" s="24">
        <v>37.9</v>
      </c>
      <c r="K188" s="25">
        <f t="shared" si="100"/>
        <v>-8.4541062801932368E-2</v>
      </c>
      <c r="L188" s="104">
        <f>IF(ISNUMBER(J188), $B199 * K188, "")</f>
        <v>-12681.159420289856</v>
      </c>
      <c r="M188" s="102">
        <v>37.700000000000003</v>
      </c>
      <c r="N188" s="25">
        <f t="shared" si="101"/>
        <v>-8.93719806763284E-2</v>
      </c>
      <c r="O188" s="104">
        <f>IF(ISNUMBER(M188), $B199 * N188, "")</f>
        <v>-13405.79710144926</v>
      </c>
      <c r="Q188" s="265"/>
      <c r="R188" s="266"/>
      <c r="S188" s="267"/>
    </row>
    <row r="189" spans="1:19">
      <c r="A189" s="123" t="s">
        <v>108</v>
      </c>
      <c r="B189" s="124">
        <v>183</v>
      </c>
      <c r="C189" s="76">
        <v>-2.1390374300000001E-2</v>
      </c>
      <c r="D189" s="13">
        <v>179</v>
      </c>
      <c r="E189" s="14">
        <f>IF(ISNUMBER(D189), (D189 - $B189) / $B189, "")</f>
        <v>-2.185792349726776E-2</v>
      </c>
      <c r="F189" s="16">
        <f>IF(ISNUMBER(D189), $B199 * E189, "")</f>
        <v>-3278.688524590164</v>
      </c>
      <c r="G189" s="29">
        <v>170</v>
      </c>
      <c r="H189" s="14">
        <f>IF(ISNUMBER(G189), (G189 - $B189) / $B189, "")</f>
        <v>-7.1038251366120214E-2</v>
      </c>
      <c r="I189" s="100">
        <f>IF(ISNUMBER(G189), $B199 * H189, "")</f>
        <v>-10655.737704918032</v>
      </c>
      <c r="J189" s="13">
        <v>173</v>
      </c>
      <c r="K189" s="14">
        <f>IF(ISNUMBER(J189), (J189 - $B189) / $B189, "")</f>
        <v>-5.4644808743169397E-2</v>
      </c>
      <c r="L189" s="16">
        <f>IF(ISNUMBER(J189), $B199 * K189, "")</f>
        <v>-8196.7213114754104</v>
      </c>
      <c r="M189" s="29">
        <v>172</v>
      </c>
      <c r="N189" s="14">
        <f>IF(ISNUMBER(M189), (M189 - $B189) / $B189, "")</f>
        <v>-6.0109289617486336E-2</v>
      </c>
      <c r="O189" s="16">
        <f>IF(ISNUMBER(M189), $B199 * N189, "")</f>
        <v>-9016.3934426229498</v>
      </c>
      <c r="Q189" s="268"/>
      <c r="R189" s="269"/>
      <c r="S189" s="270"/>
    </row>
    <row r="190" spans="1:19" ht="17.25" thickBot="1">
      <c r="A190" s="125" t="s">
        <v>220</v>
      </c>
      <c r="B190" s="126">
        <v>204</v>
      </c>
      <c r="C190" s="77">
        <v>-2.3923445000000002E-2</v>
      </c>
      <c r="D190" s="15">
        <v>199</v>
      </c>
      <c r="E190" s="32">
        <f t="shared" ref="E190:E193" si="102">IF(ISNUMBER(D190), (D190 - $B190) / $B190, "")</f>
        <v>-2.4509803921568627E-2</v>
      </c>
      <c r="F190" s="18">
        <f>IF(ISNUMBER(D190), $B199 * E190, "")</f>
        <v>-3676.4705882352941</v>
      </c>
      <c r="G190" s="31">
        <v>190</v>
      </c>
      <c r="H190" s="32">
        <f t="shared" ref="H190:H193" si="103">IF(ISNUMBER(G190), (G190 - $B190) / $B190, "")</f>
        <v>-6.8627450980392163E-2</v>
      </c>
      <c r="I190" s="101">
        <f>IF(ISNUMBER(G190), $B199 * H190, "")</f>
        <v>-10294.117647058825</v>
      </c>
      <c r="J190" s="15">
        <v>189</v>
      </c>
      <c r="K190" s="32">
        <f t="shared" ref="K190:K193" si="104">IF(ISNUMBER(J190), (J190 - $B190) / $B190, "")</f>
        <v>-7.3529411764705885E-2</v>
      </c>
      <c r="L190" s="18">
        <f>IF(ISNUMBER(J190), $B199 * K190, "")</f>
        <v>-11029.411764705883</v>
      </c>
      <c r="M190" s="31">
        <v>190</v>
      </c>
      <c r="N190" s="32">
        <f t="shared" ref="N190:N193" si="105">IF(ISNUMBER(M190), (M190 - $B190) / $B190, "")</f>
        <v>-6.8627450980392163E-2</v>
      </c>
      <c r="O190" s="18">
        <f>IF(ISNUMBER(M190), $B199 * N190, "")</f>
        <v>-10294.117647058825</v>
      </c>
      <c r="Q190" s="271"/>
      <c r="R190" s="272"/>
      <c r="S190" s="273"/>
    </row>
    <row r="191" spans="1:19" ht="17.25" thickBot="1">
      <c r="A191" s="125" t="s">
        <v>224</v>
      </c>
      <c r="B191" s="126">
        <v>2030</v>
      </c>
      <c r="C191" s="77">
        <v>-2.40384615E-2</v>
      </c>
      <c r="D191" s="15">
        <v>1985</v>
      </c>
      <c r="E191" s="32">
        <f t="shared" si="102"/>
        <v>-2.2167487684729065E-2</v>
      </c>
      <c r="F191" s="18">
        <f>IF(ISNUMBER(D191), $B199 * E191, "")</f>
        <v>-3325.1231527093596</v>
      </c>
      <c r="G191" s="31">
        <v>1895</v>
      </c>
      <c r="H191" s="32">
        <f t="shared" si="103"/>
        <v>-6.6502463054187194E-2</v>
      </c>
      <c r="I191" s="101">
        <f>IF(ISNUMBER(G191), $B199 * H191, "")</f>
        <v>-9975.3694581280797</v>
      </c>
      <c r="J191" s="15">
        <v>1900</v>
      </c>
      <c r="K191" s="32">
        <f t="shared" si="104"/>
        <v>-6.4039408866995079E-2</v>
      </c>
      <c r="L191" s="18">
        <f>IF(ISNUMBER(J191), $B199 * K191, "")</f>
        <v>-9605.9113300492627</v>
      </c>
      <c r="M191" s="31">
        <v>1890</v>
      </c>
      <c r="N191" s="32">
        <f t="shared" si="105"/>
        <v>-6.8965517241379309E-2</v>
      </c>
      <c r="O191" s="18">
        <f>IF(ISNUMBER(M191), $B199 * N191, "")</f>
        <v>-10344.827586206897</v>
      </c>
      <c r="Q191" s="264"/>
      <c r="R191" s="264"/>
      <c r="S191" s="264"/>
    </row>
    <row r="192" spans="1:19" ht="17.25" thickBot="1">
      <c r="A192" s="125" t="s">
        <v>106</v>
      </c>
      <c r="B192" s="126">
        <v>2550</v>
      </c>
      <c r="C192" s="77">
        <v>-2.4856596599999999E-2</v>
      </c>
      <c r="D192" s="15">
        <v>2500</v>
      </c>
      <c r="E192" s="32">
        <f t="shared" si="102"/>
        <v>-1.9607843137254902E-2</v>
      </c>
      <c r="F192" s="18">
        <f>IF(ISNUMBER(D192), $B199 * E192, "")</f>
        <v>-2941.1764705882351</v>
      </c>
      <c r="G192" s="31">
        <v>2475</v>
      </c>
      <c r="H192" s="32">
        <f t="shared" si="103"/>
        <v>-2.9411764705882353E-2</v>
      </c>
      <c r="I192" s="101">
        <f>IF(ISNUMBER(G192), $B199 * H192, "")</f>
        <v>-4411.7647058823532</v>
      </c>
      <c r="J192" s="15">
        <v>2465</v>
      </c>
      <c r="K192" s="32">
        <f t="shared" si="104"/>
        <v>-3.3333333333333333E-2</v>
      </c>
      <c r="L192" s="18">
        <f>IF(ISNUMBER(J192), $B199 * K192, "")</f>
        <v>-5000</v>
      </c>
      <c r="M192" s="31">
        <v>2475</v>
      </c>
      <c r="N192" s="32">
        <f t="shared" si="105"/>
        <v>-2.9411764705882353E-2</v>
      </c>
      <c r="O192" s="18">
        <f>IF(ISNUMBER(M192), $B199 * N192, "")</f>
        <v>-4411.7647058823532</v>
      </c>
      <c r="Q192" s="274"/>
      <c r="R192" s="274"/>
      <c r="S192" s="274"/>
    </row>
    <row r="193" spans="1:19" ht="17.25" thickBot="1">
      <c r="A193" s="127" t="s">
        <v>138</v>
      </c>
      <c r="B193" s="128">
        <v>17800</v>
      </c>
      <c r="C193" s="78">
        <v>-2.6258205699999999E-2</v>
      </c>
      <c r="D193" s="20">
        <v>17160</v>
      </c>
      <c r="E193" s="21">
        <f t="shared" si="102"/>
        <v>-3.5955056179775284E-2</v>
      </c>
      <c r="F193" s="22">
        <f>IF(ISNUMBER(D193), $B199 * E193, "")</f>
        <v>-5393.258426966293</v>
      </c>
      <c r="G193" s="30">
        <v>17700</v>
      </c>
      <c r="H193" s="21">
        <f t="shared" si="103"/>
        <v>-5.6179775280898875E-3</v>
      </c>
      <c r="I193" s="105">
        <f>IF(ISNUMBER(G193), $B199 * H193, "")</f>
        <v>-842.69662921348311</v>
      </c>
      <c r="J193" s="20">
        <v>17220</v>
      </c>
      <c r="K193" s="21">
        <f t="shared" si="104"/>
        <v>-3.2584269662921349E-2</v>
      </c>
      <c r="L193" s="22">
        <f>IF(ISNUMBER(J193), $B199 * K193, "")</f>
        <v>-4887.6404494382023</v>
      </c>
      <c r="M193" s="30">
        <v>17290</v>
      </c>
      <c r="N193" s="21">
        <f t="shared" si="105"/>
        <v>-2.8651685393258425E-2</v>
      </c>
      <c r="O193" s="22">
        <f>IF(ISNUMBER(M193), $B199 * N193, "")</f>
        <v>-4297.7528089887637</v>
      </c>
      <c r="Q193" s="274"/>
      <c r="R193" s="274"/>
      <c r="S193" s="274"/>
    </row>
    <row r="194" spans="1:19" ht="17.25" thickBot="1">
      <c r="A194" s="125" t="s">
        <v>132</v>
      </c>
      <c r="B194" s="129">
        <v>49090</v>
      </c>
      <c r="C194" s="80">
        <v>-3.0225207399999999E-2</v>
      </c>
      <c r="D194" s="106">
        <v>50890</v>
      </c>
      <c r="E194" s="107">
        <f>IF(ISNUMBER(D194), (D194 - $B194) / $B194, "")</f>
        <v>3.6667345691586882E-2</v>
      </c>
      <c r="F194" s="108">
        <f>IF(ISNUMBER(D194), $B199 * E194, "")</f>
        <v>5500.1018537380323</v>
      </c>
      <c r="G194" s="109">
        <v>48780</v>
      </c>
      <c r="H194" s="107">
        <f>IF(ISNUMBER(G194), (G194 - $B194) / $B194, "")</f>
        <v>-6.3149317579955181E-3</v>
      </c>
      <c r="I194" s="110">
        <f>IF(ISNUMBER(G194), $B199 * H194, "")</f>
        <v>-947.23976369932768</v>
      </c>
      <c r="J194" s="106">
        <v>48810</v>
      </c>
      <c r="K194" s="107">
        <f>IF(ISNUMBER(J194), (J194 - $B194) / $B194, "")</f>
        <v>-5.7038093298024039E-3</v>
      </c>
      <c r="L194" s="108">
        <f>IF(ISNUMBER(J194), $B199 * K194, "")</f>
        <v>-855.57139947036057</v>
      </c>
      <c r="M194" s="109">
        <v>49200</v>
      </c>
      <c r="N194" s="107">
        <f>IF(ISNUMBER(M194), (M194 - $B194) / $B194, "")</f>
        <v>2.2407822367080873E-3</v>
      </c>
      <c r="O194" s="108">
        <f>IF(ISNUMBER(M194), $B199 * N194, "")</f>
        <v>336.11733550621312</v>
      </c>
      <c r="Q194" s="264"/>
      <c r="R194" s="264"/>
      <c r="S194" s="264"/>
    </row>
    <row r="195" spans="1:19" ht="17.25" thickBot="1">
      <c r="A195" s="125" t="s">
        <v>230</v>
      </c>
      <c r="B195" s="126">
        <v>1035</v>
      </c>
      <c r="C195" s="77">
        <v>-3.27102804E-2</v>
      </c>
      <c r="D195" s="15">
        <v>1005</v>
      </c>
      <c r="E195" s="32">
        <f t="shared" ref="E195:E198" si="106">IF(ISNUMBER(D195), (D195 - $B195) / $B195, "")</f>
        <v>-2.8985507246376812E-2</v>
      </c>
      <c r="F195" s="18">
        <f>IF(ISNUMBER(D195), $B199 * E195, "")</f>
        <v>-4347.826086956522</v>
      </c>
      <c r="G195" s="31">
        <v>954</v>
      </c>
      <c r="H195" s="32">
        <f t="shared" ref="H195:H198" si="107">IF(ISNUMBER(G195), (G195 - $B195) / $B195, "")</f>
        <v>-7.8260869565217397E-2</v>
      </c>
      <c r="I195" s="101">
        <f>IF(ISNUMBER(G195), $B199 * H195, "")</f>
        <v>-11739.13043478261</v>
      </c>
      <c r="J195" s="15">
        <v>967</v>
      </c>
      <c r="K195" s="32">
        <f t="shared" ref="K195:K198" si="108">IF(ISNUMBER(J195), (J195 - $B195) / $B195, "")</f>
        <v>-6.5700483091787443E-2</v>
      </c>
      <c r="L195" s="18">
        <f>IF(ISNUMBER(J195), $B199 * K195, "")</f>
        <v>-9855.072463768116</v>
      </c>
      <c r="M195" s="31">
        <v>963</v>
      </c>
      <c r="N195" s="32">
        <f t="shared" ref="N195:N198" si="109">IF(ISNUMBER(M195), (M195 - $B195) / $B195, "")</f>
        <v>-6.9565217391304349E-2</v>
      </c>
      <c r="O195" s="18">
        <f>IF(ISNUMBER(M195), $B199 * N195, "")</f>
        <v>-10434.782608695652</v>
      </c>
      <c r="Q195" s="264"/>
      <c r="R195" s="264"/>
      <c r="S195" s="264"/>
    </row>
    <row r="196" spans="1:19" ht="17.25" thickBot="1">
      <c r="A196" s="125" t="s">
        <v>184</v>
      </c>
      <c r="B196" s="126">
        <v>11160</v>
      </c>
      <c r="C196" s="77">
        <v>-3.5436473599999997E-2</v>
      </c>
      <c r="D196" s="15">
        <v>10950</v>
      </c>
      <c r="E196" s="32">
        <f t="shared" si="106"/>
        <v>-1.8817204301075269E-2</v>
      </c>
      <c r="F196" s="18">
        <f>IF(ISNUMBER(D196), $B199 * E196, "")</f>
        <v>-2822.5806451612902</v>
      </c>
      <c r="G196" s="31">
        <v>10380</v>
      </c>
      <c r="H196" s="32">
        <f t="shared" si="107"/>
        <v>-6.9892473118279563E-2</v>
      </c>
      <c r="I196" s="101">
        <f>IF(ISNUMBER(G196), $B199 * H196, "")</f>
        <v>-10483.870967741934</v>
      </c>
      <c r="J196" s="15">
        <v>10470</v>
      </c>
      <c r="K196" s="32">
        <f t="shared" si="108"/>
        <v>-6.1827956989247312E-2</v>
      </c>
      <c r="L196" s="18">
        <f>IF(ISNUMBER(J196), $B199 * K196, "")</f>
        <v>-9274.1935483870966</v>
      </c>
      <c r="M196" s="31">
        <v>10370</v>
      </c>
      <c r="N196" s="32">
        <f t="shared" si="109"/>
        <v>-7.0788530465949823E-2</v>
      </c>
      <c r="O196" s="18">
        <f>IF(ISNUMBER(M196), $B199 * N196, "")</f>
        <v>-10618.279569892473</v>
      </c>
      <c r="Q196" s="264"/>
      <c r="R196" s="264"/>
      <c r="S196" s="264"/>
    </row>
    <row r="197" spans="1:19">
      <c r="A197" s="125" t="s">
        <v>166</v>
      </c>
      <c r="B197" s="126">
        <v>2585</v>
      </c>
      <c r="C197" s="77">
        <v>-4.7882136300000003E-2</v>
      </c>
      <c r="D197" s="15">
        <v>2565</v>
      </c>
      <c r="E197" s="32">
        <f t="shared" si="106"/>
        <v>-7.7369439071566732E-3</v>
      </c>
      <c r="F197" s="18">
        <f>IF(ISNUMBER(D197), $B199 * E197, "")</f>
        <v>-1160.5415860735009</v>
      </c>
      <c r="G197" s="31">
        <v>2480</v>
      </c>
      <c r="H197" s="32">
        <f t="shared" si="107"/>
        <v>-4.0618955512572531E-2</v>
      </c>
      <c r="I197" s="101">
        <f>IF(ISNUMBER(G197), $B199 * H197, "")</f>
        <v>-6092.8433268858798</v>
      </c>
      <c r="J197" s="15">
        <v>2450</v>
      </c>
      <c r="K197" s="32">
        <f t="shared" si="108"/>
        <v>-5.2224371373307543E-2</v>
      </c>
      <c r="L197" s="18">
        <f>IF(ISNUMBER(J197), $B199 * K197, "")</f>
        <v>-7833.6557059961315</v>
      </c>
      <c r="M197" s="31">
        <v>2450</v>
      </c>
      <c r="N197" s="32">
        <f t="shared" si="109"/>
        <v>-5.2224371373307543E-2</v>
      </c>
      <c r="O197" s="18">
        <f>IF(ISNUMBER(M197), $B199 * N197, "")</f>
        <v>-7833.6557059961315</v>
      </c>
      <c r="Q197" s="253"/>
      <c r="R197" s="254"/>
      <c r="S197" s="255"/>
    </row>
    <row r="198" spans="1:19" ht="17.25" thickBot="1">
      <c r="A198" s="130" t="s">
        <v>238</v>
      </c>
      <c r="B198" s="131">
        <v>205</v>
      </c>
      <c r="C198" s="79">
        <v>-9.2920353999999997E-2</v>
      </c>
      <c r="D198" s="24">
        <v>205</v>
      </c>
      <c r="E198" s="25">
        <f t="shared" si="106"/>
        <v>0</v>
      </c>
      <c r="F198" s="104">
        <f>IF(ISNUMBER(D198), $B199 * E198, "")</f>
        <v>0</v>
      </c>
      <c r="G198" s="102">
        <v>185</v>
      </c>
      <c r="H198" s="25">
        <f t="shared" si="107"/>
        <v>-9.7560975609756101E-2</v>
      </c>
      <c r="I198" s="103">
        <f>IF(ISNUMBER(G198), $B199 * H198, "")</f>
        <v>-14634.146341463415</v>
      </c>
      <c r="J198" s="24">
        <v>185</v>
      </c>
      <c r="K198" s="25">
        <f t="shared" si="108"/>
        <v>-9.7560975609756101E-2</v>
      </c>
      <c r="L198" s="104">
        <f>IF(ISNUMBER(J198), $B199 * K198, "")</f>
        <v>-14634.146341463415</v>
      </c>
      <c r="M198" s="102">
        <v>184</v>
      </c>
      <c r="N198" s="25">
        <f t="shared" si="109"/>
        <v>-0.1024390243902439</v>
      </c>
      <c r="O198" s="104">
        <f>IF(ISNUMBER(M198), $B199 * N198, "")</f>
        <v>-15365.853658536584</v>
      </c>
      <c r="Q198" s="256"/>
      <c r="R198" s="257"/>
      <c r="S198" s="258"/>
    </row>
    <row r="199" spans="1:19" ht="17.25" thickBot="1">
      <c r="A199" s="132" t="s">
        <v>268</v>
      </c>
      <c r="B199" s="317">
        <f>$B$37</f>
        <v>150000</v>
      </c>
      <c r="C199" s="318"/>
      <c r="D199" s="26" t="s">
        <v>269</v>
      </c>
      <c r="E199" s="27">
        <f>IF(COUNT(E179:E198), SUM(E179:E198) / COUNT(E179:E198), 0)</f>
        <v>-1.8302630967558138E-2</v>
      </c>
      <c r="F199" s="28">
        <f>SUM(F179:F198)</f>
        <v>-54907.892902674415</v>
      </c>
      <c r="G199" s="26" t="s">
        <v>269</v>
      </c>
      <c r="H199" s="27">
        <f>IF(COUNT(H179:H198), SUM(H179:H198) / COUNT(H179:H198), 0)</f>
        <v>-6.1902676962181699E-2</v>
      </c>
      <c r="I199" s="28">
        <f>SUM(I179:I198)</f>
        <v>-185708.03088654517</v>
      </c>
      <c r="J199" s="26" t="s">
        <v>269</v>
      </c>
      <c r="K199" s="27">
        <f>IF(COUNT(K179:K198), SUM(K179:K198) / COUNT(K179:K198), 0)</f>
        <v>-6.1629052012503717E-2</v>
      </c>
      <c r="L199" s="28">
        <f>SUM(L179:L198)</f>
        <v>-184887.15603751113</v>
      </c>
      <c r="M199" s="26" t="s">
        <v>269</v>
      </c>
      <c r="N199" s="27">
        <f>IF(COUNT(N179:N198), SUM(N179:N198) / COUNT(N179:N198), 0)</f>
        <v>-6.4174903677015657E-2</v>
      </c>
      <c r="O199" s="28">
        <f>SUM(O179:O198)</f>
        <v>-192524.71103104696</v>
      </c>
      <c r="Q199" s="259"/>
      <c r="R199" s="260"/>
      <c r="S199" s="261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77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77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77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77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77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77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77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77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77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77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769" priority="157">
      <formula>AND($N17 &gt; 0, ISNUMBER($N17))</formula>
    </cfRule>
    <cfRule type="expression" dxfId="1768" priority="158">
      <formula>AND($N17 = 0 * ISNUMBER($N17))</formula>
    </cfRule>
    <cfRule type="expression" dxfId="1767" priority="159">
      <formula>AND($N17 &lt; 0, ISNUMBER($N17))</formula>
    </cfRule>
  </conditionalFormatting>
  <conditionalFormatting sqref="A17:F36">
    <cfRule type="expression" dxfId="1766" priority="166">
      <formula>AND($E17 &gt; 0, ISNUMBER($E17))</formula>
    </cfRule>
    <cfRule type="expression" dxfId="1765" priority="167">
      <formula>AND($E17 = 0 * ISNUMBER($E17))</formula>
    </cfRule>
    <cfRule type="expression" dxfId="1764" priority="168">
      <formula>AND($E17 &lt; 0, ISNUMBER($E17))</formula>
    </cfRule>
  </conditionalFormatting>
  <conditionalFormatting sqref="A17:C36 G17:I36">
    <cfRule type="expression" dxfId="1763" priority="163">
      <formula>AND($H17 &gt; 0, ISNUMBER($H17))</formula>
    </cfRule>
    <cfRule type="expression" dxfId="1762" priority="164">
      <formula>AND($H17 = 0 * ISNUMBER($H17))</formula>
    </cfRule>
    <cfRule type="expression" dxfId="1761" priority="165">
      <formula>AND($H17 &lt; 0, ISNUMBER($H17))</formula>
    </cfRule>
  </conditionalFormatting>
  <conditionalFormatting sqref="A17:C36 J17:L36">
    <cfRule type="expression" dxfId="1760" priority="160">
      <formula>AND($K17 &gt; 0, ISNUMBER($K17))</formula>
    </cfRule>
    <cfRule type="expression" dxfId="1759" priority="161">
      <formula>AND($K17 = 0 * ISNUMBER($K17))</formula>
    </cfRule>
    <cfRule type="expression" dxfId="1758" priority="162">
      <formula>AND($K17 &lt; 0, ISNUMBER($K17))</formula>
    </cfRule>
  </conditionalFormatting>
  <conditionalFormatting sqref="D15:F16 E37:F37">
    <cfRule type="expression" dxfId="1757" priority="154">
      <formula>$E$37 &gt; 0</formula>
    </cfRule>
    <cfRule type="expression" dxfId="1756" priority="155">
      <formula>$E$37 = 0</formula>
    </cfRule>
    <cfRule type="expression" dxfId="1755" priority="156">
      <formula>$E$37 &lt; 0</formula>
    </cfRule>
  </conditionalFormatting>
  <conditionalFormatting sqref="G15:I16 H37:I37">
    <cfRule type="expression" dxfId="1754" priority="151">
      <formula>$H$37 &gt; 0</formula>
    </cfRule>
    <cfRule type="expression" dxfId="1753" priority="152">
      <formula>$H$37 = 0</formula>
    </cfRule>
    <cfRule type="expression" dxfId="1752" priority="153">
      <formula>$H$37 &lt; 0</formula>
    </cfRule>
  </conditionalFormatting>
  <conditionalFormatting sqref="J15:L16 K37:L37">
    <cfRule type="expression" dxfId="1751" priority="148">
      <formula>$K$37 &gt; 0</formula>
    </cfRule>
    <cfRule type="expression" dxfId="1750" priority="149">
      <formula>$K$37 = 0</formula>
    </cfRule>
    <cfRule type="expression" dxfId="1749" priority="150">
      <formula>$K$37 &lt; 0</formula>
    </cfRule>
  </conditionalFormatting>
  <conditionalFormatting sqref="M15:O16 N37:O37">
    <cfRule type="expression" dxfId="1748" priority="145">
      <formula>$N$37 &gt; 0</formula>
    </cfRule>
    <cfRule type="expression" dxfId="1747" priority="146">
      <formula>$N$37 = 0</formula>
    </cfRule>
    <cfRule type="expression" dxfId="1746" priority="147">
      <formula>$N$37 &lt; 0</formula>
    </cfRule>
  </conditionalFormatting>
  <conditionalFormatting sqref="A44:C63 M44:O63">
    <cfRule type="expression" dxfId="1745" priority="133">
      <formula>AND($N44 &gt; 0, ISNUMBER($N44))</formula>
    </cfRule>
    <cfRule type="expression" dxfId="1744" priority="134">
      <formula>AND($N44 = 0 * ISNUMBER($N44))</formula>
    </cfRule>
    <cfRule type="expression" dxfId="1743" priority="135">
      <formula>AND($N44 &lt; 0, ISNUMBER($N44))</formula>
    </cfRule>
  </conditionalFormatting>
  <conditionalFormatting sqref="A44:F63">
    <cfRule type="expression" dxfId="1742" priority="142">
      <formula>AND($E44 &gt; 0, ISNUMBER($E44))</formula>
    </cfRule>
    <cfRule type="expression" dxfId="1741" priority="143">
      <formula>AND($E44 = 0 * ISNUMBER($E44))</formula>
    </cfRule>
    <cfRule type="expression" dxfId="1740" priority="144">
      <formula>AND($E44 &lt; 0, ISNUMBER($E44))</formula>
    </cfRule>
  </conditionalFormatting>
  <conditionalFormatting sqref="A44:C63 G44:I63">
    <cfRule type="expression" dxfId="1739" priority="139">
      <formula>AND($H44 &gt; 0, ISNUMBER($H44))</formula>
    </cfRule>
    <cfRule type="expression" dxfId="1738" priority="140">
      <formula>AND($H44 = 0 * ISNUMBER($H44))</formula>
    </cfRule>
    <cfRule type="expression" dxfId="1737" priority="141">
      <formula>AND($H44 &lt; 0, ISNUMBER($H44))</formula>
    </cfRule>
  </conditionalFormatting>
  <conditionalFormatting sqref="A44:C63 J44:L63">
    <cfRule type="expression" dxfId="1736" priority="136">
      <formula>AND($K44 &gt; 0, ISNUMBER($K44))</formula>
    </cfRule>
    <cfRule type="expression" dxfId="1735" priority="137">
      <formula>AND($K44 = 0 * ISNUMBER($K44))</formula>
    </cfRule>
    <cfRule type="expression" dxfId="1734" priority="138">
      <formula>AND($K44 &lt; 0, ISNUMBER($K44))</formula>
    </cfRule>
  </conditionalFormatting>
  <conditionalFormatting sqref="D42:F43 E64:F64">
    <cfRule type="expression" dxfId="1733" priority="130">
      <formula>$E$64 &gt; 0</formula>
    </cfRule>
    <cfRule type="expression" dxfId="1732" priority="131">
      <formula>$E$64 = 0</formula>
    </cfRule>
    <cfRule type="expression" dxfId="1731" priority="132">
      <formula>$E$64 &lt; 0</formula>
    </cfRule>
  </conditionalFormatting>
  <conditionalFormatting sqref="G42:I43 H64:I64">
    <cfRule type="expression" dxfId="1730" priority="127">
      <formula>$H$64 &gt; 0</formula>
    </cfRule>
    <cfRule type="expression" dxfId="1729" priority="128">
      <formula>$H$64 = 0</formula>
    </cfRule>
    <cfRule type="expression" dxfId="1728" priority="129">
      <formula>$H$64 &lt; 0</formula>
    </cfRule>
  </conditionalFormatting>
  <conditionalFormatting sqref="J42:L43 K64:L64">
    <cfRule type="expression" dxfId="1727" priority="124">
      <formula>$K$64 &gt; 0</formula>
    </cfRule>
    <cfRule type="expression" dxfId="1726" priority="125">
      <formula>$K$64 = 0</formula>
    </cfRule>
    <cfRule type="expression" dxfId="1725" priority="126">
      <formula>$K$64 &lt; 0</formula>
    </cfRule>
  </conditionalFormatting>
  <conditionalFormatting sqref="M42:O43 N64:O64">
    <cfRule type="expression" dxfId="1724" priority="121">
      <formula>$N$64 &gt; 0</formula>
    </cfRule>
    <cfRule type="expression" dxfId="1723" priority="122">
      <formula>$N$64 = 0</formula>
    </cfRule>
    <cfRule type="expression" dxfId="1722" priority="123">
      <formula>$N$64 &lt; 0</formula>
    </cfRule>
  </conditionalFormatting>
  <conditionalFormatting sqref="A71:C90 M71:O90">
    <cfRule type="expression" dxfId="1721" priority="109">
      <formula>AND($N71 &gt; 0, ISNUMBER($N71))</formula>
    </cfRule>
    <cfRule type="expression" dxfId="1720" priority="110">
      <formula>AND($N71 = 0 * ISNUMBER($N71))</formula>
    </cfRule>
    <cfRule type="expression" dxfId="1719" priority="111">
      <formula>AND($N71 &lt; 0, ISNUMBER($N71))</formula>
    </cfRule>
  </conditionalFormatting>
  <conditionalFormatting sqref="A71:F90">
    <cfRule type="expression" dxfId="1718" priority="118">
      <formula>AND($E71 &gt; 0, ISNUMBER($E71))</formula>
    </cfRule>
    <cfRule type="expression" dxfId="1717" priority="119">
      <formula>AND($E71 = 0 * ISNUMBER($E71))</formula>
    </cfRule>
    <cfRule type="expression" dxfId="1716" priority="120">
      <formula>AND($E71 &lt; 0, ISNUMBER($E71))</formula>
    </cfRule>
  </conditionalFormatting>
  <conditionalFormatting sqref="A71:C90 G71:I90">
    <cfRule type="expression" dxfId="1715" priority="115">
      <formula>AND($H71 &gt; 0, ISNUMBER($H71))</formula>
    </cfRule>
    <cfRule type="expression" dxfId="1714" priority="116">
      <formula>AND($H71 = 0 * ISNUMBER($H71))</formula>
    </cfRule>
    <cfRule type="expression" dxfId="1713" priority="117">
      <formula>AND($H71 &lt; 0, ISNUMBER($H71))</formula>
    </cfRule>
  </conditionalFormatting>
  <conditionalFormatting sqref="A71:C90 J71:L90">
    <cfRule type="expression" dxfId="1712" priority="112">
      <formula>AND($K71 &gt; 0, ISNUMBER($K71))</formula>
    </cfRule>
    <cfRule type="expression" dxfId="1711" priority="113">
      <formula>AND($K71 = 0 * ISNUMBER($K71))</formula>
    </cfRule>
    <cfRule type="expression" dxfId="1710" priority="114">
      <formula>AND($K71 &lt; 0, ISNUMBER($K71))</formula>
    </cfRule>
  </conditionalFormatting>
  <conditionalFormatting sqref="D69:F70 E91:F91">
    <cfRule type="expression" dxfId="1709" priority="106">
      <formula>$E$91 &gt; 0</formula>
    </cfRule>
    <cfRule type="expression" dxfId="1708" priority="107">
      <formula>$E$91 = 0</formula>
    </cfRule>
    <cfRule type="expression" dxfId="1707" priority="108">
      <formula>$E$91 &lt; 0</formula>
    </cfRule>
  </conditionalFormatting>
  <conditionalFormatting sqref="G69:I70 H91:I91">
    <cfRule type="expression" dxfId="1706" priority="103">
      <formula>$H$91 &gt; 0</formula>
    </cfRule>
    <cfRule type="expression" dxfId="1705" priority="104">
      <formula>$H$91 = 0</formula>
    </cfRule>
    <cfRule type="expression" dxfId="1704" priority="105">
      <formula>$H$91 &lt; 0</formula>
    </cfRule>
  </conditionalFormatting>
  <conditionalFormatting sqref="J69:L70 K91:L91">
    <cfRule type="expression" dxfId="1703" priority="100">
      <formula>$K$91 &gt; 0</formula>
    </cfRule>
    <cfRule type="expression" dxfId="1702" priority="101">
      <formula>$K$91 = 0</formula>
    </cfRule>
    <cfRule type="expression" dxfId="1701" priority="102">
      <formula>$K$91 &lt; 0</formula>
    </cfRule>
  </conditionalFormatting>
  <conditionalFormatting sqref="M69:O70 N91:O91">
    <cfRule type="expression" dxfId="1700" priority="97">
      <formula>$N$91 &gt; 0</formula>
    </cfRule>
    <cfRule type="expression" dxfId="1699" priority="98">
      <formula>$N$91 = 0</formula>
    </cfRule>
    <cfRule type="expression" dxfId="1698" priority="99">
      <formula>$N$91 &lt; 0</formula>
    </cfRule>
  </conditionalFormatting>
  <conditionalFormatting sqref="A98:C117 M98:O117">
    <cfRule type="expression" dxfId="1697" priority="85">
      <formula>AND($N98 &gt; 0, ISNUMBER($N98))</formula>
    </cfRule>
    <cfRule type="expression" dxfId="1696" priority="86">
      <formula>AND($N98 = 0 * ISNUMBER($N98))</formula>
    </cfRule>
    <cfRule type="expression" dxfId="1695" priority="87">
      <formula>AND($N98 &lt; 0, ISNUMBER($N98))</formula>
    </cfRule>
  </conditionalFormatting>
  <conditionalFormatting sqref="A98:F117">
    <cfRule type="expression" dxfId="1694" priority="94">
      <formula>AND($E98 &gt; 0, ISNUMBER($E98))</formula>
    </cfRule>
    <cfRule type="expression" dxfId="1693" priority="95">
      <formula>AND($E98 = 0 * ISNUMBER($E98))</formula>
    </cfRule>
    <cfRule type="expression" dxfId="1692" priority="96">
      <formula>AND($E98 &lt; 0, ISNUMBER($E98))</formula>
    </cfRule>
  </conditionalFormatting>
  <conditionalFormatting sqref="A98:C117 G98:I117">
    <cfRule type="expression" dxfId="1691" priority="91">
      <formula>AND($H98 &gt; 0, ISNUMBER($H98))</formula>
    </cfRule>
    <cfRule type="expression" dxfId="1690" priority="92">
      <formula>AND($H98 = 0 * ISNUMBER($H98))</formula>
    </cfRule>
    <cfRule type="expression" dxfId="1689" priority="93">
      <formula>AND($H98 &lt; 0, ISNUMBER($H98))</formula>
    </cfRule>
  </conditionalFormatting>
  <conditionalFormatting sqref="A98:C117 J98:L117">
    <cfRule type="expression" dxfId="1688" priority="88">
      <formula>AND($K98 &gt; 0, ISNUMBER($K98))</formula>
    </cfRule>
    <cfRule type="expression" dxfId="1687" priority="89">
      <formula>AND($K98 = 0 * ISNUMBER($K98))</formula>
    </cfRule>
    <cfRule type="expression" dxfId="1686" priority="90">
      <formula>AND($K98 &lt; 0, ISNUMBER($K98))</formula>
    </cfRule>
  </conditionalFormatting>
  <conditionalFormatting sqref="D96:F97 E118:F118">
    <cfRule type="expression" dxfId="1685" priority="82">
      <formula>$E$118 &gt; 0</formula>
    </cfRule>
    <cfRule type="expression" dxfId="1684" priority="83">
      <formula>$E$118 = 0</formula>
    </cfRule>
    <cfRule type="expression" dxfId="1683" priority="84">
      <formula>$E$118 &lt; 0</formula>
    </cfRule>
  </conditionalFormatting>
  <conditionalFormatting sqref="G96:I97 H118:I118">
    <cfRule type="expression" dxfId="1682" priority="79">
      <formula>$H$118 &gt; 0</formula>
    </cfRule>
    <cfRule type="expression" dxfId="1681" priority="80">
      <formula>$H$118 = 0</formula>
    </cfRule>
    <cfRule type="expression" dxfId="1680" priority="81">
      <formula>$H$118 &lt; 0</formula>
    </cfRule>
  </conditionalFormatting>
  <conditionalFormatting sqref="J96:L97 K118:L118">
    <cfRule type="expression" dxfId="1679" priority="76">
      <formula>$K$118 &gt; 0</formula>
    </cfRule>
    <cfRule type="expression" dxfId="1678" priority="77">
      <formula>$K$118 = 0</formula>
    </cfRule>
    <cfRule type="expression" dxfId="1677" priority="78">
      <formula>$K$118 &lt; 0</formula>
    </cfRule>
  </conditionalFormatting>
  <conditionalFormatting sqref="M96:O97 N118:O118">
    <cfRule type="expression" dxfId="1676" priority="73">
      <formula>$N$118 &gt; 0</formula>
    </cfRule>
    <cfRule type="expression" dxfId="1675" priority="74">
      <formula>$N$118 = 0</formula>
    </cfRule>
    <cfRule type="expression" dxfId="1674" priority="75">
      <formula>$N$118 &lt; 0</formula>
    </cfRule>
  </conditionalFormatting>
  <conditionalFormatting sqref="A125:C144 M125:O144">
    <cfRule type="expression" dxfId="1673" priority="61">
      <formula>AND($N125 &gt; 0, ISNUMBER($N125))</formula>
    </cfRule>
    <cfRule type="expression" dxfId="1672" priority="62">
      <formula>AND($N125 = 0 * ISNUMBER($N125))</formula>
    </cfRule>
    <cfRule type="expression" dxfId="1671" priority="63">
      <formula>AND($N125 &lt; 0, ISNUMBER($N125))</formula>
    </cfRule>
  </conditionalFormatting>
  <conditionalFormatting sqref="A125:F144">
    <cfRule type="expression" dxfId="1670" priority="70">
      <formula>AND($E125 &gt; 0, ISNUMBER($E125))</formula>
    </cfRule>
    <cfRule type="expression" dxfId="1669" priority="71">
      <formula>AND($E125 = 0 * ISNUMBER($E125))</formula>
    </cfRule>
    <cfRule type="expression" dxfId="1668" priority="72">
      <formula>AND($E125 &lt; 0, ISNUMBER($E125))</formula>
    </cfRule>
  </conditionalFormatting>
  <conditionalFormatting sqref="A125:C144 G125:I144">
    <cfRule type="expression" dxfId="1667" priority="67">
      <formula>AND($H125 &gt; 0, ISNUMBER($H125))</formula>
    </cfRule>
    <cfRule type="expression" dxfId="1666" priority="68">
      <formula>AND($H125 = 0 * ISNUMBER($H125))</formula>
    </cfRule>
    <cfRule type="expression" dxfId="1665" priority="69">
      <formula>AND($H125 &lt; 0, ISNUMBER($H125))</formula>
    </cfRule>
  </conditionalFormatting>
  <conditionalFormatting sqref="A125:C144 J125:L144">
    <cfRule type="expression" dxfId="1664" priority="64">
      <formula>AND($K125 &gt; 0, ISNUMBER($K125))</formula>
    </cfRule>
    <cfRule type="expression" dxfId="1663" priority="65">
      <formula>AND($K125 = 0 * ISNUMBER($K125))</formula>
    </cfRule>
    <cfRule type="expression" dxfId="1662" priority="66">
      <formula>AND($K125 &lt; 0, ISNUMBER($K125))</formula>
    </cfRule>
  </conditionalFormatting>
  <conditionalFormatting sqref="D123:F124 E145:F145">
    <cfRule type="expression" dxfId="1661" priority="58">
      <formula>$E$145 &gt; 0</formula>
    </cfRule>
    <cfRule type="expression" dxfId="1660" priority="59">
      <formula>$E$145 = 0</formula>
    </cfRule>
    <cfRule type="expression" dxfId="1659" priority="60">
      <formula>$E$145 &lt; 0</formula>
    </cfRule>
  </conditionalFormatting>
  <conditionalFormatting sqref="G123:I124 H145:I145">
    <cfRule type="expression" dxfId="1658" priority="55">
      <formula>$H$145 &gt; 0</formula>
    </cfRule>
    <cfRule type="expression" dxfId="1657" priority="56">
      <formula>$H$145 = 0</formula>
    </cfRule>
    <cfRule type="expression" dxfId="1656" priority="57">
      <formula>$H$145 &lt; 0</formula>
    </cfRule>
  </conditionalFormatting>
  <conditionalFormatting sqref="J123:L124 K145:L145">
    <cfRule type="expression" dxfId="1655" priority="52">
      <formula>$K$145 &gt; 0</formula>
    </cfRule>
    <cfRule type="expression" dxfId="1654" priority="53">
      <formula>$K$145 = 0</formula>
    </cfRule>
    <cfRule type="expression" dxfId="1653" priority="54">
      <formula>$K$145 &lt; 0</formula>
    </cfRule>
  </conditionalFormatting>
  <conditionalFormatting sqref="M123:O124 N145:O145">
    <cfRule type="expression" dxfId="1652" priority="49">
      <formula>$N$145 &gt; 0</formula>
    </cfRule>
    <cfRule type="expression" dxfId="1651" priority="50">
      <formula>$N$145 = 0</formula>
    </cfRule>
    <cfRule type="expression" dxfId="1650" priority="51">
      <formula>$N$145 &lt; 0</formula>
    </cfRule>
  </conditionalFormatting>
  <conditionalFormatting sqref="A152:C171 M152:O171">
    <cfRule type="expression" dxfId="1649" priority="37">
      <formula>AND($N152 &gt; 0, ISNUMBER($N152))</formula>
    </cfRule>
    <cfRule type="expression" dxfId="1648" priority="38">
      <formula>AND($N152 = 0 * ISNUMBER($N152))</formula>
    </cfRule>
    <cfRule type="expression" dxfId="1647" priority="39">
      <formula>AND($N152 &lt; 0, ISNUMBER($N152))</formula>
    </cfRule>
  </conditionalFormatting>
  <conditionalFormatting sqref="A152:F171">
    <cfRule type="expression" dxfId="1646" priority="46">
      <formula>AND($E152 &gt; 0, ISNUMBER($E152))</formula>
    </cfRule>
    <cfRule type="expression" dxfId="1645" priority="47">
      <formula>AND($E152 = 0 * ISNUMBER($E152))</formula>
    </cfRule>
    <cfRule type="expression" dxfId="1644" priority="48">
      <formula>AND($E152 &lt; 0, ISNUMBER($E152))</formula>
    </cfRule>
  </conditionalFormatting>
  <conditionalFormatting sqref="A152:C171 G152:I171">
    <cfRule type="expression" dxfId="1643" priority="43">
      <formula>AND($H152 &gt; 0, ISNUMBER($H152))</formula>
    </cfRule>
    <cfRule type="expression" dxfId="1642" priority="44">
      <formula>AND($H152 = 0 * ISNUMBER($H152))</formula>
    </cfRule>
    <cfRule type="expression" dxfId="1641" priority="45">
      <formula>AND($H152 &lt; 0, ISNUMBER($H152))</formula>
    </cfRule>
  </conditionalFormatting>
  <conditionalFormatting sqref="A152:C171 J152:L171">
    <cfRule type="expression" dxfId="1640" priority="40">
      <formula>AND($K152 &gt; 0, ISNUMBER($K152))</formula>
    </cfRule>
    <cfRule type="expression" dxfId="1639" priority="41">
      <formula>AND($K152 = 0 * ISNUMBER($K152))</formula>
    </cfRule>
    <cfRule type="expression" dxfId="1638" priority="42">
      <formula>AND($K152 &lt; 0, ISNUMBER($K152))</formula>
    </cfRule>
  </conditionalFormatting>
  <conditionalFormatting sqref="D150:F151 E172:F172">
    <cfRule type="expression" dxfId="1637" priority="34">
      <formula>$E$172 &gt; 0</formula>
    </cfRule>
    <cfRule type="expression" dxfId="1636" priority="35">
      <formula>$E$172 = 0</formula>
    </cfRule>
    <cfRule type="expression" dxfId="1635" priority="36">
      <formula>$E$172 &lt; 0</formula>
    </cfRule>
  </conditionalFormatting>
  <conditionalFormatting sqref="G150:I151 H172:I172">
    <cfRule type="expression" dxfId="1634" priority="31">
      <formula>$H$172 &gt; 0</formula>
    </cfRule>
    <cfRule type="expression" dxfId="1633" priority="32">
      <formula>$H$172 = 0</formula>
    </cfRule>
    <cfRule type="expression" dxfId="1632" priority="33">
      <formula>$H$172 &lt; 0</formula>
    </cfRule>
  </conditionalFormatting>
  <conditionalFormatting sqref="J150:L151 K172:L172">
    <cfRule type="expression" dxfId="1631" priority="28">
      <formula>$K$172 &gt; 0</formula>
    </cfRule>
    <cfRule type="expression" dxfId="1630" priority="29">
      <formula>$K$172 = 0</formula>
    </cfRule>
    <cfRule type="expression" dxfId="1629" priority="30">
      <formula>$K$172 &lt; 0</formula>
    </cfRule>
  </conditionalFormatting>
  <conditionalFormatting sqref="M150:O151 N172:O172">
    <cfRule type="expression" dxfId="1628" priority="25">
      <formula>$N$172 &gt; 0</formula>
    </cfRule>
    <cfRule type="expression" dxfId="1627" priority="26">
      <formula>$N$172 = 0</formula>
    </cfRule>
    <cfRule type="expression" dxfId="1626" priority="27">
      <formula>$N$172 &lt; 0</formula>
    </cfRule>
  </conditionalFormatting>
  <conditionalFormatting sqref="A179:C198 M179:O198">
    <cfRule type="expression" dxfId="1625" priority="13">
      <formula>AND($N179 &gt; 0, ISNUMBER($N179))</formula>
    </cfRule>
    <cfRule type="expression" dxfId="1624" priority="14">
      <formula>AND($N179 = 0 * ISNUMBER($N179))</formula>
    </cfRule>
    <cfRule type="expression" dxfId="1623" priority="15">
      <formula>AND($N179 &lt; 0, ISNUMBER($N179))</formula>
    </cfRule>
  </conditionalFormatting>
  <conditionalFormatting sqref="A179:F198">
    <cfRule type="expression" dxfId="1622" priority="22">
      <formula>AND($E179 &gt; 0, ISNUMBER($E179))</formula>
    </cfRule>
    <cfRule type="expression" dxfId="1621" priority="23">
      <formula>AND($E179 = 0 * ISNUMBER($E179))</formula>
    </cfRule>
    <cfRule type="expression" dxfId="1620" priority="24">
      <formula>AND($E179 &lt; 0, ISNUMBER($E179))</formula>
    </cfRule>
  </conditionalFormatting>
  <conditionalFormatting sqref="A179:C198 G179:I198">
    <cfRule type="expression" dxfId="1619" priority="19">
      <formula>AND($H179 &gt; 0, ISNUMBER($H179))</formula>
    </cfRule>
    <cfRule type="expression" dxfId="1618" priority="20">
      <formula>AND($H179 = 0 * ISNUMBER($H179))</formula>
    </cfRule>
    <cfRule type="expression" dxfId="1617" priority="21">
      <formula>AND($H179 &lt; 0, ISNUMBER($H179))</formula>
    </cfRule>
  </conditionalFormatting>
  <conditionalFormatting sqref="A179:C198 J179:L198">
    <cfRule type="expression" dxfId="1616" priority="16">
      <formula>AND($K179 &gt; 0, ISNUMBER($K179))</formula>
    </cfRule>
    <cfRule type="expression" dxfId="1615" priority="17">
      <formula>AND($K179 = 0 * ISNUMBER($K179))</formula>
    </cfRule>
    <cfRule type="expression" dxfId="1614" priority="18">
      <formula>AND($K179 &lt; 0, ISNUMBER($K179))</formula>
    </cfRule>
  </conditionalFormatting>
  <conditionalFormatting sqref="D177:F178 E199:F199">
    <cfRule type="expression" dxfId="1613" priority="10">
      <formula>$E$199 &gt; 0</formula>
    </cfRule>
    <cfRule type="expression" dxfId="1612" priority="11">
      <formula>$E$199 = 0</formula>
    </cfRule>
    <cfRule type="expression" dxfId="1611" priority="12">
      <formula>$E$199 &lt; 0</formula>
    </cfRule>
  </conditionalFormatting>
  <conditionalFormatting sqref="G177:I178 H199:I199">
    <cfRule type="expression" dxfId="1610" priority="7">
      <formula>$H$199 &gt; 0</formula>
    </cfRule>
    <cfRule type="expression" dxfId="1609" priority="8">
      <formula>$H$199 = 0</formula>
    </cfRule>
    <cfRule type="expression" dxfId="1608" priority="9">
      <formula>$H$199 &lt; 0</formula>
    </cfRule>
  </conditionalFormatting>
  <conditionalFormatting sqref="J177:L178 K199:L199">
    <cfRule type="expression" dxfId="1607" priority="4">
      <formula>$K$199 &gt; 0</formula>
    </cfRule>
    <cfRule type="expression" dxfId="1606" priority="5">
      <formula>$K$199 = 0</formula>
    </cfRule>
    <cfRule type="expression" dxfId="1605" priority="6">
      <formula>$K$199 &lt; 0</formula>
    </cfRule>
  </conditionalFormatting>
  <conditionalFormatting sqref="M177:O178 N199:O199">
    <cfRule type="expression" dxfId="1604" priority="1">
      <formula>$N$199 &gt; 0</formula>
    </cfRule>
    <cfRule type="expression" dxfId="1603" priority="2">
      <formula>$N$199 = 0</formula>
    </cfRule>
    <cfRule type="expression" dxfId="160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0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4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EF1566-E88B-4CC6-950A-35F2D0B2E2A7}">
  <sheetPr codeName="Sheet22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75" t="s">
        <v>0</v>
      </c>
      <c r="B1" s="276"/>
      <c r="C1" s="276"/>
      <c r="D1" s="276"/>
      <c r="E1" s="276"/>
      <c r="F1" s="277"/>
      <c r="G1" s="306">
        <v>44485</v>
      </c>
      <c r="H1" s="307"/>
      <c r="I1" s="308"/>
      <c r="J1" s="275" t="s">
        <v>1</v>
      </c>
      <c r="K1" s="276"/>
      <c r="L1" s="276"/>
      <c r="M1" s="276"/>
      <c r="N1" s="276"/>
      <c r="O1" s="277"/>
      <c r="Q1" s="275" t="s">
        <v>2</v>
      </c>
      <c r="R1" s="277"/>
    </row>
    <row r="2" spans="1:19" ht="17.25" customHeight="1">
      <c r="A2" s="117" t="s">
        <v>3</v>
      </c>
      <c r="B2" s="309" t="s">
        <v>8</v>
      </c>
      <c r="C2" s="310"/>
      <c r="D2" s="310"/>
      <c r="E2" s="310"/>
      <c r="F2" s="311"/>
      <c r="G2" s="303" t="s">
        <v>46</v>
      </c>
      <c r="H2" s="304"/>
      <c r="I2" s="305"/>
      <c r="J2" s="1" t="s">
        <v>3</v>
      </c>
      <c r="K2" s="309" t="s">
        <v>318</v>
      </c>
      <c r="L2" s="310"/>
      <c r="M2" s="310"/>
      <c r="N2" s="310"/>
      <c r="O2" s="311"/>
      <c r="Q2" s="2" t="s">
        <v>6</v>
      </c>
      <c r="R2" s="3">
        <v>0.375</v>
      </c>
    </row>
    <row r="3" spans="1:19" ht="17.25" customHeight="1" thickBot="1">
      <c r="A3" s="118" t="s">
        <v>7</v>
      </c>
      <c r="B3" s="300" t="s">
        <v>326</v>
      </c>
      <c r="C3" s="301"/>
      <c r="D3" s="301"/>
      <c r="E3" s="301"/>
      <c r="F3" s="302"/>
      <c r="G3" s="29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43,297 KRW (1.44%)</v>
      </c>
      <c r="H3" s="297"/>
      <c r="I3" s="298"/>
      <c r="J3" s="4" t="s">
        <v>7</v>
      </c>
      <c r="K3" s="300" t="s">
        <v>319</v>
      </c>
      <c r="L3" s="301"/>
      <c r="M3" s="301"/>
      <c r="N3" s="301"/>
      <c r="O3" s="302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300" t="s">
        <v>16</v>
      </c>
      <c r="C4" s="301"/>
      <c r="D4" s="301"/>
      <c r="E4" s="301"/>
      <c r="F4" s="302"/>
      <c r="G4" s="303" t="s">
        <v>44</v>
      </c>
      <c r="H4" s="304"/>
      <c r="I4" s="305"/>
      <c r="J4" s="4" t="s">
        <v>11</v>
      </c>
      <c r="K4" s="300" t="s">
        <v>320</v>
      </c>
      <c r="L4" s="301"/>
      <c r="M4" s="301"/>
      <c r="N4" s="301"/>
      <c r="O4" s="302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300" t="s">
        <v>317</v>
      </c>
      <c r="C5" s="301"/>
      <c r="D5" s="301"/>
      <c r="E5" s="301"/>
      <c r="F5" s="302"/>
      <c r="G5" s="29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9,486 KRW (0.37%)</v>
      </c>
      <c r="H5" s="297"/>
      <c r="I5" s="298"/>
      <c r="J5" s="4" t="s">
        <v>15</v>
      </c>
      <c r="K5" s="300" t="s">
        <v>321</v>
      </c>
      <c r="L5" s="301"/>
      <c r="M5" s="301"/>
      <c r="N5" s="301"/>
      <c r="O5" s="302"/>
    </row>
    <row r="6" spans="1:19">
      <c r="A6" s="118" t="s">
        <v>18</v>
      </c>
      <c r="B6" s="300"/>
      <c r="C6" s="301"/>
      <c r="D6" s="301"/>
      <c r="E6" s="301"/>
      <c r="F6" s="302"/>
      <c r="G6" s="303" t="s">
        <v>45</v>
      </c>
      <c r="H6" s="304"/>
      <c r="I6" s="305"/>
      <c r="J6" s="4" t="s">
        <v>18</v>
      </c>
      <c r="K6" s="300" t="s">
        <v>322</v>
      </c>
      <c r="L6" s="301"/>
      <c r="M6" s="301"/>
      <c r="N6" s="301"/>
      <c r="O6" s="302"/>
    </row>
    <row r="7" spans="1:19" ht="17.25" thickBot="1">
      <c r="A7" s="118" t="s">
        <v>21</v>
      </c>
      <c r="B7" s="300"/>
      <c r="C7" s="301"/>
      <c r="D7" s="301"/>
      <c r="E7" s="301"/>
      <c r="F7" s="302"/>
      <c r="G7" s="29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47,729 KRW (1.59%)</v>
      </c>
      <c r="H7" s="297"/>
      <c r="I7" s="298"/>
      <c r="J7" s="4" t="s">
        <v>21</v>
      </c>
      <c r="K7" s="300" t="s">
        <v>323</v>
      </c>
      <c r="L7" s="301"/>
      <c r="M7" s="301"/>
      <c r="N7" s="301"/>
      <c r="O7" s="302"/>
    </row>
    <row r="8" spans="1:19" ht="17.25" thickBot="1">
      <c r="A8" s="118" t="s">
        <v>24</v>
      </c>
      <c r="B8" s="300"/>
      <c r="C8" s="301"/>
      <c r="D8" s="301"/>
      <c r="E8" s="301"/>
      <c r="F8" s="302"/>
      <c r="G8" s="303" t="s">
        <v>253</v>
      </c>
      <c r="H8" s="304"/>
      <c r="I8" s="305"/>
      <c r="J8" s="4" t="s">
        <v>24</v>
      </c>
      <c r="K8" s="300"/>
      <c r="L8" s="301"/>
      <c r="M8" s="301"/>
      <c r="N8" s="301"/>
      <c r="O8" s="302"/>
      <c r="Q8" s="275" t="s">
        <v>27</v>
      </c>
      <c r="R8" s="277"/>
    </row>
    <row r="9" spans="1:19" ht="17.25" thickBot="1">
      <c r="A9" s="118" t="s">
        <v>28</v>
      </c>
      <c r="B9" s="300"/>
      <c r="C9" s="301"/>
      <c r="D9" s="301"/>
      <c r="E9" s="301"/>
      <c r="F9" s="302"/>
      <c r="G9" s="29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-13,750 KRW (-0.46%)</v>
      </c>
      <c r="H9" s="297"/>
      <c r="I9" s="298"/>
      <c r="J9" s="4" t="s">
        <v>28</v>
      </c>
      <c r="K9" s="300"/>
      <c r="L9" s="301"/>
      <c r="M9" s="301"/>
      <c r="N9" s="301"/>
      <c r="O9" s="302"/>
      <c r="Q9" s="2" t="s">
        <v>29</v>
      </c>
      <c r="R9" s="6">
        <v>10</v>
      </c>
    </row>
    <row r="10" spans="1:19">
      <c r="A10" s="118" t="s">
        <v>30</v>
      </c>
      <c r="B10" s="300"/>
      <c r="C10" s="301"/>
      <c r="D10" s="301"/>
      <c r="E10" s="301"/>
      <c r="F10" s="302"/>
      <c r="G10" s="303" t="s">
        <v>47</v>
      </c>
      <c r="H10" s="304"/>
      <c r="I10" s="305"/>
      <c r="J10" s="4" t="s">
        <v>30</v>
      </c>
      <c r="K10" s="300" t="s">
        <v>324</v>
      </c>
      <c r="L10" s="301"/>
      <c r="M10" s="301"/>
      <c r="N10" s="301"/>
      <c r="O10" s="302"/>
      <c r="Q10" s="2" t="s">
        <v>31</v>
      </c>
      <c r="R10" s="6">
        <v>100</v>
      </c>
    </row>
    <row r="11" spans="1:19" ht="17.25" thickBot="1">
      <c r="A11" s="119" t="s">
        <v>32</v>
      </c>
      <c r="B11" s="293" t="s">
        <v>325</v>
      </c>
      <c r="C11" s="294"/>
      <c r="D11" s="294"/>
      <c r="E11" s="294"/>
      <c r="F11" s="295"/>
      <c r="G11" s="29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97"/>
      <c r="I11" s="298"/>
      <c r="J11" s="7" t="s">
        <v>32</v>
      </c>
      <c r="K11" s="293" t="s">
        <v>316</v>
      </c>
      <c r="L11" s="294"/>
      <c r="M11" s="294"/>
      <c r="N11" s="294"/>
      <c r="O11" s="295"/>
      <c r="Q11" s="65" t="s">
        <v>33</v>
      </c>
      <c r="R11" s="8">
        <v>1000</v>
      </c>
    </row>
    <row r="12" spans="1:19" ht="17.25" thickBot="1"/>
    <row r="13" spans="1:19" ht="17.25" customHeight="1" thickBot="1">
      <c r="A13" s="275" t="s">
        <v>34</v>
      </c>
      <c r="B13" s="276"/>
      <c r="C13" s="276"/>
      <c r="D13" s="276"/>
      <c r="E13" s="276"/>
      <c r="F13" s="276"/>
      <c r="G13" s="276"/>
      <c r="H13" s="276"/>
      <c r="I13" s="276"/>
      <c r="J13" s="276"/>
      <c r="K13" s="276"/>
      <c r="L13" s="276"/>
      <c r="M13" s="276"/>
      <c r="N13" s="276"/>
      <c r="O13" s="277"/>
      <c r="Q13" s="274"/>
      <c r="R13" s="274"/>
      <c r="S13" s="274"/>
    </row>
    <row r="14" spans="1:19" ht="17.25" customHeight="1" thickBot="1">
      <c r="A14" s="217" t="s">
        <v>35</v>
      </c>
      <c r="B14" s="275" t="s">
        <v>36</v>
      </c>
      <c r="C14" s="277"/>
      <c r="D14" s="275" t="s">
        <v>37</v>
      </c>
      <c r="E14" s="276"/>
      <c r="F14" s="277"/>
      <c r="G14" s="278">
        <f>_xlfn.IFNA(VLOOKUP(B14, 현재가테이블!$B$2:$D$200, 2, FALSE), "-")</f>
        <v>74050000</v>
      </c>
      <c r="H14" s="279"/>
      <c r="I14" s="280"/>
      <c r="J14" s="275" t="s">
        <v>38</v>
      </c>
      <c r="K14" s="276"/>
      <c r="L14" s="277"/>
      <c r="M14" s="281">
        <f>_xlfn.IFNA(VLOOKUP(B14, 현재가테이블!$B$2:$D$200, 3, FALSE), "-")</f>
        <v>-1.04236269E-2</v>
      </c>
      <c r="N14" s="282"/>
      <c r="O14" s="283"/>
      <c r="Q14" s="274"/>
      <c r="R14" s="274"/>
      <c r="S14" s="274"/>
    </row>
    <row r="15" spans="1:19" ht="17.25" customHeight="1" thickBot="1">
      <c r="A15" s="312" t="s">
        <v>39</v>
      </c>
      <c r="B15" s="313" t="str">
        <f>TEXT($G$1, "[$-ko-KR]yyyy-mm-dd(ddd) ") &amp; "오전 00:00"</f>
        <v>2021-10-16(토) 오전 00:00</v>
      </c>
      <c r="C15" s="314"/>
      <c r="D15" s="288" t="str">
        <f>TEXT($G$1, "[$-ko-KR]yyyy-mm-dd(ddd) ") &amp; "오후 14:00"</f>
        <v>2021-10-16(토) 오후 14:00</v>
      </c>
      <c r="E15" s="289"/>
      <c r="F15" s="290"/>
      <c r="G15" s="288" t="str">
        <f>TEXT($G$1, "[$-ko-KR]yyyy-mm-dd(ddd) ") &amp; "오후 19:00"</f>
        <v>2021-10-16(토) 오후 19:00</v>
      </c>
      <c r="H15" s="289"/>
      <c r="I15" s="290"/>
      <c r="J15" s="288" t="str">
        <f>TEXT($G$1, "[$-ko-KR]yyyy-mm-dd(ddd) ") &amp; "오후 21:00"</f>
        <v>2021-10-16(토) 오후 21:00</v>
      </c>
      <c r="K15" s="289"/>
      <c r="L15" s="290"/>
      <c r="M15" s="288" t="str">
        <f>TEXT($G$1+1, "[$-ko-KR]yyyy-mm-dd(ddd) ") &amp; "오전 00:00"</f>
        <v>2021-10-17(일) 오전 00:00</v>
      </c>
      <c r="N15" s="289"/>
      <c r="O15" s="290"/>
      <c r="Q15" s="274"/>
      <c r="R15" s="274"/>
      <c r="S15" s="274"/>
    </row>
    <row r="16" spans="1:19" ht="17.25" customHeight="1" thickBot="1">
      <c r="A16" s="312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18" t="s">
        <v>37</v>
      </c>
      <c r="H16" s="219" t="s">
        <v>40</v>
      </c>
      <c r="I16" s="22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64"/>
      <c r="R16" s="264"/>
      <c r="S16" s="264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74"/>
      <c r="R17" s="274"/>
      <c r="S17" s="274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74"/>
      <c r="R18" s="274"/>
      <c r="S18" s="274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64"/>
      <c r="R19" s="264"/>
      <c r="S19" s="264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64"/>
      <c r="R20" s="264"/>
      <c r="S20" s="264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64"/>
      <c r="R21" s="264"/>
      <c r="S21" s="264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64"/>
      <c r="R22" s="264"/>
      <c r="S22" s="264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64"/>
      <c r="R23" s="264"/>
      <c r="S23" s="264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64"/>
      <c r="R24" s="264"/>
      <c r="S24" s="264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65"/>
      <c r="R26" s="266"/>
      <c r="S26" s="267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68"/>
      <c r="R27" s="269"/>
      <c r="S27" s="270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1"/>
      <c r="R28" s="272"/>
      <c r="S28" s="273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64"/>
      <c r="R29" s="264"/>
      <c r="S29" s="264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74"/>
      <c r="R30" s="274"/>
      <c r="S30" s="274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74"/>
      <c r="R31" s="274"/>
      <c r="S31" s="274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64"/>
      <c r="R32" s="264"/>
      <c r="S32" s="264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64"/>
      <c r="R33" s="264"/>
      <c r="S33" s="264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64"/>
      <c r="R34" s="264"/>
      <c r="S34" s="264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53"/>
      <c r="R35" s="254"/>
      <c r="S35" s="255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56"/>
      <c r="R36" s="257"/>
      <c r="S36" s="258"/>
    </row>
    <row r="37" spans="1:19" ht="17.25" customHeight="1" thickBot="1">
      <c r="A37" s="132" t="s">
        <v>42</v>
      </c>
      <c r="B37" s="317">
        <v>150000</v>
      </c>
      <c r="C37" s="318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59"/>
      <c r="R37" s="260"/>
      <c r="S37" s="261"/>
    </row>
    <row r="38" spans="1:19" ht="17.25" customHeight="1"/>
    <row r="39" spans="1:19" ht="17.25" customHeight="1" thickBot="1"/>
    <row r="40" spans="1:19" ht="17.25" customHeight="1" thickBot="1">
      <c r="A40" s="275" t="s">
        <v>44</v>
      </c>
      <c r="B40" s="276"/>
      <c r="C40" s="276"/>
      <c r="D40" s="276"/>
      <c r="E40" s="276"/>
      <c r="F40" s="276"/>
      <c r="G40" s="276"/>
      <c r="H40" s="276"/>
      <c r="I40" s="276"/>
      <c r="J40" s="276"/>
      <c r="K40" s="276"/>
      <c r="L40" s="276"/>
      <c r="M40" s="276"/>
      <c r="N40" s="276"/>
      <c r="O40" s="277"/>
      <c r="Q40" s="274"/>
      <c r="R40" s="274"/>
      <c r="S40" s="274"/>
    </row>
    <row r="41" spans="1:19" ht="17.25" customHeight="1" thickBot="1">
      <c r="A41" s="217" t="s">
        <v>265</v>
      </c>
      <c r="B41" s="275" t="s">
        <v>49</v>
      </c>
      <c r="C41" s="277"/>
      <c r="D41" s="275" t="s">
        <v>58</v>
      </c>
      <c r="E41" s="276"/>
      <c r="F41" s="277"/>
      <c r="G41" s="278">
        <f>_xlfn.IFNA(VLOOKUP(B41, 현재가테이블!$B$2:$D$200, 2, FALSE), "-")</f>
        <v>74050000</v>
      </c>
      <c r="H41" s="279"/>
      <c r="I41" s="280"/>
      <c r="J41" s="275" t="s">
        <v>59</v>
      </c>
      <c r="K41" s="276"/>
      <c r="L41" s="277"/>
      <c r="M41" s="281">
        <f>_xlfn.IFNA(VLOOKUP(B41, 현재가테이블!$B$2:$D$200, 3, FALSE), "-")</f>
        <v>-1.04236269E-2</v>
      </c>
      <c r="N41" s="282"/>
      <c r="O41" s="283"/>
      <c r="Q41" s="274"/>
      <c r="R41" s="274"/>
      <c r="S41" s="274"/>
    </row>
    <row r="42" spans="1:19" ht="17.25" customHeight="1" thickBot="1">
      <c r="A42" s="319" t="s">
        <v>55</v>
      </c>
      <c r="B42" s="315" t="str">
        <f>TEXT($G$1, "[$-ko-KR]yyyy-mm-dd(ddd) ") &amp; "오전 00:00"</f>
        <v>2021-10-16(토) 오전 00:00</v>
      </c>
      <c r="C42" s="316"/>
      <c r="D42" s="288" t="str">
        <f>TEXT($G$1, "[$-ko-KR]yyyy-mm-dd(ddd) ") &amp; "오후 14:00"</f>
        <v>2021-10-16(토) 오후 14:00</v>
      </c>
      <c r="E42" s="289"/>
      <c r="F42" s="290"/>
      <c r="G42" s="288" t="str">
        <f>TEXT($G$1, "[$-ko-KR]yyyy-mm-dd(ddd) ") &amp; "오후 19:00"</f>
        <v>2021-10-16(토) 오후 19:00</v>
      </c>
      <c r="H42" s="289"/>
      <c r="I42" s="290"/>
      <c r="J42" s="288" t="str">
        <f>TEXT($G$1, "[$-ko-KR]yyyy-mm-dd(ddd) ") &amp; "오후 21:00"</f>
        <v>2021-10-16(토) 오후 21:00</v>
      </c>
      <c r="K42" s="289"/>
      <c r="L42" s="290"/>
      <c r="M42" s="288" t="str">
        <f>TEXT($G$1+1, "[$-ko-KR]yyyy-mm-dd(ddd) ") &amp; "오전 00:00"</f>
        <v>2021-10-17(일) 오전 00:00</v>
      </c>
      <c r="N42" s="289"/>
      <c r="O42" s="290"/>
      <c r="Q42" s="274"/>
      <c r="R42" s="274"/>
      <c r="S42" s="274"/>
    </row>
    <row r="43" spans="1:19" ht="17.25" customHeight="1" thickBot="1">
      <c r="A43" s="320"/>
      <c r="B43" s="121" t="s">
        <v>58</v>
      </c>
      <c r="C43" s="122" t="s">
        <v>59</v>
      </c>
      <c r="D43" s="2" t="s">
        <v>58</v>
      </c>
      <c r="E43" s="10" t="s">
        <v>266</v>
      </c>
      <c r="F43" s="11" t="s">
        <v>267</v>
      </c>
      <c r="G43" s="218" t="s">
        <v>58</v>
      </c>
      <c r="H43" s="219" t="s">
        <v>266</v>
      </c>
      <c r="I43" s="220" t="s">
        <v>267</v>
      </c>
      <c r="J43" s="10" t="s">
        <v>58</v>
      </c>
      <c r="K43" s="10" t="s">
        <v>266</v>
      </c>
      <c r="L43" s="115" t="s">
        <v>267</v>
      </c>
      <c r="M43" s="2" t="s">
        <v>58</v>
      </c>
      <c r="N43" s="10" t="s">
        <v>266</v>
      </c>
      <c r="O43" s="66" t="s">
        <v>267</v>
      </c>
      <c r="Q43" s="264"/>
      <c r="R43" s="264"/>
      <c r="S43" s="264"/>
    </row>
    <row r="44" spans="1:19" ht="17.25" customHeight="1" thickBot="1">
      <c r="A44" s="123" t="s">
        <v>98</v>
      </c>
      <c r="B44" s="124">
        <v>4.4800000000000004</v>
      </c>
      <c r="C44" s="76">
        <v>-1.75438596E-2</v>
      </c>
      <c r="D44" s="13">
        <v>4.46</v>
      </c>
      <c r="E44" s="14">
        <f>IF(ISNUMBER(D44), (D44 - $B44) / $B44, "")</f>
        <v>-4.4642857142858173E-3</v>
      </c>
      <c r="F44" s="16">
        <f>IF(ISNUMBER(D44), $B64 * E44, "")</f>
        <v>-669.64285714287257</v>
      </c>
      <c r="G44" s="29">
        <v>4.5199999999999996</v>
      </c>
      <c r="H44" s="14">
        <f>IF(ISNUMBER(G44), (G44 - $B44) / $B44, "")</f>
        <v>8.9285714285712373E-3</v>
      </c>
      <c r="I44" s="100">
        <f>IF(ISNUMBER(G44), $B64 * H44, "")</f>
        <v>1339.2857142856856</v>
      </c>
      <c r="J44" s="13">
        <v>4.5199999999999996</v>
      </c>
      <c r="K44" s="14">
        <f>IF(ISNUMBER(J44), (J44 - $B44) / $B44, "")</f>
        <v>8.9285714285712373E-3</v>
      </c>
      <c r="L44" s="16">
        <f>IF(ISNUMBER(J44), $B64 * K44, "")</f>
        <v>1339.2857142856856</v>
      </c>
      <c r="M44" s="29">
        <v>4.45</v>
      </c>
      <c r="N44" s="14">
        <f>IF(ISNUMBER(M44), (M44 - $B44) / $B44, "")</f>
        <v>-6.6964285714286266E-3</v>
      </c>
      <c r="O44" s="16">
        <f>IF(ISNUMBER(M44), $B64 * N44, "")</f>
        <v>-1004.464285714294</v>
      </c>
      <c r="Q44" s="274"/>
      <c r="R44" s="274"/>
      <c r="S44" s="274"/>
    </row>
    <row r="45" spans="1:19" ht="17.25" customHeight="1" thickBot="1">
      <c r="A45" s="125" t="s">
        <v>248</v>
      </c>
      <c r="B45" s="126">
        <v>94.4</v>
      </c>
      <c r="C45" s="77">
        <v>-2.3784901800000001E-2</v>
      </c>
      <c r="D45" s="15">
        <v>93.1</v>
      </c>
      <c r="E45" s="32">
        <f t="shared" ref="E45:E48" si="14">IF(ISNUMBER(D45), (D45 - $B45) / $B45, "")</f>
        <v>-1.3771186440678086E-2</v>
      </c>
      <c r="F45" s="18">
        <f>IF(ISNUMBER(D45), $B64 * E45, "")</f>
        <v>-2065.6779661017126</v>
      </c>
      <c r="G45" s="31">
        <v>95.1</v>
      </c>
      <c r="H45" s="32">
        <f t="shared" ref="H45:H48" si="15">IF(ISNUMBER(G45), (G45 - $B45) / $B45, "")</f>
        <v>7.4152542372880144E-3</v>
      </c>
      <c r="I45" s="101">
        <f>IF(ISNUMBER(G45), $B64 * H45, "")</f>
        <v>1112.2881355932022</v>
      </c>
      <c r="J45" s="15">
        <v>94.7</v>
      </c>
      <c r="K45" s="32">
        <f t="shared" ref="K45:K48" si="16">IF(ISNUMBER(J45), (J45 - $B45) / $B45, "")</f>
        <v>3.1779661016948851E-3</v>
      </c>
      <c r="L45" s="18">
        <f>IF(ISNUMBER(J45), $B64 * K45, "")</f>
        <v>476.69491525423274</v>
      </c>
      <c r="M45" s="31">
        <v>93.2</v>
      </c>
      <c r="N45" s="32">
        <f t="shared" ref="N45:N48" si="17">IF(ISNUMBER(M45), (M45 - $B45) / $B45, "")</f>
        <v>-1.271186440677969E-2</v>
      </c>
      <c r="O45" s="18">
        <f>IF(ISNUMBER(M45), $B64 * N45, "")</f>
        <v>-1906.7796610169535</v>
      </c>
      <c r="Q45" s="274"/>
      <c r="R45" s="274"/>
      <c r="S45" s="274"/>
    </row>
    <row r="46" spans="1:19" ht="17.25" customHeight="1" thickBot="1">
      <c r="A46" s="125" t="s">
        <v>146</v>
      </c>
      <c r="B46" s="126">
        <v>22.1</v>
      </c>
      <c r="C46" s="77">
        <v>-4.7413793099999997E-2</v>
      </c>
      <c r="D46" s="15">
        <v>22.4</v>
      </c>
      <c r="E46" s="32">
        <f t="shared" si="14"/>
        <v>1.3574660633484033E-2</v>
      </c>
      <c r="F46" s="18">
        <f>IF(ISNUMBER(D46), $B64 * E46, "")</f>
        <v>2036.199095022605</v>
      </c>
      <c r="G46" s="31">
        <v>23</v>
      </c>
      <c r="H46" s="32">
        <f t="shared" si="15"/>
        <v>4.072398190045242E-2</v>
      </c>
      <c r="I46" s="101">
        <f>IF(ISNUMBER(G46), $B64 * H46, "")</f>
        <v>6108.5972850678627</v>
      </c>
      <c r="J46" s="15">
        <v>22.9</v>
      </c>
      <c r="K46" s="32">
        <f t="shared" si="16"/>
        <v>3.6199095022624306E-2</v>
      </c>
      <c r="L46" s="18">
        <f>IF(ISNUMBER(J46), $B64 * K46, "")</f>
        <v>5429.8642533936454</v>
      </c>
      <c r="M46" s="31">
        <v>22.4</v>
      </c>
      <c r="N46" s="32">
        <f t="shared" si="17"/>
        <v>1.3574660633484033E-2</v>
      </c>
      <c r="O46" s="18">
        <f>IF(ISNUMBER(M46), $B64 * N46, "")</f>
        <v>2036.199095022605</v>
      </c>
      <c r="Q46" s="264"/>
      <c r="R46" s="264"/>
      <c r="S46" s="264"/>
    </row>
    <row r="47" spans="1:19" ht="17.25" customHeight="1" thickBot="1">
      <c r="A47" s="125" t="s">
        <v>65</v>
      </c>
      <c r="B47" s="126">
        <v>63.6</v>
      </c>
      <c r="C47" s="77">
        <v>-4.79041916E-2</v>
      </c>
      <c r="D47" s="15">
        <v>63.3</v>
      </c>
      <c r="E47" s="32">
        <f t="shared" si="14"/>
        <v>-4.7169811320755383E-3</v>
      </c>
      <c r="F47" s="18">
        <f>IF(ISNUMBER(D47), $B64 * E47, "")</f>
        <v>-707.54716981133072</v>
      </c>
      <c r="G47" s="31">
        <v>65.099999999999994</v>
      </c>
      <c r="H47" s="32">
        <f t="shared" si="15"/>
        <v>2.3584905660377246E-2</v>
      </c>
      <c r="I47" s="101">
        <f>IF(ISNUMBER(G47), $B64 * H47, "")</f>
        <v>3537.7358490565866</v>
      </c>
      <c r="J47" s="15">
        <v>65.099999999999994</v>
      </c>
      <c r="K47" s="32">
        <f t="shared" si="16"/>
        <v>2.3584905660377246E-2</v>
      </c>
      <c r="L47" s="18">
        <f>IF(ISNUMBER(J47), $B64 * K47, "")</f>
        <v>3537.7358490565866</v>
      </c>
      <c r="M47" s="31">
        <v>64.099999999999994</v>
      </c>
      <c r="N47" s="32">
        <f t="shared" si="17"/>
        <v>7.8616352201256751E-3</v>
      </c>
      <c r="O47" s="18">
        <f>IF(ISNUMBER(M47), $B64 * N47, "")</f>
        <v>1179.2452830188513</v>
      </c>
      <c r="Q47" s="264"/>
      <c r="R47" s="264"/>
      <c r="S47" s="264"/>
    </row>
    <row r="48" spans="1:19" ht="17.25" customHeight="1" thickBot="1">
      <c r="A48" s="127" t="s">
        <v>328</v>
      </c>
      <c r="B48" s="128">
        <v>0.255</v>
      </c>
      <c r="C48" s="78">
        <v>-4.8507462699999997E-2</v>
      </c>
      <c r="D48" s="20">
        <v>0.249</v>
      </c>
      <c r="E48" s="21">
        <f t="shared" si="14"/>
        <v>-2.3529411764705903E-2</v>
      </c>
      <c r="F48" s="22">
        <f>IF(ISNUMBER(D48), $B64 * E48, "")</f>
        <v>-3529.4117647058856</v>
      </c>
      <c r="G48" s="30">
        <v>0.253</v>
      </c>
      <c r="H48" s="21">
        <f t="shared" si="15"/>
        <v>-7.8431372549019676E-3</v>
      </c>
      <c r="I48" s="105">
        <f>IF(ISNUMBER(G48), $B64 * H48, "")</f>
        <v>-1176.4705882352951</v>
      </c>
      <c r="J48" s="20">
        <v>0.253</v>
      </c>
      <c r="K48" s="21">
        <f t="shared" si="16"/>
        <v>-7.8431372549019676E-3</v>
      </c>
      <c r="L48" s="22">
        <f>IF(ISNUMBER(J48), $B64 * K48, "")</f>
        <v>-1176.4705882352951</v>
      </c>
      <c r="M48" s="30">
        <v>0.249</v>
      </c>
      <c r="N48" s="21">
        <f t="shared" si="17"/>
        <v>-2.3529411764705903E-2</v>
      </c>
      <c r="O48" s="22">
        <f>IF(ISNUMBER(M48), $B64 * N48, "")</f>
        <v>-3529.4117647058856</v>
      </c>
      <c r="Q48" s="264"/>
      <c r="R48" s="264"/>
      <c r="S48" s="264"/>
    </row>
    <row r="49" spans="1:19" ht="17.25" customHeight="1" thickBot="1">
      <c r="A49" s="125" t="s">
        <v>120</v>
      </c>
      <c r="B49" s="129">
        <v>38.1</v>
      </c>
      <c r="C49" s="80">
        <v>-6.3882063899999994E-2</v>
      </c>
      <c r="D49" s="106">
        <v>38.1</v>
      </c>
      <c r="E49" s="107">
        <f>IF(ISNUMBER(D49), (D49 - $B49) / $B49, "")</f>
        <v>0</v>
      </c>
      <c r="F49" s="108">
        <f>IF(ISNUMBER(D49), $B64 * E49, "")</f>
        <v>0</v>
      </c>
      <c r="G49" s="109">
        <v>39</v>
      </c>
      <c r="H49" s="107">
        <f>IF(ISNUMBER(G49), (G49 - $B49) / $B49, "")</f>
        <v>2.362204724409445E-2</v>
      </c>
      <c r="I49" s="110">
        <f>IF(ISNUMBER(G49), $B64 * H49, "")</f>
        <v>3543.3070866141675</v>
      </c>
      <c r="J49" s="106">
        <v>39.700000000000003</v>
      </c>
      <c r="K49" s="107">
        <f>IF(ISNUMBER(J49), (J49 - $B49) / $B49, "")</f>
        <v>4.1994750656168013E-2</v>
      </c>
      <c r="L49" s="108">
        <f>IF(ISNUMBER(J49), $B64 * K49, "")</f>
        <v>6299.2125984252016</v>
      </c>
      <c r="M49" s="109">
        <v>38.5</v>
      </c>
      <c r="N49" s="107">
        <f>IF(ISNUMBER(M49), (M49 - $B49) / $B49, "")</f>
        <v>1.0498687664041956E-2</v>
      </c>
      <c r="O49" s="108">
        <f>IF(ISNUMBER(M49), $B64 * N49, "")</f>
        <v>1574.8031496062936</v>
      </c>
      <c r="Q49" s="264"/>
      <c r="R49" s="264"/>
      <c r="S49" s="264"/>
    </row>
    <row r="50" spans="1:19" ht="17.25" customHeight="1" thickBot="1">
      <c r="A50" s="125" t="s">
        <v>200</v>
      </c>
      <c r="B50" s="126">
        <v>83</v>
      </c>
      <c r="C50" s="77">
        <v>-7.3660714299999999E-2</v>
      </c>
      <c r="D50" s="15">
        <v>82.3</v>
      </c>
      <c r="E50" s="32">
        <f t="shared" ref="E50:E53" si="18">IF(ISNUMBER(D50), (D50 - $B50) / $B50, "")</f>
        <v>-8.4337349397590709E-3</v>
      </c>
      <c r="F50" s="18">
        <f>IF(ISNUMBER(D50), $B64 * E50, "")</f>
        <v>-1265.0602409638607</v>
      </c>
      <c r="G50" s="31">
        <v>83.9</v>
      </c>
      <c r="H50" s="32">
        <f t="shared" ref="H50:H53" si="19">IF(ISNUMBER(G50), (G50 - $B50) / $B50, "")</f>
        <v>1.0843373493975973E-2</v>
      </c>
      <c r="I50" s="101">
        <f>IF(ISNUMBER(G50), $B64 * H50, "")</f>
        <v>1626.506024096396</v>
      </c>
      <c r="J50" s="15">
        <v>83.6</v>
      </c>
      <c r="K50" s="32">
        <f t="shared" ref="K50:K53" si="20">IF(ISNUMBER(J50), (J50 - $B50) / $B50, "")</f>
        <v>7.2289156626505341E-3</v>
      </c>
      <c r="L50" s="18">
        <f>IF(ISNUMBER(J50), $B64 * K50, "")</f>
        <v>1084.3373493975801</v>
      </c>
      <c r="M50" s="31">
        <v>83</v>
      </c>
      <c r="N50" s="32">
        <f t="shared" ref="N50:N53" si="21">IF(ISNUMBER(M50), (M50 - $B50) / $B50, "")</f>
        <v>0</v>
      </c>
      <c r="O50" s="18">
        <f>IF(ISNUMBER(M50), $B64 * N50, "")</f>
        <v>0</v>
      </c>
      <c r="Q50" s="264"/>
      <c r="R50" s="264"/>
      <c r="S50" s="264"/>
    </row>
    <row r="51" spans="1:19" ht="17.25" customHeight="1" thickBot="1">
      <c r="A51" s="125" t="s">
        <v>232</v>
      </c>
      <c r="B51" s="126">
        <v>82.2</v>
      </c>
      <c r="C51" s="77">
        <v>-7.4324324299999994E-2</v>
      </c>
      <c r="D51" s="15">
        <v>81.099999999999994</v>
      </c>
      <c r="E51" s="32">
        <f t="shared" si="18"/>
        <v>-1.3381995133820055E-2</v>
      </c>
      <c r="F51" s="18">
        <f>IF(ISNUMBER(D51), $B64 * E51, "")</f>
        <v>-2007.2992700730083</v>
      </c>
      <c r="G51" s="31">
        <v>82.5</v>
      </c>
      <c r="H51" s="32">
        <f t="shared" si="19"/>
        <v>3.6496350364963156E-3</v>
      </c>
      <c r="I51" s="101">
        <f>IF(ISNUMBER(G51), $B64 * H51, "")</f>
        <v>547.44525547444732</v>
      </c>
      <c r="J51" s="15">
        <v>82.2</v>
      </c>
      <c r="K51" s="32">
        <f t="shared" si="20"/>
        <v>0</v>
      </c>
      <c r="L51" s="18">
        <f>IF(ISNUMBER(J51), $B64 * K51, "")</f>
        <v>0</v>
      </c>
      <c r="M51" s="31">
        <v>81</v>
      </c>
      <c r="N51" s="32">
        <f t="shared" si="21"/>
        <v>-1.4598540145985436E-2</v>
      </c>
      <c r="O51" s="18">
        <f>IF(ISNUMBER(M51), $B64 * N51, "")</f>
        <v>-2189.7810218978152</v>
      </c>
      <c r="Q51" s="264"/>
      <c r="R51" s="264"/>
      <c r="S51" s="264"/>
    </row>
    <row r="52" spans="1:19" ht="17.25" customHeight="1" thickBot="1">
      <c r="A52" s="125" t="s">
        <v>188</v>
      </c>
      <c r="B52" s="126">
        <v>18.3</v>
      </c>
      <c r="C52" s="77">
        <v>-8.9552238800000003E-2</v>
      </c>
      <c r="D52" s="15">
        <v>18.600000000000001</v>
      </c>
      <c r="E52" s="32">
        <f t="shared" si="18"/>
        <v>1.6393442622950859E-2</v>
      </c>
      <c r="F52" s="18">
        <f>IF(ISNUMBER(D52), $B64 * E52, "")</f>
        <v>2459.0163934426287</v>
      </c>
      <c r="G52" s="31">
        <v>18.899999999999999</v>
      </c>
      <c r="H52" s="32">
        <f t="shared" si="19"/>
        <v>3.2786885245901523E-2</v>
      </c>
      <c r="I52" s="101">
        <f>IF(ISNUMBER(G52), $B64 * H52, "")</f>
        <v>4918.0327868852282</v>
      </c>
      <c r="J52" s="15">
        <v>18.8</v>
      </c>
      <c r="K52" s="32">
        <f t="shared" si="20"/>
        <v>2.7322404371584699E-2</v>
      </c>
      <c r="L52" s="18">
        <f>IF(ISNUMBER(J52), $B64 * K52, "")</f>
        <v>4098.3606557377052</v>
      </c>
      <c r="M52" s="31">
        <v>18.600000000000001</v>
      </c>
      <c r="N52" s="32">
        <f t="shared" si="21"/>
        <v>1.6393442622950859E-2</v>
      </c>
      <c r="O52" s="18">
        <f>IF(ISNUMBER(M52), $B64 * N52, "")</f>
        <v>2459.0163934426287</v>
      </c>
      <c r="Q52" s="33"/>
      <c r="R52" s="33"/>
    </row>
    <row r="53" spans="1:19" ht="17.25" customHeight="1" thickBot="1">
      <c r="A53" s="130" t="s">
        <v>214</v>
      </c>
      <c r="B53" s="131">
        <v>12.5</v>
      </c>
      <c r="C53" s="79">
        <v>-9.4202898600000001E-2</v>
      </c>
      <c r="D53" s="24">
        <v>12.5</v>
      </c>
      <c r="E53" s="25">
        <f t="shared" si="18"/>
        <v>0</v>
      </c>
      <c r="F53" s="104">
        <f>IF(ISNUMBER(D53), $B64 * E53, "")</f>
        <v>0</v>
      </c>
      <c r="G53" s="102">
        <v>12.8</v>
      </c>
      <c r="H53" s="25">
        <f t="shared" si="19"/>
        <v>2.4000000000000056E-2</v>
      </c>
      <c r="I53" s="103">
        <f>IF(ISNUMBER(G53), $B64 * H53, "")</f>
        <v>3600.0000000000082</v>
      </c>
      <c r="J53" s="24">
        <v>12.7</v>
      </c>
      <c r="K53" s="25">
        <f t="shared" si="20"/>
        <v>1.5999999999999945E-2</v>
      </c>
      <c r="L53" s="104">
        <f>IF(ISNUMBER(J53), $B64 * K53, "")</f>
        <v>2399.9999999999918</v>
      </c>
      <c r="M53" s="102">
        <v>12.5</v>
      </c>
      <c r="N53" s="25">
        <f t="shared" si="21"/>
        <v>0</v>
      </c>
      <c r="O53" s="104">
        <f>IF(ISNUMBER(M53), $B64 * N53, "")</f>
        <v>0</v>
      </c>
      <c r="Q53" s="265"/>
      <c r="R53" s="266"/>
      <c r="S53" s="267"/>
    </row>
    <row r="54" spans="1:19" ht="17.25" customHeight="1">
      <c r="A54" s="123" t="s">
        <v>148</v>
      </c>
      <c r="B54" s="124">
        <v>13.6</v>
      </c>
      <c r="C54" s="76">
        <v>-9.9337748300000001E-2</v>
      </c>
      <c r="D54" s="13">
        <v>13.7</v>
      </c>
      <c r="E54" s="14">
        <f>IF(ISNUMBER(D54), (D54 - $B54) / $B54, "")</f>
        <v>7.3529411764705621E-3</v>
      </c>
      <c r="F54" s="16">
        <f>IF(ISNUMBER(D54), $B64 * E54, "")</f>
        <v>1102.9411764705844</v>
      </c>
      <c r="G54" s="29">
        <v>14</v>
      </c>
      <c r="H54" s="14">
        <f>IF(ISNUMBER(G54), (G54 - $B54) / $B54, "")</f>
        <v>2.941176470588238E-2</v>
      </c>
      <c r="I54" s="100">
        <f>IF(ISNUMBER(G54), $B64 * H54, "")</f>
        <v>4411.7647058823568</v>
      </c>
      <c r="J54" s="13">
        <v>14</v>
      </c>
      <c r="K54" s="14">
        <f>IF(ISNUMBER(J54), (J54 - $B54) / $B54, "")</f>
        <v>2.941176470588238E-2</v>
      </c>
      <c r="L54" s="16">
        <f>IF(ISNUMBER(J54), $B64 * K54, "")</f>
        <v>4411.7647058823568</v>
      </c>
      <c r="M54" s="29">
        <v>13.8</v>
      </c>
      <c r="N54" s="14">
        <f>IF(ISNUMBER(M54), (M54 - $B54) / $B54, "")</f>
        <v>1.4705882352941256E-2</v>
      </c>
      <c r="O54" s="16">
        <f>IF(ISNUMBER(M54), $B64 * N54, "")</f>
        <v>2205.8823529411884</v>
      </c>
      <c r="Q54" s="268"/>
      <c r="R54" s="269"/>
      <c r="S54" s="270"/>
    </row>
    <row r="55" spans="1:19" ht="17.25" customHeight="1" thickBot="1">
      <c r="A55" s="125" t="s">
        <v>176</v>
      </c>
      <c r="B55" s="126">
        <v>24.2</v>
      </c>
      <c r="C55" s="77">
        <v>-0.10701107009999999</v>
      </c>
      <c r="D55" s="15">
        <v>23.5</v>
      </c>
      <c r="E55" s="32">
        <f t="shared" ref="E55:E58" si="22">IF(ISNUMBER(D55), (D55 - $B55) / $B55, "")</f>
        <v>-2.8925619834710717E-2</v>
      </c>
      <c r="F55" s="18">
        <f>IF(ISNUMBER(D55), $B64 * E55, "")</f>
        <v>-4338.8429752066077</v>
      </c>
      <c r="G55" s="31">
        <v>24.1</v>
      </c>
      <c r="H55" s="32">
        <f t="shared" ref="H55:H58" si="23">IF(ISNUMBER(G55), (G55 - $B55) / $B55, "")</f>
        <v>-4.1322314049585893E-3</v>
      </c>
      <c r="I55" s="101">
        <f>IF(ISNUMBER(G55), $B64 * H55, "")</f>
        <v>-619.83471074378838</v>
      </c>
      <c r="J55" s="15">
        <v>23.8</v>
      </c>
      <c r="K55" s="32">
        <f t="shared" ref="K55:K58" si="24">IF(ISNUMBER(J55), (J55 - $B55) / $B55, "")</f>
        <v>-1.6528925619834652E-2</v>
      </c>
      <c r="L55" s="18">
        <f>IF(ISNUMBER(J55), $B64 * K55, "")</f>
        <v>-2479.3388429751976</v>
      </c>
      <c r="M55" s="31">
        <v>23.6</v>
      </c>
      <c r="N55" s="32">
        <f t="shared" ref="N55:N58" si="25">IF(ISNUMBER(M55), (M55 - $B55) / $B55, "")</f>
        <v>-2.479338842975198E-2</v>
      </c>
      <c r="O55" s="18">
        <f>IF(ISNUMBER(M55), $B64 * N55, "")</f>
        <v>-3719.0082644627969</v>
      </c>
      <c r="Q55" s="271"/>
      <c r="R55" s="272"/>
      <c r="S55" s="273"/>
    </row>
    <row r="56" spans="1:19" ht="17.25" customHeight="1" thickBot="1">
      <c r="A56" s="125" t="s">
        <v>206</v>
      </c>
      <c r="B56" s="126">
        <v>15.6</v>
      </c>
      <c r="C56" s="77">
        <v>-0.10857142860000001</v>
      </c>
      <c r="D56" s="15">
        <v>15.9</v>
      </c>
      <c r="E56" s="32">
        <f t="shared" si="22"/>
        <v>1.9230769230769277E-2</v>
      </c>
      <c r="F56" s="18">
        <f>IF(ISNUMBER(D56), $B64 * E56, "")</f>
        <v>2884.6153846153916</v>
      </c>
      <c r="G56" s="31">
        <v>16</v>
      </c>
      <c r="H56" s="32">
        <f t="shared" si="23"/>
        <v>2.5641025641025664E-2</v>
      </c>
      <c r="I56" s="101">
        <f>IF(ISNUMBER(G56), $B64 * H56, "")</f>
        <v>3846.1538461538498</v>
      </c>
      <c r="J56" s="15">
        <v>15.9</v>
      </c>
      <c r="K56" s="32">
        <f t="shared" si="24"/>
        <v>1.9230769230769277E-2</v>
      </c>
      <c r="L56" s="18">
        <f>IF(ISNUMBER(J56), $B64 * K56, "")</f>
        <v>2884.6153846153916</v>
      </c>
      <c r="M56" s="31">
        <v>15.8</v>
      </c>
      <c r="N56" s="32">
        <f t="shared" si="25"/>
        <v>1.2820512820512889E-2</v>
      </c>
      <c r="O56" s="18">
        <f>IF(ISNUMBER(M56), $B64 * N56, "")</f>
        <v>1923.0769230769333</v>
      </c>
      <c r="Q56" s="264"/>
      <c r="R56" s="264"/>
      <c r="S56" s="264"/>
    </row>
    <row r="57" spans="1:19" ht="17.25" customHeight="1" thickBot="1">
      <c r="A57" s="125" t="s">
        <v>186</v>
      </c>
      <c r="B57" s="126">
        <v>16.2</v>
      </c>
      <c r="C57" s="77">
        <v>-0.1098901099</v>
      </c>
      <c r="D57" s="15">
        <v>17</v>
      </c>
      <c r="E57" s="32">
        <f t="shared" si="22"/>
        <v>4.9382716049382762E-2</v>
      </c>
      <c r="F57" s="18">
        <f>IF(ISNUMBER(D57), $B64 * E57, "")</f>
        <v>7407.4074074074142</v>
      </c>
      <c r="G57" s="31">
        <v>17.100000000000001</v>
      </c>
      <c r="H57" s="32">
        <f t="shared" si="23"/>
        <v>5.5555555555555691E-2</v>
      </c>
      <c r="I57" s="101">
        <f>IF(ISNUMBER(G57), $B64 * H57, "")</f>
        <v>8333.3333333333539</v>
      </c>
      <c r="J57" s="15">
        <v>16.8</v>
      </c>
      <c r="K57" s="32">
        <f t="shared" si="24"/>
        <v>3.7037037037037125E-2</v>
      </c>
      <c r="L57" s="18">
        <f>IF(ISNUMBER(J57), $B64 * K57, "")</f>
        <v>5555.5555555555684</v>
      </c>
      <c r="M57" s="31">
        <v>16.5</v>
      </c>
      <c r="N57" s="32">
        <f t="shared" si="25"/>
        <v>1.8518518518518563E-2</v>
      </c>
      <c r="O57" s="18">
        <f>IF(ISNUMBER(M57), $B64 * N57, "")</f>
        <v>2777.7777777777842</v>
      </c>
      <c r="Q57" s="274"/>
      <c r="R57" s="274"/>
      <c r="S57" s="274"/>
    </row>
    <row r="58" spans="1:19" ht="17.25" customHeight="1" thickBot="1">
      <c r="A58" s="127" t="s">
        <v>208</v>
      </c>
      <c r="B58" s="128">
        <v>20</v>
      </c>
      <c r="C58" s="78">
        <v>-0.12663755460000001</v>
      </c>
      <c r="D58" s="20">
        <v>20.100000000000001</v>
      </c>
      <c r="E58" s="21">
        <f t="shared" si="22"/>
        <v>5.0000000000000712E-3</v>
      </c>
      <c r="F58" s="22">
        <f>IF(ISNUMBER(D58), $B64 * E58, "")</f>
        <v>750.00000000001069</v>
      </c>
      <c r="G58" s="30">
        <v>20.5</v>
      </c>
      <c r="H58" s="21">
        <f t="shared" si="23"/>
        <v>2.5000000000000001E-2</v>
      </c>
      <c r="I58" s="105">
        <f>IF(ISNUMBER(G58), $B64 * H58, "")</f>
        <v>3750</v>
      </c>
      <c r="J58" s="20">
        <v>20.2</v>
      </c>
      <c r="K58" s="21">
        <f t="shared" si="24"/>
        <v>9.9999999999999638E-3</v>
      </c>
      <c r="L58" s="22">
        <f>IF(ISNUMBER(J58), $B64 * K58, "")</f>
        <v>1499.9999999999945</v>
      </c>
      <c r="M58" s="30">
        <v>20.100000000000001</v>
      </c>
      <c r="N58" s="21">
        <f t="shared" si="25"/>
        <v>5.0000000000000712E-3</v>
      </c>
      <c r="O58" s="22">
        <f>IF(ISNUMBER(M58), $B64 * N58, "")</f>
        <v>750.00000000001069</v>
      </c>
      <c r="Q58" s="274"/>
      <c r="R58" s="274"/>
      <c r="S58" s="274"/>
    </row>
    <row r="59" spans="1:19" ht="17.25" customHeight="1" thickBot="1">
      <c r="A59" s="125" t="s">
        <v>202</v>
      </c>
      <c r="B59" s="129">
        <v>20.399999999999999</v>
      </c>
      <c r="C59" s="80">
        <v>-0.12820512819999999</v>
      </c>
      <c r="D59" s="106">
        <v>22.2</v>
      </c>
      <c r="E59" s="107">
        <f>IF(ISNUMBER(D59), (D59 - $B59) / $B59, "")</f>
        <v>8.8235294117647106E-2</v>
      </c>
      <c r="F59" s="108">
        <f>IF(ISNUMBER(D59), $B64 * E59, "")</f>
        <v>13235.294117647067</v>
      </c>
      <c r="G59" s="109">
        <v>22.6</v>
      </c>
      <c r="H59" s="107">
        <f>IF(ISNUMBER(G59), (G59 - $B59) / $B59, "")</f>
        <v>0.10784313725490211</v>
      </c>
      <c r="I59" s="110">
        <f>IF(ISNUMBER(G59), $B64 * H59, "")</f>
        <v>16176.470588235316</v>
      </c>
      <c r="J59" s="106">
        <v>22.6</v>
      </c>
      <c r="K59" s="107">
        <f>IF(ISNUMBER(J59), (J59 - $B59) / $B59, "")</f>
        <v>0.10784313725490211</v>
      </c>
      <c r="L59" s="108">
        <f>IF(ISNUMBER(J59), $B64 * K59, "")</f>
        <v>16176.470588235316</v>
      </c>
      <c r="M59" s="109">
        <v>22.1</v>
      </c>
      <c r="N59" s="107">
        <f>IF(ISNUMBER(M59), (M59 - $B59) / $B59, "")</f>
        <v>8.3333333333333481E-2</v>
      </c>
      <c r="O59" s="108">
        <f>IF(ISNUMBER(M59), $B64 * N59, "")</f>
        <v>12500.000000000022</v>
      </c>
      <c r="Q59" s="264"/>
      <c r="R59" s="264"/>
      <c r="S59" s="264"/>
    </row>
    <row r="60" spans="1:19" ht="17.25" customHeight="1" thickBot="1">
      <c r="A60" s="125" t="s">
        <v>72</v>
      </c>
      <c r="B60" s="126">
        <v>37.700000000000003</v>
      </c>
      <c r="C60" s="77">
        <v>-0.1333333333</v>
      </c>
      <c r="D60" s="15">
        <v>36.200000000000003</v>
      </c>
      <c r="E60" s="32">
        <f t="shared" ref="E60:E63" si="26">IF(ISNUMBER(D60), (D60 - $B60) / $B60, "")</f>
        <v>-3.9787798408488062E-2</v>
      </c>
      <c r="F60" s="18">
        <f>IF(ISNUMBER(D60), $B64 * E60, "")</f>
        <v>-5968.1697612732096</v>
      </c>
      <c r="G60" s="31">
        <v>37.1</v>
      </c>
      <c r="H60" s="32">
        <f t="shared" ref="H60:H63" si="27">IF(ISNUMBER(G60), (G60 - $B60) / $B60, "")</f>
        <v>-1.5915119363395264E-2</v>
      </c>
      <c r="I60" s="101">
        <f>IF(ISNUMBER(G60), $B64 * H60, "")</f>
        <v>-2387.2679045092896</v>
      </c>
      <c r="J60" s="15">
        <v>36.9</v>
      </c>
      <c r="K60" s="32">
        <f t="shared" ref="K60:K63" si="28">IF(ISNUMBER(J60), (J60 - $B60) / $B60, "")</f>
        <v>-2.1220159151193744E-2</v>
      </c>
      <c r="L60" s="18">
        <f>IF(ISNUMBER(J60), $B64 * K60, "")</f>
        <v>-3183.0238726790617</v>
      </c>
      <c r="M60" s="31">
        <v>36.299999999999997</v>
      </c>
      <c r="N60" s="32">
        <f t="shared" ref="N60:N63" si="29">IF(ISNUMBER(M60), (M60 - $B60) / $B60, "")</f>
        <v>-3.7135278514589004E-2</v>
      </c>
      <c r="O60" s="18">
        <f>IF(ISNUMBER(M60), $B64 * N60, "")</f>
        <v>-5570.2917771883504</v>
      </c>
      <c r="Q60" s="264"/>
      <c r="R60" s="264"/>
      <c r="S60" s="264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64"/>
      <c r="R61" s="264"/>
      <c r="S61" s="264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53"/>
      <c r="R62" s="254"/>
      <c r="S62" s="255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56"/>
      <c r="R63" s="257"/>
      <c r="S63" s="258"/>
    </row>
    <row r="64" spans="1:19" ht="17.25" customHeight="1" thickBot="1">
      <c r="A64" s="132" t="s">
        <v>268</v>
      </c>
      <c r="B64" s="317">
        <f>$B$37</f>
        <v>150000</v>
      </c>
      <c r="C64" s="318"/>
      <c r="D64" s="26" t="s">
        <v>269</v>
      </c>
      <c r="E64" s="27">
        <f>IF(COUNT(E44:E63), SUM(E44:E63) / COUNT(E44:E63), 0)</f>
        <v>3.6564006154224359E-3</v>
      </c>
      <c r="F64" s="28">
        <f>SUM(F44:F63)</f>
        <v>9323.8215693272177</v>
      </c>
      <c r="G64" s="26" t="s">
        <v>269</v>
      </c>
      <c r="H64" s="27">
        <f>IF(COUNT(H44:H63), SUM(H44:H63) / COUNT(H44:H63), 0)</f>
        <v>2.3006802904780431E-2</v>
      </c>
      <c r="I64" s="28">
        <f>SUM(I44:I63)</f>
        <v>58667.347407190093</v>
      </c>
      <c r="J64" s="26" t="s">
        <v>269</v>
      </c>
      <c r="K64" s="27">
        <f>IF(COUNT(K44:K63), SUM(K44:K63) / COUNT(K44:K63), 0)</f>
        <v>1.8962770300372429E-2</v>
      </c>
      <c r="L64" s="28">
        <f>SUM(L44:L63)</f>
        <v>48355.064265949695</v>
      </c>
      <c r="M64" s="26" t="s">
        <v>269</v>
      </c>
      <c r="N64" s="27">
        <f>IF(COUNT(N44:N63), SUM(N44:N63) / COUNT(N44:N63), 0)</f>
        <v>3.7201036078040087E-3</v>
      </c>
      <c r="O64" s="28">
        <f>SUM(O44:O63)</f>
        <v>9486.2641999002226</v>
      </c>
      <c r="Q64" s="259"/>
      <c r="R64" s="260"/>
      <c r="S64" s="261"/>
    </row>
    <row r="65" spans="1:19" ht="17.25" customHeight="1"/>
    <row r="66" spans="1:19" ht="17.25" customHeight="1" thickBot="1"/>
    <row r="67" spans="1:19" ht="17.25" thickBot="1">
      <c r="A67" s="275" t="s">
        <v>45</v>
      </c>
      <c r="B67" s="276"/>
      <c r="C67" s="276"/>
      <c r="D67" s="276"/>
      <c r="E67" s="276"/>
      <c r="F67" s="276"/>
      <c r="G67" s="276"/>
      <c r="H67" s="276"/>
      <c r="I67" s="276"/>
      <c r="J67" s="276"/>
      <c r="K67" s="276"/>
      <c r="L67" s="276"/>
      <c r="M67" s="276"/>
      <c r="N67" s="276"/>
      <c r="O67" s="277"/>
      <c r="Q67" s="274"/>
      <c r="R67" s="274"/>
      <c r="S67" s="274"/>
    </row>
    <row r="68" spans="1:19" ht="17.25" thickBot="1">
      <c r="A68" s="217" t="s">
        <v>265</v>
      </c>
      <c r="B68" s="275" t="s">
        <v>49</v>
      </c>
      <c r="C68" s="277"/>
      <c r="D68" s="275" t="s">
        <v>58</v>
      </c>
      <c r="E68" s="276"/>
      <c r="F68" s="277"/>
      <c r="G68" s="278">
        <f>_xlfn.IFNA(VLOOKUP(B68, 현재가테이블!$B$2:$D$200, 2, FALSE), "-")</f>
        <v>74050000</v>
      </c>
      <c r="H68" s="279"/>
      <c r="I68" s="280"/>
      <c r="J68" s="275" t="s">
        <v>59</v>
      </c>
      <c r="K68" s="276"/>
      <c r="L68" s="277"/>
      <c r="M68" s="281">
        <f>_xlfn.IFNA(VLOOKUP(B68, 현재가테이블!$B$2:$D$200, 3, FALSE), "-")</f>
        <v>-1.04236269E-2</v>
      </c>
      <c r="N68" s="282"/>
      <c r="O68" s="283"/>
      <c r="Q68" s="274"/>
      <c r="R68" s="274"/>
      <c r="S68" s="274"/>
    </row>
    <row r="69" spans="1:19" ht="17.25" thickBot="1">
      <c r="A69" s="319" t="s">
        <v>55</v>
      </c>
      <c r="B69" s="315" t="str">
        <f>TEXT($G$1, "[$-ko-KR]yyyy-mm-dd(ddd) ") &amp; "오전 00:00"</f>
        <v>2021-10-16(토) 오전 00:00</v>
      </c>
      <c r="C69" s="316"/>
      <c r="D69" s="288" t="str">
        <f>TEXT($G$1, "[$-ko-KR]yyyy-mm-dd(ddd) ") &amp; "오후 14:00"</f>
        <v>2021-10-16(토) 오후 14:00</v>
      </c>
      <c r="E69" s="289"/>
      <c r="F69" s="290"/>
      <c r="G69" s="288" t="str">
        <f>TEXT($G$1, "[$-ko-KR]yyyy-mm-dd(ddd) ") &amp; "오후 19:00"</f>
        <v>2021-10-16(토) 오후 19:00</v>
      </c>
      <c r="H69" s="289"/>
      <c r="I69" s="290"/>
      <c r="J69" s="288" t="str">
        <f>TEXT($G$1, "[$-ko-KR]yyyy-mm-dd(ddd) ") &amp; "오후 21:00"</f>
        <v>2021-10-16(토) 오후 21:00</v>
      </c>
      <c r="K69" s="289"/>
      <c r="L69" s="290"/>
      <c r="M69" s="288" t="str">
        <f>TEXT($G$1+1, "[$-ko-KR]yyyy-mm-dd(ddd) ") &amp; "오전 00:00"</f>
        <v>2021-10-17(일) 오전 00:00</v>
      </c>
      <c r="N69" s="289"/>
      <c r="O69" s="290"/>
      <c r="Q69" s="274"/>
      <c r="R69" s="274"/>
      <c r="S69" s="274"/>
    </row>
    <row r="70" spans="1:19" ht="17.25" thickBot="1">
      <c r="A70" s="320"/>
      <c r="B70" s="121" t="s">
        <v>58</v>
      </c>
      <c r="C70" s="122" t="s">
        <v>59</v>
      </c>
      <c r="D70" s="2" t="s">
        <v>58</v>
      </c>
      <c r="E70" s="10" t="s">
        <v>266</v>
      </c>
      <c r="F70" s="11" t="s">
        <v>267</v>
      </c>
      <c r="G70" s="218" t="s">
        <v>58</v>
      </c>
      <c r="H70" s="219" t="s">
        <v>266</v>
      </c>
      <c r="I70" s="220" t="s">
        <v>267</v>
      </c>
      <c r="J70" s="10" t="s">
        <v>58</v>
      </c>
      <c r="K70" s="10" t="s">
        <v>266</v>
      </c>
      <c r="L70" s="115" t="s">
        <v>267</v>
      </c>
      <c r="M70" s="2" t="s">
        <v>58</v>
      </c>
      <c r="N70" s="10" t="s">
        <v>266</v>
      </c>
      <c r="O70" s="66" t="s">
        <v>267</v>
      </c>
      <c r="Q70" s="264"/>
      <c r="R70" s="264"/>
      <c r="S70" s="264"/>
    </row>
    <row r="71" spans="1:19" ht="17.25" thickBot="1">
      <c r="A71" s="123" t="s">
        <v>150</v>
      </c>
      <c r="B71" s="124">
        <v>122</v>
      </c>
      <c r="C71" s="76">
        <v>2.5210084000000001E-2</v>
      </c>
      <c r="D71" s="13">
        <v>121</v>
      </c>
      <c r="E71" s="14">
        <f>IF(ISNUMBER(D71), (D71 - $B71) / $B71, "")</f>
        <v>-8.1967213114754103E-3</v>
      </c>
      <c r="F71" s="16">
        <f>IF(ISNUMBER(D71), $B91 * E71, "")</f>
        <v>-1229.5081967213116</v>
      </c>
      <c r="G71" s="29">
        <v>124</v>
      </c>
      <c r="H71" s="14">
        <f>IF(ISNUMBER(G71), (G71 - $B71) / $B71, "")</f>
        <v>1.6393442622950821E-2</v>
      </c>
      <c r="I71" s="100">
        <f>IF(ISNUMBER(G71), $B91 * H71, "")</f>
        <v>2459.0163934426232</v>
      </c>
      <c r="J71" s="13">
        <v>122</v>
      </c>
      <c r="K71" s="14">
        <f>IF(ISNUMBER(J71), (J71 - $B71) / $B71, "")</f>
        <v>0</v>
      </c>
      <c r="L71" s="16">
        <f>IF(ISNUMBER(J71), $B91 * K71, "")</f>
        <v>0</v>
      </c>
      <c r="M71" s="29">
        <v>121</v>
      </c>
      <c r="N71" s="14">
        <f>IF(ISNUMBER(M71), (M71 - $B71) / $B71, "")</f>
        <v>-8.1967213114754103E-3</v>
      </c>
      <c r="O71" s="16">
        <f>IF(ISNUMBER(M71), $B91 * N71, "")</f>
        <v>-1229.5081967213116</v>
      </c>
      <c r="Q71" s="274"/>
      <c r="R71" s="274"/>
      <c r="S71" s="274"/>
    </row>
    <row r="72" spans="1:19" ht="17.25" thickBot="1">
      <c r="A72" s="125" t="s">
        <v>116</v>
      </c>
      <c r="B72" s="126">
        <v>227</v>
      </c>
      <c r="C72" s="77">
        <v>0</v>
      </c>
      <c r="D72" s="15">
        <v>232</v>
      </c>
      <c r="E72" s="32">
        <f t="shared" ref="E72:E75" si="30">IF(ISNUMBER(D72), (D72 - $B72) / $B72, "")</f>
        <v>2.2026431718061675E-2</v>
      </c>
      <c r="F72" s="18">
        <f>IF(ISNUMBER(D72), $B91 * E72, "")</f>
        <v>3303.9647577092514</v>
      </c>
      <c r="G72" s="31">
        <v>235</v>
      </c>
      <c r="H72" s="32">
        <f t="shared" ref="H72:H75" si="31">IF(ISNUMBER(G72), (G72 - $B72) / $B72, "")</f>
        <v>3.5242290748898682E-2</v>
      </c>
      <c r="I72" s="101">
        <f>IF(ISNUMBER(G72), $B91 * H72, "")</f>
        <v>5286.3436123348019</v>
      </c>
      <c r="J72" s="15">
        <v>234</v>
      </c>
      <c r="K72" s="32">
        <f t="shared" ref="K72:K75" si="32">IF(ISNUMBER(J72), (J72 - $B72) / $B72, "")</f>
        <v>3.0837004405286344E-2</v>
      </c>
      <c r="L72" s="18">
        <f>IF(ISNUMBER(J72), $B91 * K72, "")</f>
        <v>4625.5506607929519</v>
      </c>
      <c r="M72" s="31">
        <v>232</v>
      </c>
      <c r="N72" s="32">
        <f t="shared" ref="N72:N75" si="33">IF(ISNUMBER(M72), (M72 - $B72) / $B72, "")</f>
        <v>2.2026431718061675E-2</v>
      </c>
      <c r="O72" s="18">
        <f>IF(ISNUMBER(M72), $B91 * N72, "")</f>
        <v>3303.9647577092514</v>
      </c>
      <c r="Q72" s="274"/>
      <c r="R72" s="274"/>
      <c r="S72" s="274"/>
    </row>
    <row r="73" spans="1:19" ht="17.25" thickBot="1">
      <c r="A73" s="125" t="s">
        <v>264</v>
      </c>
      <c r="B73" s="126">
        <v>284</v>
      </c>
      <c r="C73" s="77">
        <v>0</v>
      </c>
      <c r="D73" s="15">
        <v>290</v>
      </c>
      <c r="E73" s="32">
        <f t="shared" si="30"/>
        <v>2.1126760563380281E-2</v>
      </c>
      <c r="F73" s="18">
        <f>IF(ISNUMBER(D73), $B91 * E73, "")</f>
        <v>3169.0140845070423</v>
      </c>
      <c r="G73" s="31">
        <v>293</v>
      </c>
      <c r="H73" s="32">
        <f t="shared" si="31"/>
        <v>3.1690140845070422E-2</v>
      </c>
      <c r="I73" s="101">
        <f>IF(ISNUMBER(G73), $B91 * H73, "")</f>
        <v>4753.5211267605637</v>
      </c>
      <c r="J73" s="15">
        <v>297</v>
      </c>
      <c r="K73" s="32">
        <f t="shared" si="32"/>
        <v>4.5774647887323945E-2</v>
      </c>
      <c r="L73" s="18">
        <f>IF(ISNUMBER(J73), $B91 * K73, "")</f>
        <v>6866.1971830985922</v>
      </c>
      <c r="M73" s="31">
        <v>293</v>
      </c>
      <c r="N73" s="32">
        <f t="shared" si="33"/>
        <v>3.1690140845070422E-2</v>
      </c>
      <c r="O73" s="18">
        <f>IF(ISNUMBER(M73), $B91 * N73, "")</f>
        <v>4753.5211267605637</v>
      </c>
      <c r="Q73" s="264"/>
      <c r="R73" s="264"/>
      <c r="S73" s="264"/>
    </row>
    <row r="74" spans="1:19" ht="17.25" thickBot="1">
      <c r="A74" s="125" t="s">
        <v>80</v>
      </c>
      <c r="B74" s="126">
        <v>851</v>
      </c>
      <c r="C74" s="77">
        <v>-8.1585081999999993E-3</v>
      </c>
      <c r="D74" s="15">
        <v>848</v>
      </c>
      <c r="E74" s="32">
        <f t="shared" si="30"/>
        <v>-3.5252643948296123E-3</v>
      </c>
      <c r="F74" s="18">
        <f>IF(ISNUMBER(D74), $B91 * E74, "")</f>
        <v>-528.78965922444183</v>
      </c>
      <c r="G74" s="31">
        <v>866</v>
      </c>
      <c r="H74" s="32">
        <f t="shared" si="31"/>
        <v>1.7626321974148061E-2</v>
      </c>
      <c r="I74" s="101">
        <f>IF(ISNUMBER(G74), $B91 * H74, "")</f>
        <v>2643.9482961222093</v>
      </c>
      <c r="J74" s="15">
        <v>867</v>
      </c>
      <c r="K74" s="32">
        <f t="shared" si="32"/>
        <v>1.8801410105757931E-2</v>
      </c>
      <c r="L74" s="18">
        <f>IF(ISNUMBER(J74), $B91 * K74, "")</f>
        <v>2820.2115158636898</v>
      </c>
      <c r="M74" s="31">
        <v>857</v>
      </c>
      <c r="N74" s="32">
        <f t="shared" si="33"/>
        <v>7.0505287896592246E-3</v>
      </c>
      <c r="O74" s="18">
        <f>IF(ISNUMBER(M74), $B91 * N74, "")</f>
        <v>1057.5793184488837</v>
      </c>
      <c r="Q74" s="264"/>
      <c r="R74" s="264"/>
      <c r="S74" s="264"/>
    </row>
    <row r="75" spans="1:19" ht="17.25" thickBot="1">
      <c r="A75" s="127" t="s">
        <v>130</v>
      </c>
      <c r="B75" s="128">
        <v>119</v>
      </c>
      <c r="C75" s="78">
        <v>-8.3333333000000006E-3</v>
      </c>
      <c r="D75" s="20">
        <v>118</v>
      </c>
      <c r="E75" s="21">
        <f t="shared" si="30"/>
        <v>-8.4033613445378148E-3</v>
      </c>
      <c r="F75" s="22">
        <f>IF(ISNUMBER(D75), $B91 * E75, "")</f>
        <v>-1260.5042016806722</v>
      </c>
      <c r="G75" s="30">
        <v>121</v>
      </c>
      <c r="H75" s="21">
        <f t="shared" si="31"/>
        <v>1.680672268907563E-2</v>
      </c>
      <c r="I75" s="105">
        <f>IF(ISNUMBER(G75), $B91 * H75, "")</f>
        <v>2521.0084033613443</v>
      </c>
      <c r="J75" s="20">
        <v>123</v>
      </c>
      <c r="K75" s="21">
        <f t="shared" si="32"/>
        <v>3.3613445378151259E-2</v>
      </c>
      <c r="L75" s="22">
        <f>IF(ISNUMBER(J75), $B91 * K75, "")</f>
        <v>5042.0168067226887</v>
      </c>
      <c r="M75" s="30">
        <v>120</v>
      </c>
      <c r="N75" s="21">
        <f t="shared" si="33"/>
        <v>8.4033613445378148E-3</v>
      </c>
      <c r="O75" s="22">
        <f>IF(ISNUMBER(M75), $B91 * N75, "")</f>
        <v>1260.5042016806722</v>
      </c>
      <c r="Q75" s="264"/>
      <c r="R75" s="264"/>
      <c r="S75" s="264"/>
    </row>
    <row r="76" spans="1:19" ht="17.25" thickBot="1">
      <c r="A76" s="125" t="s">
        <v>136</v>
      </c>
      <c r="B76" s="129">
        <v>351</v>
      </c>
      <c r="C76" s="80">
        <v>-8.4745762999999998E-3</v>
      </c>
      <c r="D76" s="106">
        <v>349</v>
      </c>
      <c r="E76" s="107">
        <f>IF(ISNUMBER(D76), (D76 - $B76) / $B76, "")</f>
        <v>-5.6980056980056983E-3</v>
      </c>
      <c r="F76" s="108">
        <f>IF(ISNUMBER(D76), $B91 * E76, "")</f>
        <v>-854.70085470085473</v>
      </c>
      <c r="G76" s="109">
        <v>354</v>
      </c>
      <c r="H76" s="107">
        <f>IF(ISNUMBER(G76), (G76 - $B76) / $B76, "")</f>
        <v>8.5470085470085479E-3</v>
      </c>
      <c r="I76" s="110">
        <f>IF(ISNUMBER(G76), $B91 * H76, "")</f>
        <v>1282.0512820512822</v>
      </c>
      <c r="J76" s="106">
        <v>355</v>
      </c>
      <c r="K76" s="107">
        <f>IF(ISNUMBER(J76), (J76 - $B76) / $B76, "")</f>
        <v>1.1396011396011397E-2</v>
      </c>
      <c r="L76" s="108">
        <f>IF(ISNUMBER(J76), $B91 * K76, "")</f>
        <v>1709.4017094017095</v>
      </c>
      <c r="M76" s="109">
        <v>348</v>
      </c>
      <c r="N76" s="107">
        <f>IF(ISNUMBER(M76), (M76 - $B76) / $B76, "")</f>
        <v>-8.5470085470085479E-3</v>
      </c>
      <c r="O76" s="108">
        <f>IF(ISNUMBER(M76), $B91 * N76, "")</f>
        <v>-1282.0512820512822</v>
      </c>
      <c r="Q76" s="264"/>
      <c r="R76" s="264"/>
      <c r="S76" s="264"/>
    </row>
    <row r="77" spans="1:19" ht="17.25" thickBot="1">
      <c r="A77" s="125" t="s">
        <v>126</v>
      </c>
      <c r="B77" s="126">
        <v>143</v>
      </c>
      <c r="C77" s="77">
        <v>-1.3793103399999999E-2</v>
      </c>
      <c r="D77" s="15">
        <v>146</v>
      </c>
      <c r="E77" s="32">
        <f t="shared" ref="E77:E80" si="34">IF(ISNUMBER(D77), (D77 - $B77) / $B77, "")</f>
        <v>2.097902097902098E-2</v>
      </c>
      <c r="F77" s="18">
        <f>IF(ISNUMBER(D77), $B91 * E77, "")</f>
        <v>3146.8531468531469</v>
      </c>
      <c r="G77" s="31">
        <v>149</v>
      </c>
      <c r="H77" s="32">
        <f t="shared" ref="H77:H80" si="35">IF(ISNUMBER(G77), (G77 - $B77) / $B77, "")</f>
        <v>4.195804195804196E-2</v>
      </c>
      <c r="I77" s="101">
        <f>IF(ISNUMBER(G77), $B91 * H77, "")</f>
        <v>6293.7062937062938</v>
      </c>
      <c r="J77" s="15">
        <v>151</v>
      </c>
      <c r="K77" s="32">
        <f t="shared" ref="K77:K80" si="36">IF(ISNUMBER(J77), (J77 - $B77) / $B77, "")</f>
        <v>5.5944055944055944E-2</v>
      </c>
      <c r="L77" s="18">
        <f>IF(ISNUMBER(J77), $B91 * K77, "")</f>
        <v>8391.6083916083917</v>
      </c>
      <c r="M77" s="31">
        <v>148</v>
      </c>
      <c r="N77" s="32">
        <f t="shared" ref="N77:N80" si="37">IF(ISNUMBER(M77), (M77 - $B77) / $B77, "")</f>
        <v>3.4965034965034968E-2</v>
      </c>
      <c r="O77" s="18">
        <f>IF(ISNUMBER(M77), $B91 * N77, "")</f>
        <v>5244.7552447552453</v>
      </c>
      <c r="Q77" s="264"/>
      <c r="R77" s="264"/>
      <c r="S77" s="264"/>
    </row>
    <row r="78" spans="1:19" ht="17.25" thickBot="1">
      <c r="A78" s="125" t="s">
        <v>142</v>
      </c>
      <c r="B78" s="126">
        <v>110</v>
      </c>
      <c r="C78" s="77">
        <v>-1.7857142900000001E-2</v>
      </c>
      <c r="D78" s="15">
        <v>112</v>
      </c>
      <c r="E78" s="32">
        <f t="shared" si="34"/>
        <v>1.8181818181818181E-2</v>
      </c>
      <c r="F78" s="18">
        <f>IF(ISNUMBER(D78), $B91 * E78, "")</f>
        <v>2727.272727272727</v>
      </c>
      <c r="G78" s="31">
        <v>113</v>
      </c>
      <c r="H78" s="32">
        <f t="shared" si="35"/>
        <v>2.7272727272727271E-2</v>
      </c>
      <c r="I78" s="101">
        <f>IF(ISNUMBER(G78), $B91 * H78, "")</f>
        <v>4090.9090909090905</v>
      </c>
      <c r="J78" s="15">
        <v>114</v>
      </c>
      <c r="K78" s="32">
        <f t="shared" si="36"/>
        <v>3.6363636363636362E-2</v>
      </c>
      <c r="L78" s="18">
        <f>IF(ISNUMBER(J78), $B91 * K78, "")</f>
        <v>5454.545454545454</v>
      </c>
      <c r="M78" s="31">
        <v>111</v>
      </c>
      <c r="N78" s="32">
        <f t="shared" si="37"/>
        <v>9.0909090909090905E-3</v>
      </c>
      <c r="O78" s="18">
        <f>IF(ISNUMBER(M78), $B91 * N78, "")</f>
        <v>1363.6363636363635</v>
      </c>
      <c r="Q78" s="264"/>
      <c r="R78" s="264"/>
      <c r="S78" s="264"/>
    </row>
    <row r="79" spans="1:19" ht="17.25" thickBot="1">
      <c r="A79" s="125" t="s">
        <v>51</v>
      </c>
      <c r="B79" s="126">
        <v>441</v>
      </c>
      <c r="C79" s="77">
        <v>-0.02</v>
      </c>
      <c r="D79" s="15">
        <v>455</v>
      </c>
      <c r="E79" s="32">
        <f t="shared" si="34"/>
        <v>3.1746031746031744E-2</v>
      </c>
      <c r="F79" s="18">
        <f>IF(ISNUMBER(D79), $B91 * E79, "")</f>
        <v>4761.9047619047615</v>
      </c>
      <c r="G79" s="31">
        <v>477</v>
      </c>
      <c r="H79" s="32">
        <f t="shared" si="35"/>
        <v>8.1632653061224483E-2</v>
      </c>
      <c r="I79" s="101">
        <f>IF(ISNUMBER(G79), $B91 * H79, "")</f>
        <v>12244.897959183672</v>
      </c>
      <c r="J79" s="15">
        <v>502</v>
      </c>
      <c r="K79" s="32">
        <f t="shared" si="36"/>
        <v>0.1383219954648526</v>
      </c>
      <c r="L79" s="18">
        <f>IF(ISNUMBER(J79), $B91 * K79, "")</f>
        <v>20748.299319727892</v>
      </c>
      <c r="M79" s="31">
        <v>507</v>
      </c>
      <c r="N79" s="32">
        <f t="shared" si="37"/>
        <v>0.14965986394557823</v>
      </c>
      <c r="O79" s="18">
        <f>IF(ISNUMBER(M79), $B91 * N79, "")</f>
        <v>22448.979591836734</v>
      </c>
      <c r="Q79" s="33"/>
      <c r="R79" s="33"/>
    </row>
    <row r="80" spans="1:19" ht="17.25" thickBot="1">
      <c r="A80" s="130" t="s">
        <v>61</v>
      </c>
      <c r="B80" s="131">
        <v>922</v>
      </c>
      <c r="C80" s="79">
        <v>-2.0191285900000001E-2</v>
      </c>
      <c r="D80" s="24">
        <v>927</v>
      </c>
      <c r="E80" s="25">
        <f t="shared" si="34"/>
        <v>5.4229934924078091E-3</v>
      </c>
      <c r="F80" s="104">
        <f>IF(ISNUMBER(D80), $B91 * E80, "")</f>
        <v>813.44902386117133</v>
      </c>
      <c r="G80" s="102">
        <v>946</v>
      </c>
      <c r="H80" s="25">
        <f t="shared" si="35"/>
        <v>2.6030368763557483E-2</v>
      </c>
      <c r="I80" s="103">
        <f>IF(ISNUMBER(G80), $B91 * H80, "")</f>
        <v>3904.5553145336225</v>
      </c>
      <c r="J80" s="24">
        <v>953</v>
      </c>
      <c r="K80" s="25">
        <f t="shared" si="36"/>
        <v>3.3622559652928416E-2</v>
      </c>
      <c r="L80" s="104">
        <f>IF(ISNUMBER(J80), $B91 * K80, "")</f>
        <v>5043.3839479392627</v>
      </c>
      <c r="M80" s="102">
        <v>938</v>
      </c>
      <c r="N80" s="25">
        <f t="shared" si="37"/>
        <v>1.735357917570499E-2</v>
      </c>
      <c r="O80" s="104">
        <f>IF(ISNUMBER(M80), $B91 * N80, "")</f>
        <v>2603.0368763557485</v>
      </c>
      <c r="Q80" s="265"/>
      <c r="R80" s="266"/>
      <c r="S80" s="267"/>
    </row>
    <row r="81" spans="1:19">
      <c r="A81" s="123" t="s">
        <v>86</v>
      </c>
      <c r="B81" s="124">
        <v>395</v>
      </c>
      <c r="C81" s="76">
        <v>-2.2277227699999999E-2</v>
      </c>
      <c r="D81" s="13">
        <v>396</v>
      </c>
      <c r="E81" s="14">
        <f>IF(ISNUMBER(D81), (D81 - $B81) / $B81, "")</f>
        <v>2.5316455696202532E-3</v>
      </c>
      <c r="F81" s="16">
        <f>IF(ISNUMBER(D81), $B91 * E81, "")</f>
        <v>379.74683544303798</v>
      </c>
      <c r="G81" s="29">
        <v>403</v>
      </c>
      <c r="H81" s="14">
        <f>IF(ISNUMBER(G81), (G81 - $B81) / $B81, "")</f>
        <v>2.0253164556962026E-2</v>
      </c>
      <c r="I81" s="100">
        <f>IF(ISNUMBER(G81), $B91 * H81, "")</f>
        <v>3037.9746835443038</v>
      </c>
      <c r="J81" s="13">
        <v>405</v>
      </c>
      <c r="K81" s="14">
        <f>IF(ISNUMBER(J81), (J81 - $B81) / $B81, "")</f>
        <v>2.5316455696202531E-2</v>
      </c>
      <c r="L81" s="16">
        <f>IF(ISNUMBER(J81), $B91 * K81, "")</f>
        <v>3797.4683544303798</v>
      </c>
      <c r="M81" s="29">
        <v>397</v>
      </c>
      <c r="N81" s="14">
        <f>IF(ISNUMBER(M81), (M81 - $B81) / $B81, "")</f>
        <v>5.0632911392405064E-3</v>
      </c>
      <c r="O81" s="16">
        <f>IF(ISNUMBER(M81), $B91 * N81, "")</f>
        <v>759.49367088607596</v>
      </c>
      <c r="Q81" s="268"/>
      <c r="R81" s="269"/>
      <c r="S81" s="270"/>
    </row>
    <row r="82" spans="1:19" ht="17.25" thickBot="1">
      <c r="A82" s="125" t="s">
        <v>57</v>
      </c>
      <c r="B82" s="126">
        <v>210</v>
      </c>
      <c r="C82" s="77">
        <v>-2.3255814E-2</v>
      </c>
      <c r="D82" s="15">
        <v>210</v>
      </c>
      <c r="E82" s="32">
        <f t="shared" ref="E82:E85" si="38">IF(ISNUMBER(D82), (D82 - $B82) / $B82, "")</f>
        <v>0</v>
      </c>
      <c r="F82" s="18">
        <f>IF(ISNUMBER(D82), $B91 * E82, "")</f>
        <v>0</v>
      </c>
      <c r="G82" s="31">
        <v>213</v>
      </c>
      <c r="H82" s="32">
        <f t="shared" ref="H82:H85" si="39">IF(ISNUMBER(G82), (G82 - $B82) / $B82, "")</f>
        <v>1.4285714285714285E-2</v>
      </c>
      <c r="I82" s="101">
        <f>IF(ISNUMBER(G82), $B91 * H82, "")</f>
        <v>2142.8571428571427</v>
      </c>
      <c r="J82" s="15">
        <v>214</v>
      </c>
      <c r="K82" s="32">
        <f t="shared" ref="K82:K85" si="40">IF(ISNUMBER(J82), (J82 - $B82) / $B82, "")</f>
        <v>1.9047619047619049E-2</v>
      </c>
      <c r="L82" s="18">
        <f>IF(ISNUMBER(J82), $B91 * K82, "")</f>
        <v>2857.1428571428573</v>
      </c>
      <c r="M82" s="31">
        <v>212</v>
      </c>
      <c r="N82" s="32">
        <f t="shared" ref="N82:N85" si="41">IF(ISNUMBER(M82), (M82 - $B82) / $B82, "")</f>
        <v>9.5238095238095247E-3</v>
      </c>
      <c r="O82" s="18">
        <f>IF(ISNUMBER(M82), $B91 * N82, "")</f>
        <v>1428.5714285714287</v>
      </c>
      <c r="Q82" s="271"/>
      <c r="R82" s="272"/>
      <c r="S82" s="273"/>
    </row>
    <row r="83" spans="1:19" ht="17.25" thickBot="1">
      <c r="A83" s="125" t="s">
        <v>228</v>
      </c>
      <c r="B83" s="126">
        <v>338</v>
      </c>
      <c r="C83" s="77">
        <v>-4.5197740100000001E-2</v>
      </c>
      <c r="D83" s="15">
        <v>329</v>
      </c>
      <c r="E83" s="32">
        <f t="shared" si="38"/>
        <v>-2.6627218934911243E-2</v>
      </c>
      <c r="F83" s="18">
        <f>IF(ISNUMBER(D83), $B91 * E83, "")</f>
        <v>-3994.0828402366865</v>
      </c>
      <c r="G83" s="31">
        <v>339</v>
      </c>
      <c r="H83" s="32">
        <f t="shared" si="39"/>
        <v>2.9585798816568047E-3</v>
      </c>
      <c r="I83" s="101">
        <f>IF(ISNUMBER(G83), $B91 * H83, "")</f>
        <v>443.7869822485207</v>
      </c>
      <c r="J83" s="15">
        <v>339</v>
      </c>
      <c r="K83" s="32">
        <f t="shared" si="40"/>
        <v>2.9585798816568047E-3</v>
      </c>
      <c r="L83" s="18">
        <f>IF(ISNUMBER(J83), $B91 * K83, "")</f>
        <v>443.7869822485207</v>
      </c>
      <c r="M83" s="31">
        <v>337</v>
      </c>
      <c r="N83" s="32">
        <f t="shared" si="41"/>
        <v>-2.9585798816568047E-3</v>
      </c>
      <c r="O83" s="18">
        <f>IF(ISNUMBER(M83), $B91 * N83, "")</f>
        <v>-443.7869822485207</v>
      </c>
      <c r="Q83" s="264"/>
      <c r="R83" s="264"/>
      <c r="S83" s="264"/>
    </row>
    <row r="84" spans="1:19" ht="17.25" thickBot="1">
      <c r="A84" s="125" t="s">
        <v>164</v>
      </c>
      <c r="B84" s="126">
        <v>217</v>
      </c>
      <c r="C84" s="77">
        <v>-5.2401746700000001E-2</v>
      </c>
      <c r="D84" s="15">
        <v>221</v>
      </c>
      <c r="E84" s="32">
        <f t="shared" si="38"/>
        <v>1.8433179723502304E-2</v>
      </c>
      <c r="F84" s="18">
        <f>IF(ISNUMBER(D84), $B91 * E84, "")</f>
        <v>2764.9769585253457</v>
      </c>
      <c r="G84" s="31">
        <v>225</v>
      </c>
      <c r="H84" s="32">
        <f t="shared" si="39"/>
        <v>3.6866359447004608E-2</v>
      </c>
      <c r="I84" s="101">
        <f>IF(ISNUMBER(G84), $B91 * H84, "")</f>
        <v>5529.9539170506914</v>
      </c>
      <c r="J84" s="15">
        <v>224</v>
      </c>
      <c r="K84" s="32">
        <f t="shared" si="40"/>
        <v>3.2258064516129031E-2</v>
      </c>
      <c r="L84" s="18">
        <f>IF(ISNUMBER(J84), $B91 * K84, "")</f>
        <v>4838.7096774193551</v>
      </c>
      <c r="M84" s="31">
        <v>221</v>
      </c>
      <c r="N84" s="32">
        <f t="shared" si="41"/>
        <v>1.8433179723502304E-2</v>
      </c>
      <c r="O84" s="18">
        <f>IF(ISNUMBER(M84), $B91 * N84, "")</f>
        <v>2764.9769585253457</v>
      </c>
      <c r="Q84" s="274"/>
      <c r="R84" s="274"/>
      <c r="S84" s="274"/>
    </row>
    <row r="85" spans="1:19" ht="17.25" thickBot="1">
      <c r="A85" s="127" t="s">
        <v>122</v>
      </c>
      <c r="B85" s="128">
        <v>590</v>
      </c>
      <c r="C85" s="78">
        <v>-5.29695024E-2</v>
      </c>
      <c r="D85" s="20">
        <v>581</v>
      </c>
      <c r="E85" s="21">
        <f t="shared" si="38"/>
        <v>-1.5254237288135594E-2</v>
      </c>
      <c r="F85" s="22">
        <f>IF(ISNUMBER(D85), $B91 * E85, "")</f>
        <v>-2288.1355932203392</v>
      </c>
      <c r="G85" s="30">
        <v>597</v>
      </c>
      <c r="H85" s="21">
        <f t="shared" si="39"/>
        <v>1.1864406779661017E-2</v>
      </c>
      <c r="I85" s="105">
        <f>IF(ISNUMBER(G85), $B91 * H85, "")</f>
        <v>1779.6610169491526</v>
      </c>
      <c r="J85" s="20">
        <v>595</v>
      </c>
      <c r="K85" s="21">
        <f t="shared" si="40"/>
        <v>8.4745762711864406E-3</v>
      </c>
      <c r="L85" s="22">
        <f>IF(ISNUMBER(J85), $B91 * K85, "")</f>
        <v>1271.1864406779662</v>
      </c>
      <c r="M85" s="30">
        <v>588</v>
      </c>
      <c r="N85" s="21">
        <f t="shared" si="41"/>
        <v>-3.3898305084745762E-3</v>
      </c>
      <c r="O85" s="22">
        <f>IF(ISNUMBER(M85), $B91 * N85, "")</f>
        <v>-508.47457627118644</v>
      </c>
      <c r="Q85" s="274"/>
      <c r="R85" s="274"/>
      <c r="S85" s="274"/>
    </row>
    <row r="86" spans="1:19" ht="17.25" thickBot="1">
      <c r="A86" s="125" t="s">
        <v>128</v>
      </c>
      <c r="B86" s="129">
        <v>143</v>
      </c>
      <c r="C86" s="80">
        <v>-5.2980132499999999E-2</v>
      </c>
      <c r="D86" s="106">
        <v>142</v>
      </c>
      <c r="E86" s="107">
        <f>IF(ISNUMBER(D86), (D86 - $B86) / $B86, "")</f>
        <v>-6.993006993006993E-3</v>
      </c>
      <c r="F86" s="108">
        <f>IF(ISNUMBER(D86), $B91 * E86, "")</f>
        <v>-1048.951048951049</v>
      </c>
      <c r="G86" s="109">
        <v>144</v>
      </c>
      <c r="H86" s="107">
        <f>IF(ISNUMBER(G86), (G86 - $B86) / $B86, "")</f>
        <v>6.993006993006993E-3</v>
      </c>
      <c r="I86" s="110">
        <f>IF(ISNUMBER(G86), $B91 * H86, "")</f>
        <v>1048.951048951049</v>
      </c>
      <c r="J86" s="106">
        <v>144</v>
      </c>
      <c r="K86" s="107">
        <f>IF(ISNUMBER(J86), (J86 - $B86) / $B86, "")</f>
        <v>6.993006993006993E-3</v>
      </c>
      <c r="L86" s="108">
        <f>IF(ISNUMBER(J86), $B91 * K86, "")</f>
        <v>1048.951048951049</v>
      </c>
      <c r="M86" s="109">
        <v>143</v>
      </c>
      <c r="N86" s="107">
        <f>IF(ISNUMBER(M86), (M86 - $B86) / $B86, "")</f>
        <v>0</v>
      </c>
      <c r="O86" s="108">
        <f>IF(ISNUMBER(M86), $B91 * N86, "")</f>
        <v>0</v>
      </c>
      <c r="Q86" s="264"/>
      <c r="R86" s="264"/>
      <c r="S86" s="264"/>
    </row>
    <row r="87" spans="1:19" ht="17.25" thickBot="1">
      <c r="A87" s="125" t="s">
        <v>112</v>
      </c>
      <c r="B87" s="126">
        <v>897</v>
      </c>
      <c r="C87" s="77">
        <v>-5.6782334400000002E-2</v>
      </c>
      <c r="D87" s="15">
        <v>901</v>
      </c>
      <c r="E87" s="32">
        <f t="shared" ref="E87:E90" si="42">IF(ISNUMBER(D87), (D87 - $B87) / $B87, "")</f>
        <v>4.459308807134894E-3</v>
      </c>
      <c r="F87" s="18">
        <f>IF(ISNUMBER(D87), $B91 * E87, "")</f>
        <v>668.89632107023408</v>
      </c>
      <c r="G87" s="31">
        <v>916</v>
      </c>
      <c r="H87" s="32">
        <f t="shared" ref="H87:H90" si="43">IF(ISNUMBER(G87), (G87 - $B87) / $B87, "")</f>
        <v>2.1181716833890748E-2</v>
      </c>
      <c r="I87" s="101">
        <f>IF(ISNUMBER(G87), $B91 * H87, "")</f>
        <v>3177.2575250836121</v>
      </c>
      <c r="J87" s="15">
        <v>916</v>
      </c>
      <c r="K87" s="32">
        <f t="shared" ref="K87:K90" si="44">IF(ISNUMBER(J87), (J87 - $B87) / $B87, "")</f>
        <v>2.1181716833890748E-2</v>
      </c>
      <c r="L87" s="18">
        <f>IF(ISNUMBER(J87), $B91 * K87, "")</f>
        <v>3177.2575250836121</v>
      </c>
      <c r="M87" s="31">
        <v>905</v>
      </c>
      <c r="N87" s="32">
        <f t="shared" ref="N87:N90" si="45">IF(ISNUMBER(M87), (M87 - $B87) / $B87, "")</f>
        <v>8.918617614269788E-3</v>
      </c>
      <c r="O87" s="18">
        <f>IF(ISNUMBER(M87), $B91 * N87, "")</f>
        <v>1337.7926421404682</v>
      </c>
      <c r="Q87" s="264"/>
      <c r="R87" s="264"/>
      <c r="S87" s="264"/>
    </row>
    <row r="88" spans="1:19" ht="17.25" thickBot="1">
      <c r="A88" s="125" t="s">
        <v>212</v>
      </c>
      <c r="B88" s="126">
        <v>969</v>
      </c>
      <c r="C88" s="77">
        <v>-5.9223300999999999E-2</v>
      </c>
      <c r="D88" s="15">
        <v>960</v>
      </c>
      <c r="E88" s="32">
        <f t="shared" si="42"/>
        <v>-9.2879256965944269E-3</v>
      </c>
      <c r="F88" s="18">
        <f>IF(ISNUMBER(D88), $B91 * E88, "")</f>
        <v>-1393.188854489164</v>
      </c>
      <c r="G88" s="31">
        <v>967</v>
      </c>
      <c r="H88" s="32">
        <f t="shared" si="43"/>
        <v>-2.0639834881320948E-3</v>
      </c>
      <c r="I88" s="101">
        <f>IF(ISNUMBER(G88), $B91 * H88, "")</f>
        <v>-309.59752321981421</v>
      </c>
      <c r="J88" s="15">
        <v>969</v>
      </c>
      <c r="K88" s="32">
        <f t="shared" si="44"/>
        <v>0</v>
      </c>
      <c r="L88" s="18">
        <f>IF(ISNUMBER(J88), $B91 * K88, "")</f>
        <v>0</v>
      </c>
      <c r="M88" s="31">
        <v>965</v>
      </c>
      <c r="N88" s="32">
        <f t="shared" si="45"/>
        <v>-4.1279669762641896E-3</v>
      </c>
      <c r="O88" s="18">
        <f>IF(ISNUMBER(M88), $B91 * N88, "")</f>
        <v>-619.19504643962841</v>
      </c>
      <c r="Q88" s="264"/>
      <c r="R88" s="264"/>
      <c r="S88" s="264"/>
    </row>
    <row r="89" spans="1:19">
      <c r="A89" s="125" t="s">
        <v>240</v>
      </c>
      <c r="B89" s="126">
        <v>652</v>
      </c>
      <c r="C89" s="77">
        <v>-6.0518731999999999E-2</v>
      </c>
      <c r="D89" s="15">
        <v>646</v>
      </c>
      <c r="E89" s="32">
        <f t="shared" si="42"/>
        <v>-9.202453987730062E-3</v>
      </c>
      <c r="F89" s="18">
        <f>IF(ISNUMBER(D89), $B91 * E89, "")</f>
        <v>-1380.3680981595094</v>
      </c>
      <c r="G89" s="31">
        <v>654</v>
      </c>
      <c r="H89" s="32">
        <f t="shared" si="43"/>
        <v>3.0674846625766872E-3</v>
      </c>
      <c r="I89" s="101">
        <f>IF(ISNUMBER(G89), $B91 * H89, "")</f>
        <v>460.12269938650309</v>
      </c>
      <c r="J89" s="15">
        <v>655</v>
      </c>
      <c r="K89" s="32">
        <f t="shared" si="44"/>
        <v>4.601226993865031E-3</v>
      </c>
      <c r="L89" s="18">
        <f>IF(ISNUMBER(J89), $B91 * K89, "")</f>
        <v>690.18404907975469</v>
      </c>
      <c r="M89" s="31">
        <v>643</v>
      </c>
      <c r="N89" s="32">
        <f t="shared" si="45"/>
        <v>-1.3803680981595092E-2</v>
      </c>
      <c r="O89" s="18">
        <f>IF(ISNUMBER(M89), $B91 * N89, "")</f>
        <v>-2070.5521472392638</v>
      </c>
      <c r="Q89" s="253"/>
      <c r="R89" s="254"/>
      <c r="S89" s="255"/>
    </row>
    <row r="90" spans="1:19" ht="17.25" thickBot="1">
      <c r="A90" s="130" t="s">
        <v>160</v>
      </c>
      <c r="B90" s="131">
        <v>108</v>
      </c>
      <c r="C90" s="79">
        <v>-6.0869565200000003E-2</v>
      </c>
      <c r="D90" s="24">
        <v>107</v>
      </c>
      <c r="E90" s="25">
        <f t="shared" si="42"/>
        <v>-9.2592592592592587E-3</v>
      </c>
      <c r="F90" s="104">
        <f>IF(ISNUMBER(D90), $B91 * E90, "")</f>
        <v>-1388.8888888888889</v>
      </c>
      <c r="G90" s="102">
        <v>109</v>
      </c>
      <c r="H90" s="25">
        <f t="shared" si="43"/>
        <v>9.2592592592592587E-3</v>
      </c>
      <c r="I90" s="103">
        <f>IF(ISNUMBER(G90), $B91 * H90, "")</f>
        <v>1388.8888888888889</v>
      </c>
      <c r="J90" s="24">
        <v>112</v>
      </c>
      <c r="K90" s="25">
        <f t="shared" si="44"/>
        <v>3.7037037037037035E-2</v>
      </c>
      <c r="L90" s="104">
        <f>IF(ISNUMBER(J90), $B91 * K90, "")</f>
        <v>5555.5555555555557</v>
      </c>
      <c r="M90" s="102">
        <v>112</v>
      </c>
      <c r="N90" s="25">
        <f t="shared" si="45"/>
        <v>3.7037037037037035E-2</v>
      </c>
      <c r="O90" s="104">
        <f>IF(ISNUMBER(M90), $B91 * N90, "")</f>
        <v>5555.5555555555557</v>
      </c>
      <c r="Q90" s="256"/>
      <c r="R90" s="257"/>
      <c r="S90" s="258"/>
    </row>
    <row r="91" spans="1:19" ht="17.25" thickBot="1">
      <c r="A91" s="132" t="s">
        <v>268</v>
      </c>
      <c r="B91" s="317">
        <f>$B$37</f>
        <v>150000</v>
      </c>
      <c r="C91" s="318"/>
      <c r="D91" s="26" t="s">
        <v>269</v>
      </c>
      <c r="E91" s="27">
        <f>IF(COUNT(E71:E90), SUM(E71:E90) / COUNT(E71:E90), 0)</f>
        <v>2.1229867936246012E-3</v>
      </c>
      <c r="F91" s="28">
        <f>SUM(F71:F90)</f>
        <v>6368.9603808738029</v>
      </c>
      <c r="G91" s="26" t="s">
        <v>269</v>
      </c>
      <c r="H91" s="27">
        <f>IF(COUNT(H71:H90), SUM(H71:H90) / COUNT(H71:H90), 0)</f>
        <v>2.1393271384715182E-2</v>
      </c>
      <c r="I91" s="28">
        <f>SUM(I71:I90)</f>
        <v>64179.814154145562</v>
      </c>
      <c r="J91" s="26" t="s">
        <v>269</v>
      </c>
      <c r="K91" s="27">
        <f>IF(COUNT(K71:K90), SUM(K71:K90) / COUNT(K71:K90), 0)</f>
        <v>2.8127152493429886E-2</v>
      </c>
      <c r="L91" s="28">
        <f>SUM(L71:L90)</f>
        <v>84381.457480289668</v>
      </c>
      <c r="M91" s="26" t="s">
        <v>269</v>
      </c>
      <c r="N91" s="27">
        <f>IF(COUNT(N71:N90), SUM(N71:N90) / COUNT(N71:N90), 0)</f>
        <v>1.590959983529705E-2</v>
      </c>
      <c r="O91" s="28">
        <f>SUM(O71:O90)</f>
        <v>47728.79950589114</v>
      </c>
      <c r="Q91" s="259"/>
      <c r="R91" s="260"/>
      <c r="S91" s="261"/>
    </row>
    <row r="93" spans="1:19" ht="17.25" thickBot="1"/>
    <row r="94" spans="1:19" ht="17.25" thickBot="1">
      <c r="A94" s="275" t="s">
        <v>46</v>
      </c>
      <c r="B94" s="276"/>
      <c r="C94" s="276"/>
      <c r="D94" s="276"/>
      <c r="E94" s="276"/>
      <c r="F94" s="276"/>
      <c r="G94" s="276"/>
      <c r="H94" s="276"/>
      <c r="I94" s="276"/>
      <c r="J94" s="276"/>
      <c r="K94" s="276"/>
      <c r="L94" s="276"/>
      <c r="M94" s="276"/>
      <c r="N94" s="276"/>
      <c r="O94" s="277"/>
      <c r="Q94" s="274"/>
      <c r="R94" s="274"/>
      <c r="S94" s="274"/>
    </row>
    <row r="95" spans="1:19" ht="17.25" thickBot="1">
      <c r="A95" s="217" t="s">
        <v>265</v>
      </c>
      <c r="B95" s="275" t="s">
        <v>49</v>
      </c>
      <c r="C95" s="277"/>
      <c r="D95" s="275" t="s">
        <v>58</v>
      </c>
      <c r="E95" s="276"/>
      <c r="F95" s="277"/>
      <c r="G95" s="278">
        <f>_xlfn.IFNA(VLOOKUP(B95, 현재가테이블!$B$2:$D$200, 2, FALSE), "-")</f>
        <v>74050000</v>
      </c>
      <c r="H95" s="279"/>
      <c r="I95" s="280"/>
      <c r="J95" s="275" t="s">
        <v>59</v>
      </c>
      <c r="K95" s="276"/>
      <c r="L95" s="277"/>
      <c r="M95" s="281">
        <f>_xlfn.IFNA(VLOOKUP(B95, 현재가테이블!$B$2:$D$200, 3, FALSE), "-")</f>
        <v>-1.04236269E-2</v>
      </c>
      <c r="N95" s="282"/>
      <c r="O95" s="283"/>
      <c r="Q95" s="274"/>
      <c r="R95" s="274"/>
      <c r="S95" s="274"/>
    </row>
    <row r="96" spans="1:19" ht="17.25" thickBot="1">
      <c r="A96" s="319" t="s">
        <v>55</v>
      </c>
      <c r="B96" s="315" t="str">
        <f>TEXT($G$1, "[$-ko-KR]yyyy-mm-dd(ddd) ") &amp; "오전 00:00"</f>
        <v>2021-10-16(토) 오전 00:00</v>
      </c>
      <c r="C96" s="316"/>
      <c r="D96" s="288" t="str">
        <f>TEXT($G$1, "[$-ko-KR]yyyy-mm-dd(ddd) ") &amp; "오후 14:00"</f>
        <v>2021-10-16(토) 오후 14:00</v>
      </c>
      <c r="E96" s="289"/>
      <c r="F96" s="290"/>
      <c r="G96" s="288" t="str">
        <f>TEXT($G$1, "[$-ko-KR]yyyy-mm-dd(ddd) ") &amp; "오후 19:00"</f>
        <v>2021-10-16(토) 오후 19:00</v>
      </c>
      <c r="H96" s="289"/>
      <c r="I96" s="290"/>
      <c r="J96" s="288" t="str">
        <f>TEXT($G$1, "[$-ko-KR]yyyy-mm-dd(ddd) ") &amp; "오후 21:00"</f>
        <v>2021-10-16(토) 오후 21:00</v>
      </c>
      <c r="K96" s="289"/>
      <c r="L96" s="290"/>
      <c r="M96" s="288" t="str">
        <f>TEXT($G$1+1, "[$-ko-KR]yyyy-mm-dd(ddd) ") &amp; "오전 00:00"</f>
        <v>2021-10-17(일) 오전 00:00</v>
      </c>
      <c r="N96" s="289"/>
      <c r="O96" s="290"/>
      <c r="Q96" s="274"/>
      <c r="R96" s="274"/>
      <c r="S96" s="274"/>
    </row>
    <row r="97" spans="1:19" ht="17.25" thickBot="1">
      <c r="A97" s="320"/>
      <c r="B97" s="121" t="s">
        <v>58</v>
      </c>
      <c r="C97" s="122" t="s">
        <v>59</v>
      </c>
      <c r="D97" s="2" t="s">
        <v>58</v>
      </c>
      <c r="E97" s="10" t="s">
        <v>266</v>
      </c>
      <c r="F97" s="11" t="s">
        <v>267</v>
      </c>
      <c r="G97" s="218" t="s">
        <v>58</v>
      </c>
      <c r="H97" s="219" t="s">
        <v>266</v>
      </c>
      <c r="I97" s="220" t="s">
        <v>267</v>
      </c>
      <c r="J97" s="10" t="s">
        <v>58</v>
      </c>
      <c r="K97" s="10" t="s">
        <v>266</v>
      </c>
      <c r="L97" s="115" t="s">
        <v>267</v>
      </c>
      <c r="M97" s="2" t="s">
        <v>58</v>
      </c>
      <c r="N97" s="10" t="s">
        <v>266</v>
      </c>
      <c r="O97" s="66" t="s">
        <v>267</v>
      </c>
      <c r="Q97" s="264"/>
      <c r="R97" s="264"/>
      <c r="S97" s="264"/>
    </row>
    <row r="98" spans="1:19" ht="17.25" thickBot="1">
      <c r="A98" s="123" t="s">
        <v>332</v>
      </c>
      <c r="B98" s="124">
        <v>1785</v>
      </c>
      <c r="C98" s="76">
        <v>4.6847133758000004</v>
      </c>
      <c r="D98" s="13">
        <v>2435</v>
      </c>
      <c r="E98" s="14">
        <f>IF(ISNUMBER(D98), (D98 - $B98) / $B98, "")</f>
        <v>0.36414565826330531</v>
      </c>
      <c r="F98" s="16">
        <f>IF(ISNUMBER(D98), $B118 * E98, "")</f>
        <v>54621.848739495799</v>
      </c>
      <c r="G98" s="29">
        <v>1965</v>
      </c>
      <c r="H98" s="14">
        <f>IF(ISNUMBER(G98), (G98 - $B98) / $B98, "")</f>
        <v>0.10084033613445378</v>
      </c>
      <c r="I98" s="100">
        <f>IF(ISNUMBER(G98), $B118 * H98, "")</f>
        <v>15126.050420168067</v>
      </c>
      <c r="J98" s="13">
        <v>1920</v>
      </c>
      <c r="K98" s="14">
        <f>IF(ISNUMBER(J98), (J98 - $B98) / $B98, "")</f>
        <v>7.5630252100840331E-2</v>
      </c>
      <c r="L98" s="16">
        <f>IF(ISNUMBER(J98), $B118 * K98, "")</f>
        <v>11344.53781512605</v>
      </c>
      <c r="M98" s="29">
        <v>1930</v>
      </c>
      <c r="N98" s="14">
        <f>IF(ISNUMBER(M98), (M98 - $B98) / $B98, "")</f>
        <v>8.1232492997198882E-2</v>
      </c>
      <c r="O98" s="16">
        <f>IF(ISNUMBER(M98), $B118 * N98, "")</f>
        <v>12184.873949579833</v>
      </c>
      <c r="Q98" s="274"/>
      <c r="R98" s="274"/>
      <c r="S98" s="274"/>
    </row>
    <row r="99" spans="1:19" ht="17.25" thickBot="1">
      <c r="A99" s="125" t="s">
        <v>334</v>
      </c>
      <c r="B99" s="126">
        <v>1820</v>
      </c>
      <c r="C99" s="77">
        <v>0.3481481481</v>
      </c>
      <c r="D99" s="15">
        <v>1920</v>
      </c>
      <c r="E99" s="32">
        <f t="shared" ref="E99:E102" si="46">IF(ISNUMBER(D99), (D99 - $B99) / $B99, "")</f>
        <v>5.4945054945054944E-2</v>
      </c>
      <c r="F99" s="18">
        <f>IF(ISNUMBER(D99), $B118 * E99, "")</f>
        <v>8241.7582417582416</v>
      </c>
      <c r="G99" s="31">
        <v>1900</v>
      </c>
      <c r="H99" s="32">
        <f t="shared" ref="H99:H102" si="47">IF(ISNUMBER(G99), (G99 - $B99) / $B99, "")</f>
        <v>4.3956043956043959E-2</v>
      </c>
      <c r="I99" s="101">
        <f>IF(ISNUMBER(G99), $B118 * H99, "")</f>
        <v>6593.4065934065939</v>
      </c>
      <c r="J99" s="15">
        <v>1870</v>
      </c>
      <c r="K99" s="32">
        <f t="shared" ref="K99:K102" si="48">IF(ISNUMBER(J99), (J99 - $B99) / $B99, "")</f>
        <v>2.7472527472527472E-2</v>
      </c>
      <c r="L99" s="18">
        <f>IF(ISNUMBER(J99), $B118 * K99, "")</f>
        <v>4120.8791208791208</v>
      </c>
      <c r="M99" s="31">
        <v>1850</v>
      </c>
      <c r="N99" s="32">
        <f t="shared" ref="N99:N102" si="49">IF(ISNUMBER(M99), (M99 - $B99) / $B99, "")</f>
        <v>1.6483516483516484E-2</v>
      </c>
      <c r="O99" s="18">
        <f>IF(ISNUMBER(M99), $B118 * N99, "")</f>
        <v>2472.5274725274726</v>
      </c>
      <c r="Q99" s="274"/>
      <c r="R99" s="274"/>
      <c r="S99" s="274"/>
    </row>
    <row r="100" spans="1:19" ht="17.25" thickBot="1">
      <c r="A100" s="125" t="s">
        <v>336</v>
      </c>
      <c r="B100" s="126">
        <v>196100</v>
      </c>
      <c r="C100" s="77">
        <v>0.2279273638</v>
      </c>
      <c r="D100" s="15">
        <v>193700</v>
      </c>
      <c r="E100" s="32">
        <f t="shared" si="46"/>
        <v>-1.223865374808771E-2</v>
      </c>
      <c r="F100" s="18">
        <f>IF(ISNUMBER(D100), $B118 * E100, "")</f>
        <v>-1835.7980622131565</v>
      </c>
      <c r="G100" s="31">
        <v>200350</v>
      </c>
      <c r="H100" s="32">
        <f t="shared" si="47"/>
        <v>2.1672616012238653E-2</v>
      </c>
      <c r="I100" s="101">
        <f>IF(ISNUMBER(G100), $B118 * H100, "")</f>
        <v>3250.892401835798</v>
      </c>
      <c r="J100" s="15">
        <v>199000</v>
      </c>
      <c r="K100" s="32">
        <f t="shared" si="48"/>
        <v>1.4788373278939317E-2</v>
      </c>
      <c r="L100" s="18">
        <f>IF(ISNUMBER(J100), $B118 * K100, "")</f>
        <v>2218.2559918408974</v>
      </c>
      <c r="M100" s="31">
        <v>194900</v>
      </c>
      <c r="N100" s="32">
        <f t="shared" si="49"/>
        <v>-6.1193268740438551E-3</v>
      </c>
      <c r="O100" s="18">
        <f>IF(ISNUMBER(M100), $B118 * N100, "")</f>
        <v>-917.89903110657826</v>
      </c>
      <c r="Q100" s="264"/>
      <c r="R100" s="264"/>
      <c r="S100" s="264"/>
    </row>
    <row r="101" spans="1:19" ht="17.25" thickBot="1">
      <c r="A101" s="125" t="s">
        <v>49</v>
      </c>
      <c r="B101" s="126">
        <v>74076000</v>
      </c>
      <c r="C101" s="77">
        <v>6.1519281199999998E-2</v>
      </c>
      <c r="D101" s="15">
        <v>75625000</v>
      </c>
      <c r="E101" s="32">
        <f t="shared" si="46"/>
        <v>2.0910956315135808E-2</v>
      </c>
      <c r="F101" s="18">
        <f>IF(ISNUMBER(D101), $B118 * E101, "")</f>
        <v>3136.6434472703713</v>
      </c>
      <c r="G101" s="31">
        <v>75554000</v>
      </c>
      <c r="H101" s="32">
        <f t="shared" si="47"/>
        <v>1.9952481235487877E-2</v>
      </c>
      <c r="I101" s="101">
        <f>IF(ISNUMBER(G101), $B118 * H101, "")</f>
        <v>2992.8721853231814</v>
      </c>
      <c r="J101" s="15">
        <v>75390000</v>
      </c>
      <c r="K101" s="32">
        <f t="shared" si="48"/>
        <v>1.7738538797991251E-2</v>
      </c>
      <c r="L101" s="18">
        <f>IF(ISNUMBER(J101), $B118 * K101, "")</f>
        <v>2660.7808196986875</v>
      </c>
      <c r="M101" s="31">
        <v>74433000</v>
      </c>
      <c r="N101" s="32">
        <f t="shared" si="49"/>
        <v>4.8193746962578972E-3</v>
      </c>
      <c r="O101" s="18">
        <f>IF(ISNUMBER(M101), $B118 * N101, "")</f>
        <v>722.90620443868454</v>
      </c>
      <c r="Q101" s="264"/>
      <c r="R101" s="264"/>
      <c r="S101" s="264"/>
    </row>
    <row r="102" spans="1:19" ht="17.25" thickBot="1">
      <c r="A102" s="127" t="s">
        <v>92</v>
      </c>
      <c r="B102" s="128">
        <v>87660</v>
      </c>
      <c r="C102" s="78">
        <v>5.0197675800000001E-2</v>
      </c>
      <c r="D102" s="20">
        <v>85630</v>
      </c>
      <c r="E102" s="21">
        <f t="shared" si="46"/>
        <v>-2.3157654574492356E-2</v>
      </c>
      <c r="F102" s="22">
        <f>IF(ISNUMBER(D102), $B118 * E102, "")</f>
        <v>-3473.6481861738534</v>
      </c>
      <c r="G102" s="30">
        <v>86720</v>
      </c>
      <c r="H102" s="21">
        <f t="shared" si="47"/>
        <v>-1.0723248916267396E-2</v>
      </c>
      <c r="I102" s="105">
        <f>IF(ISNUMBER(G102), $B118 * H102, "")</f>
        <v>-1608.4873374401095</v>
      </c>
      <c r="J102" s="20">
        <v>86500</v>
      </c>
      <c r="K102" s="21">
        <f t="shared" si="48"/>
        <v>-1.3232945471138489E-2</v>
      </c>
      <c r="L102" s="22">
        <f>IF(ISNUMBER(J102), $B118 * K102, "")</f>
        <v>-1984.9418206707733</v>
      </c>
      <c r="M102" s="30">
        <v>85330</v>
      </c>
      <c r="N102" s="21">
        <f t="shared" si="49"/>
        <v>-2.6579968058407483E-2</v>
      </c>
      <c r="O102" s="22">
        <f>IF(ISNUMBER(M102), $B118 * N102, "")</f>
        <v>-3986.9952087611223</v>
      </c>
      <c r="Q102" s="264"/>
      <c r="R102" s="264"/>
      <c r="S102" s="264"/>
    </row>
    <row r="103" spans="1:19" ht="17.25" thickBot="1">
      <c r="A103" s="125" t="s">
        <v>78</v>
      </c>
      <c r="B103" s="129">
        <v>762100</v>
      </c>
      <c r="C103" s="80">
        <v>4.6122168800000002E-2</v>
      </c>
      <c r="D103" s="106">
        <v>770000</v>
      </c>
      <c r="E103" s="107">
        <f>IF(ISNUMBER(D103), (D103 - $B103) / $B103, "")</f>
        <v>1.0366093688492324E-2</v>
      </c>
      <c r="F103" s="108">
        <f>IF(ISNUMBER(D103), $B118 * E103, "")</f>
        <v>1554.9140532738486</v>
      </c>
      <c r="G103" s="109">
        <v>787900</v>
      </c>
      <c r="H103" s="107">
        <f>IF(ISNUMBER(G103), (G103 - $B103) / $B103, "")</f>
        <v>3.3853824957354679E-2</v>
      </c>
      <c r="I103" s="110">
        <f>IF(ISNUMBER(G103), $B118 * H103, "")</f>
        <v>5078.0737436032023</v>
      </c>
      <c r="J103" s="106">
        <v>787500</v>
      </c>
      <c r="K103" s="107">
        <f>IF(ISNUMBER(J103), (J103 - $B103) / $B103, "")</f>
        <v>3.3328959454139877E-2</v>
      </c>
      <c r="L103" s="108">
        <f>IF(ISNUMBER(J103), $B118 * K103, "")</f>
        <v>4999.3439181209815</v>
      </c>
      <c r="M103" s="109">
        <v>782600</v>
      </c>
      <c r="N103" s="107">
        <f>IF(ISNUMBER(M103), (M103 - $B103) / $B103, "")</f>
        <v>2.6899357039758563E-2</v>
      </c>
      <c r="O103" s="108">
        <f>IF(ISNUMBER(M103), $B118 * N103, "")</f>
        <v>4034.9035559637846</v>
      </c>
      <c r="Q103" s="264"/>
      <c r="R103" s="264"/>
      <c r="S103" s="264"/>
    </row>
    <row r="104" spans="1:19" ht="17.25" thickBot="1">
      <c r="A104" s="125" t="s">
        <v>110</v>
      </c>
      <c r="B104" s="126">
        <v>7740</v>
      </c>
      <c r="C104" s="77">
        <v>4.4534413000000002E-2</v>
      </c>
      <c r="D104" s="15">
        <v>7610</v>
      </c>
      <c r="E104" s="32">
        <f t="shared" ref="E104:E107" si="50">IF(ISNUMBER(D104), (D104 - $B104) / $B104, "")</f>
        <v>-1.6795865633074936E-2</v>
      </c>
      <c r="F104" s="18">
        <f>IF(ISNUMBER(D104), $B118 * E104, "")</f>
        <v>-2519.3798449612405</v>
      </c>
      <c r="G104" s="31">
        <v>7775</v>
      </c>
      <c r="H104" s="32">
        <f t="shared" ref="H104:H107" si="51">IF(ISNUMBER(G104), (G104 - $B104) / $B104, "")</f>
        <v>4.5219638242894053E-3</v>
      </c>
      <c r="I104" s="101">
        <f>IF(ISNUMBER(G104), $B118 * H104, "")</f>
        <v>678.29457364341079</v>
      </c>
      <c r="J104" s="15">
        <v>7810</v>
      </c>
      <c r="K104" s="32">
        <f t="shared" ref="K104:K107" si="52">IF(ISNUMBER(J104), (J104 - $B104) / $B104, "")</f>
        <v>9.0439276485788107E-3</v>
      </c>
      <c r="L104" s="18">
        <f>IF(ISNUMBER(J104), $B118 * K104, "")</f>
        <v>1356.5891472868216</v>
      </c>
      <c r="M104" s="31">
        <v>7605</v>
      </c>
      <c r="N104" s="32">
        <f t="shared" ref="N104:N107" si="53">IF(ISNUMBER(M104), (M104 - $B104) / $B104, "")</f>
        <v>-1.7441860465116279E-2</v>
      </c>
      <c r="O104" s="18">
        <f>IF(ISNUMBER(M104), $B118 * N104, "")</f>
        <v>-2616.2790697674418</v>
      </c>
      <c r="Q104" s="264"/>
      <c r="R104" s="264"/>
      <c r="S104" s="264"/>
    </row>
    <row r="105" spans="1:19" ht="17.25" thickBot="1">
      <c r="A105" s="125" t="s">
        <v>82</v>
      </c>
      <c r="B105" s="126">
        <v>2730</v>
      </c>
      <c r="C105" s="77">
        <v>3.2136105900000003E-2</v>
      </c>
      <c r="D105" s="15">
        <v>2710</v>
      </c>
      <c r="E105" s="32">
        <f t="shared" si="50"/>
        <v>-7.326007326007326E-3</v>
      </c>
      <c r="F105" s="18">
        <f>IF(ISNUMBER(D105), $B118 * E105, "")</f>
        <v>-1098.901098901099</v>
      </c>
      <c r="G105" s="31">
        <v>2735</v>
      </c>
      <c r="H105" s="32">
        <f t="shared" si="51"/>
        <v>1.8315018315018315E-3</v>
      </c>
      <c r="I105" s="101">
        <f>IF(ISNUMBER(G105), $B118 * H105, "")</f>
        <v>274.72527472527474</v>
      </c>
      <c r="J105" s="15">
        <v>2750</v>
      </c>
      <c r="K105" s="32">
        <f t="shared" si="52"/>
        <v>7.326007326007326E-3</v>
      </c>
      <c r="L105" s="18">
        <f>IF(ISNUMBER(J105), $B118 * K105, "")</f>
        <v>1098.901098901099</v>
      </c>
      <c r="M105" s="31">
        <v>2705</v>
      </c>
      <c r="N105" s="32">
        <f t="shared" si="53"/>
        <v>-9.1575091575091579E-3</v>
      </c>
      <c r="O105" s="18">
        <f>IF(ISNUMBER(M105), $B118 * N105, "")</f>
        <v>-1373.6263736263736</v>
      </c>
      <c r="Q105" s="264"/>
      <c r="R105" s="264"/>
      <c r="S105" s="264"/>
    </row>
    <row r="106" spans="1:19" ht="17.25" thickBot="1">
      <c r="A106" s="125" t="s">
        <v>150</v>
      </c>
      <c r="B106" s="126">
        <v>122</v>
      </c>
      <c r="C106" s="77">
        <v>2.5210084000000001E-2</v>
      </c>
      <c r="D106" s="15">
        <v>121</v>
      </c>
      <c r="E106" s="32">
        <f t="shared" si="50"/>
        <v>-8.1967213114754103E-3</v>
      </c>
      <c r="F106" s="18">
        <f>IF(ISNUMBER(D106), $B118 * E106, "")</f>
        <v>-1229.5081967213116</v>
      </c>
      <c r="G106" s="31">
        <v>124</v>
      </c>
      <c r="H106" s="32">
        <f t="shared" si="51"/>
        <v>1.6393442622950821E-2</v>
      </c>
      <c r="I106" s="101">
        <f>IF(ISNUMBER(G106), $B118 * H106, "")</f>
        <v>2459.0163934426232</v>
      </c>
      <c r="J106" s="15">
        <v>122</v>
      </c>
      <c r="K106" s="32">
        <f t="shared" si="52"/>
        <v>0</v>
      </c>
      <c r="L106" s="18">
        <f>IF(ISNUMBER(J106), $B118 * K106, "")</f>
        <v>0</v>
      </c>
      <c r="M106" s="31">
        <v>121</v>
      </c>
      <c r="N106" s="32">
        <f t="shared" si="53"/>
        <v>-8.1967213114754103E-3</v>
      </c>
      <c r="O106" s="18">
        <f>IF(ISNUMBER(M106), $B118 * N106, "")</f>
        <v>-1229.5081967213116</v>
      </c>
      <c r="Q106" s="33"/>
      <c r="R106" s="33"/>
    </row>
    <row r="107" spans="1:19" ht="17.25" thickBot="1">
      <c r="A107" s="130" t="s">
        <v>124</v>
      </c>
      <c r="B107" s="131">
        <v>225700</v>
      </c>
      <c r="C107" s="79">
        <v>2.1729289299999999E-2</v>
      </c>
      <c r="D107" s="24">
        <v>231500</v>
      </c>
      <c r="E107" s="25">
        <f t="shared" si="50"/>
        <v>2.5697828976517501E-2</v>
      </c>
      <c r="F107" s="104">
        <f>IF(ISNUMBER(D107), $B118 * E107, "")</f>
        <v>3854.674346477625</v>
      </c>
      <c r="G107" s="102">
        <v>234400</v>
      </c>
      <c r="H107" s="25">
        <f t="shared" si="51"/>
        <v>3.8546743464776254E-2</v>
      </c>
      <c r="I107" s="103">
        <f>IF(ISNUMBER(G107), $B118 * H107, "")</f>
        <v>5782.0115197164378</v>
      </c>
      <c r="J107" s="24">
        <v>233550</v>
      </c>
      <c r="K107" s="25">
        <f t="shared" si="52"/>
        <v>3.478068232166593E-2</v>
      </c>
      <c r="L107" s="104">
        <f>IF(ISNUMBER(J107), $B118 * K107, "")</f>
        <v>5217.1023482498895</v>
      </c>
      <c r="M107" s="102">
        <v>229550</v>
      </c>
      <c r="N107" s="25">
        <f t="shared" si="53"/>
        <v>1.7058041648205582E-2</v>
      </c>
      <c r="O107" s="104">
        <f>IF(ISNUMBER(M107), $B118 * N107, "")</f>
        <v>2558.7062472308376</v>
      </c>
      <c r="Q107" s="265"/>
      <c r="R107" s="266"/>
      <c r="S107" s="267"/>
    </row>
    <row r="108" spans="1:19">
      <c r="A108" s="123" t="s">
        <v>94</v>
      </c>
      <c r="B108" s="124">
        <v>4694000</v>
      </c>
      <c r="C108" s="76">
        <v>1.8442178300000001E-2</v>
      </c>
      <c r="D108" s="13">
        <v>4708000</v>
      </c>
      <c r="E108" s="14">
        <f>IF(ISNUMBER(D108), (D108 - $B108) / $B108, "")</f>
        <v>2.9825308904985089E-3</v>
      </c>
      <c r="F108" s="16">
        <f>IF(ISNUMBER(D108), $B118 * E108, "")</f>
        <v>447.37963357477634</v>
      </c>
      <c r="G108" s="29">
        <v>4833000</v>
      </c>
      <c r="H108" s="14">
        <f>IF(ISNUMBER(G108), (G108 - $B108) / $B108, "")</f>
        <v>2.9612270984235193E-2</v>
      </c>
      <c r="I108" s="100">
        <f>IF(ISNUMBER(G108), $B118 * H108, "")</f>
        <v>4441.8406476352793</v>
      </c>
      <c r="J108" s="13">
        <v>4824000</v>
      </c>
      <c r="K108" s="14">
        <f>IF(ISNUMBER(J108), (J108 - $B108) / $B108, "")</f>
        <v>2.7694929697486152E-2</v>
      </c>
      <c r="L108" s="16">
        <f>IF(ISNUMBER(J108), $B118 * K108, "")</f>
        <v>4154.2394546229225</v>
      </c>
      <c r="M108" s="29">
        <v>4768000</v>
      </c>
      <c r="N108" s="14">
        <f>IF(ISNUMBER(M108), (M108 - $B108) / $B108, "")</f>
        <v>1.5764806135492117E-2</v>
      </c>
      <c r="O108" s="16">
        <f>IF(ISNUMBER(M108), $B118 * N108, "")</f>
        <v>2364.7209203238176</v>
      </c>
      <c r="Q108" s="268"/>
      <c r="R108" s="269"/>
      <c r="S108" s="270"/>
    </row>
    <row r="109" spans="1:19" ht="17.25" thickBot="1">
      <c r="A109" s="125" t="s">
        <v>90</v>
      </c>
      <c r="B109" s="126">
        <v>1390</v>
      </c>
      <c r="C109" s="77">
        <v>1.09090909E-2</v>
      </c>
      <c r="D109" s="15">
        <v>1395</v>
      </c>
      <c r="E109" s="32">
        <f t="shared" ref="E109:E112" si="54">IF(ISNUMBER(D109), (D109 - $B109) / $B109, "")</f>
        <v>3.5971223021582736E-3</v>
      </c>
      <c r="F109" s="18">
        <f>IF(ISNUMBER(D109), $B118 * E109, "")</f>
        <v>539.56834532374103</v>
      </c>
      <c r="G109" s="31">
        <v>1420</v>
      </c>
      <c r="H109" s="32">
        <f t="shared" ref="H109:H112" si="55">IF(ISNUMBER(G109), (G109 - $B109) / $B109, "")</f>
        <v>2.1582733812949641E-2</v>
      </c>
      <c r="I109" s="101">
        <f>IF(ISNUMBER(G109), $B118 * H109, "")</f>
        <v>3237.4100719424464</v>
      </c>
      <c r="J109" s="15">
        <v>1445</v>
      </c>
      <c r="K109" s="32">
        <f t="shared" ref="K109:K112" si="56">IF(ISNUMBER(J109), (J109 - $B109) / $B109, "")</f>
        <v>3.9568345323741004E-2</v>
      </c>
      <c r="L109" s="18">
        <f>IF(ISNUMBER(J109), $B118 * K109, "")</f>
        <v>5935.2517985611503</v>
      </c>
      <c r="M109" s="31">
        <v>1415</v>
      </c>
      <c r="N109" s="32">
        <f t="shared" ref="N109:N112" si="57">IF(ISNUMBER(M109), (M109 - $B109) / $B109, "")</f>
        <v>1.7985611510791366E-2</v>
      </c>
      <c r="O109" s="18">
        <f>IF(ISNUMBER(M109), $B118 * N109, "")</f>
        <v>2697.8417266187048</v>
      </c>
      <c r="Q109" s="271"/>
      <c r="R109" s="272"/>
      <c r="S109" s="273"/>
    </row>
    <row r="110" spans="1:19" ht="17.25" thickBot="1">
      <c r="A110" s="125" t="s">
        <v>76</v>
      </c>
      <c r="B110" s="126">
        <v>32650</v>
      </c>
      <c r="C110" s="77">
        <v>3.6889026000000002E-3</v>
      </c>
      <c r="D110" s="15">
        <v>33150</v>
      </c>
      <c r="E110" s="32">
        <f t="shared" si="54"/>
        <v>1.5313935681470138E-2</v>
      </c>
      <c r="F110" s="18">
        <f>IF(ISNUMBER(D110), $B118 * E110, "")</f>
        <v>2297.0903522205208</v>
      </c>
      <c r="G110" s="31">
        <v>34210</v>
      </c>
      <c r="H110" s="32">
        <f t="shared" si="55"/>
        <v>4.7779479326186827E-2</v>
      </c>
      <c r="I110" s="101">
        <f>IF(ISNUMBER(G110), $B118 * H110, "")</f>
        <v>7166.9218989280243</v>
      </c>
      <c r="J110" s="15">
        <v>34440</v>
      </c>
      <c r="K110" s="32">
        <f t="shared" si="56"/>
        <v>5.4823889739663095E-2</v>
      </c>
      <c r="L110" s="18">
        <f>IF(ISNUMBER(J110), $B118 * K110, "")</f>
        <v>8223.583460949465</v>
      </c>
      <c r="M110" s="31">
        <v>34790</v>
      </c>
      <c r="N110" s="32">
        <f t="shared" si="57"/>
        <v>6.554364471669219E-2</v>
      </c>
      <c r="O110" s="18">
        <f>IF(ISNUMBER(M110), $B118 * N110, "")</f>
        <v>9831.5467075038287</v>
      </c>
      <c r="Q110" s="264"/>
      <c r="R110" s="264"/>
      <c r="S110" s="264"/>
    </row>
    <row r="111" spans="1:19" ht="17.25" thickBot="1">
      <c r="A111" s="125" t="s">
        <v>116</v>
      </c>
      <c r="B111" s="126">
        <v>227</v>
      </c>
      <c r="C111" s="77">
        <v>0</v>
      </c>
      <c r="D111" s="15">
        <v>232</v>
      </c>
      <c r="E111" s="32">
        <f t="shared" si="54"/>
        <v>2.2026431718061675E-2</v>
      </c>
      <c r="F111" s="18">
        <f>IF(ISNUMBER(D111), $B118 * E111, "")</f>
        <v>3303.9647577092514</v>
      </c>
      <c r="G111" s="31">
        <v>235</v>
      </c>
      <c r="H111" s="32">
        <f t="shared" si="55"/>
        <v>3.5242290748898682E-2</v>
      </c>
      <c r="I111" s="101">
        <f>IF(ISNUMBER(G111), $B118 * H111, "")</f>
        <v>5286.3436123348019</v>
      </c>
      <c r="J111" s="15">
        <v>234</v>
      </c>
      <c r="K111" s="32">
        <f t="shared" si="56"/>
        <v>3.0837004405286344E-2</v>
      </c>
      <c r="L111" s="18">
        <f>IF(ISNUMBER(J111), $B118 * K111, "")</f>
        <v>4625.5506607929519</v>
      </c>
      <c r="M111" s="31">
        <v>232</v>
      </c>
      <c r="N111" s="32">
        <f t="shared" si="57"/>
        <v>2.2026431718061675E-2</v>
      </c>
      <c r="O111" s="18">
        <f>IF(ISNUMBER(M111), $B118 * N111, "")</f>
        <v>3303.9647577092514</v>
      </c>
      <c r="Q111" s="274"/>
      <c r="R111" s="274"/>
      <c r="S111" s="274"/>
    </row>
    <row r="112" spans="1:19" ht="17.25" thickBot="1">
      <c r="A112" s="127" t="s">
        <v>264</v>
      </c>
      <c r="B112" s="128">
        <v>284</v>
      </c>
      <c r="C112" s="78">
        <v>0</v>
      </c>
      <c r="D112" s="20">
        <v>290</v>
      </c>
      <c r="E112" s="21">
        <f t="shared" si="54"/>
        <v>2.1126760563380281E-2</v>
      </c>
      <c r="F112" s="22">
        <f>IF(ISNUMBER(D112), $B118 * E112, "")</f>
        <v>3169.0140845070423</v>
      </c>
      <c r="G112" s="30">
        <v>293</v>
      </c>
      <c r="H112" s="21">
        <f t="shared" si="55"/>
        <v>3.1690140845070422E-2</v>
      </c>
      <c r="I112" s="105">
        <f>IF(ISNUMBER(G112), $B118 * H112, "")</f>
        <v>4753.5211267605637</v>
      </c>
      <c r="J112" s="20">
        <v>297</v>
      </c>
      <c r="K112" s="21">
        <f t="shared" si="56"/>
        <v>4.5774647887323945E-2</v>
      </c>
      <c r="L112" s="22">
        <f>IF(ISNUMBER(J112), $B118 * K112, "")</f>
        <v>6866.1971830985922</v>
      </c>
      <c r="M112" s="30">
        <v>293</v>
      </c>
      <c r="N112" s="21">
        <f t="shared" si="57"/>
        <v>3.1690140845070422E-2</v>
      </c>
      <c r="O112" s="22">
        <f>IF(ISNUMBER(M112), $B118 * N112, "")</f>
        <v>4753.5211267605637</v>
      </c>
      <c r="Q112" s="274"/>
      <c r="R112" s="274"/>
      <c r="S112" s="274"/>
    </row>
    <row r="113" spans="1:19" ht="17.25" thickBot="1">
      <c r="A113" s="125" t="s">
        <v>88</v>
      </c>
      <c r="B113" s="129">
        <v>210900</v>
      </c>
      <c r="C113" s="80">
        <v>-2.37023E-4</v>
      </c>
      <c r="D113" s="106">
        <v>207350</v>
      </c>
      <c r="E113" s="107">
        <f>IF(ISNUMBER(D113), (D113 - $B113) / $B113, "")</f>
        <v>-1.683262209577999E-2</v>
      </c>
      <c r="F113" s="108">
        <f>IF(ISNUMBER(D113), $B118 * E113, "")</f>
        <v>-2524.8933143669983</v>
      </c>
      <c r="G113" s="109">
        <v>211700</v>
      </c>
      <c r="H113" s="107">
        <f>IF(ISNUMBER(G113), (G113 - $B113) / $B113, "")</f>
        <v>3.793266951161688E-3</v>
      </c>
      <c r="I113" s="110">
        <f>IF(ISNUMBER(G113), $B118 * H113, "")</f>
        <v>568.99004267425323</v>
      </c>
      <c r="J113" s="106">
        <v>210700</v>
      </c>
      <c r="K113" s="107">
        <f>IF(ISNUMBER(J113), (J113 - $B113) / $B113, "")</f>
        <v>-9.4831673779042201E-4</v>
      </c>
      <c r="L113" s="108">
        <f>IF(ISNUMBER(J113), $B118 * K113, "")</f>
        <v>-142.24751066856331</v>
      </c>
      <c r="M113" s="109">
        <v>209150</v>
      </c>
      <c r="N113" s="107">
        <f>IF(ISNUMBER(M113), (M113 - $B113) / $B113, "")</f>
        <v>-8.2977714556661929E-3</v>
      </c>
      <c r="O113" s="108">
        <f>IF(ISNUMBER(M113), $B118 * N113, "")</f>
        <v>-1244.665718349929</v>
      </c>
      <c r="Q113" s="264"/>
      <c r="R113" s="264"/>
      <c r="S113" s="264"/>
    </row>
    <row r="114" spans="1:19" ht="17.25" thickBot="1">
      <c r="A114" s="125" t="s">
        <v>100</v>
      </c>
      <c r="B114" s="126">
        <v>66140</v>
      </c>
      <c r="C114" s="77">
        <v>-3.7656273999999998E-3</v>
      </c>
      <c r="D114" s="15">
        <v>66090</v>
      </c>
      <c r="E114" s="32">
        <f t="shared" ref="E114:E117" si="58">IF(ISNUMBER(D114), (D114 - $B114) / $B114, "")</f>
        <v>-7.5597218022376781E-4</v>
      </c>
      <c r="F114" s="18">
        <f>IF(ISNUMBER(D114), $B118 * E114, "")</f>
        <v>-113.39582703356517</v>
      </c>
      <c r="G114" s="31">
        <v>67250</v>
      </c>
      <c r="H114" s="32">
        <f t="shared" ref="H114:H117" si="59">IF(ISNUMBER(G114), (G114 - $B114) / $B114, "")</f>
        <v>1.6782582400967645E-2</v>
      </c>
      <c r="I114" s="101">
        <f>IF(ISNUMBER(G114), $B118 * H114, "")</f>
        <v>2517.3873601451469</v>
      </c>
      <c r="J114" s="15">
        <v>67210</v>
      </c>
      <c r="K114" s="32">
        <f t="shared" ref="K114:K117" si="60">IF(ISNUMBER(J114), (J114 - $B114) / $B114, "")</f>
        <v>1.6177804656788631E-2</v>
      </c>
      <c r="L114" s="18">
        <f>IF(ISNUMBER(J114), $B118 * K114, "")</f>
        <v>2426.6706985182946</v>
      </c>
      <c r="M114" s="31">
        <v>66440</v>
      </c>
      <c r="N114" s="32">
        <f t="shared" ref="N114:N117" si="61">IF(ISNUMBER(M114), (M114 - $B114) / $B114, "")</f>
        <v>4.5358330813426067E-3</v>
      </c>
      <c r="O114" s="18">
        <f>IF(ISNUMBER(M114), $B118 * N114, "")</f>
        <v>680.37496220139099</v>
      </c>
      <c r="Q114" s="264"/>
      <c r="R114" s="264"/>
      <c r="S114" s="264"/>
    </row>
    <row r="115" spans="1:19" ht="17.25" thickBot="1">
      <c r="A115" s="125" t="s">
        <v>84</v>
      </c>
      <c r="B115" s="126">
        <v>5585</v>
      </c>
      <c r="C115" s="77">
        <v>-6.2277579999999999E-3</v>
      </c>
      <c r="D115" s="15">
        <v>5650</v>
      </c>
      <c r="E115" s="32">
        <f t="shared" si="58"/>
        <v>1.1638316920322292E-2</v>
      </c>
      <c r="F115" s="18">
        <f>IF(ISNUMBER(D115), $B118 * E115, "")</f>
        <v>1745.7475380483438</v>
      </c>
      <c r="G115" s="31">
        <v>5730</v>
      </c>
      <c r="H115" s="32">
        <f t="shared" si="59"/>
        <v>2.5962399283795883E-2</v>
      </c>
      <c r="I115" s="101">
        <f>IF(ISNUMBER(G115), $B118 * H115, "")</f>
        <v>3894.3598925693823</v>
      </c>
      <c r="J115" s="15">
        <v>5740</v>
      </c>
      <c r="K115" s="32">
        <f t="shared" si="60"/>
        <v>2.775290957923008E-2</v>
      </c>
      <c r="L115" s="18">
        <f>IF(ISNUMBER(J115), $B118 * K115, "")</f>
        <v>4162.9364368845117</v>
      </c>
      <c r="M115" s="31">
        <v>5640</v>
      </c>
      <c r="N115" s="32">
        <f t="shared" si="61"/>
        <v>9.8478066248880933E-3</v>
      </c>
      <c r="O115" s="18">
        <f>IF(ISNUMBER(M115), $B118 * N115, "")</f>
        <v>1477.1709937332139</v>
      </c>
      <c r="Q115" s="264"/>
      <c r="R115" s="264"/>
      <c r="S115" s="264"/>
    </row>
    <row r="116" spans="1:19">
      <c r="A116" s="125" t="s">
        <v>132</v>
      </c>
      <c r="B116" s="126">
        <v>49200</v>
      </c>
      <c r="C116" s="77">
        <v>-7.0635721000000002E-3</v>
      </c>
      <c r="D116" s="15">
        <v>52740</v>
      </c>
      <c r="E116" s="32">
        <f t="shared" si="58"/>
        <v>7.1951219512195116E-2</v>
      </c>
      <c r="F116" s="18">
        <f>IF(ISNUMBER(D116), $B118 * E116, "")</f>
        <v>10792.682926829268</v>
      </c>
      <c r="G116" s="31">
        <v>52560</v>
      </c>
      <c r="H116" s="32">
        <f t="shared" si="59"/>
        <v>6.8292682926829273E-2</v>
      </c>
      <c r="I116" s="101">
        <f>IF(ISNUMBER(G116), $B118 * H116, "")</f>
        <v>10243.90243902439</v>
      </c>
      <c r="J116" s="15">
        <v>52400</v>
      </c>
      <c r="K116" s="32">
        <f t="shared" si="60"/>
        <v>6.5040650406504072E-2</v>
      </c>
      <c r="L116" s="18">
        <f>IF(ISNUMBER(J116), $B118 * K116, "")</f>
        <v>9756.0975609756115</v>
      </c>
      <c r="M116" s="31">
        <v>51360</v>
      </c>
      <c r="N116" s="32">
        <f t="shared" si="61"/>
        <v>4.3902439024390241E-2</v>
      </c>
      <c r="O116" s="18">
        <f>IF(ISNUMBER(M116), $B118 * N116, "")</f>
        <v>6585.3658536585363</v>
      </c>
      <c r="Q116" s="253"/>
      <c r="R116" s="254"/>
      <c r="S116" s="255"/>
    </row>
    <row r="117" spans="1:19" ht="17.25" thickBot="1">
      <c r="A117" s="130" t="s">
        <v>63</v>
      </c>
      <c r="B117" s="131">
        <v>54110</v>
      </c>
      <c r="C117" s="79">
        <v>-8.0659944999999997E-3</v>
      </c>
      <c r="D117" s="24">
        <v>54190</v>
      </c>
      <c r="E117" s="25">
        <f t="shared" si="58"/>
        <v>1.4784697837737942E-3</v>
      </c>
      <c r="F117" s="104">
        <f>IF(ISNUMBER(D117), $B118 * E117, "")</f>
        <v>221.77046756606913</v>
      </c>
      <c r="G117" s="102">
        <v>55360</v>
      </c>
      <c r="H117" s="25">
        <f t="shared" si="59"/>
        <v>2.3101090371465533E-2</v>
      </c>
      <c r="I117" s="103">
        <f>IF(ISNUMBER(G117), $B118 * H117, "")</f>
        <v>3465.1635557198301</v>
      </c>
      <c r="J117" s="24">
        <v>55400</v>
      </c>
      <c r="K117" s="25">
        <f t="shared" si="60"/>
        <v>2.3840325263352429E-2</v>
      </c>
      <c r="L117" s="104">
        <f>IF(ISNUMBER(J117), $B118 * K117, "")</f>
        <v>3576.0487895028646</v>
      </c>
      <c r="M117" s="102">
        <v>54470</v>
      </c>
      <c r="N117" s="25">
        <f t="shared" si="61"/>
        <v>6.6531140269820736E-3</v>
      </c>
      <c r="O117" s="104">
        <f>IF(ISNUMBER(M117), $B118 * N117, "")</f>
        <v>997.96710404731107</v>
      </c>
      <c r="Q117" s="256"/>
      <c r="R117" s="257"/>
      <c r="S117" s="258"/>
    </row>
    <row r="118" spans="1:19" ht="17.25" thickBot="1">
      <c r="A118" s="132" t="s">
        <v>268</v>
      </c>
      <c r="B118" s="317">
        <f>$B$37</f>
        <v>150000</v>
      </c>
      <c r="C118" s="318"/>
      <c r="D118" s="26" t="s">
        <v>269</v>
      </c>
      <c r="E118" s="27">
        <f>IF(COUNT(E98:E117), SUM(E98:E117) / COUNT(E98:E117), 0)</f>
        <v>2.7043844134561217E-2</v>
      </c>
      <c r="F118" s="28">
        <f>SUM(F98:F117)</f>
        <v>81131.532403683639</v>
      </c>
      <c r="G118" s="26" t="s">
        <v>269</v>
      </c>
      <c r="H118" s="27">
        <f>IF(COUNT(H98:H117), SUM(H98:H117) / COUNT(H98:H117), 0)</f>
        <v>2.8734232138719534E-2</v>
      </c>
      <c r="I118" s="28">
        <f>SUM(I98:I117)</f>
        <v>86202.696416158593</v>
      </c>
      <c r="J118" s="26" t="s">
        <v>269</v>
      </c>
      <c r="K118" s="27">
        <f>IF(COUNT(K98:K117), SUM(K98:K117) / COUNT(K98:K117), 0)</f>
        <v>2.6871925657556854E-2</v>
      </c>
      <c r="L118" s="28">
        <f>SUM(L98:L117)</f>
        <v>80615.776972670574</v>
      </c>
      <c r="M118" s="26" t="s">
        <v>269</v>
      </c>
      <c r="N118" s="27">
        <f>IF(COUNT(N98:N117), SUM(N98:N117) / COUNT(N98:N117), 0)</f>
        <v>1.4432472661321494E-2</v>
      </c>
      <c r="O118" s="28">
        <f>SUM(O98:O117)</f>
        <v>43297.417983964478</v>
      </c>
      <c r="Q118" s="259"/>
      <c r="R118" s="260"/>
      <c r="S118" s="261"/>
    </row>
    <row r="120" spans="1:19" ht="17.25" thickBot="1"/>
    <row r="121" spans="1:19" ht="17.25" thickBot="1">
      <c r="A121" s="275" t="s">
        <v>256</v>
      </c>
      <c r="B121" s="276"/>
      <c r="C121" s="276"/>
      <c r="D121" s="276"/>
      <c r="E121" s="276"/>
      <c r="F121" s="276"/>
      <c r="G121" s="276"/>
      <c r="H121" s="276"/>
      <c r="I121" s="276"/>
      <c r="J121" s="276"/>
      <c r="K121" s="276"/>
      <c r="L121" s="276"/>
      <c r="M121" s="276"/>
      <c r="N121" s="276"/>
      <c r="O121" s="277"/>
      <c r="Q121" s="274"/>
      <c r="R121" s="274"/>
      <c r="S121" s="274"/>
    </row>
    <row r="122" spans="1:19" ht="17.25" thickBot="1">
      <c r="A122" s="217" t="s">
        <v>265</v>
      </c>
      <c r="B122" s="275" t="s">
        <v>49</v>
      </c>
      <c r="C122" s="277"/>
      <c r="D122" s="275" t="s">
        <v>58</v>
      </c>
      <c r="E122" s="276"/>
      <c r="F122" s="277"/>
      <c r="G122" s="278">
        <f>_xlfn.IFNA(VLOOKUP(B122, 현재가테이블!$B$2:$D$200, 2, FALSE), "-")</f>
        <v>74050000</v>
      </c>
      <c r="H122" s="279"/>
      <c r="I122" s="280"/>
      <c r="J122" s="275" t="s">
        <v>59</v>
      </c>
      <c r="K122" s="276"/>
      <c r="L122" s="277"/>
      <c r="M122" s="281">
        <f>_xlfn.IFNA(VLOOKUP(B122, 현재가테이블!$B$2:$D$200, 3, FALSE), "-")</f>
        <v>-1.04236269E-2</v>
      </c>
      <c r="N122" s="282"/>
      <c r="O122" s="283"/>
      <c r="Q122" s="274"/>
      <c r="R122" s="274"/>
      <c r="S122" s="274"/>
    </row>
    <row r="123" spans="1:19" ht="17.25" thickBot="1">
      <c r="A123" s="319" t="s">
        <v>55</v>
      </c>
      <c r="B123" s="315" t="str">
        <f>TEXT($G$1, "[$-ko-KR]yyyy-mm-dd(ddd) ") &amp; "오전 00:00"</f>
        <v>2021-10-16(토) 오전 00:00</v>
      </c>
      <c r="C123" s="316"/>
      <c r="D123" s="288" t="str">
        <f>TEXT($G$1, "[$-ko-KR]yyyy-mm-dd(ddd) ") &amp; "오후 14:00"</f>
        <v>2021-10-16(토) 오후 14:00</v>
      </c>
      <c r="E123" s="289"/>
      <c r="F123" s="290"/>
      <c r="G123" s="288" t="str">
        <f>TEXT($G$1, "[$-ko-KR]yyyy-mm-dd(ddd) ") &amp; "오후 19:00"</f>
        <v>2021-10-16(토) 오후 19:00</v>
      </c>
      <c r="H123" s="289"/>
      <c r="I123" s="290"/>
      <c r="J123" s="288" t="str">
        <f>TEXT($G$1, "[$-ko-KR]yyyy-mm-dd(ddd) ") &amp; "오후 21:00"</f>
        <v>2021-10-16(토) 오후 21:00</v>
      </c>
      <c r="K123" s="289"/>
      <c r="L123" s="290"/>
      <c r="M123" s="288" t="str">
        <f>TEXT($G$1+1, "[$-ko-KR]yyyy-mm-dd(ddd) ") &amp; "오전 00:00"</f>
        <v>2021-10-17(일) 오전 00:00</v>
      </c>
      <c r="N123" s="289"/>
      <c r="O123" s="290"/>
      <c r="Q123" s="274"/>
      <c r="R123" s="274"/>
      <c r="S123" s="274"/>
    </row>
    <row r="124" spans="1:19" ht="17.25" thickBot="1">
      <c r="A124" s="320"/>
      <c r="B124" s="121" t="s">
        <v>58</v>
      </c>
      <c r="C124" s="122" t="s">
        <v>59</v>
      </c>
      <c r="D124" s="2" t="s">
        <v>58</v>
      </c>
      <c r="E124" s="10" t="s">
        <v>266</v>
      </c>
      <c r="F124" s="11" t="s">
        <v>267</v>
      </c>
      <c r="G124" s="218" t="s">
        <v>58</v>
      </c>
      <c r="H124" s="219" t="s">
        <v>266</v>
      </c>
      <c r="I124" s="220" t="s">
        <v>267</v>
      </c>
      <c r="J124" s="10" t="s">
        <v>58</v>
      </c>
      <c r="K124" s="10" t="s">
        <v>266</v>
      </c>
      <c r="L124" s="115" t="s">
        <v>267</v>
      </c>
      <c r="M124" s="2" t="s">
        <v>58</v>
      </c>
      <c r="N124" s="10" t="s">
        <v>266</v>
      </c>
      <c r="O124" s="66" t="s">
        <v>267</v>
      </c>
      <c r="Q124" s="264"/>
      <c r="R124" s="264"/>
      <c r="S124" s="264"/>
    </row>
    <row r="125" spans="1:19" ht="17.25" thickBot="1">
      <c r="A125" s="123" t="s">
        <v>98</v>
      </c>
      <c r="B125" s="124">
        <v>4.4800000000000004</v>
      </c>
      <c r="C125" s="76">
        <v>-1.75438596E-2</v>
      </c>
      <c r="D125" s="13">
        <v>4.46</v>
      </c>
      <c r="E125" s="14">
        <f>IF(ISNUMBER(D125), (D125 - $B125) / $B125, "")</f>
        <v>-4.4642857142858173E-3</v>
      </c>
      <c r="F125" s="16">
        <f>IF(ISNUMBER(D125), $B145 * E125, "")</f>
        <v>-669.64285714287257</v>
      </c>
      <c r="G125" s="29">
        <v>4.5199999999999996</v>
      </c>
      <c r="H125" s="14">
        <f>IF(ISNUMBER(G125), (G125 - $B125) / $B125, "")</f>
        <v>8.9285714285712373E-3</v>
      </c>
      <c r="I125" s="100">
        <f>IF(ISNUMBER(G125), $B145 * H125, "")</f>
        <v>1339.2857142856856</v>
      </c>
      <c r="J125" s="13">
        <v>4.5199999999999996</v>
      </c>
      <c r="K125" s="14">
        <f>IF(ISNUMBER(J125), (J125 - $B125) / $B125, "")</f>
        <v>8.9285714285712373E-3</v>
      </c>
      <c r="L125" s="16">
        <f>IF(ISNUMBER(J125), $B145 * K125, "")</f>
        <v>1339.2857142856856</v>
      </c>
      <c r="M125" s="29">
        <v>4.45</v>
      </c>
      <c r="N125" s="14">
        <f>IF(ISNUMBER(M125), (M125 - $B125) / $B125, "")</f>
        <v>-6.6964285714286266E-3</v>
      </c>
      <c r="O125" s="16">
        <f>IF(ISNUMBER(M125), $B145 * N125, "")</f>
        <v>-1004.464285714294</v>
      </c>
      <c r="Q125" s="274"/>
      <c r="R125" s="274"/>
      <c r="S125" s="274"/>
    </row>
    <row r="126" spans="1:19" ht="17.25" thickBot="1">
      <c r="A126" s="125" t="s">
        <v>248</v>
      </c>
      <c r="B126" s="126">
        <v>94.4</v>
      </c>
      <c r="C126" s="77">
        <v>-2.3784901800000001E-2</v>
      </c>
      <c r="D126" s="15">
        <v>93.1</v>
      </c>
      <c r="E126" s="32">
        <f t="shared" ref="E126:E129" si="62">IF(ISNUMBER(D126), (D126 - $B126) / $B126, "")</f>
        <v>-1.3771186440678086E-2</v>
      </c>
      <c r="F126" s="18">
        <f>IF(ISNUMBER(D126), $B145 * E126, "")</f>
        <v>-2065.6779661017126</v>
      </c>
      <c r="G126" s="31">
        <v>95.1</v>
      </c>
      <c r="H126" s="32">
        <f t="shared" ref="H126:H129" si="63">IF(ISNUMBER(G126), (G126 - $B126) / $B126, "")</f>
        <v>7.4152542372880144E-3</v>
      </c>
      <c r="I126" s="101">
        <f>IF(ISNUMBER(G126), $B145 * H126, "")</f>
        <v>1112.2881355932022</v>
      </c>
      <c r="J126" s="15">
        <v>94.7</v>
      </c>
      <c r="K126" s="32">
        <f t="shared" ref="K126:K129" si="64">IF(ISNUMBER(J126), (J126 - $B126) / $B126, "")</f>
        <v>3.1779661016948851E-3</v>
      </c>
      <c r="L126" s="18">
        <f>IF(ISNUMBER(J126), $B145 * K126, "")</f>
        <v>476.69491525423274</v>
      </c>
      <c r="M126" s="31">
        <v>93.2</v>
      </c>
      <c r="N126" s="32">
        <f t="shared" ref="N126:N129" si="65">IF(ISNUMBER(M126), (M126 - $B126) / $B126, "")</f>
        <v>-1.271186440677969E-2</v>
      </c>
      <c r="O126" s="18">
        <f>IF(ISNUMBER(M126), $B145 * N126, "")</f>
        <v>-1906.7796610169535</v>
      </c>
      <c r="Q126" s="274"/>
      <c r="R126" s="274"/>
      <c r="S126" s="274"/>
    </row>
    <row r="127" spans="1:19" ht="17.25" thickBot="1">
      <c r="A127" s="125" t="s">
        <v>146</v>
      </c>
      <c r="B127" s="126">
        <v>22.1</v>
      </c>
      <c r="C127" s="77">
        <v>-4.7413793099999997E-2</v>
      </c>
      <c r="D127" s="15">
        <v>22.4</v>
      </c>
      <c r="E127" s="32">
        <f t="shared" si="62"/>
        <v>1.3574660633484033E-2</v>
      </c>
      <c r="F127" s="18">
        <f>IF(ISNUMBER(D127), $B145 * E127, "")</f>
        <v>2036.199095022605</v>
      </c>
      <c r="G127" s="31">
        <v>23</v>
      </c>
      <c r="H127" s="32">
        <f t="shared" si="63"/>
        <v>4.072398190045242E-2</v>
      </c>
      <c r="I127" s="101">
        <f>IF(ISNUMBER(G127), $B145 * H127, "")</f>
        <v>6108.5972850678627</v>
      </c>
      <c r="J127" s="15">
        <v>22.9</v>
      </c>
      <c r="K127" s="32">
        <f t="shared" si="64"/>
        <v>3.6199095022624306E-2</v>
      </c>
      <c r="L127" s="18">
        <f>IF(ISNUMBER(J127), $B145 * K127, "")</f>
        <v>5429.8642533936454</v>
      </c>
      <c r="M127" s="31">
        <v>22.4</v>
      </c>
      <c r="N127" s="32">
        <f t="shared" si="65"/>
        <v>1.3574660633484033E-2</v>
      </c>
      <c r="O127" s="18">
        <f>IF(ISNUMBER(M127), $B145 * N127, "")</f>
        <v>2036.199095022605</v>
      </c>
      <c r="Q127" s="264"/>
      <c r="R127" s="264"/>
      <c r="S127" s="264"/>
    </row>
    <row r="128" spans="1:19" ht="17.25" thickBot="1">
      <c r="A128" s="125" t="s">
        <v>65</v>
      </c>
      <c r="B128" s="126">
        <v>63.6</v>
      </c>
      <c r="C128" s="77">
        <v>-4.79041916E-2</v>
      </c>
      <c r="D128" s="15">
        <v>63.3</v>
      </c>
      <c r="E128" s="32">
        <f t="shared" si="62"/>
        <v>-4.7169811320755383E-3</v>
      </c>
      <c r="F128" s="18">
        <f>IF(ISNUMBER(D128), $B145 * E128, "")</f>
        <v>-707.54716981133072</v>
      </c>
      <c r="G128" s="31">
        <v>65.099999999999994</v>
      </c>
      <c r="H128" s="32">
        <f t="shared" si="63"/>
        <v>2.3584905660377246E-2</v>
      </c>
      <c r="I128" s="101">
        <f>IF(ISNUMBER(G128), $B145 * H128, "")</f>
        <v>3537.7358490565866</v>
      </c>
      <c r="J128" s="15">
        <v>65.099999999999994</v>
      </c>
      <c r="K128" s="32">
        <f t="shared" si="64"/>
        <v>2.3584905660377246E-2</v>
      </c>
      <c r="L128" s="18">
        <f>IF(ISNUMBER(J128), $B145 * K128, "")</f>
        <v>3537.7358490565866</v>
      </c>
      <c r="M128" s="31">
        <v>64.099999999999994</v>
      </c>
      <c r="N128" s="32">
        <f t="shared" si="65"/>
        <v>7.8616352201256751E-3</v>
      </c>
      <c r="O128" s="18">
        <f>IF(ISNUMBER(M128), $B145 * N128, "")</f>
        <v>1179.2452830188513</v>
      </c>
      <c r="Q128" s="264"/>
      <c r="R128" s="264"/>
      <c r="S128" s="264"/>
    </row>
    <row r="129" spans="1:19" ht="17.25" thickBot="1">
      <c r="A129" s="127" t="s">
        <v>328</v>
      </c>
      <c r="B129" s="128">
        <v>0.255</v>
      </c>
      <c r="C129" s="78">
        <v>-4.8507462699999997E-2</v>
      </c>
      <c r="D129" s="20">
        <v>0.249</v>
      </c>
      <c r="E129" s="21">
        <f t="shared" si="62"/>
        <v>-2.3529411764705903E-2</v>
      </c>
      <c r="F129" s="22">
        <f>IF(ISNUMBER(D129), $B145 * E129, "")</f>
        <v>-3529.4117647058856</v>
      </c>
      <c r="G129" s="30">
        <v>0.253</v>
      </c>
      <c r="H129" s="21">
        <f t="shared" si="63"/>
        <v>-7.8431372549019676E-3</v>
      </c>
      <c r="I129" s="105">
        <f>IF(ISNUMBER(G129), $B145 * H129, "")</f>
        <v>-1176.4705882352951</v>
      </c>
      <c r="J129" s="20">
        <v>0.253</v>
      </c>
      <c r="K129" s="21">
        <f t="shared" si="64"/>
        <v>-7.8431372549019676E-3</v>
      </c>
      <c r="L129" s="22">
        <f>IF(ISNUMBER(J129), $B145 * K129, "")</f>
        <v>-1176.4705882352951</v>
      </c>
      <c r="M129" s="30">
        <v>0.249</v>
      </c>
      <c r="N129" s="21">
        <f t="shared" si="65"/>
        <v>-2.3529411764705903E-2</v>
      </c>
      <c r="O129" s="22">
        <f>IF(ISNUMBER(M129), $B145 * N129, "")</f>
        <v>-3529.4117647058856</v>
      </c>
      <c r="Q129" s="264"/>
      <c r="R129" s="264"/>
      <c r="S129" s="264"/>
    </row>
    <row r="130" spans="1:19" ht="17.25" thickBot="1">
      <c r="A130" s="125" t="s">
        <v>120</v>
      </c>
      <c r="B130" s="129">
        <v>38.1</v>
      </c>
      <c r="C130" s="80">
        <v>-6.3882063899999994E-2</v>
      </c>
      <c r="D130" s="106">
        <v>38.1</v>
      </c>
      <c r="E130" s="107">
        <f>IF(ISNUMBER(D130), (D130 - $B130) / $B130, "")</f>
        <v>0</v>
      </c>
      <c r="F130" s="108">
        <f>IF(ISNUMBER(D130), $B145 * E130, "")</f>
        <v>0</v>
      </c>
      <c r="G130" s="109">
        <v>39</v>
      </c>
      <c r="H130" s="107">
        <f>IF(ISNUMBER(G130), (G130 - $B130) / $B130, "")</f>
        <v>2.362204724409445E-2</v>
      </c>
      <c r="I130" s="110">
        <f>IF(ISNUMBER(G130), $B145 * H130, "")</f>
        <v>3543.3070866141675</v>
      </c>
      <c r="J130" s="106">
        <v>39.700000000000003</v>
      </c>
      <c r="K130" s="107">
        <f>IF(ISNUMBER(J130), (J130 - $B130) / $B130, "")</f>
        <v>4.1994750656168013E-2</v>
      </c>
      <c r="L130" s="108">
        <f>IF(ISNUMBER(J130), $B145 * K130, "")</f>
        <v>6299.2125984252016</v>
      </c>
      <c r="M130" s="109">
        <v>38.5</v>
      </c>
      <c r="N130" s="107">
        <f>IF(ISNUMBER(M130), (M130 - $B130) / $B130, "")</f>
        <v>1.0498687664041956E-2</v>
      </c>
      <c r="O130" s="108">
        <f>IF(ISNUMBER(M130), $B145 * N130, "")</f>
        <v>1574.8031496062936</v>
      </c>
      <c r="Q130" s="264"/>
      <c r="R130" s="264"/>
      <c r="S130" s="264"/>
    </row>
    <row r="131" spans="1:19" ht="17.25" thickBot="1">
      <c r="A131" s="125" t="s">
        <v>200</v>
      </c>
      <c r="B131" s="126">
        <v>83</v>
      </c>
      <c r="C131" s="77">
        <v>-7.3660714299999999E-2</v>
      </c>
      <c r="D131" s="15">
        <v>82.3</v>
      </c>
      <c r="E131" s="32">
        <f t="shared" ref="E131:E134" si="66">IF(ISNUMBER(D131), (D131 - $B131) / $B131, "")</f>
        <v>-8.4337349397590709E-3</v>
      </c>
      <c r="F131" s="18">
        <f>IF(ISNUMBER(D131), $B145 * E131, "")</f>
        <v>-1265.0602409638607</v>
      </c>
      <c r="G131" s="31">
        <v>83.9</v>
      </c>
      <c r="H131" s="32">
        <f t="shared" ref="H131:H134" si="67">IF(ISNUMBER(G131), (G131 - $B131) / $B131, "")</f>
        <v>1.0843373493975973E-2</v>
      </c>
      <c r="I131" s="101">
        <f>IF(ISNUMBER(G131), $B145 * H131, "")</f>
        <v>1626.506024096396</v>
      </c>
      <c r="J131" s="15">
        <v>83.6</v>
      </c>
      <c r="K131" s="32">
        <f t="shared" ref="K131:K134" si="68">IF(ISNUMBER(J131), (J131 - $B131) / $B131, "")</f>
        <v>7.2289156626505341E-3</v>
      </c>
      <c r="L131" s="18">
        <f>IF(ISNUMBER(J131), $B145 * K131, "")</f>
        <v>1084.3373493975801</v>
      </c>
      <c r="M131" s="31">
        <v>83</v>
      </c>
      <c r="N131" s="32">
        <f t="shared" ref="N131:N134" si="69">IF(ISNUMBER(M131), (M131 - $B131) / $B131, "")</f>
        <v>0</v>
      </c>
      <c r="O131" s="18">
        <f>IF(ISNUMBER(M131), $B145 * N131, "")</f>
        <v>0</v>
      </c>
      <c r="Q131" s="264"/>
      <c r="R131" s="264"/>
      <c r="S131" s="264"/>
    </row>
    <row r="132" spans="1:19" ht="17.25" thickBot="1">
      <c r="A132" s="125" t="s">
        <v>232</v>
      </c>
      <c r="B132" s="126">
        <v>82.2</v>
      </c>
      <c r="C132" s="77">
        <v>-7.4324324299999994E-2</v>
      </c>
      <c r="D132" s="15">
        <v>81.099999999999994</v>
      </c>
      <c r="E132" s="32">
        <f t="shared" si="66"/>
        <v>-1.3381995133820055E-2</v>
      </c>
      <c r="F132" s="18">
        <f>IF(ISNUMBER(D132), $B145 * E132, "")</f>
        <v>-2007.2992700730083</v>
      </c>
      <c r="G132" s="31">
        <v>82.5</v>
      </c>
      <c r="H132" s="32">
        <f t="shared" si="67"/>
        <v>3.6496350364963156E-3</v>
      </c>
      <c r="I132" s="101">
        <f>IF(ISNUMBER(G132), $B145 * H132, "")</f>
        <v>547.44525547444732</v>
      </c>
      <c r="J132" s="15">
        <v>82.2</v>
      </c>
      <c r="K132" s="32">
        <f t="shared" si="68"/>
        <v>0</v>
      </c>
      <c r="L132" s="18">
        <f>IF(ISNUMBER(J132), $B145 * K132, "")</f>
        <v>0</v>
      </c>
      <c r="M132" s="31">
        <v>81</v>
      </c>
      <c r="N132" s="32">
        <f t="shared" si="69"/>
        <v>-1.4598540145985436E-2</v>
      </c>
      <c r="O132" s="18">
        <f>IF(ISNUMBER(M132), $B145 * N132, "")</f>
        <v>-2189.7810218978152</v>
      </c>
      <c r="Q132" s="264"/>
      <c r="R132" s="264"/>
      <c r="S132" s="264"/>
    </row>
    <row r="133" spans="1:19" ht="17.25" thickBot="1">
      <c r="A133" s="125" t="s">
        <v>188</v>
      </c>
      <c r="B133" s="126">
        <v>18.3</v>
      </c>
      <c r="C133" s="77">
        <v>-8.9552238800000003E-2</v>
      </c>
      <c r="D133" s="15">
        <v>18.600000000000001</v>
      </c>
      <c r="E133" s="32">
        <f t="shared" si="66"/>
        <v>1.6393442622950859E-2</v>
      </c>
      <c r="F133" s="18">
        <f>IF(ISNUMBER(D133), $B145 * E133, "")</f>
        <v>2459.0163934426287</v>
      </c>
      <c r="G133" s="31">
        <v>18.899999999999999</v>
      </c>
      <c r="H133" s="32">
        <f t="shared" si="67"/>
        <v>3.2786885245901523E-2</v>
      </c>
      <c r="I133" s="101">
        <f>IF(ISNUMBER(G133), $B145 * H133, "")</f>
        <v>4918.0327868852282</v>
      </c>
      <c r="J133" s="15">
        <v>18.8</v>
      </c>
      <c r="K133" s="32">
        <f t="shared" si="68"/>
        <v>2.7322404371584699E-2</v>
      </c>
      <c r="L133" s="18">
        <f>IF(ISNUMBER(J133), $B145 * K133, "")</f>
        <v>4098.3606557377052</v>
      </c>
      <c r="M133" s="31">
        <v>18.600000000000001</v>
      </c>
      <c r="N133" s="32">
        <f t="shared" si="69"/>
        <v>1.6393442622950859E-2</v>
      </c>
      <c r="O133" s="18">
        <f>IF(ISNUMBER(M133), $B145 * N133, "")</f>
        <v>2459.0163934426287</v>
      </c>
      <c r="Q133" s="33"/>
      <c r="R133" s="33"/>
    </row>
    <row r="134" spans="1:19" ht="17.25" thickBot="1">
      <c r="A134" s="130" t="s">
        <v>214</v>
      </c>
      <c r="B134" s="131">
        <v>12.5</v>
      </c>
      <c r="C134" s="79">
        <v>-9.4202898600000001E-2</v>
      </c>
      <c r="D134" s="24">
        <v>12.5</v>
      </c>
      <c r="E134" s="25">
        <f t="shared" si="66"/>
        <v>0</v>
      </c>
      <c r="F134" s="104">
        <f>IF(ISNUMBER(D134), $B145 * E134, "")</f>
        <v>0</v>
      </c>
      <c r="G134" s="102">
        <v>12.8</v>
      </c>
      <c r="H134" s="25">
        <f t="shared" si="67"/>
        <v>2.4000000000000056E-2</v>
      </c>
      <c r="I134" s="103">
        <f>IF(ISNUMBER(G134), $B145 * H134, "")</f>
        <v>3600.0000000000082</v>
      </c>
      <c r="J134" s="24">
        <v>12.7</v>
      </c>
      <c r="K134" s="25">
        <f t="shared" si="68"/>
        <v>1.5999999999999945E-2</v>
      </c>
      <c r="L134" s="104">
        <f>IF(ISNUMBER(J134), $B145 * K134, "")</f>
        <v>2399.9999999999918</v>
      </c>
      <c r="M134" s="102">
        <v>12.5</v>
      </c>
      <c r="N134" s="25">
        <f t="shared" si="69"/>
        <v>0</v>
      </c>
      <c r="O134" s="104">
        <f>IF(ISNUMBER(M134), $B145 * N134, "")</f>
        <v>0</v>
      </c>
      <c r="Q134" s="265"/>
      <c r="R134" s="266"/>
      <c r="S134" s="267"/>
    </row>
    <row r="135" spans="1:19">
      <c r="A135" s="123" t="s">
        <v>148</v>
      </c>
      <c r="B135" s="124">
        <v>13.6</v>
      </c>
      <c r="C135" s="76">
        <v>-9.9337748300000001E-2</v>
      </c>
      <c r="D135" s="13">
        <v>13.7</v>
      </c>
      <c r="E135" s="14">
        <f>IF(ISNUMBER(D135), (D135 - $B135) / $B135, "")</f>
        <v>7.3529411764705621E-3</v>
      </c>
      <c r="F135" s="16">
        <f>IF(ISNUMBER(D135), $B145 * E135, "")</f>
        <v>1102.9411764705844</v>
      </c>
      <c r="G135" s="29">
        <v>14</v>
      </c>
      <c r="H135" s="14">
        <f>IF(ISNUMBER(G135), (G135 - $B135) / $B135, "")</f>
        <v>2.941176470588238E-2</v>
      </c>
      <c r="I135" s="100">
        <f>IF(ISNUMBER(G135), $B145 * H135, "")</f>
        <v>4411.7647058823568</v>
      </c>
      <c r="J135" s="13">
        <v>14</v>
      </c>
      <c r="K135" s="14">
        <f>IF(ISNUMBER(J135), (J135 - $B135) / $B135, "")</f>
        <v>2.941176470588238E-2</v>
      </c>
      <c r="L135" s="16">
        <f>IF(ISNUMBER(J135), $B145 * K135, "")</f>
        <v>4411.7647058823568</v>
      </c>
      <c r="M135" s="29">
        <v>13.8</v>
      </c>
      <c r="N135" s="14">
        <f>IF(ISNUMBER(M135), (M135 - $B135) / $B135, "")</f>
        <v>1.4705882352941256E-2</v>
      </c>
      <c r="O135" s="16">
        <f>IF(ISNUMBER(M135), $B145 * N135, "")</f>
        <v>2205.8823529411884</v>
      </c>
      <c r="Q135" s="268"/>
      <c r="R135" s="269"/>
      <c r="S135" s="270"/>
    </row>
    <row r="136" spans="1:19" ht="17.25" thickBot="1">
      <c r="A136" s="125" t="s">
        <v>176</v>
      </c>
      <c r="B136" s="126">
        <v>24.2</v>
      </c>
      <c r="C136" s="77">
        <v>-0.10701107009999999</v>
      </c>
      <c r="D136" s="15">
        <v>23.5</v>
      </c>
      <c r="E136" s="32">
        <f t="shared" ref="E136:E139" si="70">IF(ISNUMBER(D136), (D136 - $B136) / $B136, "")</f>
        <v>-2.8925619834710717E-2</v>
      </c>
      <c r="F136" s="18">
        <f>IF(ISNUMBER(D136), $B145 * E136, "")</f>
        <v>-4338.8429752066077</v>
      </c>
      <c r="G136" s="31">
        <v>24.1</v>
      </c>
      <c r="H136" s="32">
        <f t="shared" ref="H136:H139" si="71">IF(ISNUMBER(G136), (G136 - $B136) / $B136, "")</f>
        <v>-4.1322314049585893E-3</v>
      </c>
      <c r="I136" s="101">
        <f>IF(ISNUMBER(G136), $B145 * H136, "")</f>
        <v>-619.83471074378838</v>
      </c>
      <c r="J136" s="15">
        <v>23.8</v>
      </c>
      <c r="K136" s="32">
        <f t="shared" ref="K136:K139" si="72">IF(ISNUMBER(J136), (J136 - $B136) / $B136, "")</f>
        <v>-1.6528925619834652E-2</v>
      </c>
      <c r="L136" s="18">
        <f>IF(ISNUMBER(J136), $B145 * K136, "")</f>
        <v>-2479.3388429751976</v>
      </c>
      <c r="M136" s="31">
        <v>23.6</v>
      </c>
      <c r="N136" s="32">
        <f t="shared" ref="N136:N139" si="73">IF(ISNUMBER(M136), (M136 - $B136) / $B136, "")</f>
        <v>-2.479338842975198E-2</v>
      </c>
      <c r="O136" s="18">
        <f>IF(ISNUMBER(M136), $B145 * N136, "")</f>
        <v>-3719.0082644627969</v>
      </c>
      <c r="Q136" s="271"/>
      <c r="R136" s="272"/>
      <c r="S136" s="273"/>
    </row>
    <row r="137" spans="1:19" ht="17.25" thickBot="1">
      <c r="A137" s="125" t="s">
        <v>206</v>
      </c>
      <c r="B137" s="126">
        <v>15.6</v>
      </c>
      <c r="C137" s="77">
        <v>-0.10857142860000001</v>
      </c>
      <c r="D137" s="15">
        <v>15.9</v>
      </c>
      <c r="E137" s="32">
        <f t="shared" si="70"/>
        <v>1.9230769230769277E-2</v>
      </c>
      <c r="F137" s="18">
        <f>IF(ISNUMBER(D137), $B145 * E137, "")</f>
        <v>2884.6153846153916</v>
      </c>
      <c r="G137" s="31">
        <v>16</v>
      </c>
      <c r="H137" s="32">
        <f t="shared" si="71"/>
        <v>2.5641025641025664E-2</v>
      </c>
      <c r="I137" s="101">
        <f>IF(ISNUMBER(G137), $B145 * H137, "")</f>
        <v>3846.1538461538498</v>
      </c>
      <c r="J137" s="15">
        <v>15.9</v>
      </c>
      <c r="K137" s="32">
        <f t="shared" si="72"/>
        <v>1.9230769230769277E-2</v>
      </c>
      <c r="L137" s="18">
        <f>IF(ISNUMBER(J137), $B145 * K137, "")</f>
        <v>2884.6153846153916</v>
      </c>
      <c r="M137" s="31">
        <v>15.8</v>
      </c>
      <c r="N137" s="32">
        <f t="shared" si="73"/>
        <v>1.2820512820512889E-2</v>
      </c>
      <c r="O137" s="18">
        <f>IF(ISNUMBER(M137), $B145 * N137, "")</f>
        <v>1923.0769230769333</v>
      </c>
      <c r="Q137" s="264"/>
      <c r="R137" s="264"/>
      <c r="S137" s="264"/>
    </row>
    <row r="138" spans="1:19" ht="17.25" thickBot="1">
      <c r="A138" s="125" t="s">
        <v>186</v>
      </c>
      <c r="B138" s="126">
        <v>16.2</v>
      </c>
      <c r="C138" s="77">
        <v>-0.1098901099</v>
      </c>
      <c r="D138" s="15">
        <v>17</v>
      </c>
      <c r="E138" s="32">
        <f t="shared" si="70"/>
        <v>4.9382716049382762E-2</v>
      </c>
      <c r="F138" s="18">
        <f>IF(ISNUMBER(D138), $B145 * E138, "")</f>
        <v>7407.4074074074142</v>
      </c>
      <c r="G138" s="31">
        <v>17.100000000000001</v>
      </c>
      <c r="H138" s="32">
        <f t="shared" si="71"/>
        <v>5.5555555555555691E-2</v>
      </c>
      <c r="I138" s="101">
        <f>IF(ISNUMBER(G138), $B145 * H138, "")</f>
        <v>8333.3333333333539</v>
      </c>
      <c r="J138" s="15">
        <v>16.8</v>
      </c>
      <c r="K138" s="32">
        <f t="shared" si="72"/>
        <v>3.7037037037037125E-2</v>
      </c>
      <c r="L138" s="18">
        <f>IF(ISNUMBER(J138), $B145 * K138, "")</f>
        <v>5555.5555555555684</v>
      </c>
      <c r="M138" s="31">
        <v>16.5</v>
      </c>
      <c r="N138" s="32">
        <f t="shared" si="73"/>
        <v>1.8518518518518563E-2</v>
      </c>
      <c r="O138" s="18">
        <f>IF(ISNUMBER(M138), $B145 * N138, "")</f>
        <v>2777.7777777777842</v>
      </c>
      <c r="Q138" s="274"/>
      <c r="R138" s="274"/>
      <c r="S138" s="274"/>
    </row>
    <row r="139" spans="1:19" ht="17.25" thickBot="1">
      <c r="A139" s="127" t="s">
        <v>208</v>
      </c>
      <c r="B139" s="128">
        <v>20</v>
      </c>
      <c r="C139" s="78">
        <v>-0.12663755460000001</v>
      </c>
      <c r="D139" s="20">
        <v>20.100000000000001</v>
      </c>
      <c r="E139" s="21">
        <f t="shared" si="70"/>
        <v>5.0000000000000712E-3</v>
      </c>
      <c r="F139" s="22">
        <f>IF(ISNUMBER(D139), $B145 * E139, "")</f>
        <v>750.00000000001069</v>
      </c>
      <c r="G139" s="30">
        <v>20.5</v>
      </c>
      <c r="H139" s="21">
        <f t="shared" si="71"/>
        <v>2.5000000000000001E-2</v>
      </c>
      <c r="I139" s="105">
        <f>IF(ISNUMBER(G139), $B145 * H139, "")</f>
        <v>3750</v>
      </c>
      <c r="J139" s="20">
        <v>20.2</v>
      </c>
      <c r="K139" s="21">
        <f t="shared" si="72"/>
        <v>9.9999999999999638E-3</v>
      </c>
      <c r="L139" s="22">
        <f>IF(ISNUMBER(J139), $B145 * K139, "")</f>
        <v>1499.9999999999945</v>
      </c>
      <c r="M139" s="30">
        <v>20.100000000000001</v>
      </c>
      <c r="N139" s="21">
        <f t="shared" si="73"/>
        <v>5.0000000000000712E-3</v>
      </c>
      <c r="O139" s="22">
        <f>IF(ISNUMBER(M139), $B145 * N139, "")</f>
        <v>750.00000000001069</v>
      </c>
      <c r="Q139" s="274"/>
      <c r="R139" s="274"/>
      <c r="S139" s="274"/>
    </row>
    <row r="140" spans="1:19" ht="17.25" thickBot="1">
      <c r="A140" s="125" t="s">
        <v>202</v>
      </c>
      <c r="B140" s="129">
        <v>20.399999999999999</v>
      </c>
      <c r="C140" s="80">
        <v>-0.12820512819999999</v>
      </c>
      <c r="D140" s="106">
        <v>22.2</v>
      </c>
      <c r="E140" s="107">
        <f>IF(ISNUMBER(D140), (D140 - $B140) / $B140, "")</f>
        <v>8.8235294117647106E-2</v>
      </c>
      <c r="F140" s="108">
        <f>IF(ISNUMBER(D140), $B145 * E140, "")</f>
        <v>13235.294117647067</v>
      </c>
      <c r="G140" s="109">
        <v>22.6</v>
      </c>
      <c r="H140" s="107">
        <f>IF(ISNUMBER(G140), (G140 - $B140) / $B140, "")</f>
        <v>0.10784313725490211</v>
      </c>
      <c r="I140" s="110">
        <f>IF(ISNUMBER(G140), $B145 * H140, "")</f>
        <v>16176.470588235316</v>
      </c>
      <c r="J140" s="106">
        <v>22.6</v>
      </c>
      <c r="K140" s="107">
        <f>IF(ISNUMBER(J140), (J140 - $B140) / $B140, "")</f>
        <v>0.10784313725490211</v>
      </c>
      <c r="L140" s="108">
        <f>IF(ISNUMBER(J140), $B145 * K140, "")</f>
        <v>16176.470588235316</v>
      </c>
      <c r="M140" s="109">
        <v>22.1</v>
      </c>
      <c r="N140" s="107">
        <f>IF(ISNUMBER(M140), (M140 - $B140) / $B140, "")</f>
        <v>8.3333333333333481E-2</v>
      </c>
      <c r="O140" s="108">
        <f>IF(ISNUMBER(M140), $B145 * N140, "")</f>
        <v>12500.000000000022</v>
      </c>
      <c r="Q140" s="264"/>
      <c r="R140" s="264"/>
      <c r="S140" s="264"/>
    </row>
    <row r="141" spans="1:19" ht="17.25" thickBot="1">
      <c r="A141" s="125" t="s">
        <v>72</v>
      </c>
      <c r="B141" s="126">
        <v>37.700000000000003</v>
      </c>
      <c r="C141" s="77">
        <v>-0.1333333333</v>
      </c>
      <c r="D141" s="15">
        <v>36.200000000000003</v>
      </c>
      <c r="E141" s="32">
        <f t="shared" ref="E141:E144" si="74">IF(ISNUMBER(D141), (D141 - $B141) / $B141, "")</f>
        <v>-3.9787798408488062E-2</v>
      </c>
      <c r="F141" s="18">
        <f>IF(ISNUMBER(D141), $B145 * E141, "")</f>
        <v>-5968.1697612732096</v>
      </c>
      <c r="G141" s="31">
        <v>37.1</v>
      </c>
      <c r="H141" s="32">
        <f t="shared" ref="H141:H144" si="75">IF(ISNUMBER(G141), (G141 - $B141) / $B141, "")</f>
        <v>-1.5915119363395264E-2</v>
      </c>
      <c r="I141" s="101">
        <f>IF(ISNUMBER(G141), $B145 * H141, "")</f>
        <v>-2387.2679045092896</v>
      </c>
      <c r="J141" s="15">
        <v>36.9</v>
      </c>
      <c r="K141" s="32">
        <f t="shared" ref="K141:K144" si="76">IF(ISNUMBER(J141), (J141 - $B141) / $B141, "")</f>
        <v>-2.1220159151193744E-2</v>
      </c>
      <c r="L141" s="18">
        <f>IF(ISNUMBER(J141), $B145 * K141, "")</f>
        <v>-3183.0238726790617</v>
      </c>
      <c r="M141" s="31">
        <v>36.299999999999997</v>
      </c>
      <c r="N141" s="32">
        <f t="shared" ref="N141:N144" si="77">IF(ISNUMBER(M141), (M141 - $B141) / $B141, "")</f>
        <v>-3.7135278514589004E-2</v>
      </c>
      <c r="O141" s="18">
        <f>IF(ISNUMBER(M141), $B145 * N141, "")</f>
        <v>-5570.2917771883504</v>
      </c>
      <c r="Q141" s="264"/>
      <c r="R141" s="264"/>
      <c r="S141" s="264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64"/>
      <c r="R142" s="264"/>
      <c r="S142" s="264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53"/>
      <c r="R143" s="254"/>
      <c r="S143" s="255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56"/>
      <c r="R144" s="257"/>
      <c r="S144" s="258"/>
    </row>
    <row r="145" spans="1:19" ht="17.25" thickBot="1">
      <c r="A145" s="132" t="s">
        <v>268</v>
      </c>
      <c r="B145" s="317">
        <f>$B$37</f>
        <v>150000</v>
      </c>
      <c r="C145" s="318"/>
      <c r="D145" s="26" t="s">
        <v>269</v>
      </c>
      <c r="E145" s="27">
        <f>IF(COUNT(E125:E144), SUM(E125:E144) / COUNT(E125:E144), 0)</f>
        <v>3.6564006154224359E-3</v>
      </c>
      <c r="F145" s="28">
        <f>SUM(F125:F144)</f>
        <v>9323.8215693272177</v>
      </c>
      <c r="G145" s="26" t="s">
        <v>269</v>
      </c>
      <c r="H145" s="27">
        <f>IF(COUNT(H125:H144), SUM(H125:H144) / COUNT(H125:H144), 0)</f>
        <v>2.3006802904780431E-2</v>
      </c>
      <c r="I145" s="28">
        <f>SUM(I125:I144)</f>
        <v>58667.347407190093</v>
      </c>
      <c r="J145" s="26" t="s">
        <v>269</v>
      </c>
      <c r="K145" s="27">
        <f>IF(COUNT(K125:K144), SUM(K125:K144) / COUNT(K125:K144), 0)</f>
        <v>1.8962770300372429E-2</v>
      </c>
      <c r="L145" s="28">
        <f>SUM(L125:L144)</f>
        <v>48355.064265949695</v>
      </c>
      <c r="M145" s="26" t="s">
        <v>269</v>
      </c>
      <c r="N145" s="27">
        <f>IF(COUNT(N125:N144), SUM(N125:N144) / COUNT(N125:N144), 0)</f>
        <v>3.7201036078040087E-3</v>
      </c>
      <c r="O145" s="28">
        <f>SUM(O125:O144)</f>
        <v>9486.2641999002226</v>
      </c>
      <c r="Q145" s="259"/>
      <c r="R145" s="260"/>
      <c r="S145" s="261"/>
    </row>
    <row r="147" spans="1:19" ht="17.25" thickBot="1"/>
    <row r="148" spans="1:19" ht="17.25" thickBot="1">
      <c r="A148" s="275" t="s">
        <v>257</v>
      </c>
      <c r="B148" s="276"/>
      <c r="C148" s="276"/>
      <c r="D148" s="276"/>
      <c r="E148" s="276"/>
      <c r="F148" s="276"/>
      <c r="G148" s="276"/>
      <c r="H148" s="276"/>
      <c r="I148" s="276"/>
      <c r="J148" s="276"/>
      <c r="K148" s="276"/>
      <c r="L148" s="276"/>
      <c r="M148" s="276"/>
      <c r="N148" s="276"/>
      <c r="O148" s="277"/>
      <c r="Q148" s="274"/>
      <c r="R148" s="274"/>
      <c r="S148" s="274"/>
    </row>
    <row r="149" spans="1:19" ht="17.25" thickBot="1">
      <c r="A149" s="217" t="s">
        <v>265</v>
      </c>
      <c r="B149" s="275" t="s">
        <v>49</v>
      </c>
      <c r="C149" s="277"/>
      <c r="D149" s="275" t="s">
        <v>58</v>
      </c>
      <c r="E149" s="276"/>
      <c r="F149" s="277"/>
      <c r="G149" s="278">
        <f>_xlfn.IFNA(VLOOKUP(B149, 현재가테이블!$B$2:$D$200, 2, FALSE), "-")</f>
        <v>74050000</v>
      </c>
      <c r="H149" s="279"/>
      <c r="I149" s="280"/>
      <c r="J149" s="275" t="s">
        <v>59</v>
      </c>
      <c r="K149" s="276"/>
      <c r="L149" s="277"/>
      <c r="M149" s="281">
        <f>_xlfn.IFNA(VLOOKUP(B149, 현재가테이블!$B$2:$D$200, 3, FALSE), "-")</f>
        <v>-1.04236269E-2</v>
      </c>
      <c r="N149" s="282"/>
      <c r="O149" s="283"/>
      <c r="Q149" s="274"/>
      <c r="R149" s="274"/>
      <c r="S149" s="274"/>
    </row>
    <row r="150" spans="1:19" ht="17.25" thickBot="1">
      <c r="A150" s="319" t="s">
        <v>55</v>
      </c>
      <c r="B150" s="315" t="str">
        <f>TEXT($G$1, "[$-ko-KR]yyyy-mm-dd(ddd) ") &amp; "오전 00:00"</f>
        <v>2021-10-16(토) 오전 00:00</v>
      </c>
      <c r="C150" s="316"/>
      <c r="D150" s="288" t="str">
        <f>TEXT($G$1, "[$-ko-KR]yyyy-mm-dd(ddd) ") &amp; "오후 14:00"</f>
        <v>2021-10-16(토) 오후 14:00</v>
      </c>
      <c r="E150" s="289"/>
      <c r="F150" s="290"/>
      <c r="G150" s="288" t="str">
        <f>TEXT($G$1, "[$-ko-KR]yyyy-mm-dd(ddd) ") &amp; "오후 19:00"</f>
        <v>2021-10-16(토) 오후 19:00</v>
      </c>
      <c r="H150" s="289"/>
      <c r="I150" s="290"/>
      <c r="J150" s="288" t="str">
        <f>TEXT($G$1, "[$-ko-KR]yyyy-mm-dd(ddd) ") &amp; "오후 21:00"</f>
        <v>2021-10-16(토) 오후 21:00</v>
      </c>
      <c r="K150" s="289"/>
      <c r="L150" s="290"/>
      <c r="M150" s="288" t="str">
        <f>TEXT($G$1+1, "[$-ko-KR]yyyy-mm-dd(ddd) ") &amp; "오전 00:00"</f>
        <v>2021-10-17(일) 오전 00:00</v>
      </c>
      <c r="N150" s="289"/>
      <c r="O150" s="290"/>
      <c r="Q150" s="274"/>
      <c r="R150" s="274"/>
      <c r="S150" s="274"/>
    </row>
    <row r="151" spans="1:19" ht="17.25" thickBot="1">
      <c r="A151" s="320"/>
      <c r="B151" s="121" t="s">
        <v>58</v>
      </c>
      <c r="C151" s="122" t="s">
        <v>59</v>
      </c>
      <c r="D151" s="2" t="s">
        <v>58</v>
      </c>
      <c r="E151" s="10" t="s">
        <v>266</v>
      </c>
      <c r="F151" s="11" t="s">
        <v>267</v>
      </c>
      <c r="G151" s="218" t="s">
        <v>58</v>
      </c>
      <c r="H151" s="219" t="s">
        <v>266</v>
      </c>
      <c r="I151" s="220" t="s">
        <v>267</v>
      </c>
      <c r="J151" s="10" t="s">
        <v>58</v>
      </c>
      <c r="K151" s="10" t="s">
        <v>266</v>
      </c>
      <c r="L151" s="115" t="s">
        <v>267</v>
      </c>
      <c r="M151" s="2" t="s">
        <v>58</v>
      </c>
      <c r="N151" s="10" t="s">
        <v>266</v>
      </c>
      <c r="O151" s="66" t="s">
        <v>267</v>
      </c>
      <c r="Q151" s="264"/>
      <c r="R151" s="264"/>
      <c r="S151" s="264"/>
    </row>
    <row r="152" spans="1:19" ht="17.25" thickBot="1">
      <c r="A152" s="123" t="s">
        <v>212</v>
      </c>
      <c r="B152" s="124">
        <v>969</v>
      </c>
      <c r="C152" s="76">
        <v>-5.9223300999999999E-2</v>
      </c>
      <c r="D152" s="13">
        <v>960</v>
      </c>
      <c r="E152" s="14">
        <f>IF(ISNUMBER(D152), (D152 - $B152) / $B152, "")</f>
        <v>-9.2879256965944269E-3</v>
      </c>
      <c r="F152" s="16">
        <f>IF(ISNUMBER(D152), $B172 * E152, "")</f>
        <v>-1393.188854489164</v>
      </c>
      <c r="G152" s="29">
        <v>967</v>
      </c>
      <c r="H152" s="14">
        <f>IF(ISNUMBER(G152), (G152 - $B152) / $B152, "")</f>
        <v>-2.0639834881320948E-3</v>
      </c>
      <c r="I152" s="100">
        <f>IF(ISNUMBER(G152), $B172 * H152, "")</f>
        <v>-309.59752321981421</v>
      </c>
      <c r="J152" s="13">
        <v>969</v>
      </c>
      <c r="K152" s="14">
        <f>IF(ISNUMBER(J152), (J152 - $B152) / $B152, "")</f>
        <v>0</v>
      </c>
      <c r="L152" s="16">
        <f>IF(ISNUMBER(J152), $B172 * K152, "")</f>
        <v>0</v>
      </c>
      <c r="M152" s="29">
        <v>965</v>
      </c>
      <c r="N152" s="14">
        <f>IF(ISNUMBER(M152), (M152 - $B152) / $B152, "")</f>
        <v>-4.1279669762641896E-3</v>
      </c>
      <c r="O152" s="16">
        <f>IF(ISNUMBER(M152), $B172 * N152, "")</f>
        <v>-619.19504643962841</v>
      </c>
      <c r="Q152" s="274"/>
      <c r="R152" s="274"/>
      <c r="S152" s="274"/>
    </row>
    <row r="153" spans="1:19" ht="17.25" thickBot="1">
      <c r="A153" s="125" t="s">
        <v>240</v>
      </c>
      <c r="B153" s="126">
        <v>652</v>
      </c>
      <c r="C153" s="77">
        <v>-6.0518731999999999E-2</v>
      </c>
      <c r="D153" s="15">
        <v>646</v>
      </c>
      <c r="E153" s="32">
        <f t="shared" ref="E153:E156" si="78">IF(ISNUMBER(D153), (D153 - $B153) / $B153, "")</f>
        <v>-9.202453987730062E-3</v>
      </c>
      <c r="F153" s="18">
        <f>IF(ISNUMBER(D153), $B172 * E153, "")</f>
        <v>-1380.3680981595094</v>
      </c>
      <c r="G153" s="31">
        <v>654</v>
      </c>
      <c r="H153" s="32">
        <f t="shared" ref="H153:H156" si="79">IF(ISNUMBER(G153), (G153 - $B153) / $B153, "")</f>
        <v>3.0674846625766872E-3</v>
      </c>
      <c r="I153" s="101">
        <f>IF(ISNUMBER(G153), $B172 * H153, "")</f>
        <v>460.12269938650309</v>
      </c>
      <c r="J153" s="15">
        <v>655</v>
      </c>
      <c r="K153" s="32">
        <f t="shared" ref="K153:K156" si="80">IF(ISNUMBER(J153), (J153 - $B153) / $B153, "")</f>
        <v>4.601226993865031E-3</v>
      </c>
      <c r="L153" s="18">
        <f>IF(ISNUMBER(J153), $B172 * K153, "")</f>
        <v>690.18404907975469</v>
      </c>
      <c r="M153" s="31">
        <v>643</v>
      </c>
      <c r="N153" s="32">
        <f t="shared" ref="N153:N156" si="81">IF(ISNUMBER(M153), (M153 - $B153) / $B153, "")</f>
        <v>-1.3803680981595092E-2</v>
      </c>
      <c r="O153" s="18">
        <f>IF(ISNUMBER(M153), $B172 * N153, "")</f>
        <v>-2070.5521472392638</v>
      </c>
      <c r="Q153" s="274"/>
      <c r="R153" s="274"/>
      <c r="S153" s="274"/>
    </row>
    <row r="154" spans="1:19" ht="17.25" thickBot="1">
      <c r="A154" s="125" t="s">
        <v>160</v>
      </c>
      <c r="B154" s="126">
        <v>108</v>
      </c>
      <c r="C154" s="77">
        <v>-6.0869565200000003E-2</v>
      </c>
      <c r="D154" s="15">
        <v>107</v>
      </c>
      <c r="E154" s="32">
        <f t="shared" si="78"/>
        <v>-9.2592592592592587E-3</v>
      </c>
      <c r="F154" s="18">
        <f>IF(ISNUMBER(D154), $B172 * E154, "")</f>
        <v>-1388.8888888888889</v>
      </c>
      <c r="G154" s="31">
        <v>109</v>
      </c>
      <c r="H154" s="32">
        <f t="shared" si="79"/>
        <v>9.2592592592592587E-3</v>
      </c>
      <c r="I154" s="101">
        <f>IF(ISNUMBER(G154), $B172 * H154, "")</f>
        <v>1388.8888888888889</v>
      </c>
      <c r="J154" s="15">
        <v>112</v>
      </c>
      <c r="K154" s="32">
        <f t="shared" si="80"/>
        <v>3.7037037037037035E-2</v>
      </c>
      <c r="L154" s="18">
        <f>IF(ISNUMBER(J154), $B172 * K154, "")</f>
        <v>5555.5555555555557</v>
      </c>
      <c r="M154" s="31">
        <v>112</v>
      </c>
      <c r="N154" s="32">
        <f t="shared" si="81"/>
        <v>3.7037037037037035E-2</v>
      </c>
      <c r="O154" s="18">
        <f>IF(ISNUMBER(M154), $B172 * N154, "")</f>
        <v>5555.5555555555557</v>
      </c>
      <c r="Q154" s="264"/>
      <c r="R154" s="264"/>
      <c r="S154" s="264"/>
    </row>
    <row r="155" spans="1:19" ht="17.25" thickBot="1">
      <c r="A155" s="125" t="s">
        <v>330</v>
      </c>
      <c r="B155" s="126">
        <v>445</v>
      </c>
      <c r="C155" s="77">
        <v>-6.1181434600000001E-2</v>
      </c>
      <c r="D155" s="15">
        <v>454</v>
      </c>
      <c r="E155" s="32">
        <f t="shared" si="78"/>
        <v>2.0224719101123594E-2</v>
      </c>
      <c r="F155" s="18">
        <f>IF(ISNUMBER(D155), $B172 * E155, "")</f>
        <v>3033.7078651685392</v>
      </c>
      <c r="G155" s="31">
        <v>458</v>
      </c>
      <c r="H155" s="32">
        <f t="shared" si="79"/>
        <v>2.9213483146067417E-2</v>
      </c>
      <c r="I155" s="101">
        <f>IF(ISNUMBER(G155), $B172 * H155, "")</f>
        <v>4382.0224719101125</v>
      </c>
      <c r="J155" s="15">
        <v>460</v>
      </c>
      <c r="K155" s="32">
        <f t="shared" si="80"/>
        <v>3.3707865168539325E-2</v>
      </c>
      <c r="L155" s="18">
        <f>IF(ISNUMBER(J155), $B172 * K155, "")</f>
        <v>5056.1797752808989</v>
      </c>
      <c r="M155" s="31">
        <v>449</v>
      </c>
      <c r="N155" s="32">
        <f t="shared" si="81"/>
        <v>8.988764044943821E-3</v>
      </c>
      <c r="O155" s="18">
        <f>IF(ISNUMBER(M155), $B172 * N155, "")</f>
        <v>1348.3146067415732</v>
      </c>
      <c r="Q155" s="264"/>
      <c r="R155" s="264"/>
      <c r="S155" s="264"/>
    </row>
    <row r="156" spans="1:19" ht="17.25" thickBot="1">
      <c r="A156" s="127" t="s">
        <v>252</v>
      </c>
      <c r="B156" s="128">
        <v>399</v>
      </c>
      <c r="C156" s="78">
        <v>-6.5573770500000003E-2</v>
      </c>
      <c r="D156" s="20">
        <v>392</v>
      </c>
      <c r="E156" s="21">
        <f t="shared" si="78"/>
        <v>-1.7543859649122806E-2</v>
      </c>
      <c r="F156" s="22">
        <f>IF(ISNUMBER(D156), $B172 * E156, "")</f>
        <v>-2631.5789473684208</v>
      </c>
      <c r="G156" s="30">
        <v>399</v>
      </c>
      <c r="H156" s="21">
        <f t="shared" si="79"/>
        <v>0</v>
      </c>
      <c r="I156" s="105">
        <f>IF(ISNUMBER(G156), $B172 * H156, "")</f>
        <v>0</v>
      </c>
      <c r="J156" s="20">
        <v>396</v>
      </c>
      <c r="K156" s="21">
        <f t="shared" si="80"/>
        <v>-7.5187969924812026E-3</v>
      </c>
      <c r="L156" s="22">
        <f>IF(ISNUMBER(J156), $B172 * K156, "")</f>
        <v>-1127.8195488721803</v>
      </c>
      <c r="M156" s="30">
        <v>391</v>
      </c>
      <c r="N156" s="21">
        <f t="shared" si="81"/>
        <v>-2.0050125313283207E-2</v>
      </c>
      <c r="O156" s="22">
        <f>IF(ISNUMBER(M156), $B172 * N156, "")</f>
        <v>-3007.5187969924809</v>
      </c>
      <c r="Q156" s="264"/>
      <c r="R156" s="264"/>
      <c r="S156" s="264"/>
    </row>
    <row r="157" spans="1:19" ht="17.25" thickBot="1">
      <c r="A157" s="125" t="s">
        <v>172</v>
      </c>
      <c r="B157" s="129">
        <v>441</v>
      </c>
      <c r="C157" s="80">
        <v>-6.5677966099999999E-2</v>
      </c>
      <c r="D157" s="106">
        <v>429</v>
      </c>
      <c r="E157" s="107">
        <f>IF(ISNUMBER(D157), (D157 - $B157) / $B157, "")</f>
        <v>-2.7210884353741496E-2</v>
      </c>
      <c r="F157" s="108">
        <f>IF(ISNUMBER(D157), $B172 * E157, "")</f>
        <v>-4081.6326530612241</v>
      </c>
      <c r="G157" s="109">
        <v>439</v>
      </c>
      <c r="H157" s="107">
        <f>IF(ISNUMBER(G157), (G157 - $B157) / $B157, "")</f>
        <v>-4.5351473922902496E-3</v>
      </c>
      <c r="I157" s="110">
        <f>IF(ISNUMBER(G157), $B172 * H157, "")</f>
        <v>-680.27210884353747</v>
      </c>
      <c r="J157" s="106">
        <v>440</v>
      </c>
      <c r="K157" s="107">
        <f>IF(ISNUMBER(J157), (J157 - $B157) / $B157, "")</f>
        <v>-2.2675736961451248E-3</v>
      </c>
      <c r="L157" s="108">
        <f>IF(ISNUMBER(J157), $B172 * K157, "")</f>
        <v>-340.13605442176873</v>
      </c>
      <c r="M157" s="109">
        <v>431</v>
      </c>
      <c r="N157" s="107">
        <f>IF(ISNUMBER(M157), (M157 - $B157) / $B157, "")</f>
        <v>-2.2675736961451247E-2</v>
      </c>
      <c r="O157" s="108">
        <f>IF(ISNUMBER(M157), $B172 * N157, "")</f>
        <v>-3401.3605442176872</v>
      </c>
      <c r="Q157" s="264"/>
      <c r="R157" s="264"/>
      <c r="S157" s="264"/>
    </row>
    <row r="158" spans="1:19" ht="17.25" thickBot="1">
      <c r="A158" s="125" t="s">
        <v>190</v>
      </c>
      <c r="B158" s="126">
        <v>382</v>
      </c>
      <c r="C158" s="77">
        <v>-6.6014669900000003E-2</v>
      </c>
      <c r="D158" s="15">
        <v>374</v>
      </c>
      <c r="E158" s="32">
        <f t="shared" ref="E158:E161" si="82">IF(ISNUMBER(D158), (D158 - $B158) / $B158, "")</f>
        <v>-2.0942408376963352E-2</v>
      </c>
      <c r="F158" s="18">
        <f>IF(ISNUMBER(D158), $B172 * E158, "")</f>
        <v>-3141.3612565445028</v>
      </c>
      <c r="G158" s="31">
        <v>385</v>
      </c>
      <c r="H158" s="32">
        <f t="shared" ref="H158:H161" si="83">IF(ISNUMBER(G158), (G158 - $B158) / $B158, "")</f>
        <v>7.8534031413612562E-3</v>
      </c>
      <c r="I158" s="101">
        <f>IF(ISNUMBER(G158), $B172 * H158, "")</f>
        <v>1178.0104712041884</v>
      </c>
      <c r="J158" s="15">
        <v>381</v>
      </c>
      <c r="K158" s="32">
        <f t="shared" ref="K158:K161" si="84">IF(ISNUMBER(J158), (J158 - $B158) / $B158, "")</f>
        <v>-2.617801047120419E-3</v>
      </c>
      <c r="L158" s="18">
        <f>IF(ISNUMBER(J158), $B172 * K158, "")</f>
        <v>-392.67015706806285</v>
      </c>
      <c r="M158" s="31">
        <v>374</v>
      </c>
      <c r="N158" s="32">
        <f t="shared" ref="N158:N161" si="85">IF(ISNUMBER(M158), (M158 - $B158) / $B158, "")</f>
        <v>-2.0942408376963352E-2</v>
      </c>
      <c r="O158" s="18">
        <f>IF(ISNUMBER(M158), $B172 * N158, "")</f>
        <v>-3141.3612565445028</v>
      </c>
      <c r="Q158" s="264"/>
      <c r="R158" s="264"/>
      <c r="S158" s="264"/>
    </row>
    <row r="159" spans="1:19" ht="17.25" thickBot="1">
      <c r="A159" s="125" t="s">
        <v>108</v>
      </c>
      <c r="B159" s="126">
        <v>172</v>
      </c>
      <c r="C159" s="77">
        <v>-7.0270270300000007E-2</v>
      </c>
      <c r="D159" s="15">
        <v>170</v>
      </c>
      <c r="E159" s="32">
        <f t="shared" si="82"/>
        <v>-1.1627906976744186E-2</v>
      </c>
      <c r="F159" s="18">
        <f>IF(ISNUMBER(D159), $B172 * E159, "")</f>
        <v>-1744.1860465116279</v>
      </c>
      <c r="G159" s="31">
        <v>173</v>
      </c>
      <c r="H159" s="32">
        <f t="shared" si="83"/>
        <v>5.8139534883720929E-3</v>
      </c>
      <c r="I159" s="101">
        <f>IF(ISNUMBER(G159), $B172 * H159, "")</f>
        <v>872.09302325581393</v>
      </c>
      <c r="J159" s="15">
        <v>171</v>
      </c>
      <c r="K159" s="32">
        <f t="shared" si="84"/>
        <v>-5.8139534883720929E-3</v>
      </c>
      <c r="L159" s="18">
        <f>IF(ISNUMBER(J159), $B172 * K159, "")</f>
        <v>-872.09302325581393</v>
      </c>
      <c r="M159" s="31">
        <v>170</v>
      </c>
      <c r="N159" s="32">
        <f t="shared" si="85"/>
        <v>-1.1627906976744186E-2</v>
      </c>
      <c r="O159" s="18">
        <f>IF(ISNUMBER(M159), $B172 * N159, "")</f>
        <v>-1744.1860465116279</v>
      </c>
      <c r="Q159" s="264"/>
      <c r="R159" s="264"/>
      <c r="S159" s="264"/>
    </row>
    <row r="160" spans="1:19" ht="17.25" thickBot="1">
      <c r="A160" s="125" t="s">
        <v>234</v>
      </c>
      <c r="B160" s="126">
        <v>717</v>
      </c>
      <c r="C160" s="77">
        <v>-7.2445019400000005E-2</v>
      </c>
      <c r="D160" s="15">
        <v>707</v>
      </c>
      <c r="E160" s="32">
        <f t="shared" si="82"/>
        <v>-1.3947001394700139E-2</v>
      </c>
      <c r="F160" s="18">
        <f>IF(ISNUMBER(D160), $B172 * E160, "")</f>
        <v>-2092.050209205021</v>
      </c>
      <c r="G160" s="31">
        <v>720</v>
      </c>
      <c r="H160" s="32">
        <f t="shared" si="83"/>
        <v>4.1841004184100415E-3</v>
      </c>
      <c r="I160" s="101">
        <f>IF(ISNUMBER(G160), $B172 * H160, "")</f>
        <v>627.61506276150624</v>
      </c>
      <c r="J160" s="15">
        <v>719</v>
      </c>
      <c r="K160" s="32">
        <f t="shared" si="84"/>
        <v>2.7894002789400278E-3</v>
      </c>
      <c r="L160" s="18">
        <f>IF(ISNUMBER(J160), $B172 * K160, "")</f>
        <v>418.41004184100416</v>
      </c>
      <c r="M160" s="31">
        <v>711</v>
      </c>
      <c r="N160" s="32">
        <f t="shared" si="85"/>
        <v>-8.368200836820083E-3</v>
      </c>
      <c r="O160" s="18">
        <f>IF(ISNUMBER(M160), $B172 * N160, "")</f>
        <v>-1255.2301255230125</v>
      </c>
      <c r="Q160" s="33"/>
      <c r="R160" s="33"/>
    </row>
    <row r="161" spans="1:19" ht="17.25" thickBot="1">
      <c r="A161" s="130" t="s">
        <v>226</v>
      </c>
      <c r="B161" s="131">
        <v>879</v>
      </c>
      <c r="C161" s="79">
        <v>-7.27848101E-2</v>
      </c>
      <c r="D161" s="24">
        <v>847</v>
      </c>
      <c r="E161" s="25">
        <f t="shared" si="82"/>
        <v>-3.6405005688282137E-2</v>
      </c>
      <c r="F161" s="104">
        <f>IF(ISNUMBER(D161), $B172 * E161, "")</f>
        <v>-5460.7508532423208</v>
      </c>
      <c r="G161" s="102">
        <v>866</v>
      </c>
      <c r="H161" s="25">
        <f t="shared" si="83"/>
        <v>-1.4789533560864619E-2</v>
      </c>
      <c r="I161" s="103">
        <f>IF(ISNUMBER(G161), $B172 * H161, "")</f>
        <v>-2218.430034129693</v>
      </c>
      <c r="J161" s="24">
        <v>861</v>
      </c>
      <c r="K161" s="25">
        <f t="shared" si="84"/>
        <v>-2.0477815699658702E-2</v>
      </c>
      <c r="L161" s="104">
        <f>IF(ISNUMBER(J161), $B172 * K161, "")</f>
        <v>-3071.6723549488052</v>
      </c>
      <c r="M161" s="102">
        <v>852</v>
      </c>
      <c r="N161" s="25">
        <f t="shared" si="85"/>
        <v>-3.0716723549488054E-2</v>
      </c>
      <c r="O161" s="104">
        <f>IF(ISNUMBER(M161), $B172 * N161, "")</f>
        <v>-4607.5085324232077</v>
      </c>
      <c r="Q161" s="265"/>
      <c r="R161" s="266"/>
      <c r="S161" s="267"/>
    </row>
    <row r="162" spans="1:19">
      <c r="A162" s="123" t="s">
        <v>204</v>
      </c>
      <c r="B162" s="124">
        <v>864</v>
      </c>
      <c r="C162" s="76">
        <v>-7.5935828900000002E-2</v>
      </c>
      <c r="D162" s="13">
        <v>860</v>
      </c>
      <c r="E162" s="14">
        <f>IF(ISNUMBER(D162), (D162 - $B162) / $B162, "")</f>
        <v>-4.6296296296296294E-3</v>
      </c>
      <c r="F162" s="16">
        <f>IF(ISNUMBER(D162), $B172 * E162, "")</f>
        <v>-694.44444444444446</v>
      </c>
      <c r="G162" s="29">
        <v>875</v>
      </c>
      <c r="H162" s="14">
        <f>IF(ISNUMBER(G162), (G162 - $B162) / $B162, "")</f>
        <v>1.2731481481481481E-2</v>
      </c>
      <c r="I162" s="100">
        <f>IF(ISNUMBER(G162), $B172 * H162, "")</f>
        <v>1909.7222222222222</v>
      </c>
      <c r="J162" s="13">
        <v>873</v>
      </c>
      <c r="K162" s="14">
        <f>IF(ISNUMBER(J162), (J162 - $B162) / $B162, "")</f>
        <v>1.0416666666666666E-2</v>
      </c>
      <c r="L162" s="16">
        <f>IF(ISNUMBER(J162), $B172 * K162, "")</f>
        <v>1562.5</v>
      </c>
      <c r="M162" s="29">
        <v>870</v>
      </c>
      <c r="N162" s="14">
        <f>IF(ISNUMBER(M162), (M162 - $B162) / $B162, "")</f>
        <v>6.9444444444444441E-3</v>
      </c>
      <c r="O162" s="16">
        <f>IF(ISNUMBER(M162), $B172 * N162, "")</f>
        <v>1041.6666666666665</v>
      </c>
      <c r="Q162" s="268"/>
      <c r="R162" s="269"/>
      <c r="S162" s="270"/>
    </row>
    <row r="163" spans="1:19" ht="17.25" thickBot="1">
      <c r="A163" s="125" t="s">
        <v>220</v>
      </c>
      <c r="B163" s="126">
        <v>190</v>
      </c>
      <c r="C163" s="77">
        <v>-8.2125603899999997E-2</v>
      </c>
      <c r="D163" s="15">
        <v>186</v>
      </c>
      <c r="E163" s="32">
        <f t="shared" ref="E163:E166" si="86">IF(ISNUMBER(D163), (D163 - $B163) / $B163, "")</f>
        <v>-2.1052631578947368E-2</v>
      </c>
      <c r="F163" s="18">
        <f>IF(ISNUMBER(D163), $B172 * E163, "")</f>
        <v>-3157.894736842105</v>
      </c>
      <c r="G163" s="31">
        <v>189</v>
      </c>
      <c r="H163" s="32">
        <f t="shared" ref="H163:H166" si="87">IF(ISNUMBER(G163), (G163 - $B163) / $B163, "")</f>
        <v>-5.263157894736842E-3</v>
      </c>
      <c r="I163" s="101">
        <f>IF(ISNUMBER(G163), $B172 * H163, "")</f>
        <v>-789.47368421052624</v>
      </c>
      <c r="J163" s="15">
        <v>188</v>
      </c>
      <c r="K163" s="32">
        <f t="shared" ref="K163:K166" si="88">IF(ISNUMBER(J163), (J163 - $B163) / $B163, "")</f>
        <v>-1.0526315789473684E-2</v>
      </c>
      <c r="L163" s="18">
        <f>IF(ISNUMBER(J163), $B172 * K163, "")</f>
        <v>-1578.9473684210525</v>
      </c>
      <c r="M163" s="31">
        <v>187</v>
      </c>
      <c r="N163" s="32">
        <f t="shared" ref="N163:N166" si="89">IF(ISNUMBER(M163), (M163 - $B163) / $B163, "")</f>
        <v>-1.5789473684210527E-2</v>
      </c>
      <c r="O163" s="18">
        <f>IF(ISNUMBER(M163), $B172 * N163, "")</f>
        <v>-2368.4210526315792</v>
      </c>
      <c r="Q163" s="271"/>
      <c r="R163" s="272"/>
      <c r="S163" s="273"/>
    </row>
    <row r="164" spans="1:19" ht="17.25" thickBot="1">
      <c r="A164" s="125" t="s">
        <v>162</v>
      </c>
      <c r="B164" s="126">
        <v>743</v>
      </c>
      <c r="C164" s="77">
        <v>-8.3847102300000004E-2</v>
      </c>
      <c r="D164" s="15">
        <v>731</v>
      </c>
      <c r="E164" s="32">
        <f t="shared" si="86"/>
        <v>-1.6150740242261104E-2</v>
      </c>
      <c r="F164" s="18">
        <f>IF(ISNUMBER(D164), $B172 * E164, "")</f>
        <v>-2422.6110363391654</v>
      </c>
      <c r="G164" s="31">
        <v>744</v>
      </c>
      <c r="H164" s="32">
        <f t="shared" si="87"/>
        <v>1.3458950201884253E-3</v>
      </c>
      <c r="I164" s="101">
        <f>IF(ISNUMBER(G164), $B172 * H164, "")</f>
        <v>201.8842530282638</v>
      </c>
      <c r="J164" s="15">
        <v>742</v>
      </c>
      <c r="K164" s="32">
        <f t="shared" si="88"/>
        <v>-1.3458950201884253E-3</v>
      </c>
      <c r="L164" s="18">
        <f>IF(ISNUMBER(J164), $B172 * K164, "")</f>
        <v>-201.8842530282638</v>
      </c>
      <c r="M164" s="31">
        <v>737</v>
      </c>
      <c r="N164" s="32">
        <f t="shared" si="89"/>
        <v>-8.0753701211305519E-3</v>
      </c>
      <c r="O164" s="18">
        <f>IF(ISNUMBER(M164), $B172 * N164, "")</f>
        <v>-1211.3055181695827</v>
      </c>
      <c r="Q164" s="264"/>
      <c r="R164" s="264"/>
      <c r="S164" s="264"/>
    </row>
    <row r="165" spans="1:19" ht="17.25" thickBot="1">
      <c r="A165" s="125" t="s">
        <v>192</v>
      </c>
      <c r="B165" s="126">
        <v>128</v>
      </c>
      <c r="C165" s="77">
        <v>-8.5714285700000004E-2</v>
      </c>
      <c r="D165" s="15">
        <v>127</v>
      </c>
      <c r="E165" s="32">
        <f t="shared" si="86"/>
        <v>-7.8125E-3</v>
      </c>
      <c r="F165" s="18">
        <f>IF(ISNUMBER(D165), $B172 * E165, "")</f>
        <v>-1171.875</v>
      </c>
      <c r="G165" s="31">
        <v>129</v>
      </c>
      <c r="H165" s="32">
        <f t="shared" si="87"/>
        <v>7.8125E-3</v>
      </c>
      <c r="I165" s="101">
        <f>IF(ISNUMBER(G165), $B172 * H165, "")</f>
        <v>1171.875</v>
      </c>
      <c r="J165" s="15">
        <v>130</v>
      </c>
      <c r="K165" s="32">
        <f t="shared" si="88"/>
        <v>1.5625E-2</v>
      </c>
      <c r="L165" s="18">
        <f>IF(ISNUMBER(J165), $B172 * K165, "")</f>
        <v>2343.75</v>
      </c>
      <c r="M165" s="31">
        <v>128</v>
      </c>
      <c r="N165" s="32">
        <f t="shared" si="89"/>
        <v>0</v>
      </c>
      <c r="O165" s="18">
        <f>IF(ISNUMBER(M165), $B172 * N165, "")</f>
        <v>0</v>
      </c>
      <c r="Q165" s="274"/>
      <c r="R165" s="274"/>
      <c r="S165" s="274"/>
    </row>
    <row r="166" spans="1:19" ht="17.25" thickBot="1">
      <c r="A166" s="127" t="s">
        <v>236</v>
      </c>
      <c r="B166" s="128">
        <v>126</v>
      </c>
      <c r="C166" s="78">
        <v>-8.6956521699999997E-2</v>
      </c>
      <c r="D166" s="20">
        <v>128</v>
      </c>
      <c r="E166" s="21">
        <f t="shared" si="86"/>
        <v>1.5873015873015872E-2</v>
      </c>
      <c r="F166" s="22">
        <f>IF(ISNUMBER(D166), $B172 * E166, "")</f>
        <v>2380.9523809523807</v>
      </c>
      <c r="G166" s="30">
        <v>131</v>
      </c>
      <c r="H166" s="21">
        <f t="shared" si="87"/>
        <v>3.968253968253968E-2</v>
      </c>
      <c r="I166" s="105">
        <f>IF(ISNUMBER(G166), $B172 * H166, "")</f>
        <v>5952.3809523809523</v>
      </c>
      <c r="J166" s="20">
        <v>130</v>
      </c>
      <c r="K166" s="21">
        <f t="shared" si="88"/>
        <v>3.1746031746031744E-2</v>
      </c>
      <c r="L166" s="22">
        <f>IF(ISNUMBER(J166), $B172 * K166, "")</f>
        <v>4761.9047619047615</v>
      </c>
      <c r="M166" s="30">
        <v>131</v>
      </c>
      <c r="N166" s="21">
        <f t="shared" si="89"/>
        <v>3.968253968253968E-2</v>
      </c>
      <c r="O166" s="22">
        <f>IF(ISNUMBER(M166), $B172 * N166, "")</f>
        <v>5952.3809523809523</v>
      </c>
      <c r="Q166" s="274"/>
      <c r="R166" s="274"/>
      <c r="S166" s="274"/>
    </row>
    <row r="167" spans="1:19" ht="17.25" thickBot="1">
      <c r="A167" s="125" t="s">
        <v>230</v>
      </c>
      <c r="B167" s="129">
        <v>963</v>
      </c>
      <c r="C167" s="80">
        <v>-8.7203791500000002E-2</v>
      </c>
      <c r="D167" s="106">
        <v>936</v>
      </c>
      <c r="E167" s="107">
        <f>IF(ISNUMBER(D167), (D167 - $B167) / $B167, "")</f>
        <v>-2.8037383177570093E-2</v>
      </c>
      <c r="F167" s="108">
        <f>IF(ISNUMBER(D167), $B172 * E167, "")</f>
        <v>-4205.6074766355141</v>
      </c>
      <c r="G167" s="109">
        <v>952</v>
      </c>
      <c r="H167" s="107">
        <f>IF(ISNUMBER(G167), (G167 - $B167) / $B167, "")</f>
        <v>-1.142263759086189E-2</v>
      </c>
      <c r="I167" s="110">
        <f>IF(ISNUMBER(G167), $B172 * H167, "")</f>
        <v>-1713.3956386292834</v>
      </c>
      <c r="J167" s="106">
        <v>950</v>
      </c>
      <c r="K167" s="107">
        <f>IF(ISNUMBER(J167), (J167 - $B167) / $B167, "")</f>
        <v>-1.3499480789200415E-2</v>
      </c>
      <c r="L167" s="108">
        <f>IF(ISNUMBER(J167), $B172 * K167, "")</f>
        <v>-2024.9221183800621</v>
      </c>
      <c r="M167" s="109">
        <v>940</v>
      </c>
      <c r="N167" s="107">
        <f>IF(ISNUMBER(M167), (M167 - $B167) / $B167, "")</f>
        <v>-2.3883696780893044E-2</v>
      </c>
      <c r="O167" s="108">
        <f>IF(ISNUMBER(M167), $B172 * N167, "")</f>
        <v>-3582.5545171339568</v>
      </c>
      <c r="Q167" s="264"/>
      <c r="R167" s="264"/>
      <c r="S167" s="264"/>
    </row>
    <row r="168" spans="1:19" ht="17.25" thickBot="1">
      <c r="A168" s="125" t="s">
        <v>218</v>
      </c>
      <c r="B168" s="126">
        <v>235</v>
      </c>
      <c r="C168" s="77">
        <v>-9.6153846200000004E-2</v>
      </c>
      <c r="D168" s="15">
        <v>232</v>
      </c>
      <c r="E168" s="32">
        <f t="shared" ref="E168:E171" si="90">IF(ISNUMBER(D168), (D168 - $B168) / $B168, "")</f>
        <v>-1.276595744680851E-2</v>
      </c>
      <c r="F168" s="18">
        <f>IF(ISNUMBER(D168), $B172 * E168, "")</f>
        <v>-1914.8936170212764</v>
      </c>
      <c r="G168" s="31">
        <v>235</v>
      </c>
      <c r="H168" s="32">
        <f t="shared" ref="H168:H171" si="91">IF(ISNUMBER(G168), (G168 - $B168) / $B168, "")</f>
        <v>0</v>
      </c>
      <c r="I168" s="101">
        <f>IF(ISNUMBER(G168), $B172 * H168, "")</f>
        <v>0</v>
      </c>
      <c r="J168" s="15">
        <v>235</v>
      </c>
      <c r="K168" s="32">
        <f t="shared" ref="K168:K171" si="92">IF(ISNUMBER(J168), (J168 - $B168) / $B168, "")</f>
        <v>0</v>
      </c>
      <c r="L168" s="18">
        <f>IF(ISNUMBER(J168), $B172 * K168, "")</f>
        <v>0</v>
      </c>
      <c r="M168" s="31">
        <v>232</v>
      </c>
      <c r="N168" s="32">
        <f t="shared" ref="N168:N171" si="93">IF(ISNUMBER(M168), (M168 - $B168) / $B168, "")</f>
        <v>-1.276595744680851E-2</v>
      </c>
      <c r="O168" s="18">
        <f>IF(ISNUMBER(M168), $B172 * N168, "")</f>
        <v>-1914.8936170212764</v>
      </c>
      <c r="Q168" s="264"/>
      <c r="R168" s="264"/>
      <c r="S168" s="264"/>
    </row>
    <row r="169" spans="1:19" ht="17.25" thickBot="1">
      <c r="A169" s="125" t="s">
        <v>198</v>
      </c>
      <c r="B169" s="126">
        <v>213</v>
      </c>
      <c r="C169" s="77">
        <v>-0.1050420168</v>
      </c>
      <c r="D169" s="15">
        <v>209</v>
      </c>
      <c r="E169" s="32">
        <f t="shared" si="90"/>
        <v>-1.8779342723004695E-2</v>
      </c>
      <c r="F169" s="18">
        <f>IF(ISNUMBER(D169), $B172 * E169, "")</f>
        <v>-2816.9014084507044</v>
      </c>
      <c r="G169" s="31">
        <v>213</v>
      </c>
      <c r="H169" s="32">
        <f t="shared" si="91"/>
        <v>0</v>
      </c>
      <c r="I169" s="101">
        <f>IF(ISNUMBER(G169), $B172 * H169, "")</f>
        <v>0</v>
      </c>
      <c r="J169" s="15">
        <v>211</v>
      </c>
      <c r="K169" s="32">
        <f t="shared" si="92"/>
        <v>-9.3896713615023476E-3</v>
      </c>
      <c r="L169" s="18">
        <f>IF(ISNUMBER(J169), $B172 * K169, "")</f>
        <v>-1408.4507042253522</v>
      </c>
      <c r="M169" s="31">
        <v>208</v>
      </c>
      <c r="N169" s="32">
        <f t="shared" si="93"/>
        <v>-2.3474178403755867E-2</v>
      </c>
      <c r="O169" s="18">
        <f>IF(ISNUMBER(M169), $B172 * N169, "")</f>
        <v>-3521.1267605633802</v>
      </c>
      <c r="Q169" s="264"/>
      <c r="R169" s="264"/>
      <c r="S169" s="264"/>
    </row>
    <row r="170" spans="1:19">
      <c r="A170" s="125" t="s">
        <v>238</v>
      </c>
      <c r="B170" s="126">
        <v>184</v>
      </c>
      <c r="C170" s="77">
        <v>-0.1196172249</v>
      </c>
      <c r="D170" s="15">
        <v>176</v>
      </c>
      <c r="E170" s="32">
        <f t="shared" si="90"/>
        <v>-4.3478260869565216E-2</v>
      </c>
      <c r="F170" s="18">
        <f>IF(ISNUMBER(D170), $B172 * E170, "")</f>
        <v>-6521.7391304347821</v>
      </c>
      <c r="G170" s="31">
        <v>178</v>
      </c>
      <c r="H170" s="32">
        <f t="shared" si="91"/>
        <v>-3.2608695652173912E-2</v>
      </c>
      <c r="I170" s="101">
        <f>IF(ISNUMBER(G170), $B172 * H170, "")</f>
        <v>-4891.304347826087</v>
      </c>
      <c r="J170" s="15">
        <v>177</v>
      </c>
      <c r="K170" s="32">
        <f t="shared" si="92"/>
        <v>-3.8043478260869568E-2</v>
      </c>
      <c r="L170" s="18">
        <f>IF(ISNUMBER(J170), $B172 * K170, "")</f>
        <v>-5706.521739130435</v>
      </c>
      <c r="M170" s="31">
        <v>178</v>
      </c>
      <c r="N170" s="32">
        <f t="shared" si="93"/>
        <v>-3.2608695652173912E-2</v>
      </c>
      <c r="O170" s="18">
        <f>IF(ISNUMBER(M170), $B172 * N170, "")</f>
        <v>-4891.304347826087</v>
      </c>
      <c r="Q170" s="253"/>
      <c r="R170" s="254"/>
      <c r="S170" s="255"/>
    </row>
    <row r="171" spans="1:19" ht="17.25" thickBot="1">
      <c r="A171" s="130" t="s">
        <v>216</v>
      </c>
      <c r="B171" s="131">
        <v>204</v>
      </c>
      <c r="C171" s="79">
        <v>-0.1206896552</v>
      </c>
      <c r="D171" s="24">
        <v>212</v>
      </c>
      <c r="E171" s="25">
        <f t="shared" si="90"/>
        <v>3.9215686274509803E-2</v>
      </c>
      <c r="F171" s="104">
        <f>IF(ISNUMBER(D171), $B172 * E171, "")</f>
        <v>5882.3529411764703</v>
      </c>
      <c r="G171" s="102">
        <v>216</v>
      </c>
      <c r="H171" s="25">
        <f t="shared" si="91"/>
        <v>5.8823529411764705E-2</v>
      </c>
      <c r="I171" s="103">
        <f>IF(ISNUMBER(G171), $B172 * H171, "")</f>
        <v>8823.5294117647063</v>
      </c>
      <c r="J171" s="24">
        <v>214</v>
      </c>
      <c r="K171" s="25">
        <f t="shared" si="92"/>
        <v>4.9019607843137254E-2</v>
      </c>
      <c r="L171" s="104">
        <f>IF(ISNUMBER(J171), $B172 * K171, "")</f>
        <v>7352.9411764705883</v>
      </c>
      <c r="M171" s="102">
        <v>213</v>
      </c>
      <c r="N171" s="25">
        <f t="shared" si="93"/>
        <v>4.4117647058823532E-2</v>
      </c>
      <c r="O171" s="104">
        <f>IF(ISNUMBER(M171), $B172 * N171, "")</f>
        <v>6617.6470588235297</v>
      </c>
      <c r="Q171" s="256"/>
      <c r="R171" s="257"/>
      <c r="S171" s="258"/>
    </row>
    <row r="172" spans="1:19" ht="17.25" thickBot="1">
      <c r="A172" s="132" t="s">
        <v>268</v>
      </c>
      <c r="B172" s="317">
        <f>$B$37</f>
        <v>150000</v>
      </c>
      <c r="C172" s="318"/>
      <c r="D172" s="26" t="s">
        <v>269</v>
      </c>
      <c r="E172" s="27">
        <f>IF(COUNT(E152:E171), SUM(E152:E171) / COUNT(E152:E171), 0)</f>
        <v>-1.1640986490113758E-2</v>
      </c>
      <c r="F172" s="28">
        <f>SUM(F152:F171)</f>
        <v>-34922.959470341288</v>
      </c>
      <c r="G172" s="26" t="s">
        <v>269</v>
      </c>
      <c r="H172" s="27">
        <f>IF(COUNT(H152:H171), SUM(H152:H171) / COUNT(H152:H171), 0)</f>
        <v>5.4552237066480712E-3</v>
      </c>
      <c r="I172" s="28">
        <f>SUM(I152:I171)</f>
        <v>16365.671119944214</v>
      </c>
      <c r="J172" s="26" t="s">
        <v>269</v>
      </c>
      <c r="K172" s="27">
        <f>IF(COUNT(K152:K171), SUM(K152:K171) / COUNT(K152:K171), 0)</f>
        <v>3.6721026794602554E-3</v>
      </c>
      <c r="L172" s="28">
        <f>SUM(L152:L171)</f>
        <v>11016.308038380765</v>
      </c>
      <c r="M172" s="26" t="s">
        <v>269</v>
      </c>
      <c r="N172" s="27">
        <f>IF(COUNT(N152:N171), SUM(N152:N171) / COUNT(N152:N171), 0)</f>
        <v>-5.6069844896896644E-3</v>
      </c>
      <c r="O172" s="28">
        <f>SUM(O152:O171)</f>
        <v>-16820.953469068998</v>
      </c>
      <c r="Q172" s="259"/>
      <c r="R172" s="260"/>
      <c r="S172" s="261"/>
    </row>
    <row r="174" spans="1:19" ht="17.25" thickBot="1"/>
    <row r="175" spans="1:19" ht="17.25" thickBot="1">
      <c r="A175" s="275" t="s">
        <v>253</v>
      </c>
      <c r="B175" s="276"/>
      <c r="C175" s="276"/>
      <c r="D175" s="276"/>
      <c r="E175" s="276"/>
      <c r="F175" s="276"/>
      <c r="G175" s="276"/>
      <c r="H175" s="276"/>
      <c r="I175" s="276"/>
      <c r="J175" s="276"/>
      <c r="K175" s="276"/>
      <c r="L175" s="276"/>
      <c r="M175" s="276"/>
      <c r="N175" s="276"/>
      <c r="O175" s="277"/>
      <c r="Q175" s="274"/>
      <c r="R175" s="274"/>
      <c r="S175" s="274"/>
    </row>
    <row r="176" spans="1:19" ht="17.25" thickBot="1">
      <c r="A176" s="217" t="s">
        <v>265</v>
      </c>
      <c r="B176" s="275" t="s">
        <v>49</v>
      </c>
      <c r="C176" s="277"/>
      <c r="D176" s="275" t="s">
        <v>58</v>
      </c>
      <c r="E176" s="276"/>
      <c r="F176" s="277"/>
      <c r="G176" s="278">
        <f>_xlfn.IFNA(VLOOKUP(B176, 현재가테이블!$B$2:$D$200, 2, FALSE), "-")</f>
        <v>74050000</v>
      </c>
      <c r="H176" s="279"/>
      <c r="I176" s="280"/>
      <c r="J176" s="275" t="s">
        <v>59</v>
      </c>
      <c r="K176" s="276"/>
      <c r="L176" s="277"/>
      <c r="M176" s="281">
        <f>_xlfn.IFNA(VLOOKUP(B176, 현재가테이블!$B$2:$D$200, 3, FALSE), "-")</f>
        <v>-1.04236269E-2</v>
      </c>
      <c r="N176" s="282"/>
      <c r="O176" s="283"/>
      <c r="Q176" s="274"/>
      <c r="R176" s="274"/>
      <c r="S176" s="274"/>
    </row>
    <row r="177" spans="1:19" ht="17.25" thickBot="1">
      <c r="A177" s="319" t="s">
        <v>55</v>
      </c>
      <c r="B177" s="315" t="str">
        <f>TEXT($G$1, "[$-ko-KR]yyyy-mm-dd(ddd) ") &amp; "오전 00:00"</f>
        <v>2021-10-16(토) 오전 00:00</v>
      </c>
      <c r="C177" s="316"/>
      <c r="D177" s="288" t="str">
        <f>TEXT($G$1, "[$-ko-KR]yyyy-mm-dd(ddd) ") &amp; "오후 14:00"</f>
        <v>2021-10-16(토) 오후 14:00</v>
      </c>
      <c r="E177" s="289"/>
      <c r="F177" s="290"/>
      <c r="G177" s="288" t="str">
        <f>TEXT($G$1, "[$-ko-KR]yyyy-mm-dd(ddd) ") &amp; "오후 19:00"</f>
        <v>2021-10-16(토) 오후 19:00</v>
      </c>
      <c r="H177" s="289"/>
      <c r="I177" s="290"/>
      <c r="J177" s="288" t="str">
        <f>TEXT($G$1, "[$-ko-KR]yyyy-mm-dd(ddd) ") &amp; "오후 21:00"</f>
        <v>2021-10-16(토) 오후 21:00</v>
      </c>
      <c r="K177" s="289"/>
      <c r="L177" s="290"/>
      <c r="M177" s="288" t="str">
        <f>TEXT($G$1+1, "[$-ko-KR]yyyy-mm-dd(ddd) ") &amp; "오전 00:00"</f>
        <v>2021-10-17(일) 오전 00:00</v>
      </c>
      <c r="N177" s="289"/>
      <c r="O177" s="290"/>
      <c r="Q177" s="274"/>
      <c r="R177" s="274"/>
      <c r="S177" s="274"/>
    </row>
    <row r="178" spans="1:19" ht="17.25" thickBot="1">
      <c r="A178" s="320"/>
      <c r="B178" s="121" t="s">
        <v>58</v>
      </c>
      <c r="C178" s="122" t="s">
        <v>59</v>
      </c>
      <c r="D178" s="2" t="s">
        <v>58</v>
      </c>
      <c r="E178" s="10" t="s">
        <v>266</v>
      </c>
      <c r="F178" s="11" t="s">
        <v>267</v>
      </c>
      <c r="G178" s="218" t="s">
        <v>58</v>
      </c>
      <c r="H178" s="219" t="s">
        <v>266</v>
      </c>
      <c r="I178" s="220" t="s">
        <v>267</v>
      </c>
      <c r="J178" s="10" t="s">
        <v>58</v>
      </c>
      <c r="K178" s="10" t="s">
        <v>266</v>
      </c>
      <c r="L178" s="115" t="s">
        <v>267</v>
      </c>
      <c r="M178" s="2" t="s">
        <v>58</v>
      </c>
      <c r="N178" s="10" t="s">
        <v>266</v>
      </c>
      <c r="O178" s="66" t="s">
        <v>267</v>
      </c>
      <c r="Q178" s="264"/>
      <c r="R178" s="264"/>
      <c r="S178" s="264"/>
    </row>
    <row r="179" spans="1:19" ht="17.25" thickBot="1">
      <c r="A179" s="123" t="s">
        <v>230</v>
      </c>
      <c r="B179" s="124">
        <v>963</v>
      </c>
      <c r="C179" s="76">
        <v>-8.7203791500000002E-2</v>
      </c>
      <c r="D179" s="13">
        <v>936</v>
      </c>
      <c r="E179" s="14">
        <f>IF(ISNUMBER(D179), (D179 - $B179) / $B179, "")</f>
        <v>-2.8037383177570093E-2</v>
      </c>
      <c r="F179" s="16">
        <f>IF(ISNUMBER(D179), $B199 * E179, "")</f>
        <v>-4205.6074766355141</v>
      </c>
      <c r="G179" s="29">
        <v>952</v>
      </c>
      <c r="H179" s="14">
        <f>IF(ISNUMBER(G179), (G179 - $B179) / $B179, "")</f>
        <v>-1.142263759086189E-2</v>
      </c>
      <c r="I179" s="100">
        <f>IF(ISNUMBER(G179), $B199 * H179, "")</f>
        <v>-1713.3956386292834</v>
      </c>
      <c r="J179" s="13">
        <v>950</v>
      </c>
      <c r="K179" s="14">
        <f>IF(ISNUMBER(J179), (J179 - $B179) / $B179, "")</f>
        <v>-1.3499480789200415E-2</v>
      </c>
      <c r="L179" s="16">
        <f>IF(ISNUMBER(J179), $B199 * K179, "")</f>
        <v>-2024.9221183800621</v>
      </c>
      <c r="M179" s="29">
        <v>940</v>
      </c>
      <c r="N179" s="14">
        <f>IF(ISNUMBER(M179), (M179 - $B179) / $B179, "")</f>
        <v>-2.3883696780893044E-2</v>
      </c>
      <c r="O179" s="16">
        <f>IF(ISNUMBER(M179), $B199 * N179, "")</f>
        <v>-3582.5545171339568</v>
      </c>
      <c r="Q179" s="274"/>
      <c r="R179" s="274"/>
      <c r="S179" s="274"/>
    </row>
    <row r="180" spans="1:19" ht="17.25" thickBot="1">
      <c r="A180" s="125" t="s">
        <v>210</v>
      </c>
      <c r="B180" s="126">
        <v>1355</v>
      </c>
      <c r="C180" s="77">
        <v>-8.7542087500000004E-2</v>
      </c>
      <c r="D180" s="15">
        <v>1320</v>
      </c>
      <c r="E180" s="32">
        <f t="shared" ref="E180:E183" si="94">IF(ISNUMBER(D180), (D180 - $B180) / $B180, "")</f>
        <v>-2.5830258302583026E-2</v>
      </c>
      <c r="F180" s="18">
        <f>IF(ISNUMBER(D180), $B199 * E180, "")</f>
        <v>-3874.5387453874541</v>
      </c>
      <c r="G180" s="31">
        <v>1360</v>
      </c>
      <c r="H180" s="32">
        <f t="shared" ref="H180:H183" si="95">IF(ISNUMBER(G180), (G180 - $B180) / $B180, "")</f>
        <v>3.6900369003690036E-3</v>
      </c>
      <c r="I180" s="101">
        <f>IF(ISNUMBER(G180), $B199 * H180, "")</f>
        <v>553.50553505535049</v>
      </c>
      <c r="J180" s="15">
        <v>1345</v>
      </c>
      <c r="K180" s="32">
        <f t="shared" ref="K180:K183" si="96">IF(ISNUMBER(J180), (J180 - $B180) / $B180, "")</f>
        <v>-7.3800738007380072E-3</v>
      </c>
      <c r="L180" s="18">
        <f>IF(ISNUMBER(J180), $B199 * K180, "")</f>
        <v>-1107.011070110701</v>
      </c>
      <c r="M180" s="31">
        <v>1330</v>
      </c>
      <c r="N180" s="32">
        <f t="shared" ref="N180:N183" si="97">IF(ISNUMBER(M180), (M180 - $B180) / $B180, "")</f>
        <v>-1.8450184501845018E-2</v>
      </c>
      <c r="O180" s="18">
        <f>IF(ISNUMBER(M180), $B199 * N180, "")</f>
        <v>-2767.5276752767527</v>
      </c>
      <c r="Q180" s="274"/>
      <c r="R180" s="274"/>
      <c r="S180" s="274"/>
    </row>
    <row r="181" spans="1:19" ht="17.25" thickBot="1">
      <c r="A181" s="125" t="s">
        <v>188</v>
      </c>
      <c r="B181" s="126">
        <v>18.3</v>
      </c>
      <c r="C181" s="77">
        <v>-8.9552238800000003E-2</v>
      </c>
      <c r="D181" s="15">
        <v>18.600000000000001</v>
      </c>
      <c r="E181" s="32">
        <f t="shared" si="94"/>
        <v>1.6393442622950859E-2</v>
      </c>
      <c r="F181" s="18">
        <f>IF(ISNUMBER(D181), $B199 * E181, "")</f>
        <v>2459.0163934426287</v>
      </c>
      <c r="G181" s="31">
        <v>18.899999999999999</v>
      </c>
      <c r="H181" s="32">
        <f t="shared" si="95"/>
        <v>3.2786885245901523E-2</v>
      </c>
      <c r="I181" s="101">
        <f>IF(ISNUMBER(G181), $B199 * H181, "")</f>
        <v>4918.0327868852282</v>
      </c>
      <c r="J181" s="15">
        <v>18.8</v>
      </c>
      <c r="K181" s="32">
        <f t="shared" si="96"/>
        <v>2.7322404371584699E-2</v>
      </c>
      <c r="L181" s="18">
        <f>IF(ISNUMBER(J181), $B199 * K181, "")</f>
        <v>4098.3606557377052</v>
      </c>
      <c r="M181" s="31">
        <v>18.600000000000001</v>
      </c>
      <c r="N181" s="32">
        <f t="shared" si="97"/>
        <v>1.6393442622950859E-2</v>
      </c>
      <c r="O181" s="18">
        <f>IF(ISNUMBER(M181), $B199 * N181, "")</f>
        <v>2459.0163934426287</v>
      </c>
      <c r="Q181" s="264"/>
      <c r="R181" s="264"/>
      <c r="S181" s="264"/>
    </row>
    <row r="182" spans="1:19" ht="17.25" thickBot="1">
      <c r="A182" s="125" t="s">
        <v>166</v>
      </c>
      <c r="B182" s="126">
        <v>2450</v>
      </c>
      <c r="C182" s="77">
        <v>-9.2592592599999995E-2</v>
      </c>
      <c r="D182" s="15">
        <v>2350</v>
      </c>
      <c r="E182" s="32">
        <f t="shared" si="94"/>
        <v>-4.0816326530612242E-2</v>
      </c>
      <c r="F182" s="18">
        <f>IF(ISNUMBER(D182), $B199 * E182, "")</f>
        <v>-6122.4489795918362</v>
      </c>
      <c r="G182" s="31">
        <v>2450</v>
      </c>
      <c r="H182" s="32">
        <f t="shared" si="95"/>
        <v>0</v>
      </c>
      <c r="I182" s="101">
        <f>IF(ISNUMBER(G182), $B199 * H182, "")</f>
        <v>0</v>
      </c>
      <c r="J182" s="15">
        <v>2435</v>
      </c>
      <c r="K182" s="32">
        <f t="shared" si="96"/>
        <v>-6.1224489795918364E-3</v>
      </c>
      <c r="L182" s="18">
        <f>IF(ISNUMBER(J182), $B199 * K182, "")</f>
        <v>-918.36734693877543</v>
      </c>
      <c r="M182" s="31">
        <v>2390</v>
      </c>
      <c r="N182" s="32">
        <f t="shared" si="97"/>
        <v>-2.4489795918367346E-2</v>
      </c>
      <c r="O182" s="18">
        <f>IF(ISNUMBER(M182), $B199 * N182, "")</f>
        <v>-3673.4693877551017</v>
      </c>
      <c r="Q182" s="264"/>
      <c r="R182" s="264"/>
      <c r="S182" s="264"/>
    </row>
    <row r="183" spans="1:19" ht="17.25" thickBot="1">
      <c r="A183" s="127" t="s">
        <v>214</v>
      </c>
      <c r="B183" s="128">
        <v>12.5</v>
      </c>
      <c r="C183" s="78">
        <v>-9.4202898600000001E-2</v>
      </c>
      <c r="D183" s="20">
        <v>12.5</v>
      </c>
      <c r="E183" s="21">
        <f t="shared" si="94"/>
        <v>0</v>
      </c>
      <c r="F183" s="22">
        <f>IF(ISNUMBER(D183), $B199 * E183, "")</f>
        <v>0</v>
      </c>
      <c r="G183" s="30">
        <v>12.8</v>
      </c>
      <c r="H183" s="21">
        <f t="shared" si="95"/>
        <v>2.4000000000000056E-2</v>
      </c>
      <c r="I183" s="105">
        <f>IF(ISNUMBER(G183), $B199 * H183, "")</f>
        <v>3600.0000000000082</v>
      </c>
      <c r="J183" s="20">
        <v>12.7</v>
      </c>
      <c r="K183" s="21">
        <f t="shared" si="96"/>
        <v>1.5999999999999945E-2</v>
      </c>
      <c r="L183" s="22">
        <f>IF(ISNUMBER(J183), $B199 * K183, "")</f>
        <v>2399.9999999999918</v>
      </c>
      <c r="M183" s="30">
        <v>12.5</v>
      </c>
      <c r="N183" s="21">
        <f t="shared" si="97"/>
        <v>0</v>
      </c>
      <c r="O183" s="22">
        <f>IF(ISNUMBER(M183), $B199 * N183, "")</f>
        <v>0</v>
      </c>
      <c r="Q183" s="264"/>
      <c r="R183" s="264"/>
      <c r="S183" s="264"/>
    </row>
    <row r="184" spans="1:19" ht="17.25" thickBot="1">
      <c r="A184" s="125" t="s">
        <v>184</v>
      </c>
      <c r="B184" s="129">
        <v>10370</v>
      </c>
      <c r="C184" s="80">
        <v>-9.4323144100000006E-2</v>
      </c>
      <c r="D184" s="106">
        <v>10190</v>
      </c>
      <c r="E184" s="107">
        <f>IF(ISNUMBER(D184), (D184 - $B184) / $B184, "")</f>
        <v>-1.7357762777242044E-2</v>
      </c>
      <c r="F184" s="108">
        <f>IF(ISNUMBER(D184), $B199 * E184, "")</f>
        <v>-2603.6644165863067</v>
      </c>
      <c r="G184" s="109">
        <v>10500</v>
      </c>
      <c r="H184" s="107">
        <f>IF(ISNUMBER(G184), (G184 - $B184) / $B184, "")</f>
        <v>1.253616200578592E-2</v>
      </c>
      <c r="I184" s="110">
        <f>IF(ISNUMBER(G184), $B199 * H184, "")</f>
        <v>1880.424300867888</v>
      </c>
      <c r="J184" s="106">
        <v>10480</v>
      </c>
      <c r="K184" s="107">
        <f>IF(ISNUMBER(J184), (J184 - $B184) / $B184, "")</f>
        <v>1.0607521697203472E-2</v>
      </c>
      <c r="L184" s="108">
        <f>IF(ISNUMBER(J184), $B199 * K184, "")</f>
        <v>1591.1282545805209</v>
      </c>
      <c r="M184" s="109">
        <v>10340</v>
      </c>
      <c r="N184" s="107">
        <f>IF(ISNUMBER(M184), (M184 - $B184) / $B184, "")</f>
        <v>-2.8929604628736743E-3</v>
      </c>
      <c r="O184" s="108">
        <f>IF(ISNUMBER(M184), $B199 * N184, "")</f>
        <v>-433.94406943105116</v>
      </c>
      <c r="Q184" s="264"/>
      <c r="R184" s="264"/>
      <c r="S184" s="264"/>
    </row>
    <row r="185" spans="1:19" ht="17.25" thickBot="1">
      <c r="A185" s="125" t="s">
        <v>218</v>
      </c>
      <c r="B185" s="126">
        <v>235</v>
      </c>
      <c r="C185" s="77">
        <v>-9.6153846200000004E-2</v>
      </c>
      <c r="D185" s="15">
        <v>232</v>
      </c>
      <c r="E185" s="32">
        <f t="shared" ref="E185:E188" si="98">IF(ISNUMBER(D185), (D185 - $B185) / $B185, "")</f>
        <v>-1.276595744680851E-2</v>
      </c>
      <c r="F185" s="18">
        <f>IF(ISNUMBER(D185), $B199 * E185, "")</f>
        <v>-1914.8936170212764</v>
      </c>
      <c r="G185" s="31">
        <v>235</v>
      </c>
      <c r="H185" s="32">
        <f t="shared" ref="H185:H188" si="99">IF(ISNUMBER(G185), (G185 - $B185) / $B185, "")</f>
        <v>0</v>
      </c>
      <c r="I185" s="101">
        <f>IF(ISNUMBER(G185), $B199 * H185, "")</f>
        <v>0</v>
      </c>
      <c r="J185" s="15">
        <v>235</v>
      </c>
      <c r="K185" s="32">
        <f t="shared" ref="K185:K188" si="100">IF(ISNUMBER(J185), (J185 - $B185) / $B185, "")</f>
        <v>0</v>
      </c>
      <c r="L185" s="18">
        <f>IF(ISNUMBER(J185), $B199 * K185, "")</f>
        <v>0</v>
      </c>
      <c r="M185" s="31">
        <v>232</v>
      </c>
      <c r="N185" s="32">
        <f t="shared" ref="N185:N188" si="101">IF(ISNUMBER(M185), (M185 - $B185) / $B185, "")</f>
        <v>-1.276595744680851E-2</v>
      </c>
      <c r="O185" s="18">
        <f>IF(ISNUMBER(M185), $B199 * N185, "")</f>
        <v>-1914.8936170212764</v>
      </c>
      <c r="Q185" s="264"/>
      <c r="R185" s="264"/>
      <c r="S185" s="264"/>
    </row>
    <row r="186" spans="1:19" ht="17.25" thickBot="1">
      <c r="A186" s="125" t="s">
        <v>148</v>
      </c>
      <c r="B186" s="126">
        <v>13.6</v>
      </c>
      <c r="C186" s="77">
        <v>-9.9337748300000001E-2</v>
      </c>
      <c r="D186" s="15">
        <v>13.7</v>
      </c>
      <c r="E186" s="32">
        <f t="shared" si="98"/>
        <v>7.3529411764705621E-3</v>
      </c>
      <c r="F186" s="18">
        <f>IF(ISNUMBER(D186), $B199 * E186, "")</f>
        <v>1102.9411764705844</v>
      </c>
      <c r="G186" s="31">
        <v>14</v>
      </c>
      <c r="H186" s="32">
        <f t="shared" si="99"/>
        <v>2.941176470588238E-2</v>
      </c>
      <c r="I186" s="101">
        <f>IF(ISNUMBER(G186), $B199 * H186, "")</f>
        <v>4411.7647058823568</v>
      </c>
      <c r="J186" s="15">
        <v>14</v>
      </c>
      <c r="K186" s="32">
        <f t="shared" si="100"/>
        <v>2.941176470588238E-2</v>
      </c>
      <c r="L186" s="18">
        <f>IF(ISNUMBER(J186), $B199 * K186, "")</f>
        <v>4411.7647058823568</v>
      </c>
      <c r="M186" s="31">
        <v>13.8</v>
      </c>
      <c r="N186" s="32">
        <f t="shared" si="101"/>
        <v>1.4705882352941256E-2</v>
      </c>
      <c r="O186" s="18">
        <f>IF(ISNUMBER(M186), $B199 * N186, "")</f>
        <v>2205.8823529411884</v>
      </c>
      <c r="Q186" s="264"/>
      <c r="R186" s="264"/>
      <c r="S186" s="264"/>
    </row>
    <row r="187" spans="1:19" ht="17.25" thickBot="1">
      <c r="A187" s="125" t="s">
        <v>118</v>
      </c>
      <c r="B187" s="126">
        <v>4755</v>
      </c>
      <c r="C187" s="77">
        <v>-0.10283018870000001</v>
      </c>
      <c r="D187" s="15">
        <v>4590</v>
      </c>
      <c r="E187" s="32">
        <f t="shared" si="98"/>
        <v>-3.4700315457413249E-2</v>
      </c>
      <c r="F187" s="18">
        <f>IF(ISNUMBER(D187), $B199 * E187, "")</f>
        <v>-5205.0473186119871</v>
      </c>
      <c r="G187" s="31">
        <v>4735</v>
      </c>
      <c r="H187" s="32">
        <f t="shared" si="99"/>
        <v>-4.206098843322818E-3</v>
      </c>
      <c r="I187" s="101">
        <f>IF(ISNUMBER(G187), $B199 * H187, "")</f>
        <v>-630.91482649842271</v>
      </c>
      <c r="J187" s="15">
        <v>4730</v>
      </c>
      <c r="K187" s="32">
        <f t="shared" si="100"/>
        <v>-5.2576235541535229E-3</v>
      </c>
      <c r="L187" s="18">
        <f>IF(ISNUMBER(J187), $B199 * K187, "")</f>
        <v>-788.64353312302842</v>
      </c>
      <c r="M187" s="31">
        <v>4665</v>
      </c>
      <c r="N187" s="32">
        <f t="shared" si="101"/>
        <v>-1.8927444794952682E-2</v>
      </c>
      <c r="O187" s="18">
        <f>IF(ISNUMBER(M187), $B199 * N187, "")</f>
        <v>-2839.116719242902</v>
      </c>
      <c r="Q187" s="33"/>
      <c r="R187" s="33"/>
    </row>
    <row r="188" spans="1:19" ht="17.25" thickBot="1">
      <c r="A188" s="130" t="s">
        <v>242</v>
      </c>
      <c r="B188" s="131">
        <v>2575</v>
      </c>
      <c r="C188" s="79">
        <v>-0.1043478261</v>
      </c>
      <c r="D188" s="24">
        <v>2440</v>
      </c>
      <c r="E188" s="25">
        <f t="shared" si="98"/>
        <v>-5.2427184466019419E-2</v>
      </c>
      <c r="F188" s="104">
        <f>IF(ISNUMBER(D188), $B199 * E188, "")</f>
        <v>-7864.0776699029129</v>
      </c>
      <c r="G188" s="102">
        <v>2520</v>
      </c>
      <c r="H188" s="25">
        <f t="shared" si="99"/>
        <v>-2.1359223300970873E-2</v>
      </c>
      <c r="I188" s="103">
        <f>IF(ISNUMBER(G188), $B199 * H188, "")</f>
        <v>-3203.8834951456311</v>
      </c>
      <c r="J188" s="24">
        <v>2500</v>
      </c>
      <c r="K188" s="25">
        <f t="shared" si="100"/>
        <v>-2.9126213592233011E-2</v>
      </c>
      <c r="L188" s="104">
        <f>IF(ISNUMBER(J188), $B199 * K188, "")</f>
        <v>-4368.9320388349515</v>
      </c>
      <c r="M188" s="102">
        <v>2465</v>
      </c>
      <c r="N188" s="25">
        <f t="shared" si="101"/>
        <v>-4.2718446601941747E-2</v>
      </c>
      <c r="O188" s="104">
        <f>IF(ISNUMBER(M188), $B199 * N188, "")</f>
        <v>-6407.7669902912621</v>
      </c>
      <c r="Q188" s="265"/>
      <c r="R188" s="266"/>
      <c r="S188" s="267"/>
    </row>
    <row r="189" spans="1:19">
      <c r="A189" s="123" t="s">
        <v>198</v>
      </c>
      <c r="B189" s="124">
        <v>213</v>
      </c>
      <c r="C189" s="76">
        <v>-0.1050420168</v>
      </c>
      <c r="D189" s="13">
        <v>209</v>
      </c>
      <c r="E189" s="14">
        <f>IF(ISNUMBER(D189), (D189 - $B189) / $B189, "")</f>
        <v>-1.8779342723004695E-2</v>
      </c>
      <c r="F189" s="16">
        <f>IF(ISNUMBER(D189), $B199 * E189, "")</f>
        <v>-2816.9014084507044</v>
      </c>
      <c r="G189" s="29">
        <v>213</v>
      </c>
      <c r="H189" s="14">
        <f>IF(ISNUMBER(G189), (G189 - $B189) / $B189, "")</f>
        <v>0</v>
      </c>
      <c r="I189" s="100">
        <f>IF(ISNUMBER(G189), $B199 * H189, "")</f>
        <v>0</v>
      </c>
      <c r="J189" s="13">
        <v>211</v>
      </c>
      <c r="K189" s="14">
        <f>IF(ISNUMBER(J189), (J189 - $B189) / $B189, "")</f>
        <v>-9.3896713615023476E-3</v>
      </c>
      <c r="L189" s="16">
        <f>IF(ISNUMBER(J189), $B199 * K189, "")</f>
        <v>-1408.4507042253522</v>
      </c>
      <c r="M189" s="29">
        <v>208</v>
      </c>
      <c r="N189" s="14">
        <f>IF(ISNUMBER(M189), (M189 - $B189) / $B189, "")</f>
        <v>-2.3474178403755867E-2</v>
      </c>
      <c r="O189" s="16">
        <f>IF(ISNUMBER(M189), $B199 * N189, "")</f>
        <v>-3521.1267605633802</v>
      </c>
      <c r="Q189" s="268"/>
      <c r="R189" s="269"/>
      <c r="S189" s="270"/>
    </row>
    <row r="190" spans="1:19" ht="17.25" thickBot="1">
      <c r="A190" s="125" t="s">
        <v>176</v>
      </c>
      <c r="B190" s="126">
        <v>24.2</v>
      </c>
      <c r="C190" s="77">
        <v>-0.10701107009999999</v>
      </c>
      <c r="D190" s="15">
        <v>23.5</v>
      </c>
      <c r="E190" s="32">
        <f t="shared" ref="E190:E193" si="102">IF(ISNUMBER(D190), (D190 - $B190) / $B190, "")</f>
        <v>-2.8925619834710717E-2</v>
      </c>
      <c r="F190" s="18">
        <f>IF(ISNUMBER(D190), $B199 * E190, "")</f>
        <v>-4338.8429752066077</v>
      </c>
      <c r="G190" s="31">
        <v>24.1</v>
      </c>
      <c r="H190" s="32">
        <f t="shared" ref="H190:H193" si="103">IF(ISNUMBER(G190), (G190 - $B190) / $B190, "")</f>
        <v>-4.1322314049585893E-3</v>
      </c>
      <c r="I190" s="101">
        <f>IF(ISNUMBER(G190), $B199 * H190, "")</f>
        <v>-619.83471074378838</v>
      </c>
      <c r="J190" s="15">
        <v>23.8</v>
      </c>
      <c r="K190" s="32">
        <f t="shared" ref="K190:K193" si="104">IF(ISNUMBER(J190), (J190 - $B190) / $B190, "")</f>
        <v>-1.6528925619834652E-2</v>
      </c>
      <c r="L190" s="18">
        <f>IF(ISNUMBER(J190), $B199 * K190, "")</f>
        <v>-2479.3388429751976</v>
      </c>
      <c r="M190" s="31">
        <v>23.6</v>
      </c>
      <c r="N190" s="32">
        <f t="shared" ref="N190:N193" si="105">IF(ISNUMBER(M190), (M190 - $B190) / $B190, "")</f>
        <v>-2.479338842975198E-2</v>
      </c>
      <c r="O190" s="18">
        <f>IF(ISNUMBER(M190), $B199 * N190, "")</f>
        <v>-3719.0082644627969</v>
      </c>
      <c r="Q190" s="271"/>
      <c r="R190" s="272"/>
      <c r="S190" s="273"/>
    </row>
    <row r="191" spans="1:19" ht="17.25" thickBot="1">
      <c r="A191" s="125" t="s">
        <v>206</v>
      </c>
      <c r="B191" s="126">
        <v>15.6</v>
      </c>
      <c r="C191" s="77">
        <v>-0.10857142860000001</v>
      </c>
      <c r="D191" s="15">
        <v>15.9</v>
      </c>
      <c r="E191" s="32">
        <f t="shared" si="102"/>
        <v>1.9230769230769277E-2</v>
      </c>
      <c r="F191" s="18">
        <f>IF(ISNUMBER(D191), $B199 * E191, "")</f>
        <v>2884.6153846153916</v>
      </c>
      <c r="G191" s="31">
        <v>16</v>
      </c>
      <c r="H191" s="32">
        <f t="shared" si="103"/>
        <v>2.5641025641025664E-2</v>
      </c>
      <c r="I191" s="101">
        <f>IF(ISNUMBER(G191), $B199 * H191, "")</f>
        <v>3846.1538461538498</v>
      </c>
      <c r="J191" s="15">
        <v>15.9</v>
      </c>
      <c r="K191" s="32">
        <f t="shared" si="104"/>
        <v>1.9230769230769277E-2</v>
      </c>
      <c r="L191" s="18">
        <f>IF(ISNUMBER(J191), $B199 * K191, "")</f>
        <v>2884.6153846153916</v>
      </c>
      <c r="M191" s="31">
        <v>15.8</v>
      </c>
      <c r="N191" s="32">
        <f t="shared" si="105"/>
        <v>1.2820512820512889E-2</v>
      </c>
      <c r="O191" s="18">
        <f>IF(ISNUMBER(M191), $B199 * N191, "")</f>
        <v>1923.0769230769333</v>
      </c>
      <c r="Q191" s="264"/>
      <c r="R191" s="264"/>
      <c r="S191" s="264"/>
    </row>
    <row r="192" spans="1:19" ht="17.25" thickBot="1">
      <c r="A192" s="125" t="s">
        <v>186</v>
      </c>
      <c r="B192" s="126">
        <v>16.2</v>
      </c>
      <c r="C192" s="77">
        <v>-0.1098901099</v>
      </c>
      <c r="D192" s="15">
        <v>17</v>
      </c>
      <c r="E192" s="32">
        <f t="shared" si="102"/>
        <v>4.9382716049382762E-2</v>
      </c>
      <c r="F192" s="18">
        <f>IF(ISNUMBER(D192), $B199 * E192, "")</f>
        <v>7407.4074074074142</v>
      </c>
      <c r="G192" s="31">
        <v>17.100000000000001</v>
      </c>
      <c r="H192" s="32">
        <f t="shared" si="103"/>
        <v>5.5555555555555691E-2</v>
      </c>
      <c r="I192" s="101">
        <f>IF(ISNUMBER(G192), $B199 * H192, "")</f>
        <v>8333.3333333333539</v>
      </c>
      <c r="J192" s="15">
        <v>16.8</v>
      </c>
      <c r="K192" s="32">
        <f t="shared" si="104"/>
        <v>3.7037037037037125E-2</v>
      </c>
      <c r="L192" s="18">
        <f>IF(ISNUMBER(J192), $B199 * K192, "")</f>
        <v>5555.5555555555684</v>
      </c>
      <c r="M192" s="31">
        <v>16.5</v>
      </c>
      <c r="N192" s="32">
        <f t="shared" si="105"/>
        <v>1.8518518518518563E-2</v>
      </c>
      <c r="O192" s="18">
        <f>IF(ISNUMBER(M192), $B199 * N192, "")</f>
        <v>2777.7777777777842</v>
      </c>
      <c r="Q192" s="274"/>
      <c r="R192" s="274"/>
      <c r="S192" s="274"/>
    </row>
    <row r="193" spans="1:19" ht="17.25" thickBot="1">
      <c r="A193" s="127" t="s">
        <v>67</v>
      </c>
      <c r="B193" s="128">
        <v>4915</v>
      </c>
      <c r="C193" s="78">
        <v>-0.1112115732</v>
      </c>
      <c r="D193" s="20">
        <v>4735</v>
      </c>
      <c r="E193" s="21">
        <f t="shared" si="102"/>
        <v>-3.6622583926754833E-2</v>
      </c>
      <c r="F193" s="22">
        <f>IF(ISNUMBER(D193), $B199 * E193, "")</f>
        <v>-5493.3875890132249</v>
      </c>
      <c r="G193" s="30">
        <v>4870</v>
      </c>
      <c r="H193" s="21">
        <f t="shared" si="103"/>
        <v>-9.1556459816887082E-3</v>
      </c>
      <c r="I193" s="105">
        <f>IF(ISNUMBER(G193), $B199 * H193, "")</f>
        <v>-1373.3468972533062</v>
      </c>
      <c r="J193" s="20">
        <v>4860</v>
      </c>
      <c r="K193" s="21">
        <f t="shared" si="104"/>
        <v>-1.1190233977619531E-2</v>
      </c>
      <c r="L193" s="22">
        <f>IF(ISNUMBER(J193), $B199 * K193, "")</f>
        <v>-1678.5350966429296</v>
      </c>
      <c r="M193" s="30">
        <v>4795</v>
      </c>
      <c r="N193" s="21">
        <f t="shared" si="105"/>
        <v>-2.4415055951169887E-2</v>
      </c>
      <c r="O193" s="22">
        <f>IF(ISNUMBER(M193), $B199 * N193, "")</f>
        <v>-3662.2583926754833</v>
      </c>
      <c r="Q193" s="274"/>
      <c r="R193" s="274"/>
      <c r="S193" s="274"/>
    </row>
    <row r="194" spans="1:19" ht="17.25" thickBot="1">
      <c r="A194" s="125" t="s">
        <v>238</v>
      </c>
      <c r="B194" s="129">
        <v>184</v>
      </c>
      <c r="C194" s="80">
        <v>-0.1196172249</v>
      </c>
      <c r="D194" s="106">
        <v>176</v>
      </c>
      <c r="E194" s="107">
        <f>IF(ISNUMBER(D194), (D194 - $B194) / $B194, "")</f>
        <v>-4.3478260869565216E-2</v>
      </c>
      <c r="F194" s="108">
        <f>IF(ISNUMBER(D194), $B199 * E194, "")</f>
        <v>-6521.7391304347821</v>
      </c>
      <c r="G194" s="109">
        <v>178</v>
      </c>
      <c r="H194" s="107">
        <f>IF(ISNUMBER(G194), (G194 - $B194) / $B194, "")</f>
        <v>-3.2608695652173912E-2</v>
      </c>
      <c r="I194" s="110">
        <f>IF(ISNUMBER(G194), $B199 * H194, "")</f>
        <v>-4891.304347826087</v>
      </c>
      <c r="J194" s="106">
        <v>177</v>
      </c>
      <c r="K194" s="107">
        <f>IF(ISNUMBER(J194), (J194 - $B194) / $B194, "")</f>
        <v>-3.8043478260869568E-2</v>
      </c>
      <c r="L194" s="108">
        <f>IF(ISNUMBER(J194), $B199 * K194, "")</f>
        <v>-5706.521739130435</v>
      </c>
      <c r="M194" s="109">
        <v>178</v>
      </c>
      <c r="N194" s="107">
        <f>IF(ISNUMBER(M194), (M194 - $B194) / $B194, "")</f>
        <v>-3.2608695652173912E-2</v>
      </c>
      <c r="O194" s="108">
        <f>IF(ISNUMBER(M194), $B199 * N194, "")</f>
        <v>-4891.304347826087</v>
      </c>
      <c r="Q194" s="264"/>
      <c r="R194" s="264"/>
      <c r="S194" s="264"/>
    </row>
    <row r="195" spans="1:19" ht="17.25" thickBot="1">
      <c r="A195" s="125" t="s">
        <v>216</v>
      </c>
      <c r="B195" s="126">
        <v>204</v>
      </c>
      <c r="C195" s="77">
        <v>-0.1206896552</v>
      </c>
      <c r="D195" s="15">
        <v>212</v>
      </c>
      <c r="E195" s="32">
        <f t="shared" ref="E195:E198" si="106">IF(ISNUMBER(D195), (D195 - $B195) / $B195, "")</f>
        <v>3.9215686274509803E-2</v>
      </c>
      <c r="F195" s="18">
        <f>IF(ISNUMBER(D195), $B199 * E195, "")</f>
        <v>5882.3529411764703</v>
      </c>
      <c r="G195" s="31">
        <v>216</v>
      </c>
      <c r="H195" s="32">
        <f t="shared" ref="H195:H198" si="107">IF(ISNUMBER(G195), (G195 - $B195) / $B195, "")</f>
        <v>5.8823529411764705E-2</v>
      </c>
      <c r="I195" s="101">
        <f>IF(ISNUMBER(G195), $B199 * H195, "")</f>
        <v>8823.5294117647063</v>
      </c>
      <c r="J195" s="15">
        <v>214</v>
      </c>
      <c r="K195" s="32">
        <f t="shared" ref="K195:K198" si="108">IF(ISNUMBER(J195), (J195 - $B195) / $B195, "")</f>
        <v>4.9019607843137254E-2</v>
      </c>
      <c r="L195" s="18">
        <f>IF(ISNUMBER(J195), $B199 * K195, "")</f>
        <v>7352.9411764705883</v>
      </c>
      <c r="M195" s="31">
        <v>213</v>
      </c>
      <c r="N195" s="32">
        <f t="shared" ref="N195:N198" si="109">IF(ISNUMBER(M195), (M195 - $B195) / $B195, "")</f>
        <v>4.4117647058823532E-2</v>
      </c>
      <c r="O195" s="18">
        <f>IF(ISNUMBER(M195), $B199 * N195, "")</f>
        <v>6617.6470588235297</v>
      </c>
      <c r="Q195" s="264"/>
      <c r="R195" s="264"/>
      <c r="S195" s="264"/>
    </row>
    <row r="196" spans="1:19" ht="17.25" thickBot="1">
      <c r="A196" s="125" t="s">
        <v>208</v>
      </c>
      <c r="B196" s="126">
        <v>20</v>
      </c>
      <c r="C196" s="77">
        <v>-0.12663755460000001</v>
      </c>
      <c r="D196" s="15">
        <v>20.100000000000001</v>
      </c>
      <c r="E196" s="32">
        <f t="shared" si="106"/>
        <v>5.0000000000000712E-3</v>
      </c>
      <c r="F196" s="18">
        <f>IF(ISNUMBER(D196), $B199 * E196, "")</f>
        <v>750.00000000001069</v>
      </c>
      <c r="G196" s="31">
        <v>20.5</v>
      </c>
      <c r="H196" s="32">
        <f t="shared" si="107"/>
        <v>2.5000000000000001E-2</v>
      </c>
      <c r="I196" s="101">
        <f>IF(ISNUMBER(G196), $B199 * H196, "")</f>
        <v>3750</v>
      </c>
      <c r="J196" s="15">
        <v>20.2</v>
      </c>
      <c r="K196" s="32">
        <f t="shared" si="108"/>
        <v>9.9999999999999638E-3</v>
      </c>
      <c r="L196" s="18">
        <f>IF(ISNUMBER(J196), $B199 * K196, "")</f>
        <v>1499.9999999999945</v>
      </c>
      <c r="M196" s="31">
        <v>20.100000000000001</v>
      </c>
      <c r="N196" s="32">
        <f t="shared" si="109"/>
        <v>5.0000000000000712E-3</v>
      </c>
      <c r="O196" s="18">
        <f>IF(ISNUMBER(M196), $B199 * N196, "")</f>
        <v>750.00000000001069</v>
      </c>
      <c r="Q196" s="264"/>
      <c r="R196" s="264"/>
      <c r="S196" s="264"/>
    </row>
    <row r="197" spans="1:19">
      <c r="A197" s="125" t="s">
        <v>202</v>
      </c>
      <c r="B197" s="126">
        <v>20.399999999999999</v>
      </c>
      <c r="C197" s="77">
        <v>-0.12820512819999999</v>
      </c>
      <c r="D197" s="15">
        <v>22.2</v>
      </c>
      <c r="E197" s="32">
        <f t="shared" si="106"/>
        <v>8.8235294117647106E-2</v>
      </c>
      <c r="F197" s="18">
        <f>IF(ISNUMBER(D197), $B199 * E197, "")</f>
        <v>13235.294117647067</v>
      </c>
      <c r="G197" s="31">
        <v>22.6</v>
      </c>
      <c r="H197" s="32">
        <f t="shared" si="107"/>
        <v>0.10784313725490211</v>
      </c>
      <c r="I197" s="101">
        <f>IF(ISNUMBER(G197), $B199 * H197, "")</f>
        <v>16176.470588235316</v>
      </c>
      <c r="J197" s="15">
        <v>22.6</v>
      </c>
      <c r="K197" s="32">
        <f t="shared" si="108"/>
        <v>0.10784313725490211</v>
      </c>
      <c r="L197" s="18">
        <f>IF(ISNUMBER(J197), $B199 * K197, "")</f>
        <v>16176.470588235316</v>
      </c>
      <c r="M197" s="31">
        <v>22.1</v>
      </c>
      <c r="N197" s="32">
        <f t="shared" si="109"/>
        <v>8.3333333333333481E-2</v>
      </c>
      <c r="O197" s="18">
        <f>IF(ISNUMBER(M197), $B199 * N197, "")</f>
        <v>12500.000000000022</v>
      </c>
      <c r="Q197" s="253"/>
      <c r="R197" s="254"/>
      <c r="S197" s="255"/>
    </row>
    <row r="198" spans="1:19" ht="17.25" thickBot="1">
      <c r="A198" s="130" t="s">
        <v>72</v>
      </c>
      <c r="B198" s="131">
        <v>37.700000000000003</v>
      </c>
      <c r="C198" s="79">
        <v>-0.1333333333</v>
      </c>
      <c r="D198" s="24">
        <v>36.200000000000003</v>
      </c>
      <c r="E198" s="25">
        <f t="shared" si="106"/>
        <v>-3.9787798408488062E-2</v>
      </c>
      <c r="F198" s="104">
        <f>IF(ISNUMBER(D198), $B199 * E198, "")</f>
        <v>-5968.1697612732096</v>
      </c>
      <c r="G198" s="102">
        <v>37.1</v>
      </c>
      <c r="H198" s="25">
        <f t="shared" si="107"/>
        <v>-1.5915119363395264E-2</v>
      </c>
      <c r="I198" s="103">
        <f>IF(ISNUMBER(G198), $B199 * H198, "")</f>
        <v>-2387.2679045092896</v>
      </c>
      <c r="J198" s="24">
        <v>36.9</v>
      </c>
      <c r="K198" s="25">
        <f t="shared" si="108"/>
        <v>-2.1220159151193744E-2</v>
      </c>
      <c r="L198" s="104">
        <f>IF(ISNUMBER(J198), $B199 * K198, "")</f>
        <v>-3183.0238726790617</v>
      </c>
      <c r="M198" s="102">
        <v>36.299999999999997</v>
      </c>
      <c r="N198" s="25">
        <f t="shared" si="109"/>
        <v>-3.7135278514589004E-2</v>
      </c>
      <c r="O198" s="104">
        <f>IF(ISNUMBER(M198), $B199 * N198, "")</f>
        <v>-5570.2917771883504</v>
      </c>
      <c r="Q198" s="256"/>
      <c r="R198" s="257"/>
      <c r="S198" s="258"/>
    </row>
    <row r="199" spans="1:19" ht="17.25" thickBot="1">
      <c r="A199" s="132" t="s">
        <v>268</v>
      </c>
      <c r="B199" s="317">
        <f>$B$37</f>
        <v>150000</v>
      </c>
      <c r="C199" s="318"/>
      <c r="D199" s="26" t="s">
        <v>269</v>
      </c>
      <c r="E199" s="27">
        <f>IF(COUNT(E179:E198), SUM(E179:E198) / COUNT(E179:E198), 0)</f>
        <v>-7.7358972224520831E-3</v>
      </c>
      <c r="F199" s="28">
        <f>SUM(F179:F198)</f>
        <v>-23207.691667356252</v>
      </c>
      <c r="G199" s="26" t="s">
        <v>269</v>
      </c>
      <c r="H199" s="27">
        <f>IF(COUNT(H179:H198), SUM(H179:H198) / COUNT(H179:H198), 0)</f>
        <v>1.3824422229190747E-2</v>
      </c>
      <c r="I199" s="28">
        <f>SUM(I179:I198)</f>
        <v>41473.266687572257</v>
      </c>
      <c r="J199" s="26" t="s">
        <v>269</v>
      </c>
      <c r="K199" s="27">
        <f>IF(COUNT(K179:K198), SUM(K179:K198) / COUNT(K179:K198), 0)</f>
        <v>7.4356966526789789E-3</v>
      </c>
      <c r="L199" s="28">
        <f>SUM(L179:L198)</f>
        <v>22307.089958036937</v>
      </c>
      <c r="M199" s="26" t="s">
        <v>269</v>
      </c>
      <c r="N199" s="27">
        <f>IF(COUNT(N179:N198), SUM(N179:N198) / COUNT(N179:N198), 0)</f>
        <v>-4.5832873376021018E-3</v>
      </c>
      <c r="O199" s="28">
        <f>SUM(O179:O198)</f>
        <v>-13749.862012806308</v>
      </c>
      <c r="Q199" s="259"/>
      <c r="R199" s="260"/>
      <c r="S199" s="261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60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60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59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59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59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59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59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59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59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59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591" priority="157">
      <formula>AND($N17 &gt; 0, ISNUMBER($N17))</formula>
    </cfRule>
    <cfRule type="expression" dxfId="1590" priority="158">
      <formula>AND($N17 = 0 * ISNUMBER($N17))</formula>
    </cfRule>
    <cfRule type="expression" dxfId="1589" priority="159">
      <formula>AND($N17 &lt; 0, ISNUMBER($N17))</formula>
    </cfRule>
  </conditionalFormatting>
  <conditionalFormatting sqref="A17:F36">
    <cfRule type="expression" dxfId="1588" priority="166">
      <formula>AND($E17 &gt; 0, ISNUMBER($E17))</formula>
    </cfRule>
    <cfRule type="expression" dxfId="1587" priority="167">
      <formula>AND($E17 = 0 * ISNUMBER($E17))</formula>
    </cfRule>
    <cfRule type="expression" dxfId="1586" priority="168">
      <formula>AND($E17 &lt; 0, ISNUMBER($E17))</formula>
    </cfRule>
  </conditionalFormatting>
  <conditionalFormatting sqref="A17:C36 G17:I36">
    <cfRule type="expression" dxfId="1585" priority="163">
      <formula>AND($H17 &gt; 0, ISNUMBER($H17))</formula>
    </cfRule>
    <cfRule type="expression" dxfId="1584" priority="164">
      <formula>AND($H17 = 0 * ISNUMBER($H17))</formula>
    </cfRule>
    <cfRule type="expression" dxfId="1583" priority="165">
      <formula>AND($H17 &lt; 0, ISNUMBER($H17))</formula>
    </cfRule>
  </conditionalFormatting>
  <conditionalFormatting sqref="A17:C36 J17:L36">
    <cfRule type="expression" dxfId="1582" priority="160">
      <formula>AND($K17 &gt; 0, ISNUMBER($K17))</formula>
    </cfRule>
    <cfRule type="expression" dxfId="1581" priority="161">
      <formula>AND($K17 = 0 * ISNUMBER($K17))</formula>
    </cfRule>
    <cfRule type="expression" dxfId="1580" priority="162">
      <formula>AND($K17 &lt; 0, ISNUMBER($K17))</formula>
    </cfRule>
  </conditionalFormatting>
  <conditionalFormatting sqref="D15:F16 E37:F37">
    <cfRule type="expression" dxfId="1579" priority="154">
      <formula>$E$37 &gt; 0</formula>
    </cfRule>
    <cfRule type="expression" dxfId="1578" priority="155">
      <formula>$E$37 = 0</formula>
    </cfRule>
    <cfRule type="expression" dxfId="1577" priority="156">
      <formula>$E$37 &lt; 0</formula>
    </cfRule>
  </conditionalFormatting>
  <conditionalFormatting sqref="G15:I16 H37:I37">
    <cfRule type="expression" dxfId="1576" priority="151">
      <formula>$H$37 &gt; 0</formula>
    </cfRule>
    <cfRule type="expression" dxfId="1575" priority="152">
      <formula>$H$37 = 0</formula>
    </cfRule>
    <cfRule type="expression" dxfId="1574" priority="153">
      <formula>$H$37 &lt; 0</formula>
    </cfRule>
  </conditionalFormatting>
  <conditionalFormatting sqref="J15:L16 K37:L37">
    <cfRule type="expression" dxfId="1573" priority="148">
      <formula>$K$37 &gt; 0</formula>
    </cfRule>
    <cfRule type="expression" dxfId="1572" priority="149">
      <formula>$K$37 = 0</formula>
    </cfRule>
    <cfRule type="expression" dxfId="1571" priority="150">
      <formula>$K$37 &lt; 0</formula>
    </cfRule>
  </conditionalFormatting>
  <conditionalFormatting sqref="M15:O16 N37:O37">
    <cfRule type="expression" dxfId="1570" priority="145">
      <formula>$N$37 &gt; 0</formula>
    </cfRule>
    <cfRule type="expression" dxfId="1569" priority="146">
      <formula>$N$37 = 0</formula>
    </cfRule>
    <cfRule type="expression" dxfId="1568" priority="147">
      <formula>$N$37 &lt; 0</formula>
    </cfRule>
  </conditionalFormatting>
  <conditionalFormatting sqref="A44:C63 M44:O63">
    <cfRule type="expression" dxfId="1567" priority="133">
      <formula>AND($N44 &gt; 0, ISNUMBER($N44))</formula>
    </cfRule>
    <cfRule type="expression" dxfId="1566" priority="134">
      <formula>AND($N44 = 0 * ISNUMBER($N44))</formula>
    </cfRule>
    <cfRule type="expression" dxfId="1565" priority="135">
      <formula>AND($N44 &lt; 0, ISNUMBER($N44))</formula>
    </cfRule>
  </conditionalFormatting>
  <conditionalFormatting sqref="A44:F63">
    <cfRule type="expression" dxfId="1564" priority="142">
      <formula>AND($E44 &gt; 0, ISNUMBER($E44))</formula>
    </cfRule>
    <cfRule type="expression" dxfId="1563" priority="143">
      <formula>AND($E44 = 0 * ISNUMBER($E44))</formula>
    </cfRule>
    <cfRule type="expression" dxfId="1562" priority="144">
      <formula>AND($E44 &lt; 0, ISNUMBER($E44))</formula>
    </cfRule>
  </conditionalFormatting>
  <conditionalFormatting sqref="A44:C63 G44:I63">
    <cfRule type="expression" dxfId="1561" priority="139">
      <formula>AND($H44 &gt; 0, ISNUMBER($H44))</formula>
    </cfRule>
    <cfRule type="expression" dxfId="1560" priority="140">
      <formula>AND($H44 = 0 * ISNUMBER($H44))</formula>
    </cfRule>
    <cfRule type="expression" dxfId="1559" priority="141">
      <formula>AND($H44 &lt; 0, ISNUMBER($H44))</formula>
    </cfRule>
  </conditionalFormatting>
  <conditionalFormatting sqref="A44:C63 J44:L63">
    <cfRule type="expression" dxfId="1558" priority="136">
      <formula>AND($K44 &gt; 0, ISNUMBER($K44))</formula>
    </cfRule>
    <cfRule type="expression" dxfId="1557" priority="137">
      <formula>AND($K44 = 0 * ISNUMBER($K44))</formula>
    </cfRule>
    <cfRule type="expression" dxfId="1556" priority="138">
      <formula>AND($K44 &lt; 0, ISNUMBER($K44))</formula>
    </cfRule>
  </conditionalFormatting>
  <conditionalFormatting sqref="D42:F43 E64:F64">
    <cfRule type="expression" dxfId="1555" priority="130">
      <formula>$E$64 &gt; 0</formula>
    </cfRule>
    <cfRule type="expression" dxfId="1554" priority="131">
      <formula>$E$64 = 0</formula>
    </cfRule>
    <cfRule type="expression" dxfId="1553" priority="132">
      <formula>$E$64 &lt; 0</formula>
    </cfRule>
  </conditionalFormatting>
  <conditionalFormatting sqref="G42:I43 H64:I64">
    <cfRule type="expression" dxfId="1552" priority="127">
      <formula>$H$64 &gt; 0</formula>
    </cfRule>
    <cfRule type="expression" dxfId="1551" priority="128">
      <formula>$H$64 = 0</formula>
    </cfRule>
    <cfRule type="expression" dxfId="1550" priority="129">
      <formula>$H$64 &lt; 0</formula>
    </cfRule>
  </conditionalFormatting>
  <conditionalFormatting sqref="J42:L43 K64:L64">
    <cfRule type="expression" dxfId="1549" priority="124">
      <formula>$K$64 &gt; 0</formula>
    </cfRule>
    <cfRule type="expression" dxfId="1548" priority="125">
      <formula>$K$64 = 0</formula>
    </cfRule>
    <cfRule type="expression" dxfId="1547" priority="126">
      <formula>$K$64 &lt; 0</formula>
    </cfRule>
  </conditionalFormatting>
  <conditionalFormatting sqref="M42:O43 N64:O64">
    <cfRule type="expression" dxfId="1546" priority="121">
      <formula>$N$64 &gt; 0</formula>
    </cfRule>
    <cfRule type="expression" dxfId="1545" priority="122">
      <formula>$N$64 = 0</formula>
    </cfRule>
    <cfRule type="expression" dxfId="1544" priority="123">
      <formula>$N$64 &lt; 0</formula>
    </cfRule>
  </conditionalFormatting>
  <conditionalFormatting sqref="A71:C90 M71:O90">
    <cfRule type="expression" dxfId="1543" priority="109">
      <formula>AND($N71 &gt; 0, ISNUMBER($N71))</formula>
    </cfRule>
    <cfRule type="expression" dxfId="1542" priority="110">
      <formula>AND($N71 = 0 * ISNUMBER($N71))</formula>
    </cfRule>
    <cfRule type="expression" dxfId="1541" priority="111">
      <formula>AND($N71 &lt; 0, ISNUMBER($N71))</formula>
    </cfRule>
  </conditionalFormatting>
  <conditionalFormatting sqref="A71:F90">
    <cfRule type="expression" dxfId="1540" priority="118">
      <formula>AND($E71 &gt; 0, ISNUMBER($E71))</formula>
    </cfRule>
    <cfRule type="expression" dxfId="1539" priority="119">
      <formula>AND($E71 = 0 * ISNUMBER($E71))</formula>
    </cfRule>
    <cfRule type="expression" dxfId="1538" priority="120">
      <formula>AND($E71 &lt; 0, ISNUMBER($E71))</formula>
    </cfRule>
  </conditionalFormatting>
  <conditionalFormatting sqref="A71:C90 G71:I90">
    <cfRule type="expression" dxfId="1537" priority="115">
      <formula>AND($H71 &gt; 0, ISNUMBER($H71))</formula>
    </cfRule>
    <cfRule type="expression" dxfId="1536" priority="116">
      <formula>AND($H71 = 0 * ISNUMBER($H71))</formula>
    </cfRule>
    <cfRule type="expression" dxfId="1535" priority="117">
      <formula>AND($H71 &lt; 0, ISNUMBER($H71))</formula>
    </cfRule>
  </conditionalFormatting>
  <conditionalFormatting sqref="A71:C90 J71:L90">
    <cfRule type="expression" dxfId="1534" priority="112">
      <formula>AND($K71 &gt; 0, ISNUMBER($K71))</formula>
    </cfRule>
    <cfRule type="expression" dxfId="1533" priority="113">
      <formula>AND($K71 = 0 * ISNUMBER($K71))</formula>
    </cfRule>
    <cfRule type="expression" dxfId="1532" priority="114">
      <formula>AND($K71 &lt; 0, ISNUMBER($K71))</formula>
    </cfRule>
  </conditionalFormatting>
  <conditionalFormatting sqref="D69:F70 E91:F91">
    <cfRule type="expression" dxfId="1531" priority="106">
      <formula>$E$91 &gt; 0</formula>
    </cfRule>
    <cfRule type="expression" dxfId="1530" priority="107">
      <formula>$E$91 = 0</formula>
    </cfRule>
    <cfRule type="expression" dxfId="1529" priority="108">
      <formula>$E$91 &lt; 0</formula>
    </cfRule>
  </conditionalFormatting>
  <conditionalFormatting sqref="G69:I70 H91:I91">
    <cfRule type="expression" dxfId="1528" priority="103">
      <formula>$H$91 &gt; 0</formula>
    </cfRule>
    <cfRule type="expression" dxfId="1527" priority="104">
      <formula>$H$91 = 0</formula>
    </cfRule>
    <cfRule type="expression" dxfId="1526" priority="105">
      <formula>$H$91 &lt; 0</formula>
    </cfRule>
  </conditionalFormatting>
  <conditionalFormatting sqref="J69:L70 K91:L91">
    <cfRule type="expression" dxfId="1525" priority="100">
      <formula>$K$91 &gt; 0</formula>
    </cfRule>
    <cfRule type="expression" dxfId="1524" priority="101">
      <formula>$K$91 = 0</formula>
    </cfRule>
    <cfRule type="expression" dxfId="1523" priority="102">
      <formula>$K$91 &lt; 0</formula>
    </cfRule>
  </conditionalFormatting>
  <conditionalFormatting sqref="M69:O70 N91:O91">
    <cfRule type="expression" dxfId="1522" priority="97">
      <formula>$N$91 &gt; 0</formula>
    </cfRule>
    <cfRule type="expression" dxfId="1521" priority="98">
      <formula>$N$91 = 0</formula>
    </cfRule>
    <cfRule type="expression" dxfId="1520" priority="99">
      <formula>$N$91 &lt; 0</formula>
    </cfRule>
  </conditionalFormatting>
  <conditionalFormatting sqref="A98:C117 M98:O117">
    <cfRule type="expression" dxfId="1519" priority="85">
      <formula>AND($N98 &gt; 0, ISNUMBER($N98))</formula>
    </cfRule>
    <cfRule type="expression" dxfId="1518" priority="86">
      <formula>AND($N98 = 0 * ISNUMBER($N98))</formula>
    </cfRule>
    <cfRule type="expression" dxfId="1517" priority="87">
      <formula>AND($N98 &lt; 0, ISNUMBER($N98))</formula>
    </cfRule>
  </conditionalFormatting>
  <conditionalFormatting sqref="A98:F117">
    <cfRule type="expression" dxfId="1516" priority="94">
      <formula>AND($E98 &gt; 0, ISNUMBER($E98))</formula>
    </cfRule>
    <cfRule type="expression" dxfId="1515" priority="95">
      <formula>AND($E98 = 0 * ISNUMBER($E98))</formula>
    </cfRule>
    <cfRule type="expression" dxfId="1514" priority="96">
      <formula>AND($E98 &lt; 0, ISNUMBER($E98))</formula>
    </cfRule>
  </conditionalFormatting>
  <conditionalFormatting sqref="A98:C117 G98:I117">
    <cfRule type="expression" dxfId="1513" priority="91">
      <formula>AND($H98 &gt; 0, ISNUMBER($H98))</formula>
    </cfRule>
    <cfRule type="expression" dxfId="1512" priority="92">
      <formula>AND($H98 = 0 * ISNUMBER($H98))</formula>
    </cfRule>
    <cfRule type="expression" dxfId="1511" priority="93">
      <formula>AND($H98 &lt; 0, ISNUMBER($H98))</formula>
    </cfRule>
  </conditionalFormatting>
  <conditionalFormatting sqref="A98:C117 J98:L117">
    <cfRule type="expression" dxfId="1510" priority="88">
      <formula>AND($K98 &gt; 0, ISNUMBER($K98))</formula>
    </cfRule>
    <cfRule type="expression" dxfId="1509" priority="89">
      <formula>AND($K98 = 0 * ISNUMBER($K98))</formula>
    </cfRule>
    <cfRule type="expression" dxfId="1508" priority="90">
      <formula>AND($K98 &lt; 0, ISNUMBER($K98))</formula>
    </cfRule>
  </conditionalFormatting>
  <conditionalFormatting sqref="D96:F97 E118:F118">
    <cfRule type="expression" dxfId="1507" priority="82">
      <formula>$E$118 &gt; 0</formula>
    </cfRule>
    <cfRule type="expression" dxfId="1506" priority="83">
      <formula>$E$118 = 0</formula>
    </cfRule>
    <cfRule type="expression" dxfId="1505" priority="84">
      <formula>$E$118 &lt; 0</formula>
    </cfRule>
  </conditionalFormatting>
  <conditionalFormatting sqref="G96:I97 H118:I118">
    <cfRule type="expression" dxfId="1504" priority="79">
      <formula>$H$118 &gt; 0</formula>
    </cfRule>
    <cfRule type="expression" dxfId="1503" priority="80">
      <formula>$H$118 = 0</formula>
    </cfRule>
    <cfRule type="expression" dxfId="1502" priority="81">
      <formula>$H$118 &lt; 0</formula>
    </cfRule>
  </conditionalFormatting>
  <conditionalFormatting sqref="J96:L97 K118:L118">
    <cfRule type="expression" dxfId="1501" priority="76">
      <formula>$K$118 &gt; 0</formula>
    </cfRule>
    <cfRule type="expression" dxfId="1500" priority="77">
      <formula>$K$118 = 0</formula>
    </cfRule>
    <cfRule type="expression" dxfId="1499" priority="78">
      <formula>$K$118 &lt; 0</formula>
    </cfRule>
  </conditionalFormatting>
  <conditionalFormatting sqref="M96:O97 N118:O118">
    <cfRule type="expression" dxfId="1498" priority="73">
      <formula>$N$118 &gt; 0</formula>
    </cfRule>
    <cfRule type="expression" dxfId="1497" priority="74">
      <formula>$N$118 = 0</formula>
    </cfRule>
    <cfRule type="expression" dxfId="1496" priority="75">
      <formula>$N$118 &lt; 0</formula>
    </cfRule>
  </conditionalFormatting>
  <conditionalFormatting sqref="A125:C144 M125:O144">
    <cfRule type="expression" dxfId="1495" priority="61">
      <formula>AND($N125 &gt; 0, ISNUMBER($N125))</formula>
    </cfRule>
    <cfRule type="expression" dxfId="1494" priority="62">
      <formula>AND($N125 = 0 * ISNUMBER($N125))</formula>
    </cfRule>
    <cfRule type="expression" dxfId="1493" priority="63">
      <formula>AND($N125 &lt; 0, ISNUMBER($N125))</formula>
    </cfRule>
  </conditionalFormatting>
  <conditionalFormatting sqref="A125:F144">
    <cfRule type="expression" dxfId="1492" priority="70">
      <formula>AND($E125 &gt; 0, ISNUMBER($E125))</formula>
    </cfRule>
    <cfRule type="expression" dxfId="1491" priority="71">
      <formula>AND($E125 = 0 * ISNUMBER($E125))</formula>
    </cfRule>
    <cfRule type="expression" dxfId="1490" priority="72">
      <formula>AND($E125 &lt; 0, ISNUMBER($E125))</formula>
    </cfRule>
  </conditionalFormatting>
  <conditionalFormatting sqref="A125:C144 G125:I144">
    <cfRule type="expression" dxfId="1489" priority="67">
      <formula>AND($H125 &gt; 0, ISNUMBER($H125))</formula>
    </cfRule>
    <cfRule type="expression" dxfId="1488" priority="68">
      <formula>AND($H125 = 0 * ISNUMBER($H125))</formula>
    </cfRule>
    <cfRule type="expression" dxfId="1487" priority="69">
      <formula>AND($H125 &lt; 0, ISNUMBER($H125))</formula>
    </cfRule>
  </conditionalFormatting>
  <conditionalFormatting sqref="A125:C144 J125:L144">
    <cfRule type="expression" dxfId="1486" priority="64">
      <formula>AND($K125 &gt; 0, ISNUMBER($K125))</formula>
    </cfRule>
    <cfRule type="expression" dxfId="1485" priority="65">
      <formula>AND($K125 = 0 * ISNUMBER($K125))</formula>
    </cfRule>
    <cfRule type="expression" dxfId="1484" priority="66">
      <formula>AND($K125 &lt; 0, ISNUMBER($K125))</formula>
    </cfRule>
  </conditionalFormatting>
  <conditionalFormatting sqref="D123:F124 E145:F145">
    <cfRule type="expression" dxfId="1483" priority="58">
      <formula>$E$145 &gt; 0</formula>
    </cfRule>
    <cfRule type="expression" dxfId="1482" priority="59">
      <formula>$E$145 = 0</formula>
    </cfRule>
    <cfRule type="expression" dxfId="1481" priority="60">
      <formula>$E$145 &lt; 0</formula>
    </cfRule>
  </conditionalFormatting>
  <conditionalFormatting sqref="G123:I124 H145:I145">
    <cfRule type="expression" dxfId="1480" priority="55">
      <formula>$H$145 &gt; 0</formula>
    </cfRule>
    <cfRule type="expression" dxfId="1479" priority="56">
      <formula>$H$145 = 0</formula>
    </cfRule>
    <cfRule type="expression" dxfId="1478" priority="57">
      <formula>$H$145 &lt; 0</formula>
    </cfRule>
  </conditionalFormatting>
  <conditionalFormatting sqref="J123:L124 K145:L145">
    <cfRule type="expression" dxfId="1477" priority="52">
      <formula>$K$145 &gt; 0</formula>
    </cfRule>
    <cfRule type="expression" dxfId="1476" priority="53">
      <formula>$K$145 = 0</formula>
    </cfRule>
    <cfRule type="expression" dxfId="1475" priority="54">
      <formula>$K$145 &lt; 0</formula>
    </cfRule>
  </conditionalFormatting>
  <conditionalFormatting sqref="M123:O124 N145:O145">
    <cfRule type="expression" dxfId="1474" priority="49">
      <formula>$N$145 &gt; 0</formula>
    </cfRule>
    <cfRule type="expression" dxfId="1473" priority="50">
      <formula>$N$145 = 0</formula>
    </cfRule>
    <cfRule type="expression" dxfId="1472" priority="51">
      <formula>$N$145 &lt; 0</formula>
    </cfRule>
  </conditionalFormatting>
  <conditionalFormatting sqref="A152:C171 M152:O171">
    <cfRule type="expression" dxfId="1471" priority="37">
      <formula>AND($N152 &gt; 0, ISNUMBER($N152))</formula>
    </cfRule>
    <cfRule type="expression" dxfId="1470" priority="38">
      <formula>AND($N152 = 0 * ISNUMBER($N152))</formula>
    </cfRule>
    <cfRule type="expression" dxfId="1469" priority="39">
      <formula>AND($N152 &lt; 0, ISNUMBER($N152))</formula>
    </cfRule>
  </conditionalFormatting>
  <conditionalFormatting sqref="A152:F171">
    <cfRule type="expression" dxfId="1468" priority="46">
      <formula>AND($E152 &gt; 0, ISNUMBER($E152))</formula>
    </cfRule>
    <cfRule type="expression" dxfId="1467" priority="47">
      <formula>AND($E152 = 0 * ISNUMBER($E152))</formula>
    </cfRule>
    <cfRule type="expression" dxfId="1466" priority="48">
      <formula>AND($E152 &lt; 0, ISNUMBER($E152))</formula>
    </cfRule>
  </conditionalFormatting>
  <conditionalFormatting sqref="A152:C171 G152:I171">
    <cfRule type="expression" dxfId="1465" priority="43">
      <formula>AND($H152 &gt; 0, ISNUMBER($H152))</formula>
    </cfRule>
    <cfRule type="expression" dxfId="1464" priority="44">
      <formula>AND($H152 = 0 * ISNUMBER($H152))</formula>
    </cfRule>
    <cfRule type="expression" dxfId="1463" priority="45">
      <formula>AND($H152 &lt; 0, ISNUMBER($H152))</formula>
    </cfRule>
  </conditionalFormatting>
  <conditionalFormatting sqref="A152:C171 J152:L171">
    <cfRule type="expression" dxfId="1462" priority="40">
      <formula>AND($K152 &gt; 0, ISNUMBER($K152))</formula>
    </cfRule>
    <cfRule type="expression" dxfId="1461" priority="41">
      <formula>AND($K152 = 0 * ISNUMBER($K152))</formula>
    </cfRule>
    <cfRule type="expression" dxfId="1460" priority="42">
      <formula>AND($K152 &lt; 0, ISNUMBER($K152))</formula>
    </cfRule>
  </conditionalFormatting>
  <conditionalFormatting sqref="D150:F151 E172:F172">
    <cfRule type="expression" dxfId="1459" priority="34">
      <formula>$E$172 &gt; 0</formula>
    </cfRule>
    <cfRule type="expression" dxfId="1458" priority="35">
      <formula>$E$172 = 0</formula>
    </cfRule>
    <cfRule type="expression" dxfId="1457" priority="36">
      <formula>$E$172 &lt; 0</formula>
    </cfRule>
  </conditionalFormatting>
  <conditionalFormatting sqref="G150:I151 H172:I172">
    <cfRule type="expression" dxfId="1456" priority="31">
      <formula>$H$172 &gt; 0</formula>
    </cfRule>
    <cfRule type="expression" dxfId="1455" priority="32">
      <formula>$H$172 = 0</formula>
    </cfRule>
    <cfRule type="expression" dxfId="1454" priority="33">
      <formula>$H$172 &lt; 0</formula>
    </cfRule>
  </conditionalFormatting>
  <conditionalFormatting sqref="J150:L151 K172:L172">
    <cfRule type="expression" dxfId="1453" priority="28">
      <formula>$K$172 &gt; 0</formula>
    </cfRule>
    <cfRule type="expression" dxfId="1452" priority="29">
      <formula>$K$172 = 0</formula>
    </cfRule>
    <cfRule type="expression" dxfId="1451" priority="30">
      <formula>$K$172 &lt; 0</formula>
    </cfRule>
  </conditionalFormatting>
  <conditionalFormatting sqref="M150:O151 N172:O172">
    <cfRule type="expression" dxfId="1450" priority="25">
      <formula>$N$172 &gt; 0</formula>
    </cfRule>
    <cfRule type="expression" dxfId="1449" priority="26">
      <formula>$N$172 = 0</formula>
    </cfRule>
    <cfRule type="expression" dxfId="1448" priority="27">
      <formula>$N$172 &lt; 0</formula>
    </cfRule>
  </conditionalFormatting>
  <conditionalFormatting sqref="A179:C198 M179:O198">
    <cfRule type="expression" dxfId="1447" priority="13">
      <formula>AND($N179 &gt; 0, ISNUMBER($N179))</formula>
    </cfRule>
    <cfRule type="expression" dxfId="1446" priority="14">
      <formula>AND($N179 = 0 * ISNUMBER($N179))</formula>
    </cfRule>
    <cfRule type="expression" dxfId="1445" priority="15">
      <formula>AND($N179 &lt; 0, ISNUMBER($N179))</formula>
    </cfRule>
  </conditionalFormatting>
  <conditionalFormatting sqref="A179:F198">
    <cfRule type="expression" dxfId="1444" priority="22">
      <formula>AND($E179 &gt; 0, ISNUMBER($E179))</formula>
    </cfRule>
    <cfRule type="expression" dxfId="1443" priority="23">
      <formula>AND($E179 = 0 * ISNUMBER($E179))</formula>
    </cfRule>
    <cfRule type="expression" dxfId="1442" priority="24">
      <formula>AND($E179 &lt; 0, ISNUMBER($E179))</formula>
    </cfRule>
  </conditionalFormatting>
  <conditionalFormatting sqref="A179:C198 G179:I198">
    <cfRule type="expression" dxfId="1441" priority="19">
      <formula>AND($H179 &gt; 0, ISNUMBER($H179))</formula>
    </cfRule>
    <cfRule type="expression" dxfId="1440" priority="20">
      <formula>AND($H179 = 0 * ISNUMBER($H179))</formula>
    </cfRule>
    <cfRule type="expression" dxfId="1439" priority="21">
      <formula>AND($H179 &lt; 0, ISNUMBER($H179))</formula>
    </cfRule>
  </conditionalFormatting>
  <conditionalFormatting sqref="A179:C198 J179:L198">
    <cfRule type="expression" dxfId="1438" priority="16">
      <formula>AND($K179 &gt; 0, ISNUMBER($K179))</formula>
    </cfRule>
    <cfRule type="expression" dxfId="1437" priority="17">
      <formula>AND($K179 = 0 * ISNUMBER($K179))</formula>
    </cfRule>
    <cfRule type="expression" dxfId="1436" priority="18">
      <formula>AND($K179 &lt; 0, ISNUMBER($K179))</formula>
    </cfRule>
  </conditionalFormatting>
  <conditionalFormatting sqref="D177:F178 E199:F199">
    <cfRule type="expression" dxfId="1435" priority="10">
      <formula>$E$199 &gt; 0</formula>
    </cfRule>
    <cfRule type="expression" dxfId="1434" priority="11">
      <formula>$E$199 = 0</formula>
    </cfRule>
    <cfRule type="expression" dxfId="1433" priority="12">
      <formula>$E$199 &lt; 0</formula>
    </cfRule>
  </conditionalFormatting>
  <conditionalFormatting sqref="G177:I178 H199:I199">
    <cfRule type="expression" dxfId="1432" priority="7">
      <formula>$H$199 &gt; 0</formula>
    </cfRule>
    <cfRule type="expression" dxfId="1431" priority="8">
      <formula>$H$199 = 0</formula>
    </cfRule>
    <cfRule type="expression" dxfId="1430" priority="9">
      <formula>$H$199 &lt; 0</formula>
    </cfRule>
  </conditionalFormatting>
  <conditionalFormatting sqref="J177:L178 K199:L199">
    <cfRule type="expression" dxfId="1429" priority="4">
      <formula>$K$199 &gt; 0</formula>
    </cfRule>
    <cfRule type="expression" dxfId="1428" priority="5">
      <formula>$K$199 = 0</formula>
    </cfRule>
    <cfRule type="expression" dxfId="1427" priority="6">
      <formula>$K$199 &lt; 0</formula>
    </cfRule>
  </conditionalFormatting>
  <conditionalFormatting sqref="M177:O178 N199:O199">
    <cfRule type="expression" dxfId="1426" priority="1">
      <formula>$N$199 &gt; 0</formula>
    </cfRule>
    <cfRule type="expression" dxfId="1425" priority="2">
      <formula>$N$199 = 0</formula>
    </cfRule>
    <cfRule type="expression" dxfId="142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222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27451C-F3A2-4171-A175-0C75C01EA40B}">
  <sheetPr codeName="Sheet23"/>
  <dimension ref="A1:S199"/>
  <sheetViews>
    <sheetView topLeftCell="A27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75" t="s">
        <v>0</v>
      </c>
      <c r="B1" s="276"/>
      <c r="C1" s="276"/>
      <c r="D1" s="276"/>
      <c r="E1" s="276"/>
      <c r="F1" s="277"/>
      <c r="G1" s="306">
        <v>44486</v>
      </c>
      <c r="H1" s="307"/>
      <c r="I1" s="308"/>
      <c r="J1" s="275" t="s">
        <v>1</v>
      </c>
      <c r="K1" s="276"/>
      <c r="L1" s="276"/>
      <c r="M1" s="276"/>
      <c r="N1" s="276"/>
      <c r="O1" s="277"/>
      <c r="Q1" s="275" t="s">
        <v>2</v>
      </c>
      <c r="R1" s="277"/>
    </row>
    <row r="2" spans="1:19" ht="17.25" customHeight="1">
      <c r="A2" s="117" t="s">
        <v>3</v>
      </c>
      <c r="B2" s="309" t="s">
        <v>8</v>
      </c>
      <c r="C2" s="310"/>
      <c r="D2" s="310"/>
      <c r="E2" s="310"/>
      <c r="F2" s="311"/>
      <c r="G2" s="303" t="s">
        <v>46</v>
      </c>
      <c r="H2" s="304"/>
      <c r="I2" s="305"/>
      <c r="J2" s="1" t="s">
        <v>3</v>
      </c>
      <c r="K2" s="309" t="s">
        <v>318</v>
      </c>
      <c r="L2" s="310"/>
      <c r="M2" s="310"/>
      <c r="N2" s="310"/>
      <c r="O2" s="311"/>
      <c r="Q2" s="2" t="s">
        <v>6</v>
      </c>
      <c r="R2" s="3">
        <v>0.375</v>
      </c>
    </row>
    <row r="3" spans="1:19" ht="17.25" customHeight="1" thickBot="1">
      <c r="A3" s="118" t="s">
        <v>7</v>
      </c>
      <c r="B3" s="300" t="s">
        <v>326</v>
      </c>
      <c r="C3" s="301"/>
      <c r="D3" s="301"/>
      <c r="E3" s="301"/>
      <c r="F3" s="302"/>
      <c r="G3" s="29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-51,381 KRW (-1.71%)</v>
      </c>
      <c r="H3" s="297"/>
      <c r="I3" s="298"/>
      <c r="J3" s="4" t="s">
        <v>7</v>
      </c>
      <c r="K3" s="300" t="s">
        <v>319</v>
      </c>
      <c r="L3" s="301"/>
      <c r="M3" s="301"/>
      <c r="N3" s="301"/>
      <c r="O3" s="302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300" t="s">
        <v>16</v>
      </c>
      <c r="C4" s="301"/>
      <c r="D4" s="301"/>
      <c r="E4" s="301"/>
      <c r="F4" s="302"/>
      <c r="G4" s="303" t="s">
        <v>44</v>
      </c>
      <c r="H4" s="304"/>
      <c r="I4" s="305"/>
      <c r="J4" s="4" t="s">
        <v>11</v>
      </c>
      <c r="K4" s="300" t="s">
        <v>320</v>
      </c>
      <c r="L4" s="301"/>
      <c r="M4" s="301"/>
      <c r="N4" s="301"/>
      <c r="O4" s="302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300" t="s">
        <v>317</v>
      </c>
      <c r="C5" s="301"/>
      <c r="D5" s="301"/>
      <c r="E5" s="301"/>
      <c r="F5" s="302"/>
      <c r="G5" s="29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-12,117 KRW (-0.48%)</v>
      </c>
      <c r="H5" s="297"/>
      <c r="I5" s="298"/>
      <c r="J5" s="4" t="s">
        <v>15</v>
      </c>
      <c r="K5" s="300" t="s">
        <v>321</v>
      </c>
      <c r="L5" s="301"/>
      <c r="M5" s="301"/>
      <c r="N5" s="301"/>
      <c r="O5" s="302"/>
    </row>
    <row r="6" spans="1:19">
      <c r="A6" s="118" t="s">
        <v>18</v>
      </c>
      <c r="B6" s="300"/>
      <c r="C6" s="301"/>
      <c r="D6" s="301"/>
      <c r="E6" s="301"/>
      <c r="F6" s="302"/>
      <c r="G6" s="303" t="s">
        <v>45</v>
      </c>
      <c r="H6" s="304"/>
      <c r="I6" s="305"/>
      <c r="J6" s="4" t="s">
        <v>18</v>
      </c>
      <c r="K6" s="300" t="s">
        <v>322</v>
      </c>
      <c r="L6" s="301"/>
      <c r="M6" s="301"/>
      <c r="N6" s="301"/>
      <c r="O6" s="302"/>
    </row>
    <row r="7" spans="1:19" ht="17.25" thickBot="1">
      <c r="A7" s="118" t="s">
        <v>21</v>
      </c>
      <c r="B7" s="300"/>
      <c r="C7" s="301"/>
      <c r="D7" s="301"/>
      <c r="E7" s="301"/>
      <c r="F7" s="302"/>
      <c r="G7" s="29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-8,289 KRW (-0.28%)</v>
      </c>
      <c r="H7" s="297"/>
      <c r="I7" s="298"/>
      <c r="J7" s="4" t="s">
        <v>21</v>
      </c>
      <c r="K7" s="300" t="s">
        <v>323</v>
      </c>
      <c r="L7" s="301"/>
      <c r="M7" s="301"/>
      <c r="N7" s="301"/>
      <c r="O7" s="302"/>
    </row>
    <row r="8" spans="1:19" ht="17.25" thickBot="1">
      <c r="A8" s="118" t="s">
        <v>24</v>
      </c>
      <c r="B8" s="300"/>
      <c r="C8" s="301"/>
      <c r="D8" s="301"/>
      <c r="E8" s="301"/>
      <c r="F8" s="302"/>
      <c r="G8" s="303" t="s">
        <v>253</v>
      </c>
      <c r="H8" s="304"/>
      <c r="I8" s="305"/>
      <c r="J8" s="4" t="s">
        <v>24</v>
      </c>
      <c r="K8" s="300"/>
      <c r="L8" s="301"/>
      <c r="M8" s="301"/>
      <c r="N8" s="301"/>
      <c r="O8" s="302"/>
      <c r="Q8" s="275" t="s">
        <v>27</v>
      </c>
      <c r="R8" s="277"/>
    </row>
    <row r="9" spans="1:19" ht="17.25" thickBot="1">
      <c r="A9" s="118" t="s">
        <v>28</v>
      </c>
      <c r="B9" s="300"/>
      <c r="C9" s="301"/>
      <c r="D9" s="301"/>
      <c r="E9" s="301"/>
      <c r="F9" s="302"/>
      <c r="G9" s="29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-26,298 KRW (-0.88%)</v>
      </c>
      <c r="H9" s="297"/>
      <c r="I9" s="298"/>
      <c r="J9" s="4" t="s">
        <v>28</v>
      </c>
      <c r="K9" s="300"/>
      <c r="L9" s="301"/>
      <c r="M9" s="301"/>
      <c r="N9" s="301"/>
      <c r="O9" s="302"/>
      <c r="Q9" s="2" t="s">
        <v>29</v>
      </c>
      <c r="R9" s="6">
        <v>10</v>
      </c>
    </row>
    <row r="10" spans="1:19">
      <c r="A10" s="118" t="s">
        <v>30</v>
      </c>
      <c r="B10" s="300"/>
      <c r="C10" s="301"/>
      <c r="D10" s="301"/>
      <c r="E10" s="301"/>
      <c r="F10" s="302"/>
      <c r="G10" s="303" t="s">
        <v>47</v>
      </c>
      <c r="H10" s="304"/>
      <c r="I10" s="305"/>
      <c r="J10" s="4" t="s">
        <v>30</v>
      </c>
      <c r="K10" s="300" t="s">
        <v>324</v>
      </c>
      <c r="L10" s="301"/>
      <c r="M10" s="301"/>
      <c r="N10" s="301"/>
      <c r="O10" s="302"/>
      <c r="Q10" s="2" t="s">
        <v>31</v>
      </c>
      <c r="R10" s="6">
        <v>100</v>
      </c>
    </row>
    <row r="11" spans="1:19" ht="17.25" thickBot="1">
      <c r="A11" s="119" t="s">
        <v>32</v>
      </c>
      <c r="B11" s="293" t="s">
        <v>325</v>
      </c>
      <c r="C11" s="294"/>
      <c r="D11" s="294"/>
      <c r="E11" s="294"/>
      <c r="F11" s="295"/>
      <c r="G11" s="29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97"/>
      <c r="I11" s="298"/>
      <c r="J11" s="7" t="s">
        <v>32</v>
      </c>
      <c r="K11" s="293" t="s">
        <v>316</v>
      </c>
      <c r="L11" s="294"/>
      <c r="M11" s="294"/>
      <c r="N11" s="294"/>
      <c r="O11" s="295"/>
      <c r="Q11" s="65" t="s">
        <v>33</v>
      </c>
      <c r="R11" s="8">
        <v>1000</v>
      </c>
    </row>
    <row r="12" spans="1:19" ht="17.25" thickBot="1"/>
    <row r="13" spans="1:19" ht="17.25" customHeight="1" thickBot="1">
      <c r="A13" s="275" t="s">
        <v>34</v>
      </c>
      <c r="B13" s="276"/>
      <c r="C13" s="276"/>
      <c r="D13" s="276"/>
      <c r="E13" s="276"/>
      <c r="F13" s="276"/>
      <c r="G13" s="276"/>
      <c r="H13" s="276"/>
      <c r="I13" s="276"/>
      <c r="J13" s="276"/>
      <c r="K13" s="276"/>
      <c r="L13" s="276"/>
      <c r="M13" s="276"/>
      <c r="N13" s="276"/>
      <c r="O13" s="277"/>
      <c r="Q13" s="274"/>
      <c r="R13" s="274"/>
      <c r="S13" s="274"/>
    </row>
    <row r="14" spans="1:19" ht="17.25" customHeight="1" thickBot="1">
      <c r="A14" s="221" t="s">
        <v>35</v>
      </c>
      <c r="B14" s="275" t="s">
        <v>36</v>
      </c>
      <c r="C14" s="277"/>
      <c r="D14" s="275" t="s">
        <v>37</v>
      </c>
      <c r="E14" s="276"/>
      <c r="F14" s="277"/>
      <c r="G14" s="278">
        <f>_xlfn.IFNA(VLOOKUP(B14, 현재가테이블!$B$2:$D$200, 2, FALSE), "-")</f>
        <v>74050000</v>
      </c>
      <c r="H14" s="279"/>
      <c r="I14" s="280"/>
      <c r="J14" s="275" t="s">
        <v>38</v>
      </c>
      <c r="K14" s="276"/>
      <c r="L14" s="277"/>
      <c r="M14" s="281">
        <f>_xlfn.IFNA(VLOOKUP(B14, 현재가테이블!$B$2:$D$200, 3, FALSE), "-")</f>
        <v>-1.04236269E-2</v>
      </c>
      <c r="N14" s="282"/>
      <c r="O14" s="283"/>
      <c r="Q14" s="274"/>
      <c r="R14" s="274"/>
      <c r="S14" s="274"/>
    </row>
    <row r="15" spans="1:19" ht="17.25" customHeight="1" thickBot="1">
      <c r="A15" s="312" t="s">
        <v>39</v>
      </c>
      <c r="B15" s="313" t="str">
        <f>TEXT($G$1, "[$-ko-KR]yyyy-mm-dd(ddd) ") &amp; "오전 00:00"</f>
        <v>2021-10-17(일) 오전 00:00</v>
      </c>
      <c r="C15" s="314"/>
      <c r="D15" s="288" t="str">
        <f>TEXT($G$1, "[$-ko-KR]yyyy-mm-dd(ddd) ") &amp; "오후 14:00"</f>
        <v>2021-10-17(일) 오후 14:00</v>
      </c>
      <c r="E15" s="289"/>
      <c r="F15" s="290"/>
      <c r="G15" s="288" t="str">
        <f>TEXT($G$1, "[$-ko-KR]yyyy-mm-dd(ddd) ") &amp; "오후 19:00"</f>
        <v>2021-10-17(일) 오후 19:00</v>
      </c>
      <c r="H15" s="289"/>
      <c r="I15" s="290"/>
      <c r="J15" s="288" t="str">
        <f>TEXT($G$1, "[$-ko-KR]yyyy-mm-dd(ddd) ") &amp; "오후 21:00"</f>
        <v>2021-10-17(일) 오후 21:00</v>
      </c>
      <c r="K15" s="289"/>
      <c r="L15" s="290"/>
      <c r="M15" s="288" t="str">
        <f>TEXT($G$1+1, "[$-ko-KR]yyyy-mm-dd(ddd) ") &amp; "오전 00:00"</f>
        <v>2021-10-18(월) 오전 00:00</v>
      </c>
      <c r="N15" s="289"/>
      <c r="O15" s="290"/>
      <c r="Q15" s="274"/>
      <c r="R15" s="274"/>
      <c r="S15" s="274"/>
    </row>
    <row r="16" spans="1:19" ht="17.25" customHeight="1" thickBot="1">
      <c r="A16" s="312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22" t="s">
        <v>37</v>
      </c>
      <c r="H16" s="223" t="s">
        <v>40</v>
      </c>
      <c r="I16" s="22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64"/>
      <c r="R16" s="264"/>
      <c r="S16" s="264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74"/>
      <c r="R17" s="274"/>
      <c r="S17" s="274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74"/>
      <c r="R18" s="274"/>
      <c r="S18" s="274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64"/>
      <c r="R19" s="264"/>
      <c r="S19" s="264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64"/>
      <c r="R20" s="264"/>
      <c r="S20" s="264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64"/>
      <c r="R21" s="264"/>
      <c r="S21" s="264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64"/>
      <c r="R22" s="264"/>
      <c r="S22" s="264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64"/>
      <c r="R23" s="264"/>
      <c r="S23" s="264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64"/>
      <c r="R24" s="264"/>
      <c r="S24" s="264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65"/>
      <c r="R26" s="266"/>
      <c r="S26" s="267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68"/>
      <c r="R27" s="269"/>
      <c r="S27" s="270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1"/>
      <c r="R28" s="272"/>
      <c r="S28" s="273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64"/>
      <c r="R29" s="264"/>
      <c r="S29" s="264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74"/>
      <c r="R30" s="274"/>
      <c r="S30" s="274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74"/>
      <c r="R31" s="274"/>
      <c r="S31" s="274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64"/>
      <c r="R32" s="264"/>
      <c r="S32" s="264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64"/>
      <c r="R33" s="264"/>
      <c r="S33" s="264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64"/>
      <c r="R34" s="264"/>
      <c r="S34" s="264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53"/>
      <c r="R35" s="254"/>
      <c r="S35" s="255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56"/>
      <c r="R36" s="257"/>
      <c r="S36" s="258"/>
    </row>
    <row r="37" spans="1:19" ht="17.25" customHeight="1" thickBot="1">
      <c r="A37" s="132" t="s">
        <v>42</v>
      </c>
      <c r="B37" s="317">
        <v>150000</v>
      </c>
      <c r="C37" s="318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59"/>
      <c r="R37" s="260"/>
      <c r="S37" s="261"/>
    </row>
    <row r="38" spans="1:19" ht="17.25" customHeight="1"/>
    <row r="39" spans="1:19" ht="17.25" customHeight="1" thickBot="1"/>
    <row r="40" spans="1:19" ht="17.25" customHeight="1" thickBot="1">
      <c r="A40" s="275" t="s">
        <v>44</v>
      </c>
      <c r="B40" s="276"/>
      <c r="C40" s="276"/>
      <c r="D40" s="276"/>
      <c r="E40" s="276"/>
      <c r="F40" s="276"/>
      <c r="G40" s="276"/>
      <c r="H40" s="276"/>
      <c r="I40" s="276"/>
      <c r="J40" s="276"/>
      <c r="K40" s="276"/>
      <c r="L40" s="276"/>
      <c r="M40" s="276"/>
      <c r="N40" s="276"/>
      <c r="O40" s="277"/>
      <c r="Q40" s="274"/>
      <c r="R40" s="274"/>
      <c r="S40" s="274"/>
    </row>
    <row r="41" spans="1:19" ht="17.25" customHeight="1" thickBot="1">
      <c r="A41" s="221" t="s">
        <v>265</v>
      </c>
      <c r="B41" s="275" t="s">
        <v>49</v>
      </c>
      <c r="C41" s="277"/>
      <c r="D41" s="275" t="s">
        <v>58</v>
      </c>
      <c r="E41" s="276"/>
      <c r="F41" s="277"/>
      <c r="G41" s="278">
        <f>_xlfn.IFNA(VLOOKUP(B41, 현재가테이블!$B$2:$D$200, 2, FALSE), "-")</f>
        <v>74050000</v>
      </c>
      <c r="H41" s="279"/>
      <c r="I41" s="280"/>
      <c r="J41" s="275" t="s">
        <v>59</v>
      </c>
      <c r="K41" s="276"/>
      <c r="L41" s="277"/>
      <c r="M41" s="281">
        <f>_xlfn.IFNA(VLOOKUP(B41, 현재가테이블!$B$2:$D$200, 3, FALSE), "-")</f>
        <v>-1.04236269E-2</v>
      </c>
      <c r="N41" s="282"/>
      <c r="O41" s="283"/>
      <c r="Q41" s="274"/>
      <c r="R41" s="274"/>
      <c r="S41" s="274"/>
    </row>
    <row r="42" spans="1:19" ht="17.25" customHeight="1" thickBot="1">
      <c r="A42" s="319" t="s">
        <v>55</v>
      </c>
      <c r="B42" s="315" t="str">
        <f>TEXT($G$1, "[$-ko-KR]yyyy-mm-dd(ddd) ") &amp; "오전 00:00"</f>
        <v>2021-10-17(일) 오전 00:00</v>
      </c>
      <c r="C42" s="316"/>
      <c r="D42" s="288" t="str">
        <f>TEXT($G$1, "[$-ko-KR]yyyy-mm-dd(ddd) ") &amp; "오후 14:00"</f>
        <v>2021-10-17(일) 오후 14:00</v>
      </c>
      <c r="E42" s="289"/>
      <c r="F42" s="290"/>
      <c r="G42" s="288" t="str">
        <f>TEXT($G$1, "[$-ko-KR]yyyy-mm-dd(ddd) ") &amp; "오후 19:00"</f>
        <v>2021-10-17(일) 오후 19:00</v>
      </c>
      <c r="H42" s="289"/>
      <c r="I42" s="290"/>
      <c r="J42" s="288" t="str">
        <f>TEXT($G$1, "[$-ko-KR]yyyy-mm-dd(ddd) ") &amp; "오후 21:00"</f>
        <v>2021-10-17(일) 오후 21:00</v>
      </c>
      <c r="K42" s="289"/>
      <c r="L42" s="290"/>
      <c r="M42" s="288" t="str">
        <f>TEXT($G$1+1, "[$-ko-KR]yyyy-mm-dd(ddd) ") &amp; "오전 00:00"</f>
        <v>2021-10-18(월) 오전 00:00</v>
      </c>
      <c r="N42" s="289"/>
      <c r="O42" s="290"/>
      <c r="Q42" s="274"/>
      <c r="R42" s="274"/>
      <c r="S42" s="274"/>
    </row>
    <row r="43" spans="1:19" ht="17.25" customHeight="1" thickBot="1">
      <c r="A43" s="320"/>
      <c r="B43" s="121" t="s">
        <v>58</v>
      </c>
      <c r="C43" s="122" t="s">
        <v>59</v>
      </c>
      <c r="D43" s="2" t="s">
        <v>58</v>
      </c>
      <c r="E43" s="10" t="s">
        <v>266</v>
      </c>
      <c r="F43" s="11" t="s">
        <v>267</v>
      </c>
      <c r="G43" s="222" t="s">
        <v>58</v>
      </c>
      <c r="H43" s="223" t="s">
        <v>266</v>
      </c>
      <c r="I43" s="224" t="s">
        <v>267</v>
      </c>
      <c r="J43" s="10" t="s">
        <v>58</v>
      </c>
      <c r="K43" s="10" t="s">
        <v>266</v>
      </c>
      <c r="L43" s="115" t="s">
        <v>267</v>
      </c>
      <c r="M43" s="2" t="s">
        <v>58</v>
      </c>
      <c r="N43" s="10" t="s">
        <v>266</v>
      </c>
      <c r="O43" s="66" t="s">
        <v>267</v>
      </c>
      <c r="Q43" s="264"/>
      <c r="R43" s="264"/>
      <c r="S43" s="264"/>
    </row>
    <row r="44" spans="1:19" ht="17.25" customHeight="1" thickBot="1">
      <c r="A44" s="123" t="s">
        <v>202</v>
      </c>
      <c r="B44" s="124">
        <v>22.1</v>
      </c>
      <c r="C44" s="76">
        <v>8.3333333300000006E-2</v>
      </c>
      <c r="D44" s="13">
        <v>21.8</v>
      </c>
      <c r="E44" s="14">
        <f>IF(ISNUMBER(D44), (D44 - $B44) / $B44, "")</f>
        <v>-1.3574660633484194E-2</v>
      </c>
      <c r="F44" s="16">
        <f>IF(ISNUMBER(D44), $B64 * E44, "")</f>
        <v>-2036.1990950226291</v>
      </c>
      <c r="G44" s="29">
        <v>21.8</v>
      </c>
      <c r="H44" s="14">
        <f>IF(ISNUMBER(G44), (G44 - $B44) / $B44, "")</f>
        <v>-1.3574660633484194E-2</v>
      </c>
      <c r="I44" s="100">
        <f>IF(ISNUMBER(G44), $B64 * H44, "")</f>
        <v>-2036.1990950226291</v>
      </c>
      <c r="J44" s="13">
        <v>21.6</v>
      </c>
      <c r="K44" s="14">
        <f>IF(ISNUMBER(J44), (J44 - $B44) / $B44, "")</f>
        <v>-2.2624434389140271E-2</v>
      </c>
      <c r="L44" s="16">
        <f>IF(ISNUMBER(J44), $B64 * K44, "")</f>
        <v>-3393.6651583710404</v>
      </c>
      <c r="M44" s="29">
        <v>21.5</v>
      </c>
      <c r="N44" s="14">
        <f>IF(ISNUMBER(M44), (M44 - $B44) / $B44, "")</f>
        <v>-2.7149321266968389E-2</v>
      </c>
      <c r="O44" s="16">
        <f>IF(ISNUMBER(M44), $B64 * N44, "")</f>
        <v>-4072.3981900452582</v>
      </c>
      <c r="Q44" s="274"/>
      <c r="R44" s="274"/>
      <c r="S44" s="274"/>
    </row>
    <row r="45" spans="1:19" ht="17.25" customHeight="1" thickBot="1">
      <c r="A45" s="125" t="s">
        <v>186</v>
      </c>
      <c r="B45" s="126">
        <v>16.5</v>
      </c>
      <c r="C45" s="77">
        <v>1.8518518500000001E-2</v>
      </c>
      <c r="D45" s="15">
        <v>16.5</v>
      </c>
      <c r="E45" s="32">
        <f t="shared" ref="E45:E48" si="14">IF(ISNUMBER(D45), (D45 - $B45) / $B45, "")</f>
        <v>0</v>
      </c>
      <c r="F45" s="18">
        <f>IF(ISNUMBER(D45), $B64 * E45, "")</f>
        <v>0</v>
      </c>
      <c r="G45" s="31">
        <v>16.5</v>
      </c>
      <c r="H45" s="32">
        <f t="shared" ref="H45:H48" si="15">IF(ISNUMBER(G45), (G45 - $B45) / $B45, "")</f>
        <v>0</v>
      </c>
      <c r="I45" s="101">
        <f>IF(ISNUMBER(G45), $B64 * H45, "")</f>
        <v>0</v>
      </c>
      <c r="J45" s="15">
        <v>16.600000000000001</v>
      </c>
      <c r="K45" s="32">
        <f t="shared" ref="K45:K48" si="16">IF(ISNUMBER(J45), (J45 - $B45) / $B45, "")</f>
        <v>6.0606060606061465E-3</v>
      </c>
      <c r="L45" s="18">
        <f>IF(ISNUMBER(J45), $B64 * K45, "")</f>
        <v>909.09090909092197</v>
      </c>
      <c r="M45" s="31">
        <v>16.899999999999999</v>
      </c>
      <c r="N45" s="32">
        <f t="shared" ref="N45:N48" si="17">IF(ISNUMBER(M45), (M45 - $B45) / $B45, "")</f>
        <v>2.4242424242424156E-2</v>
      </c>
      <c r="O45" s="18">
        <f>IF(ISNUMBER(M45), $B64 * N45, "")</f>
        <v>3636.3636363636233</v>
      </c>
      <c r="Q45" s="274"/>
      <c r="R45" s="274"/>
      <c r="S45" s="274"/>
    </row>
    <row r="46" spans="1:19" ht="17.25" customHeight="1" thickBot="1">
      <c r="A46" s="125" t="s">
        <v>120</v>
      </c>
      <c r="B46" s="126">
        <v>38.5</v>
      </c>
      <c r="C46" s="77">
        <v>5.2219320999999999E-3</v>
      </c>
      <c r="D46" s="15">
        <v>38.299999999999997</v>
      </c>
      <c r="E46" s="32">
        <f t="shared" si="14"/>
        <v>-5.1948051948052685E-3</v>
      </c>
      <c r="F46" s="18">
        <f>IF(ISNUMBER(D46), $B64 * E46, "")</f>
        <v>-779.22077922079029</v>
      </c>
      <c r="G46" s="31">
        <v>38.200000000000003</v>
      </c>
      <c r="H46" s="32">
        <f t="shared" si="15"/>
        <v>-7.7922077922077185E-3</v>
      </c>
      <c r="I46" s="101">
        <f>IF(ISNUMBER(G46), $B64 * H46, "")</f>
        <v>-1168.8311688311578</v>
      </c>
      <c r="J46" s="15">
        <v>37.6</v>
      </c>
      <c r="K46" s="32">
        <f t="shared" si="16"/>
        <v>-2.3376623376623339E-2</v>
      </c>
      <c r="L46" s="18">
        <f>IF(ISNUMBER(J46), $B64 * K46, "")</f>
        <v>-3506.4935064935007</v>
      </c>
      <c r="M46" s="31">
        <v>37.700000000000003</v>
      </c>
      <c r="N46" s="32">
        <f t="shared" si="17"/>
        <v>-2.0779220779220706E-2</v>
      </c>
      <c r="O46" s="18">
        <f>IF(ISNUMBER(M46), $B64 * N46, "")</f>
        <v>-3116.8831168831061</v>
      </c>
      <c r="Q46" s="264"/>
      <c r="R46" s="264"/>
      <c r="S46" s="264"/>
    </row>
    <row r="47" spans="1:19" ht="17.25" customHeight="1" thickBot="1">
      <c r="A47" s="125" t="s">
        <v>248</v>
      </c>
      <c r="B47" s="126">
        <v>93.2</v>
      </c>
      <c r="C47" s="77">
        <v>2.1505375999999999E-3</v>
      </c>
      <c r="D47" s="15">
        <v>93.6</v>
      </c>
      <c r="E47" s="32">
        <f t="shared" si="14"/>
        <v>4.2918454935621398E-3</v>
      </c>
      <c r="F47" s="18">
        <f>IF(ISNUMBER(D47), $B64 * E47, "")</f>
        <v>643.77682403432095</v>
      </c>
      <c r="G47" s="31">
        <v>95.1</v>
      </c>
      <c r="H47" s="32">
        <f t="shared" si="15"/>
        <v>2.038626609442051E-2</v>
      </c>
      <c r="I47" s="101">
        <f>IF(ISNUMBER(G47), $B64 * H47, "")</f>
        <v>3057.9399141630765</v>
      </c>
      <c r="J47" s="15">
        <v>94.8</v>
      </c>
      <c r="K47" s="32">
        <f t="shared" si="16"/>
        <v>1.7167381974248865E-2</v>
      </c>
      <c r="L47" s="18">
        <f>IF(ISNUMBER(J47), $B64 * K47, "")</f>
        <v>2575.1072961373297</v>
      </c>
      <c r="M47" s="31">
        <v>96.6</v>
      </c>
      <c r="N47" s="32">
        <f t="shared" si="17"/>
        <v>3.6480686695278874E-2</v>
      </c>
      <c r="O47" s="18">
        <f>IF(ISNUMBER(M47), $B64 * N47, "")</f>
        <v>5472.103004291831</v>
      </c>
      <c r="Q47" s="264"/>
      <c r="R47" s="264"/>
      <c r="S47" s="264"/>
    </row>
    <row r="48" spans="1:19" ht="17.25" customHeight="1" thickBot="1">
      <c r="A48" s="127" t="s">
        <v>208</v>
      </c>
      <c r="B48" s="128">
        <v>20.100000000000001</v>
      </c>
      <c r="C48" s="78">
        <v>0</v>
      </c>
      <c r="D48" s="20">
        <v>19.8</v>
      </c>
      <c r="E48" s="21">
        <f t="shared" si="14"/>
        <v>-1.4925373134328393E-2</v>
      </c>
      <c r="F48" s="22">
        <f>IF(ISNUMBER(D48), $B64 * E48, "")</f>
        <v>-2238.8059701492589</v>
      </c>
      <c r="G48" s="30">
        <v>19.8</v>
      </c>
      <c r="H48" s="21">
        <f t="shared" si="15"/>
        <v>-1.4925373134328393E-2</v>
      </c>
      <c r="I48" s="105">
        <f>IF(ISNUMBER(G48), $B64 * H48, "")</f>
        <v>-2238.8059701492589</v>
      </c>
      <c r="J48" s="20">
        <v>19.7</v>
      </c>
      <c r="K48" s="21">
        <f t="shared" si="16"/>
        <v>-1.9900497512437915E-2</v>
      </c>
      <c r="L48" s="22">
        <f>IF(ISNUMBER(J48), $B64 * K48, "")</f>
        <v>-2985.0746268656872</v>
      </c>
      <c r="M48" s="30">
        <v>19.7</v>
      </c>
      <c r="N48" s="21">
        <f t="shared" si="17"/>
        <v>-1.9900497512437915E-2</v>
      </c>
      <c r="O48" s="22">
        <f>IF(ISNUMBER(M48), $B64 * N48, "")</f>
        <v>-2985.0746268656872</v>
      </c>
      <c r="Q48" s="264"/>
      <c r="R48" s="264"/>
      <c r="S48" s="264"/>
    </row>
    <row r="49" spans="1:19" ht="17.25" customHeight="1" thickBot="1">
      <c r="A49" s="125" t="s">
        <v>98</v>
      </c>
      <c r="B49" s="129">
        <v>4.45</v>
      </c>
      <c r="C49" s="80">
        <v>-2.2421525E-3</v>
      </c>
      <c r="D49" s="106">
        <v>4.45</v>
      </c>
      <c r="E49" s="107">
        <f>IF(ISNUMBER(D49), (D49 - $B49) / $B49, "")</f>
        <v>0</v>
      </c>
      <c r="F49" s="108">
        <f>IF(ISNUMBER(D49), $B64 * E49, "")</f>
        <v>0</v>
      </c>
      <c r="G49" s="109">
        <v>4.51</v>
      </c>
      <c r="H49" s="107">
        <f>IF(ISNUMBER(G49), (G49 - $B49) / $B49, "")</f>
        <v>1.3483146067415642E-2</v>
      </c>
      <c r="I49" s="110">
        <f>IF(ISNUMBER(G49), $B64 * H49, "")</f>
        <v>2022.4719101123462</v>
      </c>
      <c r="J49" s="106">
        <v>4.47</v>
      </c>
      <c r="K49" s="107">
        <f>IF(ISNUMBER(J49), (J49 - $B49) / $B49, "")</f>
        <v>4.4943820224718142E-3</v>
      </c>
      <c r="L49" s="108">
        <f>IF(ISNUMBER(J49), $B64 * K49, "")</f>
        <v>674.15730337077218</v>
      </c>
      <c r="M49" s="109">
        <v>4.5</v>
      </c>
      <c r="N49" s="107">
        <f>IF(ISNUMBER(M49), (M49 - $B49) / $B49, "")</f>
        <v>1.1235955056179735E-2</v>
      </c>
      <c r="O49" s="108">
        <f>IF(ISNUMBER(M49), $B64 * N49, "")</f>
        <v>1685.3932584269603</v>
      </c>
      <c r="Q49" s="264"/>
      <c r="R49" s="264"/>
      <c r="S49" s="264"/>
    </row>
    <row r="50" spans="1:19" ht="17.25" customHeight="1" thickBot="1">
      <c r="A50" s="125" t="s">
        <v>65</v>
      </c>
      <c r="B50" s="126">
        <v>64.099999999999994</v>
      </c>
      <c r="C50" s="77">
        <v>-4.6583850999999997E-3</v>
      </c>
      <c r="D50" s="15">
        <v>63.9</v>
      </c>
      <c r="E50" s="32">
        <f t="shared" ref="E50:E53" si="18">IF(ISNUMBER(D50), (D50 - $B50) / $B50, "")</f>
        <v>-3.1201248049921334E-3</v>
      </c>
      <c r="F50" s="18">
        <f>IF(ISNUMBER(D50), $B64 * E50, "")</f>
        <v>-468.01872074882004</v>
      </c>
      <c r="G50" s="31">
        <v>63.7</v>
      </c>
      <c r="H50" s="32">
        <f t="shared" ref="H50:H53" si="19">IF(ISNUMBER(G50), (G50 - $B50) / $B50, "")</f>
        <v>-6.2402496099842669E-3</v>
      </c>
      <c r="I50" s="101">
        <f>IF(ISNUMBER(G50), $B64 * H50, "")</f>
        <v>-936.03744149764009</v>
      </c>
      <c r="J50" s="15">
        <v>63.4</v>
      </c>
      <c r="K50" s="32">
        <f t="shared" ref="K50:K53" si="20">IF(ISNUMBER(J50), (J50 - $B50) / $B50, "")</f>
        <v>-1.0920436817472633E-2</v>
      </c>
      <c r="L50" s="18">
        <f>IF(ISNUMBER(J50), $B64 * K50, "")</f>
        <v>-1638.0655226208951</v>
      </c>
      <c r="M50" s="31">
        <v>63.4</v>
      </c>
      <c r="N50" s="32">
        <f t="shared" ref="N50:N53" si="21">IF(ISNUMBER(M50), (M50 - $B50) / $B50, "")</f>
        <v>-1.0920436817472633E-2</v>
      </c>
      <c r="O50" s="18">
        <f>IF(ISNUMBER(M50), $B64 * N50, "")</f>
        <v>-1638.0655226208951</v>
      </c>
      <c r="Q50" s="264"/>
      <c r="R50" s="264"/>
      <c r="S50" s="264"/>
    </row>
    <row r="51" spans="1:19" ht="17.25" customHeight="1" thickBot="1">
      <c r="A51" s="125" t="s">
        <v>148</v>
      </c>
      <c r="B51" s="126">
        <v>13.8</v>
      </c>
      <c r="C51" s="77">
        <v>-7.1942446E-3</v>
      </c>
      <c r="D51" s="15">
        <v>13.6</v>
      </c>
      <c r="E51" s="32">
        <f t="shared" si="18"/>
        <v>-1.4492753623188482E-2</v>
      </c>
      <c r="F51" s="18">
        <f>IF(ISNUMBER(D51), $B64 * E51, "")</f>
        <v>-2173.9130434782724</v>
      </c>
      <c r="G51" s="31">
        <v>13.6</v>
      </c>
      <c r="H51" s="32">
        <f t="shared" si="19"/>
        <v>-1.4492753623188482E-2</v>
      </c>
      <c r="I51" s="101">
        <f>IF(ISNUMBER(G51), $B64 * H51, "")</f>
        <v>-2173.9130434782724</v>
      </c>
      <c r="J51" s="15">
        <v>13.5</v>
      </c>
      <c r="K51" s="32">
        <f t="shared" si="20"/>
        <v>-2.173913043478266E-2</v>
      </c>
      <c r="L51" s="18">
        <f>IF(ISNUMBER(J51), $B64 * K51, "")</f>
        <v>-3260.8695652173992</v>
      </c>
      <c r="M51" s="31">
        <v>13.5</v>
      </c>
      <c r="N51" s="32">
        <f t="shared" si="21"/>
        <v>-2.173913043478266E-2</v>
      </c>
      <c r="O51" s="18">
        <f>IF(ISNUMBER(M51), $B64 * N51, "")</f>
        <v>-3260.8695652173992</v>
      </c>
      <c r="Q51" s="264"/>
      <c r="R51" s="264"/>
      <c r="S51" s="264"/>
    </row>
    <row r="52" spans="1:19" ht="17.25" customHeight="1" thickBot="1">
      <c r="A52" s="125" t="s">
        <v>214</v>
      </c>
      <c r="B52" s="126">
        <v>12.5</v>
      </c>
      <c r="C52" s="77">
        <v>-7.9365079000000005E-3</v>
      </c>
      <c r="D52" s="15">
        <v>12.6</v>
      </c>
      <c r="E52" s="32">
        <f t="shared" si="18"/>
        <v>7.9999999999999724E-3</v>
      </c>
      <c r="F52" s="18">
        <f>IF(ISNUMBER(D52), $B64 * E52, "")</f>
        <v>1199.9999999999959</v>
      </c>
      <c r="G52" s="31">
        <v>12.6</v>
      </c>
      <c r="H52" s="32">
        <f t="shared" si="19"/>
        <v>7.9999999999999724E-3</v>
      </c>
      <c r="I52" s="101">
        <f>IF(ISNUMBER(G52), $B64 * H52, "")</f>
        <v>1199.9999999999959</v>
      </c>
      <c r="J52" s="15">
        <v>12.5</v>
      </c>
      <c r="K52" s="32">
        <f t="shared" si="20"/>
        <v>0</v>
      </c>
      <c r="L52" s="18">
        <f>IF(ISNUMBER(J52), $B64 * K52, "")</f>
        <v>0</v>
      </c>
      <c r="M52" s="31">
        <v>12.4</v>
      </c>
      <c r="N52" s="32">
        <f t="shared" si="21"/>
        <v>-7.9999999999999724E-3</v>
      </c>
      <c r="O52" s="18">
        <f>IF(ISNUMBER(M52), $B64 * N52, "")</f>
        <v>-1199.9999999999959</v>
      </c>
      <c r="Q52" s="33"/>
      <c r="R52" s="33"/>
    </row>
    <row r="53" spans="1:19" ht="17.25" customHeight="1" thickBot="1">
      <c r="A53" s="130" t="s">
        <v>188</v>
      </c>
      <c r="B53" s="131">
        <v>18.600000000000001</v>
      </c>
      <c r="C53" s="79">
        <v>-1.06382979E-2</v>
      </c>
      <c r="D53" s="24">
        <v>18.5</v>
      </c>
      <c r="E53" s="25">
        <f t="shared" si="18"/>
        <v>-5.3763440860215813E-3</v>
      </c>
      <c r="F53" s="104">
        <f>IF(ISNUMBER(D53), $B64 * E53, "")</f>
        <v>-806.45161290323722</v>
      </c>
      <c r="G53" s="102">
        <v>18.7</v>
      </c>
      <c r="H53" s="25">
        <f t="shared" si="19"/>
        <v>5.3763440860213904E-3</v>
      </c>
      <c r="I53" s="103">
        <f>IF(ISNUMBER(G53), $B64 * H53, "")</f>
        <v>806.45161290320857</v>
      </c>
      <c r="J53" s="24">
        <v>18.5</v>
      </c>
      <c r="K53" s="25">
        <f t="shared" si="20"/>
        <v>-5.3763440860215813E-3</v>
      </c>
      <c r="L53" s="104">
        <f>IF(ISNUMBER(J53), $B64 * K53, "")</f>
        <v>-806.45161290323722</v>
      </c>
      <c r="M53" s="102">
        <v>18.5</v>
      </c>
      <c r="N53" s="25">
        <f t="shared" si="21"/>
        <v>-5.3763440860215813E-3</v>
      </c>
      <c r="O53" s="104">
        <f>IF(ISNUMBER(M53), $B64 * N53, "")</f>
        <v>-806.45161290323722</v>
      </c>
      <c r="Q53" s="265"/>
      <c r="R53" s="266"/>
      <c r="S53" s="267"/>
    </row>
    <row r="54" spans="1:19" ht="17.25" customHeight="1">
      <c r="A54" s="123" t="s">
        <v>200</v>
      </c>
      <c r="B54" s="124">
        <v>83</v>
      </c>
      <c r="C54" s="76">
        <v>-1.0727056E-2</v>
      </c>
      <c r="D54" s="13">
        <v>82.7</v>
      </c>
      <c r="E54" s="14">
        <f>IF(ISNUMBER(D54), (D54 - $B54) / $B54, "")</f>
        <v>-3.614457831325267E-3</v>
      </c>
      <c r="F54" s="16">
        <f>IF(ISNUMBER(D54), $B64 * E54, "")</f>
        <v>-542.16867469879003</v>
      </c>
      <c r="G54" s="29">
        <v>82.9</v>
      </c>
      <c r="H54" s="14">
        <f>IF(ISNUMBER(G54), (G54 - $B54) / $B54, "")</f>
        <v>-1.2048192771083653E-3</v>
      </c>
      <c r="I54" s="100">
        <f>IF(ISNUMBER(G54), $B64 * H54, "")</f>
        <v>-180.72289156625479</v>
      </c>
      <c r="J54" s="13">
        <v>82.2</v>
      </c>
      <c r="K54" s="14">
        <f>IF(ISNUMBER(J54), (J54 - $B54) / $B54, "")</f>
        <v>-9.638554216867436E-3</v>
      </c>
      <c r="L54" s="16">
        <f>IF(ISNUMBER(J54), $B64 * K54, "")</f>
        <v>-1445.7831325301154</v>
      </c>
      <c r="M54" s="29">
        <v>82</v>
      </c>
      <c r="N54" s="14">
        <f>IF(ISNUMBER(M54), (M54 - $B54) / $B54, "")</f>
        <v>-1.2048192771084338E-2</v>
      </c>
      <c r="O54" s="16">
        <f>IF(ISNUMBER(M54), $B64 * N54, "")</f>
        <v>-1807.2289156626507</v>
      </c>
      <c r="Q54" s="268"/>
      <c r="R54" s="269"/>
      <c r="S54" s="270"/>
    </row>
    <row r="55" spans="1:19" ht="17.25" customHeight="1" thickBot="1">
      <c r="A55" s="125" t="s">
        <v>328</v>
      </c>
      <c r="B55" s="126">
        <v>0.249</v>
      </c>
      <c r="C55" s="77">
        <v>-1.19047619E-2</v>
      </c>
      <c r="D55" s="15">
        <v>0.253</v>
      </c>
      <c r="E55" s="32">
        <f t="shared" ref="E55:E58" si="22">IF(ISNUMBER(D55), (D55 - $B55) / $B55, "")</f>
        <v>1.6064257028112466E-2</v>
      </c>
      <c r="F55" s="18">
        <f>IF(ISNUMBER(D55), $B64 * E55, "")</f>
        <v>2409.63855421687</v>
      </c>
      <c r="G55" s="31">
        <v>0.252</v>
      </c>
      <c r="H55" s="32">
        <f t="shared" ref="H55:H58" si="23">IF(ISNUMBER(G55), (G55 - $B55) / $B55, "")</f>
        <v>1.2048192771084348E-2</v>
      </c>
      <c r="I55" s="101">
        <f>IF(ISNUMBER(G55), $B64 * H55, "")</f>
        <v>1807.2289156626523</v>
      </c>
      <c r="J55" s="15">
        <v>0.253</v>
      </c>
      <c r="K55" s="32">
        <f t="shared" ref="K55:K58" si="24">IF(ISNUMBER(J55), (J55 - $B55) / $B55, "")</f>
        <v>1.6064257028112466E-2</v>
      </c>
      <c r="L55" s="18">
        <f>IF(ISNUMBER(J55), $B64 * K55, "")</f>
        <v>2409.63855421687</v>
      </c>
      <c r="M55" s="31">
        <v>0.252</v>
      </c>
      <c r="N55" s="32">
        <f t="shared" ref="N55:N58" si="25">IF(ISNUMBER(M55), (M55 - $B55) / $B55, "")</f>
        <v>1.2048192771084348E-2</v>
      </c>
      <c r="O55" s="18">
        <f>IF(ISNUMBER(M55), $B64 * N55, "")</f>
        <v>1807.2289156626523</v>
      </c>
      <c r="Q55" s="271"/>
      <c r="R55" s="272"/>
      <c r="S55" s="273"/>
    </row>
    <row r="56" spans="1:19" ht="17.25" customHeight="1" thickBot="1">
      <c r="A56" s="125" t="s">
        <v>146</v>
      </c>
      <c r="B56" s="126">
        <v>22.4</v>
      </c>
      <c r="C56" s="77">
        <v>-1.3215859E-2</v>
      </c>
      <c r="D56" s="15">
        <v>22.3</v>
      </c>
      <c r="E56" s="32">
        <f t="shared" si="22"/>
        <v>-4.4642857142856195E-3</v>
      </c>
      <c r="F56" s="18">
        <f>IF(ISNUMBER(D56), $B64 * E56, "")</f>
        <v>-669.6428571428429</v>
      </c>
      <c r="G56" s="31">
        <v>22.2</v>
      </c>
      <c r="H56" s="32">
        <f t="shared" si="23"/>
        <v>-8.9285714285713969E-3</v>
      </c>
      <c r="I56" s="101">
        <f>IF(ISNUMBER(G56), $B64 * H56, "")</f>
        <v>-1339.2857142857094</v>
      </c>
      <c r="J56" s="15">
        <v>22</v>
      </c>
      <c r="K56" s="32">
        <f t="shared" si="24"/>
        <v>-1.7857142857142794E-2</v>
      </c>
      <c r="L56" s="18">
        <f>IF(ISNUMBER(J56), $B64 * K56, "")</f>
        <v>-2678.5714285714189</v>
      </c>
      <c r="M56" s="31">
        <v>22</v>
      </c>
      <c r="N56" s="32">
        <f t="shared" si="25"/>
        <v>-1.7857142857142794E-2</v>
      </c>
      <c r="O56" s="18">
        <f>IF(ISNUMBER(M56), $B64 * N56, "")</f>
        <v>-2678.5714285714189</v>
      </c>
      <c r="Q56" s="264"/>
      <c r="R56" s="264"/>
      <c r="S56" s="264"/>
    </row>
    <row r="57" spans="1:19" ht="17.25" customHeight="1" thickBot="1">
      <c r="A57" s="125" t="s">
        <v>232</v>
      </c>
      <c r="B57" s="126">
        <v>81</v>
      </c>
      <c r="C57" s="77">
        <v>-1.8181818200000002E-2</v>
      </c>
      <c r="D57" s="15">
        <v>81.5</v>
      </c>
      <c r="E57" s="32">
        <f t="shared" si="22"/>
        <v>6.1728395061728392E-3</v>
      </c>
      <c r="F57" s="18">
        <f>IF(ISNUMBER(D57), $B64 * E57, "")</f>
        <v>925.92592592592587</v>
      </c>
      <c r="G57" s="31">
        <v>81.3</v>
      </c>
      <c r="H57" s="32">
        <f t="shared" si="23"/>
        <v>3.7037037037036687E-3</v>
      </c>
      <c r="I57" s="101">
        <f>IF(ISNUMBER(G57), $B64 * H57, "")</f>
        <v>555.55555555555031</v>
      </c>
      <c r="J57" s="15">
        <v>81.2</v>
      </c>
      <c r="K57" s="32">
        <f t="shared" si="24"/>
        <v>2.4691358024691709E-3</v>
      </c>
      <c r="L57" s="18">
        <f>IF(ISNUMBER(J57), $B64 * K57, "")</f>
        <v>370.37037037037561</v>
      </c>
      <c r="M57" s="31">
        <v>81.099999999999994</v>
      </c>
      <c r="N57" s="32">
        <f t="shared" si="25"/>
        <v>1.2345679012344976E-3</v>
      </c>
      <c r="O57" s="18">
        <f>IF(ISNUMBER(M57), $B64 * N57, "")</f>
        <v>185.18518518517465</v>
      </c>
      <c r="Q57" s="274"/>
      <c r="R57" s="274"/>
      <c r="S57" s="274"/>
    </row>
    <row r="58" spans="1:19" ht="17.25" customHeight="1" thickBot="1">
      <c r="A58" s="127" t="s">
        <v>206</v>
      </c>
      <c r="B58" s="128">
        <v>15.8</v>
      </c>
      <c r="C58" s="78">
        <v>-1.8633540399999999E-2</v>
      </c>
      <c r="D58" s="20">
        <v>15.7</v>
      </c>
      <c r="E58" s="21">
        <f t="shared" si="22"/>
        <v>-6.3291139240507222E-3</v>
      </c>
      <c r="F58" s="22">
        <f>IF(ISNUMBER(D58), $B64 * E58, "")</f>
        <v>-949.36708860760837</v>
      </c>
      <c r="G58" s="30">
        <v>15.8</v>
      </c>
      <c r="H58" s="21">
        <f t="shared" si="23"/>
        <v>0</v>
      </c>
      <c r="I58" s="105">
        <f>IF(ISNUMBER(G58), $B64 * H58, "")</f>
        <v>0</v>
      </c>
      <c r="J58" s="20">
        <v>15.7</v>
      </c>
      <c r="K58" s="21">
        <f t="shared" si="24"/>
        <v>-6.3291139240507222E-3</v>
      </c>
      <c r="L58" s="22">
        <f>IF(ISNUMBER(J58), $B64 * K58, "")</f>
        <v>-949.36708860760837</v>
      </c>
      <c r="M58" s="30">
        <v>15.8</v>
      </c>
      <c r="N58" s="21">
        <f t="shared" si="25"/>
        <v>0</v>
      </c>
      <c r="O58" s="22">
        <f>IF(ISNUMBER(M58), $B64 * N58, "")</f>
        <v>0</v>
      </c>
      <c r="Q58" s="274"/>
      <c r="R58" s="274"/>
      <c r="S58" s="274"/>
    </row>
    <row r="59" spans="1:19" ht="17.25" customHeight="1" thickBot="1">
      <c r="A59" s="125" t="s">
        <v>72</v>
      </c>
      <c r="B59" s="129">
        <v>36.299999999999997</v>
      </c>
      <c r="C59" s="80">
        <v>-3.71352785E-2</v>
      </c>
      <c r="D59" s="106">
        <v>35.799999999999997</v>
      </c>
      <c r="E59" s="107">
        <f>IF(ISNUMBER(D59), (D59 - $B59) / $B59, "")</f>
        <v>-1.3774104683195593E-2</v>
      </c>
      <c r="F59" s="108">
        <f>IF(ISNUMBER(D59), $B64 * E59, "")</f>
        <v>-2066.1157024793388</v>
      </c>
      <c r="G59" s="109">
        <v>36</v>
      </c>
      <c r="H59" s="107">
        <f>IF(ISNUMBER(G59), (G59 - $B59) / $B59, "")</f>
        <v>-8.2644628099172775E-3</v>
      </c>
      <c r="I59" s="110">
        <f>IF(ISNUMBER(G59), $B64 * H59, "")</f>
        <v>-1239.6694214875915</v>
      </c>
      <c r="J59" s="106">
        <v>35.799999999999997</v>
      </c>
      <c r="K59" s="107">
        <f>IF(ISNUMBER(J59), (J59 - $B59) / $B59, "")</f>
        <v>-1.3774104683195593E-2</v>
      </c>
      <c r="L59" s="108">
        <f>IF(ISNUMBER(J59), $B64 * K59, "")</f>
        <v>-2066.1157024793388</v>
      </c>
      <c r="M59" s="109">
        <v>35.799999999999997</v>
      </c>
      <c r="N59" s="107">
        <f>IF(ISNUMBER(M59), (M59 - $B59) / $B59, "")</f>
        <v>-1.3774104683195593E-2</v>
      </c>
      <c r="O59" s="108">
        <f>IF(ISNUMBER(M59), $B64 * N59, "")</f>
        <v>-2066.1157024793388</v>
      </c>
      <c r="Q59" s="264"/>
      <c r="R59" s="264"/>
      <c r="S59" s="264"/>
    </row>
    <row r="60" spans="1:19" ht="17.25" customHeight="1" thickBot="1">
      <c r="A60" s="125" t="s">
        <v>176</v>
      </c>
      <c r="B60" s="126">
        <v>23.6</v>
      </c>
      <c r="C60" s="77">
        <v>-4.4534413000000002E-2</v>
      </c>
      <c r="D60" s="15">
        <v>23.5</v>
      </c>
      <c r="E60" s="32">
        <f t="shared" ref="E60:E63" si="26">IF(ISNUMBER(D60), (D60 - $B60) / $B60, "")</f>
        <v>-4.2372881355932802E-3</v>
      </c>
      <c r="F60" s="18">
        <f>IF(ISNUMBER(D60), $B64 * E60, "")</f>
        <v>-635.59322033899207</v>
      </c>
      <c r="G60" s="31">
        <v>23.6</v>
      </c>
      <c r="H60" s="32">
        <f t="shared" ref="H60:H63" si="27">IF(ISNUMBER(G60), (G60 - $B60) / $B60, "")</f>
        <v>0</v>
      </c>
      <c r="I60" s="101">
        <f>IF(ISNUMBER(G60), $B64 * H60, "")</f>
        <v>0</v>
      </c>
      <c r="J60" s="15">
        <v>23.4</v>
      </c>
      <c r="K60" s="32">
        <f t="shared" ref="K60:K63" si="28">IF(ISNUMBER(J60), (J60 - $B60) / $B60, "")</f>
        <v>-8.4745762711865603E-3</v>
      </c>
      <c r="L60" s="18">
        <f>IF(ISNUMBER(J60), $B64 * K60, "")</f>
        <v>-1271.1864406779841</v>
      </c>
      <c r="M60" s="31">
        <v>23.4</v>
      </c>
      <c r="N60" s="32">
        <f t="shared" ref="N60:N63" si="29">IF(ISNUMBER(M60), (M60 - $B60) / $B60, "")</f>
        <v>-8.4745762711865603E-3</v>
      </c>
      <c r="O60" s="18">
        <f>IF(ISNUMBER(M60), $B64 * N60, "")</f>
        <v>-1271.1864406779841</v>
      </c>
      <c r="Q60" s="264"/>
      <c r="R60" s="264"/>
      <c r="S60" s="264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64"/>
      <c r="R61" s="264"/>
      <c r="S61" s="264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53"/>
      <c r="R62" s="254"/>
      <c r="S62" s="255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56"/>
      <c r="R63" s="257"/>
      <c r="S63" s="258"/>
    </row>
    <row r="64" spans="1:19" ht="17.25" customHeight="1" thickBot="1">
      <c r="A64" s="132" t="s">
        <v>268</v>
      </c>
      <c r="B64" s="317">
        <f>$B$37</f>
        <v>150000</v>
      </c>
      <c r="C64" s="318"/>
      <c r="D64" s="26" t="s">
        <v>269</v>
      </c>
      <c r="E64" s="27">
        <f>IF(COUNT(E44:E63), SUM(E44:E63) / COUNT(E44:E63), 0)</f>
        <v>-3.2102570433778311E-3</v>
      </c>
      <c r="F64" s="28">
        <f>SUM(F44:F63)</f>
        <v>-8186.1554606134678</v>
      </c>
      <c r="G64" s="26" t="s">
        <v>269</v>
      </c>
      <c r="H64" s="27">
        <f>IF(COUNT(H44:H63), SUM(H44:H63) / COUNT(H44:H63), 0)</f>
        <v>-7.3090856389085681E-4</v>
      </c>
      <c r="I64" s="28">
        <f>SUM(I44:I63)</f>
        <v>-1863.8168379216841</v>
      </c>
      <c r="J64" s="26" t="s">
        <v>269</v>
      </c>
      <c r="K64" s="27">
        <f>IF(COUNT(K44:K63), SUM(K44:K63) / COUNT(K44:K63), 0)</f>
        <v>-6.6914820988831199E-3</v>
      </c>
      <c r="L64" s="28">
        <f>SUM(L44:L63)</f>
        <v>-17063.279352151956</v>
      </c>
      <c r="M64" s="26" t="s">
        <v>269</v>
      </c>
      <c r="N64" s="27">
        <f>IF(COUNT(N44:N63), SUM(N44:N63) / COUNT(N44:N63), 0)</f>
        <v>-4.7515965184300899E-3</v>
      </c>
      <c r="O64" s="28">
        <f>SUM(O44:O63)</f>
        <v>-12116.571121996731</v>
      </c>
      <c r="Q64" s="259"/>
      <c r="R64" s="260"/>
      <c r="S64" s="261"/>
    </row>
    <row r="65" spans="1:19" ht="17.25" customHeight="1"/>
    <row r="66" spans="1:19" ht="17.25" customHeight="1" thickBot="1"/>
    <row r="67" spans="1:19" ht="17.25" thickBot="1">
      <c r="A67" s="275" t="s">
        <v>45</v>
      </c>
      <c r="B67" s="276"/>
      <c r="C67" s="276"/>
      <c r="D67" s="276"/>
      <c r="E67" s="276"/>
      <c r="F67" s="276"/>
      <c r="G67" s="276"/>
      <c r="H67" s="276"/>
      <c r="I67" s="276"/>
      <c r="J67" s="276"/>
      <c r="K67" s="276"/>
      <c r="L67" s="276"/>
      <c r="M67" s="276"/>
      <c r="N67" s="276"/>
      <c r="O67" s="277"/>
      <c r="Q67" s="274"/>
      <c r="R67" s="274"/>
      <c r="S67" s="274"/>
    </row>
    <row r="68" spans="1:19" ht="17.25" thickBot="1">
      <c r="A68" s="221" t="s">
        <v>265</v>
      </c>
      <c r="B68" s="275" t="s">
        <v>49</v>
      </c>
      <c r="C68" s="277"/>
      <c r="D68" s="275" t="s">
        <v>58</v>
      </c>
      <c r="E68" s="276"/>
      <c r="F68" s="277"/>
      <c r="G68" s="278">
        <f>_xlfn.IFNA(VLOOKUP(B68, 현재가테이블!$B$2:$D$200, 2, FALSE), "-")</f>
        <v>74050000</v>
      </c>
      <c r="H68" s="279"/>
      <c r="I68" s="280"/>
      <c r="J68" s="275" t="s">
        <v>59</v>
      </c>
      <c r="K68" s="276"/>
      <c r="L68" s="277"/>
      <c r="M68" s="281">
        <f>_xlfn.IFNA(VLOOKUP(B68, 현재가테이블!$B$2:$D$200, 3, FALSE), "-")</f>
        <v>-1.04236269E-2</v>
      </c>
      <c r="N68" s="282"/>
      <c r="O68" s="283"/>
      <c r="Q68" s="274"/>
      <c r="R68" s="274"/>
      <c r="S68" s="274"/>
    </row>
    <row r="69" spans="1:19" ht="17.25" thickBot="1">
      <c r="A69" s="319" t="s">
        <v>55</v>
      </c>
      <c r="B69" s="315" t="str">
        <f>TEXT($G$1, "[$-ko-KR]yyyy-mm-dd(ddd) ") &amp; "오전 00:00"</f>
        <v>2021-10-17(일) 오전 00:00</v>
      </c>
      <c r="C69" s="316"/>
      <c r="D69" s="288" t="str">
        <f>TEXT($G$1, "[$-ko-KR]yyyy-mm-dd(ddd) ") &amp; "오후 14:00"</f>
        <v>2021-10-17(일) 오후 14:00</v>
      </c>
      <c r="E69" s="289"/>
      <c r="F69" s="290"/>
      <c r="G69" s="288" t="str">
        <f>TEXT($G$1, "[$-ko-KR]yyyy-mm-dd(ddd) ") &amp; "오후 19:00"</f>
        <v>2021-10-17(일) 오후 19:00</v>
      </c>
      <c r="H69" s="289"/>
      <c r="I69" s="290"/>
      <c r="J69" s="288" t="str">
        <f>TEXT($G$1, "[$-ko-KR]yyyy-mm-dd(ddd) ") &amp; "오후 21:00"</f>
        <v>2021-10-17(일) 오후 21:00</v>
      </c>
      <c r="K69" s="289"/>
      <c r="L69" s="290"/>
      <c r="M69" s="288" t="str">
        <f>TEXT($G$1+1, "[$-ko-KR]yyyy-mm-dd(ddd) ") &amp; "오전 00:00"</f>
        <v>2021-10-18(월) 오전 00:00</v>
      </c>
      <c r="N69" s="289"/>
      <c r="O69" s="290"/>
      <c r="Q69" s="274"/>
      <c r="R69" s="274"/>
      <c r="S69" s="274"/>
    </row>
    <row r="70" spans="1:19" ht="17.25" thickBot="1">
      <c r="A70" s="320"/>
      <c r="B70" s="121" t="s">
        <v>58</v>
      </c>
      <c r="C70" s="122" t="s">
        <v>59</v>
      </c>
      <c r="D70" s="2" t="s">
        <v>58</v>
      </c>
      <c r="E70" s="10" t="s">
        <v>266</v>
      </c>
      <c r="F70" s="11" t="s">
        <v>267</v>
      </c>
      <c r="G70" s="222" t="s">
        <v>58</v>
      </c>
      <c r="H70" s="223" t="s">
        <v>266</v>
      </c>
      <c r="I70" s="224" t="s">
        <v>267</v>
      </c>
      <c r="J70" s="10" t="s">
        <v>58</v>
      </c>
      <c r="K70" s="10" t="s">
        <v>266</v>
      </c>
      <c r="L70" s="115" t="s">
        <v>267</v>
      </c>
      <c r="M70" s="2" t="s">
        <v>58</v>
      </c>
      <c r="N70" s="10" t="s">
        <v>266</v>
      </c>
      <c r="O70" s="66" t="s">
        <v>267</v>
      </c>
      <c r="Q70" s="264"/>
      <c r="R70" s="264"/>
      <c r="S70" s="264"/>
    </row>
    <row r="71" spans="1:19" ht="17.25" thickBot="1">
      <c r="A71" s="123" t="s">
        <v>51</v>
      </c>
      <c r="B71" s="124">
        <v>507</v>
      </c>
      <c r="C71" s="76">
        <v>0.14189189190000001</v>
      </c>
      <c r="D71" s="13">
        <v>482</v>
      </c>
      <c r="E71" s="14">
        <f>IF(ISNUMBER(D71), (D71 - $B71) / $B71, "")</f>
        <v>-4.9309664694280081E-2</v>
      </c>
      <c r="F71" s="16">
        <f>IF(ISNUMBER(D71), $B91 * E71, "")</f>
        <v>-7396.4497041420118</v>
      </c>
      <c r="G71" s="29">
        <v>475</v>
      </c>
      <c r="H71" s="14">
        <f>IF(ISNUMBER(G71), (G71 - $B71) / $B71, "")</f>
        <v>-6.3116370808678504E-2</v>
      </c>
      <c r="I71" s="100">
        <f>IF(ISNUMBER(G71), $B91 * H71, "")</f>
        <v>-9467.455621301775</v>
      </c>
      <c r="J71" s="13">
        <v>472</v>
      </c>
      <c r="K71" s="14">
        <f>IF(ISNUMBER(J71), (J71 - $B71) / $B71, "")</f>
        <v>-6.9033530571992116E-2</v>
      </c>
      <c r="L71" s="16">
        <f>IF(ISNUMBER(J71), $B91 * K71, "")</f>
        <v>-10355.029585798817</v>
      </c>
      <c r="M71" s="29">
        <v>472</v>
      </c>
      <c r="N71" s="14">
        <f>IF(ISNUMBER(M71), (M71 - $B71) / $B71, "")</f>
        <v>-6.9033530571992116E-2</v>
      </c>
      <c r="O71" s="16">
        <f>IF(ISNUMBER(M71), $B91 * N71, "")</f>
        <v>-10355.029585798817</v>
      </c>
      <c r="Q71" s="274"/>
      <c r="R71" s="274"/>
      <c r="S71" s="274"/>
    </row>
    <row r="72" spans="1:19" ht="17.25" thickBot="1">
      <c r="A72" s="125" t="s">
        <v>216</v>
      </c>
      <c r="B72" s="126">
        <v>213</v>
      </c>
      <c r="C72" s="77">
        <v>2.40384615E-2</v>
      </c>
      <c r="D72" s="15">
        <v>213</v>
      </c>
      <c r="E72" s="32">
        <f t="shared" ref="E72:E75" si="30">IF(ISNUMBER(D72), (D72 - $B72) / $B72, "")</f>
        <v>0</v>
      </c>
      <c r="F72" s="18">
        <f>IF(ISNUMBER(D72), $B91 * E72, "")</f>
        <v>0</v>
      </c>
      <c r="G72" s="31">
        <v>211</v>
      </c>
      <c r="H72" s="32">
        <f t="shared" ref="H72:H75" si="31">IF(ISNUMBER(G72), (G72 - $B72) / $B72, "")</f>
        <v>-9.3896713615023476E-3</v>
      </c>
      <c r="I72" s="101">
        <f>IF(ISNUMBER(G72), $B91 * H72, "")</f>
        <v>-1408.4507042253522</v>
      </c>
      <c r="J72" s="15">
        <v>209</v>
      </c>
      <c r="K72" s="32">
        <f t="shared" ref="K72:K75" si="32">IF(ISNUMBER(J72), (J72 - $B72) / $B72, "")</f>
        <v>-1.8779342723004695E-2</v>
      </c>
      <c r="L72" s="18">
        <f>IF(ISNUMBER(J72), $B91 * K72, "")</f>
        <v>-2816.9014084507044</v>
      </c>
      <c r="M72" s="31">
        <v>211</v>
      </c>
      <c r="N72" s="32">
        <f t="shared" ref="N72:N75" si="33">IF(ISNUMBER(M72), (M72 - $B72) / $B72, "")</f>
        <v>-9.3896713615023476E-3</v>
      </c>
      <c r="O72" s="18">
        <f>IF(ISNUMBER(M72), $B91 * N72, "")</f>
        <v>-1408.4507042253522</v>
      </c>
      <c r="Q72" s="274"/>
      <c r="R72" s="274"/>
      <c r="S72" s="274"/>
    </row>
    <row r="73" spans="1:19" ht="17.25" thickBot="1">
      <c r="A73" s="125" t="s">
        <v>236</v>
      </c>
      <c r="B73" s="126">
        <v>131</v>
      </c>
      <c r="C73" s="77">
        <v>2.34375E-2</v>
      </c>
      <c r="D73" s="15">
        <v>129</v>
      </c>
      <c r="E73" s="32">
        <f t="shared" si="30"/>
        <v>-1.5267175572519083E-2</v>
      </c>
      <c r="F73" s="18">
        <f>IF(ISNUMBER(D73), $B91 * E73, "")</f>
        <v>-2290.0763358778627</v>
      </c>
      <c r="G73" s="31">
        <v>130</v>
      </c>
      <c r="H73" s="32">
        <f t="shared" si="31"/>
        <v>-7.6335877862595417E-3</v>
      </c>
      <c r="I73" s="101">
        <f>IF(ISNUMBER(G73), $B91 * H73, "")</f>
        <v>-1145.0381679389313</v>
      </c>
      <c r="J73" s="15">
        <v>129</v>
      </c>
      <c r="K73" s="32">
        <f t="shared" si="32"/>
        <v>-1.5267175572519083E-2</v>
      </c>
      <c r="L73" s="18">
        <f>IF(ISNUMBER(J73), $B91 * K73, "")</f>
        <v>-2290.0763358778627</v>
      </c>
      <c r="M73" s="31">
        <v>129</v>
      </c>
      <c r="N73" s="32">
        <f t="shared" si="33"/>
        <v>-1.5267175572519083E-2</v>
      </c>
      <c r="O73" s="18">
        <f>IF(ISNUMBER(M73), $B91 * N73, "")</f>
        <v>-2290.0763358778627</v>
      </c>
      <c r="Q73" s="264"/>
      <c r="R73" s="264"/>
      <c r="S73" s="264"/>
    </row>
    <row r="74" spans="1:19" ht="17.25" thickBot="1">
      <c r="A74" s="125" t="s">
        <v>264</v>
      </c>
      <c r="B74" s="126">
        <v>293</v>
      </c>
      <c r="C74" s="77">
        <v>2.09059233E-2</v>
      </c>
      <c r="D74" s="15">
        <v>291</v>
      </c>
      <c r="E74" s="32">
        <f t="shared" si="30"/>
        <v>-6.8259385665529011E-3</v>
      </c>
      <c r="F74" s="18">
        <f>IF(ISNUMBER(D74), $B91 * E74, "")</f>
        <v>-1023.8907849829352</v>
      </c>
      <c r="G74" s="31">
        <v>292</v>
      </c>
      <c r="H74" s="32">
        <f t="shared" si="31"/>
        <v>-3.4129692832764505E-3</v>
      </c>
      <c r="I74" s="101">
        <f>IF(ISNUMBER(G74), $B91 * H74, "")</f>
        <v>-511.9453924914676</v>
      </c>
      <c r="J74" s="15">
        <v>292</v>
      </c>
      <c r="K74" s="32">
        <f t="shared" si="32"/>
        <v>-3.4129692832764505E-3</v>
      </c>
      <c r="L74" s="18">
        <f>IF(ISNUMBER(J74), $B91 * K74, "")</f>
        <v>-511.9453924914676</v>
      </c>
      <c r="M74" s="31">
        <v>292</v>
      </c>
      <c r="N74" s="32">
        <f t="shared" si="33"/>
        <v>-3.4129692832764505E-3</v>
      </c>
      <c r="O74" s="18">
        <f>IF(ISNUMBER(M74), $B91 * N74, "")</f>
        <v>-511.9453924914676</v>
      </c>
      <c r="Q74" s="264"/>
      <c r="R74" s="264"/>
      <c r="S74" s="264"/>
    </row>
    <row r="75" spans="1:19" ht="17.25" thickBot="1">
      <c r="A75" s="127" t="s">
        <v>160</v>
      </c>
      <c r="B75" s="128">
        <v>112</v>
      </c>
      <c r="C75" s="78">
        <v>1.8181818200000002E-2</v>
      </c>
      <c r="D75" s="20">
        <v>112</v>
      </c>
      <c r="E75" s="21">
        <f t="shared" si="30"/>
        <v>0</v>
      </c>
      <c r="F75" s="22">
        <f>IF(ISNUMBER(D75), $B91 * E75, "")</f>
        <v>0</v>
      </c>
      <c r="G75" s="30">
        <v>112</v>
      </c>
      <c r="H75" s="21">
        <f t="shared" si="31"/>
        <v>0</v>
      </c>
      <c r="I75" s="105">
        <f>IF(ISNUMBER(G75), $B91 * H75, "")</f>
        <v>0</v>
      </c>
      <c r="J75" s="20">
        <v>111</v>
      </c>
      <c r="K75" s="21">
        <f t="shared" si="32"/>
        <v>-8.9285714285714281E-3</v>
      </c>
      <c r="L75" s="22">
        <f>IF(ISNUMBER(J75), $B91 * K75, "")</f>
        <v>-1339.2857142857142</v>
      </c>
      <c r="M75" s="30">
        <v>110</v>
      </c>
      <c r="N75" s="21">
        <f t="shared" si="33"/>
        <v>-1.7857142857142856E-2</v>
      </c>
      <c r="O75" s="22">
        <f>IF(ISNUMBER(M75), $B91 * N75, "")</f>
        <v>-2678.5714285714284</v>
      </c>
      <c r="Q75" s="264"/>
      <c r="R75" s="264"/>
      <c r="S75" s="264"/>
    </row>
    <row r="76" spans="1:19" ht="17.25" thickBot="1">
      <c r="A76" s="125" t="s">
        <v>130</v>
      </c>
      <c r="B76" s="129">
        <v>120</v>
      </c>
      <c r="C76" s="80">
        <v>1.6949152499999998E-2</v>
      </c>
      <c r="D76" s="106">
        <v>120</v>
      </c>
      <c r="E76" s="107">
        <f>IF(ISNUMBER(D76), (D76 - $B76) / $B76, "")</f>
        <v>0</v>
      </c>
      <c r="F76" s="108">
        <f>IF(ISNUMBER(D76), $B91 * E76, "")</f>
        <v>0</v>
      </c>
      <c r="G76" s="109">
        <v>119</v>
      </c>
      <c r="H76" s="107">
        <f>IF(ISNUMBER(G76), (G76 - $B76) / $B76, "")</f>
        <v>-8.3333333333333332E-3</v>
      </c>
      <c r="I76" s="110">
        <f>IF(ISNUMBER(G76), $B91 * H76, "")</f>
        <v>-1250</v>
      </c>
      <c r="J76" s="106">
        <v>119</v>
      </c>
      <c r="K76" s="107">
        <f>IF(ISNUMBER(J76), (J76 - $B76) / $B76, "")</f>
        <v>-8.3333333333333332E-3</v>
      </c>
      <c r="L76" s="108">
        <f>IF(ISNUMBER(J76), $B91 * K76, "")</f>
        <v>-1250</v>
      </c>
      <c r="M76" s="109">
        <v>118</v>
      </c>
      <c r="N76" s="107">
        <f>IF(ISNUMBER(M76), (M76 - $B76) / $B76, "")</f>
        <v>-1.6666666666666666E-2</v>
      </c>
      <c r="O76" s="108">
        <f>IF(ISNUMBER(M76), $B91 * N76, "")</f>
        <v>-2500</v>
      </c>
      <c r="Q76" s="264"/>
      <c r="R76" s="264"/>
      <c r="S76" s="264"/>
    </row>
    <row r="77" spans="1:19" ht="17.25" thickBot="1">
      <c r="A77" s="125" t="s">
        <v>164</v>
      </c>
      <c r="B77" s="126">
        <v>221</v>
      </c>
      <c r="C77" s="77">
        <v>1.3761467899999999E-2</v>
      </c>
      <c r="D77" s="15">
        <v>220</v>
      </c>
      <c r="E77" s="32">
        <f t="shared" ref="E77:E80" si="34">IF(ISNUMBER(D77), (D77 - $B77) / $B77, "")</f>
        <v>-4.5248868778280547E-3</v>
      </c>
      <c r="F77" s="18">
        <f>IF(ISNUMBER(D77), $B91 * E77, "")</f>
        <v>-678.73303167420818</v>
      </c>
      <c r="G77" s="31">
        <v>220</v>
      </c>
      <c r="H77" s="32">
        <f t="shared" ref="H77:H80" si="35">IF(ISNUMBER(G77), (G77 - $B77) / $B77, "")</f>
        <v>-4.5248868778280547E-3</v>
      </c>
      <c r="I77" s="101">
        <f>IF(ISNUMBER(G77), $B91 * H77, "")</f>
        <v>-678.73303167420818</v>
      </c>
      <c r="J77" s="15">
        <v>219</v>
      </c>
      <c r="K77" s="32">
        <f t="shared" ref="K77:K80" si="36">IF(ISNUMBER(J77), (J77 - $B77) / $B77, "")</f>
        <v>-9.0497737556561094E-3</v>
      </c>
      <c r="L77" s="18">
        <f>IF(ISNUMBER(J77), $B91 * K77, "")</f>
        <v>-1357.4660633484164</v>
      </c>
      <c r="M77" s="31">
        <v>219</v>
      </c>
      <c r="N77" s="32">
        <f t="shared" ref="N77:N80" si="37">IF(ISNUMBER(M77), (M77 - $B77) / $B77, "")</f>
        <v>-9.0497737556561094E-3</v>
      </c>
      <c r="O77" s="18">
        <f>IF(ISNUMBER(M77), $B91 * N77, "")</f>
        <v>-1357.4660633484164</v>
      </c>
      <c r="Q77" s="264"/>
      <c r="R77" s="264"/>
      <c r="S77" s="264"/>
    </row>
    <row r="78" spans="1:19" ht="17.25" thickBot="1">
      <c r="A78" s="125" t="s">
        <v>86</v>
      </c>
      <c r="B78" s="126">
        <v>397</v>
      </c>
      <c r="C78" s="77">
        <v>1.0178117E-2</v>
      </c>
      <c r="D78" s="15">
        <v>401</v>
      </c>
      <c r="E78" s="32">
        <f t="shared" si="34"/>
        <v>1.0075566750629723E-2</v>
      </c>
      <c r="F78" s="18">
        <f>IF(ISNUMBER(D78), $B91 * E78, "")</f>
        <v>1511.3350125944585</v>
      </c>
      <c r="G78" s="31">
        <v>397</v>
      </c>
      <c r="H78" s="32">
        <f t="shared" si="35"/>
        <v>0</v>
      </c>
      <c r="I78" s="101">
        <f>IF(ISNUMBER(G78), $B91 * H78, "")</f>
        <v>0</v>
      </c>
      <c r="J78" s="15">
        <v>397</v>
      </c>
      <c r="K78" s="32">
        <f t="shared" si="36"/>
        <v>0</v>
      </c>
      <c r="L78" s="18">
        <f>IF(ISNUMBER(J78), $B91 * K78, "")</f>
        <v>0</v>
      </c>
      <c r="M78" s="31">
        <v>395</v>
      </c>
      <c r="N78" s="32">
        <f t="shared" si="37"/>
        <v>-5.0377833753148613E-3</v>
      </c>
      <c r="O78" s="18">
        <f>IF(ISNUMBER(M78), $B91 * N78, "")</f>
        <v>-755.66750629722924</v>
      </c>
      <c r="Q78" s="264"/>
      <c r="R78" s="264"/>
      <c r="S78" s="264"/>
    </row>
    <row r="79" spans="1:19" ht="17.25" thickBot="1">
      <c r="A79" s="125" t="s">
        <v>212</v>
      </c>
      <c r="B79" s="126">
        <v>965</v>
      </c>
      <c r="C79" s="77">
        <v>9.4142258999999999E-3</v>
      </c>
      <c r="D79" s="15">
        <v>966</v>
      </c>
      <c r="E79" s="32">
        <f t="shared" si="34"/>
        <v>1.0362694300518134E-3</v>
      </c>
      <c r="F79" s="18">
        <f>IF(ISNUMBER(D79), $B91 * E79, "")</f>
        <v>155.440414507772</v>
      </c>
      <c r="G79" s="31">
        <v>964</v>
      </c>
      <c r="H79" s="32">
        <f t="shared" si="35"/>
        <v>-1.0362694300518134E-3</v>
      </c>
      <c r="I79" s="101">
        <f>IF(ISNUMBER(G79), $B91 * H79, "")</f>
        <v>-155.440414507772</v>
      </c>
      <c r="J79" s="15">
        <v>967</v>
      </c>
      <c r="K79" s="32">
        <f t="shared" si="36"/>
        <v>2.0725388601036268E-3</v>
      </c>
      <c r="L79" s="18">
        <f>IF(ISNUMBER(J79), $B91 * K79, "")</f>
        <v>310.88082901554401</v>
      </c>
      <c r="M79" s="31">
        <v>971</v>
      </c>
      <c r="N79" s="32">
        <f t="shared" si="37"/>
        <v>6.2176165803108805E-3</v>
      </c>
      <c r="O79" s="18">
        <f>IF(ISNUMBER(M79), $B91 * N79, "")</f>
        <v>932.64248704663203</v>
      </c>
      <c r="Q79" s="33"/>
      <c r="R79" s="33"/>
    </row>
    <row r="80" spans="1:19" ht="17.25" thickBot="1">
      <c r="A80" s="130" t="s">
        <v>142</v>
      </c>
      <c r="B80" s="131">
        <v>111</v>
      </c>
      <c r="C80" s="79">
        <v>9.0909091000000008E-3</v>
      </c>
      <c r="D80" s="24">
        <v>112</v>
      </c>
      <c r="E80" s="25">
        <f t="shared" si="34"/>
        <v>9.0090090090090089E-3</v>
      </c>
      <c r="F80" s="104">
        <f>IF(ISNUMBER(D80), $B91 * E80, "")</f>
        <v>1351.3513513513512</v>
      </c>
      <c r="G80" s="102">
        <v>112</v>
      </c>
      <c r="H80" s="25">
        <f t="shared" si="35"/>
        <v>9.0090090090090089E-3</v>
      </c>
      <c r="I80" s="103">
        <f>IF(ISNUMBER(G80), $B91 * H80, "")</f>
        <v>1351.3513513513512</v>
      </c>
      <c r="J80" s="24">
        <v>110</v>
      </c>
      <c r="K80" s="25">
        <f t="shared" si="36"/>
        <v>-9.0090090090090089E-3</v>
      </c>
      <c r="L80" s="104">
        <f>IF(ISNUMBER(J80), $B91 * K80, "")</f>
        <v>-1351.3513513513512</v>
      </c>
      <c r="M80" s="102">
        <v>111</v>
      </c>
      <c r="N80" s="25">
        <f t="shared" si="37"/>
        <v>0</v>
      </c>
      <c r="O80" s="104">
        <f>IF(ISNUMBER(M80), $B91 * N80, "")</f>
        <v>0</v>
      </c>
      <c r="Q80" s="265"/>
      <c r="R80" s="266"/>
      <c r="S80" s="267"/>
    </row>
    <row r="81" spans="1:19">
      <c r="A81" s="123" t="s">
        <v>228</v>
      </c>
      <c r="B81" s="124">
        <v>337</v>
      </c>
      <c r="C81" s="76">
        <v>8.9820358999999992E-3</v>
      </c>
      <c r="D81" s="13">
        <v>339</v>
      </c>
      <c r="E81" s="14">
        <f>IF(ISNUMBER(D81), (D81 - $B81) / $B81, "")</f>
        <v>5.9347181008902079E-3</v>
      </c>
      <c r="F81" s="16">
        <f>IF(ISNUMBER(D81), $B91 * E81, "")</f>
        <v>890.20771513353122</v>
      </c>
      <c r="G81" s="29">
        <v>343</v>
      </c>
      <c r="H81" s="14">
        <f>IF(ISNUMBER(G81), (G81 - $B81) / $B81, "")</f>
        <v>1.7804154302670624E-2</v>
      </c>
      <c r="I81" s="100">
        <f>IF(ISNUMBER(G81), $B91 * H81, "")</f>
        <v>2670.6231454005938</v>
      </c>
      <c r="J81" s="13">
        <v>343</v>
      </c>
      <c r="K81" s="14">
        <f>IF(ISNUMBER(J81), (J81 - $B81) / $B81, "")</f>
        <v>1.7804154302670624E-2</v>
      </c>
      <c r="L81" s="16">
        <f>IF(ISNUMBER(J81), $B91 * K81, "")</f>
        <v>2670.6231454005938</v>
      </c>
      <c r="M81" s="29">
        <v>342</v>
      </c>
      <c r="N81" s="14">
        <f>IF(ISNUMBER(M81), (M81 - $B81) / $B81, "")</f>
        <v>1.483679525222552E-2</v>
      </c>
      <c r="O81" s="16">
        <f>IF(ISNUMBER(M81), $B91 * N81, "")</f>
        <v>2225.519287833828</v>
      </c>
      <c r="Q81" s="268"/>
      <c r="R81" s="269"/>
      <c r="S81" s="270"/>
    </row>
    <row r="82" spans="1:19" ht="17.25" thickBot="1">
      <c r="A82" s="125" t="s">
        <v>80</v>
      </c>
      <c r="B82" s="126">
        <v>857</v>
      </c>
      <c r="C82" s="77">
        <v>7.0505287999999998E-3</v>
      </c>
      <c r="D82" s="15">
        <v>869</v>
      </c>
      <c r="E82" s="32">
        <f t="shared" ref="E82:E85" si="38">IF(ISNUMBER(D82), (D82 - $B82) / $B82, "")</f>
        <v>1.4002333722287048E-2</v>
      </c>
      <c r="F82" s="18">
        <f>IF(ISNUMBER(D82), $B91 * E82, "")</f>
        <v>2100.3500583430573</v>
      </c>
      <c r="G82" s="31">
        <v>864</v>
      </c>
      <c r="H82" s="32">
        <f t="shared" ref="H82:H85" si="39">IF(ISNUMBER(G82), (G82 - $B82) / $B82, "")</f>
        <v>8.1680280046674443E-3</v>
      </c>
      <c r="I82" s="101">
        <f>IF(ISNUMBER(G82), $B91 * H82, "")</f>
        <v>1225.2042007001166</v>
      </c>
      <c r="J82" s="15">
        <v>857</v>
      </c>
      <c r="K82" s="32">
        <f t="shared" ref="K82:K85" si="40">IF(ISNUMBER(J82), (J82 - $B82) / $B82, "")</f>
        <v>0</v>
      </c>
      <c r="L82" s="18">
        <f>IF(ISNUMBER(J82), $B91 * K82, "")</f>
        <v>0</v>
      </c>
      <c r="M82" s="31">
        <v>860</v>
      </c>
      <c r="N82" s="32">
        <f t="shared" ref="N82:N85" si="41">IF(ISNUMBER(M82), (M82 - $B82) / $B82, "")</f>
        <v>3.5005834305717621E-3</v>
      </c>
      <c r="O82" s="18">
        <f>IF(ISNUMBER(M82), $B91 * N82, "")</f>
        <v>525.08751458576432</v>
      </c>
      <c r="Q82" s="271"/>
      <c r="R82" s="272"/>
      <c r="S82" s="273"/>
    </row>
    <row r="83" spans="1:19" ht="17.25" thickBot="1">
      <c r="A83" s="125" t="s">
        <v>61</v>
      </c>
      <c r="B83" s="126">
        <v>938</v>
      </c>
      <c r="C83" s="77">
        <v>6.4377682E-3</v>
      </c>
      <c r="D83" s="15">
        <v>979</v>
      </c>
      <c r="E83" s="32">
        <f t="shared" si="38"/>
        <v>4.3710021321961619E-2</v>
      </c>
      <c r="F83" s="18">
        <f>IF(ISNUMBER(D83), $B91 * E83, "")</f>
        <v>6556.5031982942428</v>
      </c>
      <c r="G83" s="31">
        <v>972</v>
      </c>
      <c r="H83" s="32">
        <f t="shared" si="39"/>
        <v>3.6247334754797439E-2</v>
      </c>
      <c r="I83" s="101">
        <f>IF(ISNUMBER(G83), $B91 * H83, "")</f>
        <v>5437.1002132196154</v>
      </c>
      <c r="J83" s="15">
        <v>959</v>
      </c>
      <c r="K83" s="32">
        <f t="shared" si="40"/>
        <v>2.2388059701492536E-2</v>
      </c>
      <c r="L83" s="18">
        <f>IF(ISNUMBER(J83), $B91 * K83, "")</f>
        <v>3358.2089552238804</v>
      </c>
      <c r="M83" s="31">
        <v>958</v>
      </c>
      <c r="N83" s="32">
        <f t="shared" si="41"/>
        <v>2.1321961620469083E-2</v>
      </c>
      <c r="O83" s="18">
        <f>IF(ISNUMBER(M83), $B91 * N83, "")</f>
        <v>3198.2942430703624</v>
      </c>
      <c r="Q83" s="264"/>
      <c r="R83" s="264"/>
      <c r="S83" s="264"/>
    </row>
    <row r="84" spans="1:19" ht="17.25" thickBot="1">
      <c r="A84" s="125" t="s">
        <v>116</v>
      </c>
      <c r="B84" s="126">
        <v>232</v>
      </c>
      <c r="C84" s="77">
        <v>4.3290042999999997E-3</v>
      </c>
      <c r="D84" s="15">
        <v>231</v>
      </c>
      <c r="E84" s="32">
        <f t="shared" si="38"/>
        <v>-4.3103448275862068E-3</v>
      </c>
      <c r="F84" s="18">
        <f>IF(ISNUMBER(D84), $B91 * E84, "")</f>
        <v>-646.55172413793105</v>
      </c>
      <c r="G84" s="31">
        <v>231</v>
      </c>
      <c r="H84" s="32">
        <f t="shared" si="39"/>
        <v>-4.3103448275862068E-3</v>
      </c>
      <c r="I84" s="101">
        <f>IF(ISNUMBER(G84), $B91 * H84, "")</f>
        <v>-646.55172413793105</v>
      </c>
      <c r="J84" s="15">
        <v>232</v>
      </c>
      <c r="K84" s="32">
        <f t="shared" si="40"/>
        <v>0</v>
      </c>
      <c r="L84" s="18">
        <f>IF(ISNUMBER(J84), $B91 * K84, "")</f>
        <v>0</v>
      </c>
      <c r="M84" s="31">
        <v>231</v>
      </c>
      <c r="N84" s="32">
        <f t="shared" si="41"/>
        <v>-4.3103448275862068E-3</v>
      </c>
      <c r="O84" s="18">
        <f>IF(ISNUMBER(M84), $B91 * N84, "")</f>
        <v>-646.55172413793105</v>
      </c>
      <c r="Q84" s="274"/>
      <c r="R84" s="274"/>
      <c r="S84" s="274"/>
    </row>
    <row r="85" spans="1:19" ht="17.25" thickBot="1">
      <c r="A85" s="127" t="s">
        <v>330</v>
      </c>
      <c r="B85" s="128">
        <v>449</v>
      </c>
      <c r="C85" s="78">
        <v>2.2321429000000002E-3</v>
      </c>
      <c r="D85" s="20">
        <v>457</v>
      </c>
      <c r="E85" s="21">
        <f t="shared" si="38"/>
        <v>1.7817371937639197E-2</v>
      </c>
      <c r="F85" s="22">
        <f>IF(ISNUMBER(D85), $B91 * E85, "")</f>
        <v>2672.6057906458796</v>
      </c>
      <c r="G85" s="30">
        <v>456</v>
      </c>
      <c r="H85" s="21">
        <f t="shared" si="39"/>
        <v>1.5590200445434299E-2</v>
      </c>
      <c r="I85" s="105">
        <f>IF(ISNUMBER(G85), $B91 * H85, "")</f>
        <v>2338.5300668151449</v>
      </c>
      <c r="J85" s="20">
        <v>448</v>
      </c>
      <c r="K85" s="21">
        <f t="shared" si="40"/>
        <v>-2.2271714922048997E-3</v>
      </c>
      <c r="L85" s="22">
        <f>IF(ISNUMBER(J85), $B91 * K85, "")</f>
        <v>-334.07572383073494</v>
      </c>
      <c r="M85" s="30">
        <v>444</v>
      </c>
      <c r="N85" s="21">
        <f t="shared" si="41"/>
        <v>-1.1135857461024499E-2</v>
      </c>
      <c r="O85" s="22">
        <f>IF(ISNUMBER(M85), $B91 * N85, "")</f>
        <v>-1670.3786191536749</v>
      </c>
      <c r="Q85" s="274"/>
      <c r="R85" s="274"/>
      <c r="S85" s="274"/>
    </row>
    <row r="86" spans="1:19" ht="17.25" thickBot="1">
      <c r="A86" s="125" t="s">
        <v>150</v>
      </c>
      <c r="B86" s="129">
        <v>121</v>
      </c>
      <c r="C86" s="80">
        <v>0</v>
      </c>
      <c r="D86" s="106">
        <v>122</v>
      </c>
      <c r="E86" s="107">
        <f>IF(ISNUMBER(D86), (D86 - $B86) / $B86, "")</f>
        <v>8.2644628099173556E-3</v>
      </c>
      <c r="F86" s="108">
        <f>IF(ISNUMBER(D86), $B91 * E86, "")</f>
        <v>1239.6694214876034</v>
      </c>
      <c r="G86" s="109">
        <v>123</v>
      </c>
      <c r="H86" s="107">
        <f>IF(ISNUMBER(G86), (G86 - $B86) / $B86, "")</f>
        <v>1.6528925619834711E-2</v>
      </c>
      <c r="I86" s="110">
        <f>IF(ISNUMBER(G86), $B91 * H86, "")</f>
        <v>2479.3388429752067</v>
      </c>
      <c r="J86" s="106">
        <v>123</v>
      </c>
      <c r="K86" s="107">
        <f>IF(ISNUMBER(J86), (J86 - $B86) / $B86, "")</f>
        <v>1.6528925619834711E-2</v>
      </c>
      <c r="L86" s="108">
        <f>IF(ISNUMBER(J86), $B91 * K86, "")</f>
        <v>2479.3388429752067</v>
      </c>
      <c r="M86" s="109">
        <v>125</v>
      </c>
      <c r="N86" s="107">
        <f>IF(ISNUMBER(M86), (M86 - $B86) / $B86, "")</f>
        <v>3.3057851239669422E-2</v>
      </c>
      <c r="O86" s="108">
        <f>IF(ISNUMBER(M86), $B91 * N86, "")</f>
        <v>4958.6776859504134</v>
      </c>
      <c r="Q86" s="264"/>
      <c r="R86" s="264"/>
      <c r="S86" s="264"/>
    </row>
    <row r="87" spans="1:19" ht="17.25" thickBot="1">
      <c r="A87" s="125" t="s">
        <v>204</v>
      </c>
      <c r="B87" s="126">
        <v>870</v>
      </c>
      <c r="C87" s="77">
        <v>0</v>
      </c>
      <c r="D87" s="15">
        <v>869</v>
      </c>
      <c r="E87" s="32">
        <f t="shared" ref="E87:E90" si="42">IF(ISNUMBER(D87), (D87 - $B87) / $B87, "")</f>
        <v>-1.1494252873563218E-3</v>
      </c>
      <c r="F87" s="18">
        <f>IF(ISNUMBER(D87), $B91 * E87, "")</f>
        <v>-172.41379310344828</v>
      </c>
      <c r="G87" s="31">
        <v>868</v>
      </c>
      <c r="H87" s="32">
        <f t="shared" ref="H87:H90" si="43">IF(ISNUMBER(G87), (G87 - $B87) / $B87, "")</f>
        <v>-2.2988505747126436E-3</v>
      </c>
      <c r="I87" s="101">
        <f>IF(ISNUMBER(G87), $B91 * H87, "")</f>
        <v>-344.82758620689657</v>
      </c>
      <c r="J87" s="15">
        <v>865</v>
      </c>
      <c r="K87" s="32">
        <f t="shared" ref="K87:K90" si="44">IF(ISNUMBER(J87), (J87 - $B87) / $B87, "")</f>
        <v>-5.7471264367816091E-3</v>
      </c>
      <c r="L87" s="18">
        <f>IF(ISNUMBER(J87), $B91 * K87, "")</f>
        <v>-862.06896551724139</v>
      </c>
      <c r="M87" s="31">
        <v>863</v>
      </c>
      <c r="N87" s="32">
        <f t="shared" ref="N87:N90" si="45">IF(ISNUMBER(M87), (M87 - $B87) / $B87, "")</f>
        <v>-8.0459770114942528E-3</v>
      </c>
      <c r="O87" s="18">
        <f>IF(ISNUMBER(M87), $B91 * N87, "")</f>
        <v>-1206.8965517241379</v>
      </c>
      <c r="Q87" s="264"/>
      <c r="R87" s="264"/>
      <c r="S87" s="264"/>
    </row>
    <row r="88" spans="1:19" ht="17.25" thickBot="1">
      <c r="A88" s="125" t="s">
        <v>128</v>
      </c>
      <c r="B88" s="126">
        <v>143</v>
      </c>
      <c r="C88" s="77">
        <v>0</v>
      </c>
      <c r="D88" s="15">
        <v>143</v>
      </c>
      <c r="E88" s="32">
        <f t="shared" si="42"/>
        <v>0</v>
      </c>
      <c r="F88" s="18">
        <f>IF(ISNUMBER(D88), $B91 * E88, "")</f>
        <v>0</v>
      </c>
      <c r="G88" s="31">
        <v>142</v>
      </c>
      <c r="H88" s="32">
        <f t="shared" si="43"/>
        <v>-6.993006993006993E-3</v>
      </c>
      <c r="I88" s="101">
        <f>IF(ISNUMBER(G88), $B91 * H88, "")</f>
        <v>-1048.951048951049</v>
      </c>
      <c r="J88" s="15">
        <v>139</v>
      </c>
      <c r="K88" s="32">
        <f t="shared" si="44"/>
        <v>-2.7972027972027972E-2</v>
      </c>
      <c r="L88" s="18">
        <f>IF(ISNUMBER(J88), $B91 * K88, "")</f>
        <v>-4195.8041958041958</v>
      </c>
      <c r="M88" s="31">
        <v>141</v>
      </c>
      <c r="N88" s="32">
        <f t="shared" si="45"/>
        <v>-1.3986013986013986E-2</v>
      </c>
      <c r="O88" s="18">
        <f>IF(ISNUMBER(M88), $B91 * N88, "")</f>
        <v>-2097.9020979020979</v>
      </c>
      <c r="Q88" s="264"/>
      <c r="R88" s="264"/>
      <c r="S88" s="264"/>
    </row>
    <row r="89" spans="1:19">
      <c r="A89" s="125" t="s">
        <v>126</v>
      </c>
      <c r="B89" s="126">
        <v>148</v>
      </c>
      <c r="C89" s="77">
        <v>0</v>
      </c>
      <c r="D89" s="15">
        <v>146</v>
      </c>
      <c r="E89" s="32">
        <f t="shared" si="42"/>
        <v>-1.3513513513513514E-2</v>
      </c>
      <c r="F89" s="18">
        <f>IF(ISNUMBER(D89), $B91 * E89, "")</f>
        <v>-2027.0270270270271</v>
      </c>
      <c r="G89" s="31">
        <v>146</v>
      </c>
      <c r="H89" s="32">
        <f t="shared" si="43"/>
        <v>-1.3513513513513514E-2</v>
      </c>
      <c r="I89" s="101">
        <f>IF(ISNUMBER(G89), $B91 * H89, "")</f>
        <v>-2027.0270270270271</v>
      </c>
      <c r="J89" s="15">
        <v>146</v>
      </c>
      <c r="K89" s="32">
        <f t="shared" si="44"/>
        <v>-1.3513513513513514E-2</v>
      </c>
      <c r="L89" s="18">
        <f>IF(ISNUMBER(J89), $B91 * K89, "")</f>
        <v>-2027.0270270270271</v>
      </c>
      <c r="M89" s="31">
        <v>155</v>
      </c>
      <c r="N89" s="32">
        <f t="shared" si="45"/>
        <v>4.72972972972973E-2</v>
      </c>
      <c r="O89" s="18">
        <f>IF(ISNUMBER(M89), $B91 * N89, "")</f>
        <v>7094.594594594595</v>
      </c>
      <c r="Q89" s="253"/>
      <c r="R89" s="254"/>
      <c r="S89" s="255"/>
    </row>
    <row r="90" spans="1:19" ht="17.25" thickBot="1">
      <c r="A90" s="130" t="s">
        <v>122</v>
      </c>
      <c r="B90" s="131">
        <v>588</v>
      </c>
      <c r="C90" s="79">
        <v>-1.6977928999999999E-3</v>
      </c>
      <c r="D90" s="24">
        <v>591</v>
      </c>
      <c r="E90" s="25">
        <f t="shared" si="42"/>
        <v>5.1020408163265302E-3</v>
      </c>
      <c r="F90" s="104">
        <f>IF(ISNUMBER(D90), $B91 * E90, "")</f>
        <v>765.30612244897952</v>
      </c>
      <c r="G90" s="102">
        <v>590</v>
      </c>
      <c r="H90" s="25">
        <f t="shared" si="43"/>
        <v>3.4013605442176869E-3</v>
      </c>
      <c r="I90" s="103">
        <f>IF(ISNUMBER(G90), $B91 * H90, "")</f>
        <v>510.20408163265301</v>
      </c>
      <c r="J90" s="24">
        <v>589</v>
      </c>
      <c r="K90" s="25">
        <f t="shared" si="44"/>
        <v>1.7006802721088435E-3</v>
      </c>
      <c r="L90" s="104">
        <f>IF(ISNUMBER(J90), $B91 * K90, "")</f>
        <v>255.10204081632651</v>
      </c>
      <c r="M90" s="102">
        <v>589</v>
      </c>
      <c r="N90" s="25">
        <f t="shared" si="45"/>
        <v>1.7006802721088435E-3</v>
      </c>
      <c r="O90" s="104">
        <f>IF(ISNUMBER(M90), $B91 * N90, "")</f>
        <v>255.10204081632651</v>
      </c>
      <c r="Q90" s="256"/>
      <c r="R90" s="257"/>
      <c r="S90" s="258"/>
    </row>
    <row r="91" spans="1:19" ht="17.25" thickBot="1">
      <c r="A91" s="132" t="s">
        <v>268</v>
      </c>
      <c r="B91" s="317">
        <f>$B$37</f>
        <v>150000</v>
      </c>
      <c r="C91" s="318"/>
      <c r="D91" s="26" t="s">
        <v>269</v>
      </c>
      <c r="E91" s="27">
        <f>IF(COUNT(E71:E90), SUM(E71:E90) / COUNT(E71:E90), 0)</f>
        <v>1.0025422279538172E-3</v>
      </c>
      <c r="F91" s="28">
        <f>SUM(F71:F90)</f>
        <v>3007.6266838614492</v>
      </c>
      <c r="G91" s="26" t="s">
        <v>269</v>
      </c>
      <c r="H91" s="27">
        <f>IF(COUNT(H71:H90), SUM(H71:H90) / COUNT(H71:H90), 0)</f>
        <v>-8.9068960545590889E-4</v>
      </c>
      <c r="I91" s="28">
        <f>SUM(I71:I90)</f>
        <v>-2672.0688163677273</v>
      </c>
      <c r="J91" s="26" t="s">
        <v>269</v>
      </c>
      <c r="K91" s="27">
        <f>IF(COUNT(K71:K90), SUM(K71:K90) / COUNT(K71:K90), 0)</f>
        <v>-6.5389593167839918E-3</v>
      </c>
      <c r="L91" s="28">
        <f>SUM(L71:L90)</f>
        <v>-19616.87795035198</v>
      </c>
      <c r="M91" s="26" t="s">
        <v>269</v>
      </c>
      <c r="N91" s="27">
        <f>IF(COUNT(N71:N90), SUM(N71:N90) / COUNT(N71:N90), 0)</f>
        <v>-2.7630060518768298E-3</v>
      </c>
      <c r="O91" s="28">
        <f>SUM(O71:O90)</f>
        <v>-8289.0181556304888</v>
      </c>
      <c r="Q91" s="259"/>
      <c r="R91" s="260"/>
      <c r="S91" s="261"/>
    </row>
    <row r="93" spans="1:19" ht="17.25" thickBot="1"/>
    <row r="94" spans="1:19" ht="17.25" thickBot="1">
      <c r="A94" s="275" t="s">
        <v>46</v>
      </c>
      <c r="B94" s="276"/>
      <c r="C94" s="276"/>
      <c r="D94" s="276"/>
      <c r="E94" s="276"/>
      <c r="F94" s="276"/>
      <c r="G94" s="276"/>
      <c r="H94" s="276"/>
      <c r="I94" s="276"/>
      <c r="J94" s="276"/>
      <c r="K94" s="276"/>
      <c r="L94" s="276"/>
      <c r="M94" s="276"/>
      <c r="N94" s="276"/>
      <c r="O94" s="277"/>
      <c r="Q94" s="274"/>
      <c r="R94" s="274"/>
      <c r="S94" s="274"/>
    </row>
    <row r="95" spans="1:19" ht="17.25" thickBot="1">
      <c r="A95" s="221" t="s">
        <v>265</v>
      </c>
      <c r="B95" s="275" t="s">
        <v>49</v>
      </c>
      <c r="C95" s="277"/>
      <c r="D95" s="275" t="s">
        <v>58</v>
      </c>
      <c r="E95" s="276"/>
      <c r="F95" s="277"/>
      <c r="G95" s="278">
        <f>_xlfn.IFNA(VLOOKUP(B95, 현재가테이블!$B$2:$D$200, 2, FALSE), "-")</f>
        <v>74050000</v>
      </c>
      <c r="H95" s="279"/>
      <c r="I95" s="280"/>
      <c r="J95" s="275" t="s">
        <v>59</v>
      </c>
      <c r="K95" s="276"/>
      <c r="L95" s="277"/>
      <c r="M95" s="281">
        <f>_xlfn.IFNA(VLOOKUP(B95, 현재가테이블!$B$2:$D$200, 3, FALSE), "-")</f>
        <v>-1.04236269E-2</v>
      </c>
      <c r="N95" s="282"/>
      <c r="O95" s="283"/>
      <c r="Q95" s="274"/>
      <c r="R95" s="274"/>
      <c r="S95" s="274"/>
    </row>
    <row r="96" spans="1:19" ht="17.25" thickBot="1">
      <c r="A96" s="319" t="s">
        <v>55</v>
      </c>
      <c r="B96" s="315" t="str">
        <f>TEXT($G$1, "[$-ko-KR]yyyy-mm-dd(ddd) ") &amp; "오전 00:00"</f>
        <v>2021-10-17(일) 오전 00:00</v>
      </c>
      <c r="C96" s="316"/>
      <c r="D96" s="288" t="str">
        <f>TEXT($G$1, "[$-ko-KR]yyyy-mm-dd(ddd) ") &amp; "오후 14:00"</f>
        <v>2021-10-17(일) 오후 14:00</v>
      </c>
      <c r="E96" s="289"/>
      <c r="F96" s="290"/>
      <c r="G96" s="288" t="str">
        <f>TEXT($G$1, "[$-ko-KR]yyyy-mm-dd(ddd) ") &amp; "오후 19:00"</f>
        <v>2021-10-17(일) 오후 19:00</v>
      </c>
      <c r="H96" s="289"/>
      <c r="I96" s="290"/>
      <c r="J96" s="288" t="str">
        <f>TEXT($G$1, "[$-ko-KR]yyyy-mm-dd(ddd) ") &amp; "오후 21:00"</f>
        <v>2021-10-17(일) 오후 21:00</v>
      </c>
      <c r="K96" s="289"/>
      <c r="L96" s="290"/>
      <c r="M96" s="288" t="str">
        <f>TEXT($G$1+1, "[$-ko-KR]yyyy-mm-dd(ddd) ") &amp; "오전 00:00"</f>
        <v>2021-10-18(월) 오전 00:00</v>
      </c>
      <c r="N96" s="289"/>
      <c r="O96" s="290"/>
      <c r="Q96" s="274"/>
      <c r="R96" s="274"/>
      <c r="S96" s="274"/>
    </row>
    <row r="97" spans="1:19" ht="17.25" thickBot="1">
      <c r="A97" s="320"/>
      <c r="B97" s="121" t="s">
        <v>58</v>
      </c>
      <c r="C97" s="122" t="s">
        <v>59</v>
      </c>
      <c r="D97" s="2" t="s">
        <v>58</v>
      </c>
      <c r="E97" s="10" t="s">
        <v>266</v>
      </c>
      <c r="F97" s="11" t="s">
        <v>267</v>
      </c>
      <c r="G97" s="222" t="s">
        <v>58</v>
      </c>
      <c r="H97" s="223" t="s">
        <v>266</v>
      </c>
      <c r="I97" s="224" t="s">
        <v>267</v>
      </c>
      <c r="J97" s="10" t="s">
        <v>58</v>
      </c>
      <c r="K97" s="10" t="s">
        <v>266</v>
      </c>
      <c r="L97" s="115" t="s">
        <v>267</v>
      </c>
      <c r="M97" s="2" t="s">
        <v>58</v>
      </c>
      <c r="N97" s="10" t="s">
        <v>266</v>
      </c>
      <c r="O97" s="66" t="s">
        <v>267</v>
      </c>
      <c r="Q97" s="264"/>
      <c r="R97" s="264"/>
      <c r="S97" s="264"/>
    </row>
    <row r="98" spans="1:19" ht="17.25" thickBot="1">
      <c r="A98" s="123" t="s">
        <v>51</v>
      </c>
      <c r="B98" s="124">
        <v>507</v>
      </c>
      <c r="C98" s="76">
        <v>0.14189189190000001</v>
      </c>
      <c r="D98" s="13">
        <v>482</v>
      </c>
      <c r="E98" s="14">
        <f>IF(ISNUMBER(D98), (D98 - $B98) / $B98, "")</f>
        <v>-4.9309664694280081E-2</v>
      </c>
      <c r="F98" s="16">
        <f>IF(ISNUMBER(D98), $B118 * E98, "")</f>
        <v>-7396.4497041420118</v>
      </c>
      <c r="G98" s="29">
        <v>475</v>
      </c>
      <c r="H98" s="14">
        <f>IF(ISNUMBER(G98), (G98 - $B98) / $B98, "")</f>
        <v>-6.3116370808678504E-2</v>
      </c>
      <c r="I98" s="100">
        <f>IF(ISNUMBER(G98), $B118 * H98, "")</f>
        <v>-9467.455621301775</v>
      </c>
      <c r="J98" s="13">
        <v>472</v>
      </c>
      <c r="K98" s="14">
        <f>IF(ISNUMBER(J98), (J98 - $B98) / $B98, "")</f>
        <v>-6.9033530571992116E-2</v>
      </c>
      <c r="L98" s="16">
        <f>IF(ISNUMBER(J98), $B118 * K98, "")</f>
        <v>-10355.029585798817</v>
      </c>
      <c r="M98" s="29">
        <v>472</v>
      </c>
      <c r="N98" s="14">
        <f>IF(ISNUMBER(M98), (M98 - $B98) / $B98, "")</f>
        <v>-6.9033530571992116E-2</v>
      </c>
      <c r="O98" s="16">
        <f>IF(ISNUMBER(M98), $B118 * N98, "")</f>
        <v>-10355.029585798817</v>
      </c>
      <c r="Q98" s="274"/>
      <c r="R98" s="274"/>
      <c r="S98" s="274"/>
    </row>
    <row r="99" spans="1:19" ht="17.25" thickBot="1">
      <c r="A99" s="125" t="s">
        <v>202</v>
      </c>
      <c r="B99" s="126">
        <v>22.1</v>
      </c>
      <c r="C99" s="77">
        <v>8.3333333300000006E-2</v>
      </c>
      <c r="D99" s="15">
        <v>21.8</v>
      </c>
      <c r="E99" s="32">
        <f t="shared" ref="E99:E102" si="46">IF(ISNUMBER(D99), (D99 - $B99) / $B99, "")</f>
        <v>-1.3574660633484194E-2</v>
      </c>
      <c r="F99" s="18">
        <f>IF(ISNUMBER(D99), $B118 * E99, "")</f>
        <v>-2036.1990950226291</v>
      </c>
      <c r="G99" s="31">
        <v>21.8</v>
      </c>
      <c r="H99" s="32">
        <f t="shared" ref="H99:H102" si="47">IF(ISNUMBER(G99), (G99 - $B99) / $B99, "")</f>
        <v>-1.3574660633484194E-2</v>
      </c>
      <c r="I99" s="101">
        <f>IF(ISNUMBER(G99), $B118 * H99, "")</f>
        <v>-2036.1990950226291</v>
      </c>
      <c r="J99" s="15">
        <v>21.6</v>
      </c>
      <c r="K99" s="32">
        <f t="shared" ref="K99:K102" si="48">IF(ISNUMBER(J99), (J99 - $B99) / $B99, "")</f>
        <v>-2.2624434389140271E-2</v>
      </c>
      <c r="L99" s="18">
        <f>IF(ISNUMBER(J99), $B118 * K99, "")</f>
        <v>-3393.6651583710404</v>
      </c>
      <c r="M99" s="31">
        <v>21.5</v>
      </c>
      <c r="N99" s="32">
        <f t="shared" ref="N99:N102" si="49">IF(ISNUMBER(M99), (M99 - $B99) / $B99, "")</f>
        <v>-2.7149321266968389E-2</v>
      </c>
      <c r="O99" s="18">
        <f>IF(ISNUMBER(M99), $B118 * N99, "")</f>
        <v>-4072.3981900452582</v>
      </c>
      <c r="Q99" s="274"/>
      <c r="R99" s="274"/>
      <c r="S99" s="274"/>
    </row>
    <row r="100" spans="1:19" ht="17.25" thickBot="1">
      <c r="A100" s="125" t="s">
        <v>154</v>
      </c>
      <c r="B100" s="126">
        <v>2105</v>
      </c>
      <c r="C100" s="77">
        <v>6.5822784800000006E-2</v>
      </c>
      <c r="D100" s="15">
        <v>2060</v>
      </c>
      <c r="E100" s="32">
        <f t="shared" si="46"/>
        <v>-2.1377672209026127E-2</v>
      </c>
      <c r="F100" s="18">
        <f>IF(ISNUMBER(D100), $B118 * E100, "")</f>
        <v>-3206.6508313539189</v>
      </c>
      <c r="G100" s="31">
        <v>2065</v>
      </c>
      <c r="H100" s="32">
        <f t="shared" si="47"/>
        <v>-1.9002375296912115E-2</v>
      </c>
      <c r="I100" s="101">
        <f>IF(ISNUMBER(G100), $B118 * H100, "")</f>
        <v>-2850.3562945368171</v>
      </c>
      <c r="J100" s="15">
        <v>2055</v>
      </c>
      <c r="K100" s="32">
        <f t="shared" si="48"/>
        <v>-2.3752969121140142E-2</v>
      </c>
      <c r="L100" s="18">
        <f>IF(ISNUMBER(J100), $B118 * K100, "")</f>
        <v>-3562.9453681710211</v>
      </c>
      <c r="M100" s="31">
        <v>2055</v>
      </c>
      <c r="N100" s="32">
        <f t="shared" si="49"/>
        <v>-2.3752969121140142E-2</v>
      </c>
      <c r="O100" s="18">
        <f>IF(ISNUMBER(M100), $B118 * N100, "")</f>
        <v>-3562.9453681710211</v>
      </c>
      <c r="Q100" s="264"/>
      <c r="R100" s="264"/>
      <c r="S100" s="264"/>
    </row>
    <row r="101" spans="1:19" ht="17.25" thickBot="1">
      <c r="A101" s="125" t="s">
        <v>332</v>
      </c>
      <c r="B101" s="126">
        <v>1930</v>
      </c>
      <c r="C101" s="77">
        <v>6.3360881499999994E-2</v>
      </c>
      <c r="D101" s="15">
        <v>2060</v>
      </c>
      <c r="E101" s="32">
        <f t="shared" si="46"/>
        <v>6.7357512953367879E-2</v>
      </c>
      <c r="F101" s="18">
        <f>IF(ISNUMBER(D101), $B118 * E101, "")</f>
        <v>10103.626943005182</v>
      </c>
      <c r="G101" s="31">
        <v>1975</v>
      </c>
      <c r="H101" s="32">
        <f t="shared" si="47"/>
        <v>2.3316062176165803E-2</v>
      </c>
      <c r="I101" s="101">
        <f>IF(ISNUMBER(G101), $B118 * H101, "")</f>
        <v>3497.4093264248704</v>
      </c>
      <c r="J101" s="15">
        <v>1945</v>
      </c>
      <c r="K101" s="32">
        <f t="shared" si="48"/>
        <v>7.7720207253886009E-3</v>
      </c>
      <c r="L101" s="18">
        <f>IF(ISNUMBER(J101), $B118 * K101, "")</f>
        <v>1165.8031088082901</v>
      </c>
      <c r="M101" s="31">
        <v>1875</v>
      </c>
      <c r="N101" s="32">
        <f t="shared" si="49"/>
        <v>-2.8497409326424871E-2</v>
      </c>
      <c r="O101" s="18">
        <f>IF(ISNUMBER(M101), $B118 * N101, "")</f>
        <v>-4274.6113989637306</v>
      </c>
      <c r="Q101" s="264"/>
      <c r="R101" s="264"/>
      <c r="S101" s="264"/>
    </row>
    <row r="102" spans="1:19" ht="17.25" thickBot="1">
      <c r="A102" s="127" t="s">
        <v>76</v>
      </c>
      <c r="B102" s="128">
        <v>34790</v>
      </c>
      <c r="C102" s="78">
        <v>4.9155609199999999E-2</v>
      </c>
      <c r="D102" s="20">
        <v>33870</v>
      </c>
      <c r="E102" s="21">
        <f t="shared" si="46"/>
        <v>-2.644438056912906E-2</v>
      </c>
      <c r="F102" s="22">
        <f>IF(ISNUMBER(D102), $B118 * E102, "")</f>
        <v>-3966.6570853693588</v>
      </c>
      <c r="G102" s="30">
        <v>33610</v>
      </c>
      <c r="H102" s="21">
        <f t="shared" si="47"/>
        <v>-3.3917792469100316E-2</v>
      </c>
      <c r="I102" s="105">
        <f>IF(ISNUMBER(G102), $B118 * H102, "")</f>
        <v>-5087.668870365047</v>
      </c>
      <c r="J102" s="20">
        <v>33310</v>
      </c>
      <c r="K102" s="21">
        <f t="shared" si="48"/>
        <v>-4.2540960045990228E-2</v>
      </c>
      <c r="L102" s="22">
        <f>IF(ISNUMBER(J102), $B118 * K102, "")</f>
        <v>-6381.1440068985339</v>
      </c>
      <c r="M102" s="30">
        <v>33200</v>
      </c>
      <c r="N102" s="21">
        <f t="shared" si="49"/>
        <v>-4.5702788157516529E-2</v>
      </c>
      <c r="O102" s="22">
        <f>IF(ISNUMBER(M102), $B118 * N102, "")</f>
        <v>-6855.4182236274792</v>
      </c>
      <c r="Q102" s="264"/>
      <c r="R102" s="264"/>
      <c r="S102" s="264"/>
    </row>
    <row r="103" spans="1:19" ht="17.25" thickBot="1">
      <c r="A103" s="125" t="s">
        <v>158</v>
      </c>
      <c r="B103" s="129">
        <v>1660</v>
      </c>
      <c r="C103" s="80">
        <v>3.4267912800000001E-2</v>
      </c>
      <c r="D103" s="106">
        <v>1610</v>
      </c>
      <c r="E103" s="107">
        <f>IF(ISNUMBER(D103), (D103 - $B103) / $B103, "")</f>
        <v>-3.0120481927710843E-2</v>
      </c>
      <c r="F103" s="108">
        <f>IF(ISNUMBER(D103), $B118 * E103, "")</f>
        <v>-4518.0722891566265</v>
      </c>
      <c r="G103" s="109">
        <v>1615</v>
      </c>
      <c r="H103" s="107">
        <f>IF(ISNUMBER(G103), (G103 - $B103) / $B103, "")</f>
        <v>-2.710843373493976E-2</v>
      </c>
      <c r="I103" s="110">
        <f>IF(ISNUMBER(G103), $B118 * H103, "")</f>
        <v>-4066.265060240964</v>
      </c>
      <c r="J103" s="106">
        <v>1600</v>
      </c>
      <c r="K103" s="107">
        <f>IF(ISNUMBER(J103), (J103 - $B103) / $B103, "")</f>
        <v>-3.614457831325301E-2</v>
      </c>
      <c r="L103" s="108">
        <f>IF(ISNUMBER(J103), $B118 * K103, "")</f>
        <v>-5421.6867469879517</v>
      </c>
      <c r="M103" s="109">
        <v>1600</v>
      </c>
      <c r="N103" s="107">
        <f>IF(ISNUMBER(M103), (M103 - $B103) / $B103, "")</f>
        <v>-3.614457831325301E-2</v>
      </c>
      <c r="O103" s="108">
        <f>IF(ISNUMBER(M103), $B118 * N103, "")</f>
        <v>-5421.6867469879517</v>
      </c>
      <c r="Q103" s="264"/>
      <c r="R103" s="264"/>
      <c r="S103" s="264"/>
    </row>
    <row r="104" spans="1:19" ht="17.25" thickBot="1">
      <c r="A104" s="125" t="s">
        <v>216</v>
      </c>
      <c r="B104" s="126">
        <v>213</v>
      </c>
      <c r="C104" s="77">
        <v>2.40384615E-2</v>
      </c>
      <c r="D104" s="15">
        <v>213</v>
      </c>
      <c r="E104" s="32">
        <f t="shared" ref="E104:E107" si="50">IF(ISNUMBER(D104), (D104 - $B104) / $B104, "")</f>
        <v>0</v>
      </c>
      <c r="F104" s="18">
        <f>IF(ISNUMBER(D104), $B118 * E104, "")</f>
        <v>0</v>
      </c>
      <c r="G104" s="31">
        <v>211</v>
      </c>
      <c r="H104" s="32">
        <f t="shared" ref="H104:H107" si="51">IF(ISNUMBER(G104), (G104 - $B104) / $B104, "")</f>
        <v>-9.3896713615023476E-3</v>
      </c>
      <c r="I104" s="101">
        <f>IF(ISNUMBER(G104), $B118 * H104, "")</f>
        <v>-1408.4507042253522</v>
      </c>
      <c r="J104" s="15">
        <v>209</v>
      </c>
      <c r="K104" s="32">
        <f t="shared" ref="K104:K107" si="52">IF(ISNUMBER(J104), (J104 - $B104) / $B104, "")</f>
        <v>-1.8779342723004695E-2</v>
      </c>
      <c r="L104" s="18">
        <f>IF(ISNUMBER(J104), $B118 * K104, "")</f>
        <v>-2816.9014084507044</v>
      </c>
      <c r="M104" s="31">
        <v>211</v>
      </c>
      <c r="N104" s="32">
        <f t="shared" ref="N104:N107" si="53">IF(ISNUMBER(M104), (M104 - $B104) / $B104, "")</f>
        <v>-9.3896713615023476E-3</v>
      </c>
      <c r="O104" s="18">
        <f>IF(ISNUMBER(M104), $B118 * N104, "")</f>
        <v>-1408.4507042253522</v>
      </c>
      <c r="Q104" s="264"/>
      <c r="R104" s="264"/>
      <c r="S104" s="264"/>
    </row>
    <row r="105" spans="1:19" ht="17.25" thickBot="1">
      <c r="A105" s="125" t="s">
        <v>236</v>
      </c>
      <c r="B105" s="126">
        <v>131</v>
      </c>
      <c r="C105" s="77">
        <v>2.34375E-2</v>
      </c>
      <c r="D105" s="15">
        <v>129</v>
      </c>
      <c r="E105" s="32">
        <f t="shared" si="50"/>
        <v>-1.5267175572519083E-2</v>
      </c>
      <c r="F105" s="18">
        <f>IF(ISNUMBER(D105), $B118 * E105, "")</f>
        <v>-2290.0763358778627</v>
      </c>
      <c r="G105" s="31">
        <v>130</v>
      </c>
      <c r="H105" s="32">
        <f t="shared" si="51"/>
        <v>-7.6335877862595417E-3</v>
      </c>
      <c r="I105" s="101">
        <f>IF(ISNUMBER(G105), $B118 * H105, "")</f>
        <v>-1145.0381679389313</v>
      </c>
      <c r="J105" s="15">
        <v>129</v>
      </c>
      <c r="K105" s="32">
        <f t="shared" si="52"/>
        <v>-1.5267175572519083E-2</v>
      </c>
      <c r="L105" s="18">
        <f>IF(ISNUMBER(J105), $B118 * K105, "")</f>
        <v>-2290.0763358778627</v>
      </c>
      <c r="M105" s="31">
        <v>129</v>
      </c>
      <c r="N105" s="32">
        <f t="shared" si="53"/>
        <v>-1.5267175572519083E-2</v>
      </c>
      <c r="O105" s="18">
        <f>IF(ISNUMBER(M105), $B118 * N105, "")</f>
        <v>-2290.0763358778627</v>
      </c>
      <c r="Q105" s="264"/>
      <c r="R105" s="264"/>
      <c r="S105" s="264"/>
    </row>
    <row r="106" spans="1:19" ht="17.25" thickBot="1">
      <c r="A106" s="125" t="s">
        <v>264</v>
      </c>
      <c r="B106" s="126">
        <v>293</v>
      </c>
      <c r="C106" s="77">
        <v>2.09059233E-2</v>
      </c>
      <c r="D106" s="15">
        <v>291</v>
      </c>
      <c r="E106" s="32">
        <f t="shared" si="50"/>
        <v>-6.8259385665529011E-3</v>
      </c>
      <c r="F106" s="18">
        <f>IF(ISNUMBER(D106), $B118 * E106, "")</f>
        <v>-1023.8907849829352</v>
      </c>
      <c r="G106" s="31">
        <v>292</v>
      </c>
      <c r="H106" s="32">
        <f t="shared" si="51"/>
        <v>-3.4129692832764505E-3</v>
      </c>
      <c r="I106" s="101">
        <f>IF(ISNUMBER(G106), $B118 * H106, "")</f>
        <v>-511.9453924914676</v>
      </c>
      <c r="J106" s="15">
        <v>292</v>
      </c>
      <c r="K106" s="32">
        <f t="shared" si="52"/>
        <v>-3.4129692832764505E-3</v>
      </c>
      <c r="L106" s="18">
        <f>IF(ISNUMBER(J106), $B118 * K106, "")</f>
        <v>-511.9453924914676</v>
      </c>
      <c r="M106" s="31">
        <v>292</v>
      </c>
      <c r="N106" s="32">
        <f t="shared" si="53"/>
        <v>-3.4129692832764505E-3</v>
      </c>
      <c r="O106" s="18">
        <f>IF(ISNUMBER(M106), $B118 * N106, "")</f>
        <v>-511.9453924914676</v>
      </c>
      <c r="Q106" s="33"/>
      <c r="R106" s="33"/>
    </row>
    <row r="107" spans="1:19" ht="17.25" thickBot="1">
      <c r="A107" s="130" t="s">
        <v>78</v>
      </c>
      <c r="B107" s="131">
        <v>782600</v>
      </c>
      <c r="C107" s="79">
        <v>1.8745118500000001E-2</v>
      </c>
      <c r="D107" s="24">
        <v>768200</v>
      </c>
      <c r="E107" s="25">
        <f t="shared" si="50"/>
        <v>-1.8400204446716074E-2</v>
      </c>
      <c r="F107" s="104">
        <f>IF(ISNUMBER(D107), $B118 * E107, "")</f>
        <v>-2760.030667007411</v>
      </c>
      <c r="G107" s="102">
        <v>764600</v>
      </c>
      <c r="H107" s="25">
        <f t="shared" si="51"/>
        <v>-2.3000255558395095E-2</v>
      </c>
      <c r="I107" s="103">
        <f>IF(ISNUMBER(G107), $B118 * H107, "")</f>
        <v>-3450.0383337592643</v>
      </c>
      <c r="J107" s="24">
        <v>759300</v>
      </c>
      <c r="K107" s="25">
        <f t="shared" si="52"/>
        <v>-2.9772553028366983E-2</v>
      </c>
      <c r="L107" s="104">
        <f>IF(ISNUMBER(J107), $B118 * K107, "")</f>
        <v>-4465.8829542550475</v>
      </c>
      <c r="M107" s="102">
        <v>754400</v>
      </c>
      <c r="N107" s="25">
        <f t="shared" si="53"/>
        <v>-3.6033733708152313E-2</v>
      </c>
      <c r="O107" s="104">
        <f>IF(ISNUMBER(M107), $B118 * N107, "")</f>
        <v>-5405.0600562228474</v>
      </c>
      <c r="Q107" s="265"/>
      <c r="R107" s="266"/>
      <c r="S107" s="267"/>
    </row>
    <row r="108" spans="1:19">
      <c r="A108" s="123" t="s">
        <v>186</v>
      </c>
      <c r="B108" s="124">
        <v>16.5</v>
      </c>
      <c r="C108" s="76">
        <v>1.8518518500000001E-2</v>
      </c>
      <c r="D108" s="13">
        <v>16.5</v>
      </c>
      <c r="E108" s="14">
        <f>IF(ISNUMBER(D108), (D108 - $B108) / $B108, "")</f>
        <v>0</v>
      </c>
      <c r="F108" s="16">
        <f>IF(ISNUMBER(D108), $B118 * E108, "")</f>
        <v>0</v>
      </c>
      <c r="G108" s="29">
        <v>16.5</v>
      </c>
      <c r="H108" s="14">
        <f>IF(ISNUMBER(G108), (G108 - $B108) / $B108, "")</f>
        <v>0</v>
      </c>
      <c r="I108" s="100">
        <f>IF(ISNUMBER(G108), $B118 * H108, "")</f>
        <v>0</v>
      </c>
      <c r="J108" s="13">
        <v>16.600000000000001</v>
      </c>
      <c r="K108" s="14">
        <f>IF(ISNUMBER(J108), (J108 - $B108) / $B108, "")</f>
        <v>6.0606060606061465E-3</v>
      </c>
      <c r="L108" s="16">
        <f>IF(ISNUMBER(J108), $B118 * K108, "")</f>
        <v>909.09090909092197</v>
      </c>
      <c r="M108" s="29">
        <v>16.899999999999999</v>
      </c>
      <c r="N108" s="14">
        <f>IF(ISNUMBER(M108), (M108 - $B108) / $B108, "")</f>
        <v>2.4242424242424156E-2</v>
      </c>
      <c r="O108" s="16">
        <f>IF(ISNUMBER(M108), $B118 * N108, "")</f>
        <v>3636.3636363636233</v>
      </c>
      <c r="Q108" s="268"/>
      <c r="R108" s="269"/>
      <c r="S108" s="270"/>
    </row>
    <row r="109" spans="1:19" ht="17.25" thickBot="1">
      <c r="A109" s="125" t="s">
        <v>160</v>
      </c>
      <c r="B109" s="126">
        <v>112</v>
      </c>
      <c r="C109" s="77">
        <v>1.8181818200000002E-2</v>
      </c>
      <c r="D109" s="15">
        <v>112</v>
      </c>
      <c r="E109" s="32">
        <f t="shared" ref="E109:E112" si="54">IF(ISNUMBER(D109), (D109 - $B109) / $B109, "")</f>
        <v>0</v>
      </c>
      <c r="F109" s="18">
        <f>IF(ISNUMBER(D109), $B118 * E109, "")</f>
        <v>0</v>
      </c>
      <c r="G109" s="31">
        <v>112</v>
      </c>
      <c r="H109" s="32">
        <f t="shared" ref="H109:H112" si="55">IF(ISNUMBER(G109), (G109 - $B109) / $B109, "")</f>
        <v>0</v>
      </c>
      <c r="I109" s="101">
        <f>IF(ISNUMBER(G109), $B118 * H109, "")</f>
        <v>0</v>
      </c>
      <c r="J109" s="15">
        <v>111</v>
      </c>
      <c r="K109" s="32">
        <f t="shared" ref="K109:K112" si="56">IF(ISNUMBER(J109), (J109 - $B109) / $B109, "")</f>
        <v>-8.9285714285714281E-3</v>
      </c>
      <c r="L109" s="18">
        <f>IF(ISNUMBER(J109), $B118 * K109, "")</f>
        <v>-1339.2857142857142</v>
      </c>
      <c r="M109" s="31">
        <v>110</v>
      </c>
      <c r="N109" s="32">
        <f t="shared" ref="N109:N112" si="57">IF(ISNUMBER(M109), (M109 - $B109) / $B109, "")</f>
        <v>-1.7857142857142856E-2</v>
      </c>
      <c r="O109" s="18">
        <f>IF(ISNUMBER(M109), $B118 * N109, "")</f>
        <v>-2678.5714285714284</v>
      </c>
      <c r="Q109" s="271"/>
      <c r="R109" s="272"/>
      <c r="S109" s="273"/>
    </row>
    <row r="110" spans="1:19" ht="17.25" thickBot="1">
      <c r="A110" s="125" t="s">
        <v>130</v>
      </c>
      <c r="B110" s="126">
        <v>120</v>
      </c>
      <c r="C110" s="77">
        <v>1.6949152499999998E-2</v>
      </c>
      <c r="D110" s="15">
        <v>120</v>
      </c>
      <c r="E110" s="32">
        <f t="shared" si="54"/>
        <v>0</v>
      </c>
      <c r="F110" s="18">
        <f>IF(ISNUMBER(D110), $B118 * E110, "")</f>
        <v>0</v>
      </c>
      <c r="G110" s="31">
        <v>119</v>
      </c>
      <c r="H110" s="32">
        <f t="shared" si="55"/>
        <v>-8.3333333333333332E-3</v>
      </c>
      <c r="I110" s="101">
        <f>IF(ISNUMBER(G110), $B118 * H110, "")</f>
        <v>-1250</v>
      </c>
      <c r="J110" s="15">
        <v>119</v>
      </c>
      <c r="K110" s="32">
        <f t="shared" si="56"/>
        <v>-8.3333333333333332E-3</v>
      </c>
      <c r="L110" s="18">
        <f>IF(ISNUMBER(J110), $B118 * K110, "")</f>
        <v>-1250</v>
      </c>
      <c r="M110" s="31">
        <v>118</v>
      </c>
      <c r="N110" s="32">
        <f t="shared" si="57"/>
        <v>-1.6666666666666666E-2</v>
      </c>
      <c r="O110" s="18">
        <f>IF(ISNUMBER(M110), $B118 * N110, "")</f>
        <v>-2500</v>
      </c>
      <c r="Q110" s="264"/>
      <c r="R110" s="264"/>
      <c r="S110" s="264"/>
    </row>
    <row r="111" spans="1:19" ht="17.25" thickBot="1">
      <c r="A111" s="125" t="s">
        <v>134</v>
      </c>
      <c r="B111" s="126">
        <v>2110</v>
      </c>
      <c r="C111" s="77">
        <v>1.6867469900000001E-2</v>
      </c>
      <c r="D111" s="15">
        <v>2090</v>
      </c>
      <c r="E111" s="32">
        <f t="shared" si="54"/>
        <v>-9.4786729857819912E-3</v>
      </c>
      <c r="F111" s="18">
        <f>IF(ISNUMBER(D111), $B118 * E111, "")</f>
        <v>-1421.8009478672986</v>
      </c>
      <c r="G111" s="31">
        <v>2075</v>
      </c>
      <c r="H111" s="32">
        <f t="shared" si="55"/>
        <v>-1.6587677725118485E-2</v>
      </c>
      <c r="I111" s="101">
        <f>IF(ISNUMBER(G111), $B118 * H111, "")</f>
        <v>-2488.1516587677729</v>
      </c>
      <c r="J111" s="15">
        <v>2040</v>
      </c>
      <c r="K111" s="32">
        <f t="shared" si="56"/>
        <v>-3.3175355450236969E-2</v>
      </c>
      <c r="L111" s="18">
        <f>IF(ISNUMBER(J111), $B118 * K111, "")</f>
        <v>-4976.3033175355458</v>
      </c>
      <c r="M111" s="31">
        <v>2045</v>
      </c>
      <c r="N111" s="32">
        <f t="shared" si="57"/>
        <v>-3.0805687203791468E-2</v>
      </c>
      <c r="O111" s="18">
        <f>IF(ISNUMBER(M111), $B118 * N111, "")</f>
        <v>-4620.8530805687205</v>
      </c>
      <c r="Q111" s="274"/>
      <c r="R111" s="274"/>
      <c r="S111" s="274"/>
    </row>
    <row r="112" spans="1:19" ht="17.25" thickBot="1">
      <c r="A112" s="127" t="s">
        <v>74</v>
      </c>
      <c r="B112" s="128">
        <v>41310</v>
      </c>
      <c r="C112" s="78">
        <v>1.6486220499999999E-2</v>
      </c>
      <c r="D112" s="20">
        <v>41000</v>
      </c>
      <c r="E112" s="21">
        <f t="shared" si="54"/>
        <v>-7.5042362624061967E-3</v>
      </c>
      <c r="F112" s="22">
        <f>IF(ISNUMBER(D112), $B118 * E112, "")</f>
        <v>-1125.6354393609295</v>
      </c>
      <c r="G112" s="30">
        <v>41150</v>
      </c>
      <c r="H112" s="21">
        <f t="shared" si="55"/>
        <v>-3.8731541999515854E-3</v>
      </c>
      <c r="I112" s="105">
        <f>IF(ISNUMBER(G112), $B118 * H112, "")</f>
        <v>-580.97312999273777</v>
      </c>
      <c r="J112" s="20">
        <v>40830</v>
      </c>
      <c r="K112" s="21">
        <f t="shared" si="56"/>
        <v>-1.1619462599854757E-2</v>
      </c>
      <c r="L112" s="22">
        <f>IF(ISNUMBER(J112), $B118 * K112, "")</f>
        <v>-1742.9193899782135</v>
      </c>
      <c r="M112" s="30">
        <v>40640</v>
      </c>
      <c r="N112" s="21">
        <f t="shared" si="57"/>
        <v>-1.6218833212297265E-2</v>
      </c>
      <c r="O112" s="22">
        <f>IF(ISNUMBER(M112), $B118 * N112, "")</f>
        <v>-2432.8249818445897</v>
      </c>
      <c r="Q112" s="274"/>
      <c r="R112" s="274"/>
      <c r="S112" s="274"/>
    </row>
    <row r="113" spans="1:19" ht="17.25" thickBot="1">
      <c r="A113" s="125" t="s">
        <v>164</v>
      </c>
      <c r="B113" s="129">
        <v>221</v>
      </c>
      <c r="C113" s="80">
        <v>1.3761467899999999E-2</v>
      </c>
      <c r="D113" s="106">
        <v>220</v>
      </c>
      <c r="E113" s="107">
        <f>IF(ISNUMBER(D113), (D113 - $B113) / $B113, "")</f>
        <v>-4.5248868778280547E-3</v>
      </c>
      <c r="F113" s="108">
        <f>IF(ISNUMBER(D113), $B118 * E113, "")</f>
        <v>-678.73303167420818</v>
      </c>
      <c r="G113" s="109">
        <v>220</v>
      </c>
      <c r="H113" s="107">
        <f>IF(ISNUMBER(G113), (G113 - $B113) / $B113, "")</f>
        <v>-4.5248868778280547E-3</v>
      </c>
      <c r="I113" s="110">
        <f>IF(ISNUMBER(G113), $B118 * H113, "")</f>
        <v>-678.73303167420818</v>
      </c>
      <c r="J113" s="106">
        <v>219</v>
      </c>
      <c r="K113" s="107">
        <f>IF(ISNUMBER(J113), (J113 - $B113) / $B113, "")</f>
        <v>-9.0497737556561094E-3</v>
      </c>
      <c r="L113" s="108">
        <f>IF(ISNUMBER(J113), $B118 * K113, "")</f>
        <v>-1357.4660633484164</v>
      </c>
      <c r="M113" s="109">
        <v>219</v>
      </c>
      <c r="N113" s="107">
        <f>IF(ISNUMBER(M113), (M113 - $B113) / $B113, "")</f>
        <v>-9.0497737556561094E-3</v>
      </c>
      <c r="O113" s="108">
        <f>IF(ISNUMBER(M113), $B118 * N113, "")</f>
        <v>-1357.4660633484164</v>
      </c>
      <c r="Q113" s="264"/>
      <c r="R113" s="264"/>
      <c r="S113" s="264"/>
    </row>
    <row r="114" spans="1:19" ht="17.25" thickBot="1">
      <c r="A114" s="125" t="s">
        <v>102</v>
      </c>
      <c r="B114" s="126">
        <v>1175</v>
      </c>
      <c r="C114" s="77">
        <v>1.2931034500000001E-2</v>
      </c>
      <c r="D114" s="15">
        <v>1205</v>
      </c>
      <c r="E114" s="32">
        <f t="shared" ref="E114:E117" si="58">IF(ISNUMBER(D114), (D114 - $B114) / $B114, "")</f>
        <v>2.553191489361702E-2</v>
      </c>
      <c r="F114" s="18">
        <f>IF(ISNUMBER(D114), $B118 * E114, "")</f>
        <v>3829.7872340425529</v>
      </c>
      <c r="G114" s="31">
        <v>1210</v>
      </c>
      <c r="H114" s="32">
        <f t="shared" ref="H114:H117" si="59">IF(ISNUMBER(G114), (G114 - $B114) / $B114, "")</f>
        <v>2.9787234042553193E-2</v>
      </c>
      <c r="I114" s="101">
        <f>IF(ISNUMBER(G114), $B118 * H114, "")</f>
        <v>4468.0851063829787</v>
      </c>
      <c r="J114" s="15">
        <v>1190</v>
      </c>
      <c r="K114" s="32">
        <f t="shared" ref="K114:K117" si="60">IF(ISNUMBER(J114), (J114 - $B114) / $B114, "")</f>
        <v>1.276595744680851E-2</v>
      </c>
      <c r="L114" s="18">
        <f>IF(ISNUMBER(J114), $B118 * K114, "")</f>
        <v>1914.8936170212764</v>
      </c>
      <c r="M114" s="31">
        <v>1195</v>
      </c>
      <c r="N114" s="32">
        <f t="shared" ref="N114:N117" si="61">IF(ISNUMBER(M114), (M114 - $B114) / $B114, "")</f>
        <v>1.7021276595744681E-2</v>
      </c>
      <c r="O114" s="18">
        <f>IF(ISNUMBER(M114), $B118 * N114, "")</f>
        <v>2553.1914893617022</v>
      </c>
      <c r="Q114" s="264"/>
      <c r="R114" s="264"/>
      <c r="S114" s="264"/>
    </row>
    <row r="115" spans="1:19" ht="17.25" thickBot="1">
      <c r="A115" s="125" t="s">
        <v>86</v>
      </c>
      <c r="B115" s="126">
        <v>397</v>
      </c>
      <c r="C115" s="77">
        <v>1.0178117E-2</v>
      </c>
      <c r="D115" s="15">
        <v>401</v>
      </c>
      <c r="E115" s="32">
        <f t="shared" si="58"/>
        <v>1.0075566750629723E-2</v>
      </c>
      <c r="F115" s="18">
        <f>IF(ISNUMBER(D115), $B118 * E115, "")</f>
        <v>1511.3350125944585</v>
      </c>
      <c r="G115" s="31">
        <v>397</v>
      </c>
      <c r="H115" s="32">
        <f t="shared" si="59"/>
        <v>0</v>
      </c>
      <c r="I115" s="101">
        <f>IF(ISNUMBER(G115), $B118 * H115, "")</f>
        <v>0</v>
      </c>
      <c r="J115" s="15">
        <v>397</v>
      </c>
      <c r="K115" s="32">
        <f t="shared" si="60"/>
        <v>0</v>
      </c>
      <c r="L115" s="18">
        <f>IF(ISNUMBER(J115), $B118 * K115, "")</f>
        <v>0</v>
      </c>
      <c r="M115" s="31">
        <v>395</v>
      </c>
      <c r="N115" s="32">
        <f t="shared" si="61"/>
        <v>-5.0377833753148613E-3</v>
      </c>
      <c r="O115" s="18">
        <f>IF(ISNUMBER(M115), $B118 * N115, "")</f>
        <v>-755.66750629722924</v>
      </c>
      <c r="Q115" s="264"/>
      <c r="R115" s="264"/>
      <c r="S115" s="264"/>
    </row>
    <row r="116" spans="1:19">
      <c r="A116" s="125" t="s">
        <v>212</v>
      </c>
      <c r="B116" s="126">
        <v>965</v>
      </c>
      <c r="C116" s="77">
        <v>9.4142258999999999E-3</v>
      </c>
      <c r="D116" s="15">
        <v>966</v>
      </c>
      <c r="E116" s="32">
        <f t="shared" si="58"/>
        <v>1.0362694300518134E-3</v>
      </c>
      <c r="F116" s="18">
        <f>IF(ISNUMBER(D116), $B118 * E116, "")</f>
        <v>155.440414507772</v>
      </c>
      <c r="G116" s="31">
        <v>964</v>
      </c>
      <c r="H116" s="32">
        <f t="shared" si="59"/>
        <v>-1.0362694300518134E-3</v>
      </c>
      <c r="I116" s="101">
        <f>IF(ISNUMBER(G116), $B118 * H116, "")</f>
        <v>-155.440414507772</v>
      </c>
      <c r="J116" s="15">
        <v>967</v>
      </c>
      <c r="K116" s="32">
        <f t="shared" si="60"/>
        <v>2.0725388601036268E-3</v>
      </c>
      <c r="L116" s="18">
        <f>IF(ISNUMBER(J116), $B118 * K116, "")</f>
        <v>310.88082901554401</v>
      </c>
      <c r="M116" s="31">
        <v>971</v>
      </c>
      <c r="N116" s="32">
        <f t="shared" si="61"/>
        <v>6.2176165803108805E-3</v>
      </c>
      <c r="O116" s="18">
        <f>IF(ISNUMBER(M116), $B118 * N116, "")</f>
        <v>932.64248704663203</v>
      </c>
      <c r="Q116" s="253"/>
      <c r="R116" s="254"/>
      <c r="S116" s="255"/>
    </row>
    <row r="117" spans="1:19" ht="17.25" thickBot="1">
      <c r="A117" s="130" t="s">
        <v>142</v>
      </c>
      <c r="B117" s="131">
        <v>111</v>
      </c>
      <c r="C117" s="79">
        <v>9.0909091000000008E-3</v>
      </c>
      <c r="D117" s="24">
        <v>112</v>
      </c>
      <c r="E117" s="25">
        <f t="shared" si="58"/>
        <v>9.0090090090090089E-3</v>
      </c>
      <c r="F117" s="104">
        <f>IF(ISNUMBER(D117), $B118 * E117, "")</f>
        <v>1351.3513513513512</v>
      </c>
      <c r="G117" s="102">
        <v>112</v>
      </c>
      <c r="H117" s="25">
        <f t="shared" si="59"/>
        <v>9.0090090090090089E-3</v>
      </c>
      <c r="I117" s="103">
        <f>IF(ISNUMBER(G117), $B118 * H117, "")</f>
        <v>1351.3513513513512</v>
      </c>
      <c r="J117" s="24">
        <v>110</v>
      </c>
      <c r="K117" s="25">
        <f t="shared" si="60"/>
        <v>-9.0090090090090089E-3</v>
      </c>
      <c r="L117" s="104">
        <f>IF(ISNUMBER(J117), $B118 * K117, "")</f>
        <v>-1351.3513513513512</v>
      </c>
      <c r="M117" s="102">
        <v>111</v>
      </c>
      <c r="N117" s="25">
        <f t="shared" si="61"/>
        <v>0</v>
      </c>
      <c r="O117" s="104">
        <f>IF(ISNUMBER(M117), $B118 * N117, "")</f>
        <v>0</v>
      </c>
      <c r="Q117" s="256"/>
      <c r="R117" s="257"/>
      <c r="S117" s="258"/>
    </row>
    <row r="118" spans="1:19" ht="17.25" thickBot="1">
      <c r="A118" s="132" t="s">
        <v>268</v>
      </c>
      <c r="B118" s="317">
        <f>$B$37</f>
        <v>150000</v>
      </c>
      <c r="C118" s="318"/>
      <c r="D118" s="26" t="s">
        <v>269</v>
      </c>
      <c r="E118" s="27">
        <f>IF(COUNT(E98:E117), SUM(E98:E117) / COUNT(E98:E117), 0)</f>
        <v>-4.4908850854379579E-3</v>
      </c>
      <c r="F118" s="28">
        <f>SUM(F98:F117)</f>
        <v>-13472.655256313872</v>
      </c>
      <c r="G118" s="26" t="s">
        <v>269</v>
      </c>
      <c r="H118" s="27">
        <f>IF(COUNT(H98:H117), SUM(H98:H117) / COUNT(H98:H117), 0)</f>
        <v>-8.6199566635551794E-3</v>
      </c>
      <c r="I118" s="28">
        <f>SUM(I98:I117)</f>
        <v>-25859.869990665538</v>
      </c>
      <c r="J118" s="26" t="s">
        <v>269</v>
      </c>
      <c r="K118" s="27">
        <f>IF(COUNT(K98:K117), SUM(K98:K117) / COUNT(K98:K117), 0)</f>
        <v>-1.5638644776621888E-2</v>
      </c>
      <c r="L118" s="28">
        <f>SUM(L98:L117)</f>
        <v>-46915.93432986566</v>
      </c>
      <c r="M118" s="26" t="s">
        <v>269</v>
      </c>
      <c r="N118" s="27">
        <f>IF(COUNT(N98:N117), SUM(N98:N117) / COUNT(N98:N117), 0)</f>
        <v>-1.7126935816756735E-2</v>
      </c>
      <c r="O118" s="28">
        <f>SUM(O98:O117)</f>
        <v>-51380.807450270222</v>
      </c>
      <c r="Q118" s="259"/>
      <c r="R118" s="260"/>
      <c r="S118" s="261"/>
    </row>
    <row r="120" spans="1:19" ht="17.25" thickBot="1"/>
    <row r="121" spans="1:19" ht="17.25" thickBot="1">
      <c r="A121" s="275" t="s">
        <v>256</v>
      </c>
      <c r="B121" s="276"/>
      <c r="C121" s="276"/>
      <c r="D121" s="276"/>
      <c r="E121" s="276"/>
      <c r="F121" s="276"/>
      <c r="G121" s="276"/>
      <c r="H121" s="276"/>
      <c r="I121" s="276"/>
      <c r="J121" s="276"/>
      <c r="K121" s="276"/>
      <c r="L121" s="276"/>
      <c r="M121" s="276"/>
      <c r="N121" s="276"/>
      <c r="O121" s="277"/>
      <c r="Q121" s="274"/>
      <c r="R121" s="274"/>
      <c r="S121" s="274"/>
    </row>
    <row r="122" spans="1:19" ht="17.25" thickBot="1">
      <c r="A122" s="221" t="s">
        <v>265</v>
      </c>
      <c r="B122" s="275" t="s">
        <v>49</v>
      </c>
      <c r="C122" s="277"/>
      <c r="D122" s="275" t="s">
        <v>58</v>
      </c>
      <c r="E122" s="276"/>
      <c r="F122" s="277"/>
      <c r="G122" s="278">
        <f>_xlfn.IFNA(VLOOKUP(B122, 현재가테이블!$B$2:$D$200, 2, FALSE), "-")</f>
        <v>74050000</v>
      </c>
      <c r="H122" s="279"/>
      <c r="I122" s="280"/>
      <c r="J122" s="275" t="s">
        <v>59</v>
      </c>
      <c r="K122" s="276"/>
      <c r="L122" s="277"/>
      <c r="M122" s="281">
        <f>_xlfn.IFNA(VLOOKUP(B122, 현재가테이블!$B$2:$D$200, 3, FALSE), "-")</f>
        <v>-1.04236269E-2</v>
      </c>
      <c r="N122" s="282"/>
      <c r="O122" s="283"/>
      <c r="Q122" s="274"/>
      <c r="R122" s="274"/>
      <c r="S122" s="274"/>
    </row>
    <row r="123" spans="1:19" ht="17.25" thickBot="1">
      <c r="A123" s="319" t="s">
        <v>55</v>
      </c>
      <c r="B123" s="315" t="str">
        <f>TEXT($G$1, "[$-ko-KR]yyyy-mm-dd(ddd) ") &amp; "오전 00:00"</f>
        <v>2021-10-17(일) 오전 00:00</v>
      </c>
      <c r="C123" s="316"/>
      <c r="D123" s="288" t="str">
        <f>TEXT($G$1, "[$-ko-KR]yyyy-mm-dd(ddd) ") &amp; "오후 14:00"</f>
        <v>2021-10-17(일) 오후 14:00</v>
      </c>
      <c r="E123" s="289"/>
      <c r="F123" s="290"/>
      <c r="G123" s="288" t="str">
        <f>TEXT($G$1, "[$-ko-KR]yyyy-mm-dd(ddd) ") &amp; "오후 19:00"</f>
        <v>2021-10-17(일) 오후 19:00</v>
      </c>
      <c r="H123" s="289"/>
      <c r="I123" s="290"/>
      <c r="J123" s="288" t="str">
        <f>TEXT($G$1, "[$-ko-KR]yyyy-mm-dd(ddd) ") &amp; "오후 21:00"</f>
        <v>2021-10-17(일) 오후 21:00</v>
      </c>
      <c r="K123" s="289"/>
      <c r="L123" s="290"/>
      <c r="M123" s="288" t="str">
        <f>TEXT($G$1+1, "[$-ko-KR]yyyy-mm-dd(ddd) ") &amp; "오전 00:00"</f>
        <v>2021-10-18(월) 오전 00:00</v>
      </c>
      <c r="N123" s="289"/>
      <c r="O123" s="290"/>
      <c r="Q123" s="274"/>
      <c r="R123" s="274"/>
      <c r="S123" s="274"/>
    </row>
    <row r="124" spans="1:19" ht="17.25" thickBot="1">
      <c r="A124" s="320"/>
      <c r="B124" s="121" t="s">
        <v>58</v>
      </c>
      <c r="C124" s="122" t="s">
        <v>59</v>
      </c>
      <c r="D124" s="2" t="s">
        <v>58</v>
      </c>
      <c r="E124" s="10" t="s">
        <v>266</v>
      </c>
      <c r="F124" s="11" t="s">
        <v>267</v>
      </c>
      <c r="G124" s="222" t="s">
        <v>58</v>
      </c>
      <c r="H124" s="223" t="s">
        <v>266</v>
      </c>
      <c r="I124" s="224" t="s">
        <v>267</v>
      </c>
      <c r="J124" s="10" t="s">
        <v>58</v>
      </c>
      <c r="K124" s="10" t="s">
        <v>266</v>
      </c>
      <c r="L124" s="115" t="s">
        <v>267</v>
      </c>
      <c r="M124" s="2" t="s">
        <v>58</v>
      </c>
      <c r="N124" s="10" t="s">
        <v>266</v>
      </c>
      <c r="O124" s="66" t="s">
        <v>267</v>
      </c>
      <c r="Q124" s="264"/>
      <c r="R124" s="264"/>
      <c r="S124" s="264"/>
    </row>
    <row r="125" spans="1:19" ht="17.25" thickBot="1">
      <c r="A125" s="123" t="s">
        <v>202</v>
      </c>
      <c r="B125" s="124">
        <v>22.1</v>
      </c>
      <c r="C125" s="76">
        <v>8.3333333300000006E-2</v>
      </c>
      <c r="D125" s="13">
        <v>21.8</v>
      </c>
      <c r="E125" s="14">
        <f>IF(ISNUMBER(D125), (D125 - $B125) / $B125, "")</f>
        <v>-1.3574660633484194E-2</v>
      </c>
      <c r="F125" s="16">
        <f>IF(ISNUMBER(D125), $B145 * E125, "")</f>
        <v>-2036.1990950226291</v>
      </c>
      <c r="G125" s="29">
        <v>21.8</v>
      </c>
      <c r="H125" s="14">
        <f>IF(ISNUMBER(G125), (G125 - $B125) / $B125, "")</f>
        <v>-1.3574660633484194E-2</v>
      </c>
      <c r="I125" s="100">
        <f>IF(ISNUMBER(G125), $B145 * H125, "")</f>
        <v>-2036.1990950226291</v>
      </c>
      <c r="J125" s="13">
        <v>21.6</v>
      </c>
      <c r="K125" s="14">
        <f>IF(ISNUMBER(J125), (J125 - $B125) / $B125, "")</f>
        <v>-2.2624434389140271E-2</v>
      </c>
      <c r="L125" s="16">
        <f>IF(ISNUMBER(J125), $B145 * K125, "")</f>
        <v>-3393.6651583710404</v>
      </c>
      <c r="M125" s="29">
        <v>21.5</v>
      </c>
      <c r="N125" s="14">
        <f>IF(ISNUMBER(M125), (M125 - $B125) / $B125, "")</f>
        <v>-2.7149321266968389E-2</v>
      </c>
      <c r="O125" s="16">
        <f>IF(ISNUMBER(M125), $B145 * N125, "")</f>
        <v>-4072.3981900452582</v>
      </c>
      <c r="Q125" s="274"/>
      <c r="R125" s="274"/>
      <c r="S125" s="274"/>
    </row>
    <row r="126" spans="1:19" ht="17.25" thickBot="1">
      <c r="A126" s="125" t="s">
        <v>186</v>
      </c>
      <c r="B126" s="126">
        <v>16.5</v>
      </c>
      <c r="C126" s="77">
        <v>1.8518518500000001E-2</v>
      </c>
      <c r="D126" s="15">
        <v>16.5</v>
      </c>
      <c r="E126" s="32">
        <f t="shared" ref="E126:E129" si="62">IF(ISNUMBER(D126), (D126 - $B126) / $B126, "")</f>
        <v>0</v>
      </c>
      <c r="F126" s="18">
        <f>IF(ISNUMBER(D126), $B145 * E126, "")</f>
        <v>0</v>
      </c>
      <c r="G126" s="31">
        <v>16.5</v>
      </c>
      <c r="H126" s="32">
        <f t="shared" ref="H126:H129" si="63">IF(ISNUMBER(G126), (G126 - $B126) / $B126, "")</f>
        <v>0</v>
      </c>
      <c r="I126" s="101">
        <f>IF(ISNUMBER(G126), $B145 * H126, "")</f>
        <v>0</v>
      </c>
      <c r="J126" s="15">
        <v>16.600000000000001</v>
      </c>
      <c r="K126" s="32">
        <f t="shared" ref="K126:K129" si="64">IF(ISNUMBER(J126), (J126 - $B126) / $B126, "")</f>
        <v>6.0606060606061465E-3</v>
      </c>
      <c r="L126" s="18">
        <f>IF(ISNUMBER(J126), $B145 * K126, "")</f>
        <v>909.09090909092197</v>
      </c>
      <c r="M126" s="31">
        <v>16.899999999999999</v>
      </c>
      <c r="N126" s="32">
        <f t="shared" ref="N126:N129" si="65">IF(ISNUMBER(M126), (M126 - $B126) / $B126, "")</f>
        <v>2.4242424242424156E-2</v>
      </c>
      <c r="O126" s="18">
        <f>IF(ISNUMBER(M126), $B145 * N126, "")</f>
        <v>3636.3636363636233</v>
      </c>
      <c r="Q126" s="274"/>
      <c r="R126" s="274"/>
      <c r="S126" s="274"/>
    </row>
    <row r="127" spans="1:19" ht="17.25" thickBot="1">
      <c r="A127" s="125" t="s">
        <v>120</v>
      </c>
      <c r="B127" s="126">
        <v>38.5</v>
      </c>
      <c r="C127" s="77">
        <v>5.2219320999999999E-3</v>
      </c>
      <c r="D127" s="15">
        <v>38.299999999999997</v>
      </c>
      <c r="E127" s="32">
        <f t="shared" si="62"/>
        <v>-5.1948051948052685E-3</v>
      </c>
      <c r="F127" s="18">
        <f>IF(ISNUMBER(D127), $B145 * E127, "")</f>
        <v>-779.22077922079029</v>
      </c>
      <c r="G127" s="31">
        <v>38.200000000000003</v>
      </c>
      <c r="H127" s="32">
        <f t="shared" si="63"/>
        <v>-7.7922077922077185E-3</v>
      </c>
      <c r="I127" s="101">
        <f>IF(ISNUMBER(G127), $B145 * H127, "")</f>
        <v>-1168.8311688311578</v>
      </c>
      <c r="J127" s="15">
        <v>37.6</v>
      </c>
      <c r="K127" s="32">
        <f t="shared" si="64"/>
        <v>-2.3376623376623339E-2</v>
      </c>
      <c r="L127" s="18">
        <f>IF(ISNUMBER(J127), $B145 * K127, "")</f>
        <v>-3506.4935064935007</v>
      </c>
      <c r="M127" s="31">
        <v>37.700000000000003</v>
      </c>
      <c r="N127" s="32">
        <f t="shared" si="65"/>
        <v>-2.0779220779220706E-2</v>
      </c>
      <c r="O127" s="18">
        <f>IF(ISNUMBER(M127), $B145 * N127, "")</f>
        <v>-3116.8831168831061</v>
      </c>
      <c r="Q127" s="264"/>
      <c r="R127" s="264"/>
      <c r="S127" s="264"/>
    </row>
    <row r="128" spans="1:19" ht="17.25" thickBot="1">
      <c r="A128" s="125" t="s">
        <v>248</v>
      </c>
      <c r="B128" s="126">
        <v>93.2</v>
      </c>
      <c r="C128" s="77">
        <v>2.1505375999999999E-3</v>
      </c>
      <c r="D128" s="15">
        <v>93.6</v>
      </c>
      <c r="E128" s="32">
        <f t="shared" si="62"/>
        <v>4.2918454935621398E-3</v>
      </c>
      <c r="F128" s="18">
        <f>IF(ISNUMBER(D128), $B145 * E128, "")</f>
        <v>643.77682403432095</v>
      </c>
      <c r="G128" s="31">
        <v>95.1</v>
      </c>
      <c r="H128" s="32">
        <f t="shared" si="63"/>
        <v>2.038626609442051E-2</v>
      </c>
      <c r="I128" s="101">
        <f>IF(ISNUMBER(G128), $B145 * H128, "")</f>
        <v>3057.9399141630765</v>
      </c>
      <c r="J128" s="15">
        <v>94.8</v>
      </c>
      <c r="K128" s="32">
        <f t="shared" si="64"/>
        <v>1.7167381974248865E-2</v>
      </c>
      <c r="L128" s="18">
        <f>IF(ISNUMBER(J128), $B145 * K128, "")</f>
        <v>2575.1072961373297</v>
      </c>
      <c r="M128" s="31">
        <v>96.6</v>
      </c>
      <c r="N128" s="32">
        <f t="shared" si="65"/>
        <v>3.6480686695278874E-2</v>
      </c>
      <c r="O128" s="18">
        <f>IF(ISNUMBER(M128), $B145 * N128, "")</f>
        <v>5472.103004291831</v>
      </c>
      <c r="Q128" s="264"/>
      <c r="R128" s="264"/>
      <c r="S128" s="264"/>
    </row>
    <row r="129" spans="1:19" ht="17.25" thickBot="1">
      <c r="A129" s="127" t="s">
        <v>208</v>
      </c>
      <c r="B129" s="128">
        <v>20.100000000000001</v>
      </c>
      <c r="C129" s="78">
        <v>0</v>
      </c>
      <c r="D129" s="20">
        <v>19.8</v>
      </c>
      <c r="E129" s="21">
        <f t="shared" si="62"/>
        <v>-1.4925373134328393E-2</v>
      </c>
      <c r="F129" s="22">
        <f>IF(ISNUMBER(D129), $B145 * E129, "")</f>
        <v>-2238.8059701492589</v>
      </c>
      <c r="G129" s="30">
        <v>19.8</v>
      </c>
      <c r="H129" s="21">
        <f t="shared" si="63"/>
        <v>-1.4925373134328393E-2</v>
      </c>
      <c r="I129" s="105">
        <f>IF(ISNUMBER(G129), $B145 * H129, "")</f>
        <v>-2238.8059701492589</v>
      </c>
      <c r="J129" s="20">
        <v>19.7</v>
      </c>
      <c r="K129" s="21">
        <f t="shared" si="64"/>
        <v>-1.9900497512437915E-2</v>
      </c>
      <c r="L129" s="22">
        <f>IF(ISNUMBER(J129), $B145 * K129, "")</f>
        <v>-2985.0746268656872</v>
      </c>
      <c r="M129" s="30">
        <v>19.7</v>
      </c>
      <c r="N129" s="21">
        <f t="shared" si="65"/>
        <v>-1.9900497512437915E-2</v>
      </c>
      <c r="O129" s="22">
        <f>IF(ISNUMBER(M129), $B145 * N129, "")</f>
        <v>-2985.0746268656872</v>
      </c>
      <c r="Q129" s="264"/>
      <c r="R129" s="264"/>
      <c r="S129" s="264"/>
    </row>
    <row r="130" spans="1:19" ht="17.25" thickBot="1">
      <c r="A130" s="125" t="s">
        <v>98</v>
      </c>
      <c r="B130" s="129">
        <v>4.45</v>
      </c>
      <c r="C130" s="80">
        <v>-2.2421525E-3</v>
      </c>
      <c r="D130" s="106">
        <v>4.45</v>
      </c>
      <c r="E130" s="107">
        <f>IF(ISNUMBER(D130), (D130 - $B130) / $B130, "")</f>
        <v>0</v>
      </c>
      <c r="F130" s="108">
        <f>IF(ISNUMBER(D130), $B145 * E130, "")</f>
        <v>0</v>
      </c>
      <c r="G130" s="109">
        <v>4.51</v>
      </c>
      <c r="H130" s="107">
        <f>IF(ISNUMBER(G130), (G130 - $B130) / $B130, "")</f>
        <v>1.3483146067415642E-2</v>
      </c>
      <c r="I130" s="110">
        <f>IF(ISNUMBER(G130), $B145 * H130, "")</f>
        <v>2022.4719101123462</v>
      </c>
      <c r="J130" s="106">
        <v>4.47</v>
      </c>
      <c r="K130" s="107">
        <f>IF(ISNUMBER(J130), (J130 - $B130) / $B130, "")</f>
        <v>4.4943820224718142E-3</v>
      </c>
      <c r="L130" s="108">
        <f>IF(ISNUMBER(J130), $B145 * K130, "")</f>
        <v>674.15730337077218</v>
      </c>
      <c r="M130" s="109">
        <v>4.5</v>
      </c>
      <c r="N130" s="107">
        <f>IF(ISNUMBER(M130), (M130 - $B130) / $B130, "")</f>
        <v>1.1235955056179735E-2</v>
      </c>
      <c r="O130" s="108">
        <f>IF(ISNUMBER(M130), $B145 * N130, "")</f>
        <v>1685.3932584269603</v>
      </c>
      <c r="Q130" s="264"/>
      <c r="R130" s="264"/>
      <c r="S130" s="264"/>
    </row>
    <row r="131" spans="1:19" ht="17.25" thickBot="1">
      <c r="A131" s="125" t="s">
        <v>65</v>
      </c>
      <c r="B131" s="126">
        <v>64.099999999999994</v>
      </c>
      <c r="C131" s="77">
        <v>-4.6583850999999997E-3</v>
      </c>
      <c r="D131" s="15">
        <v>63.9</v>
      </c>
      <c r="E131" s="32">
        <f t="shared" ref="E131:E134" si="66">IF(ISNUMBER(D131), (D131 - $B131) / $B131, "")</f>
        <v>-3.1201248049921334E-3</v>
      </c>
      <c r="F131" s="18">
        <f>IF(ISNUMBER(D131), $B145 * E131, "")</f>
        <v>-468.01872074882004</v>
      </c>
      <c r="G131" s="31">
        <v>63.7</v>
      </c>
      <c r="H131" s="32">
        <f t="shared" ref="H131:H134" si="67">IF(ISNUMBER(G131), (G131 - $B131) / $B131, "")</f>
        <v>-6.2402496099842669E-3</v>
      </c>
      <c r="I131" s="101">
        <f>IF(ISNUMBER(G131), $B145 * H131, "")</f>
        <v>-936.03744149764009</v>
      </c>
      <c r="J131" s="15">
        <v>63.4</v>
      </c>
      <c r="K131" s="32">
        <f t="shared" ref="K131:K134" si="68">IF(ISNUMBER(J131), (J131 - $B131) / $B131, "")</f>
        <v>-1.0920436817472633E-2</v>
      </c>
      <c r="L131" s="18">
        <f>IF(ISNUMBER(J131), $B145 * K131, "")</f>
        <v>-1638.0655226208951</v>
      </c>
      <c r="M131" s="31">
        <v>63.4</v>
      </c>
      <c r="N131" s="32">
        <f t="shared" ref="N131:N134" si="69">IF(ISNUMBER(M131), (M131 - $B131) / $B131, "")</f>
        <v>-1.0920436817472633E-2</v>
      </c>
      <c r="O131" s="18">
        <f>IF(ISNUMBER(M131), $B145 * N131, "")</f>
        <v>-1638.0655226208951</v>
      </c>
      <c r="Q131" s="264"/>
      <c r="R131" s="264"/>
      <c r="S131" s="264"/>
    </row>
    <row r="132" spans="1:19" ht="17.25" thickBot="1">
      <c r="A132" s="125" t="s">
        <v>148</v>
      </c>
      <c r="B132" s="126">
        <v>13.8</v>
      </c>
      <c r="C132" s="77">
        <v>-7.1942446E-3</v>
      </c>
      <c r="D132" s="15">
        <v>13.6</v>
      </c>
      <c r="E132" s="32">
        <f t="shared" si="66"/>
        <v>-1.4492753623188482E-2</v>
      </c>
      <c r="F132" s="18">
        <f>IF(ISNUMBER(D132), $B145 * E132, "")</f>
        <v>-2173.9130434782724</v>
      </c>
      <c r="G132" s="31">
        <v>13.6</v>
      </c>
      <c r="H132" s="32">
        <f t="shared" si="67"/>
        <v>-1.4492753623188482E-2</v>
      </c>
      <c r="I132" s="101">
        <f>IF(ISNUMBER(G132), $B145 * H132, "")</f>
        <v>-2173.9130434782724</v>
      </c>
      <c r="J132" s="15">
        <v>13.5</v>
      </c>
      <c r="K132" s="32">
        <f t="shared" si="68"/>
        <v>-2.173913043478266E-2</v>
      </c>
      <c r="L132" s="18">
        <f>IF(ISNUMBER(J132), $B145 * K132, "")</f>
        <v>-3260.8695652173992</v>
      </c>
      <c r="M132" s="31">
        <v>13.5</v>
      </c>
      <c r="N132" s="32">
        <f t="shared" si="69"/>
        <v>-2.173913043478266E-2</v>
      </c>
      <c r="O132" s="18">
        <f>IF(ISNUMBER(M132), $B145 * N132, "")</f>
        <v>-3260.8695652173992</v>
      </c>
      <c r="Q132" s="264"/>
      <c r="R132" s="264"/>
      <c r="S132" s="264"/>
    </row>
    <row r="133" spans="1:19" ht="17.25" thickBot="1">
      <c r="A133" s="125" t="s">
        <v>214</v>
      </c>
      <c r="B133" s="126">
        <v>12.5</v>
      </c>
      <c r="C133" s="77">
        <v>-7.9365079000000005E-3</v>
      </c>
      <c r="D133" s="15">
        <v>12.6</v>
      </c>
      <c r="E133" s="32">
        <f t="shared" si="66"/>
        <v>7.9999999999999724E-3</v>
      </c>
      <c r="F133" s="18">
        <f>IF(ISNUMBER(D133), $B145 * E133, "")</f>
        <v>1199.9999999999959</v>
      </c>
      <c r="G133" s="31">
        <v>12.6</v>
      </c>
      <c r="H133" s="32">
        <f t="shared" si="67"/>
        <v>7.9999999999999724E-3</v>
      </c>
      <c r="I133" s="101">
        <f>IF(ISNUMBER(G133), $B145 * H133, "")</f>
        <v>1199.9999999999959</v>
      </c>
      <c r="J133" s="15">
        <v>12.5</v>
      </c>
      <c r="K133" s="32">
        <f t="shared" si="68"/>
        <v>0</v>
      </c>
      <c r="L133" s="18">
        <f>IF(ISNUMBER(J133), $B145 * K133, "")</f>
        <v>0</v>
      </c>
      <c r="M133" s="31">
        <v>12.4</v>
      </c>
      <c r="N133" s="32">
        <f t="shared" si="69"/>
        <v>-7.9999999999999724E-3</v>
      </c>
      <c r="O133" s="18">
        <f>IF(ISNUMBER(M133), $B145 * N133, "")</f>
        <v>-1199.9999999999959</v>
      </c>
      <c r="Q133" s="33"/>
      <c r="R133" s="33"/>
    </row>
    <row r="134" spans="1:19" ht="17.25" thickBot="1">
      <c r="A134" s="130" t="s">
        <v>188</v>
      </c>
      <c r="B134" s="131">
        <v>18.600000000000001</v>
      </c>
      <c r="C134" s="79">
        <v>-1.06382979E-2</v>
      </c>
      <c r="D134" s="24">
        <v>18.5</v>
      </c>
      <c r="E134" s="25">
        <f t="shared" si="66"/>
        <v>-5.3763440860215813E-3</v>
      </c>
      <c r="F134" s="104">
        <f>IF(ISNUMBER(D134), $B145 * E134, "")</f>
        <v>-806.45161290323722</v>
      </c>
      <c r="G134" s="102">
        <v>18.7</v>
      </c>
      <c r="H134" s="25">
        <f t="shared" si="67"/>
        <v>5.3763440860213904E-3</v>
      </c>
      <c r="I134" s="103">
        <f>IF(ISNUMBER(G134), $B145 * H134, "")</f>
        <v>806.45161290320857</v>
      </c>
      <c r="J134" s="24">
        <v>18.5</v>
      </c>
      <c r="K134" s="25">
        <f t="shared" si="68"/>
        <v>-5.3763440860215813E-3</v>
      </c>
      <c r="L134" s="104">
        <f>IF(ISNUMBER(J134), $B145 * K134, "")</f>
        <v>-806.45161290323722</v>
      </c>
      <c r="M134" s="102">
        <v>18.5</v>
      </c>
      <c r="N134" s="25">
        <f t="shared" si="69"/>
        <v>-5.3763440860215813E-3</v>
      </c>
      <c r="O134" s="104">
        <f>IF(ISNUMBER(M134), $B145 * N134, "")</f>
        <v>-806.45161290323722</v>
      </c>
      <c r="Q134" s="265"/>
      <c r="R134" s="266"/>
      <c r="S134" s="267"/>
    </row>
    <row r="135" spans="1:19">
      <c r="A135" s="123" t="s">
        <v>200</v>
      </c>
      <c r="B135" s="124">
        <v>83</v>
      </c>
      <c r="C135" s="76">
        <v>-1.0727056E-2</v>
      </c>
      <c r="D135" s="13">
        <v>82.7</v>
      </c>
      <c r="E135" s="14">
        <f>IF(ISNUMBER(D135), (D135 - $B135) / $B135, "")</f>
        <v>-3.614457831325267E-3</v>
      </c>
      <c r="F135" s="16">
        <f>IF(ISNUMBER(D135), $B145 * E135, "")</f>
        <v>-542.16867469879003</v>
      </c>
      <c r="G135" s="29">
        <v>82.9</v>
      </c>
      <c r="H135" s="14">
        <f>IF(ISNUMBER(G135), (G135 - $B135) / $B135, "")</f>
        <v>-1.2048192771083653E-3</v>
      </c>
      <c r="I135" s="100">
        <f>IF(ISNUMBER(G135), $B145 * H135, "")</f>
        <v>-180.72289156625479</v>
      </c>
      <c r="J135" s="13">
        <v>82.2</v>
      </c>
      <c r="K135" s="14">
        <f>IF(ISNUMBER(J135), (J135 - $B135) / $B135, "")</f>
        <v>-9.638554216867436E-3</v>
      </c>
      <c r="L135" s="16">
        <f>IF(ISNUMBER(J135), $B145 * K135, "")</f>
        <v>-1445.7831325301154</v>
      </c>
      <c r="M135" s="29">
        <v>82</v>
      </c>
      <c r="N135" s="14">
        <f>IF(ISNUMBER(M135), (M135 - $B135) / $B135, "")</f>
        <v>-1.2048192771084338E-2</v>
      </c>
      <c r="O135" s="16">
        <f>IF(ISNUMBER(M135), $B145 * N135, "")</f>
        <v>-1807.2289156626507</v>
      </c>
      <c r="Q135" s="268"/>
      <c r="R135" s="269"/>
      <c r="S135" s="270"/>
    </row>
    <row r="136" spans="1:19" ht="17.25" thickBot="1">
      <c r="A136" s="125" t="s">
        <v>328</v>
      </c>
      <c r="B136" s="126">
        <v>0.249</v>
      </c>
      <c r="C136" s="77">
        <v>-1.19047619E-2</v>
      </c>
      <c r="D136" s="15">
        <v>0.253</v>
      </c>
      <c r="E136" s="32">
        <f t="shared" ref="E136:E139" si="70">IF(ISNUMBER(D136), (D136 - $B136) / $B136, "")</f>
        <v>1.6064257028112466E-2</v>
      </c>
      <c r="F136" s="18">
        <f>IF(ISNUMBER(D136), $B145 * E136, "")</f>
        <v>2409.63855421687</v>
      </c>
      <c r="G136" s="31">
        <v>0.252</v>
      </c>
      <c r="H136" s="32">
        <f t="shared" ref="H136:H139" si="71">IF(ISNUMBER(G136), (G136 - $B136) / $B136, "")</f>
        <v>1.2048192771084348E-2</v>
      </c>
      <c r="I136" s="101">
        <f>IF(ISNUMBER(G136), $B145 * H136, "")</f>
        <v>1807.2289156626523</v>
      </c>
      <c r="J136" s="15">
        <v>0.253</v>
      </c>
      <c r="K136" s="32">
        <f t="shared" ref="K136:K139" si="72">IF(ISNUMBER(J136), (J136 - $B136) / $B136, "")</f>
        <v>1.6064257028112466E-2</v>
      </c>
      <c r="L136" s="18">
        <f>IF(ISNUMBER(J136), $B145 * K136, "")</f>
        <v>2409.63855421687</v>
      </c>
      <c r="M136" s="31">
        <v>0.252</v>
      </c>
      <c r="N136" s="32">
        <f t="shared" ref="N136:N139" si="73">IF(ISNUMBER(M136), (M136 - $B136) / $B136, "")</f>
        <v>1.2048192771084348E-2</v>
      </c>
      <c r="O136" s="18">
        <f>IF(ISNUMBER(M136), $B145 * N136, "")</f>
        <v>1807.2289156626523</v>
      </c>
      <c r="Q136" s="271"/>
      <c r="R136" s="272"/>
      <c r="S136" s="273"/>
    </row>
    <row r="137" spans="1:19" ht="17.25" thickBot="1">
      <c r="A137" s="125" t="s">
        <v>146</v>
      </c>
      <c r="B137" s="126">
        <v>22.4</v>
      </c>
      <c r="C137" s="77">
        <v>-1.3215859E-2</v>
      </c>
      <c r="D137" s="15">
        <v>22.3</v>
      </c>
      <c r="E137" s="32">
        <f t="shared" si="70"/>
        <v>-4.4642857142856195E-3</v>
      </c>
      <c r="F137" s="18">
        <f>IF(ISNUMBER(D137), $B145 * E137, "")</f>
        <v>-669.6428571428429</v>
      </c>
      <c r="G137" s="31">
        <v>22.2</v>
      </c>
      <c r="H137" s="32">
        <f t="shared" si="71"/>
        <v>-8.9285714285713969E-3</v>
      </c>
      <c r="I137" s="101">
        <f>IF(ISNUMBER(G137), $B145 * H137, "")</f>
        <v>-1339.2857142857094</v>
      </c>
      <c r="J137" s="15">
        <v>22</v>
      </c>
      <c r="K137" s="32">
        <f t="shared" si="72"/>
        <v>-1.7857142857142794E-2</v>
      </c>
      <c r="L137" s="18">
        <f>IF(ISNUMBER(J137), $B145 * K137, "")</f>
        <v>-2678.5714285714189</v>
      </c>
      <c r="M137" s="31">
        <v>22</v>
      </c>
      <c r="N137" s="32">
        <f t="shared" si="73"/>
        <v>-1.7857142857142794E-2</v>
      </c>
      <c r="O137" s="18">
        <f>IF(ISNUMBER(M137), $B145 * N137, "")</f>
        <v>-2678.5714285714189</v>
      </c>
      <c r="Q137" s="264"/>
      <c r="R137" s="264"/>
      <c r="S137" s="264"/>
    </row>
    <row r="138" spans="1:19" ht="17.25" thickBot="1">
      <c r="A138" s="125" t="s">
        <v>232</v>
      </c>
      <c r="B138" s="126">
        <v>81</v>
      </c>
      <c r="C138" s="77">
        <v>-1.8181818200000002E-2</v>
      </c>
      <c r="D138" s="15">
        <v>81.5</v>
      </c>
      <c r="E138" s="32">
        <f t="shared" si="70"/>
        <v>6.1728395061728392E-3</v>
      </c>
      <c r="F138" s="18">
        <f>IF(ISNUMBER(D138), $B145 * E138, "")</f>
        <v>925.92592592592587</v>
      </c>
      <c r="G138" s="31">
        <v>81.3</v>
      </c>
      <c r="H138" s="32">
        <f t="shared" si="71"/>
        <v>3.7037037037036687E-3</v>
      </c>
      <c r="I138" s="101">
        <f>IF(ISNUMBER(G138), $B145 * H138, "")</f>
        <v>555.55555555555031</v>
      </c>
      <c r="J138" s="15">
        <v>81.2</v>
      </c>
      <c r="K138" s="32">
        <f t="shared" si="72"/>
        <v>2.4691358024691709E-3</v>
      </c>
      <c r="L138" s="18">
        <f>IF(ISNUMBER(J138), $B145 * K138, "")</f>
        <v>370.37037037037561</v>
      </c>
      <c r="M138" s="31">
        <v>81.099999999999994</v>
      </c>
      <c r="N138" s="32">
        <f t="shared" si="73"/>
        <v>1.2345679012344976E-3</v>
      </c>
      <c r="O138" s="18">
        <f>IF(ISNUMBER(M138), $B145 * N138, "")</f>
        <v>185.18518518517465</v>
      </c>
      <c r="Q138" s="274"/>
      <c r="R138" s="274"/>
      <c r="S138" s="274"/>
    </row>
    <row r="139" spans="1:19" ht="17.25" thickBot="1">
      <c r="A139" s="127" t="s">
        <v>206</v>
      </c>
      <c r="B139" s="128">
        <v>15.8</v>
      </c>
      <c r="C139" s="78">
        <v>-1.8633540399999999E-2</v>
      </c>
      <c r="D139" s="20">
        <v>15.7</v>
      </c>
      <c r="E139" s="21">
        <f t="shared" si="70"/>
        <v>-6.3291139240507222E-3</v>
      </c>
      <c r="F139" s="22">
        <f>IF(ISNUMBER(D139), $B145 * E139, "")</f>
        <v>-949.36708860760837</v>
      </c>
      <c r="G139" s="30">
        <v>15.8</v>
      </c>
      <c r="H139" s="21">
        <f t="shared" si="71"/>
        <v>0</v>
      </c>
      <c r="I139" s="105">
        <f>IF(ISNUMBER(G139), $B145 * H139, "")</f>
        <v>0</v>
      </c>
      <c r="J139" s="20">
        <v>15.7</v>
      </c>
      <c r="K139" s="21">
        <f t="shared" si="72"/>
        <v>-6.3291139240507222E-3</v>
      </c>
      <c r="L139" s="22">
        <f>IF(ISNUMBER(J139), $B145 * K139, "")</f>
        <v>-949.36708860760837</v>
      </c>
      <c r="M139" s="30">
        <v>15.8</v>
      </c>
      <c r="N139" s="21">
        <f t="shared" si="73"/>
        <v>0</v>
      </c>
      <c r="O139" s="22">
        <f>IF(ISNUMBER(M139), $B145 * N139, "")</f>
        <v>0</v>
      </c>
      <c r="Q139" s="274"/>
      <c r="R139" s="274"/>
      <c r="S139" s="274"/>
    </row>
    <row r="140" spans="1:19" ht="17.25" thickBot="1">
      <c r="A140" s="125" t="s">
        <v>72</v>
      </c>
      <c r="B140" s="129">
        <v>36.299999999999997</v>
      </c>
      <c r="C140" s="80">
        <v>-3.71352785E-2</v>
      </c>
      <c r="D140" s="106">
        <v>35.799999999999997</v>
      </c>
      <c r="E140" s="107">
        <f>IF(ISNUMBER(D140), (D140 - $B140) / $B140, "")</f>
        <v>-1.3774104683195593E-2</v>
      </c>
      <c r="F140" s="108">
        <f>IF(ISNUMBER(D140), $B145 * E140, "")</f>
        <v>-2066.1157024793388</v>
      </c>
      <c r="G140" s="109">
        <v>36</v>
      </c>
      <c r="H140" s="107">
        <f>IF(ISNUMBER(G140), (G140 - $B140) / $B140, "")</f>
        <v>-8.2644628099172775E-3</v>
      </c>
      <c r="I140" s="110">
        <f>IF(ISNUMBER(G140), $B145 * H140, "")</f>
        <v>-1239.6694214875915</v>
      </c>
      <c r="J140" s="106">
        <v>35.799999999999997</v>
      </c>
      <c r="K140" s="107">
        <f>IF(ISNUMBER(J140), (J140 - $B140) / $B140, "")</f>
        <v>-1.3774104683195593E-2</v>
      </c>
      <c r="L140" s="108">
        <f>IF(ISNUMBER(J140), $B145 * K140, "")</f>
        <v>-2066.1157024793388</v>
      </c>
      <c r="M140" s="109">
        <v>35.799999999999997</v>
      </c>
      <c r="N140" s="107">
        <f>IF(ISNUMBER(M140), (M140 - $B140) / $B140, "")</f>
        <v>-1.3774104683195593E-2</v>
      </c>
      <c r="O140" s="108">
        <f>IF(ISNUMBER(M140), $B145 * N140, "")</f>
        <v>-2066.1157024793388</v>
      </c>
      <c r="Q140" s="264"/>
      <c r="R140" s="264"/>
      <c r="S140" s="264"/>
    </row>
    <row r="141" spans="1:19" ht="17.25" thickBot="1">
      <c r="A141" s="125" t="s">
        <v>176</v>
      </c>
      <c r="B141" s="126">
        <v>23.6</v>
      </c>
      <c r="C141" s="77">
        <v>-4.4534413000000002E-2</v>
      </c>
      <c r="D141" s="15">
        <v>23.5</v>
      </c>
      <c r="E141" s="32">
        <f t="shared" ref="E141:E144" si="74">IF(ISNUMBER(D141), (D141 - $B141) / $B141, "")</f>
        <v>-4.2372881355932802E-3</v>
      </c>
      <c r="F141" s="18">
        <f>IF(ISNUMBER(D141), $B145 * E141, "")</f>
        <v>-635.59322033899207</v>
      </c>
      <c r="G141" s="31">
        <v>23.6</v>
      </c>
      <c r="H141" s="32">
        <f t="shared" ref="H141:H144" si="75">IF(ISNUMBER(G141), (G141 - $B141) / $B141, "")</f>
        <v>0</v>
      </c>
      <c r="I141" s="101">
        <f>IF(ISNUMBER(G141), $B145 * H141, "")</f>
        <v>0</v>
      </c>
      <c r="J141" s="15">
        <v>23.4</v>
      </c>
      <c r="K141" s="32">
        <f t="shared" ref="K141:K144" si="76">IF(ISNUMBER(J141), (J141 - $B141) / $B141, "")</f>
        <v>-8.4745762711865603E-3</v>
      </c>
      <c r="L141" s="18">
        <f>IF(ISNUMBER(J141), $B145 * K141, "")</f>
        <v>-1271.1864406779841</v>
      </c>
      <c r="M141" s="31">
        <v>23.4</v>
      </c>
      <c r="N141" s="32">
        <f t="shared" ref="N141:N144" si="77">IF(ISNUMBER(M141), (M141 - $B141) / $B141, "")</f>
        <v>-8.4745762711865603E-3</v>
      </c>
      <c r="O141" s="18">
        <f>IF(ISNUMBER(M141), $B145 * N141, "")</f>
        <v>-1271.1864406779841</v>
      </c>
      <c r="Q141" s="264"/>
      <c r="R141" s="264"/>
      <c r="S141" s="264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64"/>
      <c r="R142" s="264"/>
      <c r="S142" s="264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53"/>
      <c r="R143" s="254"/>
      <c r="S143" s="255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56"/>
      <c r="R144" s="257"/>
      <c r="S144" s="258"/>
    </row>
    <row r="145" spans="1:19" ht="17.25" thickBot="1">
      <c r="A145" s="132" t="s">
        <v>268</v>
      </c>
      <c r="B145" s="317">
        <f>$B$37</f>
        <v>150000</v>
      </c>
      <c r="C145" s="318"/>
      <c r="D145" s="26" t="s">
        <v>269</v>
      </c>
      <c r="E145" s="27">
        <f>IF(COUNT(E125:E144), SUM(E125:E144) / COUNT(E125:E144), 0)</f>
        <v>-3.2102570433778311E-3</v>
      </c>
      <c r="F145" s="28">
        <f>SUM(F125:F144)</f>
        <v>-8186.1554606134678</v>
      </c>
      <c r="G145" s="26" t="s">
        <v>269</v>
      </c>
      <c r="H145" s="27">
        <f>IF(COUNT(H125:H144), SUM(H125:H144) / COUNT(H125:H144), 0)</f>
        <v>-7.3090856389085681E-4</v>
      </c>
      <c r="I145" s="28">
        <f>SUM(I125:I144)</f>
        <v>-1863.8168379216841</v>
      </c>
      <c r="J145" s="26" t="s">
        <v>269</v>
      </c>
      <c r="K145" s="27">
        <f>IF(COUNT(K125:K144), SUM(K125:K144) / COUNT(K125:K144), 0)</f>
        <v>-6.6914820988831199E-3</v>
      </c>
      <c r="L145" s="28">
        <f>SUM(L125:L144)</f>
        <v>-17063.279352151956</v>
      </c>
      <c r="M145" s="26" t="s">
        <v>269</v>
      </c>
      <c r="N145" s="27">
        <f>IF(COUNT(N125:N144), SUM(N125:N144) / COUNT(N125:N144), 0)</f>
        <v>-4.7515965184300899E-3</v>
      </c>
      <c r="O145" s="28">
        <f>SUM(O125:O144)</f>
        <v>-12116.571121996731</v>
      </c>
      <c r="Q145" s="259"/>
      <c r="R145" s="260"/>
      <c r="S145" s="261"/>
    </row>
    <row r="147" spans="1:19" ht="17.25" thickBot="1"/>
    <row r="148" spans="1:19" ht="17.25" thickBot="1">
      <c r="A148" s="275" t="s">
        <v>257</v>
      </c>
      <c r="B148" s="276"/>
      <c r="C148" s="276"/>
      <c r="D148" s="276"/>
      <c r="E148" s="276"/>
      <c r="F148" s="276"/>
      <c r="G148" s="276"/>
      <c r="H148" s="276"/>
      <c r="I148" s="276"/>
      <c r="J148" s="276"/>
      <c r="K148" s="276"/>
      <c r="L148" s="276"/>
      <c r="M148" s="276"/>
      <c r="N148" s="276"/>
      <c r="O148" s="277"/>
      <c r="Q148" s="274"/>
      <c r="R148" s="274"/>
      <c r="S148" s="274"/>
    </row>
    <row r="149" spans="1:19" ht="17.25" thickBot="1">
      <c r="A149" s="221" t="s">
        <v>265</v>
      </c>
      <c r="B149" s="275" t="s">
        <v>49</v>
      </c>
      <c r="C149" s="277"/>
      <c r="D149" s="275" t="s">
        <v>58</v>
      </c>
      <c r="E149" s="276"/>
      <c r="F149" s="277"/>
      <c r="G149" s="278">
        <f>_xlfn.IFNA(VLOOKUP(B149, 현재가테이블!$B$2:$D$200, 2, FALSE), "-")</f>
        <v>74050000</v>
      </c>
      <c r="H149" s="279"/>
      <c r="I149" s="280"/>
      <c r="J149" s="275" t="s">
        <v>59</v>
      </c>
      <c r="K149" s="276"/>
      <c r="L149" s="277"/>
      <c r="M149" s="281">
        <f>_xlfn.IFNA(VLOOKUP(B149, 현재가테이블!$B$2:$D$200, 3, FALSE), "-")</f>
        <v>-1.04236269E-2</v>
      </c>
      <c r="N149" s="282"/>
      <c r="O149" s="283"/>
      <c r="Q149" s="274"/>
      <c r="R149" s="274"/>
      <c r="S149" s="274"/>
    </row>
    <row r="150" spans="1:19" ht="17.25" thickBot="1">
      <c r="A150" s="319" t="s">
        <v>55</v>
      </c>
      <c r="B150" s="315" t="str">
        <f>TEXT($G$1, "[$-ko-KR]yyyy-mm-dd(ddd) ") &amp; "오전 00:00"</f>
        <v>2021-10-17(일) 오전 00:00</v>
      </c>
      <c r="C150" s="316"/>
      <c r="D150" s="288" t="str">
        <f>TEXT($G$1, "[$-ko-KR]yyyy-mm-dd(ddd) ") &amp; "오후 14:00"</f>
        <v>2021-10-17(일) 오후 14:00</v>
      </c>
      <c r="E150" s="289"/>
      <c r="F150" s="290"/>
      <c r="G150" s="288" t="str">
        <f>TEXT($G$1, "[$-ko-KR]yyyy-mm-dd(ddd) ") &amp; "오후 19:00"</f>
        <v>2021-10-17(일) 오후 19:00</v>
      </c>
      <c r="H150" s="289"/>
      <c r="I150" s="290"/>
      <c r="J150" s="288" t="str">
        <f>TEXT($G$1, "[$-ko-KR]yyyy-mm-dd(ddd) ") &amp; "오후 21:00"</f>
        <v>2021-10-17(일) 오후 21:00</v>
      </c>
      <c r="K150" s="289"/>
      <c r="L150" s="290"/>
      <c r="M150" s="288" t="str">
        <f>TEXT($G$1+1, "[$-ko-KR]yyyy-mm-dd(ddd) ") &amp; "오전 00:00"</f>
        <v>2021-10-18(월) 오전 00:00</v>
      </c>
      <c r="N150" s="289"/>
      <c r="O150" s="290"/>
      <c r="Q150" s="274"/>
      <c r="R150" s="274"/>
      <c r="S150" s="274"/>
    </row>
    <row r="151" spans="1:19" ht="17.25" thickBot="1">
      <c r="A151" s="320"/>
      <c r="B151" s="121" t="s">
        <v>58</v>
      </c>
      <c r="C151" s="122" t="s">
        <v>59</v>
      </c>
      <c r="D151" s="2" t="s">
        <v>58</v>
      </c>
      <c r="E151" s="10" t="s">
        <v>266</v>
      </c>
      <c r="F151" s="11" t="s">
        <v>267</v>
      </c>
      <c r="G151" s="222" t="s">
        <v>58</v>
      </c>
      <c r="H151" s="223" t="s">
        <v>266</v>
      </c>
      <c r="I151" s="224" t="s">
        <v>267</v>
      </c>
      <c r="J151" s="10" t="s">
        <v>58</v>
      </c>
      <c r="K151" s="10" t="s">
        <v>266</v>
      </c>
      <c r="L151" s="115" t="s">
        <v>267</v>
      </c>
      <c r="M151" s="2" t="s">
        <v>58</v>
      </c>
      <c r="N151" s="10" t="s">
        <v>266</v>
      </c>
      <c r="O151" s="66" t="s">
        <v>267</v>
      </c>
      <c r="Q151" s="264"/>
      <c r="R151" s="264"/>
      <c r="S151" s="264"/>
    </row>
    <row r="152" spans="1:19" ht="17.25" thickBot="1">
      <c r="A152" s="123" t="s">
        <v>128</v>
      </c>
      <c r="B152" s="124">
        <v>143</v>
      </c>
      <c r="C152" s="76">
        <v>0</v>
      </c>
      <c r="D152" s="13">
        <v>143</v>
      </c>
      <c r="E152" s="14">
        <f>IF(ISNUMBER(D152), (D152 - $B152) / $B152, "")</f>
        <v>0</v>
      </c>
      <c r="F152" s="16">
        <f>IF(ISNUMBER(D152), $B172 * E152, "")</f>
        <v>0</v>
      </c>
      <c r="G152" s="29">
        <v>142</v>
      </c>
      <c r="H152" s="14">
        <f>IF(ISNUMBER(G152), (G152 - $B152) / $B152, "")</f>
        <v>-6.993006993006993E-3</v>
      </c>
      <c r="I152" s="100">
        <f>IF(ISNUMBER(G152), $B172 * H152, "")</f>
        <v>-1048.951048951049</v>
      </c>
      <c r="J152" s="13">
        <v>139</v>
      </c>
      <c r="K152" s="14">
        <f>IF(ISNUMBER(J152), (J152 - $B152) / $B152, "")</f>
        <v>-2.7972027972027972E-2</v>
      </c>
      <c r="L152" s="16">
        <f>IF(ISNUMBER(J152), $B172 * K152, "")</f>
        <v>-4195.8041958041958</v>
      </c>
      <c r="M152" s="29">
        <v>141</v>
      </c>
      <c r="N152" s="14">
        <f>IF(ISNUMBER(M152), (M152 - $B152) / $B152, "")</f>
        <v>-1.3986013986013986E-2</v>
      </c>
      <c r="O152" s="16">
        <f>IF(ISNUMBER(M152), $B172 * N152, "")</f>
        <v>-2097.9020979020979</v>
      </c>
      <c r="Q152" s="274"/>
      <c r="R152" s="274"/>
      <c r="S152" s="274"/>
    </row>
    <row r="153" spans="1:19" ht="17.25" thickBot="1">
      <c r="A153" s="125" t="s">
        <v>126</v>
      </c>
      <c r="B153" s="126">
        <v>148</v>
      </c>
      <c r="C153" s="77">
        <v>0</v>
      </c>
      <c r="D153" s="15">
        <v>146</v>
      </c>
      <c r="E153" s="32">
        <f t="shared" ref="E153:E156" si="78">IF(ISNUMBER(D153), (D153 - $B153) / $B153, "")</f>
        <v>-1.3513513513513514E-2</v>
      </c>
      <c r="F153" s="18">
        <f>IF(ISNUMBER(D153), $B172 * E153, "")</f>
        <v>-2027.0270270270271</v>
      </c>
      <c r="G153" s="31">
        <v>146</v>
      </c>
      <c r="H153" s="32">
        <f t="shared" ref="H153:H156" si="79">IF(ISNUMBER(G153), (G153 - $B153) / $B153, "")</f>
        <v>-1.3513513513513514E-2</v>
      </c>
      <c r="I153" s="101">
        <f>IF(ISNUMBER(G153), $B172 * H153, "")</f>
        <v>-2027.0270270270271</v>
      </c>
      <c r="J153" s="15">
        <v>146</v>
      </c>
      <c r="K153" s="32">
        <f t="shared" ref="K153:K156" si="80">IF(ISNUMBER(J153), (J153 - $B153) / $B153, "")</f>
        <v>-1.3513513513513514E-2</v>
      </c>
      <c r="L153" s="18">
        <f>IF(ISNUMBER(J153), $B172 * K153, "")</f>
        <v>-2027.0270270270271</v>
      </c>
      <c r="M153" s="31">
        <v>155</v>
      </c>
      <c r="N153" s="32">
        <f t="shared" ref="N153:N156" si="81">IF(ISNUMBER(M153), (M153 - $B153) / $B153, "")</f>
        <v>4.72972972972973E-2</v>
      </c>
      <c r="O153" s="18">
        <f>IF(ISNUMBER(M153), $B172 * N153, "")</f>
        <v>7094.594594594595</v>
      </c>
      <c r="Q153" s="274"/>
      <c r="R153" s="274"/>
      <c r="S153" s="274"/>
    </row>
    <row r="154" spans="1:19" ht="17.25" thickBot="1">
      <c r="A154" s="125" t="s">
        <v>122</v>
      </c>
      <c r="B154" s="126">
        <v>588</v>
      </c>
      <c r="C154" s="77">
        <v>-1.6977928999999999E-3</v>
      </c>
      <c r="D154" s="15">
        <v>591</v>
      </c>
      <c r="E154" s="32">
        <f t="shared" si="78"/>
        <v>5.1020408163265302E-3</v>
      </c>
      <c r="F154" s="18">
        <f>IF(ISNUMBER(D154), $B172 * E154, "")</f>
        <v>765.30612244897952</v>
      </c>
      <c r="G154" s="31">
        <v>590</v>
      </c>
      <c r="H154" s="32">
        <f t="shared" si="79"/>
        <v>3.4013605442176869E-3</v>
      </c>
      <c r="I154" s="101">
        <f>IF(ISNUMBER(G154), $B172 * H154, "")</f>
        <v>510.20408163265301</v>
      </c>
      <c r="J154" s="15">
        <v>589</v>
      </c>
      <c r="K154" s="32">
        <f t="shared" si="80"/>
        <v>1.7006802721088435E-3</v>
      </c>
      <c r="L154" s="18">
        <f>IF(ISNUMBER(J154), $B172 * K154, "")</f>
        <v>255.10204081632651</v>
      </c>
      <c r="M154" s="31">
        <v>589</v>
      </c>
      <c r="N154" s="32">
        <f t="shared" si="81"/>
        <v>1.7006802721088435E-3</v>
      </c>
      <c r="O154" s="18">
        <f>IF(ISNUMBER(M154), $B172 * N154, "")</f>
        <v>255.10204081632651</v>
      </c>
      <c r="Q154" s="264"/>
      <c r="R154" s="264"/>
      <c r="S154" s="264"/>
    </row>
    <row r="155" spans="1:19" ht="17.25" thickBot="1">
      <c r="A155" s="125" t="s">
        <v>112</v>
      </c>
      <c r="B155" s="126">
        <v>905</v>
      </c>
      <c r="C155" s="77">
        <v>-4.4004400000000003E-3</v>
      </c>
      <c r="D155" s="15">
        <v>925</v>
      </c>
      <c r="E155" s="32">
        <f t="shared" si="78"/>
        <v>2.2099447513812154E-2</v>
      </c>
      <c r="F155" s="18">
        <f>IF(ISNUMBER(D155), $B172 * E155, "")</f>
        <v>3314.917127071823</v>
      </c>
      <c r="G155" s="31">
        <v>924</v>
      </c>
      <c r="H155" s="32">
        <f t="shared" si="79"/>
        <v>2.0994475138121547E-2</v>
      </c>
      <c r="I155" s="101">
        <f>IF(ISNUMBER(G155), $B172 * H155, "")</f>
        <v>3149.1712707182323</v>
      </c>
      <c r="J155" s="15">
        <v>916</v>
      </c>
      <c r="K155" s="32">
        <f t="shared" si="80"/>
        <v>1.2154696132596685E-2</v>
      </c>
      <c r="L155" s="18">
        <f>IF(ISNUMBER(J155), $B172 * K155, "")</f>
        <v>1823.2044198895028</v>
      </c>
      <c r="M155" s="31">
        <v>909</v>
      </c>
      <c r="N155" s="32">
        <f t="shared" si="81"/>
        <v>4.4198895027624313E-3</v>
      </c>
      <c r="O155" s="18">
        <f>IF(ISNUMBER(M155), $B172 * N155, "")</f>
        <v>662.98342541436466</v>
      </c>
      <c r="Q155" s="264"/>
      <c r="R155" s="264"/>
      <c r="S155" s="264"/>
    </row>
    <row r="156" spans="1:19" ht="17.25" thickBot="1">
      <c r="A156" s="127" t="s">
        <v>57</v>
      </c>
      <c r="B156" s="128">
        <v>212</v>
      </c>
      <c r="C156" s="78">
        <v>-4.6948357000000003E-3</v>
      </c>
      <c r="D156" s="20">
        <v>211</v>
      </c>
      <c r="E156" s="21">
        <f t="shared" si="78"/>
        <v>-4.7169811320754715E-3</v>
      </c>
      <c r="F156" s="22">
        <f>IF(ISNUMBER(D156), $B172 * E156, "")</f>
        <v>-707.54716981132071</v>
      </c>
      <c r="G156" s="30">
        <v>211</v>
      </c>
      <c r="H156" s="21">
        <f t="shared" si="79"/>
        <v>-4.7169811320754715E-3</v>
      </c>
      <c r="I156" s="105">
        <f>IF(ISNUMBER(G156), $B172 * H156, "")</f>
        <v>-707.54716981132071</v>
      </c>
      <c r="J156" s="20">
        <v>210</v>
      </c>
      <c r="K156" s="21">
        <f t="shared" si="80"/>
        <v>-9.433962264150943E-3</v>
      </c>
      <c r="L156" s="22">
        <f>IF(ISNUMBER(J156), $B172 * K156, "")</f>
        <v>-1415.0943396226414</v>
      </c>
      <c r="M156" s="30">
        <v>210</v>
      </c>
      <c r="N156" s="21">
        <f t="shared" si="81"/>
        <v>-9.433962264150943E-3</v>
      </c>
      <c r="O156" s="22">
        <f>IF(ISNUMBER(M156), $B172 * N156, "")</f>
        <v>-1415.0943396226414</v>
      </c>
      <c r="Q156" s="264"/>
      <c r="R156" s="264"/>
      <c r="S156" s="264"/>
    </row>
    <row r="157" spans="1:19" ht="17.25" thickBot="1">
      <c r="A157" s="125" t="s">
        <v>108</v>
      </c>
      <c r="B157" s="129">
        <v>170</v>
      </c>
      <c r="C157" s="80">
        <v>-5.8479532000000004E-3</v>
      </c>
      <c r="D157" s="106">
        <v>169</v>
      </c>
      <c r="E157" s="107">
        <f>IF(ISNUMBER(D157), (D157 - $B157) / $B157, "")</f>
        <v>-5.8823529411764705E-3</v>
      </c>
      <c r="F157" s="108">
        <f>IF(ISNUMBER(D157), $B172 * E157, "")</f>
        <v>-882.35294117647061</v>
      </c>
      <c r="G157" s="109">
        <v>169</v>
      </c>
      <c r="H157" s="107">
        <f>IF(ISNUMBER(G157), (G157 - $B157) / $B157, "")</f>
        <v>-5.8823529411764705E-3</v>
      </c>
      <c r="I157" s="110">
        <f>IF(ISNUMBER(G157), $B172 * H157, "")</f>
        <v>-882.35294117647061</v>
      </c>
      <c r="J157" s="106">
        <v>168</v>
      </c>
      <c r="K157" s="107">
        <f>IF(ISNUMBER(J157), (J157 - $B157) / $B157, "")</f>
        <v>-1.1764705882352941E-2</v>
      </c>
      <c r="L157" s="108">
        <f>IF(ISNUMBER(J157), $B172 * K157, "")</f>
        <v>-1764.7058823529412</v>
      </c>
      <c r="M157" s="109">
        <v>168</v>
      </c>
      <c r="N157" s="107">
        <f>IF(ISNUMBER(M157), (M157 - $B157) / $B157, "")</f>
        <v>-1.1764705882352941E-2</v>
      </c>
      <c r="O157" s="108">
        <f>IF(ISNUMBER(M157), $B172 * N157, "")</f>
        <v>-1764.7058823529412</v>
      </c>
      <c r="Q157" s="264"/>
      <c r="R157" s="264"/>
      <c r="S157" s="264"/>
    </row>
    <row r="158" spans="1:19" ht="17.25" thickBot="1">
      <c r="A158" s="125" t="s">
        <v>162</v>
      </c>
      <c r="B158" s="126">
        <v>737</v>
      </c>
      <c r="C158" s="77">
        <v>-9.4086021999999995E-3</v>
      </c>
      <c r="D158" s="15">
        <v>738</v>
      </c>
      <c r="E158" s="32">
        <f t="shared" ref="E158:E161" si="82">IF(ISNUMBER(D158), (D158 - $B158) / $B158, "")</f>
        <v>1.3568521031207597E-3</v>
      </c>
      <c r="F158" s="18">
        <f>IF(ISNUMBER(D158), $B172 * E158, "")</f>
        <v>203.52781546811397</v>
      </c>
      <c r="G158" s="31">
        <v>742</v>
      </c>
      <c r="H158" s="32">
        <f t="shared" ref="H158:H161" si="83">IF(ISNUMBER(G158), (G158 - $B158) / $B158, "")</f>
        <v>6.7842605156037995E-3</v>
      </c>
      <c r="I158" s="101">
        <f>IF(ISNUMBER(G158), $B172 * H158, "")</f>
        <v>1017.6390773405699</v>
      </c>
      <c r="J158" s="15">
        <v>740</v>
      </c>
      <c r="K158" s="32">
        <f t="shared" ref="K158:K161" si="84">IF(ISNUMBER(J158), (J158 - $B158) / $B158, "")</f>
        <v>4.0705563093622792E-3</v>
      </c>
      <c r="L158" s="18">
        <f>IF(ISNUMBER(J158), $B172 * K158, "")</f>
        <v>610.58344640434188</v>
      </c>
      <c r="M158" s="31">
        <v>739</v>
      </c>
      <c r="N158" s="32">
        <f t="shared" ref="N158:N161" si="85">IF(ISNUMBER(M158), (M158 - $B158) / $B158, "")</f>
        <v>2.7137042062415195E-3</v>
      </c>
      <c r="O158" s="18">
        <f>IF(ISNUMBER(M158), $B172 * N158, "")</f>
        <v>407.05563093622794</v>
      </c>
      <c r="Q158" s="264"/>
      <c r="R158" s="264"/>
      <c r="S158" s="264"/>
    </row>
    <row r="159" spans="1:19" ht="17.25" thickBot="1">
      <c r="A159" s="125" t="s">
        <v>234</v>
      </c>
      <c r="B159" s="126">
        <v>711</v>
      </c>
      <c r="C159" s="77">
        <v>-9.7493036000000002E-3</v>
      </c>
      <c r="D159" s="15">
        <v>710</v>
      </c>
      <c r="E159" s="32">
        <f t="shared" si="82"/>
        <v>-1.4064697609001407E-3</v>
      </c>
      <c r="F159" s="18">
        <f>IF(ISNUMBER(D159), $B172 * E159, "")</f>
        <v>-210.9704641350211</v>
      </c>
      <c r="G159" s="31">
        <v>710</v>
      </c>
      <c r="H159" s="32">
        <f t="shared" si="83"/>
        <v>-1.4064697609001407E-3</v>
      </c>
      <c r="I159" s="101">
        <f>IF(ISNUMBER(G159), $B172 * H159, "")</f>
        <v>-210.9704641350211</v>
      </c>
      <c r="J159" s="15">
        <v>707</v>
      </c>
      <c r="K159" s="32">
        <f t="shared" si="84"/>
        <v>-5.6258790436005627E-3</v>
      </c>
      <c r="L159" s="18">
        <f>IF(ISNUMBER(J159), $B172 * K159, "")</f>
        <v>-843.88185654008441</v>
      </c>
      <c r="M159" s="31">
        <v>708</v>
      </c>
      <c r="N159" s="32">
        <f t="shared" si="85"/>
        <v>-4.2194092827004216E-3</v>
      </c>
      <c r="O159" s="18">
        <f>IF(ISNUMBER(M159), $B172 * N159, "")</f>
        <v>-632.91139240506322</v>
      </c>
      <c r="Q159" s="264"/>
      <c r="R159" s="264"/>
      <c r="S159" s="264"/>
    </row>
    <row r="160" spans="1:19" ht="17.25" thickBot="1">
      <c r="A160" s="125" t="s">
        <v>136</v>
      </c>
      <c r="B160" s="126">
        <v>348</v>
      </c>
      <c r="C160" s="77">
        <v>-1.13636364E-2</v>
      </c>
      <c r="D160" s="15">
        <v>347</v>
      </c>
      <c r="E160" s="32">
        <f t="shared" si="82"/>
        <v>-2.8735632183908046E-3</v>
      </c>
      <c r="F160" s="18">
        <f>IF(ISNUMBER(D160), $B172 * E160, "")</f>
        <v>-431.0344827586207</v>
      </c>
      <c r="G160" s="31">
        <v>347</v>
      </c>
      <c r="H160" s="32">
        <f t="shared" si="83"/>
        <v>-2.8735632183908046E-3</v>
      </c>
      <c r="I160" s="101">
        <f>IF(ISNUMBER(G160), $B172 * H160, "")</f>
        <v>-431.0344827586207</v>
      </c>
      <c r="J160" s="15">
        <v>349</v>
      </c>
      <c r="K160" s="32">
        <f t="shared" si="84"/>
        <v>2.8735632183908046E-3</v>
      </c>
      <c r="L160" s="18">
        <f>IF(ISNUMBER(J160), $B172 * K160, "")</f>
        <v>431.0344827586207</v>
      </c>
      <c r="M160" s="31">
        <v>350</v>
      </c>
      <c r="N160" s="32">
        <f t="shared" si="85"/>
        <v>5.7471264367816091E-3</v>
      </c>
      <c r="O160" s="18">
        <f>IF(ISNUMBER(M160), $B172 * N160, "")</f>
        <v>862.06896551724139</v>
      </c>
      <c r="Q160" s="33"/>
      <c r="R160" s="33"/>
    </row>
    <row r="161" spans="1:19" ht="17.25" thickBot="1">
      <c r="A161" s="130" t="s">
        <v>240</v>
      </c>
      <c r="B161" s="131">
        <v>643</v>
      </c>
      <c r="C161" s="79">
        <v>-1.2288786499999999E-2</v>
      </c>
      <c r="D161" s="24">
        <v>648</v>
      </c>
      <c r="E161" s="25">
        <f t="shared" si="82"/>
        <v>7.7760497667185074E-3</v>
      </c>
      <c r="F161" s="104">
        <f>IF(ISNUMBER(D161), $B172 * E161, "")</f>
        <v>1166.4074650077762</v>
      </c>
      <c r="G161" s="102">
        <v>646</v>
      </c>
      <c r="H161" s="25">
        <f t="shared" si="83"/>
        <v>4.6656298600311046E-3</v>
      </c>
      <c r="I161" s="103">
        <f>IF(ISNUMBER(G161), $B172 * H161, "")</f>
        <v>699.84447900466569</v>
      </c>
      <c r="J161" s="24">
        <v>642</v>
      </c>
      <c r="K161" s="25">
        <f t="shared" si="84"/>
        <v>-1.5552099533437014E-3</v>
      </c>
      <c r="L161" s="104">
        <f>IF(ISNUMBER(J161), $B172 * K161, "")</f>
        <v>-233.28149300155522</v>
      </c>
      <c r="M161" s="102">
        <v>640</v>
      </c>
      <c r="N161" s="25">
        <f t="shared" si="85"/>
        <v>-4.6656298600311046E-3</v>
      </c>
      <c r="O161" s="104">
        <f>IF(ISNUMBER(M161), $B172 * N161, "")</f>
        <v>-699.84447900466569</v>
      </c>
      <c r="Q161" s="265"/>
      <c r="R161" s="266"/>
      <c r="S161" s="267"/>
    </row>
    <row r="162" spans="1:19">
      <c r="A162" s="123" t="s">
        <v>230</v>
      </c>
      <c r="B162" s="124">
        <v>940</v>
      </c>
      <c r="C162" s="76">
        <v>-1.36411333E-2</v>
      </c>
      <c r="D162" s="13">
        <v>972</v>
      </c>
      <c r="E162" s="14">
        <f>IF(ISNUMBER(D162), (D162 - $B162) / $B162, "")</f>
        <v>3.4042553191489362E-2</v>
      </c>
      <c r="F162" s="16">
        <f>IF(ISNUMBER(D162), $B172 * E162, "")</f>
        <v>5106.3829787234044</v>
      </c>
      <c r="G162" s="29">
        <v>978</v>
      </c>
      <c r="H162" s="14">
        <f>IF(ISNUMBER(G162), (G162 - $B162) / $B162, "")</f>
        <v>4.042553191489362E-2</v>
      </c>
      <c r="I162" s="100">
        <f>IF(ISNUMBER(G162), $B172 * H162, "")</f>
        <v>6063.8297872340427</v>
      </c>
      <c r="J162" s="13">
        <v>965</v>
      </c>
      <c r="K162" s="14">
        <f>IF(ISNUMBER(J162), (J162 - $B162) / $B162, "")</f>
        <v>2.6595744680851064E-2</v>
      </c>
      <c r="L162" s="16">
        <f>IF(ISNUMBER(J162), $B172 * K162, "")</f>
        <v>3989.3617021276596</v>
      </c>
      <c r="M162" s="29">
        <v>959</v>
      </c>
      <c r="N162" s="14">
        <f>IF(ISNUMBER(M162), (M162 - $B162) / $B162, "")</f>
        <v>2.021276595744681E-2</v>
      </c>
      <c r="O162" s="16">
        <f>IF(ISNUMBER(M162), $B172 * N162, "")</f>
        <v>3031.9148936170213</v>
      </c>
      <c r="Q162" s="268"/>
      <c r="R162" s="269"/>
      <c r="S162" s="270"/>
    </row>
    <row r="163" spans="1:19" ht="17.25" thickBot="1">
      <c r="A163" s="125" t="s">
        <v>198</v>
      </c>
      <c r="B163" s="126">
        <v>208</v>
      </c>
      <c r="C163" s="77">
        <v>-1.42180095E-2</v>
      </c>
      <c r="D163" s="15">
        <v>214</v>
      </c>
      <c r="E163" s="32">
        <f t="shared" ref="E163:E166" si="86">IF(ISNUMBER(D163), (D163 - $B163) / $B163, "")</f>
        <v>2.8846153846153848E-2</v>
      </c>
      <c r="F163" s="18">
        <f>IF(ISNUMBER(D163), $B172 * E163, "")</f>
        <v>4326.9230769230771</v>
      </c>
      <c r="G163" s="31">
        <v>217</v>
      </c>
      <c r="H163" s="32">
        <f t="shared" ref="H163:H166" si="87">IF(ISNUMBER(G163), (G163 - $B163) / $B163, "")</f>
        <v>4.3269230769230768E-2</v>
      </c>
      <c r="I163" s="101">
        <f>IF(ISNUMBER(G163), $B172 * H163, "")</f>
        <v>6490.3846153846152</v>
      </c>
      <c r="J163" s="15">
        <v>218</v>
      </c>
      <c r="K163" s="32">
        <f t="shared" ref="K163:K166" si="88">IF(ISNUMBER(J163), (J163 - $B163) / $B163, "")</f>
        <v>4.807692307692308E-2</v>
      </c>
      <c r="L163" s="18">
        <f>IF(ISNUMBER(J163), $B172 * K163, "")</f>
        <v>7211.5384615384619</v>
      </c>
      <c r="M163" s="31">
        <v>212</v>
      </c>
      <c r="N163" s="32">
        <f t="shared" ref="N163:N166" si="89">IF(ISNUMBER(M163), (M163 - $B163) / $B163, "")</f>
        <v>1.9230769230769232E-2</v>
      </c>
      <c r="O163" s="18">
        <f>IF(ISNUMBER(M163), $B172 * N163, "")</f>
        <v>2884.6153846153848</v>
      </c>
      <c r="Q163" s="271"/>
      <c r="R163" s="272"/>
      <c r="S163" s="273"/>
    </row>
    <row r="164" spans="1:19" ht="17.25" thickBot="1">
      <c r="A164" s="125" t="s">
        <v>192</v>
      </c>
      <c r="B164" s="126">
        <v>128</v>
      </c>
      <c r="C164" s="77">
        <v>-1.5384615399999999E-2</v>
      </c>
      <c r="D164" s="15">
        <v>127</v>
      </c>
      <c r="E164" s="32">
        <f t="shared" si="86"/>
        <v>-7.8125E-3</v>
      </c>
      <c r="F164" s="18">
        <f>IF(ISNUMBER(D164), $B172 * E164, "")</f>
        <v>-1171.875</v>
      </c>
      <c r="G164" s="31">
        <v>128</v>
      </c>
      <c r="H164" s="32">
        <f t="shared" si="87"/>
        <v>0</v>
      </c>
      <c r="I164" s="101">
        <f>IF(ISNUMBER(G164), $B172 * H164, "")</f>
        <v>0</v>
      </c>
      <c r="J164" s="15">
        <v>127</v>
      </c>
      <c r="K164" s="32">
        <f t="shared" si="88"/>
        <v>-7.8125E-3</v>
      </c>
      <c r="L164" s="18">
        <f>IF(ISNUMBER(J164), $B172 * K164, "")</f>
        <v>-1171.875</v>
      </c>
      <c r="M164" s="31">
        <v>128</v>
      </c>
      <c r="N164" s="32">
        <f t="shared" si="89"/>
        <v>0</v>
      </c>
      <c r="O164" s="18">
        <f>IF(ISNUMBER(M164), $B172 * N164, "")</f>
        <v>0</v>
      </c>
      <c r="Q164" s="264"/>
      <c r="R164" s="264"/>
      <c r="S164" s="264"/>
    </row>
    <row r="165" spans="1:19" ht="17.25" thickBot="1">
      <c r="A165" s="125" t="s">
        <v>190</v>
      </c>
      <c r="B165" s="126">
        <v>374</v>
      </c>
      <c r="C165" s="77">
        <v>-1.5789473700000001E-2</v>
      </c>
      <c r="D165" s="15">
        <v>374</v>
      </c>
      <c r="E165" s="32">
        <f t="shared" si="86"/>
        <v>0</v>
      </c>
      <c r="F165" s="18">
        <f>IF(ISNUMBER(D165), $B172 * E165, "")</f>
        <v>0</v>
      </c>
      <c r="G165" s="31">
        <v>376</v>
      </c>
      <c r="H165" s="32">
        <f t="shared" si="87"/>
        <v>5.3475935828877002E-3</v>
      </c>
      <c r="I165" s="101">
        <f>IF(ISNUMBER(G165), $B172 * H165, "")</f>
        <v>802.13903743315507</v>
      </c>
      <c r="J165" s="15">
        <v>374</v>
      </c>
      <c r="K165" s="32">
        <f t="shared" si="88"/>
        <v>0</v>
      </c>
      <c r="L165" s="18">
        <f>IF(ISNUMBER(J165), $B172 * K165, "")</f>
        <v>0</v>
      </c>
      <c r="M165" s="31">
        <v>367</v>
      </c>
      <c r="N165" s="32">
        <f t="shared" si="89"/>
        <v>-1.871657754010695E-2</v>
      </c>
      <c r="O165" s="18">
        <f>IF(ISNUMBER(M165), $B172 * N165, "")</f>
        <v>-2807.4866310160423</v>
      </c>
      <c r="Q165" s="274"/>
      <c r="R165" s="274"/>
      <c r="S165" s="274"/>
    </row>
    <row r="166" spans="1:19" ht="17.25" thickBot="1">
      <c r="A166" s="127" t="s">
        <v>218</v>
      </c>
      <c r="B166" s="128">
        <v>232</v>
      </c>
      <c r="C166" s="78">
        <v>-1.6949152499999998E-2</v>
      </c>
      <c r="D166" s="20">
        <v>232</v>
      </c>
      <c r="E166" s="21">
        <f t="shared" si="86"/>
        <v>0</v>
      </c>
      <c r="F166" s="22">
        <f>IF(ISNUMBER(D166), $B172 * E166, "")</f>
        <v>0</v>
      </c>
      <c r="G166" s="30">
        <v>233</v>
      </c>
      <c r="H166" s="21">
        <f t="shared" si="87"/>
        <v>4.3103448275862068E-3</v>
      </c>
      <c r="I166" s="105">
        <f>IF(ISNUMBER(G166), $B172 * H166, "")</f>
        <v>646.55172413793105</v>
      </c>
      <c r="J166" s="20">
        <v>231</v>
      </c>
      <c r="K166" s="21">
        <f t="shared" si="88"/>
        <v>-4.3103448275862068E-3</v>
      </c>
      <c r="L166" s="22">
        <f>IF(ISNUMBER(J166), $B172 * K166, "")</f>
        <v>-646.55172413793105</v>
      </c>
      <c r="M166" s="30">
        <v>232</v>
      </c>
      <c r="N166" s="21">
        <f t="shared" si="89"/>
        <v>0</v>
      </c>
      <c r="O166" s="22">
        <f>IF(ISNUMBER(M166), $B172 * N166, "")</f>
        <v>0</v>
      </c>
      <c r="Q166" s="274"/>
      <c r="R166" s="274"/>
      <c r="S166" s="274"/>
    </row>
    <row r="167" spans="1:19" ht="17.25" thickBot="1">
      <c r="A167" s="125" t="s">
        <v>252</v>
      </c>
      <c r="B167" s="129">
        <v>391</v>
      </c>
      <c r="C167" s="80">
        <v>-1.7587939699999999E-2</v>
      </c>
      <c r="D167" s="106">
        <v>396</v>
      </c>
      <c r="E167" s="107">
        <f>IF(ISNUMBER(D167), (D167 - $B167) / $B167, "")</f>
        <v>1.278772378516624E-2</v>
      </c>
      <c r="F167" s="108">
        <f>IF(ISNUMBER(D167), $B172 * E167, "")</f>
        <v>1918.158567774936</v>
      </c>
      <c r="G167" s="109">
        <v>398</v>
      </c>
      <c r="H167" s="107">
        <f>IF(ISNUMBER(G167), (G167 - $B167) / $B167, "")</f>
        <v>1.7902813299232736E-2</v>
      </c>
      <c r="I167" s="110">
        <f>IF(ISNUMBER(G167), $B172 * H167, "")</f>
        <v>2685.4219948849104</v>
      </c>
      <c r="J167" s="106">
        <v>392</v>
      </c>
      <c r="K167" s="107">
        <f>IF(ISNUMBER(J167), (J167 - $B167) / $B167, "")</f>
        <v>2.5575447570332483E-3</v>
      </c>
      <c r="L167" s="108">
        <f>IF(ISNUMBER(J167), $B172 * K167, "")</f>
        <v>383.63171355498724</v>
      </c>
      <c r="M167" s="109">
        <v>394</v>
      </c>
      <c r="N167" s="107">
        <f>IF(ISNUMBER(M167), (M167 - $B167) / $B167, "")</f>
        <v>7.6726342710997444E-3</v>
      </c>
      <c r="O167" s="108">
        <f>IF(ISNUMBER(M167), $B172 * N167, "")</f>
        <v>1150.8951406649617</v>
      </c>
      <c r="Q167" s="264"/>
      <c r="R167" s="264"/>
      <c r="S167" s="264"/>
    </row>
    <row r="168" spans="1:19" ht="17.25" thickBot="1">
      <c r="A168" s="125" t="s">
        <v>172</v>
      </c>
      <c r="B168" s="126">
        <v>431</v>
      </c>
      <c r="C168" s="77">
        <v>-1.8223234599999999E-2</v>
      </c>
      <c r="D168" s="15">
        <v>431</v>
      </c>
      <c r="E168" s="32">
        <f t="shared" ref="E168:E171" si="90">IF(ISNUMBER(D168), (D168 - $B168) / $B168, "")</f>
        <v>0</v>
      </c>
      <c r="F168" s="18">
        <f>IF(ISNUMBER(D168), $B172 * E168, "")</f>
        <v>0</v>
      </c>
      <c r="G168" s="31">
        <v>433</v>
      </c>
      <c r="H168" s="32">
        <f t="shared" ref="H168:H171" si="91">IF(ISNUMBER(G168), (G168 - $B168) / $B168, "")</f>
        <v>4.6403712296983757E-3</v>
      </c>
      <c r="I168" s="101">
        <f>IF(ISNUMBER(G168), $B172 * H168, "")</f>
        <v>696.05568445475637</v>
      </c>
      <c r="J168" s="15">
        <v>431</v>
      </c>
      <c r="K168" s="32">
        <f t="shared" ref="K168:K171" si="92">IF(ISNUMBER(J168), (J168 - $B168) / $B168, "")</f>
        <v>0</v>
      </c>
      <c r="L168" s="18">
        <f>IF(ISNUMBER(J168), $B172 * K168, "")</f>
        <v>0</v>
      </c>
      <c r="M168" s="31">
        <v>429</v>
      </c>
      <c r="N168" s="32">
        <f t="shared" ref="N168:N171" si="93">IF(ISNUMBER(M168), (M168 - $B168) / $B168, "")</f>
        <v>-4.6403712296983757E-3</v>
      </c>
      <c r="O168" s="18">
        <f>IF(ISNUMBER(M168), $B172 * N168, "")</f>
        <v>-696.05568445475637</v>
      </c>
      <c r="Q168" s="264"/>
      <c r="R168" s="264"/>
      <c r="S168" s="264"/>
    </row>
    <row r="169" spans="1:19" ht="17.25" thickBot="1">
      <c r="A169" s="125" t="s">
        <v>220</v>
      </c>
      <c r="B169" s="126">
        <v>187</v>
      </c>
      <c r="C169" s="77">
        <v>-2.0942408400000001E-2</v>
      </c>
      <c r="D169" s="15">
        <v>189</v>
      </c>
      <c r="E169" s="32">
        <f t="shared" si="90"/>
        <v>1.06951871657754E-2</v>
      </c>
      <c r="F169" s="18">
        <f>IF(ISNUMBER(D169), $B172 * E169, "")</f>
        <v>1604.2780748663101</v>
      </c>
      <c r="G169" s="31">
        <v>188</v>
      </c>
      <c r="H169" s="32">
        <f t="shared" si="91"/>
        <v>5.3475935828877002E-3</v>
      </c>
      <c r="I169" s="101">
        <f>IF(ISNUMBER(G169), $B172 * H169, "")</f>
        <v>802.13903743315507</v>
      </c>
      <c r="J169" s="15">
        <v>188</v>
      </c>
      <c r="K169" s="32">
        <f t="shared" si="92"/>
        <v>5.3475935828877002E-3</v>
      </c>
      <c r="L169" s="18">
        <f>IF(ISNUMBER(J169), $B172 * K169, "")</f>
        <v>802.13903743315507</v>
      </c>
      <c r="M169" s="31">
        <v>188</v>
      </c>
      <c r="N169" s="32">
        <f t="shared" si="93"/>
        <v>5.3475935828877002E-3</v>
      </c>
      <c r="O169" s="18">
        <f>IF(ISNUMBER(M169), $B172 * N169, "")</f>
        <v>802.13903743315507</v>
      </c>
      <c r="Q169" s="264"/>
      <c r="R169" s="264"/>
      <c r="S169" s="264"/>
    </row>
    <row r="170" spans="1:19">
      <c r="A170" s="125" t="s">
        <v>226</v>
      </c>
      <c r="B170" s="126">
        <v>852</v>
      </c>
      <c r="C170" s="77">
        <v>-2.6285714299999999E-2</v>
      </c>
      <c r="D170" s="15">
        <v>890</v>
      </c>
      <c r="E170" s="32">
        <f t="shared" si="90"/>
        <v>4.4600938967136149E-2</v>
      </c>
      <c r="F170" s="18">
        <f>IF(ISNUMBER(D170), $B172 * E170, "")</f>
        <v>6690.1408450704221</v>
      </c>
      <c r="G170" s="31">
        <v>904</v>
      </c>
      <c r="H170" s="32">
        <f t="shared" si="91"/>
        <v>6.1032863849765258E-2</v>
      </c>
      <c r="I170" s="101">
        <f>IF(ISNUMBER(G170), $B172 * H170, "")</f>
        <v>9154.929577464789</v>
      </c>
      <c r="J170" s="15">
        <v>892</v>
      </c>
      <c r="K170" s="32">
        <f t="shared" si="92"/>
        <v>4.6948356807511735E-2</v>
      </c>
      <c r="L170" s="18">
        <f>IF(ISNUMBER(J170), $B172 * K170, "")</f>
        <v>7042.2535211267605</v>
      </c>
      <c r="M170" s="31">
        <v>895</v>
      </c>
      <c r="N170" s="32">
        <f t="shared" si="93"/>
        <v>5.0469483568075117E-2</v>
      </c>
      <c r="O170" s="18">
        <f>IF(ISNUMBER(M170), $B172 * N170, "")</f>
        <v>7570.4225352112671</v>
      </c>
      <c r="Q170" s="253"/>
      <c r="R170" s="254"/>
      <c r="S170" s="255"/>
    </row>
    <row r="171" spans="1:19" ht="17.25" thickBot="1">
      <c r="A171" s="130" t="s">
        <v>238</v>
      </c>
      <c r="B171" s="131">
        <v>178</v>
      </c>
      <c r="C171" s="79">
        <v>-3.2608695700000002E-2</v>
      </c>
      <c r="D171" s="24">
        <v>177</v>
      </c>
      <c r="E171" s="25">
        <f t="shared" si="90"/>
        <v>-5.6179775280898875E-3</v>
      </c>
      <c r="F171" s="104">
        <f>IF(ISNUMBER(D171), $B172 * E171, "")</f>
        <v>-842.69662921348311</v>
      </c>
      <c r="G171" s="102">
        <v>179</v>
      </c>
      <c r="H171" s="25">
        <f t="shared" si="91"/>
        <v>5.6179775280898875E-3</v>
      </c>
      <c r="I171" s="103">
        <f>IF(ISNUMBER(G171), $B172 * H171, "")</f>
        <v>842.69662921348311</v>
      </c>
      <c r="J171" s="24">
        <v>177</v>
      </c>
      <c r="K171" s="25">
        <f t="shared" si="92"/>
        <v>-5.6179775280898875E-3</v>
      </c>
      <c r="L171" s="104">
        <f>IF(ISNUMBER(J171), $B172 * K171, "")</f>
        <v>-842.69662921348311</v>
      </c>
      <c r="M171" s="102">
        <v>176</v>
      </c>
      <c r="N171" s="25">
        <f t="shared" si="93"/>
        <v>-1.1235955056179775E-2</v>
      </c>
      <c r="O171" s="104">
        <f>IF(ISNUMBER(M171), $B172 * N171, "")</f>
        <v>-1685.3932584269662</v>
      </c>
      <c r="Q171" s="256"/>
      <c r="R171" s="257"/>
      <c r="S171" s="258"/>
    </row>
    <row r="172" spans="1:19" ht="17.25" thickBot="1">
      <c r="A172" s="132" t="s">
        <v>268</v>
      </c>
      <c r="B172" s="317">
        <f>$B$37</f>
        <v>150000</v>
      </c>
      <c r="C172" s="318"/>
      <c r="D172" s="26" t="s">
        <v>269</v>
      </c>
      <c r="E172" s="27">
        <f>IF(COUNT(E152:E171), SUM(E152:E171) / COUNT(E152:E171), 0)</f>
        <v>6.2741794530776331E-3</v>
      </c>
      <c r="F172" s="28">
        <f>SUM(F152:F171)</f>
        <v>18822.538359232898</v>
      </c>
      <c r="G172" s="26" t="s">
        <v>269</v>
      </c>
      <c r="H172" s="27">
        <f>IF(COUNT(H152:H171), SUM(H152:H171) / COUNT(H152:H171), 0)</f>
        <v>9.4177079541591484E-3</v>
      </c>
      <c r="I172" s="28">
        <f>SUM(I152:I171)</f>
        <v>28253.123862477449</v>
      </c>
      <c r="J172" s="26" t="s">
        <v>269</v>
      </c>
      <c r="K172" s="27">
        <f>IF(COUNT(K152:K171), SUM(K152:K171) / COUNT(K152:K171), 0)</f>
        <v>3.135976892649986E-3</v>
      </c>
      <c r="L172" s="28">
        <f>SUM(L152:L171)</f>
        <v>9407.9306779499548</v>
      </c>
      <c r="M172" s="26" t="s">
        <v>269</v>
      </c>
      <c r="N172" s="27">
        <f>IF(COUNT(N152:N171), SUM(N152:N171) / COUNT(N152:N171), 0)</f>
        <v>4.3074659612117915E-3</v>
      </c>
      <c r="O172" s="28">
        <f>SUM(O152:O171)</f>
        <v>12922.397883635371</v>
      </c>
      <c r="Q172" s="259"/>
      <c r="R172" s="260"/>
      <c r="S172" s="261"/>
    </row>
    <row r="174" spans="1:19" ht="17.25" thickBot="1"/>
    <row r="175" spans="1:19" ht="17.25" thickBot="1">
      <c r="A175" s="275" t="s">
        <v>253</v>
      </c>
      <c r="B175" s="276"/>
      <c r="C175" s="276"/>
      <c r="D175" s="276"/>
      <c r="E175" s="276"/>
      <c r="F175" s="276"/>
      <c r="G175" s="276"/>
      <c r="H175" s="276"/>
      <c r="I175" s="276"/>
      <c r="J175" s="276"/>
      <c r="K175" s="276"/>
      <c r="L175" s="276"/>
      <c r="M175" s="276"/>
      <c r="N175" s="276"/>
      <c r="O175" s="277"/>
      <c r="Q175" s="274"/>
      <c r="R175" s="274"/>
      <c r="S175" s="274"/>
    </row>
    <row r="176" spans="1:19" ht="17.25" thickBot="1">
      <c r="A176" s="221" t="s">
        <v>265</v>
      </c>
      <c r="B176" s="275" t="s">
        <v>49</v>
      </c>
      <c r="C176" s="277"/>
      <c r="D176" s="275" t="s">
        <v>58</v>
      </c>
      <c r="E176" s="276"/>
      <c r="F176" s="277"/>
      <c r="G176" s="278">
        <f>_xlfn.IFNA(VLOOKUP(B176, 현재가테이블!$B$2:$D$200, 2, FALSE), "-")</f>
        <v>74050000</v>
      </c>
      <c r="H176" s="279"/>
      <c r="I176" s="280"/>
      <c r="J176" s="275" t="s">
        <v>59</v>
      </c>
      <c r="K176" s="276"/>
      <c r="L176" s="277"/>
      <c r="M176" s="281">
        <f>_xlfn.IFNA(VLOOKUP(B176, 현재가테이블!$B$2:$D$200, 3, FALSE), "-")</f>
        <v>-1.04236269E-2</v>
      </c>
      <c r="N176" s="282"/>
      <c r="O176" s="283"/>
      <c r="Q176" s="274"/>
      <c r="R176" s="274"/>
      <c r="S176" s="274"/>
    </row>
    <row r="177" spans="1:19" ht="17.25" thickBot="1">
      <c r="A177" s="319" t="s">
        <v>55</v>
      </c>
      <c r="B177" s="315" t="str">
        <f>TEXT($G$1, "[$-ko-KR]yyyy-mm-dd(ddd) ") &amp; "오전 00:00"</f>
        <v>2021-10-17(일) 오전 00:00</v>
      </c>
      <c r="C177" s="316"/>
      <c r="D177" s="288" t="str">
        <f>TEXT($G$1, "[$-ko-KR]yyyy-mm-dd(ddd) ") &amp; "오후 14:00"</f>
        <v>2021-10-17(일) 오후 14:00</v>
      </c>
      <c r="E177" s="289"/>
      <c r="F177" s="290"/>
      <c r="G177" s="288" t="str">
        <f>TEXT($G$1, "[$-ko-KR]yyyy-mm-dd(ddd) ") &amp; "오후 19:00"</f>
        <v>2021-10-17(일) 오후 19:00</v>
      </c>
      <c r="H177" s="289"/>
      <c r="I177" s="290"/>
      <c r="J177" s="288" t="str">
        <f>TEXT($G$1, "[$-ko-KR]yyyy-mm-dd(ddd) ") &amp; "오후 21:00"</f>
        <v>2021-10-17(일) 오후 21:00</v>
      </c>
      <c r="K177" s="289"/>
      <c r="L177" s="290"/>
      <c r="M177" s="288" t="str">
        <f>TEXT($G$1+1, "[$-ko-KR]yyyy-mm-dd(ddd) ") &amp; "오전 00:00"</f>
        <v>2021-10-18(월) 오전 00:00</v>
      </c>
      <c r="N177" s="289"/>
      <c r="O177" s="290"/>
      <c r="Q177" s="274"/>
      <c r="R177" s="274"/>
      <c r="S177" s="274"/>
    </row>
    <row r="178" spans="1:19" ht="17.25" thickBot="1">
      <c r="A178" s="320"/>
      <c r="B178" s="121" t="s">
        <v>58</v>
      </c>
      <c r="C178" s="122" t="s">
        <v>59</v>
      </c>
      <c r="D178" s="2" t="s">
        <v>58</v>
      </c>
      <c r="E178" s="10" t="s">
        <v>266</v>
      </c>
      <c r="F178" s="11" t="s">
        <v>267</v>
      </c>
      <c r="G178" s="222" t="s">
        <v>58</v>
      </c>
      <c r="H178" s="223" t="s">
        <v>266</v>
      </c>
      <c r="I178" s="224" t="s">
        <v>267</v>
      </c>
      <c r="J178" s="10" t="s">
        <v>58</v>
      </c>
      <c r="K178" s="10" t="s">
        <v>266</v>
      </c>
      <c r="L178" s="115" t="s">
        <v>267</v>
      </c>
      <c r="M178" s="2" t="s">
        <v>58</v>
      </c>
      <c r="N178" s="10" t="s">
        <v>266</v>
      </c>
      <c r="O178" s="66" t="s">
        <v>267</v>
      </c>
      <c r="Q178" s="264"/>
      <c r="R178" s="264"/>
      <c r="S178" s="264"/>
    </row>
    <row r="179" spans="1:19" ht="17.25" thickBot="1">
      <c r="A179" s="123" t="s">
        <v>184</v>
      </c>
      <c r="B179" s="124">
        <v>10340</v>
      </c>
      <c r="C179" s="76">
        <v>-1.80436847E-2</v>
      </c>
      <c r="D179" s="13">
        <v>10240</v>
      </c>
      <c r="E179" s="14">
        <f>IF(ISNUMBER(D179), (D179 - $B179) / $B179, "")</f>
        <v>-9.6711798839458421E-3</v>
      </c>
      <c r="F179" s="16">
        <f>IF(ISNUMBER(D179), $B199 * E179, "")</f>
        <v>-1450.6769825918764</v>
      </c>
      <c r="G179" s="29">
        <v>10280</v>
      </c>
      <c r="H179" s="14">
        <f>IF(ISNUMBER(G179), (G179 - $B179) / $B179, "")</f>
        <v>-5.8027079303675051E-3</v>
      </c>
      <c r="I179" s="100">
        <f>IF(ISNUMBER(G179), $B199 * H179, "")</f>
        <v>-870.40618955512571</v>
      </c>
      <c r="J179" s="13">
        <v>10240</v>
      </c>
      <c r="K179" s="14">
        <f>IF(ISNUMBER(J179), (J179 - $B179) / $B179, "")</f>
        <v>-9.6711798839458421E-3</v>
      </c>
      <c r="L179" s="16">
        <f>IF(ISNUMBER(J179), $B199 * K179, "")</f>
        <v>-1450.6769825918764</v>
      </c>
      <c r="M179" s="29">
        <v>10160</v>
      </c>
      <c r="N179" s="14">
        <f>IF(ISNUMBER(M179), (M179 - $B179) / $B179, "")</f>
        <v>-1.7408123791102514E-2</v>
      </c>
      <c r="O179" s="16">
        <f>IF(ISNUMBER(M179), $B199 * N179, "")</f>
        <v>-2611.218568665377</v>
      </c>
      <c r="Q179" s="274"/>
      <c r="R179" s="274"/>
      <c r="S179" s="274"/>
    </row>
    <row r="180" spans="1:19" ht="17.25" thickBot="1">
      <c r="A180" s="125" t="s">
        <v>232</v>
      </c>
      <c r="B180" s="126">
        <v>81</v>
      </c>
      <c r="C180" s="77">
        <v>-1.8181818200000002E-2</v>
      </c>
      <c r="D180" s="15">
        <v>81.5</v>
      </c>
      <c r="E180" s="32">
        <f t="shared" ref="E180:E183" si="94">IF(ISNUMBER(D180), (D180 - $B180) / $B180, "")</f>
        <v>6.1728395061728392E-3</v>
      </c>
      <c r="F180" s="18">
        <f>IF(ISNUMBER(D180), $B199 * E180, "")</f>
        <v>925.92592592592587</v>
      </c>
      <c r="G180" s="31">
        <v>81.3</v>
      </c>
      <c r="H180" s="32">
        <f t="shared" ref="H180:H183" si="95">IF(ISNUMBER(G180), (G180 - $B180) / $B180, "")</f>
        <v>3.7037037037036687E-3</v>
      </c>
      <c r="I180" s="101">
        <f>IF(ISNUMBER(G180), $B199 * H180, "")</f>
        <v>555.55555555555031</v>
      </c>
      <c r="J180" s="15">
        <v>81.2</v>
      </c>
      <c r="K180" s="32">
        <f t="shared" ref="K180:K183" si="96">IF(ISNUMBER(J180), (J180 - $B180) / $B180, "")</f>
        <v>2.4691358024691709E-3</v>
      </c>
      <c r="L180" s="18">
        <f>IF(ISNUMBER(J180), $B199 * K180, "")</f>
        <v>370.37037037037561</v>
      </c>
      <c r="M180" s="31">
        <v>81.099999999999994</v>
      </c>
      <c r="N180" s="32">
        <f t="shared" ref="N180:N183" si="97">IF(ISNUMBER(M180), (M180 - $B180) / $B180, "")</f>
        <v>1.2345679012344976E-3</v>
      </c>
      <c r="O180" s="18">
        <f>IF(ISNUMBER(M180), $B199 * N180, "")</f>
        <v>185.18518518517465</v>
      </c>
      <c r="Q180" s="274"/>
      <c r="R180" s="274"/>
      <c r="S180" s="274"/>
    </row>
    <row r="181" spans="1:19" ht="17.25" thickBot="1">
      <c r="A181" s="125" t="s">
        <v>172</v>
      </c>
      <c r="B181" s="126">
        <v>431</v>
      </c>
      <c r="C181" s="77">
        <v>-1.8223234599999999E-2</v>
      </c>
      <c r="D181" s="15">
        <v>431</v>
      </c>
      <c r="E181" s="32">
        <f t="shared" si="94"/>
        <v>0</v>
      </c>
      <c r="F181" s="18">
        <f>IF(ISNUMBER(D181), $B199 * E181, "")</f>
        <v>0</v>
      </c>
      <c r="G181" s="31">
        <v>433</v>
      </c>
      <c r="H181" s="32">
        <f t="shared" si="95"/>
        <v>4.6403712296983757E-3</v>
      </c>
      <c r="I181" s="101">
        <f>IF(ISNUMBER(G181), $B199 * H181, "")</f>
        <v>696.05568445475637</v>
      </c>
      <c r="J181" s="15">
        <v>431</v>
      </c>
      <c r="K181" s="32">
        <f t="shared" si="96"/>
        <v>0</v>
      </c>
      <c r="L181" s="18">
        <f>IF(ISNUMBER(J181), $B199 * K181, "")</f>
        <v>0</v>
      </c>
      <c r="M181" s="31">
        <v>429</v>
      </c>
      <c r="N181" s="32">
        <f t="shared" si="97"/>
        <v>-4.6403712296983757E-3</v>
      </c>
      <c r="O181" s="18">
        <f>IF(ISNUMBER(M181), $B199 * N181, "")</f>
        <v>-696.05568445475637</v>
      </c>
      <c r="Q181" s="264"/>
      <c r="R181" s="264"/>
      <c r="S181" s="264"/>
    </row>
    <row r="182" spans="1:19" ht="17.25" thickBot="1">
      <c r="A182" s="125" t="s">
        <v>206</v>
      </c>
      <c r="B182" s="126">
        <v>15.8</v>
      </c>
      <c r="C182" s="77">
        <v>-1.8633540399999999E-2</v>
      </c>
      <c r="D182" s="15">
        <v>15.7</v>
      </c>
      <c r="E182" s="32">
        <f t="shared" si="94"/>
        <v>-6.3291139240507222E-3</v>
      </c>
      <c r="F182" s="18">
        <f>IF(ISNUMBER(D182), $B199 * E182, "")</f>
        <v>-949.36708860760837</v>
      </c>
      <c r="G182" s="31">
        <v>15.8</v>
      </c>
      <c r="H182" s="32">
        <f t="shared" si="95"/>
        <v>0</v>
      </c>
      <c r="I182" s="101">
        <f>IF(ISNUMBER(G182), $B199 * H182, "")</f>
        <v>0</v>
      </c>
      <c r="J182" s="15">
        <v>15.7</v>
      </c>
      <c r="K182" s="32">
        <f t="shared" si="96"/>
        <v>-6.3291139240507222E-3</v>
      </c>
      <c r="L182" s="18">
        <f>IF(ISNUMBER(J182), $B199 * K182, "")</f>
        <v>-949.36708860760837</v>
      </c>
      <c r="M182" s="31">
        <v>15.8</v>
      </c>
      <c r="N182" s="32">
        <f t="shared" si="97"/>
        <v>0</v>
      </c>
      <c r="O182" s="18">
        <f>IF(ISNUMBER(M182), $B199 * N182, "")</f>
        <v>0</v>
      </c>
      <c r="Q182" s="264"/>
      <c r="R182" s="264"/>
      <c r="S182" s="264"/>
    </row>
    <row r="183" spans="1:19" ht="17.25" thickBot="1">
      <c r="A183" s="127" t="s">
        <v>132</v>
      </c>
      <c r="B183" s="128">
        <v>51360</v>
      </c>
      <c r="C183" s="78">
        <v>-1.90985485E-2</v>
      </c>
      <c r="D183" s="20">
        <v>51990</v>
      </c>
      <c r="E183" s="21">
        <f t="shared" si="94"/>
        <v>1.2266355140186916E-2</v>
      </c>
      <c r="F183" s="22">
        <f>IF(ISNUMBER(D183), $B199 * E183, "")</f>
        <v>1839.9532710280373</v>
      </c>
      <c r="G183" s="30">
        <v>51380</v>
      </c>
      <c r="H183" s="21">
        <f t="shared" si="95"/>
        <v>3.8940809968847351E-4</v>
      </c>
      <c r="I183" s="105">
        <f>IF(ISNUMBER(G183), $B199 * H183, "")</f>
        <v>58.411214953271028</v>
      </c>
      <c r="J183" s="20">
        <v>51030</v>
      </c>
      <c r="K183" s="21">
        <f t="shared" si="96"/>
        <v>-6.4252336448598129E-3</v>
      </c>
      <c r="L183" s="22">
        <f>IF(ISNUMBER(J183), $B199 * K183, "")</f>
        <v>-963.78504672897191</v>
      </c>
      <c r="M183" s="30">
        <v>51100</v>
      </c>
      <c r="N183" s="21">
        <f t="shared" si="97"/>
        <v>-5.0623052959501555E-3</v>
      </c>
      <c r="O183" s="22">
        <f>IF(ISNUMBER(M183), $B199 * N183, "")</f>
        <v>-759.34579439252332</v>
      </c>
      <c r="Q183" s="264"/>
      <c r="R183" s="264"/>
      <c r="S183" s="264"/>
    </row>
    <row r="184" spans="1:19" ht="17.25" thickBot="1">
      <c r="A184" s="125" t="s">
        <v>156</v>
      </c>
      <c r="B184" s="129">
        <v>36300</v>
      </c>
      <c r="C184" s="80">
        <v>-1.9184004300000002E-2</v>
      </c>
      <c r="D184" s="106">
        <v>36120</v>
      </c>
      <c r="E184" s="107">
        <f>IF(ISNUMBER(D184), (D184 - $B184) / $B184, "")</f>
        <v>-4.9586776859504135E-3</v>
      </c>
      <c r="F184" s="108">
        <f>IF(ISNUMBER(D184), $B199 * E184, "")</f>
        <v>-743.80165289256206</v>
      </c>
      <c r="G184" s="109">
        <v>36010</v>
      </c>
      <c r="H184" s="107">
        <f>IF(ISNUMBER(G184), (G184 - $B184) / $B184, "")</f>
        <v>-7.9889807162534434E-3</v>
      </c>
      <c r="I184" s="110">
        <f>IF(ISNUMBER(G184), $B199 * H184, "")</f>
        <v>-1198.3471074380166</v>
      </c>
      <c r="J184" s="106">
        <v>35940</v>
      </c>
      <c r="K184" s="107">
        <f>IF(ISNUMBER(J184), (J184 - $B184) / $B184, "")</f>
        <v>-9.9173553719008271E-3</v>
      </c>
      <c r="L184" s="108">
        <f>IF(ISNUMBER(J184), $B199 * K184, "")</f>
        <v>-1487.6033057851241</v>
      </c>
      <c r="M184" s="109">
        <v>35790</v>
      </c>
      <c r="N184" s="107">
        <f>IF(ISNUMBER(M184), (M184 - $B184) / $B184, "")</f>
        <v>-1.4049586776859505E-2</v>
      </c>
      <c r="O184" s="108">
        <f>IF(ISNUMBER(M184), $B199 * N184, "")</f>
        <v>-2107.4380165289258</v>
      </c>
      <c r="Q184" s="264"/>
      <c r="R184" s="264"/>
      <c r="S184" s="264"/>
    </row>
    <row r="185" spans="1:19" ht="17.25" thickBot="1">
      <c r="A185" s="125" t="s">
        <v>180</v>
      </c>
      <c r="B185" s="126">
        <v>64370</v>
      </c>
      <c r="C185" s="77">
        <v>-2.00943827E-2</v>
      </c>
      <c r="D185" s="15">
        <v>64640</v>
      </c>
      <c r="E185" s="32">
        <f t="shared" ref="E185:E188" si="98">IF(ISNUMBER(D185), (D185 - $B185) / $B185, "")</f>
        <v>4.1945005437315523E-3</v>
      </c>
      <c r="F185" s="18">
        <f>IF(ISNUMBER(D185), $B199 * E185, "")</f>
        <v>629.1750815597328</v>
      </c>
      <c r="G185" s="31">
        <v>64640</v>
      </c>
      <c r="H185" s="32">
        <f t="shared" ref="H185:H188" si="99">IF(ISNUMBER(G185), (G185 - $B185) / $B185, "")</f>
        <v>4.1945005437315523E-3</v>
      </c>
      <c r="I185" s="101">
        <f>IF(ISNUMBER(G185), $B199 * H185, "")</f>
        <v>629.1750815597328</v>
      </c>
      <c r="J185" s="15">
        <v>64700</v>
      </c>
      <c r="K185" s="32">
        <f t="shared" ref="K185:K188" si="100">IF(ISNUMBER(J185), (J185 - $B185) / $B185, "")</f>
        <v>5.126611775671897E-3</v>
      </c>
      <c r="L185" s="18">
        <f>IF(ISNUMBER(J185), $B199 * K185, "")</f>
        <v>768.99176635078459</v>
      </c>
      <c r="M185" s="31">
        <v>64330</v>
      </c>
      <c r="N185" s="32">
        <f t="shared" ref="N185:N188" si="101">IF(ISNUMBER(M185), (M185 - $B185) / $B185, "")</f>
        <v>-6.2140748796022988E-4</v>
      </c>
      <c r="O185" s="18">
        <f>IF(ISNUMBER(M185), $B199 * N185, "")</f>
        <v>-93.211123194034485</v>
      </c>
      <c r="Q185" s="264"/>
      <c r="R185" s="264"/>
      <c r="S185" s="264"/>
    </row>
    <row r="186" spans="1:19" ht="17.25" thickBot="1">
      <c r="A186" s="125" t="s">
        <v>220</v>
      </c>
      <c r="B186" s="126">
        <v>187</v>
      </c>
      <c r="C186" s="77">
        <v>-2.0942408400000001E-2</v>
      </c>
      <c r="D186" s="15">
        <v>189</v>
      </c>
      <c r="E186" s="32">
        <f t="shared" si="98"/>
        <v>1.06951871657754E-2</v>
      </c>
      <c r="F186" s="18">
        <f>IF(ISNUMBER(D186), $B199 * E186, "")</f>
        <v>1604.2780748663101</v>
      </c>
      <c r="G186" s="31">
        <v>188</v>
      </c>
      <c r="H186" s="32">
        <f t="shared" si="99"/>
        <v>5.3475935828877002E-3</v>
      </c>
      <c r="I186" s="101">
        <f>IF(ISNUMBER(G186), $B199 * H186, "")</f>
        <v>802.13903743315507</v>
      </c>
      <c r="J186" s="15">
        <v>188</v>
      </c>
      <c r="K186" s="32">
        <f t="shared" si="100"/>
        <v>5.3475935828877002E-3</v>
      </c>
      <c r="L186" s="18">
        <f>IF(ISNUMBER(J186), $B199 * K186, "")</f>
        <v>802.13903743315507</v>
      </c>
      <c r="M186" s="31">
        <v>188</v>
      </c>
      <c r="N186" s="32">
        <f t="shared" si="101"/>
        <v>5.3475935828877002E-3</v>
      </c>
      <c r="O186" s="18">
        <f>IF(ISNUMBER(M186), $B199 * N186, "")</f>
        <v>802.13903743315507</v>
      </c>
      <c r="Q186" s="264"/>
      <c r="R186" s="264"/>
      <c r="S186" s="264"/>
    </row>
    <row r="187" spans="1:19" ht="17.25" thickBot="1">
      <c r="A187" s="125" t="s">
        <v>118</v>
      </c>
      <c r="B187" s="126">
        <v>4665</v>
      </c>
      <c r="C187" s="77">
        <v>-2.2012578599999999E-2</v>
      </c>
      <c r="D187" s="15">
        <v>4640</v>
      </c>
      <c r="E187" s="32">
        <f t="shared" si="98"/>
        <v>-5.3590568060021436E-3</v>
      </c>
      <c r="F187" s="18">
        <f>IF(ISNUMBER(D187), $B199 * E187, "")</f>
        <v>-803.85852090032154</v>
      </c>
      <c r="G187" s="31">
        <v>4625</v>
      </c>
      <c r="H187" s="32">
        <f t="shared" si="99"/>
        <v>-8.5744908896034297E-3</v>
      </c>
      <c r="I187" s="101">
        <f>IF(ISNUMBER(G187), $B199 * H187, "")</f>
        <v>-1286.1736334405145</v>
      </c>
      <c r="J187" s="15">
        <v>4550</v>
      </c>
      <c r="K187" s="32">
        <f t="shared" si="100"/>
        <v>-2.465166130760986E-2</v>
      </c>
      <c r="L187" s="18">
        <f>IF(ISNUMBER(J187), $B199 * K187, "")</f>
        <v>-3697.7491961414789</v>
      </c>
      <c r="M187" s="31">
        <v>4535</v>
      </c>
      <c r="N187" s="32">
        <f t="shared" si="101"/>
        <v>-2.7867095391211148E-2</v>
      </c>
      <c r="O187" s="18">
        <f>IF(ISNUMBER(M187), $B199 * N187, "")</f>
        <v>-4180.0643086816726</v>
      </c>
      <c r="Q187" s="33"/>
      <c r="R187" s="33"/>
    </row>
    <row r="188" spans="1:19" ht="17.25" thickBot="1">
      <c r="A188" s="130" t="s">
        <v>67</v>
      </c>
      <c r="B188" s="131">
        <v>4795</v>
      </c>
      <c r="C188" s="79">
        <v>-2.3421588600000001E-2</v>
      </c>
      <c r="D188" s="24">
        <v>4830</v>
      </c>
      <c r="E188" s="25">
        <f t="shared" si="98"/>
        <v>7.2992700729927005E-3</v>
      </c>
      <c r="F188" s="104">
        <f>IF(ISNUMBER(D188), $B199 * E188, "")</f>
        <v>1094.8905109489051</v>
      </c>
      <c r="G188" s="102">
        <v>4830</v>
      </c>
      <c r="H188" s="25">
        <f t="shared" si="99"/>
        <v>7.2992700729927005E-3</v>
      </c>
      <c r="I188" s="103">
        <f>IF(ISNUMBER(G188), $B199 * H188, "")</f>
        <v>1094.8905109489051</v>
      </c>
      <c r="J188" s="24">
        <v>4815</v>
      </c>
      <c r="K188" s="25">
        <f t="shared" si="100"/>
        <v>4.1710114702815434E-3</v>
      </c>
      <c r="L188" s="104">
        <f>IF(ISNUMBER(J188), $B199 * K188, "")</f>
        <v>625.65172054223149</v>
      </c>
      <c r="M188" s="102">
        <v>4795</v>
      </c>
      <c r="N188" s="25">
        <f t="shared" si="101"/>
        <v>0</v>
      </c>
      <c r="O188" s="104">
        <f>IF(ISNUMBER(M188), $B199 * N188, "")</f>
        <v>0</v>
      </c>
      <c r="Q188" s="265"/>
      <c r="R188" s="266"/>
      <c r="S188" s="267"/>
    </row>
    <row r="189" spans="1:19">
      <c r="A189" s="123" t="s">
        <v>92</v>
      </c>
      <c r="B189" s="124">
        <v>85330</v>
      </c>
      <c r="C189" s="76">
        <v>-2.5690797000000001E-2</v>
      </c>
      <c r="D189" s="13">
        <v>84970</v>
      </c>
      <c r="E189" s="14">
        <f>IF(ISNUMBER(D189), (D189 - $B189) / $B189, "")</f>
        <v>-4.2189148013594283E-3</v>
      </c>
      <c r="F189" s="16">
        <f>IF(ISNUMBER(D189), $B199 * E189, "")</f>
        <v>-632.83722020391428</v>
      </c>
      <c r="G189" s="29">
        <v>85150</v>
      </c>
      <c r="H189" s="14">
        <f>IF(ISNUMBER(G189), (G189 - $B189) / $B189, "")</f>
        <v>-2.1094574006797141E-3</v>
      </c>
      <c r="I189" s="100">
        <f>IF(ISNUMBER(G189), $B199 * H189, "")</f>
        <v>-316.41861010195714</v>
      </c>
      <c r="J189" s="13">
        <v>84210</v>
      </c>
      <c r="K189" s="14">
        <f>IF(ISNUMBER(J189), (J189 - $B189) / $B189, "")</f>
        <v>-1.3125512715340444E-2</v>
      </c>
      <c r="L189" s="16">
        <f>IF(ISNUMBER(J189), $B199 * K189, "")</f>
        <v>-1968.8269073010665</v>
      </c>
      <c r="M189" s="29">
        <v>83970</v>
      </c>
      <c r="N189" s="14">
        <f>IF(ISNUMBER(M189), (M189 - $B189) / $B189, "")</f>
        <v>-1.5938122582913394E-2</v>
      </c>
      <c r="O189" s="16">
        <f>IF(ISNUMBER(M189), $B199 * N189, "")</f>
        <v>-2390.7183874370089</v>
      </c>
      <c r="Q189" s="268"/>
      <c r="R189" s="269"/>
      <c r="S189" s="270"/>
    </row>
    <row r="190" spans="1:19" ht="17.25" thickBot="1">
      <c r="A190" s="125" t="s">
        <v>226</v>
      </c>
      <c r="B190" s="126">
        <v>852</v>
      </c>
      <c r="C190" s="77">
        <v>-2.6285714299999999E-2</v>
      </c>
      <c r="D190" s="15">
        <v>890</v>
      </c>
      <c r="E190" s="32">
        <f t="shared" ref="E190:E193" si="102">IF(ISNUMBER(D190), (D190 - $B190) / $B190, "")</f>
        <v>4.4600938967136149E-2</v>
      </c>
      <c r="F190" s="18">
        <f>IF(ISNUMBER(D190), $B199 * E190, "")</f>
        <v>6690.1408450704221</v>
      </c>
      <c r="G190" s="31">
        <v>904</v>
      </c>
      <c r="H190" s="32">
        <f t="shared" ref="H190:H193" si="103">IF(ISNUMBER(G190), (G190 - $B190) / $B190, "")</f>
        <v>6.1032863849765258E-2</v>
      </c>
      <c r="I190" s="101">
        <f>IF(ISNUMBER(G190), $B199 * H190, "")</f>
        <v>9154.929577464789</v>
      </c>
      <c r="J190" s="15">
        <v>892</v>
      </c>
      <c r="K190" s="32">
        <f t="shared" ref="K190:K193" si="104">IF(ISNUMBER(J190), (J190 - $B190) / $B190, "")</f>
        <v>4.6948356807511735E-2</v>
      </c>
      <c r="L190" s="18">
        <f>IF(ISNUMBER(J190), $B199 * K190, "")</f>
        <v>7042.2535211267605</v>
      </c>
      <c r="M190" s="31">
        <v>895</v>
      </c>
      <c r="N190" s="32">
        <f t="shared" ref="N190:N193" si="105">IF(ISNUMBER(M190), (M190 - $B190) / $B190, "")</f>
        <v>5.0469483568075117E-2</v>
      </c>
      <c r="O190" s="18">
        <f>IF(ISNUMBER(M190), $B199 * N190, "")</f>
        <v>7570.4225352112671</v>
      </c>
      <c r="Q190" s="271"/>
      <c r="R190" s="272"/>
      <c r="S190" s="273"/>
    </row>
    <row r="191" spans="1:19" ht="17.25" thickBot="1">
      <c r="A191" s="125" t="s">
        <v>104</v>
      </c>
      <c r="B191" s="126">
        <v>1230</v>
      </c>
      <c r="C191" s="77">
        <v>-2.7667984199999999E-2</v>
      </c>
      <c r="D191" s="15">
        <v>1260</v>
      </c>
      <c r="E191" s="32">
        <f t="shared" si="102"/>
        <v>2.4390243902439025E-2</v>
      </c>
      <c r="F191" s="18">
        <f>IF(ISNUMBER(D191), $B199 * E191, "")</f>
        <v>3658.5365853658536</v>
      </c>
      <c r="G191" s="31">
        <v>1245</v>
      </c>
      <c r="H191" s="32">
        <f t="shared" si="103"/>
        <v>1.2195121951219513E-2</v>
      </c>
      <c r="I191" s="101">
        <f>IF(ISNUMBER(G191), $B199 * H191, "")</f>
        <v>1829.2682926829268</v>
      </c>
      <c r="J191" s="15">
        <v>1235</v>
      </c>
      <c r="K191" s="32">
        <f t="shared" si="104"/>
        <v>4.0650406504065045E-3</v>
      </c>
      <c r="L191" s="18">
        <f>IF(ISNUMBER(J191), $B199 * K191, "")</f>
        <v>609.75609756097572</v>
      </c>
      <c r="M191" s="31">
        <v>1225</v>
      </c>
      <c r="N191" s="32">
        <f t="shared" si="105"/>
        <v>-4.0650406504065045E-3</v>
      </c>
      <c r="O191" s="18">
        <f>IF(ISNUMBER(M191), $B199 * N191, "")</f>
        <v>-609.75609756097572</v>
      </c>
      <c r="Q191" s="264"/>
      <c r="R191" s="264"/>
      <c r="S191" s="264"/>
    </row>
    <row r="192" spans="1:19" ht="17.25" thickBot="1">
      <c r="A192" s="125" t="s">
        <v>336</v>
      </c>
      <c r="B192" s="126">
        <v>194900</v>
      </c>
      <c r="C192" s="77">
        <v>-3.0348258699999998E-2</v>
      </c>
      <c r="D192" s="15">
        <v>200650</v>
      </c>
      <c r="E192" s="32">
        <f t="shared" si="102"/>
        <v>2.9502308876346844E-2</v>
      </c>
      <c r="F192" s="18">
        <f>IF(ISNUMBER(D192), $B199 * E192, "")</f>
        <v>4425.3463314520268</v>
      </c>
      <c r="G192" s="31">
        <v>202500</v>
      </c>
      <c r="H192" s="32">
        <f t="shared" si="103"/>
        <v>3.8994356080041044E-2</v>
      </c>
      <c r="I192" s="101">
        <f>IF(ISNUMBER(G192), $B199 * H192, "")</f>
        <v>5849.1534120061569</v>
      </c>
      <c r="J192" s="15">
        <v>202450</v>
      </c>
      <c r="K192" s="32">
        <f t="shared" si="104"/>
        <v>3.8737814263724989E-2</v>
      </c>
      <c r="L192" s="18">
        <f>IF(ISNUMBER(J192), $B199 * K192, "")</f>
        <v>5810.6721395587483</v>
      </c>
      <c r="M192" s="31">
        <v>201450</v>
      </c>
      <c r="N192" s="32">
        <f t="shared" si="105"/>
        <v>3.3606977937403797E-2</v>
      </c>
      <c r="O192" s="18">
        <f>IF(ISNUMBER(M192), $B199 * N192, "")</f>
        <v>5041.0466906105694</v>
      </c>
      <c r="Q192" s="274"/>
      <c r="R192" s="274"/>
      <c r="S192" s="274"/>
    </row>
    <row r="193" spans="1:19" ht="17.25" thickBot="1">
      <c r="A193" s="127" t="s">
        <v>238</v>
      </c>
      <c r="B193" s="128">
        <v>178</v>
      </c>
      <c r="C193" s="78">
        <v>-3.2608695700000002E-2</v>
      </c>
      <c r="D193" s="20">
        <v>177</v>
      </c>
      <c r="E193" s="21">
        <f t="shared" si="102"/>
        <v>-5.6179775280898875E-3</v>
      </c>
      <c r="F193" s="22">
        <f>IF(ISNUMBER(D193), $B199 * E193, "")</f>
        <v>-842.69662921348311</v>
      </c>
      <c r="G193" s="30">
        <v>179</v>
      </c>
      <c r="H193" s="21">
        <f t="shared" si="103"/>
        <v>5.6179775280898875E-3</v>
      </c>
      <c r="I193" s="105">
        <f>IF(ISNUMBER(G193), $B199 * H193, "")</f>
        <v>842.69662921348311</v>
      </c>
      <c r="J193" s="20">
        <v>177</v>
      </c>
      <c r="K193" s="21">
        <f t="shared" si="104"/>
        <v>-5.6179775280898875E-3</v>
      </c>
      <c r="L193" s="22">
        <f>IF(ISNUMBER(J193), $B199 * K193, "")</f>
        <v>-842.69662921348311</v>
      </c>
      <c r="M193" s="30">
        <v>176</v>
      </c>
      <c r="N193" s="21">
        <f t="shared" si="105"/>
        <v>-1.1235955056179775E-2</v>
      </c>
      <c r="O193" s="22">
        <f>IF(ISNUMBER(M193), $B199 * N193, "")</f>
        <v>-1685.3932584269662</v>
      </c>
      <c r="Q193" s="274"/>
      <c r="R193" s="274"/>
      <c r="S193" s="274"/>
    </row>
    <row r="194" spans="1:19" ht="17.25" thickBot="1">
      <c r="A194" s="125" t="s">
        <v>196</v>
      </c>
      <c r="B194" s="129">
        <v>20940</v>
      </c>
      <c r="C194" s="80">
        <v>-3.36871251E-2</v>
      </c>
      <c r="D194" s="106">
        <v>18880</v>
      </c>
      <c r="E194" s="107">
        <f>IF(ISNUMBER(D194), (D194 - $B194) / $B194, "")</f>
        <v>-9.8376313276026736E-2</v>
      </c>
      <c r="F194" s="108">
        <f>IF(ISNUMBER(D194), $B199 * E194, "")</f>
        <v>-14756.446991404011</v>
      </c>
      <c r="G194" s="109">
        <v>18990</v>
      </c>
      <c r="H194" s="107">
        <f>IF(ISNUMBER(G194), (G194 - $B194) / $B194, "")</f>
        <v>-9.3123209169054436E-2</v>
      </c>
      <c r="I194" s="110">
        <f>IF(ISNUMBER(G194), $B199 * H194, "")</f>
        <v>-13968.481375358166</v>
      </c>
      <c r="J194" s="106">
        <v>18840</v>
      </c>
      <c r="K194" s="107">
        <f>IF(ISNUMBER(J194), (J194 - $B194) / $B194, "")</f>
        <v>-0.10028653295128939</v>
      </c>
      <c r="L194" s="108">
        <f>IF(ISNUMBER(J194), $B199 * K194, "")</f>
        <v>-15042.97994269341</v>
      </c>
      <c r="M194" s="109">
        <v>18600</v>
      </c>
      <c r="N194" s="107">
        <f>IF(ISNUMBER(M194), (M194 - $B194) / $B194, "")</f>
        <v>-0.11174785100286533</v>
      </c>
      <c r="O194" s="108">
        <f>IF(ISNUMBER(M194), $B199 * N194, "")</f>
        <v>-16762.1776504298</v>
      </c>
      <c r="Q194" s="264"/>
      <c r="R194" s="264"/>
      <c r="S194" s="264"/>
    </row>
    <row r="195" spans="1:19" ht="17.25" thickBot="1">
      <c r="A195" s="125" t="s">
        <v>72</v>
      </c>
      <c r="B195" s="126">
        <v>36.299999999999997</v>
      </c>
      <c r="C195" s="77">
        <v>-3.71352785E-2</v>
      </c>
      <c r="D195" s="15">
        <v>35.799999999999997</v>
      </c>
      <c r="E195" s="32">
        <f t="shared" ref="E195:E198" si="106">IF(ISNUMBER(D195), (D195 - $B195) / $B195, "")</f>
        <v>-1.3774104683195593E-2</v>
      </c>
      <c r="F195" s="18">
        <f>IF(ISNUMBER(D195), $B199 * E195, "")</f>
        <v>-2066.1157024793388</v>
      </c>
      <c r="G195" s="31">
        <v>36</v>
      </c>
      <c r="H195" s="32">
        <f t="shared" ref="H195:H198" si="107">IF(ISNUMBER(G195), (G195 - $B195) / $B195, "")</f>
        <v>-8.2644628099172775E-3</v>
      </c>
      <c r="I195" s="101">
        <f>IF(ISNUMBER(G195), $B199 * H195, "")</f>
        <v>-1239.6694214875915</v>
      </c>
      <c r="J195" s="15">
        <v>35.799999999999997</v>
      </c>
      <c r="K195" s="32">
        <f t="shared" ref="K195:K198" si="108">IF(ISNUMBER(J195), (J195 - $B195) / $B195, "")</f>
        <v>-1.3774104683195593E-2</v>
      </c>
      <c r="L195" s="18">
        <f>IF(ISNUMBER(J195), $B199 * K195, "")</f>
        <v>-2066.1157024793388</v>
      </c>
      <c r="M195" s="31">
        <v>35.799999999999997</v>
      </c>
      <c r="N195" s="32">
        <f t="shared" ref="N195:N198" si="109">IF(ISNUMBER(M195), (M195 - $B195) / $B195, "")</f>
        <v>-1.3774104683195593E-2</v>
      </c>
      <c r="O195" s="18">
        <f>IF(ISNUMBER(M195), $B199 * N195, "")</f>
        <v>-2066.1157024793388</v>
      </c>
      <c r="Q195" s="264"/>
      <c r="R195" s="264"/>
      <c r="S195" s="264"/>
    </row>
    <row r="196" spans="1:19" ht="17.25" thickBot="1">
      <c r="A196" s="125" t="s">
        <v>176</v>
      </c>
      <c r="B196" s="126">
        <v>23.6</v>
      </c>
      <c r="C196" s="77">
        <v>-4.4534413000000002E-2</v>
      </c>
      <c r="D196" s="15">
        <v>23.5</v>
      </c>
      <c r="E196" s="32">
        <f t="shared" si="106"/>
        <v>-4.2372881355932802E-3</v>
      </c>
      <c r="F196" s="18">
        <f>IF(ISNUMBER(D196), $B199 * E196, "")</f>
        <v>-635.59322033899207</v>
      </c>
      <c r="G196" s="31">
        <v>23.6</v>
      </c>
      <c r="H196" s="32">
        <f t="shared" si="107"/>
        <v>0</v>
      </c>
      <c r="I196" s="101">
        <f>IF(ISNUMBER(G196), $B199 * H196, "")</f>
        <v>0</v>
      </c>
      <c r="J196" s="15">
        <v>23.4</v>
      </c>
      <c r="K196" s="32">
        <f t="shared" si="108"/>
        <v>-8.4745762711865603E-3</v>
      </c>
      <c r="L196" s="18">
        <f>IF(ISNUMBER(J196), $B199 * K196, "")</f>
        <v>-1271.1864406779841</v>
      </c>
      <c r="M196" s="31">
        <v>23.4</v>
      </c>
      <c r="N196" s="32">
        <f t="shared" si="109"/>
        <v>-8.4745762711865603E-3</v>
      </c>
      <c r="O196" s="18">
        <f>IF(ISNUMBER(M196), $B199 * N196, "")</f>
        <v>-1271.1864406779841</v>
      </c>
      <c r="Q196" s="264"/>
      <c r="R196" s="264"/>
      <c r="S196" s="264"/>
    </row>
    <row r="197" spans="1:19">
      <c r="A197" s="125" t="s">
        <v>242</v>
      </c>
      <c r="B197" s="126">
        <v>2465</v>
      </c>
      <c r="C197" s="77">
        <v>-4.8262548299999999E-2</v>
      </c>
      <c r="D197" s="15">
        <v>2440</v>
      </c>
      <c r="E197" s="32">
        <f t="shared" si="106"/>
        <v>-1.0141987829614604E-2</v>
      </c>
      <c r="F197" s="18">
        <f>IF(ISNUMBER(D197), $B199 * E197, "")</f>
        <v>-1521.2981744421907</v>
      </c>
      <c r="G197" s="31">
        <v>2450</v>
      </c>
      <c r="H197" s="32">
        <f t="shared" si="107"/>
        <v>-6.0851926977687626E-3</v>
      </c>
      <c r="I197" s="101">
        <f>IF(ISNUMBER(G197), $B199 * H197, "")</f>
        <v>-912.77890466531437</v>
      </c>
      <c r="J197" s="15">
        <v>2440</v>
      </c>
      <c r="K197" s="32">
        <f t="shared" si="108"/>
        <v>-1.0141987829614604E-2</v>
      </c>
      <c r="L197" s="18">
        <f>IF(ISNUMBER(J197), $B199 * K197, "")</f>
        <v>-1521.2981744421907</v>
      </c>
      <c r="M197" s="31">
        <v>2415</v>
      </c>
      <c r="N197" s="32">
        <f t="shared" si="109"/>
        <v>-2.0283975659229209E-2</v>
      </c>
      <c r="O197" s="18">
        <f>IF(ISNUMBER(M197), $B199 * N197, "")</f>
        <v>-3042.5963488843813</v>
      </c>
      <c r="Q197" s="253"/>
      <c r="R197" s="254"/>
      <c r="S197" s="255"/>
    </row>
    <row r="198" spans="1:19" ht="17.25" thickBot="1">
      <c r="A198" s="130" t="s">
        <v>334</v>
      </c>
      <c r="B198" s="131">
        <v>1850</v>
      </c>
      <c r="C198" s="79">
        <v>-9.0909090900000003E-2</v>
      </c>
      <c r="D198" s="24">
        <v>1880</v>
      </c>
      <c r="E198" s="25">
        <f t="shared" si="106"/>
        <v>1.6216216216216217E-2</v>
      </c>
      <c r="F198" s="104">
        <f>IF(ISNUMBER(D198), $B199 * E198, "")</f>
        <v>2432.4324324324325</v>
      </c>
      <c r="G198" s="102">
        <v>1850</v>
      </c>
      <c r="H198" s="25">
        <f t="shared" si="107"/>
        <v>0</v>
      </c>
      <c r="I198" s="103">
        <f>IF(ISNUMBER(G198), $B199 * H198, "")</f>
        <v>0</v>
      </c>
      <c r="J198" s="24">
        <v>1835</v>
      </c>
      <c r="K198" s="25">
        <f t="shared" si="108"/>
        <v>-8.1081081081081086E-3</v>
      </c>
      <c r="L198" s="104">
        <f>IF(ISNUMBER(J198), $B199 * K198, "")</f>
        <v>-1216.2162162162163</v>
      </c>
      <c r="M198" s="102">
        <v>1830</v>
      </c>
      <c r="N198" s="25">
        <f t="shared" si="109"/>
        <v>-1.0810810810810811E-2</v>
      </c>
      <c r="O198" s="104">
        <f>IF(ISNUMBER(M198), $B199 * N198, "")</f>
        <v>-1621.6216216216217</v>
      </c>
      <c r="Q198" s="256"/>
      <c r="R198" s="257"/>
      <c r="S198" s="258"/>
    </row>
    <row r="199" spans="1:19" ht="17.25" thickBot="1">
      <c r="A199" s="132" t="s">
        <v>268</v>
      </c>
      <c r="B199" s="317">
        <f>$B$37</f>
        <v>150000</v>
      </c>
      <c r="C199" s="318"/>
      <c r="D199" s="26" t="s">
        <v>269</v>
      </c>
      <c r="E199" s="27">
        <f>IF(COUNT(E179:E198), SUM(E179:E198) / COUNT(E179:E198), 0)</f>
        <v>-3.6733770814154976E-4</v>
      </c>
      <c r="F199" s="28">
        <f>SUM(F179:F198)</f>
        <v>-1102.0131244246531</v>
      </c>
      <c r="G199" s="26" t="s">
        <v>269</v>
      </c>
      <c r="H199" s="27">
        <f>IF(COUNT(H179:H198), SUM(H179:H198) / COUNT(H179:H198), 0)</f>
        <v>5.7333325140867977E-4</v>
      </c>
      <c r="I199" s="28">
        <f>SUM(I179:I198)</f>
        <v>1719.9997542260389</v>
      </c>
      <c r="J199" s="26" t="s">
        <v>269</v>
      </c>
      <c r="K199" s="27">
        <f>IF(COUNT(K179:K198), SUM(K179:K198) / COUNT(K179:K198), 0)</f>
        <v>-5.4828889933119049E-3</v>
      </c>
      <c r="L199" s="28">
        <f>SUM(L179:L198)</f>
        <v>-16448.666979935719</v>
      </c>
      <c r="M199" s="26" t="s">
        <v>269</v>
      </c>
      <c r="N199" s="27">
        <f>IF(COUNT(N179:N198), SUM(N179:N198) / COUNT(N179:N198), 0)</f>
        <v>-8.7660351849984004E-3</v>
      </c>
      <c r="O199" s="28">
        <f>SUM(O179:O198)</f>
        <v>-26298.1055549952</v>
      </c>
      <c r="Q199" s="259"/>
      <c r="R199" s="260"/>
      <c r="S199" s="261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42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42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42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42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41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41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41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41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41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41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413" priority="157">
      <formula>AND($N17 &gt; 0, ISNUMBER($N17))</formula>
    </cfRule>
    <cfRule type="expression" dxfId="1412" priority="158">
      <formula>AND($N17 = 0 * ISNUMBER($N17))</formula>
    </cfRule>
    <cfRule type="expression" dxfId="1411" priority="159">
      <formula>AND($N17 &lt; 0, ISNUMBER($N17))</formula>
    </cfRule>
  </conditionalFormatting>
  <conditionalFormatting sqref="A17:F36">
    <cfRule type="expression" dxfId="1410" priority="166">
      <formula>AND($E17 &gt; 0, ISNUMBER($E17))</formula>
    </cfRule>
    <cfRule type="expression" dxfId="1409" priority="167">
      <formula>AND($E17 = 0 * ISNUMBER($E17))</formula>
    </cfRule>
    <cfRule type="expression" dxfId="1408" priority="168">
      <formula>AND($E17 &lt; 0, ISNUMBER($E17))</formula>
    </cfRule>
  </conditionalFormatting>
  <conditionalFormatting sqref="A17:C36 G17:I36">
    <cfRule type="expression" dxfId="1407" priority="163">
      <formula>AND($H17 &gt; 0, ISNUMBER($H17))</formula>
    </cfRule>
    <cfRule type="expression" dxfId="1406" priority="164">
      <formula>AND($H17 = 0 * ISNUMBER($H17))</formula>
    </cfRule>
    <cfRule type="expression" dxfId="1405" priority="165">
      <formula>AND($H17 &lt; 0, ISNUMBER($H17))</formula>
    </cfRule>
  </conditionalFormatting>
  <conditionalFormatting sqref="A17:C36 J17:L36">
    <cfRule type="expression" dxfId="1404" priority="160">
      <formula>AND($K17 &gt; 0, ISNUMBER($K17))</formula>
    </cfRule>
    <cfRule type="expression" dxfId="1403" priority="161">
      <formula>AND($K17 = 0 * ISNUMBER($K17))</formula>
    </cfRule>
    <cfRule type="expression" dxfId="1402" priority="162">
      <formula>AND($K17 &lt; 0, ISNUMBER($K17))</formula>
    </cfRule>
  </conditionalFormatting>
  <conditionalFormatting sqref="D15:F16 E37:F37">
    <cfRule type="expression" dxfId="1401" priority="154">
      <formula>$E$37 &gt; 0</formula>
    </cfRule>
    <cfRule type="expression" dxfId="1400" priority="155">
      <formula>$E$37 = 0</formula>
    </cfRule>
    <cfRule type="expression" dxfId="1399" priority="156">
      <formula>$E$37 &lt; 0</formula>
    </cfRule>
  </conditionalFormatting>
  <conditionalFormatting sqref="G15:I16 H37:I37">
    <cfRule type="expression" dxfId="1398" priority="151">
      <formula>$H$37 &gt; 0</formula>
    </cfRule>
    <cfRule type="expression" dxfId="1397" priority="152">
      <formula>$H$37 = 0</formula>
    </cfRule>
    <cfRule type="expression" dxfId="1396" priority="153">
      <formula>$H$37 &lt; 0</formula>
    </cfRule>
  </conditionalFormatting>
  <conditionalFormatting sqref="J15:L16 K37:L37">
    <cfRule type="expression" dxfId="1395" priority="148">
      <formula>$K$37 &gt; 0</formula>
    </cfRule>
    <cfRule type="expression" dxfId="1394" priority="149">
      <formula>$K$37 = 0</formula>
    </cfRule>
    <cfRule type="expression" dxfId="1393" priority="150">
      <formula>$K$37 &lt; 0</formula>
    </cfRule>
  </conditionalFormatting>
  <conditionalFormatting sqref="M15:O16 N37:O37">
    <cfRule type="expression" dxfId="1392" priority="145">
      <formula>$N$37 &gt; 0</formula>
    </cfRule>
    <cfRule type="expression" dxfId="1391" priority="146">
      <formula>$N$37 = 0</formula>
    </cfRule>
    <cfRule type="expression" dxfId="1390" priority="147">
      <formula>$N$37 &lt; 0</formula>
    </cfRule>
  </conditionalFormatting>
  <conditionalFormatting sqref="A44:C63 M44:O63">
    <cfRule type="expression" dxfId="1389" priority="133">
      <formula>AND($N44 &gt; 0, ISNUMBER($N44))</formula>
    </cfRule>
    <cfRule type="expression" dxfId="1388" priority="134">
      <formula>AND($N44 = 0 * ISNUMBER($N44))</formula>
    </cfRule>
    <cfRule type="expression" dxfId="1387" priority="135">
      <formula>AND($N44 &lt; 0, ISNUMBER($N44))</formula>
    </cfRule>
  </conditionalFormatting>
  <conditionalFormatting sqref="A44:F63">
    <cfRule type="expression" dxfId="1386" priority="142">
      <formula>AND($E44 &gt; 0, ISNUMBER($E44))</formula>
    </cfRule>
    <cfRule type="expression" dxfId="1385" priority="143">
      <formula>AND($E44 = 0 * ISNUMBER($E44))</formula>
    </cfRule>
    <cfRule type="expression" dxfId="1384" priority="144">
      <formula>AND($E44 &lt; 0, ISNUMBER($E44))</formula>
    </cfRule>
  </conditionalFormatting>
  <conditionalFormatting sqref="A44:C63 G44:I63">
    <cfRule type="expression" dxfId="1383" priority="139">
      <formula>AND($H44 &gt; 0, ISNUMBER($H44))</formula>
    </cfRule>
    <cfRule type="expression" dxfId="1382" priority="140">
      <formula>AND($H44 = 0 * ISNUMBER($H44))</formula>
    </cfRule>
    <cfRule type="expression" dxfId="1381" priority="141">
      <formula>AND($H44 &lt; 0, ISNUMBER($H44))</formula>
    </cfRule>
  </conditionalFormatting>
  <conditionalFormatting sqref="A44:C63 J44:L63">
    <cfRule type="expression" dxfId="1380" priority="136">
      <formula>AND($K44 &gt; 0, ISNUMBER($K44))</formula>
    </cfRule>
    <cfRule type="expression" dxfId="1379" priority="137">
      <formula>AND($K44 = 0 * ISNUMBER($K44))</formula>
    </cfRule>
    <cfRule type="expression" dxfId="1378" priority="138">
      <formula>AND($K44 &lt; 0, ISNUMBER($K44))</formula>
    </cfRule>
  </conditionalFormatting>
  <conditionalFormatting sqref="D42:F43 E64:F64">
    <cfRule type="expression" dxfId="1377" priority="130">
      <formula>$E$64 &gt; 0</formula>
    </cfRule>
    <cfRule type="expression" dxfId="1376" priority="131">
      <formula>$E$64 = 0</formula>
    </cfRule>
    <cfRule type="expression" dxfId="1375" priority="132">
      <formula>$E$64 &lt; 0</formula>
    </cfRule>
  </conditionalFormatting>
  <conditionalFormatting sqref="G42:I43 H64:I64">
    <cfRule type="expression" dxfId="1374" priority="127">
      <formula>$H$64 &gt; 0</formula>
    </cfRule>
    <cfRule type="expression" dxfId="1373" priority="128">
      <formula>$H$64 = 0</formula>
    </cfRule>
    <cfRule type="expression" dxfId="1372" priority="129">
      <formula>$H$64 &lt; 0</formula>
    </cfRule>
  </conditionalFormatting>
  <conditionalFormatting sqref="J42:L43 K64:L64">
    <cfRule type="expression" dxfId="1371" priority="124">
      <formula>$K$64 &gt; 0</formula>
    </cfRule>
    <cfRule type="expression" dxfId="1370" priority="125">
      <formula>$K$64 = 0</formula>
    </cfRule>
    <cfRule type="expression" dxfId="1369" priority="126">
      <formula>$K$64 &lt; 0</formula>
    </cfRule>
  </conditionalFormatting>
  <conditionalFormatting sqref="M42:O43 N64:O64">
    <cfRule type="expression" dxfId="1368" priority="121">
      <formula>$N$64 &gt; 0</formula>
    </cfRule>
    <cfRule type="expression" dxfId="1367" priority="122">
      <formula>$N$64 = 0</formula>
    </cfRule>
    <cfRule type="expression" dxfId="1366" priority="123">
      <formula>$N$64 &lt; 0</formula>
    </cfRule>
  </conditionalFormatting>
  <conditionalFormatting sqref="A71:C90 M71:O90">
    <cfRule type="expression" dxfId="1365" priority="109">
      <formula>AND($N71 &gt; 0, ISNUMBER($N71))</formula>
    </cfRule>
    <cfRule type="expression" dxfId="1364" priority="110">
      <formula>AND($N71 = 0 * ISNUMBER($N71))</formula>
    </cfRule>
    <cfRule type="expression" dxfId="1363" priority="111">
      <formula>AND($N71 &lt; 0, ISNUMBER($N71))</formula>
    </cfRule>
  </conditionalFormatting>
  <conditionalFormatting sqref="A71:F90">
    <cfRule type="expression" dxfId="1362" priority="118">
      <formula>AND($E71 &gt; 0, ISNUMBER($E71))</formula>
    </cfRule>
    <cfRule type="expression" dxfId="1361" priority="119">
      <formula>AND($E71 = 0 * ISNUMBER($E71))</formula>
    </cfRule>
    <cfRule type="expression" dxfId="1360" priority="120">
      <formula>AND($E71 &lt; 0, ISNUMBER($E71))</formula>
    </cfRule>
  </conditionalFormatting>
  <conditionalFormatting sqref="A71:C90 G71:I90">
    <cfRule type="expression" dxfId="1359" priority="115">
      <formula>AND($H71 &gt; 0, ISNUMBER($H71))</formula>
    </cfRule>
    <cfRule type="expression" dxfId="1358" priority="116">
      <formula>AND($H71 = 0 * ISNUMBER($H71))</formula>
    </cfRule>
    <cfRule type="expression" dxfId="1357" priority="117">
      <formula>AND($H71 &lt; 0, ISNUMBER($H71))</formula>
    </cfRule>
  </conditionalFormatting>
  <conditionalFormatting sqref="A71:C90 J71:L90">
    <cfRule type="expression" dxfId="1356" priority="112">
      <formula>AND($K71 &gt; 0, ISNUMBER($K71))</formula>
    </cfRule>
    <cfRule type="expression" dxfId="1355" priority="113">
      <formula>AND($K71 = 0 * ISNUMBER($K71))</formula>
    </cfRule>
    <cfRule type="expression" dxfId="1354" priority="114">
      <formula>AND($K71 &lt; 0, ISNUMBER($K71))</formula>
    </cfRule>
  </conditionalFormatting>
  <conditionalFormatting sqref="D69:F70 E91:F91">
    <cfRule type="expression" dxfId="1353" priority="106">
      <formula>$E$91 &gt; 0</formula>
    </cfRule>
    <cfRule type="expression" dxfId="1352" priority="107">
      <formula>$E$91 = 0</formula>
    </cfRule>
    <cfRule type="expression" dxfId="1351" priority="108">
      <formula>$E$91 &lt; 0</formula>
    </cfRule>
  </conditionalFormatting>
  <conditionalFormatting sqref="G69:I70 H91:I91">
    <cfRule type="expression" dxfId="1350" priority="103">
      <formula>$H$91 &gt; 0</formula>
    </cfRule>
    <cfRule type="expression" dxfId="1349" priority="104">
      <formula>$H$91 = 0</formula>
    </cfRule>
    <cfRule type="expression" dxfId="1348" priority="105">
      <formula>$H$91 &lt; 0</formula>
    </cfRule>
  </conditionalFormatting>
  <conditionalFormatting sqref="J69:L70 K91:L91">
    <cfRule type="expression" dxfId="1347" priority="100">
      <formula>$K$91 &gt; 0</formula>
    </cfRule>
    <cfRule type="expression" dxfId="1346" priority="101">
      <formula>$K$91 = 0</formula>
    </cfRule>
    <cfRule type="expression" dxfId="1345" priority="102">
      <formula>$K$91 &lt; 0</formula>
    </cfRule>
  </conditionalFormatting>
  <conditionalFormatting sqref="M69:O70 N91:O91">
    <cfRule type="expression" dxfId="1344" priority="97">
      <formula>$N$91 &gt; 0</formula>
    </cfRule>
    <cfRule type="expression" dxfId="1343" priority="98">
      <formula>$N$91 = 0</formula>
    </cfRule>
    <cfRule type="expression" dxfId="1342" priority="99">
      <formula>$N$91 &lt; 0</formula>
    </cfRule>
  </conditionalFormatting>
  <conditionalFormatting sqref="A98:C117 M98:O117">
    <cfRule type="expression" dxfId="1341" priority="85">
      <formula>AND($N98 &gt; 0, ISNUMBER($N98))</formula>
    </cfRule>
    <cfRule type="expression" dxfId="1340" priority="86">
      <formula>AND($N98 = 0 * ISNUMBER($N98))</formula>
    </cfRule>
    <cfRule type="expression" dxfId="1339" priority="87">
      <formula>AND($N98 &lt; 0, ISNUMBER($N98))</formula>
    </cfRule>
  </conditionalFormatting>
  <conditionalFormatting sqref="A98:F117">
    <cfRule type="expression" dxfId="1338" priority="94">
      <formula>AND($E98 &gt; 0, ISNUMBER($E98))</formula>
    </cfRule>
    <cfRule type="expression" dxfId="1337" priority="95">
      <formula>AND($E98 = 0 * ISNUMBER($E98))</formula>
    </cfRule>
    <cfRule type="expression" dxfId="1336" priority="96">
      <formula>AND($E98 &lt; 0, ISNUMBER($E98))</formula>
    </cfRule>
  </conditionalFormatting>
  <conditionalFormatting sqref="A98:C117 G98:I117">
    <cfRule type="expression" dxfId="1335" priority="91">
      <formula>AND($H98 &gt; 0, ISNUMBER($H98))</formula>
    </cfRule>
    <cfRule type="expression" dxfId="1334" priority="92">
      <formula>AND($H98 = 0 * ISNUMBER($H98))</formula>
    </cfRule>
    <cfRule type="expression" dxfId="1333" priority="93">
      <formula>AND($H98 &lt; 0, ISNUMBER($H98))</formula>
    </cfRule>
  </conditionalFormatting>
  <conditionalFormatting sqref="A98:C117 J98:L117">
    <cfRule type="expression" dxfId="1332" priority="88">
      <formula>AND($K98 &gt; 0, ISNUMBER($K98))</formula>
    </cfRule>
    <cfRule type="expression" dxfId="1331" priority="89">
      <formula>AND($K98 = 0 * ISNUMBER($K98))</formula>
    </cfRule>
    <cfRule type="expression" dxfId="1330" priority="90">
      <formula>AND($K98 &lt; 0, ISNUMBER($K98))</formula>
    </cfRule>
  </conditionalFormatting>
  <conditionalFormatting sqref="D96:F97 E118:F118">
    <cfRule type="expression" dxfId="1329" priority="82">
      <formula>$E$118 &gt; 0</formula>
    </cfRule>
    <cfRule type="expression" dxfId="1328" priority="83">
      <formula>$E$118 = 0</formula>
    </cfRule>
    <cfRule type="expression" dxfId="1327" priority="84">
      <formula>$E$118 &lt; 0</formula>
    </cfRule>
  </conditionalFormatting>
  <conditionalFormatting sqref="G96:I97 H118:I118">
    <cfRule type="expression" dxfId="1326" priority="79">
      <formula>$H$118 &gt; 0</formula>
    </cfRule>
    <cfRule type="expression" dxfId="1325" priority="80">
      <formula>$H$118 = 0</formula>
    </cfRule>
    <cfRule type="expression" dxfId="1324" priority="81">
      <formula>$H$118 &lt; 0</formula>
    </cfRule>
  </conditionalFormatting>
  <conditionalFormatting sqref="J96:L97 K118:L118">
    <cfRule type="expression" dxfId="1323" priority="76">
      <formula>$K$118 &gt; 0</formula>
    </cfRule>
    <cfRule type="expression" dxfId="1322" priority="77">
      <formula>$K$118 = 0</formula>
    </cfRule>
    <cfRule type="expression" dxfId="1321" priority="78">
      <formula>$K$118 &lt; 0</formula>
    </cfRule>
  </conditionalFormatting>
  <conditionalFormatting sqref="M96:O97 N118:O118">
    <cfRule type="expression" dxfId="1320" priority="73">
      <formula>$N$118 &gt; 0</formula>
    </cfRule>
    <cfRule type="expression" dxfId="1319" priority="74">
      <formula>$N$118 = 0</formula>
    </cfRule>
    <cfRule type="expression" dxfId="1318" priority="75">
      <formula>$N$118 &lt; 0</formula>
    </cfRule>
  </conditionalFormatting>
  <conditionalFormatting sqref="A125:C144 M125:O144">
    <cfRule type="expression" dxfId="1317" priority="61">
      <formula>AND($N125 &gt; 0, ISNUMBER($N125))</formula>
    </cfRule>
    <cfRule type="expression" dxfId="1316" priority="62">
      <formula>AND($N125 = 0 * ISNUMBER($N125))</formula>
    </cfRule>
    <cfRule type="expression" dxfId="1315" priority="63">
      <formula>AND($N125 &lt; 0, ISNUMBER($N125))</formula>
    </cfRule>
  </conditionalFormatting>
  <conditionalFormatting sqref="A125:F144">
    <cfRule type="expression" dxfId="1314" priority="70">
      <formula>AND($E125 &gt; 0, ISNUMBER($E125))</formula>
    </cfRule>
    <cfRule type="expression" dxfId="1313" priority="71">
      <formula>AND($E125 = 0 * ISNUMBER($E125))</formula>
    </cfRule>
    <cfRule type="expression" dxfId="1312" priority="72">
      <formula>AND($E125 &lt; 0, ISNUMBER($E125))</formula>
    </cfRule>
  </conditionalFormatting>
  <conditionalFormatting sqref="A125:C144 G125:I144">
    <cfRule type="expression" dxfId="1311" priority="67">
      <formula>AND($H125 &gt; 0, ISNUMBER($H125))</formula>
    </cfRule>
    <cfRule type="expression" dxfId="1310" priority="68">
      <formula>AND($H125 = 0 * ISNUMBER($H125))</formula>
    </cfRule>
    <cfRule type="expression" dxfId="1309" priority="69">
      <formula>AND($H125 &lt; 0, ISNUMBER($H125))</formula>
    </cfRule>
  </conditionalFormatting>
  <conditionalFormatting sqref="A125:C144 J125:L144">
    <cfRule type="expression" dxfId="1308" priority="64">
      <formula>AND($K125 &gt; 0, ISNUMBER($K125))</formula>
    </cfRule>
    <cfRule type="expression" dxfId="1307" priority="65">
      <formula>AND($K125 = 0 * ISNUMBER($K125))</formula>
    </cfRule>
    <cfRule type="expression" dxfId="1306" priority="66">
      <formula>AND($K125 &lt; 0, ISNUMBER($K125))</formula>
    </cfRule>
  </conditionalFormatting>
  <conditionalFormatting sqref="D123:F124 E145:F145">
    <cfRule type="expression" dxfId="1305" priority="58">
      <formula>$E$145 &gt; 0</formula>
    </cfRule>
    <cfRule type="expression" dxfId="1304" priority="59">
      <formula>$E$145 = 0</formula>
    </cfRule>
    <cfRule type="expression" dxfId="1303" priority="60">
      <formula>$E$145 &lt; 0</formula>
    </cfRule>
  </conditionalFormatting>
  <conditionalFormatting sqref="G123:I124 H145:I145">
    <cfRule type="expression" dxfId="1302" priority="55">
      <formula>$H$145 &gt; 0</formula>
    </cfRule>
    <cfRule type="expression" dxfId="1301" priority="56">
      <formula>$H$145 = 0</formula>
    </cfRule>
    <cfRule type="expression" dxfId="1300" priority="57">
      <formula>$H$145 &lt; 0</formula>
    </cfRule>
  </conditionalFormatting>
  <conditionalFormatting sqref="J123:L124 K145:L145">
    <cfRule type="expression" dxfId="1299" priority="52">
      <formula>$K$145 &gt; 0</formula>
    </cfRule>
    <cfRule type="expression" dxfId="1298" priority="53">
      <formula>$K$145 = 0</formula>
    </cfRule>
    <cfRule type="expression" dxfId="1297" priority="54">
      <formula>$K$145 &lt; 0</formula>
    </cfRule>
  </conditionalFormatting>
  <conditionalFormatting sqref="M123:O124 N145:O145">
    <cfRule type="expression" dxfId="1296" priority="49">
      <formula>$N$145 &gt; 0</formula>
    </cfRule>
    <cfRule type="expression" dxfId="1295" priority="50">
      <formula>$N$145 = 0</formula>
    </cfRule>
    <cfRule type="expression" dxfId="1294" priority="51">
      <formula>$N$145 &lt; 0</formula>
    </cfRule>
  </conditionalFormatting>
  <conditionalFormatting sqref="A152:C171 M152:O171">
    <cfRule type="expression" dxfId="1293" priority="37">
      <formula>AND($N152 &gt; 0, ISNUMBER($N152))</formula>
    </cfRule>
    <cfRule type="expression" dxfId="1292" priority="38">
      <formula>AND($N152 = 0 * ISNUMBER($N152))</formula>
    </cfRule>
    <cfRule type="expression" dxfId="1291" priority="39">
      <formula>AND($N152 &lt; 0, ISNUMBER($N152))</formula>
    </cfRule>
  </conditionalFormatting>
  <conditionalFormatting sqref="A152:F171">
    <cfRule type="expression" dxfId="1290" priority="46">
      <formula>AND($E152 &gt; 0, ISNUMBER($E152))</formula>
    </cfRule>
    <cfRule type="expression" dxfId="1289" priority="47">
      <formula>AND($E152 = 0 * ISNUMBER($E152))</formula>
    </cfRule>
    <cfRule type="expression" dxfId="1288" priority="48">
      <formula>AND($E152 &lt; 0, ISNUMBER($E152))</formula>
    </cfRule>
  </conditionalFormatting>
  <conditionalFormatting sqref="A152:C171 G152:I171">
    <cfRule type="expression" dxfId="1287" priority="43">
      <formula>AND($H152 &gt; 0, ISNUMBER($H152))</formula>
    </cfRule>
    <cfRule type="expression" dxfId="1286" priority="44">
      <formula>AND($H152 = 0 * ISNUMBER($H152))</formula>
    </cfRule>
    <cfRule type="expression" dxfId="1285" priority="45">
      <formula>AND($H152 &lt; 0, ISNUMBER($H152))</formula>
    </cfRule>
  </conditionalFormatting>
  <conditionalFormatting sqref="A152:C171 J152:L171">
    <cfRule type="expression" dxfId="1284" priority="40">
      <formula>AND($K152 &gt; 0, ISNUMBER($K152))</formula>
    </cfRule>
    <cfRule type="expression" dxfId="1283" priority="41">
      <formula>AND($K152 = 0 * ISNUMBER($K152))</formula>
    </cfRule>
    <cfRule type="expression" dxfId="1282" priority="42">
      <formula>AND($K152 &lt; 0, ISNUMBER($K152))</formula>
    </cfRule>
  </conditionalFormatting>
  <conditionalFormatting sqref="D150:F151 E172:F172">
    <cfRule type="expression" dxfId="1281" priority="34">
      <formula>$E$172 &gt; 0</formula>
    </cfRule>
    <cfRule type="expression" dxfId="1280" priority="35">
      <formula>$E$172 = 0</formula>
    </cfRule>
    <cfRule type="expression" dxfId="1279" priority="36">
      <formula>$E$172 &lt; 0</formula>
    </cfRule>
  </conditionalFormatting>
  <conditionalFormatting sqref="G150:I151 H172:I172">
    <cfRule type="expression" dxfId="1278" priority="31">
      <formula>$H$172 &gt; 0</formula>
    </cfRule>
    <cfRule type="expression" dxfId="1277" priority="32">
      <formula>$H$172 = 0</formula>
    </cfRule>
    <cfRule type="expression" dxfId="1276" priority="33">
      <formula>$H$172 &lt; 0</formula>
    </cfRule>
  </conditionalFormatting>
  <conditionalFormatting sqref="J150:L151 K172:L172">
    <cfRule type="expression" dxfId="1275" priority="28">
      <formula>$K$172 &gt; 0</formula>
    </cfRule>
    <cfRule type="expression" dxfId="1274" priority="29">
      <formula>$K$172 = 0</formula>
    </cfRule>
    <cfRule type="expression" dxfId="1273" priority="30">
      <formula>$K$172 &lt; 0</formula>
    </cfRule>
  </conditionalFormatting>
  <conditionalFormatting sqref="M150:O151 N172:O172">
    <cfRule type="expression" dxfId="1272" priority="25">
      <formula>$N$172 &gt; 0</formula>
    </cfRule>
    <cfRule type="expression" dxfId="1271" priority="26">
      <formula>$N$172 = 0</formula>
    </cfRule>
    <cfRule type="expression" dxfId="1270" priority="27">
      <formula>$N$172 &lt; 0</formula>
    </cfRule>
  </conditionalFormatting>
  <conditionalFormatting sqref="A179:C198 M179:O198">
    <cfRule type="expression" dxfId="1269" priority="13">
      <formula>AND($N179 &gt; 0, ISNUMBER($N179))</formula>
    </cfRule>
    <cfRule type="expression" dxfId="1268" priority="14">
      <formula>AND($N179 = 0 * ISNUMBER($N179))</formula>
    </cfRule>
    <cfRule type="expression" dxfId="1267" priority="15">
      <formula>AND($N179 &lt; 0, ISNUMBER($N179))</formula>
    </cfRule>
  </conditionalFormatting>
  <conditionalFormatting sqref="A179:F198">
    <cfRule type="expression" dxfId="1266" priority="22">
      <formula>AND($E179 &gt; 0, ISNUMBER($E179))</formula>
    </cfRule>
    <cfRule type="expression" dxfId="1265" priority="23">
      <formula>AND($E179 = 0 * ISNUMBER($E179))</formula>
    </cfRule>
    <cfRule type="expression" dxfId="1264" priority="24">
      <formula>AND($E179 &lt; 0, ISNUMBER($E179))</formula>
    </cfRule>
  </conditionalFormatting>
  <conditionalFormatting sqref="A179:C198 G179:I198">
    <cfRule type="expression" dxfId="1263" priority="19">
      <formula>AND($H179 &gt; 0, ISNUMBER($H179))</formula>
    </cfRule>
    <cfRule type="expression" dxfId="1262" priority="20">
      <formula>AND($H179 = 0 * ISNUMBER($H179))</formula>
    </cfRule>
    <cfRule type="expression" dxfId="1261" priority="21">
      <formula>AND($H179 &lt; 0, ISNUMBER($H179))</formula>
    </cfRule>
  </conditionalFormatting>
  <conditionalFormatting sqref="A179:C198 J179:L198">
    <cfRule type="expression" dxfId="1260" priority="16">
      <formula>AND($K179 &gt; 0, ISNUMBER($K179))</formula>
    </cfRule>
    <cfRule type="expression" dxfId="1259" priority="17">
      <formula>AND($K179 = 0 * ISNUMBER($K179))</formula>
    </cfRule>
    <cfRule type="expression" dxfId="1258" priority="18">
      <formula>AND($K179 &lt; 0, ISNUMBER($K179))</formula>
    </cfRule>
  </conditionalFormatting>
  <conditionalFormatting sqref="D177:F178 E199:F199">
    <cfRule type="expression" dxfId="1257" priority="10">
      <formula>$E$199 &gt; 0</formula>
    </cfRule>
    <cfRule type="expression" dxfId="1256" priority="11">
      <formula>$E$199 = 0</formula>
    </cfRule>
    <cfRule type="expression" dxfId="1255" priority="12">
      <formula>$E$199 &lt; 0</formula>
    </cfRule>
  </conditionalFormatting>
  <conditionalFormatting sqref="G177:I178 H199:I199">
    <cfRule type="expression" dxfId="1254" priority="7">
      <formula>$H$199 &gt; 0</formula>
    </cfRule>
    <cfRule type="expression" dxfId="1253" priority="8">
      <formula>$H$199 = 0</formula>
    </cfRule>
    <cfRule type="expression" dxfId="1252" priority="9">
      <formula>$H$199 &lt; 0</formula>
    </cfRule>
  </conditionalFormatting>
  <conditionalFormatting sqref="J177:L178 K199:L199">
    <cfRule type="expression" dxfId="1251" priority="4">
      <formula>$K$199 &gt; 0</formula>
    </cfRule>
    <cfRule type="expression" dxfId="1250" priority="5">
      <formula>$K$199 = 0</formula>
    </cfRule>
    <cfRule type="expression" dxfId="1249" priority="6">
      <formula>$K$199 &lt; 0</formula>
    </cfRule>
  </conditionalFormatting>
  <conditionalFormatting sqref="M177:O178 N199:O199">
    <cfRule type="expression" dxfId="1248" priority="1">
      <formula>$N$199 &gt; 0</formula>
    </cfRule>
    <cfRule type="expression" dxfId="1247" priority="2">
      <formula>$N$199 = 0</formula>
    </cfRule>
    <cfRule type="expression" dxfId="124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324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42AF04-6766-44F9-94EE-4FCEDE5D11FB}">
  <sheetPr codeName="Sheet24"/>
  <dimension ref="A1:S199"/>
  <sheetViews>
    <sheetView topLeftCell="A27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75" t="s">
        <v>0</v>
      </c>
      <c r="B1" s="276"/>
      <c r="C1" s="276"/>
      <c r="D1" s="276"/>
      <c r="E1" s="276"/>
      <c r="F1" s="277"/>
      <c r="G1" s="306">
        <v>44487</v>
      </c>
      <c r="H1" s="307"/>
      <c r="I1" s="308"/>
      <c r="J1" s="275" t="s">
        <v>1</v>
      </c>
      <c r="K1" s="276"/>
      <c r="L1" s="276"/>
      <c r="M1" s="276"/>
      <c r="N1" s="276"/>
      <c r="O1" s="277"/>
      <c r="Q1" s="275" t="s">
        <v>2</v>
      </c>
      <c r="R1" s="277"/>
    </row>
    <row r="2" spans="1:19" ht="17.25" customHeight="1">
      <c r="A2" s="117" t="s">
        <v>3</v>
      </c>
      <c r="B2" s="309" t="s">
        <v>8</v>
      </c>
      <c r="C2" s="310"/>
      <c r="D2" s="310"/>
      <c r="E2" s="310"/>
      <c r="F2" s="311"/>
      <c r="G2" s="303" t="s">
        <v>46</v>
      </c>
      <c r="H2" s="304"/>
      <c r="I2" s="305"/>
      <c r="J2" s="1" t="s">
        <v>3</v>
      </c>
      <c r="K2" s="309" t="s">
        <v>318</v>
      </c>
      <c r="L2" s="310"/>
      <c r="M2" s="310"/>
      <c r="N2" s="310"/>
      <c r="O2" s="311"/>
      <c r="Q2" s="2" t="s">
        <v>6</v>
      </c>
      <c r="R2" s="3">
        <v>0.375</v>
      </c>
    </row>
    <row r="3" spans="1:19" ht="17.25" customHeight="1" thickBot="1">
      <c r="A3" s="118" t="s">
        <v>7</v>
      </c>
      <c r="B3" s="300" t="s">
        <v>326</v>
      </c>
      <c r="C3" s="301"/>
      <c r="D3" s="301"/>
      <c r="E3" s="301"/>
      <c r="F3" s="302"/>
      <c r="G3" s="29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-39,923 KRW (-1.33%)</v>
      </c>
      <c r="H3" s="297"/>
      <c r="I3" s="298"/>
      <c r="J3" s="4" t="s">
        <v>7</v>
      </c>
      <c r="K3" s="300" t="s">
        <v>319</v>
      </c>
      <c r="L3" s="301"/>
      <c r="M3" s="301"/>
      <c r="N3" s="301"/>
      <c r="O3" s="302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300" t="s">
        <v>16</v>
      </c>
      <c r="C4" s="301"/>
      <c r="D4" s="301"/>
      <c r="E4" s="301"/>
      <c r="F4" s="302"/>
      <c r="G4" s="303" t="s">
        <v>44</v>
      </c>
      <c r="H4" s="304"/>
      <c r="I4" s="305"/>
      <c r="J4" s="4" t="s">
        <v>11</v>
      </c>
      <c r="K4" s="300" t="s">
        <v>320</v>
      </c>
      <c r="L4" s="301"/>
      <c r="M4" s="301"/>
      <c r="N4" s="301"/>
      <c r="O4" s="302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300" t="s">
        <v>317</v>
      </c>
      <c r="C5" s="301"/>
      <c r="D5" s="301"/>
      <c r="E5" s="301"/>
      <c r="F5" s="302"/>
      <c r="G5" s="29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-80,465 KRW (-3.16%)</v>
      </c>
      <c r="H5" s="297"/>
      <c r="I5" s="298"/>
      <c r="J5" s="4" t="s">
        <v>15</v>
      </c>
      <c r="K5" s="300" t="s">
        <v>321</v>
      </c>
      <c r="L5" s="301"/>
      <c r="M5" s="301"/>
      <c r="N5" s="301"/>
      <c r="O5" s="302"/>
    </row>
    <row r="6" spans="1:19">
      <c r="A6" s="118" t="s">
        <v>18</v>
      </c>
      <c r="B6" s="300"/>
      <c r="C6" s="301"/>
      <c r="D6" s="301"/>
      <c r="E6" s="301"/>
      <c r="F6" s="302"/>
      <c r="G6" s="303" t="s">
        <v>45</v>
      </c>
      <c r="H6" s="304"/>
      <c r="I6" s="305"/>
      <c r="J6" s="4" t="s">
        <v>18</v>
      </c>
      <c r="K6" s="300" t="s">
        <v>322</v>
      </c>
      <c r="L6" s="301"/>
      <c r="M6" s="301"/>
      <c r="N6" s="301"/>
      <c r="O6" s="302"/>
    </row>
    <row r="7" spans="1:19" ht="17.25" thickBot="1">
      <c r="A7" s="118" t="s">
        <v>21</v>
      </c>
      <c r="B7" s="300"/>
      <c r="C7" s="301"/>
      <c r="D7" s="301"/>
      <c r="E7" s="301"/>
      <c r="F7" s="302"/>
      <c r="G7" s="29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-25,621 KRW (-0.85%)</v>
      </c>
      <c r="H7" s="297"/>
      <c r="I7" s="298"/>
      <c r="J7" s="4" t="s">
        <v>21</v>
      </c>
      <c r="K7" s="300" t="s">
        <v>323</v>
      </c>
      <c r="L7" s="301"/>
      <c r="M7" s="301"/>
      <c r="N7" s="301"/>
      <c r="O7" s="302"/>
    </row>
    <row r="8" spans="1:19" ht="17.25" thickBot="1">
      <c r="A8" s="118" t="s">
        <v>24</v>
      </c>
      <c r="B8" s="300"/>
      <c r="C8" s="301"/>
      <c r="D8" s="301"/>
      <c r="E8" s="301"/>
      <c r="F8" s="302"/>
      <c r="G8" s="303" t="s">
        <v>253</v>
      </c>
      <c r="H8" s="304"/>
      <c r="I8" s="305"/>
      <c r="J8" s="4" t="s">
        <v>24</v>
      </c>
      <c r="K8" s="300"/>
      <c r="L8" s="301"/>
      <c r="M8" s="301"/>
      <c r="N8" s="301"/>
      <c r="O8" s="302"/>
      <c r="Q8" s="275" t="s">
        <v>27</v>
      </c>
      <c r="R8" s="277"/>
    </row>
    <row r="9" spans="1:19" ht="17.25" thickBot="1">
      <c r="A9" s="118" t="s">
        <v>28</v>
      </c>
      <c r="B9" s="300"/>
      <c r="C9" s="301"/>
      <c r="D9" s="301"/>
      <c r="E9" s="301"/>
      <c r="F9" s="302"/>
      <c r="G9" s="29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-118,393 KRW (-3.95%)</v>
      </c>
      <c r="H9" s="297"/>
      <c r="I9" s="298"/>
      <c r="J9" s="4" t="s">
        <v>28</v>
      </c>
      <c r="K9" s="300"/>
      <c r="L9" s="301"/>
      <c r="M9" s="301"/>
      <c r="N9" s="301"/>
      <c r="O9" s="302"/>
      <c r="Q9" s="2" t="s">
        <v>29</v>
      </c>
      <c r="R9" s="6">
        <v>10</v>
      </c>
    </row>
    <row r="10" spans="1:19">
      <c r="A10" s="118" t="s">
        <v>30</v>
      </c>
      <c r="B10" s="300"/>
      <c r="C10" s="301"/>
      <c r="D10" s="301"/>
      <c r="E10" s="301"/>
      <c r="F10" s="302"/>
      <c r="G10" s="303" t="s">
        <v>47</v>
      </c>
      <c r="H10" s="304"/>
      <c r="I10" s="305"/>
      <c r="J10" s="4" t="s">
        <v>30</v>
      </c>
      <c r="K10" s="300" t="s">
        <v>324</v>
      </c>
      <c r="L10" s="301"/>
      <c r="M10" s="301"/>
      <c r="N10" s="301"/>
      <c r="O10" s="302"/>
      <c r="Q10" s="2" t="s">
        <v>31</v>
      </c>
      <c r="R10" s="6">
        <v>100</v>
      </c>
    </row>
    <row r="11" spans="1:19" ht="17.25" thickBot="1">
      <c r="A11" s="119" t="s">
        <v>32</v>
      </c>
      <c r="B11" s="293" t="s">
        <v>325</v>
      </c>
      <c r="C11" s="294"/>
      <c r="D11" s="294"/>
      <c r="E11" s="294"/>
      <c r="F11" s="295"/>
      <c r="G11" s="29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97"/>
      <c r="I11" s="298"/>
      <c r="J11" s="7" t="s">
        <v>32</v>
      </c>
      <c r="K11" s="293" t="s">
        <v>316</v>
      </c>
      <c r="L11" s="294"/>
      <c r="M11" s="294"/>
      <c r="N11" s="294"/>
      <c r="O11" s="295"/>
      <c r="Q11" s="65" t="s">
        <v>33</v>
      </c>
      <c r="R11" s="8">
        <v>1000</v>
      </c>
    </row>
    <row r="12" spans="1:19" ht="17.25" thickBot="1"/>
    <row r="13" spans="1:19" ht="17.25" customHeight="1" thickBot="1">
      <c r="A13" s="275" t="s">
        <v>34</v>
      </c>
      <c r="B13" s="276"/>
      <c r="C13" s="276"/>
      <c r="D13" s="276"/>
      <c r="E13" s="276"/>
      <c r="F13" s="276"/>
      <c r="G13" s="276"/>
      <c r="H13" s="276"/>
      <c r="I13" s="276"/>
      <c r="J13" s="276"/>
      <c r="K13" s="276"/>
      <c r="L13" s="276"/>
      <c r="M13" s="276"/>
      <c r="N13" s="276"/>
      <c r="O13" s="277"/>
      <c r="Q13" s="274"/>
      <c r="R13" s="274"/>
      <c r="S13" s="274"/>
    </row>
    <row r="14" spans="1:19" ht="17.25" customHeight="1" thickBot="1">
      <c r="A14" s="225" t="s">
        <v>35</v>
      </c>
      <c r="B14" s="275" t="s">
        <v>36</v>
      </c>
      <c r="C14" s="277"/>
      <c r="D14" s="275" t="s">
        <v>37</v>
      </c>
      <c r="E14" s="276"/>
      <c r="F14" s="277"/>
      <c r="G14" s="278">
        <f>_xlfn.IFNA(VLOOKUP(B14, 현재가테이블!$B$2:$D$200, 2, FALSE), "-")</f>
        <v>74050000</v>
      </c>
      <c r="H14" s="279"/>
      <c r="I14" s="280"/>
      <c r="J14" s="275" t="s">
        <v>38</v>
      </c>
      <c r="K14" s="276"/>
      <c r="L14" s="277"/>
      <c r="M14" s="281">
        <f>_xlfn.IFNA(VLOOKUP(B14, 현재가테이블!$B$2:$D$200, 3, FALSE), "-")</f>
        <v>-1.04236269E-2</v>
      </c>
      <c r="N14" s="282"/>
      <c r="O14" s="283"/>
      <c r="Q14" s="274"/>
      <c r="R14" s="274"/>
      <c r="S14" s="274"/>
    </row>
    <row r="15" spans="1:19" ht="17.25" customHeight="1" thickBot="1">
      <c r="A15" s="312" t="s">
        <v>39</v>
      </c>
      <c r="B15" s="313" t="str">
        <f>TEXT($G$1, "[$-ko-KR]yyyy-mm-dd(ddd) ") &amp; "오전 00:00"</f>
        <v>2021-10-18(월) 오전 00:00</v>
      </c>
      <c r="C15" s="314"/>
      <c r="D15" s="288" t="str">
        <f>TEXT($G$1, "[$-ko-KR]yyyy-mm-dd(ddd) ") &amp; "오후 14:00"</f>
        <v>2021-10-18(월) 오후 14:00</v>
      </c>
      <c r="E15" s="289"/>
      <c r="F15" s="290"/>
      <c r="G15" s="288" t="str">
        <f>TEXT($G$1, "[$-ko-KR]yyyy-mm-dd(ddd) ") &amp; "오후 19:00"</f>
        <v>2021-10-18(월) 오후 19:00</v>
      </c>
      <c r="H15" s="289"/>
      <c r="I15" s="290"/>
      <c r="J15" s="288" t="str">
        <f>TEXT($G$1, "[$-ko-KR]yyyy-mm-dd(ddd) ") &amp; "오후 21:00"</f>
        <v>2021-10-18(월) 오후 21:00</v>
      </c>
      <c r="K15" s="289"/>
      <c r="L15" s="290"/>
      <c r="M15" s="288" t="str">
        <f>TEXT($G$1+1, "[$-ko-KR]yyyy-mm-dd(ddd) ") &amp; "오전 00:00"</f>
        <v>2021-10-19(화) 오전 00:00</v>
      </c>
      <c r="N15" s="289"/>
      <c r="O15" s="290"/>
      <c r="Q15" s="274"/>
      <c r="R15" s="274"/>
      <c r="S15" s="274"/>
    </row>
    <row r="16" spans="1:19" ht="17.25" customHeight="1" thickBot="1">
      <c r="A16" s="312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26" t="s">
        <v>37</v>
      </c>
      <c r="H16" s="227" t="s">
        <v>40</v>
      </c>
      <c r="I16" s="228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64"/>
      <c r="R16" s="264"/>
      <c r="S16" s="264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74"/>
      <c r="R17" s="274"/>
      <c r="S17" s="274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74"/>
      <c r="R18" s="274"/>
      <c r="S18" s="274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64"/>
      <c r="R19" s="264"/>
      <c r="S19" s="264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64"/>
      <c r="R20" s="264"/>
      <c r="S20" s="264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64"/>
      <c r="R21" s="264"/>
      <c r="S21" s="264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64"/>
      <c r="R22" s="264"/>
      <c r="S22" s="264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64"/>
      <c r="R23" s="264"/>
      <c r="S23" s="264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64"/>
      <c r="R24" s="264"/>
      <c r="S24" s="264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65"/>
      <c r="R26" s="266"/>
      <c r="S26" s="267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68"/>
      <c r="R27" s="269"/>
      <c r="S27" s="270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1"/>
      <c r="R28" s="272"/>
      <c r="S28" s="273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64"/>
      <c r="R29" s="264"/>
      <c r="S29" s="264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74"/>
      <c r="R30" s="274"/>
      <c r="S30" s="274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74"/>
      <c r="R31" s="274"/>
      <c r="S31" s="274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64"/>
      <c r="R32" s="264"/>
      <c r="S32" s="264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64"/>
      <c r="R33" s="264"/>
      <c r="S33" s="264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64"/>
      <c r="R34" s="264"/>
      <c r="S34" s="264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53"/>
      <c r="R35" s="254"/>
      <c r="S35" s="255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56"/>
      <c r="R36" s="257"/>
      <c r="S36" s="258"/>
    </row>
    <row r="37" spans="1:19" ht="17.25" customHeight="1" thickBot="1">
      <c r="A37" s="132" t="s">
        <v>42</v>
      </c>
      <c r="B37" s="317">
        <v>150000</v>
      </c>
      <c r="C37" s="318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59"/>
      <c r="R37" s="260"/>
      <c r="S37" s="261"/>
    </row>
    <row r="38" spans="1:19" ht="17.25" customHeight="1"/>
    <row r="39" spans="1:19" ht="17.25" customHeight="1" thickBot="1"/>
    <row r="40" spans="1:19" ht="17.25" customHeight="1" thickBot="1">
      <c r="A40" s="275" t="s">
        <v>44</v>
      </c>
      <c r="B40" s="276"/>
      <c r="C40" s="276"/>
      <c r="D40" s="276"/>
      <c r="E40" s="276"/>
      <c r="F40" s="276"/>
      <c r="G40" s="276"/>
      <c r="H40" s="276"/>
      <c r="I40" s="276"/>
      <c r="J40" s="276"/>
      <c r="K40" s="276"/>
      <c r="L40" s="276"/>
      <c r="M40" s="276"/>
      <c r="N40" s="276"/>
      <c r="O40" s="277"/>
      <c r="Q40" s="274"/>
      <c r="R40" s="274"/>
      <c r="S40" s="274"/>
    </row>
    <row r="41" spans="1:19" ht="17.25" customHeight="1" thickBot="1">
      <c r="A41" s="225" t="s">
        <v>265</v>
      </c>
      <c r="B41" s="275" t="s">
        <v>49</v>
      </c>
      <c r="C41" s="277"/>
      <c r="D41" s="275" t="s">
        <v>58</v>
      </c>
      <c r="E41" s="276"/>
      <c r="F41" s="277"/>
      <c r="G41" s="278">
        <f>_xlfn.IFNA(VLOOKUP(B41, 현재가테이블!$B$2:$D$200, 2, FALSE), "-")</f>
        <v>74050000</v>
      </c>
      <c r="H41" s="279"/>
      <c r="I41" s="280"/>
      <c r="J41" s="275" t="s">
        <v>59</v>
      </c>
      <c r="K41" s="276"/>
      <c r="L41" s="277"/>
      <c r="M41" s="281">
        <f>_xlfn.IFNA(VLOOKUP(B41, 현재가테이블!$B$2:$D$200, 3, FALSE), "-")</f>
        <v>-1.04236269E-2</v>
      </c>
      <c r="N41" s="282"/>
      <c r="O41" s="283"/>
      <c r="Q41" s="274"/>
      <c r="R41" s="274"/>
      <c r="S41" s="274"/>
    </row>
    <row r="42" spans="1:19" ht="17.25" customHeight="1" thickBot="1">
      <c r="A42" s="319" t="s">
        <v>55</v>
      </c>
      <c r="B42" s="315" t="str">
        <f>TEXT($G$1, "[$-ko-KR]yyyy-mm-dd(ddd) ") &amp; "오전 00:00"</f>
        <v>2021-10-18(월) 오전 00:00</v>
      </c>
      <c r="C42" s="316"/>
      <c r="D42" s="288" t="str">
        <f>TEXT($G$1, "[$-ko-KR]yyyy-mm-dd(ddd) ") &amp; "오후 14:00"</f>
        <v>2021-10-18(월) 오후 14:00</v>
      </c>
      <c r="E42" s="289"/>
      <c r="F42" s="290"/>
      <c r="G42" s="288" t="str">
        <f>TEXT($G$1, "[$-ko-KR]yyyy-mm-dd(ddd) ") &amp; "오후 19:00"</f>
        <v>2021-10-18(월) 오후 19:00</v>
      </c>
      <c r="H42" s="289"/>
      <c r="I42" s="290"/>
      <c r="J42" s="288" t="str">
        <f>TEXT($G$1, "[$-ko-KR]yyyy-mm-dd(ddd) ") &amp; "오후 21:00"</f>
        <v>2021-10-18(월) 오후 21:00</v>
      </c>
      <c r="K42" s="289"/>
      <c r="L42" s="290"/>
      <c r="M42" s="288" t="str">
        <f>TEXT($G$1+1, "[$-ko-KR]yyyy-mm-dd(ddd) ") &amp; "오전 00:00"</f>
        <v>2021-10-19(화) 오전 00:00</v>
      </c>
      <c r="N42" s="289"/>
      <c r="O42" s="290"/>
      <c r="Q42" s="274"/>
      <c r="R42" s="274"/>
      <c r="S42" s="274"/>
    </row>
    <row r="43" spans="1:19" ht="17.25" customHeight="1" thickBot="1">
      <c r="A43" s="320"/>
      <c r="B43" s="121" t="s">
        <v>58</v>
      </c>
      <c r="C43" s="122" t="s">
        <v>59</v>
      </c>
      <c r="D43" s="2" t="s">
        <v>58</v>
      </c>
      <c r="E43" s="10" t="s">
        <v>266</v>
      </c>
      <c r="F43" s="11" t="s">
        <v>267</v>
      </c>
      <c r="G43" s="226" t="s">
        <v>58</v>
      </c>
      <c r="H43" s="227" t="s">
        <v>266</v>
      </c>
      <c r="I43" s="228" t="s">
        <v>267</v>
      </c>
      <c r="J43" s="10" t="s">
        <v>58</v>
      </c>
      <c r="K43" s="10" t="s">
        <v>266</v>
      </c>
      <c r="L43" s="115" t="s">
        <v>267</v>
      </c>
      <c r="M43" s="2" t="s">
        <v>58</v>
      </c>
      <c r="N43" s="10" t="s">
        <v>266</v>
      </c>
      <c r="O43" s="66" t="s">
        <v>267</v>
      </c>
      <c r="Q43" s="264"/>
      <c r="R43" s="264"/>
      <c r="S43" s="264"/>
    </row>
    <row r="44" spans="1:19" ht="17.25" customHeight="1" thickBot="1">
      <c r="A44" s="123" t="s">
        <v>248</v>
      </c>
      <c r="B44" s="124">
        <v>96.6</v>
      </c>
      <c r="C44" s="76">
        <v>2.9850746300000001E-2</v>
      </c>
      <c r="D44" s="13">
        <v>93.3</v>
      </c>
      <c r="E44" s="14">
        <f>IF(ISNUMBER(D44), (D44 - $B44) / $B44, "")</f>
        <v>-3.4161490683229788E-2</v>
      </c>
      <c r="F44" s="16">
        <f>IF(ISNUMBER(D44), $B64 * E44, "")</f>
        <v>-5124.2236024844678</v>
      </c>
      <c r="G44" s="29">
        <v>92.6</v>
      </c>
      <c r="H44" s="14">
        <f>IF(ISNUMBER(G44), (G44 - $B44) / $B44, "")</f>
        <v>-4.1407867494824016E-2</v>
      </c>
      <c r="I44" s="100">
        <f>IF(ISNUMBER(G44), $B64 * H44, "")</f>
        <v>-6211.1801242236024</v>
      </c>
      <c r="J44" s="13">
        <v>92.2</v>
      </c>
      <c r="K44" s="14">
        <f>IF(ISNUMBER(J44), (J44 - $B44) / $B44, "")</f>
        <v>-4.5548654244306333E-2</v>
      </c>
      <c r="L44" s="16">
        <f>IF(ISNUMBER(J44), $B64 * K44, "")</f>
        <v>-6832.2981366459499</v>
      </c>
      <c r="M44" s="29">
        <v>92.7</v>
      </c>
      <c r="N44" s="14">
        <f>IF(ISNUMBER(M44), (M44 - $B44) / $B44, "")</f>
        <v>-4.0372670807453333E-2</v>
      </c>
      <c r="O44" s="16">
        <f>IF(ISNUMBER(M44), $B64 * N44, "")</f>
        <v>-6055.9006211180003</v>
      </c>
      <c r="Q44" s="274"/>
      <c r="R44" s="274"/>
      <c r="S44" s="274"/>
    </row>
    <row r="45" spans="1:19" ht="17.25" customHeight="1" thickBot="1">
      <c r="A45" s="125" t="s">
        <v>328</v>
      </c>
      <c r="B45" s="126">
        <v>0.252</v>
      </c>
      <c r="C45" s="77">
        <v>1.20481928E-2</v>
      </c>
      <c r="D45" s="15">
        <v>0.24099999999999999</v>
      </c>
      <c r="E45" s="32">
        <f t="shared" ref="E45:E48" si="14">IF(ISNUMBER(D45), (D45 - $B45) / $B45, "")</f>
        <v>-4.365079365079369E-2</v>
      </c>
      <c r="F45" s="18">
        <f>IF(ISNUMBER(D45), $B64 * E45, "")</f>
        <v>-6547.6190476190532</v>
      </c>
      <c r="G45" s="31">
        <v>0.24</v>
      </c>
      <c r="H45" s="32">
        <f t="shared" ref="H45:H48" si="15">IF(ISNUMBER(G45), (G45 - $B45) / $B45, "")</f>
        <v>-4.7619047619047658E-2</v>
      </c>
      <c r="I45" s="101">
        <f>IF(ISNUMBER(G45), $B64 * H45, "")</f>
        <v>-7142.8571428571486</v>
      </c>
      <c r="J45" s="15">
        <v>0.24099999999999999</v>
      </c>
      <c r="K45" s="32">
        <f t="shared" ref="K45:K48" si="16">IF(ISNUMBER(J45), (J45 - $B45) / $B45, "")</f>
        <v>-4.365079365079369E-2</v>
      </c>
      <c r="L45" s="18">
        <f>IF(ISNUMBER(J45), $B64 * K45, "")</f>
        <v>-6547.6190476190532</v>
      </c>
      <c r="M45" s="31">
        <v>0.23899999999999999</v>
      </c>
      <c r="N45" s="32">
        <f t="shared" ref="N45:N48" si="17">IF(ISNUMBER(M45), (M45 - $B45) / $B45, "")</f>
        <v>-5.1587301587301633E-2</v>
      </c>
      <c r="O45" s="18">
        <f>IF(ISNUMBER(M45), $B64 * N45, "")</f>
        <v>-7738.0952380952449</v>
      </c>
      <c r="Q45" s="274"/>
      <c r="R45" s="274"/>
      <c r="S45" s="274"/>
    </row>
    <row r="46" spans="1:19" ht="17.25" customHeight="1" thickBot="1">
      <c r="A46" s="125" t="s">
        <v>98</v>
      </c>
      <c r="B46" s="126">
        <v>4.5</v>
      </c>
      <c r="C46" s="77">
        <v>1.12359551E-2</v>
      </c>
      <c r="D46" s="15">
        <v>4.43</v>
      </c>
      <c r="E46" s="32">
        <f t="shared" si="14"/>
        <v>-1.5555555555555619E-2</v>
      </c>
      <c r="F46" s="18">
        <f>IF(ISNUMBER(D46), $B64 * E46, "")</f>
        <v>-2333.333333333343</v>
      </c>
      <c r="G46" s="31">
        <v>4.41</v>
      </c>
      <c r="H46" s="32">
        <f t="shared" si="15"/>
        <v>-1.9999999999999969E-2</v>
      </c>
      <c r="I46" s="101">
        <f>IF(ISNUMBER(G46), $B64 * H46, "")</f>
        <v>-2999.9999999999955</v>
      </c>
      <c r="J46" s="15">
        <v>4.3899999999999997</v>
      </c>
      <c r="K46" s="32">
        <f t="shared" si="16"/>
        <v>-2.4444444444444515E-2</v>
      </c>
      <c r="L46" s="18">
        <f>IF(ISNUMBER(J46), $B64 * K46, "")</f>
        <v>-3666.6666666666774</v>
      </c>
      <c r="M46" s="31">
        <v>4.4000000000000004</v>
      </c>
      <c r="N46" s="32">
        <f t="shared" si="17"/>
        <v>-2.2222222222222143E-2</v>
      </c>
      <c r="O46" s="18">
        <f>IF(ISNUMBER(M46), $B64 * N46, "")</f>
        <v>-3333.3333333333217</v>
      </c>
      <c r="Q46" s="264"/>
      <c r="R46" s="264"/>
      <c r="S46" s="264"/>
    </row>
    <row r="47" spans="1:19" ht="17.25" customHeight="1" thickBot="1">
      <c r="A47" s="125" t="s">
        <v>186</v>
      </c>
      <c r="B47" s="126">
        <v>16.899999999999999</v>
      </c>
      <c r="C47" s="77">
        <v>-1.1695906400000001E-2</v>
      </c>
      <c r="D47" s="15">
        <v>16.3</v>
      </c>
      <c r="E47" s="32">
        <f t="shared" si="14"/>
        <v>-3.5502958579881533E-2</v>
      </c>
      <c r="F47" s="18">
        <f>IF(ISNUMBER(D47), $B64 * E47, "")</f>
        <v>-5325.4437869822295</v>
      </c>
      <c r="G47" s="31">
        <v>16.2</v>
      </c>
      <c r="H47" s="32">
        <f t="shared" si="15"/>
        <v>-4.1420118343195228E-2</v>
      </c>
      <c r="I47" s="101">
        <f>IF(ISNUMBER(G47), $B64 * H47, "")</f>
        <v>-6213.017751479284</v>
      </c>
      <c r="J47" s="15">
        <v>16.2</v>
      </c>
      <c r="K47" s="32">
        <f t="shared" si="16"/>
        <v>-4.1420118343195228E-2</v>
      </c>
      <c r="L47" s="18">
        <f>IF(ISNUMBER(J47), $B64 * K47, "")</f>
        <v>-6213.017751479284</v>
      </c>
      <c r="M47" s="31">
        <v>16.2</v>
      </c>
      <c r="N47" s="32">
        <f t="shared" si="17"/>
        <v>-4.1420118343195228E-2</v>
      </c>
      <c r="O47" s="18">
        <f>IF(ISNUMBER(M47), $B64 * N47, "")</f>
        <v>-6213.017751479284</v>
      </c>
      <c r="Q47" s="264"/>
      <c r="R47" s="264"/>
      <c r="S47" s="264"/>
    </row>
    <row r="48" spans="1:19" ht="17.25" customHeight="1" thickBot="1">
      <c r="A48" s="127" t="s">
        <v>232</v>
      </c>
      <c r="B48" s="128">
        <v>81.099999999999994</v>
      </c>
      <c r="C48" s="78">
        <v>-1.4580801900000001E-2</v>
      </c>
      <c r="D48" s="20">
        <v>82</v>
      </c>
      <c r="E48" s="21">
        <f t="shared" si="14"/>
        <v>1.1097410604192426E-2</v>
      </c>
      <c r="F48" s="22">
        <f>IF(ISNUMBER(D48), $B64 * E48, "")</f>
        <v>1664.6115906288637</v>
      </c>
      <c r="G48" s="30">
        <v>78.900000000000006</v>
      </c>
      <c r="H48" s="21">
        <f t="shared" si="15"/>
        <v>-2.7127003699136731E-2</v>
      </c>
      <c r="I48" s="105">
        <f>IF(ISNUMBER(G48), $B64 * H48, "")</f>
        <v>-4069.0505548705096</v>
      </c>
      <c r="J48" s="20">
        <v>79.099999999999994</v>
      </c>
      <c r="K48" s="21">
        <f t="shared" si="16"/>
        <v>-2.4660912453760789E-2</v>
      </c>
      <c r="L48" s="22">
        <f>IF(ISNUMBER(J48), $B64 * K48, "")</f>
        <v>-3699.1368680641185</v>
      </c>
      <c r="M48" s="30">
        <v>79.400000000000006</v>
      </c>
      <c r="N48" s="21">
        <f t="shared" si="17"/>
        <v>-2.0961775585696531E-2</v>
      </c>
      <c r="O48" s="22">
        <f>IF(ISNUMBER(M48), $B64 * N48, "")</f>
        <v>-3144.2663378544798</v>
      </c>
      <c r="Q48" s="264"/>
      <c r="R48" s="264"/>
      <c r="S48" s="264"/>
    </row>
    <row r="49" spans="1:19" ht="17.25" customHeight="1" thickBot="1">
      <c r="A49" s="125" t="s">
        <v>65</v>
      </c>
      <c r="B49" s="129">
        <v>63.4</v>
      </c>
      <c r="C49" s="80">
        <v>-1.5527950299999999E-2</v>
      </c>
      <c r="D49" s="106">
        <v>62.4</v>
      </c>
      <c r="E49" s="107">
        <f>IF(ISNUMBER(D49), (D49 - $B49) / $B49, "")</f>
        <v>-1.5772870662460567E-2</v>
      </c>
      <c r="F49" s="108">
        <f>IF(ISNUMBER(D49), $B64 * E49, "")</f>
        <v>-2365.930599369085</v>
      </c>
      <c r="G49" s="109">
        <v>61.7</v>
      </c>
      <c r="H49" s="107">
        <f>IF(ISNUMBER(G49), (G49 - $B49) / $B49, "")</f>
        <v>-2.6813880126182899E-2</v>
      </c>
      <c r="I49" s="110">
        <f>IF(ISNUMBER(G49), $B64 * H49, "")</f>
        <v>-4022.082018927435</v>
      </c>
      <c r="J49" s="106">
        <v>61.2</v>
      </c>
      <c r="K49" s="107">
        <f>IF(ISNUMBER(J49), (J49 - $B49) / $B49, "")</f>
        <v>-3.4700315457413186E-2</v>
      </c>
      <c r="L49" s="108">
        <f>IF(ISNUMBER(J49), $B64 * K49, "")</f>
        <v>-5205.047318611978</v>
      </c>
      <c r="M49" s="109">
        <v>61.6</v>
      </c>
      <c r="N49" s="107">
        <f>IF(ISNUMBER(M49), (M49 - $B49) / $B49, "")</f>
        <v>-2.8391167192428977E-2</v>
      </c>
      <c r="O49" s="108">
        <f>IF(ISNUMBER(M49), $B64 * N49, "")</f>
        <v>-4258.6750788643467</v>
      </c>
      <c r="Q49" s="264"/>
      <c r="R49" s="264"/>
      <c r="S49" s="264"/>
    </row>
    <row r="50" spans="1:19" ht="17.25" customHeight="1" thickBot="1">
      <c r="A50" s="125" t="s">
        <v>146</v>
      </c>
      <c r="B50" s="126">
        <v>22</v>
      </c>
      <c r="C50" s="77">
        <v>-2.2222222199999999E-2</v>
      </c>
      <c r="D50" s="15">
        <v>21.9</v>
      </c>
      <c r="E50" s="32">
        <f t="shared" ref="E50:E53" si="18">IF(ISNUMBER(D50), (D50 - $B50) / $B50, "")</f>
        <v>-4.5454545454546103E-3</v>
      </c>
      <c r="F50" s="18">
        <f>IF(ISNUMBER(D50), $B64 * E50, "")</f>
        <v>-681.81818181819153</v>
      </c>
      <c r="G50" s="31">
        <v>22.5</v>
      </c>
      <c r="H50" s="32">
        <f t="shared" ref="H50:H53" si="19">IF(ISNUMBER(G50), (G50 - $B50) / $B50, "")</f>
        <v>2.2727272727272728E-2</v>
      </c>
      <c r="I50" s="101">
        <f>IF(ISNUMBER(G50), $B64 * H50, "")</f>
        <v>3409.090909090909</v>
      </c>
      <c r="J50" s="15">
        <v>22.2</v>
      </c>
      <c r="K50" s="32">
        <f t="shared" ref="K50:K53" si="20">IF(ISNUMBER(J50), (J50 - $B50) / $B50, "")</f>
        <v>9.0909090909090592E-3</v>
      </c>
      <c r="L50" s="18">
        <f>IF(ISNUMBER(J50), $B64 * K50, "")</f>
        <v>1363.636363636359</v>
      </c>
      <c r="M50" s="31">
        <v>22.1</v>
      </c>
      <c r="N50" s="32">
        <f t="shared" ref="N50:N53" si="21">IF(ISNUMBER(M50), (M50 - $B50) / $B50, "")</f>
        <v>4.5454545454546103E-3</v>
      </c>
      <c r="O50" s="18">
        <f>IF(ISNUMBER(M50), $B64 * N50, "")</f>
        <v>681.81818181819153</v>
      </c>
      <c r="Q50" s="264"/>
      <c r="R50" s="264"/>
      <c r="S50" s="264"/>
    </row>
    <row r="51" spans="1:19" ht="17.25" customHeight="1" thickBot="1">
      <c r="A51" s="125" t="s">
        <v>120</v>
      </c>
      <c r="B51" s="126">
        <v>37.700000000000003</v>
      </c>
      <c r="C51" s="77">
        <v>-2.3316062200000001E-2</v>
      </c>
      <c r="D51" s="15">
        <v>36.799999999999997</v>
      </c>
      <c r="E51" s="32">
        <f t="shared" si="18"/>
        <v>-2.3872679045092986E-2</v>
      </c>
      <c r="F51" s="18">
        <f>IF(ISNUMBER(D51), $B64 * E51, "")</f>
        <v>-3580.9018567639478</v>
      </c>
      <c r="G51" s="31">
        <v>36.5</v>
      </c>
      <c r="H51" s="32">
        <f t="shared" si="19"/>
        <v>-3.1830238726790527E-2</v>
      </c>
      <c r="I51" s="101">
        <f>IF(ISNUMBER(G51), $B64 * H51, "")</f>
        <v>-4774.5358090185791</v>
      </c>
      <c r="J51" s="15">
        <v>36.299999999999997</v>
      </c>
      <c r="K51" s="32">
        <f t="shared" si="20"/>
        <v>-3.7135278514589004E-2</v>
      </c>
      <c r="L51" s="18">
        <f>IF(ISNUMBER(J51), $B64 * K51, "")</f>
        <v>-5570.2917771883504</v>
      </c>
      <c r="M51" s="31">
        <v>36.6</v>
      </c>
      <c r="N51" s="32">
        <f t="shared" si="21"/>
        <v>-2.9177718832891282E-2</v>
      </c>
      <c r="O51" s="18">
        <f>IF(ISNUMBER(M51), $B64 * N51, "")</f>
        <v>-4376.6578249336926</v>
      </c>
      <c r="Q51" s="264"/>
      <c r="R51" s="264"/>
      <c r="S51" s="264"/>
    </row>
    <row r="52" spans="1:19" ht="17.25" customHeight="1" thickBot="1">
      <c r="A52" s="125" t="s">
        <v>214</v>
      </c>
      <c r="B52" s="126">
        <v>12.4</v>
      </c>
      <c r="C52" s="77">
        <v>-2.3622047199999999E-2</v>
      </c>
      <c r="D52" s="15">
        <v>12.3</v>
      </c>
      <c r="E52" s="32">
        <f t="shared" si="18"/>
        <v>-8.0645161290322284E-3</v>
      </c>
      <c r="F52" s="18">
        <f>IF(ISNUMBER(D52), $B64 * E52, "")</f>
        <v>-1209.6774193548342</v>
      </c>
      <c r="G52" s="31">
        <v>12</v>
      </c>
      <c r="H52" s="32">
        <f t="shared" si="19"/>
        <v>-3.2258064516129059E-2</v>
      </c>
      <c r="I52" s="101">
        <f>IF(ISNUMBER(G52), $B64 * H52, "")</f>
        <v>-4838.7096774193587</v>
      </c>
      <c r="J52" s="15">
        <v>11.9</v>
      </c>
      <c r="K52" s="32">
        <f t="shared" si="20"/>
        <v>-4.0322580645161289E-2</v>
      </c>
      <c r="L52" s="18">
        <f>IF(ISNUMBER(J52), $B64 * K52, "")</f>
        <v>-6048.3870967741932</v>
      </c>
      <c r="M52" s="31">
        <v>12.1</v>
      </c>
      <c r="N52" s="32">
        <f t="shared" si="21"/>
        <v>-2.4193548387096833E-2</v>
      </c>
      <c r="O52" s="18">
        <f>IF(ISNUMBER(M52), $B64 * N52, "")</f>
        <v>-3629.0322580645247</v>
      </c>
      <c r="Q52" s="33"/>
      <c r="R52" s="33"/>
    </row>
    <row r="53" spans="1:19" ht="17.25" customHeight="1" thickBot="1">
      <c r="A53" s="130" t="s">
        <v>200</v>
      </c>
      <c r="B53" s="131">
        <v>82</v>
      </c>
      <c r="C53" s="79">
        <v>-2.3809523799999999E-2</v>
      </c>
      <c r="D53" s="24">
        <v>83.4</v>
      </c>
      <c r="E53" s="25">
        <f t="shared" si="18"/>
        <v>1.7073170731707388E-2</v>
      </c>
      <c r="F53" s="104">
        <f>IF(ISNUMBER(D53), $B64 * E53, "")</f>
        <v>2560.975609756108</v>
      </c>
      <c r="G53" s="102">
        <v>81.8</v>
      </c>
      <c r="H53" s="25">
        <f t="shared" si="19"/>
        <v>-2.4390243902439371E-3</v>
      </c>
      <c r="I53" s="103">
        <f>IF(ISNUMBER(G53), $B64 * H53, "")</f>
        <v>-365.85365853659056</v>
      </c>
      <c r="J53" s="24">
        <v>81.599999999999994</v>
      </c>
      <c r="K53" s="25">
        <f t="shared" si="20"/>
        <v>-4.8780487804878743E-3</v>
      </c>
      <c r="L53" s="104">
        <f>IF(ISNUMBER(J53), $B64 * K53, "")</f>
        <v>-731.70731707318112</v>
      </c>
      <c r="M53" s="102">
        <v>82.2</v>
      </c>
      <c r="N53" s="25">
        <f t="shared" si="21"/>
        <v>2.4390243902439371E-3</v>
      </c>
      <c r="O53" s="104">
        <f>IF(ISNUMBER(M53), $B64 * N53, "")</f>
        <v>365.85365853659056</v>
      </c>
      <c r="Q53" s="265"/>
      <c r="R53" s="266"/>
      <c r="S53" s="267"/>
    </row>
    <row r="54" spans="1:19" ht="17.25" customHeight="1">
      <c r="A54" s="123" t="s">
        <v>206</v>
      </c>
      <c r="B54" s="124">
        <v>15.8</v>
      </c>
      <c r="C54" s="76">
        <v>-2.4691358E-2</v>
      </c>
      <c r="D54" s="13">
        <v>15.3</v>
      </c>
      <c r="E54" s="14">
        <f>IF(ISNUMBER(D54), (D54 - $B54) / $B54, "")</f>
        <v>-3.164556962025316E-2</v>
      </c>
      <c r="F54" s="16">
        <f>IF(ISNUMBER(D54), $B64 * E54, "")</f>
        <v>-4746.8354430379741</v>
      </c>
      <c r="G54" s="29">
        <v>15.1</v>
      </c>
      <c r="H54" s="14">
        <f>IF(ISNUMBER(G54), (G54 - $B54) / $B54, "")</f>
        <v>-4.4303797468354493E-2</v>
      </c>
      <c r="I54" s="100">
        <f>IF(ISNUMBER(G54), $B64 * H54, "")</f>
        <v>-6645.5696202531735</v>
      </c>
      <c r="J54" s="13">
        <v>15</v>
      </c>
      <c r="K54" s="14">
        <f>IF(ISNUMBER(J54), (J54 - $B54) / $B54, "")</f>
        <v>-5.0632911392405104E-2</v>
      </c>
      <c r="L54" s="16">
        <f>IF(ISNUMBER(J54), $B64 * K54, "")</f>
        <v>-7594.936708860766</v>
      </c>
      <c r="M54" s="29">
        <v>15.1</v>
      </c>
      <c r="N54" s="14">
        <f>IF(ISNUMBER(M54), (M54 - $B54) / $B54, "")</f>
        <v>-4.4303797468354493E-2</v>
      </c>
      <c r="O54" s="16">
        <f>IF(ISNUMBER(M54), $B64 * N54, "")</f>
        <v>-6645.5696202531735</v>
      </c>
      <c r="Q54" s="268"/>
      <c r="R54" s="269"/>
      <c r="S54" s="270"/>
    </row>
    <row r="55" spans="1:19" ht="17.25" customHeight="1" thickBot="1">
      <c r="A55" s="125" t="s">
        <v>148</v>
      </c>
      <c r="B55" s="126">
        <v>13.5</v>
      </c>
      <c r="C55" s="77">
        <v>-2.87769784E-2</v>
      </c>
      <c r="D55" s="15">
        <v>13.4</v>
      </c>
      <c r="E55" s="32">
        <f t="shared" ref="E55:E58" si="22">IF(ISNUMBER(D55), (D55 - $B55) / $B55, "")</f>
        <v>-7.4074074074073808E-3</v>
      </c>
      <c r="F55" s="18">
        <f>IF(ISNUMBER(D55), $B64 * E55, "")</f>
        <v>-1111.1111111111072</v>
      </c>
      <c r="G55" s="31">
        <v>13.2</v>
      </c>
      <c r="H55" s="32">
        <f t="shared" ref="H55:H58" si="23">IF(ISNUMBER(G55), (G55 - $B55) / $B55, "")</f>
        <v>-2.2222222222222275E-2</v>
      </c>
      <c r="I55" s="101">
        <f>IF(ISNUMBER(G55), $B64 * H55, "")</f>
        <v>-3333.3333333333412</v>
      </c>
      <c r="J55" s="15">
        <v>13.1</v>
      </c>
      <c r="K55" s="32">
        <f t="shared" ref="K55:K58" si="24">IF(ISNUMBER(J55), (J55 - $B55) / $B55, "")</f>
        <v>-2.9629629629629655E-2</v>
      </c>
      <c r="L55" s="18">
        <f>IF(ISNUMBER(J55), $B64 * K55, "")</f>
        <v>-4444.444444444448</v>
      </c>
      <c r="M55" s="31">
        <v>13.2</v>
      </c>
      <c r="N55" s="32">
        <f t="shared" ref="N55:N58" si="25">IF(ISNUMBER(M55), (M55 - $B55) / $B55, "")</f>
        <v>-2.2222222222222275E-2</v>
      </c>
      <c r="O55" s="18">
        <f>IF(ISNUMBER(M55), $B64 * N55, "")</f>
        <v>-3333.3333333333412</v>
      </c>
      <c r="Q55" s="271"/>
      <c r="R55" s="272"/>
      <c r="S55" s="273"/>
    </row>
    <row r="56" spans="1:19" ht="17.25" customHeight="1" thickBot="1">
      <c r="A56" s="125" t="s">
        <v>188</v>
      </c>
      <c r="B56" s="126">
        <v>18.5</v>
      </c>
      <c r="C56" s="77">
        <v>-3.1413612600000002E-2</v>
      </c>
      <c r="D56" s="15">
        <v>18.100000000000001</v>
      </c>
      <c r="E56" s="32">
        <f t="shared" si="22"/>
        <v>-2.1621621621621546E-2</v>
      </c>
      <c r="F56" s="18">
        <f>IF(ISNUMBER(D56), $B64 * E56, "")</f>
        <v>-3243.243243243232</v>
      </c>
      <c r="G56" s="31">
        <v>17.899999999999999</v>
      </c>
      <c r="H56" s="32">
        <f t="shared" si="23"/>
        <v>-3.2432432432432511E-2</v>
      </c>
      <c r="I56" s="101">
        <f>IF(ISNUMBER(G56), $B64 * H56, "")</f>
        <v>-4864.8648648648768</v>
      </c>
      <c r="J56" s="15">
        <v>17.8</v>
      </c>
      <c r="K56" s="32">
        <f t="shared" si="24"/>
        <v>-3.7837837837837798E-2</v>
      </c>
      <c r="L56" s="18">
        <f>IF(ISNUMBER(J56), $B64 * K56, "")</f>
        <v>-5675.6756756756695</v>
      </c>
      <c r="M56" s="31">
        <v>17.899999999999999</v>
      </c>
      <c r="N56" s="32">
        <f t="shared" si="25"/>
        <v>-3.2432432432432511E-2</v>
      </c>
      <c r="O56" s="18">
        <f>IF(ISNUMBER(M56), $B64 * N56, "")</f>
        <v>-4864.8648648648768</v>
      </c>
      <c r="Q56" s="264"/>
      <c r="R56" s="264"/>
      <c r="S56" s="264"/>
    </row>
    <row r="57" spans="1:19" ht="17.25" customHeight="1" thickBot="1">
      <c r="A57" s="125" t="s">
        <v>208</v>
      </c>
      <c r="B57" s="126">
        <v>19.7</v>
      </c>
      <c r="C57" s="77">
        <v>-3.9024390200000002E-2</v>
      </c>
      <c r="D57" s="15">
        <v>18.7</v>
      </c>
      <c r="E57" s="32">
        <f t="shared" si="22"/>
        <v>-5.0761421319796954E-2</v>
      </c>
      <c r="F57" s="18">
        <f>IF(ISNUMBER(D57), $B64 * E57, "")</f>
        <v>-7614.2131979695432</v>
      </c>
      <c r="G57" s="31">
        <v>18.5</v>
      </c>
      <c r="H57" s="32">
        <f t="shared" si="23"/>
        <v>-6.0913705583756313E-2</v>
      </c>
      <c r="I57" s="101">
        <f>IF(ISNUMBER(G57), $B64 * H57, "")</f>
        <v>-9137.0558375634464</v>
      </c>
      <c r="J57" s="15">
        <v>18.600000000000001</v>
      </c>
      <c r="K57" s="32">
        <f t="shared" si="24"/>
        <v>-5.5837563451776547E-2</v>
      </c>
      <c r="L57" s="18">
        <f>IF(ISNUMBER(J57), $B64 * K57, "")</f>
        <v>-8375.6345177664825</v>
      </c>
      <c r="M57" s="31">
        <v>18.8</v>
      </c>
      <c r="N57" s="32">
        <f t="shared" si="25"/>
        <v>-4.5685279187817188E-2</v>
      </c>
      <c r="O57" s="18">
        <f>IF(ISNUMBER(M57), $B64 * N57, "")</f>
        <v>-6852.7918781725784</v>
      </c>
      <c r="Q57" s="274"/>
      <c r="R57" s="274"/>
      <c r="S57" s="274"/>
    </row>
    <row r="58" spans="1:19" ht="17.25" customHeight="1" thickBot="1">
      <c r="A58" s="127" t="s">
        <v>72</v>
      </c>
      <c r="B58" s="128">
        <v>35.799999999999997</v>
      </c>
      <c r="C58" s="78">
        <v>-4.0214477200000001E-2</v>
      </c>
      <c r="D58" s="20">
        <v>34.200000000000003</v>
      </c>
      <c r="E58" s="21">
        <f t="shared" si="22"/>
        <v>-4.469273743016744E-2</v>
      </c>
      <c r="F58" s="22">
        <f>IF(ISNUMBER(D58), $B64 * E58, "")</f>
        <v>-6703.9106145251162</v>
      </c>
      <c r="G58" s="30">
        <v>33.799999999999997</v>
      </c>
      <c r="H58" s="21">
        <f t="shared" si="23"/>
        <v>-5.5865921787709501E-2</v>
      </c>
      <c r="I58" s="105">
        <f>IF(ISNUMBER(G58), $B64 * H58, "")</f>
        <v>-8379.8882681564246</v>
      </c>
      <c r="J58" s="20">
        <v>33.799999999999997</v>
      </c>
      <c r="K58" s="21">
        <f t="shared" si="24"/>
        <v>-5.5865921787709501E-2</v>
      </c>
      <c r="L58" s="22">
        <f>IF(ISNUMBER(J58), $B64 * K58, "")</f>
        <v>-8379.8882681564246</v>
      </c>
      <c r="M58" s="30">
        <v>34.299999999999997</v>
      </c>
      <c r="N58" s="21">
        <f t="shared" si="25"/>
        <v>-4.1899441340782127E-2</v>
      </c>
      <c r="O58" s="22">
        <f>IF(ISNUMBER(M58), $B64 * N58, "")</f>
        <v>-6284.9162011173194</v>
      </c>
      <c r="Q58" s="274"/>
      <c r="R58" s="274"/>
      <c r="S58" s="274"/>
    </row>
    <row r="59" spans="1:19" ht="17.25" customHeight="1" thickBot="1">
      <c r="A59" s="125" t="s">
        <v>176</v>
      </c>
      <c r="B59" s="129">
        <v>23.4</v>
      </c>
      <c r="C59" s="80">
        <v>-4.09836066E-2</v>
      </c>
      <c r="D59" s="106">
        <v>22.3</v>
      </c>
      <c r="E59" s="107">
        <f>IF(ISNUMBER(D59), (D59 - $B59) / $B59, "")</f>
        <v>-4.7008547008546918E-2</v>
      </c>
      <c r="F59" s="108">
        <f>IF(ISNUMBER(D59), $B64 * E59, "")</f>
        <v>-7051.2820512820381</v>
      </c>
      <c r="G59" s="109">
        <v>22.1</v>
      </c>
      <c r="H59" s="107">
        <f>IF(ISNUMBER(G59), (G59 - $B59) / $B59, "")</f>
        <v>-5.5555555555555435E-2</v>
      </c>
      <c r="I59" s="110">
        <f>IF(ISNUMBER(G59), $B64 * H59, "")</f>
        <v>-8333.3333333333157</v>
      </c>
      <c r="J59" s="106">
        <v>22</v>
      </c>
      <c r="K59" s="107">
        <f>IF(ISNUMBER(J59), (J59 - $B59) / $B59, "")</f>
        <v>-5.9829059829059769E-2</v>
      </c>
      <c r="L59" s="108">
        <f>IF(ISNUMBER(J59), $B64 * K59, "")</f>
        <v>-8974.3589743589655</v>
      </c>
      <c r="M59" s="109">
        <v>22.4</v>
      </c>
      <c r="N59" s="107">
        <f>IF(ISNUMBER(M59), (M59 - $B59) / $B59, "")</f>
        <v>-4.2735042735042736E-2</v>
      </c>
      <c r="O59" s="108">
        <f>IF(ISNUMBER(M59), $B64 * N59, "")</f>
        <v>-6410.2564102564102</v>
      </c>
      <c r="Q59" s="264"/>
      <c r="R59" s="264"/>
      <c r="S59" s="264"/>
    </row>
    <row r="60" spans="1:19" ht="17.25" customHeight="1" thickBot="1">
      <c r="A60" s="125" t="s">
        <v>202</v>
      </c>
      <c r="B60" s="126">
        <v>21.5</v>
      </c>
      <c r="C60" s="77">
        <v>-5.2863436100000001E-2</v>
      </c>
      <c r="D60" s="15">
        <v>20.3</v>
      </c>
      <c r="E60" s="32">
        <f t="shared" ref="E60:E63" si="26">IF(ISNUMBER(D60), (D60 - $B60) / $B60, "")</f>
        <v>-5.5813953488372058E-2</v>
      </c>
      <c r="F60" s="18">
        <f>IF(ISNUMBER(D60), $B64 * E60, "")</f>
        <v>-8372.0930232558094</v>
      </c>
      <c r="G60" s="31">
        <v>20.2</v>
      </c>
      <c r="H60" s="32">
        <f t="shared" ref="H60:H63" si="27">IF(ISNUMBER(G60), (G60 - $B60) / $B60, "")</f>
        <v>-6.0465116279069801E-2</v>
      </c>
      <c r="I60" s="101">
        <f>IF(ISNUMBER(G60), $B64 * H60, "")</f>
        <v>-9069.7674418604711</v>
      </c>
      <c r="J60" s="15">
        <v>20.100000000000001</v>
      </c>
      <c r="K60" s="32">
        <f t="shared" ref="K60:K63" si="28">IF(ISNUMBER(J60), (J60 - $B60) / $B60, "")</f>
        <v>-6.5116279069767372E-2</v>
      </c>
      <c r="L60" s="18">
        <f>IF(ISNUMBER(J60), $B64 * K60, "")</f>
        <v>-9767.4418604651055</v>
      </c>
      <c r="M60" s="31">
        <v>20.3</v>
      </c>
      <c r="N60" s="32">
        <f t="shared" ref="N60:N63" si="29">IF(ISNUMBER(M60), (M60 - $B60) / $B60, "")</f>
        <v>-5.5813953488372058E-2</v>
      </c>
      <c r="O60" s="18">
        <f>IF(ISNUMBER(M60), $B64 * N60, "")</f>
        <v>-8372.0930232558094</v>
      </c>
      <c r="Q60" s="264"/>
      <c r="R60" s="264"/>
      <c r="S60" s="264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64"/>
      <c r="R61" s="264"/>
      <c r="S61" s="264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53"/>
      <c r="R62" s="254"/>
      <c r="S62" s="255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56"/>
      <c r="R63" s="257"/>
      <c r="S63" s="258"/>
    </row>
    <row r="64" spans="1:19" ht="17.25" customHeight="1" thickBot="1">
      <c r="A64" s="132" t="s">
        <v>268</v>
      </c>
      <c r="B64" s="317">
        <f>$B$37</f>
        <v>150000</v>
      </c>
      <c r="C64" s="318"/>
      <c r="D64" s="26" t="s">
        <v>269</v>
      </c>
      <c r="E64" s="27">
        <f>IF(COUNT(E44:E63), SUM(E44:E63) / COUNT(E44:E63), 0)</f>
        <v>-2.4229823259515684E-2</v>
      </c>
      <c r="F64" s="28">
        <f>SUM(F44:F63)</f>
        <v>-61786.049311764989</v>
      </c>
      <c r="G64" s="26" t="s">
        <v>269</v>
      </c>
      <c r="H64" s="27">
        <f>IF(COUNT(H44:H63), SUM(H44:H63) / COUNT(H44:H63), 0)</f>
        <v>-3.4114513148081033E-2</v>
      </c>
      <c r="I64" s="28">
        <f>SUM(I44:I63)</f>
        <v>-86992.008527606653</v>
      </c>
      <c r="J64" s="26" t="s">
        <v>269</v>
      </c>
      <c r="K64" s="27">
        <f>IF(COUNT(K44:K63), SUM(K44:K63) / COUNT(K44:K63), 0)</f>
        <v>-3.7789378849495799E-2</v>
      </c>
      <c r="L64" s="28">
        <f>SUM(L44:L63)</f>
        <v>-96362.916066214282</v>
      </c>
      <c r="M64" s="26" t="s">
        <v>269</v>
      </c>
      <c r="N64" s="27">
        <f>IF(COUNT(N44:N63), SUM(N44:N63) / COUNT(N44:N63), 0)</f>
        <v>-3.1554953699859452E-2</v>
      </c>
      <c r="O64" s="28">
        <f>SUM(O44:O63)</f>
        <v>-80465.131934641628</v>
      </c>
      <c r="Q64" s="259"/>
      <c r="R64" s="260"/>
      <c r="S64" s="261"/>
    </row>
    <row r="65" spans="1:19" ht="17.25" customHeight="1"/>
    <row r="66" spans="1:19" ht="17.25" customHeight="1" thickBot="1"/>
    <row r="67" spans="1:19" ht="17.25" thickBot="1">
      <c r="A67" s="275" t="s">
        <v>45</v>
      </c>
      <c r="B67" s="276"/>
      <c r="C67" s="276"/>
      <c r="D67" s="276"/>
      <c r="E67" s="276"/>
      <c r="F67" s="276"/>
      <c r="G67" s="276"/>
      <c r="H67" s="276"/>
      <c r="I67" s="276"/>
      <c r="J67" s="276"/>
      <c r="K67" s="276"/>
      <c r="L67" s="276"/>
      <c r="M67" s="276"/>
      <c r="N67" s="276"/>
      <c r="O67" s="277"/>
      <c r="Q67" s="274"/>
      <c r="R67" s="274"/>
      <c r="S67" s="274"/>
    </row>
    <row r="68" spans="1:19" ht="17.25" thickBot="1">
      <c r="A68" s="225" t="s">
        <v>265</v>
      </c>
      <c r="B68" s="275" t="s">
        <v>49</v>
      </c>
      <c r="C68" s="277"/>
      <c r="D68" s="275" t="s">
        <v>58</v>
      </c>
      <c r="E68" s="276"/>
      <c r="F68" s="277"/>
      <c r="G68" s="278">
        <f>_xlfn.IFNA(VLOOKUP(B68, 현재가테이블!$B$2:$D$200, 2, FALSE), "-")</f>
        <v>74050000</v>
      </c>
      <c r="H68" s="279"/>
      <c r="I68" s="280"/>
      <c r="J68" s="275" t="s">
        <v>59</v>
      </c>
      <c r="K68" s="276"/>
      <c r="L68" s="277"/>
      <c r="M68" s="281">
        <f>_xlfn.IFNA(VLOOKUP(B68, 현재가테이블!$B$2:$D$200, 3, FALSE), "-")</f>
        <v>-1.04236269E-2</v>
      </c>
      <c r="N68" s="282"/>
      <c r="O68" s="283"/>
      <c r="Q68" s="274"/>
      <c r="R68" s="274"/>
      <c r="S68" s="274"/>
    </row>
    <row r="69" spans="1:19" ht="17.25" thickBot="1">
      <c r="A69" s="319" t="s">
        <v>55</v>
      </c>
      <c r="B69" s="315" t="str">
        <f>TEXT($G$1, "[$-ko-KR]yyyy-mm-dd(ddd) ") &amp; "오전 00:00"</f>
        <v>2021-10-18(월) 오전 00:00</v>
      </c>
      <c r="C69" s="316"/>
      <c r="D69" s="288" t="str">
        <f>TEXT($G$1, "[$-ko-KR]yyyy-mm-dd(ddd) ") &amp; "오후 14:00"</f>
        <v>2021-10-18(월) 오후 14:00</v>
      </c>
      <c r="E69" s="289"/>
      <c r="F69" s="290"/>
      <c r="G69" s="288" t="str">
        <f>TEXT($G$1, "[$-ko-KR]yyyy-mm-dd(ddd) ") &amp; "오후 19:00"</f>
        <v>2021-10-18(월) 오후 19:00</v>
      </c>
      <c r="H69" s="289"/>
      <c r="I69" s="290"/>
      <c r="J69" s="288" t="str">
        <f>TEXT($G$1, "[$-ko-KR]yyyy-mm-dd(ddd) ") &amp; "오후 21:00"</f>
        <v>2021-10-18(월) 오후 21:00</v>
      </c>
      <c r="K69" s="289"/>
      <c r="L69" s="290"/>
      <c r="M69" s="288" t="str">
        <f>TEXT($G$1+1, "[$-ko-KR]yyyy-mm-dd(ddd) ") &amp; "오전 00:00"</f>
        <v>2021-10-19(화) 오전 00:00</v>
      </c>
      <c r="N69" s="289"/>
      <c r="O69" s="290"/>
      <c r="Q69" s="274"/>
      <c r="R69" s="274"/>
      <c r="S69" s="274"/>
    </row>
    <row r="70" spans="1:19" ht="17.25" thickBot="1">
      <c r="A70" s="320"/>
      <c r="B70" s="121" t="s">
        <v>58</v>
      </c>
      <c r="C70" s="122" t="s">
        <v>59</v>
      </c>
      <c r="D70" s="2" t="s">
        <v>58</v>
      </c>
      <c r="E70" s="10" t="s">
        <v>266</v>
      </c>
      <c r="F70" s="11" t="s">
        <v>267</v>
      </c>
      <c r="G70" s="226" t="s">
        <v>58</v>
      </c>
      <c r="H70" s="227" t="s">
        <v>266</v>
      </c>
      <c r="I70" s="228" t="s">
        <v>267</v>
      </c>
      <c r="J70" s="10" t="s">
        <v>58</v>
      </c>
      <c r="K70" s="10" t="s">
        <v>266</v>
      </c>
      <c r="L70" s="115" t="s">
        <v>267</v>
      </c>
      <c r="M70" s="2" t="s">
        <v>58</v>
      </c>
      <c r="N70" s="10" t="s">
        <v>266</v>
      </c>
      <c r="O70" s="66" t="s">
        <v>267</v>
      </c>
      <c r="Q70" s="264"/>
      <c r="R70" s="264"/>
      <c r="S70" s="264"/>
    </row>
    <row r="71" spans="1:19" ht="17.25" thickBot="1">
      <c r="A71" s="123" t="s">
        <v>126</v>
      </c>
      <c r="B71" s="124">
        <v>155</v>
      </c>
      <c r="C71" s="76">
        <v>5.4421768699999998E-2</v>
      </c>
      <c r="D71" s="13">
        <v>149</v>
      </c>
      <c r="E71" s="14">
        <f>IF(ISNUMBER(D71), (D71 - $B71) / $B71, "")</f>
        <v>-3.870967741935484E-2</v>
      </c>
      <c r="F71" s="16">
        <f>IF(ISNUMBER(D71), $B91 * E71, "")</f>
        <v>-5806.4516129032263</v>
      </c>
      <c r="G71" s="29">
        <v>148</v>
      </c>
      <c r="H71" s="14">
        <f>IF(ISNUMBER(G71), (G71 - $B71) / $B71, "")</f>
        <v>-4.5161290322580643E-2</v>
      </c>
      <c r="I71" s="100">
        <f>IF(ISNUMBER(G71), $B91 * H71, "")</f>
        <v>-6774.1935483870966</v>
      </c>
      <c r="J71" s="13">
        <v>146</v>
      </c>
      <c r="K71" s="14">
        <f>IF(ISNUMBER(J71), (J71 - $B71) / $B71, "")</f>
        <v>-5.8064516129032261E-2</v>
      </c>
      <c r="L71" s="16">
        <f>IF(ISNUMBER(J71), $B91 * K71, "")</f>
        <v>-8709.677419354839</v>
      </c>
      <c r="M71" s="29">
        <v>147</v>
      </c>
      <c r="N71" s="14">
        <f>IF(ISNUMBER(M71), (M71 - $B71) / $B71, "")</f>
        <v>-5.1612903225806452E-2</v>
      </c>
      <c r="O71" s="16">
        <f>IF(ISNUMBER(M71), $B91 * N71, "")</f>
        <v>-7741.9354838709678</v>
      </c>
      <c r="Q71" s="274"/>
      <c r="R71" s="274"/>
      <c r="S71" s="274"/>
    </row>
    <row r="72" spans="1:19" ht="17.25" thickBot="1">
      <c r="A72" s="125" t="s">
        <v>226</v>
      </c>
      <c r="B72" s="126">
        <v>895</v>
      </c>
      <c r="C72" s="77">
        <v>3.3487297899999997E-2</v>
      </c>
      <c r="D72" s="15">
        <v>866</v>
      </c>
      <c r="E72" s="32">
        <f t="shared" ref="E72:E75" si="30">IF(ISNUMBER(D72), (D72 - $B72) / $B72, "")</f>
        <v>-3.2402234636871509E-2</v>
      </c>
      <c r="F72" s="18">
        <f>IF(ISNUMBER(D72), $B91 * E72, "")</f>
        <v>-4860.3351955307262</v>
      </c>
      <c r="G72" s="31">
        <v>864</v>
      </c>
      <c r="H72" s="32">
        <f t="shared" ref="H72:H75" si="31">IF(ISNUMBER(G72), (G72 - $B72) / $B72, "")</f>
        <v>-3.4636871508379886E-2</v>
      </c>
      <c r="I72" s="101">
        <f>IF(ISNUMBER(G72), $B91 * H72, "")</f>
        <v>-5195.5307262569831</v>
      </c>
      <c r="J72" s="15">
        <v>863</v>
      </c>
      <c r="K72" s="32">
        <f t="shared" ref="K72:K75" si="32">IF(ISNUMBER(J72), (J72 - $B72) / $B72, "")</f>
        <v>-3.5754189944134075E-2</v>
      </c>
      <c r="L72" s="18">
        <f>IF(ISNUMBER(J72), $B91 * K72, "")</f>
        <v>-5363.1284916201112</v>
      </c>
      <c r="M72" s="31">
        <v>866</v>
      </c>
      <c r="N72" s="32">
        <f t="shared" ref="N72:N75" si="33">IF(ISNUMBER(M72), (M72 - $B72) / $B72, "")</f>
        <v>-3.2402234636871509E-2</v>
      </c>
      <c r="O72" s="18">
        <f>IF(ISNUMBER(M72), $B91 * N72, "")</f>
        <v>-4860.3351955307262</v>
      </c>
      <c r="Q72" s="274"/>
      <c r="R72" s="274"/>
      <c r="S72" s="274"/>
    </row>
    <row r="73" spans="1:19" ht="17.25" thickBot="1">
      <c r="A73" s="125" t="s">
        <v>150</v>
      </c>
      <c r="B73" s="126">
        <v>125</v>
      </c>
      <c r="C73" s="77">
        <v>2.45901639E-2</v>
      </c>
      <c r="D73" s="15">
        <v>123</v>
      </c>
      <c r="E73" s="32">
        <f t="shared" si="30"/>
        <v>-1.6E-2</v>
      </c>
      <c r="F73" s="18">
        <f>IF(ISNUMBER(D73), $B91 * E73, "")</f>
        <v>-2400</v>
      </c>
      <c r="G73" s="31">
        <v>120</v>
      </c>
      <c r="H73" s="32">
        <f t="shared" si="31"/>
        <v>-0.04</v>
      </c>
      <c r="I73" s="101">
        <f>IF(ISNUMBER(G73), $B91 * H73, "")</f>
        <v>-6000</v>
      </c>
      <c r="J73" s="15">
        <v>121</v>
      </c>
      <c r="K73" s="32">
        <f t="shared" si="32"/>
        <v>-3.2000000000000001E-2</v>
      </c>
      <c r="L73" s="18">
        <f>IF(ISNUMBER(J73), $B91 * K73, "")</f>
        <v>-4800</v>
      </c>
      <c r="M73" s="31">
        <v>121</v>
      </c>
      <c r="N73" s="32">
        <f t="shared" si="33"/>
        <v>-3.2000000000000001E-2</v>
      </c>
      <c r="O73" s="18">
        <f>IF(ISNUMBER(M73), $B91 * N73, "")</f>
        <v>-4800</v>
      </c>
      <c r="Q73" s="264"/>
      <c r="R73" s="264"/>
      <c r="S73" s="264"/>
    </row>
    <row r="74" spans="1:19" ht="17.25" thickBot="1">
      <c r="A74" s="125" t="s">
        <v>198</v>
      </c>
      <c r="B74" s="126">
        <v>212</v>
      </c>
      <c r="C74" s="77">
        <v>9.5238094999999991E-3</v>
      </c>
      <c r="D74" s="15">
        <v>207</v>
      </c>
      <c r="E74" s="32">
        <f t="shared" si="30"/>
        <v>-2.358490566037736E-2</v>
      </c>
      <c r="F74" s="18">
        <f>IF(ISNUMBER(D74), $B91 * E74, "")</f>
        <v>-3537.7358490566039</v>
      </c>
      <c r="G74" s="31">
        <v>206</v>
      </c>
      <c r="H74" s="32">
        <f t="shared" si="31"/>
        <v>-2.8301886792452831E-2</v>
      </c>
      <c r="I74" s="101">
        <f>IF(ISNUMBER(G74), $B91 * H74, "")</f>
        <v>-4245.2830188679245</v>
      </c>
      <c r="J74" s="15">
        <v>204</v>
      </c>
      <c r="K74" s="32">
        <f t="shared" si="32"/>
        <v>-3.7735849056603772E-2</v>
      </c>
      <c r="L74" s="18">
        <f>IF(ISNUMBER(J74), $B91 * K74, "")</f>
        <v>-5660.3773584905657</v>
      </c>
      <c r="M74" s="31">
        <v>207</v>
      </c>
      <c r="N74" s="32">
        <f t="shared" si="33"/>
        <v>-2.358490566037736E-2</v>
      </c>
      <c r="O74" s="18">
        <f>IF(ISNUMBER(M74), $B91 * N74, "")</f>
        <v>-3537.7358490566039</v>
      </c>
      <c r="Q74" s="264"/>
      <c r="R74" s="264"/>
      <c r="S74" s="264"/>
    </row>
    <row r="75" spans="1:19" ht="17.25" thickBot="1">
      <c r="A75" s="127" t="s">
        <v>230</v>
      </c>
      <c r="B75" s="128">
        <v>959</v>
      </c>
      <c r="C75" s="78">
        <v>8.4121977000000004E-3</v>
      </c>
      <c r="D75" s="20">
        <v>932</v>
      </c>
      <c r="E75" s="21">
        <f t="shared" si="30"/>
        <v>-2.8154327424400417E-2</v>
      </c>
      <c r="F75" s="22">
        <f>IF(ISNUMBER(D75), $B91 * E75, "")</f>
        <v>-4223.1491136600625</v>
      </c>
      <c r="G75" s="30">
        <v>921</v>
      </c>
      <c r="H75" s="21">
        <f t="shared" si="31"/>
        <v>-3.9624608967674661E-2</v>
      </c>
      <c r="I75" s="105">
        <f>IF(ISNUMBER(G75), $B91 * H75, "")</f>
        <v>-5943.6913451511991</v>
      </c>
      <c r="J75" s="20">
        <v>916</v>
      </c>
      <c r="K75" s="21">
        <f t="shared" si="32"/>
        <v>-4.4838373305526591E-2</v>
      </c>
      <c r="L75" s="22">
        <f>IF(ISNUMBER(J75), $B91 * K75, "")</f>
        <v>-6725.7559958289885</v>
      </c>
      <c r="M75" s="30">
        <v>919</v>
      </c>
      <c r="N75" s="21">
        <f t="shared" si="33"/>
        <v>-4.171011470281543E-2</v>
      </c>
      <c r="O75" s="22">
        <f>IF(ISNUMBER(M75), $B91 * N75, "")</f>
        <v>-6256.5172054223149</v>
      </c>
      <c r="Q75" s="264"/>
      <c r="R75" s="264"/>
      <c r="S75" s="264"/>
    </row>
    <row r="76" spans="1:19" ht="17.25" thickBot="1">
      <c r="A76" s="125" t="s">
        <v>264</v>
      </c>
      <c r="B76" s="129">
        <v>292</v>
      </c>
      <c r="C76" s="80">
        <v>3.4364260999999998E-3</v>
      </c>
      <c r="D76" s="106">
        <v>295</v>
      </c>
      <c r="E76" s="107">
        <f>IF(ISNUMBER(D76), (D76 - $B76) / $B76, "")</f>
        <v>1.0273972602739725E-2</v>
      </c>
      <c r="F76" s="108">
        <f>IF(ISNUMBER(D76), $B91 * E76, "")</f>
        <v>1541.0958904109589</v>
      </c>
      <c r="G76" s="109">
        <v>323</v>
      </c>
      <c r="H76" s="107">
        <f>IF(ISNUMBER(G76), (G76 - $B76) / $B76, "")</f>
        <v>0.10616438356164383</v>
      </c>
      <c r="I76" s="110">
        <f>IF(ISNUMBER(G76), $B91 * H76, "")</f>
        <v>15924.657534246575</v>
      </c>
      <c r="J76" s="106">
        <v>317</v>
      </c>
      <c r="K76" s="107">
        <f>IF(ISNUMBER(J76), (J76 - $B76) / $B76, "")</f>
        <v>8.5616438356164379E-2</v>
      </c>
      <c r="L76" s="108">
        <f>IF(ISNUMBER(J76), $B91 * K76, "")</f>
        <v>12842.465753424656</v>
      </c>
      <c r="M76" s="109">
        <v>312</v>
      </c>
      <c r="N76" s="107">
        <f>IF(ISNUMBER(M76), (M76 - $B76) / $B76, "")</f>
        <v>6.8493150684931503E-2</v>
      </c>
      <c r="O76" s="108">
        <f>IF(ISNUMBER(M76), $B91 * N76, "")</f>
        <v>10273.972602739725</v>
      </c>
      <c r="Q76" s="264"/>
      <c r="R76" s="264"/>
      <c r="S76" s="264"/>
    </row>
    <row r="77" spans="1:19" ht="17.25" thickBot="1">
      <c r="A77" s="125" t="s">
        <v>136</v>
      </c>
      <c r="B77" s="126">
        <v>350</v>
      </c>
      <c r="C77" s="77">
        <v>2.8653295E-3</v>
      </c>
      <c r="D77" s="15">
        <v>346</v>
      </c>
      <c r="E77" s="32">
        <f t="shared" ref="E77:E80" si="34">IF(ISNUMBER(D77), (D77 - $B77) / $B77, "")</f>
        <v>-1.1428571428571429E-2</v>
      </c>
      <c r="F77" s="18">
        <f>IF(ISNUMBER(D77), $B91 * E77, "")</f>
        <v>-1714.2857142857142</v>
      </c>
      <c r="G77" s="31">
        <v>344</v>
      </c>
      <c r="H77" s="32">
        <f t="shared" ref="H77:H80" si="35">IF(ISNUMBER(G77), (G77 - $B77) / $B77, "")</f>
        <v>-1.7142857142857144E-2</v>
      </c>
      <c r="I77" s="101">
        <f>IF(ISNUMBER(G77), $B91 * H77, "")</f>
        <v>-2571.4285714285716</v>
      </c>
      <c r="J77" s="15">
        <v>343</v>
      </c>
      <c r="K77" s="32">
        <f t="shared" ref="K77:K80" si="36">IF(ISNUMBER(J77), (J77 - $B77) / $B77, "")</f>
        <v>-0.02</v>
      </c>
      <c r="L77" s="18">
        <f>IF(ISNUMBER(J77), $B91 * K77, "")</f>
        <v>-3000</v>
      </c>
      <c r="M77" s="31">
        <v>341</v>
      </c>
      <c r="N77" s="32">
        <f t="shared" ref="N77:N80" si="37">IF(ISNUMBER(M77), (M77 - $B77) / $B77, "")</f>
        <v>-2.5714285714285714E-2</v>
      </c>
      <c r="O77" s="18">
        <f>IF(ISNUMBER(M77), $B91 * N77, "")</f>
        <v>-3857.1428571428569</v>
      </c>
      <c r="Q77" s="264"/>
      <c r="R77" s="264"/>
      <c r="S77" s="264"/>
    </row>
    <row r="78" spans="1:19" ht="17.25" thickBot="1">
      <c r="A78" s="125" t="s">
        <v>160</v>
      </c>
      <c r="B78" s="126">
        <v>110</v>
      </c>
      <c r="C78" s="77">
        <v>0</v>
      </c>
      <c r="D78" s="15">
        <v>107</v>
      </c>
      <c r="E78" s="32">
        <f t="shared" si="34"/>
        <v>-2.7272727272727271E-2</v>
      </c>
      <c r="F78" s="18">
        <f>IF(ISNUMBER(D78), $B91 * E78, "")</f>
        <v>-4090.9090909090905</v>
      </c>
      <c r="G78" s="31">
        <v>108</v>
      </c>
      <c r="H78" s="32">
        <f t="shared" si="35"/>
        <v>-1.8181818181818181E-2</v>
      </c>
      <c r="I78" s="101">
        <f>IF(ISNUMBER(G78), $B91 * H78, "")</f>
        <v>-2727.272727272727</v>
      </c>
      <c r="J78" s="15">
        <v>107</v>
      </c>
      <c r="K78" s="32">
        <f t="shared" si="36"/>
        <v>-2.7272727272727271E-2</v>
      </c>
      <c r="L78" s="18">
        <f>IF(ISNUMBER(J78), $B91 * K78, "")</f>
        <v>-4090.9090909090905</v>
      </c>
      <c r="M78" s="31">
        <v>109</v>
      </c>
      <c r="N78" s="32">
        <f t="shared" si="37"/>
        <v>-9.0909090909090905E-3</v>
      </c>
      <c r="O78" s="18">
        <f>IF(ISNUMBER(M78), $B91 * N78, "")</f>
        <v>-1363.6363636363635</v>
      </c>
      <c r="Q78" s="264"/>
      <c r="R78" s="264"/>
      <c r="S78" s="264"/>
    </row>
    <row r="79" spans="1:19" ht="17.25" thickBot="1">
      <c r="A79" s="125" t="s">
        <v>142</v>
      </c>
      <c r="B79" s="126">
        <v>111</v>
      </c>
      <c r="C79" s="77">
        <v>0</v>
      </c>
      <c r="D79" s="15">
        <v>110</v>
      </c>
      <c r="E79" s="32">
        <f t="shared" si="34"/>
        <v>-9.0090090090090089E-3</v>
      </c>
      <c r="F79" s="18">
        <f>IF(ISNUMBER(D79), $B91 * E79, "")</f>
        <v>-1351.3513513513512</v>
      </c>
      <c r="G79" s="31">
        <v>114</v>
      </c>
      <c r="H79" s="32">
        <f t="shared" si="35"/>
        <v>2.7027027027027029E-2</v>
      </c>
      <c r="I79" s="101">
        <f>IF(ISNUMBER(G79), $B91 * H79, "")</f>
        <v>4054.0540540540542</v>
      </c>
      <c r="J79" s="15">
        <v>114</v>
      </c>
      <c r="K79" s="32">
        <f t="shared" si="36"/>
        <v>2.7027027027027029E-2</v>
      </c>
      <c r="L79" s="18">
        <f>IF(ISNUMBER(J79), $B91 * K79, "")</f>
        <v>4054.0540540540542</v>
      </c>
      <c r="M79" s="31">
        <v>139</v>
      </c>
      <c r="N79" s="32">
        <f t="shared" si="37"/>
        <v>0.25225225225225223</v>
      </c>
      <c r="O79" s="18">
        <f>IF(ISNUMBER(M79), $B91 * N79, "")</f>
        <v>37837.837837837833</v>
      </c>
      <c r="Q79" s="33"/>
      <c r="R79" s="33"/>
    </row>
    <row r="80" spans="1:19" ht="17.25" thickBot="1">
      <c r="A80" s="130" t="s">
        <v>162</v>
      </c>
      <c r="B80" s="131">
        <v>739</v>
      </c>
      <c r="C80" s="79">
        <v>-1.3513513999999999E-3</v>
      </c>
      <c r="D80" s="24">
        <v>712</v>
      </c>
      <c r="E80" s="25">
        <f t="shared" si="34"/>
        <v>-3.6535859269282815E-2</v>
      </c>
      <c r="F80" s="104">
        <f>IF(ISNUMBER(D80), $B91 * E80, "")</f>
        <v>-5480.3788903924224</v>
      </c>
      <c r="G80" s="102">
        <v>704</v>
      </c>
      <c r="H80" s="25">
        <f t="shared" si="35"/>
        <v>-4.7361299052774017E-2</v>
      </c>
      <c r="I80" s="103">
        <f>IF(ISNUMBER(G80), $B91 * H80, "")</f>
        <v>-7104.1948579161026</v>
      </c>
      <c r="J80" s="24">
        <v>705</v>
      </c>
      <c r="K80" s="25">
        <f t="shared" si="36"/>
        <v>-4.6008119079837616E-2</v>
      </c>
      <c r="L80" s="104">
        <f>IF(ISNUMBER(J80), $B91 * K80, "")</f>
        <v>-6901.2178619756423</v>
      </c>
      <c r="M80" s="102">
        <v>708</v>
      </c>
      <c r="N80" s="25">
        <f t="shared" si="37"/>
        <v>-4.1948579161028419E-2</v>
      </c>
      <c r="O80" s="104">
        <f>IF(ISNUMBER(M80), $B91 * N80, "")</f>
        <v>-6292.2868741542625</v>
      </c>
      <c r="Q80" s="265"/>
      <c r="R80" s="266"/>
      <c r="S80" s="267"/>
    </row>
    <row r="81" spans="1:19">
      <c r="A81" s="123" t="s">
        <v>252</v>
      </c>
      <c r="B81" s="124">
        <v>394</v>
      </c>
      <c r="C81" s="76">
        <v>-2.5316456000000001E-3</v>
      </c>
      <c r="D81" s="13">
        <v>382</v>
      </c>
      <c r="E81" s="14">
        <f>IF(ISNUMBER(D81), (D81 - $B81) / $B81, "")</f>
        <v>-3.0456852791878174E-2</v>
      </c>
      <c r="F81" s="16">
        <f>IF(ISNUMBER(D81), $B91 * E81, "")</f>
        <v>-4568.5279187817259</v>
      </c>
      <c r="G81" s="29">
        <v>380</v>
      </c>
      <c r="H81" s="14">
        <f>IF(ISNUMBER(G81), (G81 - $B81) / $B81, "")</f>
        <v>-3.553299492385787E-2</v>
      </c>
      <c r="I81" s="100">
        <f>IF(ISNUMBER(G81), $B91 * H81, "")</f>
        <v>-5329.9492385786807</v>
      </c>
      <c r="J81" s="13">
        <v>377</v>
      </c>
      <c r="K81" s="14">
        <f>IF(ISNUMBER(J81), (J81 - $B81) / $B81, "")</f>
        <v>-4.3147208121827409E-2</v>
      </c>
      <c r="L81" s="16">
        <f>IF(ISNUMBER(J81), $B91 * K81, "")</f>
        <v>-6472.0812182741111</v>
      </c>
      <c r="M81" s="29">
        <v>382</v>
      </c>
      <c r="N81" s="14">
        <f>IF(ISNUMBER(M81), (M81 - $B81) / $B81, "")</f>
        <v>-3.0456852791878174E-2</v>
      </c>
      <c r="O81" s="16">
        <f>IF(ISNUMBER(M81), $B91 * N81, "")</f>
        <v>-4568.5279187817259</v>
      </c>
      <c r="Q81" s="268"/>
      <c r="R81" s="269"/>
      <c r="S81" s="270"/>
    </row>
    <row r="82" spans="1:19" ht="17.25" thickBot="1">
      <c r="A82" s="125" t="s">
        <v>116</v>
      </c>
      <c r="B82" s="126">
        <v>231</v>
      </c>
      <c r="C82" s="77">
        <v>-4.3103448000000001E-3</v>
      </c>
      <c r="D82" s="15">
        <v>231</v>
      </c>
      <c r="E82" s="32">
        <f t="shared" ref="E82:E85" si="38">IF(ISNUMBER(D82), (D82 - $B82) / $B82, "")</f>
        <v>0</v>
      </c>
      <c r="F82" s="18">
        <f>IF(ISNUMBER(D82), $B91 * E82, "")</f>
        <v>0</v>
      </c>
      <c r="G82" s="31">
        <v>226</v>
      </c>
      <c r="H82" s="32">
        <f t="shared" ref="H82:H85" si="39">IF(ISNUMBER(G82), (G82 - $B82) / $B82, "")</f>
        <v>-2.1645021645021644E-2</v>
      </c>
      <c r="I82" s="101">
        <f>IF(ISNUMBER(G82), $B91 * H82, "")</f>
        <v>-3246.7532467532465</v>
      </c>
      <c r="J82" s="15">
        <v>224</v>
      </c>
      <c r="K82" s="32">
        <f t="shared" ref="K82:K85" si="40">IF(ISNUMBER(J82), (J82 - $B82) / $B82, "")</f>
        <v>-3.0303030303030304E-2</v>
      </c>
      <c r="L82" s="18">
        <f>IF(ISNUMBER(J82), $B91 * K82, "")</f>
        <v>-4545.454545454546</v>
      </c>
      <c r="M82" s="31">
        <v>227</v>
      </c>
      <c r="N82" s="32">
        <f t="shared" ref="N82:N85" si="41">IF(ISNUMBER(M82), (M82 - $B82) / $B82, "")</f>
        <v>-1.7316017316017316E-2</v>
      </c>
      <c r="O82" s="18">
        <f>IF(ISNUMBER(M82), $B91 * N82, "")</f>
        <v>-2597.4025974025976</v>
      </c>
      <c r="Q82" s="271"/>
      <c r="R82" s="272"/>
      <c r="S82" s="273"/>
    </row>
    <row r="83" spans="1:19" ht="17.25" thickBot="1">
      <c r="A83" s="125" t="s">
        <v>192</v>
      </c>
      <c r="B83" s="126">
        <v>128</v>
      </c>
      <c r="C83" s="77">
        <v>-7.7519379999999999E-3</v>
      </c>
      <c r="D83" s="15">
        <v>126</v>
      </c>
      <c r="E83" s="32">
        <f t="shared" si="38"/>
        <v>-1.5625E-2</v>
      </c>
      <c r="F83" s="18">
        <f>IF(ISNUMBER(D83), $B91 * E83, "")</f>
        <v>-2343.75</v>
      </c>
      <c r="G83" s="31">
        <v>126</v>
      </c>
      <c r="H83" s="32">
        <f t="shared" si="39"/>
        <v>-1.5625E-2</v>
      </c>
      <c r="I83" s="101">
        <f>IF(ISNUMBER(G83), $B91 * H83, "")</f>
        <v>-2343.75</v>
      </c>
      <c r="J83" s="15">
        <v>125</v>
      </c>
      <c r="K83" s="32">
        <f t="shared" si="40"/>
        <v>-2.34375E-2</v>
      </c>
      <c r="L83" s="18">
        <f>IF(ISNUMBER(J83), $B91 * K83, "")</f>
        <v>-3515.625</v>
      </c>
      <c r="M83" s="31">
        <v>124</v>
      </c>
      <c r="N83" s="32">
        <f t="shared" si="41"/>
        <v>-3.125E-2</v>
      </c>
      <c r="O83" s="18">
        <f>IF(ISNUMBER(M83), $B91 * N83, "")</f>
        <v>-4687.5</v>
      </c>
      <c r="Q83" s="264"/>
      <c r="R83" s="264"/>
      <c r="S83" s="264"/>
    </row>
    <row r="84" spans="1:19" ht="17.25" thickBot="1">
      <c r="A84" s="125" t="s">
        <v>122</v>
      </c>
      <c r="B84" s="126">
        <v>589</v>
      </c>
      <c r="C84" s="77">
        <v>-8.4175084000000008E-3</v>
      </c>
      <c r="D84" s="15">
        <v>575</v>
      </c>
      <c r="E84" s="32">
        <f t="shared" si="38"/>
        <v>-2.3769100169779286E-2</v>
      </c>
      <c r="F84" s="18">
        <f>IF(ISNUMBER(D84), $B91 * E84, "")</f>
        <v>-3565.3650254668928</v>
      </c>
      <c r="G84" s="31">
        <v>574</v>
      </c>
      <c r="H84" s="32">
        <f t="shared" si="39"/>
        <v>-2.5466893039049237E-2</v>
      </c>
      <c r="I84" s="101">
        <f>IF(ISNUMBER(G84), $B91 * H84, "")</f>
        <v>-3820.0339558573855</v>
      </c>
      <c r="J84" s="15">
        <v>573</v>
      </c>
      <c r="K84" s="32">
        <f t="shared" si="40"/>
        <v>-2.7164685908319185E-2</v>
      </c>
      <c r="L84" s="18">
        <f>IF(ISNUMBER(J84), $B91 * K84, "")</f>
        <v>-4074.7028862478778</v>
      </c>
      <c r="M84" s="31">
        <v>576</v>
      </c>
      <c r="N84" s="32">
        <f t="shared" si="41"/>
        <v>-2.2071307300509338E-2</v>
      </c>
      <c r="O84" s="18">
        <f>IF(ISNUMBER(M84), $B91 * N84, "")</f>
        <v>-3310.6960950764005</v>
      </c>
      <c r="Q84" s="274"/>
      <c r="R84" s="274"/>
      <c r="S84" s="274"/>
    </row>
    <row r="85" spans="1:19" ht="17.25" thickBot="1">
      <c r="A85" s="127" t="s">
        <v>212</v>
      </c>
      <c r="B85" s="128">
        <v>971</v>
      </c>
      <c r="C85" s="78">
        <v>-9.1836734999999996E-3</v>
      </c>
      <c r="D85" s="20">
        <v>962</v>
      </c>
      <c r="E85" s="21">
        <f t="shared" si="38"/>
        <v>-9.2687950566426366E-3</v>
      </c>
      <c r="F85" s="22">
        <f>IF(ISNUMBER(D85), $B91 * E85, "")</f>
        <v>-1390.3192584963954</v>
      </c>
      <c r="G85" s="30">
        <v>958</v>
      </c>
      <c r="H85" s="21">
        <f t="shared" si="39"/>
        <v>-1.3388259526261586E-2</v>
      </c>
      <c r="I85" s="105">
        <f>IF(ISNUMBER(G85), $B91 * H85, "")</f>
        <v>-2008.2389289392379</v>
      </c>
      <c r="J85" s="20">
        <v>961</v>
      </c>
      <c r="K85" s="21">
        <f t="shared" si="40"/>
        <v>-1.0298661174047374E-2</v>
      </c>
      <c r="L85" s="22">
        <f>IF(ISNUMBER(J85), $B91 * K85, "")</f>
        <v>-1544.7991761071062</v>
      </c>
      <c r="M85" s="30">
        <v>963</v>
      </c>
      <c r="N85" s="21">
        <f t="shared" si="41"/>
        <v>-8.2389289392378988E-3</v>
      </c>
      <c r="O85" s="22">
        <f>IF(ISNUMBER(M85), $B91 * N85, "")</f>
        <v>-1235.8393408856848</v>
      </c>
      <c r="Q85" s="274"/>
      <c r="R85" s="274"/>
      <c r="S85" s="274"/>
    </row>
    <row r="86" spans="1:19" ht="17.25" thickBot="1">
      <c r="A86" s="125" t="s">
        <v>204</v>
      </c>
      <c r="B86" s="129">
        <v>863</v>
      </c>
      <c r="C86" s="80">
        <v>-9.1848450000000005E-3</v>
      </c>
      <c r="D86" s="106">
        <v>840</v>
      </c>
      <c r="E86" s="107">
        <f>IF(ISNUMBER(D86), (D86 - $B86) / $B86, "")</f>
        <v>-2.6651216685979143E-2</v>
      </c>
      <c r="F86" s="108">
        <f>IF(ISNUMBER(D86), $B91 * E86, "")</f>
        <v>-3997.6825028968715</v>
      </c>
      <c r="G86" s="109">
        <v>830</v>
      </c>
      <c r="H86" s="107">
        <f>IF(ISNUMBER(G86), (G86 - $B86) / $B86, "")</f>
        <v>-3.8238702201622246E-2</v>
      </c>
      <c r="I86" s="110">
        <f>IF(ISNUMBER(G86), $B91 * H86, "")</f>
        <v>-5735.8053302433373</v>
      </c>
      <c r="J86" s="106">
        <v>824</v>
      </c>
      <c r="K86" s="107">
        <f>IF(ISNUMBER(J86), (J86 - $B86) / $B86, "")</f>
        <v>-4.5191193511008108E-2</v>
      </c>
      <c r="L86" s="108">
        <f>IF(ISNUMBER(J86), $B91 * K86, "")</f>
        <v>-6778.6790266512162</v>
      </c>
      <c r="M86" s="109">
        <v>832</v>
      </c>
      <c r="N86" s="107">
        <f>IF(ISNUMBER(M86), (M86 - $B86) / $B86, "")</f>
        <v>-3.5921205098493628E-2</v>
      </c>
      <c r="O86" s="108">
        <f>IF(ISNUMBER(M86), $B91 * N86, "")</f>
        <v>-5388.1807647740443</v>
      </c>
      <c r="Q86" s="264"/>
      <c r="R86" s="264"/>
      <c r="S86" s="264"/>
    </row>
    <row r="87" spans="1:19" ht="17.25" thickBot="1">
      <c r="A87" s="125" t="s">
        <v>57</v>
      </c>
      <c r="B87" s="126">
        <v>210</v>
      </c>
      <c r="C87" s="77">
        <v>-9.4339622999999994E-3</v>
      </c>
      <c r="D87" s="15">
        <v>205</v>
      </c>
      <c r="E87" s="32">
        <f t="shared" ref="E87:E90" si="42">IF(ISNUMBER(D87), (D87 - $B87) / $B87, "")</f>
        <v>-2.3809523809523808E-2</v>
      </c>
      <c r="F87" s="18">
        <f>IF(ISNUMBER(D87), $B91 * E87, "")</f>
        <v>-3571.4285714285711</v>
      </c>
      <c r="G87" s="31">
        <v>205</v>
      </c>
      <c r="H87" s="32">
        <f t="shared" ref="H87:H90" si="43">IF(ISNUMBER(G87), (G87 - $B87) / $B87, "")</f>
        <v>-2.3809523809523808E-2</v>
      </c>
      <c r="I87" s="101">
        <f>IF(ISNUMBER(G87), $B91 * H87, "")</f>
        <v>-3571.4285714285711</v>
      </c>
      <c r="J87" s="15">
        <v>205</v>
      </c>
      <c r="K87" s="32">
        <f t="shared" ref="K87:K90" si="44">IF(ISNUMBER(J87), (J87 - $B87) / $B87, "")</f>
        <v>-2.3809523809523808E-2</v>
      </c>
      <c r="L87" s="18">
        <f>IF(ISNUMBER(J87), $B91 * K87, "")</f>
        <v>-3571.4285714285711</v>
      </c>
      <c r="M87" s="31">
        <v>206</v>
      </c>
      <c r="N87" s="32">
        <f t="shared" ref="N87:N90" si="45">IF(ISNUMBER(M87), (M87 - $B87) / $B87, "")</f>
        <v>-1.9047619047619049E-2</v>
      </c>
      <c r="O87" s="18">
        <f>IF(ISNUMBER(M87), $B91 * N87, "")</f>
        <v>-2857.1428571428573</v>
      </c>
      <c r="Q87" s="264"/>
      <c r="R87" s="264"/>
      <c r="S87" s="264"/>
    </row>
    <row r="88" spans="1:19" ht="17.25" thickBot="1">
      <c r="A88" s="125" t="s">
        <v>112</v>
      </c>
      <c r="B88" s="126">
        <v>909</v>
      </c>
      <c r="C88" s="77">
        <v>-1.19565217E-2</v>
      </c>
      <c r="D88" s="15">
        <v>922</v>
      </c>
      <c r="E88" s="32">
        <f t="shared" si="42"/>
        <v>1.4301430143014302E-2</v>
      </c>
      <c r="F88" s="18">
        <f>IF(ISNUMBER(D88), $B91 * E88, "")</f>
        <v>2145.2145214521452</v>
      </c>
      <c r="G88" s="31">
        <v>908</v>
      </c>
      <c r="H88" s="32">
        <f t="shared" si="43"/>
        <v>-1.1001100110011001E-3</v>
      </c>
      <c r="I88" s="101">
        <f>IF(ISNUMBER(G88), $B91 * H88, "")</f>
        <v>-165.016501650165</v>
      </c>
      <c r="J88" s="15">
        <v>904</v>
      </c>
      <c r="K88" s="32">
        <f t="shared" si="44"/>
        <v>-5.5005500550055009E-3</v>
      </c>
      <c r="L88" s="18">
        <f>IF(ISNUMBER(J88), $B91 * K88, "")</f>
        <v>-825.08250825082519</v>
      </c>
      <c r="M88" s="31">
        <v>903</v>
      </c>
      <c r="N88" s="32">
        <f t="shared" si="45"/>
        <v>-6.6006600660066007E-3</v>
      </c>
      <c r="O88" s="18">
        <f>IF(ISNUMBER(M88), $B91 * N88, "")</f>
        <v>-990.09900990099015</v>
      </c>
      <c r="Q88" s="264"/>
      <c r="R88" s="264"/>
      <c r="S88" s="264"/>
    </row>
    <row r="89" spans="1:19">
      <c r="A89" s="125" t="s">
        <v>234</v>
      </c>
      <c r="B89" s="126">
        <v>708</v>
      </c>
      <c r="C89" s="77">
        <v>-1.2552301300000001E-2</v>
      </c>
      <c r="D89" s="15">
        <v>687</v>
      </c>
      <c r="E89" s="32">
        <f t="shared" si="42"/>
        <v>-2.9661016949152543E-2</v>
      </c>
      <c r="F89" s="18">
        <f>IF(ISNUMBER(D89), $B91 * E89, "")</f>
        <v>-4449.1525423728817</v>
      </c>
      <c r="G89" s="31">
        <v>675</v>
      </c>
      <c r="H89" s="32">
        <f t="shared" si="43"/>
        <v>-4.6610169491525424E-2</v>
      </c>
      <c r="I89" s="101">
        <f>IF(ISNUMBER(G89), $B91 * H89, "")</f>
        <v>-6991.5254237288136</v>
      </c>
      <c r="J89" s="15">
        <v>673</v>
      </c>
      <c r="K89" s="32">
        <f t="shared" si="44"/>
        <v>-4.9435028248587573E-2</v>
      </c>
      <c r="L89" s="18">
        <f>IF(ISNUMBER(J89), $B91 * K89, "")</f>
        <v>-7415.2542372881362</v>
      </c>
      <c r="M89" s="31">
        <v>682</v>
      </c>
      <c r="N89" s="32">
        <f t="shared" si="45"/>
        <v>-3.6723163841807911E-2</v>
      </c>
      <c r="O89" s="18">
        <f>IF(ISNUMBER(M89), $B91 * N89, "")</f>
        <v>-5508.4745762711864</v>
      </c>
      <c r="Q89" s="253"/>
      <c r="R89" s="254"/>
      <c r="S89" s="255"/>
    </row>
    <row r="90" spans="1:19" ht="17.25" thickBot="1">
      <c r="A90" s="130" t="s">
        <v>218</v>
      </c>
      <c r="B90" s="131">
        <v>232</v>
      </c>
      <c r="C90" s="79">
        <v>-1.27659574E-2</v>
      </c>
      <c r="D90" s="24">
        <v>228</v>
      </c>
      <c r="E90" s="25">
        <f t="shared" si="42"/>
        <v>-1.7241379310344827E-2</v>
      </c>
      <c r="F90" s="104">
        <f>IF(ISNUMBER(D90), $B91 * E90, "")</f>
        <v>-2586.2068965517242</v>
      </c>
      <c r="G90" s="102">
        <v>223</v>
      </c>
      <c r="H90" s="25">
        <f t="shared" si="43"/>
        <v>-3.8793103448275863E-2</v>
      </c>
      <c r="I90" s="103">
        <f>IF(ISNUMBER(G90), $B91 * H90, "")</f>
        <v>-5818.9655172413795</v>
      </c>
      <c r="J90" s="24">
        <v>224</v>
      </c>
      <c r="K90" s="25">
        <f t="shared" si="44"/>
        <v>-3.4482758620689655E-2</v>
      </c>
      <c r="L90" s="104">
        <f>IF(ISNUMBER(J90), $B91 * K90, "")</f>
        <v>-5172.4137931034484</v>
      </c>
      <c r="M90" s="102">
        <v>226</v>
      </c>
      <c r="N90" s="25">
        <f t="shared" si="45"/>
        <v>-2.5862068965517241E-2</v>
      </c>
      <c r="O90" s="104">
        <f>IF(ISNUMBER(M90), $B91 * N90, "")</f>
        <v>-3879.3103448275861</v>
      </c>
      <c r="Q90" s="256"/>
      <c r="R90" s="257"/>
      <c r="S90" s="258"/>
    </row>
    <row r="91" spans="1:19" ht="17.25" thickBot="1">
      <c r="A91" s="132" t="s">
        <v>268</v>
      </c>
      <c r="B91" s="317">
        <f>$B$37</f>
        <v>150000</v>
      </c>
      <c r="C91" s="318"/>
      <c r="D91" s="26" t="s">
        <v>269</v>
      </c>
      <c r="E91" s="27">
        <f>IF(COUNT(E71:E90), SUM(E71:E90) / COUNT(E71:E90), 0)</f>
        <v>-1.8750239707407045E-2</v>
      </c>
      <c r="F91" s="28">
        <f>SUM(F71:F90)</f>
        <v>-56250.719122221162</v>
      </c>
      <c r="G91" s="26" t="s">
        <v>269</v>
      </c>
      <c r="H91" s="27">
        <f>IF(COUNT(H71:H90), SUM(H71:H90) / COUNT(H71:H90), 0)</f>
        <v>-1.9871449973800262E-2</v>
      </c>
      <c r="I91" s="28">
        <f>SUM(I71:I90)</f>
        <v>-59614.34992140079</v>
      </c>
      <c r="J91" s="26" t="s">
        <v>269</v>
      </c>
      <c r="K91" s="27">
        <f>IF(COUNT(K71:K90), SUM(K71:K90) / COUNT(K71:K90), 0)</f>
        <v>-2.4090022457835456E-2</v>
      </c>
      <c r="L91" s="28">
        <f>SUM(L71:L90)</f>
        <v>-72270.067373506376</v>
      </c>
      <c r="M91" s="26" t="s">
        <v>269</v>
      </c>
      <c r="N91" s="27">
        <f>IF(COUNT(N71:N90), SUM(N71:N90) / COUNT(N71:N90), 0)</f>
        <v>-8.5403176310998707E-3</v>
      </c>
      <c r="O91" s="28">
        <f>SUM(O71:O90)</f>
        <v>-25620.952893299607</v>
      </c>
      <c r="Q91" s="259"/>
      <c r="R91" s="260"/>
      <c r="S91" s="261"/>
    </row>
    <row r="93" spans="1:19" ht="17.25" thickBot="1"/>
    <row r="94" spans="1:19" ht="17.25" thickBot="1">
      <c r="A94" s="275" t="s">
        <v>46</v>
      </c>
      <c r="B94" s="276"/>
      <c r="C94" s="276"/>
      <c r="D94" s="276"/>
      <c r="E94" s="276"/>
      <c r="F94" s="276"/>
      <c r="G94" s="276"/>
      <c r="H94" s="276"/>
      <c r="I94" s="276"/>
      <c r="J94" s="276"/>
      <c r="K94" s="276"/>
      <c r="L94" s="276"/>
      <c r="M94" s="276"/>
      <c r="N94" s="276"/>
      <c r="O94" s="277"/>
      <c r="Q94" s="274"/>
      <c r="R94" s="274"/>
      <c r="S94" s="274"/>
    </row>
    <row r="95" spans="1:19" ht="17.25" thickBot="1">
      <c r="A95" s="225" t="s">
        <v>265</v>
      </c>
      <c r="B95" s="275" t="s">
        <v>49</v>
      </c>
      <c r="C95" s="277"/>
      <c r="D95" s="275" t="s">
        <v>58</v>
      </c>
      <c r="E95" s="276"/>
      <c r="F95" s="277"/>
      <c r="G95" s="278">
        <f>_xlfn.IFNA(VLOOKUP(B95, 현재가테이블!$B$2:$D$200, 2, FALSE), "-")</f>
        <v>74050000</v>
      </c>
      <c r="H95" s="279"/>
      <c r="I95" s="280"/>
      <c r="J95" s="275" t="s">
        <v>59</v>
      </c>
      <c r="K95" s="276"/>
      <c r="L95" s="277"/>
      <c r="M95" s="281">
        <f>_xlfn.IFNA(VLOOKUP(B95, 현재가테이블!$B$2:$D$200, 3, FALSE), "-")</f>
        <v>-1.04236269E-2</v>
      </c>
      <c r="N95" s="282"/>
      <c r="O95" s="283"/>
      <c r="Q95" s="274"/>
      <c r="R95" s="274"/>
      <c r="S95" s="274"/>
    </row>
    <row r="96" spans="1:19" ht="17.25" thickBot="1">
      <c r="A96" s="319" t="s">
        <v>55</v>
      </c>
      <c r="B96" s="315" t="str">
        <f>TEXT($G$1, "[$-ko-KR]yyyy-mm-dd(ddd) ") &amp; "오전 00:00"</f>
        <v>2021-10-18(월) 오전 00:00</v>
      </c>
      <c r="C96" s="316"/>
      <c r="D96" s="288" t="str">
        <f>TEXT($G$1, "[$-ko-KR]yyyy-mm-dd(ddd) ") &amp; "오후 14:00"</f>
        <v>2021-10-18(월) 오후 14:00</v>
      </c>
      <c r="E96" s="289"/>
      <c r="F96" s="290"/>
      <c r="G96" s="288" t="str">
        <f>TEXT($G$1, "[$-ko-KR]yyyy-mm-dd(ddd) ") &amp; "오후 19:00"</f>
        <v>2021-10-18(월) 오후 19:00</v>
      </c>
      <c r="H96" s="289"/>
      <c r="I96" s="290"/>
      <c r="J96" s="288" t="str">
        <f>TEXT($G$1, "[$-ko-KR]yyyy-mm-dd(ddd) ") &amp; "오후 21:00"</f>
        <v>2021-10-18(월) 오후 21:00</v>
      </c>
      <c r="K96" s="289"/>
      <c r="L96" s="290"/>
      <c r="M96" s="288" t="str">
        <f>TEXT($G$1+1, "[$-ko-KR]yyyy-mm-dd(ddd) ") &amp; "오전 00:00"</f>
        <v>2021-10-19(화) 오전 00:00</v>
      </c>
      <c r="N96" s="289"/>
      <c r="O96" s="290"/>
      <c r="Q96" s="274"/>
      <c r="R96" s="274"/>
      <c r="S96" s="274"/>
    </row>
    <row r="97" spans="1:19" ht="17.25" thickBot="1">
      <c r="A97" s="320"/>
      <c r="B97" s="121" t="s">
        <v>58</v>
      </c>
      <c r="C97" s="122" t="s">
        <v>59</v>
      </c>
      <c r="D97" s="2" t="s">
        <v>58</v>
      </c>
      <c r="E97" s="10" t="s">
        <v>266</v>
      </c>
      <c r="F97" s="11" t="s">
        <v>267</v>
      </c>
      <c r="G97" s="226" t="s">
        <v>58</v>
      </c>
      <c r="H97" s="227" t="s">
        <v>266</v>
      </c>
      <c r="I97" s="228" t="s">
        <v>267</v>
      </c>
      <c r="J97" s="10" t="s">
        <v>58</v>
      </c>
      <c r="K97" s="10" t="s">
        <v>266</v>
      </c>
      <c r="L97" s="115" t="s">
        <v>267</v>
      </c>
      <c r="M97" s="2" t="s">
        <v>58</v>
      </c>
      <c r="N97" s="10" t="s">
        <v>266</v>
      </c>
      <c r="O97" s="66" t="s">
        <v>267</v>
      </c>
      <c r="Q97" s="264"/>
      <c r="R97" s="264"/>
      <c r="S97" s="264"/>
    </row>
    <row r="98" spans="1:19" ht="17.25" thickBot="1">
      <c r="A98" s="123" t="s">
        <v>166</v>
      </c>
      <c r="B98" s="124">
        <v>2625</v>
      </c>
      <c r="C98" s="76">
        <v>9.1476091499999995E-2</v>
      </c>
      <c r="D98" s="13">
        <v>3270</v>
      </c>
      <c r="E98" s="14">
        <f>IF(ISNUMBER(D98), (D98 - $B98) / $B98, "")</f>
        <v>0.24571428571428572</v>
      </c>
      <c r="F98" s="16">
        <f>IF(ISNUMBER(D98), $B118 * E98, "")</f>
        <v>36857.142857142855</v>
      </c>
      <c r="G98" s="29">
        <v>3095</v>
      </c>
      <c r="H98" s="14">
        <f>IF(ISNUMBER(G98), (G98 - $B98) / $B98, "")</f>
        <v>0.17904761904761904</v>
      </c>
      <c r="I98" s="100">
        <f>IF(ISNUMBER(G98), $B118 * H98, "")</f>
        <v>26857.142857142855</v>
      </c>
      <c r="J98" s="13">
        <v>3060</v>
      </c>
      <c r="K98" s="14">
        <f>IF(ISNUMBER(J98), (J98 - $B98) / $B98, "")</f>
        <v>0.1657142857142857</v>
      </c>
      <c r="L98" s="16">
        <f>IF(ISNUMBER(J98), $B118 * K98, "")</f>
        <v>24857.142857142855</v>
      </c>
      <c r="M98" s="29">
        <v>3035</v>
      </c>
      <c r="N98" s="14">
        <f>IF(ISNUMBER(M98), (M98 - $B98) / $B98, "")</f>
        <v>0.15619047619047619</v>
      </c>
      <c r="O98" s="16">
        <f>IF(ISNUMBER(M98), $B118 * N98, "")</f>
        <v>23428.571428571428</v>
      </c>
      <c r="Q98" s="274"/>
      <c r="R98" s="274"/>
      <c r="S98" s="274"/>
    </row>
    <row r="99" spans="1:19" ht="17.25" thickBot="1">
      <c r="A99" s="125" t="s">
        <v>126</v>
      </c>
      <c r="B99" s="126">
        <v>155</v>
      </c>
      <c r="C99" s="77">
        <v>5.4421768699999998E-2</v>
      </c>
      <c r="D99" s="15">
        <v>149</v>
      </c>
      <c r="E99" s="32">
        <f t="shared" ref="E99:E102" si="46">IF(ISNUMBER(D99), (D99 - $B99) / $B99, "")</f>
        <v>-3.870967741935484E-2</v>
      </c>
      <c r="F99" s="18">
        <f>IF(ISNUMBER(D99), $B118 * E99, "")</f>
        <v>-5806.4516129032263</v>
      </c>
      <c r="G99" s="31">
        <v>148</v>
      </c>
      <c r="H99" s="32">
        <f t="shared" ref="H99:H102" si="47">IF(ISNUMBER(G99), (G99 - $B99) / $B99, "")</f>
        <v>-4.5161290322580643E-2</v>
      </c>
      <c r="I99" s="101">
        <f>IF(ISNUMBER(G99), $B118 * H99, "")</f>
        <v>-6774.1935483870966</v>
      </c>
      <c r="J99" s="15">
        <v>146</v>
      </c>
      <c r="K99" s="32">
        <f t="shared" ref="K99:K102" si="48">IF(ISNUMBER(J99), (J99 - $B99) / $B99, "")</f>
        <v>-5.8064516129032261E-2</v>
      </c>
      <c r="L99" s="18">
        <f>IF(ISNUMBER(J99), $B118 * K99, "")</f>
        <v>-8709.677419354839</v>
      </c>
      <c r="M99" s="31">
        <v>147</v>
      </c>
      <c r="N99" s="32">
        <f t="shared" ref="N99:N102" si="49">IF(ISNUMBER(M99), (M99 - $B99) / $B99, "")</f>
        <v>-5.1612903225806452E-2</v>
      </c>
      <c r="O99" s="18">
        <f>IF(ISNUMBER(M99), $B118 * N99, "")</f>
        <v>-7741.9354838709678</v>
      </c>
      <c r="Q99" s="274"/>
      <c r="R99" s="274"/>
      <c r="S99" s="274"/>
    </row>
    <row r="100" spans="1:19" ht="17.25" thickBot="1">
      <c r="A100" s="125" t="s">
        <v>336</v>
      </c>
      <c r="B100" s="126">
        <v>201450</v>
      </c>
      <c r="C100" s="77">
        <v>4.1354355099999997E-2</v>
      </c>
      <c r="D100" s="15">
        <v>197400</v>
      </c>
      <c r="E100" s="32">
        <f t="shared" si="46"/>
        <v>-2.0104244229337303E-2</v>
      </c>
      <c r="F100" s="18">
        <f>IF(ISNUMBER(D100), $B118 * E100, "")</f>
        <v>-3015.6366344005955</v>
      </c>
      <c r="G100" s="31">
        <v>195000</v>
      </c>
      <c r="H100" s="32">
        <f t="shared" si="47"/>
        <v>-3.2017870439314963E-2</v>
      </c>
      <c r="I100" s="101">
        <f>IF(ISNUMBER(G100), $B118 * H100, "")</f>
        <v>-4802.6805658972444</v>
      </c>
      <c r="J100" s="15">
        <v>193900</v>
      </c>
      <c r="K100" s="32">
        <f t="shared" si="48"/>
        <v>-3.7478282452221394E-2</v>
      </c>
      <c r="L100" s="18">
        <f>IF(ISNUMBER(J100), $B118 * K100, "")</f>
        <v>-5621.7423678332088</v>
      </c>
      <c r="M100" s="31">
        <v>193800</v>
      </c>
      <c r="N100" s="32">
        <f t="shared" si="49"/>
        <v>-3.7974683544303799E-2</v>
      </c>
      <c r="O100" s="18">
        <f>IF(ISNUMBER(M100), $B118 * N100, "")</f>
        <v>-5696.2025316455702</v>
      </c>
      <c r="Q100" s="264"/>
      <c r="R100" s="264"/>
      <c r="S100" s="264"/>
    </row>
    <row r="101" spans="1:19" ht="17.25" thickBot="1">
      <c r="A101" s="125" t="s">
        <v>226</v>
      </c>
      <c r="B101" s="126">
        <v>895</v>
      </c>
      <c r="C101" s="77">
        <v>3.3487297899999997E-2</v>
      </c>
      <c r="D101" s="15">
        <v>866</v>
      </c>
      <c r="E101" s="32">
        <f t="shared" si="46"/>
        <v>-3.2402234636871509E-2</v>
      </c>
      <c r="F101" s="18">
        <f>IF(ISNUMBER(D101), $B118 * E101, "")</f>
        <v>-4860.3351955307262</v>
      </c>
      <c r="G101" s="31">
        <v>864</v>
      </c>
      <c r="H101" s="32">
        <f t="shared" si="47"/>
        <v>-3.4636871508379886E-2</v>
      </c>
      <c r="I101" s="101">
        <f>IF(ISNUMBER(G101), $B118 * H101, "")</f>
        <v>-5195.5307262569831</v>
      </c>
      <c r="J101" s="15">
        <v>863</v>
      </c>
      <c r="K101" s="32">
        <f t="shared" si="48"/>
        <v>-3.5754189944134075E-2</v>
      </c>
      <c r="L101" s="18">
        <f>IF(ISNUMBER(J101), $B118 * K101, "")</f>
        <v>-5363.1284916201112</v>
      </c>
      <c r="M101" s="31">
        <v>866</v>
      </c>
      <c r="N101" s="32">
        <f t="shared" si="49"/>
        <v>-3.2402234636871509E-2</v>
      </c>
      <c r="O101" s="18">
        <f>IF(ISNUMBER(M101), $B118 * N101, "")</f>
        <v>-4860.3351955307262</v>
      </c>
      <c r="Q101" s="264"/>
      <c r="R101" s="264"/>
      <c r="S101" s="264"/>
    </row>
    <row r="102" spans="1:19" ht="17.25" thickBot="1">
      <c r="A102" s="127" t="s">
        <v>248</v>
      </c>
      <c r="B102" s="128">
        <v>96.6</v>
      </c>
      <c r="C102" s="78">
        <v>2.9850746300000001E-2</v>
      </c>
      <c r="D102" s="20">
        <v>93.3</v>
      </c>
      <c r="E102" s="21">
        <f t="shared" si="46"/>
        <v>-3.4161490683229788E-2</v>
      </c>
      <c r="F102" s="22">
        <f>IF(ISNUMBER(D102), $B118 * E102, "")</f>
        <v>-5124.2236024844678</v>
      </c>
      <c r="G102" s="30">
        <v>92.6</v>
      </c>
      <c r="H102" s="21">
        <f t="shared" si="47"/>
        <v>-4.1407867494824016E-2</v>
      </c>
      <c r="I102" s="105">
        <f>IF(ISNUMBER(G102), $B118 * H102, "")</f>
        <v>-6211.1801242236024</v>
      </c>
      <c r="J102" s="20">
        <v>92.2</v>
      </c>
      <c r="K102" s="21">
        <f t="shared" si="48"/>
        <v>-4.5548654244306333E-2</v>
      </c>
      <c r="L102" s="22">
        <f>IF(ISNUMBER(J102), $B118 * K102, "")</f>
        <v>-6832.2981366459499</v>
      </c>
      <c r="M102" s="30">
        <v>92.7</v>
      </c>
      <c r="N102" s="21">
        <f t="shared" si="49"/>
        <v>-4.0372670807453333E-2</v>
      </c>
      <c r="O102" s="22">
        <f>IF(ISNUMBER(M102), $B118 * N102, "")</f>
        <v>-6055.9006211180003</v>
      </c>
      <c r="Q102" s="264"/>
      <c r="R102" s="264"/>
      <c r="S102" s="264"/>
    </row>
    <row r="103" spans="1:19" ht="17.25" thickBot="1">
      <c r="A103" s="125" t="s">
        <v>170</v>
      </c>
      <c r="B103" s="129">
        <v>4090</v>
      </c>
      <c r="C103" s="80">
        <v>2.7638190999999999E-2</v>
      </c>
      <c r="D103" s="106">
        <v>3850</v>
      </c>
      <c r="E103" s="107">
        <f>IF(ISNUMBER(D103), (D103 - $B103) / $B103, "")</f>
        <v>-5.8679706601466992E-2</v>
      </c>
      <c r="F103" s="108">
        <f>IF(ISNUMBER(D103), $B118 * E103, "")</f>
        <v>-8801.955990220049</v>
      </c>
      <c r="G103" s="109">
        <v>3800</v>
      </c>
      <c r="H103" s="107">
        <f>IF(ISNUMBER(G103), (G103 - $B103) / $B103, "")</f>
        <v>-7.090464547677261E-2</v>
      </c>
      <c r="I103" s="110">
        <f>IF(ISNUMBER(G103), $B118 * H103, "")</f>
        <v>-10635.696821515892</v>
      </c>
      <c r="J103" s="106">
        <v>3760</v>
      </c>
      <c r="K103" s="107">
        <f>IF(ISNUMBER(J103), (J103 - $B103) / $B103, "")</f>
        <v>-8.0684596577017112E-2</v>
      </c>
      <c r="L103" s="108">
        <f>IF(ISNUMBER(J103), $B118 * K103, "")</f>
        <v>-12102.689486552566</v>
      </c>
      <c r="M103" s="109">
        <v>3785</v>
      </c>
      <c r="N103" s="107">
        <f>IF(ISNUMBER(M103), (M103 - $B103) / $B103, "")</f>
        <v>-7.45721271393643E-2</v>
      </c>
      <c r="O103" s="108">
        <f>IF(ISNUMBER(M103), $B118 * N103, "")</f>
        <v>-11185.819070904645</v>
      </c>
      <c r="Q103" s="264"/>
      <c r="R103" s="264"/>
      <c r="S103" s="264"/>
    </row>
    <row r="104" spans="1:19" ht="17.25" thickBot="1">
      <c r="A104" s="125" t="s">
        <v>150</v>
      </c>
      <c r="B104" s="126">
        <v>125</v>
      </c>
      <c r="C104" s="77">
        <v>2.45901639E-2</v>
      </c>
      <c r="D104" s="15">
        <v>123</v>
      </c>
      <c r="E104" s="32">
        <f t="shared" ref="E104:E107" si="50">IF(ISNUMBER(D104), (D104 - $B104) / $B104, "")</f>
        <v>-1.6E-2</v>
      </c>
      <c r="F104" s="18">
        <f>IF(ISNUMBER(D104), $B118 * E104, "")</f>
        <v>-2400</v>
      </c>
      <c r="G104" s="31">
        <v>120</v>
      </c>
      <c r="H104" s="32">
        <f t="shared" ref="H104:H107" si="51">IF(ISNUMBER(G104), (G104 - $B104) / $B104, "")</f>
        <v>-0.04</v>
      </c>
      <c r="I104" s="101">
        <f>IF(ISNUMBER(G104), $B118 * H104, "")</f>
        <v>-6000</v>
      </c>
      <c r="J104" s="15">
        <v>121</v>
      </c>
      <c r="K104" s="32">
        <f t="shared" ref="K104:K107" si="52">IF(ISNUMBER(J104), (J104 - $B104) / $B104, "")</f>
        <v>-3.2000000000000001E-2</v>
      </c>
      <c r="L104" s="18">
        <f>IF(ISNUMBER(J104), $B118 * K104, "")</f>
        <v>-4800</v>
      </c>
      <c r="M104" s="31">
        <v>121</v>
      </c>
      <c r="N104" s="32">
        <f t="shared" ref="N104:N107" si="53">IF(ISNUMBER(M104), (M104 - $B104) / $B104, "")</f>
        <v>-3.2000000000000001E-2</v>
      </c>
      <c r="O104" s="18">
        <f>IF(ISNUMBER(M104), $B118 * N104, "")</f>
        <v>-4800</v>
      </c>
      <c r="Q104" s="264"/>
      <c r="R104" s="264"/>
      <c r="S104" s="264"/>
    </row>
    <row r="105" spans="1:19" ht="17.25" thickBot="1">
      <c r="A105" s="125" t="s">
        <v>152</v>
      </c>
      <c r="B105" s="126">
        <v>156100</v>
      </c>
      <c r="C105" s="77">
        <v>1.6606968400000002E-2</v>
      </c>
      <c r="D105" s="15">
        <v>152000</v>
      </c>
      <c r="E105" s="32">
        <f t="shared" si="50"/>
        <v>-2.626521460602178E-2</v>
      </c>
      <c r="F105" s="18">
        <f>IF(ISNUMBER(D105), $B118 * E105, "")</f>
        <v>-3939.7821909032668</v>
      </c>
      <c r="G105" s="31">
        <v>150850</v>
      </c>
      <c r="H105" s="32">
        <f t="shared" si="51"/>
        <v>-3.3632286995515695E-2</v>
      </c>
      <c r="I105" s="101">
        <f>IF(ISNUMBER(G105), $B118 * H105, "")</f>
        <v>-5044.8430493273545</v>
      </c>
      <c r="J105" s="15">
        <v>149950</v>
      </c>
      <c r="K105" s="32">
        <f t="shared" si="52"/>
        <v>-3.9397821909032668E-2</v>
      </c>
      <c r="L105" s="18">
        <f>IF(ISNUMBER(J105), $B118 * K105, "")</f>
        <v>-5909.6732863549005</v>
      </c>
      <c r="M105" s="31">
        <v>148600</v>
      </c>
      <c r="N105" s="32">
        <f t="shared" si="53"/>
        <v>-4.8046124279308135E-2</v>
      </c>
      <c r="O105" s="18">
        <f>IF(ISNUMBER(M105), $B118 * N105, "")</f>
        <v>-7206.9186418962199</v>
      </c>
      <c r="Q105" s="264"/>
      <c r="R105" s="264"/>
      <c r="S105" s="264"/>
    </row>
    <row r="106" spans="1:19" ht="17.25" thickBot="1">
      <c r="A106" s="125" t="s">
        <v>194</v>
      </c>
      <c r="B106" s="126">
        <v>4110</v>
      </c>
      <c r="C106" s="77">
        <v>1.6069221299999999E-2</v>
      </c>
      <c r="D106" s="15">
        <v>4340</v>
      </c>
      <c r="E106" s="32">
        <f t="shared" si="50"/>
        <v>5.5961070559610707E-2</v>
      </c>
      <c r="F106" s="18">
        <f>IF(ISNUMBER(D106), $B118 * E106, "")</f>
        <v>8394.1605839416061</v>
      </c>
      <c r="G106" s="31">
        <v>4450</v>
      </c>
      <c r="H106" s="32">
        <f t="shared" si="51"/>
        <v>8.2725060827250604E-2</v>
      </c>
      <c r="I106" s="101">
        <f>IF(ISNUMBER(G106), $B118 * H106, "")</f>
        <v>12408.75912408759</v>
      </c>
      <c r="J106" s="15">
        <v>4435</v>
      </c>
      <c r="K106" s="32">
        <f t="shared" si="52"/>
        <v>7.9075425790754258E-2</v>
      </c>
      <c r="L106" s="18">
        <f>IF(ISNUMBER(J106), $B118 * K106, "")</f>
        <v>11861.313868613139</v>
      </c>
      <c r="M106" s="31">
        <v>4385</v>
      </c>
      <c r="N106" s="32">
        <f t="shared" si="53"/>
        <v>6.6909975669099758E-2</v>
      </c>
      <c r="O106" s="18">
        <f>IF(ISNUMBER(M106), $B118 * N106, "")</f>
        <v>10036.496350364963</v>
      </c>
      <c r="Q106" s="33"/>
      <c r="R106" s="33"/>
    </row>
    <row r="107" spans="1:19" ht="17.25" thickBot="1">
      <c r="A107" s="130" t="s">
        <v>102</v>
      </c>
      <c r="B107" s="131">
        <v>1195</v>
      </c>
      <c r="C107" s="79">
        <v>1.27118644E-2</v>
      </c>
      <c r="D107" s="24">
        <v>1155</v>
      </c>
      <c r="E107" s="25">
        <f t="shared" si="50"/>
        <v>-3.3472803347280332E-2</v>
      </c>
      <c r="F107" s="104">
        <f>IF(ISNUMBER(D107), $B118 * E107, "")</f>
        <v>-5020.9205020920499</v>
      </c>
      <c r="G107" s="102">
        <v>1135</v>
      </c>
      <c r="H107" s="25">
        <f t="shared" si="51"/>
        <v>-5.0209205020920501E-2</v>
      </c>
      <c r="I107" s="103">
        <f>IF(ISNUMBER(G107), $B118 * H107, "")</f>
        <v>-7531.3807531380753</v>
      </c>
      <c r="J107" s="24">
        <v>1130</v>
      </c>
      <c r="K107" s="25">
        <f t="shared" si="52"/>
        <v>-5.4393305439330547E-2</v>
      </c>
      <c r="L107" s="104">
        <f>IF(ISNUMBER(J107), $B118 * K107, "")</f>
        <v>-8158.9958158995823</v>
      </c>
      <c r="M107" s="102">
        <v>1125</v>
      </c>
      <c r="N107" s="25">
        <f t="shared" si="53"/>
        <v>-5.8577405857740586E-2</v>
      </c>
      <c r="O107" s="104">
        <f>IF(ISNUMBER(M107), $B118 * N107, "")</f>
        <v>-8786.6108786610876</v>
      </c>
      <c r="Q107" s="265"/>
      <c r="R107" s="266"/>
      <c r="S107" s="267"/>
    </row>
    <row r="108" spans="1:19">
      <c r="A108" s="123" t="s">
        <v>328</v>
      </c>
      <c r="B108" s="124">
        <v>0.252</v>
      </c>
      <c r="C108" s="76">
        <v>1.20481928E-2</v>
      </c>
      <c r="D108" s="13">
        <v>0.24099999999999999</v>
      </c>
      <c r="E108" s="14">
        <f>IF(ISNUMBER(D108), (D108 - $B108) / $B108, "")</f>
        <v>-4.365079365079369E-2</v>
      </c>
      <c r="F108" s="16">
        <f>IF(ISNUMBER(D108), $B118 * E108, "")</f>
        <v>-6547.6190476190532</v>
      </c>
      <c r="G108" s="29">
        <v>0.24</v>
      </c>
      <c r="H108" s="14">
        <f>IF(ISNUMBER(G108), (G108 - $B108) / $B108, "")</f>
        <v>-4.7619047619047658E-2</v>
      </c>
      <c r="I108" s="100">
        <f>IF(ISNUMBER(G108), $B118 * H108, "")</f>
        <v>-7142.8571428571486</v>
      </c>
      <c r="J108" s="13">
        <v>0.24099999999999999</v>
      </c>
      <c r="K108" s="14">
        <f>IF(ISNUMBER(J108), (J108 - $B108) / $B108, "")</f>
        <v>-4.365079365079369E-2</v>
      </c>
      <c r="L108" s="16">
        <f>IF(ISNUMBER(J108), $B118 * K108, "")</f>
        <v>-6547.6190476190532</v>
      </c>
      <c r="M108" s="29">
        <v>0.23899999999999999</v>
      </c>
      <c r="N108" s="14">
        <f>IF(ISNUMBER(M108), (M108 - $B108) / $B108, "")</f>
        <v>-5.1587301587301633E-2</v>
      </c>
      <c r="O108" s="16">
        <f>IF(ISNUMBER(M108), $B118 * N108, "")</f>
        <v>-7738.0952380952449</v>
      </c>
      <c r="Q108" s="268"/>
      <c r="R108" s="269"/>
      <c r="S108" s="270"/>
    </row>
    <row r="109" spans="1:19" ht="17.25" thickBot="1">
      <c r="A109" s="125" t="s">
        <v>98</v>
      </c>
      <c r="B109" s="126">
        <v>4.5</v>
      </c>
      <c r="C109" s="77">
        <v>1.12359551E-2</v>
      </c>
      <c r="D109" s="15">
        <v>4.43</v>
      </c>
      <c r="E109" s="32">
        <f t="shared" ref="E109:E112" si="54">IF(ISNUMBER(D109), (D109 - $B109) / $B109, "")</f>
        <v>-1.5555555555555619E-2</v>
      </c>
      <c r="F109" s="18">
        <f>IF(ISNUMBER(D109), $B118 * E109, "")</f>
        <v>-2333.333333333343</v>
      </c>
      <c r="G109" s="31">
        <v>4.41</v>
      </c>
      <c r="H109" s="32">
        <f t="shared" ref="H109:H112" si="55">IF(ISNUMBER(G109), (G109 - $B109) / $B109, "")</f>
        <v>-1.9999999999999969E-2</v>
      </c>
      <c r="I109" s="101">
        <f>IF(ISNUMBER(G109), $B118 * H109, "")</f>
        <v>-2999.9999999999955</v>
      </c>
      <c r="J109" s="15">
        <v>4.3899999999999997</v>
      </c>
      <c r="K109" s="32">
        <f t="shared" ref="K109:K112" si="56">IF(ISNUMBER(J109), (J109 - $B109) / $B109, "")</f>
        <v>-2.4444444444444515E-2</v>
      </c>
      <c r="L109" s="18">
        <f>IF(ISNUMBER(J109), $B118 * K109, "")</f>
        <v>-3666.6666666666774</v>
      </c>
      <c r="M109" s="31">
        <v>4.4000000000000004</v>
      </c>
      <c r="N109" s="32">
        <f t="shared" ref="N109:N112" si="57">IF(ISNUMBER(M109), (M109 - $B109) / $B109, "")</f>
        <v>-2.2222222222222143E-2</v>
      </c>
      <c r="O109" s="18">
        <f>IF(ISNUMBER(M109), $B118 * N109, "")</f>
        <v>-3333.3333333333217</v>
      </c>
      <c r="Q109" s="271"/>
      <c r="R109" s="272"/>
      <c r="S109" s="273"/>
    </row>
    <row r="110" spans="1:19" ht="17.25" thickBot="1">
      <c r="A110" s="125" t="s">
        <v>198</v>
      </c>
      <c r="B110" s="126">
        <v>212</v>
      </c>
      <c r="C110" s="77">
        <v>9.5238094999999991E-3</v>
      </c>
      <c r="D110" s="15">
        <v>207</v>
      </c>
      <c r="E110" s="32">
        <f t="shared" si="54"/>
        <v>-2.358490566037736E-2</v>
      </c>
      <c r="F110" s="18">
        <f>IF(ISNUMBER(D110), $B118 * E110, "")</f>
        <v>-3537.7358490566039</v>
      </c>
      <c r="G110" s="31">
        <v>206</v>
      </c>
      <c r="H110" s="32">
        <f t="shared" si="55"/>
        <v>-2.8301886792452831E-2</v>
      </c>
      <c r="I110" s="101">
        <f>IF(ISNUMBER(G110), $B118 * H110, "")</f>
        <v>-4245.2830188679245</v>
      </c>
      <c r="J110" s="15">
        <v>204</v>
      </c>
      <c r="K110" s="32">
        <f t="shared" si="56"/>
        <v>-3.7735849056603772E-2</v>
      </c>
      <c r="L110" s="18">
        <f>IF(ISNUMBER(J110), $B118 * K110, "")</f>
        <v>-5660.3773584905657</v>
      </c>
      <c r="M110" s="31">
        <v>207</v>
      </c>
      <c r="N110" s="32">
        <f t="shared" si="57"/>
        <v>-2.358490566037736E-2</v>
      </c>
      <c r="O110" s="18">
        <f>IF(ISNUMBER(M110), $B118 * N110, "")</f>
        <v>-3537.7358490566039</v>
      </c>
      <c r="Q110" s="264"/>
      <c r="R110" s="264"/>
      <c r="S110" s="264"/>
    </row>
    <row r="111" spans="1:19" ht="17.25" thickBot="1">
      <c r="A111" s="125" t="s">
        <v>230</v>
      </c>
      <c r="B111" s="126">
        <v>959</v>
      </c>
      <c r="C111" s="77">
        <v>8.4121977000000004E-3</v>
      </c>
      <c r="D111" s="15">
        <v>932</v>
      </c>
      <c r="E111" s="32">
        <f t="shared" si="54"/>
        <v>-2.8154327424400417E-2</v>
      </c>
      <c r="F111" s="18">
        <f>IF(ISNUMBER(D111), $B118 * E111, "")</f>
        <v>-4223.1491136600625</v>
      </c>
      <c r="G111" s="31">
        <v>921</v>
      </c>
      <c r="H111" s="32">
        <f t="shared" si="55"/>
        <v>-3.9624608967674661E-2</v>
      </c>
      <c r="I111" s="101">
        <f>IF(ISNUMBER(G111), $B118 * H111, "")</f>
        <v>-5943.6913451511991</v>
      </c>
      <c r="J111" s="15">
        <v>916</v>
      </c>
      <c r="K111" s="32">
        <f t="shared" si="56"/>
        <v>-4.4838373305526591E-2</v>
      </c>
      <c r="L111" s="18">
        <f>IF(ISNUMBER(J111), $B118 * K111, "")</f>
        <v>-6725.7559958289885</v>
      </c>
      <c r="M111" s="31">
        <v>919</v>
      </c>
      <c r="N111" s="32">
        <f t="shared" si="57"/>
        <v>-4.171011470281543E-2</v>
      </c>
      <c r="O111" s="18">
        <f>IF(ISNUMBER(M111), $B118 * N111, "")</f>
        <v>-6256.5172054223149</v>
      </c>
      <c r="Q111" s="274"/>
      <c r="R111" s="274"/>
      <c r="S111" s="274"/>
    </row>
    <row r="112" spans="1:19" ht="17.25" thickBot="1">
      <c r="A112" s="127" t="s">
        <v>132</v>
      </c>
      <c r="B112" s="128">
        <v>51100</v>
      </c>
      <c r="C112" s="78">
        <v>5.9055117999999998E-3</v>
      </c>
      <c r="D112" s="20">
        <v>52020</v>
      </c>
      <c r="E112" s="21">
        <f t="shared" si="54"/>
        <v>1.8003913894324854E-2</v>
      </c>
      <c r="F112" s="22">
        <f>IF(ISNUMBER(D112), $B118 * E112, "")</f>
        <v>2700.5870841487281</v>
      </c>
      <c r="G112" s="30">
        <v>51380</v>
      </c>
      <c r="H112" s="21">
        <f t="shared" si="55"/>
        <v>5.4794520547945206E-3</v>
      </c>
      <c r="I112" s="105">
        <f>IF(ISNUMBER(G112), $B118 * H112, "")</f>
        <v>821.91780821917814</v>
      </c>
      <c r="J112" s="20">
        <v>50640</v>
      </c>
      <c r="K112" s="21">
        <f t="shared" si="56"/>
        <v>-9.0019569471624268E-3</v>
      </c>
      <c r="L112" s="22">
        <f>IF(ISNUMBER(J112), $B118 * K112, "")</f>
        <v>-1350.293542074364</v>
      </c>
      <c r="M112" s="30">
        <v>50450</v>
      </c>
      <c r="N112" s="21">
        <f t="shared" si="57"/>
        <v>-1.2720156555772993E-2</v>
      </c>
      <c r="O112" s="22">
        <f>IF(ISNUMBER(M112), $B118 * N112, "")</f>
        <v>-1908.023483365949</v>
      </c>
      <c r="Q112" s="274"/>
      <c r="R112" s="274"/>
      <c r="S112" s="274"/>
    </row>
    <row r="113" spans="1:19" ht="17.25" thickBot="1">
      <c r="A113" s="125" t="s">
        <v>94</v>
      </c>
      <c r="B113" s="129">
        <v>4730000</v>
      </c>
      <c r="C113" s="80">
        <v>3.6070442999999999E-3</v>
      </c>
      <c r="D113" s="106">
        <v>4762000</v>
      </c>
      <c r="E113" s="107">
        <f>IF(ISNUMBER(D113), (D113 - $B113) / $B113, "")</f>
        <v>6.7653276955602533E-3</v>
      </c>
      <c r="F113" s="108">
        <f>IF(ISNUMBER(D113), $B118 * E113, "")</f>
        <v>1014.799154334038</v>
      </c>
      <c r="G113" s="109">
        <v>4672000</v>
      </c>
      <c r="H113" s="107">
        <f>IF(ISNUMBER(G113), (G113 - $B113) / $B113, "")</f>
        <v>-1.2262156448202961E-2</v>
      </c>
      <c r="I113" s="110">
        <f>IF(ISNUMBER(G113), $B118 * H113, "")</f>
        <v>-1839.3234672304441</v>
      </c>
      <c r="J113" s="106">
        <v>4615000</v>
      </c>
      <c r="K113" s="107">
        <f>IF(ISNUMBER(J113), (J113 - $B113) / $B113, "")</f>
        <v>-2.4312896405919663E-2</v>
      </c>
      <c r="L113" s="108">
        <f>IF(ISNUMBER(J113), $B118 * K113, "")</f>
        <v>-3646.9344608879496</v>
      </c>
      <c r="M113" s="109">
        <v>4659000</v>
      </c>
      <c r="N113" s="107">
        <f>IF(ISNUMBER(M113), (M113 - $B113) / $B113, "")</f>
        <v>-1.5010570824524313E-2</v>
      </c>
      <c r="O113" s="108">
        <f>IF(ISNUMBER(M113), $B118 * N113, "")</f>
        <v>-2251.5856236786467</v>
      </c>
      <c r="Q113" s="264"/>
      <c r="R113" s="264"/>
      <c r="S113" s="264"/>
    </row>
    <row r="114" spans="1:19" ht="17.25" thickBot="1">
      <c r="A114" s="125" t="s">
        <v>264</v>
      </c>
      <c r="B114" s="126">
        <v>292</v>
      </c>
      <c r="C114" s="77">
        <v>3.4364260999999998E-3</v>
      </c>
      <c r="D114" s="15">
        <v>295</v>
      </c>
      <c r="E114" s="32">
        <f t="shared" ref="E114:E117" si="58">IF(ISNUMBER(D114), (D114 - $B114) / $B114, "")</f>
        <v>1.0273972602739725E-2</v>
      </c>
      <c r="F114" s="18">
        <f>IF(ISNUMBER(D114), $B118 * E114, "")</f>
        <v>1541.0958904109589</v>
      </c>
      <c r="G114" s="31">
        <v>323</v>
      </c>
      <c r="H114" s="32">
        <f t="shared" ref="H114:H117" si="59">IF(ISNUMBER(G114), (G114 - $B114) / $B114, "")</f>
        <v>0.10616438356164383</v>
      </c>
      <c r="I114" s="101">
        <f>IF(ISNUMBER(G114), $B118 * H114, "")</f>
        <v>15924.657534246575</v>
      </c>
      <c r="J114" s="15">
        <v>317</v>
      </c>
      <c r="K114" s="32">
        <f t="shared" ref="K114:K117" si="60">IF(ISNUMBER(J114), (J114 - $B114) / $B114, "")</f>
        <v>8.5616438356164379E-2</v>
      </c>
      <c r="L114" s="18">
        <f>IF(ISNUMBER(J114), $B118 * K114, "")</f>
        <v>12842.465753424656</v>
      </c>
      <c r="M114" s="31">
        <v>312</v>
      </c>
      <c r="N114" s="32">
        <f t="shared" ref="N114:N117" si="61">IF(ISNUMBER(M114), (M114 - $B114) / $B114, "")</f>
        <v>6.8493150684931503E-2</v>
      </c>
      <c r="O114" s="18">
        <f>IF(ISNUMBER(M114), $B118 * N114, "")</f>
        <v>10273.972602739725</v>
      </c>
      <c r="Q114" s="264"/>
      <c r="R114" s="264"/>
      <c r="S114" s="264"/>
    </row>
    <row r="115" spans="1:19" ht="17.25" thickBot="1">
      <c r="A115" s="125" t="s">
        <v>136</v>
      </c>
      <c r="B115" s="126">
        <v>350</v>
      </c>
      <c r="C115" s="77">
        <v>2.8653295E-3</v>
      </c>
      <c r="D115" s="15">
        <v>346</v>
      </c>
      <c r="E115" s="32">
        <f t="shared" si="58"/>
        <v>-1.1428571428571429E-2</v>
      </c>
      <c r="F115" s="18">
        <f>IF(ISNUMBER(D115), $B118 * E115, "")</f>
        <v>-1714.2857142857142</v>
      </c>
      <c r="G115" s="31">
        <v>344</v>
      </c>
      <c r="H115" s="32">
        <f t="shared" si="59"/>
        <v>-1.7142857142857144E-2</v>
      </c>
      <c r="I115" s="101">
        <f>IF(ISNUMBER(G115), $B118 * H115, "")</f>
        <v>-2571.4285714285716</v>
      </c>
      <c r="J115" s="15">
        <v>343</v>
      </c>
      <c r="K115" s="32">
        <f t="shared" si="60"/>
        <v>-0.02</v>
      </c>
      <c r="L115" s="18">
        <f>IF(ISNUMBER(J115), $B118 * K115, "")</f>
        <v>-3000</v>
      </c>
      <c r="M115" s="31">
        <v>341</v>
      </c>
      <c r="N115" s="32">
        <f t="shared" si="61"/>
        <v>-2.5714285714285714E-2</v>
      </c>
      <c r="O115" s="18">
        <f>IF(ISNUMBER(M115), $B118 * N115, "")</f>
        <v>-3857.1428571428569</v>
      </c>
      <c r="Q115" s="264"/>
      <c r="R115" s="264"/>
      <c r="S115" s="264"/>
    </row>
    <row r="116" spans="1:19">
      <c r="A116" s="125" t="s">
        <v>49</v>
      </c>
      <c r="B116" s="126">
        <v>74944000</v>
      </c>
      <c r="C116" s="77">
        <v>1.8447718000000001E-3</v>
      </c>
      <c r="D116" s="15">
        <v>76936000</v>
      </c>
      <c r="E116" s="32">
        <f t="shared" si="58"/>
        <v>2.6579846285226302E-2</v>
      </c>
      <c r="F116" s="18">
        <f>IF(ISNUMBER(D116), $B118 * E116, "")</f>
        <v>3986.9769427839451</v>
      </c>
      <c r="G116" s="31">
        <v>75566000</v>
      </c>
      <c r="H116" s="32">
        <f t="shared" si="59"/>
        <v>8.2995303159692571E-3</v>
      </c>
      <c r="I116" s="101">
        <f>IF(ISNUMBER(G116), $B118 * H116, "")</f>
        <v>1244.9295473953885</v>
      </c>
      <c r="J116" s="15">
        <v>75171000</v>
      </c>
      <c r="K116" s="32">
        <f t="shared" si="60"/>
        <v>3.028928266438941E-3</v>
      </c>
      <c r="L116" s="18">
        <f>IF(ISNUMBER(J116), $B118 * K116, "")</f>
        <v>454.33923996584116</v>
      </c>
      <c r="M116" s="31">
        <v>76402000</v>
      </c>
      <c r="N116" s="32">
        <f t="shared" si="61"/>
        <v>1.9454526046114431E-2</v>
      </c>
      <c r="O116" s="18">
        <f>IF(ISNUMBER(M116), $B118 * N116, "")</f>
        <v>2918.1789069171646</v>
      </c>
      <c r="Q116" s="253"/>
      <c r="R116" s="254"/>
      <c r="S116" s="255"/>
    </row>
    <row r="117" spans="1:19" ht="17.25" thickBot="1">
      <c r="A117" s="130" t="s">
        <v>160</v>
      </c>
      <c r="B117" s="131">
        <v>110</v>
      </c>
      <c r="C117" s="79">
        <v>0</v>
      </c>
      <c r="D117" s="24">
        <v>107</v>
      </c>
      <c r="E117" s="25">
        <f t="shared" si="58"/>
        <v>-2.7272727272727271E-2</v>
      </c>
      <c r="F117" s="104">
        <f>IF(ISNUMBER(D117), $B118 * E117, "")</f>
        <v>-4090.9090909090905</v>
      </c>
      <c r="G117" s="102">
        <v>108</v>
      </c>
      <c r="H117" s="25">
        <f t="shared" si="59"/>
        <v>-1.8181818181818181E-2</v>
      </c>
      <c r="I117" s="103">
        <f>IF(ISNUMBER(G117), $B118 * H117, "")</f>
        <v>-2727.272727272727</v>
      </c>
      <c r="J117" s="24">
        <v>107</v>
      </c>
      <c r="K117" s="25">
        <f t="shared" si="60"/>
        <v>-2.7272727272727271E-2</v>
      </c>
      <c r="L117" s="104">
        <f>IF(ISNUMBER(J117), $B118 * K117, "")</f>
        <v>-4090.9090909090905</v>
      </c>
      <c r="M117" s="102">
        <v>109</v>
      </c>
      <c r="N117" s="25">
        <f t="shared" si="61"/>
        <v>-9.0909090909090905E-3</v>
      </c>
      <c r="O117" s="104">
        <f>IF(ISNUMBER(M117), $B118 * N117, "")</f>
        <v>-1363.6363636363635</v>
      </c>
      <c r="Q117" s="256"/>
      <c r="R117" s="257"/>
      <c r="S117" s="258"/>
    </row>
    <row r="118" spans="1:19" ht="17.25" thickBot="1">
      <c r="A118" s="132" t="s">
        <v>268</v>
      </c>
      <c r="B118" s="317">
        <f>$B$37</f>
        <v>150000</v>
      </c>
      <c r="C118" s="318"/>
      <c r="D118" s="26" t="s">
        <v>269</v>
      </c>
      <c r="E118" s="27">
        <f>IF(COUNT(E98:E117), SUM(E98:E117) / COUNT(E98:E117), 0)</f>
        <v>-2.307191788212037E-3</v>
      </c>
      <c r="F118" s="28">
        <f>SUM(F98:F117)</f>
        <v>-6921.5753646361163</v>
      </c>
      <c r="G118" s="26" t="s">
        <v>269</v>
      </c>
      <c r="H118" s="27">
        <f>IF(COUNT(H98:H117), SUM(H98:H117) / COUNT(H98:H117), 0)</f>
        <v>-7.4693183301542234E-3</v>
      </c>
      <c r="I118" s="28">
        <f>SUM(I98:I117)</f>
        <v>-22407.954990462684</v>
      </c>
      <c r="J118" s="26" t="s">
        <v>269</v>
      </c>
      <c r="K118" s="27">
        <f>IF(COUNT(K98:K117), SUM(K98:K117) / COUNT(K98:K117), 0)</f>
        <v>-1.4057166482530453E-2</v>
      </c>
      <c r="L118" s="28">
        <f>SUM(L98:L117)</f>
        <v>-42171.499447591355</v>
      </c>
      <c r="M118" s="26" t="s">
        <v>269</v>
      </c>
      <c r="N118" s="27">
        <f>IF(COUNT(N98:N117), SUM(N98:N117) / COUNT(N98:N117), 0)</f>
        <v>-1.3307524362921744E-2</v>
      </c>
      <c r="O118" s="28">
        <f>SUM(O98:O117)</f>
        <v>-39922.573088765232</v>
      </c>
      <c r="Q118" s="259"/>
      <c r="R118" s="260"/>
      <c r="S118" s="261"/>
    </row>
    <row r="120" spans="1:19" ht="17.25" thickBot="1"/>
    <row r="121" spans="1:19" ht="17.25" thickBot="1">
      <c r="A121" s="275" t="s">
        <v>256</v>
      </c>
      <c r="B121" s="276"/>
      <c r="C121" s="276"/>
      <c r="D121" s="276"/>
      <c r="E121" s="276"/>
      <c r="F121" s="276"/>
      <c r="G121" s="276"/>
      <c r="H121" s="276"/>
      <c r="I121" s="276"/>
      <c r="J121" s="276"/>
      <c r="K121" s="276"/>
      <c r="L121" s="276"/>
      <c r="M121" s="276"/>
      <c r="N121" s="276"/>
      <c r="O121" s="277"/>
      <c r="Q121" s="274"/>
      <c r="R121" s="274"/>
      <c r="S121" s="274"/>
    </row>
    <row r="122" spans="1:19" ht="17.25" thickBot="1">
      <c r="A122" s="225" t="s">
        <v>265</v>
      </c>
      <c r="B122" s="275" t="s">
        <v>49</v>
      </c>
      <c r="C122" s="277"/>
      <c r="D122" s="275" t="s">
        <v>58</v>
      </c>
      <c r="E122" s="276"/>
      <c r="F122" s="277"/>
      <c r="G122" s="278">
        <f>_xlfn.IFNA(VLOOKUP(B122, 현재가테이블!$B$2:$D$200, 2, FALSE), "-")</f>
        <v>74050000</v>
      </c>
      <c r="H122" s="279"/>
      <c r="I122" s="280"/>
      <c r="J122" s="275" t="s">
        <v>59</v>
      </c>
      <c r="K122" s="276"/>
      <c r="L122" s="277"/>
      <c r="M122" s="281">
        <f>_xlfn.IFNA(VLOOKUP(B122, 현재가테이블!$B$2:$D$200, 3, FALSE), "-")</f>
        <v>-1.04236269E-2</v>
      </c>
      <c r="N122" s="282"/>
      <c r="O122" s="283"/>
      <c r="Q122" s="274"/>
      <c r="R122" s="274"/>
      <c r="S122" s="274"/>
    </row>
    <row r="123" spans="1:19" ht="17.25" thickBot="1">
      <c r="A123" s="319" t="s">
        <v>55</v>
      </c>
      <c r="B123" s="315" t="str">
        <f>TEXT($G$1, "[$-ko-KR]yyyy-mm-dd(ddd) ") &amp; "오전 00:00"</f>
        <v>2021-10-18(월) 오전 00:00</v>
      </c>
      <c r="C123" s="316"/>
      <c r="D123" s="288" t="str">
        <f>TEXT($G$1, "[$-ko-KR]yyyy-mm-dd(ddd) ") &amp; "오후 14:00"</f>
        <v>2021-10-18(월) 오후 14:00</v>
      </c>
      <c r="E123" s="289"/>
      <c r="F123" s="290"/>
      <c r="G123" s="288" t="str">
        <f>TEXT($G$1, "[$-ko-KR]yyyy-mm-dd(ddd) ") &amp; "오후 19:00"</f>
        <v>2021-10-18(월) 오후 19:00</v>
      </c>
      <c r="H123" s="289"/>
      <c r="I123" s="290"/>
      <c r="J123" s="288" t="str">
        <f>TEXT($G$1, "[$-ko-KR]yyyy-mm-dd(ddd) ") &amp; "오후 21:00"</f>
        <v>2021-10-18(월) 오후 21:00</v>
      </c>
      <c r="K123" s="289"/>
      <c r="L123" s="290"/>
      <c r="M123" s="288" t="str">
        <f>TEXT($G$1+1, "[$-ko-KR]yyyy-mm-dd(ddd) ") &amp; "오전 00:00"</f>
        <v>2021-10-19(화) 오전 00:00</v>
      </c>
      <c r="N123" s="289"/>
      <c r="O123" s="290"/>
      <c r="Q123" s="274"/>
      <c r="R123" s="274"/>
      <c r="S123" s="274"/>
    </row>
    <row r="124" spans="1:19" ht="17.25" thickBot="1">
      <c r="A124" s="320"/>
      <c r="B124" s="121" t="s">
        <v>58</v>
      </c>
      <c r="C124" s="122" t="s">
        <v>59</v>
      </c>
      <c r="D124" s="2" t="s">
        <v>58</v>
      </c>
      <c r="E124" s="10" t="s">
        <v>266</v>
      </c>
      <c r="F124" s="11" t="s">
        <v>267</v>
      </c>
      <c r="G124" s="226" t="s">
        <v>58</v>
      </c>
      <c r="H124" s="227" t="s">
        <v>266</v>
      </c>
      <c r="I124" s="228" t="s">
        <v>267</v>
      </c>
      <c r="J124" s="10" t="s">
        <v>58</v>
      </c>
      <c r="K124" s="10" t="s">
        <v>266</v>
      </c>
      <c r="L124" s="115" t="s">
        <v>267</v>
      </c>
      <c r="M124" s="2" t="s">
        <v>58</v>
      </c>
      <c r="N124" s="10" t="s">
        <v>266</v>
      </c>
      <c r="O124" s="66" t="s">
        <v>267</v>
      </c>
      <c r="Q124" s="264"/>
      <c r="R124" s="264"/>
      <c r="S124" s="264"/>
    </row>
    <row r="125" spans="1:19" ht="17.25" thickBot="1">
      <c r="A125" s="123" t="s">
        <v>248</v>
      </c>
      <c r="B125" s="124">
        <v>96.6</v>
      </c>
      <c r="C125" s="76">
        <v>2.9850746300000001E-2</v>
      </c>
      <c r="D125" s="13">
        <v>93.3</v>
      </c>
      <c r="E125" s="14">
        <f>IF(ISNUMBER(D125), (D125 - $B125) / $B125, "")</f>
        <v>-3.4161490683229788E-2</v>
      </c>
      <c r="F125" s="16">
        <f>IF(ISNUMBER(D125), $B145 * E125, "")</f>
        <v>-5124.2236024844678</v>
      </c>
      <c r="G125" s="29">
        <v>92.6</v>
      </c>
      <c r="H125" s="14">
        <f>IF(ISNUMBER(G125), (G125 - $B125) / $B125, "")</f>
        <v>-4.1407867494824016E-2</v>
      </c>
      <c r="I125" s="100">
        <f>IF(ISNUMBER(G125), $B145 * H125, "")</f>
        <v>-6211.1801242236024</v>
      </c>
      <c r="J125" s="13">
        <v>92.2</v>
      </c>
      <c r="K125" s="14">
        <f>IF(ISNUMBER(J125), (J125 - $B125) / $B125, "")</f>
        <v>-4.5548654244306333E-2</v>
      </c>
      <c r="L125" s="16">
        <f>IF(ISNUMBER(J125), $B145 * K125, "")</f>
        <v>-6832.2981366459499</v>
      </c>
      <c r="M125" s="29">
        <v>92.7</v>
      </c>
      <c r="N125" s="14">
        <f>IF(ISNUMBER(M125), (M125 - $B125) / $B125, "")</f>
        <v>-4.0372670807453333E-2</v>
      </c>
      <c r="O125" s="16">
        <f>IF(ISNUMBER(M125), $B145 * N125, "")</f>
        <v>-6055.9006211180003</v>
      </c>
      <c r="Q125" s="274"/>
      <c r="R125" s="274"/>
      <c r="S125" s="274"/>
    </row>
    <row r="126" spans="1:19" ht="17.25" thickBot="1">
      <c r="A126" s="125" t="s">
        <v>328</v>
      </c>
      <c r="B126" s="126">
        <v>0.252</v>
      </c>
      <c r="C126" s="77">
        <v>1.20481928E-2</v>
      </c>
      <c r="D126" s="15">
        <v>0.24099999999999999</v>
      </c>
      <c r="E126" s="32">
        <f t="shared" ref="E126:E129" si="62">IF(ISNUMBER(D126), (D126 - $B126) / $B126, "")</f>
        <v>-4.365079365079369E-2</v>
      </c>
      <c r="F126" s="18">
        <f>IF(ISNUMBER(D126), $B145 * E126, "")</f>
        <v>-6547.6190476190532</v>
      </c>
      <c r="G126" s="31">
        <v>0.24</v>
      </c>
      <c r="H126" s="32">
        <f t="shared" ref="H126:H129" si="63">IF(ISNUMBER(G126), (G126 - $B126) / $B126, "")</f>
        <v>-4.7619047619047658E-2</v>
      </c>
      <c r="I126" s="101">
        <f>IF(ISNUMBER(G126), $B145 * H126, "")</f>
        <v>-7142.8571428571486</v>
      </c>
      <c r="J126" s="15">
        <v>0.24099999999999999</v>
      </c>
      <c r="K126" s="32">
        <f t="shared" ref="K126:K129" si="64">IF(ISNUMBER(J126), (J126 - $B126) / $B126, "")</f>
        <v>-4.365079365079369E-2</v>
      </c>
      <c r="L126" s="18">
        <f>IF(ISNUMBER(J126), $B145 * K126, "")</f>
        <v>-6547.6190476190532</v>
      </c>
      <c r="M126" s="31">
        <v>0.23899999999999999</v>
      </c>
      <c r="N126" s="32">
        <f t="shared" ref="N126:N129" si="65">IF(ISNUMBER(M126), (M126 - $B126) / $B126, "")</f>
        <v>-5.1587301587301633E-2</v>
      </c>
      <c r="O126" s="18">
        <f>IF(ISNUMBER(M126), $B145 * N126, "")</f>
        <v>-7738.0952380952449</v>
      </c>
      <c r="Q126" s="274"/>
      <c r="R126" s="274"/>
      <c r="S126" s="274"/>
    </row>
    <row r="127" spans="1:19" ht="17.25" thickBot="1">
      <c r="A127" s="125" t="s">
        <v>98</v>
      </c>
      <c r="B127" s="126">
        <v>4.5</v>
      </c>
      <c r="C127" s="77">
        <v>1.12359551E-2</v>
      </c>
      <c r="D127" s="15">
        <v>4.43</v>
      </c>
      <c r="E127" s="32">
        <f t="shared" si="62"/>
        <v>-1.5555555555555619E-2</v>
      </c>
      <c r="F127" s="18">
        <f>IF(ISNUMBER(D127), $B145 * E127, "")</f>
        <v>-2333.333333333343</v>
      </c>
      <c r="G127" s="31">
        <v>4.41</v>
      </c>
      <c r="H127" s="32">
        <f t="shared" si="63"/>
        <v>-1.9999999999999969E-2</v>
      </c>
      <c r="I127" s="101">
        <f>IF(ISNUMBER(G127), $B145 * H127, "")</f>
        <v>-2999.9999999999955</v>
      </c>
      <c r="J127" s="15">
        <v>4.3899999999999997</v>
      </c>
      <c r="K127" s="32">
        <f t="shared" si="64"/>
        <v>-2.4444444444444515E-2</v>
      </c>
      <c r="L127" s="18">
        <f>IF(ISNUMBER(J127), $B145 * K127, "")</f>
        <v>-3666.6666666666774</v>
      </c>
      <c r="M127" s="31">
        <v>4.4000000000000004</v>
      </c>
      <c r="N127" s="32">
        <f t="shared" si="65"/>
        <v>-2.2222222222222143E-2</v>
      </c>
      <c r="O127" s="18">
        <f>IF(ISNUMBER(M127), $B145 * N127, "")</f>
        <v>-3333.3333333333217</v>
      </c>
      <c r="Q127" s="264"/>
      <c r="R127" s="264"/>
      <c r="S127" s="264"/>
    </row>
    <row r="128" spans="1:19" ht="17.25" thickBot="1">
      <c r="A128" s="125" t="s">
        <v>186</v>
      </c>
      <c r="B128" s="126">
        <v>16.899999999999999</v>
      </c>
      <c r="C128" s="77">
        <v>-1.1695906400000001E-2</v>
      </c>
      <c r="D128" s="15">
        <v>16.3</v>
      </c>
      <c r="E128" s="32">
        <f t="shared" si="62"/>
        <v>-3.5502958579881533E-2</v>
      </c>
      <c r="F128" s="18">
        <f>IF(ISNUMBER(D128), $B145 * E128, "")</f>
        <v>-5325.4437869822295</v>
      </c>
      <c r="G128" s="31">
        <v>16.2</v>
      </c>
      <c r="H128" s="32">
        <f t="shared" si="63"/>
        <v>-4.1420118343195228E-2</v>
      </c>
      <c r="I128" s="101">
        <f>IF(ISNUMBER(G128), $B145 * H128, "")</f>
        <v>-6213.017751479284</v>
      </c>
      <c r="J128" s="15">
        <v>16.2</v>
      </c>
      <c r="K128" s="32">
        <f t="shared" si="64"/>
        <v>-4.1420118343195228E-2</v>
      </c>
      <c r="L128" s="18">
        <f>IF(ISNUMBER(J128), $B145 * K128, "")</f>
        <v>-6213.017751479284</v>
      </c>
      <c r="M128" s="31">
        <v>16.2</v>
      </c>
      <c r="N128" s="32">
        <f t="shared" si="65"/>
        <v>-4.1420118343195228E-2</v>
      </c>
      <c r="O128" s="18">
        <f>IF(ISNUMBER(M128), $B145 * N128, "")</f>
        <v>-6213.017751479284</v>
      </c>
      <c r="Q128" s="264"/>
      <c r="R128" s="264"/>
      <c r="S128" s="264"/>
    </row>
    <row r="129" spans="1:19" ht="17.25" thickBot="1">
      <c r="A129" s="127" t="s">
        <v>232</v>
      </c>
      <c r="B129" s="128">
        <v>81.099999999999994</v>
      </c>
      <c r="C129" s="78">
        <v>-1.4580801900000001E-2</v>
      </c>
      <c r="D129" s="20">
        <v>82</v>
      </c>
      <c r="E129" s="21">
        <f t="shared" si="62"/>
        <v>1.1097410604192426E-2</v>
      </c>
      <c r="F129" s="22">
        <f>IF(ISNUMBER(D129), $B145 * E129, "")</f>
        <v>1664.6115906288637</v>
      </c>
      <c r="G129" s="30">
        <v>78.900000000000006</v>
      </c>
      <c r="H129" s="21">
        <f t="shared" si="63"/>
        <v>-2.7127003699136731E-2</v>
      </c>
      <c r="I129" s="105">
        <f>IF(ISNUMBER(G129), $B145 * H129, "")</f>
        <v>-4069.0505548705096</v>
      </c>
      <c r="J129" s="20">
        <v>79.099999999999994</v>
      </c>
      <c r="K129" s="21">
        <f t="shared" si="64"/>
        <v>-2.4660912453760789E-2</v>
      </c>
      <c r="L129" s="22">
        <f>IF(ISNUMBER(J129), $B145 * K129, "")</f>
        <v>-3699.1368680641185</v>
      </c>
      <c r="M129" s="30">
        <v>79.400000000000006</v>
      </c>
      <c r="N129" s="21">
        <f t="shared" si="65"/>
        <v>-2.0961775585696531E-2</v>
      </c>
      <c r="O129" s="22">
        <f>IF(ISNUMBER(M129), $B145 * N129, "")</f>
        <v>-3144.2663378544798</v>
      </c>
      <c r="Q129" s="264"/>
      <c r="R129" s="264"/>
      <c r="S129" s="264"/>
    </row>
    <row r="130" spans="1:19" ht="17.25" thickBot="1">
      <c r="A130" s="125" t="s">
        <v>65</v>
      </c>
      <c r="B130" s="129">
        <v>63.4</v>
      </c>
      <c r="C130" s="80">
        <v>-1.5527950299999999E-2</v>
      </c>
      <c r="D130" s="106">
        <v>62.4</v>
      </c>
      <c r="E130" s="107">
        <f>IF(ISNUMBER(D130), (D130 - $B130) / $B130, "")</f>
        <v>-1.5772870662460567E-2</v>
      </c>
      <c r="F130" s="108">
        <f>IF(ISNUMBER(D130), $B145 * E130, "")</f>
        <v>-2365.930599369085</v>
      </c>
      <c r="G130" s="109">
        <v>61.7</v>
      </c>
      <c r="H130" s="107">
        <f>IF(ISNUMBER(G130), (G130 - $B130) / $B130, "")</f>
        <v>-2.6813880126182899E-2</v>
      </c>
      <c r="I130" s="110">
        <f>IF(ISNUMBER(G130), $B145 * H130, "")</f>
        <v>-4022.082018927435</v>
      </c>
      <c r="J130" s="106">
        <v>61.2</v>
      </c>
      <c r="K130" s="107">
        <f>IF(ISNUMBER(J130), (J130 - $B130) / $B130, "")</f>
        <v>-3.4700315457413186E-2</v>
      </c>
      <c r="L130" s="108">
        <f>IF(ISNUMBER(J130), $B145 * K130, "")</f>
        <v>-5205.047318611978</v>
      </c>
      <c r="M130" s="109">
        <v>61.6</v>
      </c>
      <c r="N130" s="107">
        <f>IF(ISNUMBER(M130), (M130 - $B130) / $B130, "")</f>
        <v>-2.8391167192428977E-2</v>
      </c>
      <c r="O130" s="108">
        <f>IF(ISNUMBER(M130), $B145 * N130, "")</f>
        <v>-4258.6750788643467</v>
      </c>
      <c r="Q130" s="264"/>
      <c r="R130" s="264"/>
      <c r="S130" s="264"/>
    </row>
    <row r="131" spans="1:19" ht="17.25" thickBot="1">
      <c r="A131" s="125" t="s">
        <v>146</v>
      </c>
      <c r="B131" s="126">
        <v>22</v>
      </c>
      <c r="C131" s="77">
        <v>-2.2222222199999999E-2</v>
      </c>
      <c r="D131" s="15">
        <v>21.9</v>
      </c>
      <c r="E131" s="32">
        <f t="shared" ref="E131:E134" si="66">IF(ISNUMBER(D131), (D131 - $B131) / $B131, "")</f>
        <v>-4.5454545454546103E-3</v>
      </c>
      <c r="F131" s="18">
        <f>IF(ISNUMBER(D131), $B145 * E131, "")</f>
        <v>-681.81818181819153</v>
      </c>
      <c r="G131" s="31">
        <v>22.5</v>
      </c>
      <c r="H131" s="32">
        <f t="shared" ref="H131:H134" si="67">IF(ISNUMBER(G131), (G131 - $B131) / $B131, "")</f>
        <v>2.2727272727272728E-2</v>
      </c>
      <c r="I131" s="101">
        <f>IF(ISNUMBER(G131), $B145 * H131, "")</f>
        <v>3409.090909090909</v>
      </c>
      <c r="J131" s="15">
        <v>22.2</v>
      </c>
      <c r="K131" s="32">
        <f t="shared" ref="K131:K134" si="68">IF(ISNUMBER(J131), (J131 - $B131) / $B131, "")</f>
        <v>9.0909090909090592E-3</v>
      </c>
      <c r="L131" s="18">
        <f>IF(ISNUMBER(J131), $B145 * K131, "")</f>
        <v>1363.636363636359</v>
      </c>
      <c r="M131" s="31">
        <v>22.1</v>
      </c>
      <c r="N131" s="32">
        <f t="shared" ref="N131:N134" si="69">IF(ISNUMBER(M131), (M131 - $B131) / $B131, "")</f>
        <v>4.5454545454546103E-3</v>
      </c>
      <c r="O131" s="18">
        <f>IF(ISNUMBER(M131), $B145 * N131, "")</f>
        <v>681.81818181819153</v>
      </c>
      <c r="Q131" s="264"/>
      <c r="R131" s="264"/>
      <c r="S131" s="264"/>
    </row>
    <row r="132" spans="1:19" ht="17.25" thickBot="1">
      <c r="A132" s="125" t="s">
        <v>120</v>
      </c>
      <c r="B132" s="126">
        <v>37.700000000000003</v>
      </c>
      <c r="C132" s="77">
        <v>-2.3316062200000001E-2</v>
      </c>
      <c r="D132" s="15">
        <v>36.799999999999997</v>
      </c>
      <c r="E132" s="32">
        <f t="shared" si="66"/>
        <v>-2.3872679045092986E-2</v>
      </c>
      <c r="F132" s="18">
        <f>IF(ISNUMBER(D132), $B145 * E132, "")</f>
        <v>-3580.9018567639478</v>
      </c>
      <c r="G132" s="31">
        <v>36.5</v>
      </c>
      <c r="H132" s="32">
        <f t="shared" si="67"/>
        <v>-3.1830238726790527E-2</v>
      </c>
      <c r="I132" s="101">
        <f>IF(ISNUMBER(G132), $B145 * H132, "")</f>
        <v>-4774.5358090185791</v>
      </c>
      <c r="J132" s="15">
        <v>36.299999999999997</v>
      </c>
      <c r="K132" s="32">
        <f t="shared" si="68"/>
        <v>-3.7135278514589004E-2</v>
      </c>
      <c r="L132" s="18">
        <f>IF(ISNUMBER(J132), $B145 * K132, "")</f>
        <v>-5570.2917771883504</v>
      </c>
      <c r="M132" s="31">
        <v>36.6</v>
      </c>
      <c r="N132" s="32">
        <f t="shared" si="69"/>
        <v>-2.9177718832891282E-2</v>
      </c>
      <c r="O132" s="18">
        <f>IF(ISNUMBER(M132), $B145 * N132, "")</f>
        <v>-4376.6578249336926</v>
      </c>
      <c r="Q132" s="264"/>
      <c r="R132" s="264"/>
      <c r="S132" s="264"/>
    </row>
    <row r="133" spans="1:19" ht="17.25" thickBot="1">
      <c r="A133" s="125" t="s">
        <v>214</v>
      </c>
      <c r="B133" s="126">
        <v>12.4</v>
      </c>
      <c r="C133" s="77">
        <v>-2.3622047199999999E-2</v>
      </c>
      <c r="D133" s="15">
        <v>12.3</v>
      </c>
      <c r="E133" s="32">
        <f t="shared" si="66"/>
        <v>-8.0645161290322284E-3</v>
      </c>
      <c r="F133" s="18">
        <f>IF(ISNUMBER(D133), $B145 * E133, "")</f>
        <v>-1209.6774193548342</v>
      </c>
      <c r="G133" s="31">
        <v>12</v>
      </c>
      <c r="H133" s="32">
        <f t="shared" si="67"/>
        <v>-3.2258064516129059E-2</v>
      </c>
      <c r="I133" s="101">
        <f>IF(ISNUMBER(G133), $B145 * H133, "")</f>
        <v>-4838.7096774193587</v>
      </c>
      <c r="J133" s="15">
        <v>11.9</v>
      </c>
      <c r="K133" s="32">
        <f t="shared" si="68"/>
        <v>-4.0322580645161289E-2</v>
      </c>
      <c r="L133" s="18">
        <f>IF(ISNUMBER(J133), $B145 * K133, "")</f>
        <v>-6048.3870967741932</v>
      </c>
      <c r="M133" s="31">
        <v>12.1</v>
      </c>
      <c r="N133" s="32">
        <f t="shared" si="69"/>
        <v>-2.4193548387096833E-2</v>
      </c>
      <c r="O133" s="18">
        <f>IF(ISNUMBER(M133), $B145 * N133, "")</f>
        <v>-3629.0322580645247</v>
      </c>
      <c r="Q133" s="33"/>
      <c r="R133" s="33"/>
    </row>
    <row r="134" spans="1:19" ht="17.25" thickBot="1">
      <c r="A134" s="130" t="s">
        <v>200</v>
      </c>
      <c r="B134" s="131">
        <v>82</v>
      </c>
      <c r="C134" s="79">
        <v>-2.3809523799999999E-2</v>
      </c>
      <c r="D134" s="24">
        <v>83.4</v>
      </c>
      <c r="E134" s="25">
        <f t="shared" si="66"/>
        <v>1.7073170731707388E-2</v>
      </c>
      <c r="F134" s="104">
        <f>IF(ISNUMBER(D134), $B145 * E134, "")</f>
        <v>2560.975609756108</v>
      </c>
      <c r="G134" s="102">
        <v>81.8</v>
      </c>
      <c r="H134" s="25">
        <f t="shared" si="67"/>
        <v>-2.4390243902439371E-3</v>
      </c>
      <c r="I134" s="103">
        <f>IF(ISNUMBER(G134), $B145 * H134, "")</f>
        <v>-365.85365853659056</v>
      </c>
      <c r="J134" s="24">
        <v>81.599999999999994</v>
      </c>
      <c r="K134" s="25">
        <f t="shared" si="68"/>
        <v>-4.8780487804878743E-3</v>
      </c>
      <c r="L134" s="104">
        <f>IF(ISNUMBER(J134), $B145 * K134, "")</f>
        <v>-731.70731707318112</v>
      </c>
      <c r="M134" s="102">
        <v>82.2</v>
      </c>
      <c r="N134" s="25">
        <f t="shared" si="69"/>
        <v>2.4390243902439371E-3</v>
      </c>
      <c r="O134" s="104">
        <f>IF(ISNUMBER(M134), $B145 * N134, "")</f>
        <v>365.85365853659056</v>
      </c>
      <c r="Q134" s="265"/>
      <c r="R134" s="266"/>
      <c r="S134" s="267"/>
    </row>
    <row r="135" spans="1:19">
      <c r="A135" s="123" t="s">
        <v>206</v>
      </c>
      <c r="B135" s="124">
        <v>15.8</v>
      </c>
      <c r="C135" s="76">
        <v>-2.4691358E-2</v>
      </c>
      <c r="D135" s="13">
        <v>15.3</v>
      </c>
      <c r="E135" s="14">
        <f>IF(ISNUMBER(D135), (D135 - $B135) / $B135, "")</f>
        <v>-3.164556962025316E-2</v>
      </c>
      <c r="F135" s="16">
        <f>IF(ISNUMBER(D135), $B145 * E135, "")</f>
        <v>-4746.8354430379741</v>
      </c>
      <c r="G135" s="29">
        <v>15.1</v>
      </c>
      <c r="H135" s="14">
        <f>IF(ISNUMBER(G135), (G135 - $B135) / $B135, "")</f>
        <v>-4.4303797468354493E-2</v>
      </c>
      <c r="I135" s="100">
        <f>IF(ISNUMBER(G135), $B145 * H135, "")</f>
        <v>-6645.5696202531735</v>
      </c>
      <c r="J135" s="13">
        <v>15</v>
      </c>
      <c r="K135" s="14">
        <f>IF(ISNUMBER(J135), (J135 - $B135) / $B135, "")</f>
        <v>-5.0632911392405104E-2</v>
      </c>
      <c r="L135" s="16">
        <f>IF(ISNUMBER(J135), $B145 * K135, "")</f>
        <v>-7594.936708860766</v>
      </c>
      <c r="M135" s="29">
        <v>15.1</v>
      </c>
      <c r="N135" s="14">
        <f>IF(ISNUMBER(M135), (M135 - $B135) / $B135, "")</f>
        <v>-4.4303797468354493E-2</v>
      </c>
      <c r="O135" s="16">
        <f>IF(ISNUMBER(M135), $B145 * N135, "")</f>
        <v>-6645.5696202531735</v>
      </c>
      <c r="Q135" s="268"/>
      <c r="R135" s="269"/>
      <c r="S135" s="270"/>
    </row>
    <row r="136" spans="1:19" ht="17.25" thickBot="1">
      <c r="A136" s="125" t="s">
        <v>148</v>
      </c>
      <c r="B136" s="126">
        <v>13.5</v>
      </c>
      <c r="C136" s="77">
        <v>-2.87769784E-2</v>
      </c>
      <c r="D136" s="15">
        <v>13.4</v>
      </c>
      <c r="E136" s="32">
        <f t="shared" ref="E136:E139" si="70">IF(ISNUMBER(D136), (D136 - $B136) / $B136, "")</f>
        <v>-7.4074074074073808E-3</v>
      </c>
      <c r="F136" s="18">
        <f>IF(ISNUMBER(D136), $B145 * E136, "")</f>
        <v>-1111.1111111111072</v>
      </c>
      <c r="G136" s="31">
        <v>13.2</v>
      </c>
      <c r="H136" s="32">
        <f t="shared" ref="H136:H139" si="71">IF(ISNUMBER(G136), (G136 - $B136) / $B136, "")</f>
        <v>-2.2222222222222275E-2</v>
      </c>
      <c r="I136" s="101">
        <f>IF(ISNUMBER(G136), $B145 * H136, "")</f>
        <v>-3333.3333333333412</v>
      </c>
      <c r="J136" s="15">
        <v>13.1</v>
      </c>
      <c r="K136" s="32">
        <f t="shared" ref="K136:K139" si="72">IF(ISNUMBER(J136), (J136 - $B136) / $B136, "")</f>
        <v>-2.9629629629629655E-2</v>
      </c>
      <c r="L136" s="18">
        <f>IF(ISNUMBER(J136), $B145 * K136, "")</f>
        <v>-4444.444444444448</v>
      </c>
      <c r="M136" s="31">
        <v>13.2</v>
      </c>
      <c r="N136" s="32">
        <f t="shared" ref="N136:N139" si="73">IF(ISNUMBER(M136), (M136 - $B136) / $B136, "")</f>
        <v>-2.2222222222222275E-2</v>
      </c>
      <c r="O136" s="18">
        <f>IF(ISNUMBER(M136), $B145 * N136, "")</f>
        <v>-3333.3333333333412</v>
      </c>
      <c r="Q136" s="271"/>
      <c r="R136" s="272"/>
      <c r="S136" s="273"/>
    </row>
    <row r="137" spans="1:19" ht="17.25" thickBot="1">
      <c r="A137" s="125" t="s">
        <v>188</v>
      </c>
      <c r="B137" s="126">
        <v>18.5</v>
      </c>
      <c r="C137" s="77">
        <v>-3.1413612600000002E-2</v>
      </c>
      <c r="D137" s="15">
        <v>18.100000000000001</v>
      </c>
      <c r="E137" s="32">
        <f t="shared" si="70"/>
        <v>-2.1621621621621546E-2</v>
      </c>
      <c r="F137" s="18">
        <f>IF(ISNUMBER(D137), $B145 * E137, "")</f>
        <v>-3243.243243243232</v>
      </c>
      <c r="G137" s="31">
        <v>17.899999999999999</v>
      </c>
      <c r="H137" s="32">
        <f t="shared" si="71"/>
        <v>-3.2432432432432511E-2</v>
      </c>
      <c r="I137" s="101">
        <f>IF(ISNUMBER(G137), $B145 * H137, "")</f>
        <v>-4864.8648648648768</v>
      </c>
      <c r="J137" s="15">
        <v>17.8</v>
      </c>
      <c r="K137" s="32">
        <f t="shared" si="72"/>
        <v>-3.7837837837837798E-2</v>
      </c>
      <c r="L137" s="18">
        <f>IF(ISNUMBER(J137), $B145 * K137, "")</f>
        <v>-5675.6756756756695</v>
      </c>
      <c r="M137" s="31">
        <v>17.899999999999999</v>
      </c>
      <c r="N137" s="32">
        <f t="shared" si="73"/>
        <v>-3.2432432432432511E-2</v>
      </c>
      <c r="O137" s="18">
        <f>IF(ISNUMBER(M137), $B145 * N137, "")</f>
        <v>-4864.8648648648768</v>
      </c>
      <c r="Q137" s="264"/>
      <c r="R137" s="264"/>
      <c r="S137" s="264"/>
    </row>
    <row r="138" spans="1:19" ht="17.25" thickBot="1">
      <c r="A138" s="125" t="s">
        <v>208</v>
      </c>
      <c r="B138" s="126">
        <v>19.7</v>
      </c>
      <c r="C138" s="77">
        <v>-3.9024390200000002E-2</v>
      </c>
      <c r="D138" s="15">
        <v>18.7</v>
      </c>
      <c r="E138" s="32">
        <f t="shared" si="70"/>
        <v>-5.0761421319796954E-2</v>
      </c>
      <c r="F138" s="18">
        <f>IF(ISNUMBER(D138), $B145 * E138, "")</f>
        <v>-7614.2131979695432</v>
      </c>
      <c r="G138" s="31">
        <v>18.5</v>
      </c>
      <c r="H138" s="32">
        <f t="shared" si="71"/>
        <v>-6.0913705583756313E-2</v>
      </c>
      <c r="I138" s="101">
        <f>IF(ISNUMBER(G138), $B145 * H138, "")</f>
        <v>-9137.0558375634464</v>
      </c>
      <c r="J138" s="15">
        <v>18.600000000000001</v>
      </c>
      <c r="K138" s="32">
        <f t="shared" si="72"/>
        <v>-5.5837563451776547E-2</v>
      </c>
      <c r="L138" s="18">
        <f>IF(ISNUMBER(J138), $B145 * K138, "")</f>
        <v>-8375.6345177664825</v>
      </c>
      <c r="M138" s="31">
        <v>18.8</v>
      </c>
      <c r="N138" s="32">
        <f t="shared" si="73"/>
        <v>-4.5685279187817188E-2</v>
      </c>
      <c r="O138" s="18">
        <f>IF(ISNUMBER(M138), $B145 * N138, "")</f>
        <v>-6852.7918781725784</v>
      </c>
      <c r="Q138" s="274"/>
      <c r="R138" s="274"/>
      <c r="S138" s="274"/>
    </row>
    <row r="139" spans="1:19" ht="17.25" thickBot="1">
      <c r="A139" s="127" t="s">
        <v>72</v>
      </c>
      <c r="B139" s="128">
        <v>35.799999999999997</v>
      </c>
      <c r="C139" s="78">
        <v>-4.0214477200000001E-2</v>
      </c>
      <c r="D139" s="20">
        <v>34.200000000000003</v>
      </c>
      <c r="E139" s="21">
        <f t="shared" si="70"/>
        <v>-4.469273743016744E-2</v>
      </c>
      <c r="F139" s="22">
        <f>IF(ISNUMBER(D139), $B145 * E139, "")</f>
        <v>-6703.9106145251162</v>
      </c>
      <c r="G139" s="30">
        <v>33.799999999999997</v>
      </c>
      <c r="H139" s="21">
        <f t="shared" si="71"/>
        <v>-5.5865921787709501E-2</v>
      </c>
      <c r="I139" s="105">
        <f>IF(ISNUMBER(G139), $B145 * H139, "")</f>
        <v>-8379.8882681564246</v>
      </c>
      <c r="J139" s="20">
        <v>33.799999999999997</v>
      </c>
      <c r="K139" s="21">
        <f t="shared" si="72"/>
        <v>-5.5865921787709501E-2</v>
      </c>
      <c r="L139" s="22">
        <f>IF(ISNUMBER(J139), $B145 * K139, "")</f>
        <v>-8379.8882681564246</v>
      </c>
      <c r="M139" s="30">
        <v>34.299999999999997</v>
      </c>
      <c r="N139" s="21">
        <f t="shared" si="73"/>
        <v>-4.1899441340782127E-2</v>
      </c>
      <c r="O139" s="22">
        <f>IF(ISNUMBER(M139), $B145 * N139, "")</f>
        <v>-6284.9162011173194</v>
      </c>
      <c r="Q139" s="274"/>
      <c r="R139" s="274"/>
      <c r="S139" s="274"/>
    </row>
    <row r="140" spans="1:19" ht="17.25" thickBot="1">
      <c r="A140" s="125" t="s">
        <v>176</v>
      </c>
      <c r="B140" s="129">
        <v>23.4</v>
      </c>
      <c r="C140" s="80">
        <v>-4.09836066E-2</v>
      </c>
      <c r="D140" s="106">
        <v>22.3</v>
      </c>
      <c r="E140" s="107">
        <f>IF(ISNUMBER(D140), (D140 - $B140) / $B140, "")</f>
        <v>-4.7008547008546918E-2</v>
      </c>
      <c r="F140" s="108">
        <f>IF(ISNUMBER(D140), $B145 * E140, "")</f>
        <v>-7051.2820512820381</v>
      </c>
      <c r="G140" s="109">
        <v>22.1</v>
      </c>
      <c r="H140" s="107">
        <f>IF(ISNUMBER(G140), (G140 - $B140) / $B140, "")</f>
        <v>-5.5555555555555435E-2</v>
      </c>
      <c r="I140" s="110">
        <f>IF(ISNUMBER(G140), $B145 * H140, "")</f>
        <v>-8333.3333333333157</v>
      </c>
      <c r="J140" s="106">
        <v>22</v>
      </c>
      <c r="K140" s="107">
        <f>IF(ISNUMBER(J140), (J140 - $B140) / $B140, "")</f>
        <v>-5.9829059829059769E-2</v>
      </c>
      <c r="L140" s="108">
        <f>IF(ISNUMBER(J140), $B145 * K140, "")</f>
        <v>-8974.3589743589655</v>
      </c>
      <c r="M140" s="109">
        <v>22.4</v>
      </c>
      <c r="N140" s="107">
        <f>IF(ISNUMBER(M140), (M140 - $B140) / $B140, "")</f>
        <v>-4.2735042735042736E-2</v>
      </c>
      <c r="O140" s="108">
        <f>IF(ISNUMBER(M140), $B145 * N140, "")</f>
        <v>-6410.2564102564102</v>
      </c>
      <c r="Q140" s="264"/>
      <c r="R140" s="264"/>
      <c r="S140" s="264"/>
    </row>
    <row r="141" spans="1:19" ht="17.25" thickBot="1">
      <c r="A141" s="125" t="s">
        <v>202</v>
      </c>
      <c r="B141" s="126">
        <v>21.5</v>
      </c>
      <c r="C141" s="77">
        <v>-5.2863436100000001E-2</v>
      </c>
      <c r="D141" s="15">
        <v>20.3</v>
      </c>
      <c r="E141" s="32">
        <f t="shared" ref="E141:E144" si="74">IF(ISNUMBER(D141), (D141 - $B141) / $B141, "")</f>
        <v>-5.5813953488372058E-2</v>
      </c>
      <c r="F141" s="18">
        <f>IF(ISNUMBER(D141), $B145 * E141, "")</f>
        <v>-8372.0930232558094</v>
      </c>
      <c r="G141" s="31">
        <v>20.2</v>
      </c>
      <c r="H141" s="32">
        <f t="shared" ref="H141:H144" si="75">IF(ISNUMBER(G141), (G141 - $B141) / $B141, "")</f>
        <v>-6.0465116279069801E-2</v>
      </c>
      <c r="I141" s="101">
        <f>IF(ISNUMBER(G141), $B145 * H141, "")</f>
        <v>-9069.7674418604711</v>
      </c>
      <c r="J141" s="15">
        <v>20.100000000000001</v>
      </c>
      <c r="K141" s="32">
        <f t="shared" ref="K141:K144" si="76">IF(ISNUMBER(J141), (J141 - $B141) / $B141, "")</f>
        <v>-6.5116279069767372E-2</v>
      </c>
      <c r="L141" s="18">
        <f>IF(ISNUMBER(J141), $B145 * K141, "")</f>
        <v>-9767.4418604651055</v>
      </c>
      <c r="M141" s="31">
        <v>20.3</v>
      </c>
      <c r="N141" s="32">
        <f t="shared" ref="N141:N144" si="77">IF(ISNUMBER(M141), (M141 - $B141) / $B141, "")</f>
        <v>-5.5813953488372058E-2</v>
      </c>
      <c r="O141" s="18">
        <f>IF(ISNUMBER(M141), $B145 * N141, "")</f>
        <v>-8372.0930232558094</v>
      </c>
      <c r="Q141" s="264"/>
      <c r="R141" s="264"/>
      <c r="S141" s="264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64"/>
      <c r="R142" s="264"/>
      <c r="S142" s="264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53"/>
      <c r="R143" s="254"/>
      <c r="S143" s="255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56"/>
      <c r="R144" s="257"/>
      <c r="S144" s="258"/>
    </row>
    <row r="145" spans="1:19" ht="17.25" thickBot="1">
      <c r="A145" s="132" t="s">
        <v>268</v>
      </c>
      <c r="B145" s="317">
        <f>$B$37</f>
        <v>150000</v>
      </c>
      <c r="C145" s="318"/>
      <c r="D145" s="26" t="s">
        <v>269</v>
      </c>
      <c r="E145" s="27">
        <f>IF(COUNT(E125:E144), SUM(E125:E144) / COUNT(E125:E144), 0)</f>
        <v>-2.4229823259515684E-2</v>
      </c>
      <c r="F145" s="28">
        <f>SUM(F125:F144)</f>
        <v>-61786.049311764989</v>
      </c>
      <c r="G145" s="26" t="s">
        <v>269</v>
      </c>
      <c r="H145" s="27">
        <f>IF(COUNT(H125:H144), SUM(H125:H144) / COUNT(H125:H144), 0)</f>
        <v>-3.4114513148081033E-2</v>
      </c>
      <c r="I145" s="28">
        <f>SUM(I125:I144)</f>
        <v>-86992.008527606653</v>
      </c>
      <c r="J145" s="26" t="s">
        <v>269</v>
      </c>
      <c r="K145" s="27">
        <f>IF(COUNT(K125:K144), SUM(K125:K144) / COUNT(K125:K144), 0)</f>
        <v>-3.7789378849495799E-2</v>
      </c>
      <c r="L145" s="28">
        <f>SUM(L125:L144)</f>
        <v>-96362.916066214282</v>
      </c>
      <c r="M145" s="26" t="s">
        <v>269</v>
      </c>
      <c r="N145" s="27">
        <f>IF(COUNT(N125:N144), SUM(N125:N144) / COUNT(N125:N144), 0)</f>
        <v>-3.1554953699859452E-2</v>
      </c>
      <c r="O145" s="28">
        <f>SUM(O125:O144)</f>
        <v>-80465.131934641628</v>
      </c>
      <c r="Q145" s="259"/>
      <c r="R145" s="260"/>
      <c r="S145" s="261"/>
    </row>
    <row r="147" spans="1:19" ht="17.25" thickBot="1"/>
    <row r="148" spans="1:19" ht="17.25" thickBot="1">
      <c r="A148" s="275" t="s">
        <v>257</v>
      </c>
      <c r="B148" s="276"/>
      <c r="C148" s="276"/>
      <c r="D148" s="276"/>
      <c r="E148" s="276"/>
      <c r="F148" s="276"/>
      <c r="G148" s="276"/>
      <c r="H148" s="276"/>
      <c r="I148" s="276"/>
      <c r="J148" s="276"/>
      <c r="K148" s="276"/>
      <c r="L148" s="276"/>
      <c r="M148" s="276"/>
      <c r="N148" s="276"/>
      <c r="O148" s="277"/>
      <c r="Q148" s="274"/>
      <c r="R148" s="274"/>
      <c r="S148" s="274"/>
    </row>
    <row r="149" spans="1:19" ht="17.25" thickBot="1">
      <c r="A149" s="225" t="s">
        <v>265</v>
      </c>
      <c r="B149" s="275" t="s">
        <v>49</v>
      </c>
      <c r="C149" s="277"/>
      <c r="D149" s="275" t="s">
        <v>58</v>
      </c>
      <c r="E149" s="276"/>
      <c r="F149" s="277"/>
      <c r="G149" s="278">
        <f>_xlfn.IFNA(VLOOKUP(B149, 현재가테이블!$B$2:$D$200, 2, FALSE), "-")</f>
        <v>74050000</v>
      </c>
      <c r="H149" s="279"/>
      <c r="I149" s="280"/>
      <c r="J149" s="275" t="s">
        <v>59</v>
      </c>
      <c r="K149" s="276"/>
      <c r="L149" s="277"/>
      <c r="M149" s="281">
        <f>_xlfn.IFNA(VLOOKUP(B149, 현재가테이블!$B$2:$D$200, 3, FALSE), "-")</f>
        <v>-1.04236269E-2</v>
      </c>
      <c r="N149" s="282"/>
      <c r="O149" s="283"/>
      <c r="Q149" s="274"/>
      <c r="R149" s="274"/>
      <c r="S149" s="274"/>
    </row>
    <row r="150" spans="1:19" ht="17.25" thickBot="1">
      <c r="A150" s="319" t="s">
        <v>55</v>
      </c>
      <c r="B150" s="315" t="str">
        <f>TEXT($G$1, "[$-ko-KR]yyyy-mm-dd(ddd) ") &amp; "오전 00:00"</f>
        <v>2021-10-18(월) 오전 00:00</v>
      </c>
      <c r="C150" s="316"/>
      <c r="D150" s="288" t="str">
        <f>TEXT($G$1, "[$-ko-KR]yyyy-mm-dd(ddd) ") &amp; "오후 14:00"</f>
        <v>2021-10-18(월) 오후 14:00</v>
      </c>
      <c r="E150" s="289"/>
      <c r="F150" s="290"/>
      <c r="G150" s="288" t="str">
        <f>TEXT($G$1, "[$-ko-KR]yyyy-mm-dd(ddd) ") &amp; "오후 19:00"</f>
        <v>2021-10-18(월) 오후 19:00</v>
      </c>
      <c r="H150" s="289"/>
      <c r="I150" s="290"/>
      <c r="J150" s="288" t="str">
        <f>TEXT($G$1, "[$-ko-KR]yyyy-mm-dd(ddd) ") &amp; "오후 21:00"</f>
        <v>2021-10-18(월) 오후 21:00</v>
      </c>
      <c r="K150" s="289"/>
      <c r="L150" s="290"/>
      <c r="M150" s="288" t="str">
        <f>TEXT($G$1+1, "[$-ko-KR]yyyy-mm-dd(ddd) ") &amp; "오전 00:00"</f>
        <v>2021-10-19(화) 오전 00:00</v>
      </c>
      <c r="N150" s="289"/>
      <c r="O150" s="290"/>
      <c r="Q150" s="274"/>
      <c r="R150" s="274"/>
      <c r="S150" s="274"/>
    </row>
    <row r="151" spans="1:19" ht="17.25" thickBot="1">
      <c r="A151" s="320"/>
      <c r="B151" s="121" t="s">
        <v>58</v>
      </c>
      <c r="C151" s="122" t="s">
        <v>59</v>
      </c>
      <c r="D151" s="2" t="s">
        <v>58</v>
      </c>
      <c r="E151" s="10" t="s">
        <v>266</v>
      </c>
      <c r="F151" s="11" t="s">
        <v>267</v>
      </c>
      <c r="G151" s="226" t="s">
        <v>58</v>
      </c>
      <c r="H151" s="227" t="s">
        <v>266</v>
      </c>
      <c r="I151" s="228" t="s">
        <v>267</v>
      </c>
      <c r="J151" s="10" t="s">
        <v>58</v>
      </c>
      <c r="K151" s="10" t="s">
        <v>266</v>
      </c>
      <c r="L151" s="115" t="s">
        <v>267</v>
      </c>
      <c r="M151" s="2" t="s">
        <v>58</v>
      </c>
      <c r="N151" s="10" t="s">
        <v>266</v>
      </c>
      <c r="O151" s="66" t="s">
        <v>267</v>
      </c>
      <c r="Q151" s="264"/>
      <c r="R151" s="264"/>
      <c r="S151" s="264"/>
    </row>
    <row r="152" spans="1:19" ht="17.25" thickBot="1">
      <c r="A152" s="123" t="s">
        <v>112</v>
      </c>
      <c r="B152" s="124">
        <v>909</v>
      </c>
      <c r="C152" s="76">
        <v>-1.19565217E-2</v>
      </c>
      <c r="D152" s="13">
        <v>922</v>
      </c>
      <c r="E152" s="14">
        <f>IF(ISNUMBER(D152), (D152 - $B152) / $B152, "")</f>
        <v>1.4301430143014302E-2</v>
      </c>
      <c r="F152" s="16">
        <f>IF(ISNUMBER(D152), $B172 * E152, "")</f>
        <v>2145.2145214521452</v>
      </c>
      <c r="G152" s="29">
        <v>908</v>
      </c>
      <c r="H152" s="14">
        <f>IF(ISNUMBER(G152), (G152 - $B152) / $B152, "")</f>
        <v>-1.1001100110011001E-3</v>
      </c>
      <c r="I152" s="100">
        <f>IF(ISNUMBER(G152), $B172 * H152, "")</f>
        <v>-165.016501650165</v>
      </c>
      <c r="J152" s="13">
        <v>904</v>
      </c>
      <c r="K152" s="14">
        <f>IF(ISNUMBER(J152), (J152 - $B152) / $B152, "")</f>
        <v>-5.5005500550055009E-3</v>
      </c>
      <c r="L152" s="16">
        <f>IF(ISNUMBER(J152), $B172 * K152, "")</f>
        <v>-825.08250825082519</v>
      </c>
      <c r="M152" s="29">
        <v>903</v>
      </c>
      <c r="N152" s="14">
        <f>IF(ISNUMBER(M152), (M152 - $B152) / $B152, "")</f>
        <v>-6.6006600660066007E-3</v>
      </c>
      <c r="O152" s="16">
        <f>IF(ISNUMBER(M152), $B172 * N152, "")</f>
        <v>-990.09900990099015</v>
      </c>
      <c r="Q152" s="274"/>
      <c r="R152" s="274"/>
      <c r="S152" s="274"/>
    </row>
    <row r="153" spans="1:19" ht="17.25" thickBot="1">
      <c r="A153" s="125" t="s">
        <v>234</v>
      </c>
      <c r="B153" s="126">
        <v>708</v>
      </c>
      <c r="C153" s="77">
        <v>-1.2552301300000001E-2</v>
      </c>
      <c r="D153" s="15">
        <v>687</v>
      </c>
      <c r="E153" s="32">
        <f t="shared" ref="E153:E156" si="78">IF(ISNUMBER(D153), (D153 - $B153) / $B153, "")</f>
        <v>-2.9661016949152543E-2</v>
      </c>
      <c r="F153" s="18">
        <f>IF(ISNUMBER(D153), $B172 * E153, "")</f>
        <v>-4449.1525423728817</v>
      </c>
      <c r="G153" s="31">
        <v>675</v>
      </c>
      <c r="H153" s="32">
        <f t="shared" ref="H153:H156" si="79">IF(ISNUMBER(G153), (G153 - $B153) / $B153, "")</f>
        <v>-4.6610169491525424E-2</v>
      </c>
      <c r="I153" s="101">
        <f>IF(ISNUMBER(G153), $B172 * H153, "")</f>
        <v>-6991.5254237288136</v>
      </c>
      <c r="J153" s="15">
        <v>673</v>
      </c>
      <c r="K153" s="32">
        <f t="shared" ref="K153:K156" si="80">IF(ISNUMBER(J153), (J153 - $B153) / $B153, "")</f>
        <v>-4.9435028248587573E-2</v>
      </c>
      <c r="L153" s="18">
        <f>IF(ISNUMBER(J153), $B172 * K153, "")</f>
        <v>-7415.2542372881362</v>
      </c>
      <c r="M153" s="31">
        <v>682</v>
      </c>
      <c r="N153" s="32">
        <f t="shared" ref="N153:N156" si="81">IF(ISNUMBER(M153), (M153 - $B153) / $B153, "")</f>
        <v>-3.6723163841807911E-2</v>
      </c>
      <c r="O153" s="18">
        <f>IF(ISNUMBER(M153), $B172 * N153, "")</f>
        <v>-5508.4745762711864</v>
      </c>
      <c r="Q153" s="274"/>
      <c r="R153" s="274"/>
      <c r="S153" s="274"/>
    </row>
    <row r="154" spans="1:19" ht="17.25" thickBot="1">
      <c r="A154" s="125" t="s">
        <v>218</v>
      </c>
      <c r="B154" s="126">
        <v>232</v>
      </c>
      <c r="C154" s="77">
        <v>-1.27659574E-2</v>
      </c>
      <c r="D154" s="15">
        <v>228</v>
      </c>
      <c r="E154" s="32">
        <f t="shared" si="78"/>
        <v>-1.7241379310344827E-2</v>
      </c>
      <c r="F154" s="18">
        <f>IF(ISNUMBER(D154), $B172 * E154, "")</f>
        <v>-2586.2068965517242</v>
      </c>
      <c r="G154" s="31">
        <v>223</v>
      </c>
      <c r="H154" s="32">
        <f t="shared" si="79"/>
        <v>-3.8793103448275863E-2</v>
      </c>
      <c r="I154" s="101">
        <f>IF(ISNUMBER(G154), $B172 * H154, "")</f>
        <v>-5818.9655172413795</v>
      </c>
      <c r="J154" s="15">
        <v>224</v>
      </c>
      <c r="K154" s="32">
        <f t="shared" si="80"/>
        <v>-3.4482758620689655E-2</v>
      </c>
      <c r="L154" s="18">
        <f>IF(ISNUMBER(J154), $B172 * K154, "")</f>
        <v>-5172.4137931034484</v>
      </c>
      <c r="M154" s="31">
        <v>226</v>
      </c>
      <c r="N154" s="32">
        <f t="shared" si="81"/>
        <v>-2.5862068965517241E-2</v>
      </c>
      <c r="O154" s="18">
        <f>IF(ISNUMBER(M154), $B172 * N154, "")</f>
        <v>-3879.3103448275861</v>
      </c>
      <c r="Q154" s="264"/>
      <c r="R154" s="264"/>
      <c r="S154" s="264"/>
    </row>
    <row r="155" spans="1:19" ht="17.25" thickBot="1">
      <c r="A155" s="125" t="s">
        <v>128</v>
      </c>
      <c r="B155" s="126">
        <v>141</v>
      </c>
      <c r="C155" s="77">
        <v>-1.3986014E-2</v>
      </c>
      <c r="D155" s="15">
        <v>140</v>
      </c>
      <c r="E155" s="32">
        <f t="shared" si="78"/>
        <v>-7.0921985815602835E-3</v>
      </c>
      <c r="F155" s="18">
        <f>IF(ISNUMBER(D155), $B172 * E155, "")</f>
        <v>-1063.8297872340424</v>
      </c>
      <c r="G155" s="31">
        <v>138</v>
      </c>
      <c r="H155" s="32">
        <f t="shared" si="79"/>
        <v>-2.1276595744680851E-2</v>
      </c>
      <c r="I155" s="101">
        <f>IF(ISNUMBER(G155), $B172 * H155, "")</f>
        <v>-3191.4893617021276</v>
      </c>
      <c r="J155" s="15">
        <v>137</v>
      </c>
      <c r="K155" s="32">
        <f t="shared" si="80"/>
        <v>-2.8368794326241134E-2</v>
      </c>
      <c r="L155" s="18">
        <f>IF(ISNUMBER(J155), $B172 * K155, "")</f>
        <v>-4255.3191489361698</v>
      </c>
      <c r="M155" s="31">
        <v>139</v>
      </c>
      <c r="N155" s="32">
        <f t="shared" si="81"/>
        <v>-1.4184397163120567E-2</v>
      </c>
      <c r="O155" s="18">
        <f>IF(ISNUMBER(M155), $B172 * N155, "")</f>
        <v>-2127.6595744680849</v>
      </c>
      <c r="Q155" s="264"/>
      <c r="R155" s="264"/>
      <c r="S155" s="264"/>
    </row>
    <row r="156" spans="1:19" ht="17.25" thickBot="1">
      <c r="A156" s="127" t="s">
        <v>228</v>
      </c>
      <c r="B156" s="128">
        <v>342</v>
      </c>
      <c r="C156" s="78">
        <v>-1.44092219E-2</v>
      </c>
      <c r="D156" s="20">
        <v>339</v>
      </c>
      <c r="E156" s="21">
        <f t="shared" si="78"/>
        <v>-8.771929824561403E-3</v>
      </c>
      <c r="F156" s="22">
        <f>IF(ISNUMBER(D156), $B172 * E156, "")</f>
        <v>-1315.7894736842104</v>
      </c>
      <c r="G156" s="30">
        <v>348</v>
      </c>
      <c r="H156" s="21">
        <f t="shared" si="79"/>
        <v>1.7543859649122806E-2</v>
      </c>
      <c r="I156" s="105">
        <f>IF(ISNUMBER(G156), $B172 * H156, "")</f>
        <v>2631.5789473684208</v>
      </c>
      <c r="J156" s="20">
        <v>347</v>
      </c>
      <c r="K156" s="21">
        <f t="shared" si="80"/>
        <v>1.4619883040935672E-2</v>
      </c>
      <c r="L156" s="22">
        <f>IF(ISNUMBER(J156), $B172 * K156, "")</f>
        <v>2192.9824561403507</v>
      </c>
      <c r="M156" s="30">
        <v>363</v>
      </c>
      <c r="N156" s="21">
        <f t="shared" si="81"/>
        <v>6.1403508771929821E-2</v>
      </c>
      <c r="O156" s="22">
        <f>IF(ISNUMBER(M156), $B172 * N156, "")</f>
        <v>9210.5263157894733</v>
      </c>
      <c r="Q156" s="264"/>
      <c r="R156" s="264"/>
      <c r="S156" s="264"/>
    </row>
    <row r="157" spans="1:19" ht="17.25" thickBot="1">
      <c r="A157" s="125" t="s">
        <v>130</v>
      </c>
      <c r="B157" s="129">
        <v>118</v>
      </c>
      <c r="C157" s="80">
        <v>-1.6666666699999999E-2</v>
      </c>
      <c r="D157" s="106">
        <v>116</v>
      </c>
      <c r="E157" s="107">
        <f>IF(ISNUMBER(D157), (D157 - $B157) / $B157, "")</f>
        <v>-1.6949152542372881E-2</v>
      </c>
      <c r="F157" s="108">
        <f>IF(ISNUMBER(D157), $B172 * E157, "")</f>
        <v>-2542.3728813559323</v>
      </c>
      <c r="G157" s="109">
        <v>114</v>
      </c>
      <c r="H157" s="107">
        <f>IF(ISNUMBER(G157), (G157 - $B157) / $B157, "")</f>
        <v>-3.3898305084745763E-2</v>
      </c>
      <c r="I157" s="110">
        <f>IF(ISNUMBER(G157), $B172 * H157, "")</f>
        <v>-5084.7457627118647</v>
      </c>
      <c r="J157" s="106">
        <v>113</v>
      </c>
      <c r="K157" s="107">
        <f>IF(ISNUMBER(J157), (J157 - $B157) / $B157, "")</f>
        <v>-4.2372881355932202E-2</v>
      </c>
      <c r="L157" s="108">
        <f>IF(ISNUMBER(J157), $B172 * K157, "")</f>
        <v>-6355.9322033898306</v>
      </c>
      <c r="M157" s="109">
        <v>116</v>
      </c>
      <c r="N157" s="107">
        <f>IF(ISNUMBER(M157), (M157 - $B157) / $B157, "")</f>
        <v>-1.6949152542372881E-2</v>
      </c>
      <c r="O157" s="108">
        <f>IF(ISNUMBER(M157), $B172 * N157, "")</f>
        <v>-2542.3728813559323</v>
      </c>
      <c r="Q157" s="264"/>
      <c r="R157" s="264"/>
      <c r="S157" s="264"/>
    </row>
    <row r="158" spans="1:19" ht="17.25" thickBot="1">
      <c r="A158" s="125" t="s">
        <v>164</v>
      </c>
      <c r="B158" s="126">
        <v>219</v>
      </c>
      <c r="C158" s="77">
        <v>-1.79372197E-2</v>
      </c>
      <c r="D158" s="15">
        <v>215</v>
      </c>
      <c r="E158" s="32">
        <f t="shared" ref="E158:E161" si="82">IF(ISNUMBER(D158), (D158 - $B158) / $B158, "")</f>
        <v>-1.8264840182648401E-2</v>
      </c>
      <c r="F158" s="18">
        <f>IF(ISNUMBER(D158), $B172 * E158, "")</f>
        <v>-2739.7260273972602</v>
      </c>
      <c r="G158" s="31">
        <v>214</v>
      </c>
      <c r="H158" s="32">
        <f t="shared" ref="H158:H161" si="83">IF(ISNUMBER(G158), (G158 - $B158) / $B158, "")</f>
        <v>-2.2831050228310501E-2</v>
      </c>
      <c r="I158" s="101">
        <f>IF(ISNUMBER(G158), $B172 * H158, "")</f>
        <v>-3424.6575342465753</v>
      </c>
      <c r="J158" s="15">
        <v>213</v>
      </c>
      <c r="K158" s="32">
        <f t="shared" ref="K158:K161" si="84">IF(ISNUMBER(J158), (J158 - $B158) / $B158, "")</f>
        <v>-2.7397260273972601E-2</v>
      </c>
      <c r="L158" s="18">
        <f>IF(ISNUMBER(J158), $B172 * K158, "")</f>
        <v>-4109.58904109589</v>
      </c>
      <c r="M158" s="31">
        <v>215</v>
      </c>
      <c r="N158" s="32">
        <f t="shared" ref="N158:N161" si="85">IF(ISNUMBER(M158), (M158 - $B158) / $B158, "")</f>
        <v>-1.8264840182648401E-2</v>
      </c>
      <c r="O158" s="18">
        <f>IF(ISNUMBER(M158), $B172 * N158, "")</f>
        <v>-2739.7260273972602</v>
      </c>
      <c r="Q158" s="264"/>
      <c r="R158" s="264"/>
      <c r="S158" s="264"/>
    </row>
    <row r="159" spans="1:19" ht="17.25" thickBot="1">
      <c r="A159" s="125" t="s">
        <v>240</v>
      </c>
      <c r="B159" s="126">
        <v>640</v>
      </c>
      <c r="C159" s="77">
        <v>-1.8404908000000001E-2</v>
      </c>
      <c r="D159" s="15">
        <v>611</v>
      </c>
      <c r="E159" s="32">
        <f t="shared" si="82"/>
        <v>-4.5312499999999999E-2</v>
      </c>
      <c r="F159" s="18">
        <f>IF(ISNUMBER(D159), $B172 * E159, "")</f>
        <v>-6796.875</v>
      </c>
      <c r="G159" s="31">
        <v>609</v>
      </c>
      <c r="H159" s="32">
        <f t="shared" si="83"/>
        <v>-4.8437500000000001E-2</v>
      </c>
      <c r="I159" s="101">
        <f>IF(ISNUMBER(G159), $B172 * H159, "")</f>
        <v>-7265.625</v>
      </c>
      <c r="J159" s="15">
        <v>607</v>
      </c>
      <c r="K159" s="32">
        <f t="shared" si="84"/>
        <v>-5.1562499999999997E-2</v>
      </c>
      <c r="L159" s="18">
        <f>IF(ISNUMBER(J159), $B172 * K159, "")</f>
        <v>-7734.375</v>
      </c>
      <c r="M159" s="31">
        <v>616</v>
      </c>
      <c r="N159" s="32">
        <f t="shared" si="85"/>
        <v>-3.7499999999999999E-2</v>
      </c>
      <c r="O159" s="18">
        <f>IF(ISNUMBER(M159), $B172 * N159, "")</f>
        <v>-5625</v>
      </c>
      <c r="Q159" s="264"/>
      <c r="R159" s="264"/>
      <c r="S159" s="264"/>
    </row>
    <row r="160" spans="1:19" ht="17.25" thickBot="1">
      <c r="A160" s="125" t="s">
        <v>220</v>
      </c>
      <c r="B160" s="126">
        <v>188</v>
      </c>
      <c r="C160" s="77">
        <v>-2.08333333E-2</v>
      </c>
      <c r="D160" s="15">
        <v>183</v>
      </c>
      <c r="E160" s="32">
        <f t="shared" si="82"/>
        <v>-2.6595744680851064E-2</v>
      </c>
      <c r="F160" s="18">
        <f>IF(ISNUMBER(D160), $B172 * E160, "")</f>
        <v>-3989.3617021276596</v>
      </c>
      <c r="G160" s="31">
        <v>182</v>
      </c>
      <c r="H160" s="32">
        <f t="shared" si="83"/>
        <v>-3.1914893617021274E-2</v>
      </c>
      <c r="I160" s="101">
        <f>IF(ISNUMBER(G160), $B172 * H160, "")</f>
        <v>-4787.2340425531911</v>
      </c>
      <c r="J160" s="15">
        <v>182</v>
      </c>
      <c r="K160" s="32">
        <f t="shared" si="84"/>
        <v>-3.1914893617021274E-2</v>
      </c>
      <c r="L160" s="18">
        <f>IF(ISNUMBER(J160), $B172 * K160, "")</f>
        <v>-4787.2340425531911</v>
      </c>
      <c r="M160" s="31">
        <v>182</v>
      </c>
      <c r="N160" s="32">
        <f t="shared" si="85"/>
        <v>-3.1914893617021274E-2</v>
      </c>
      <c r="O160" s="18">
        <f>IF(ISNUMBER(M160), $B172 * N160, "")</f>
        <v>-4787.2340425531911</v>
      </c>
      <c r="Q160" s="33"/>
      <c r="R160" s="33"/>
    </row>
    <row r="161" spans="1:19" ht="17.25" thickBot="1">
      <c r="A161" s="130" t="s">
        <v>86</v>
      </c>
      <c r="B161" s="131">
        <v>395</v>
      </c>
      <c r="C161" s="79">
        <v>-2.2277227699999999E-2</v>
      </c>
      <c r="D161" s="24">
        <v>391</v>
      </c>
      <c r="E161" s="25">
        <f t="shared" si="82"/>
        <v>-1.0126582278481013E-2</v>
      </c>
      <c r="F161" s="104">
        <f>IF(ISNUMBER(D161), $B172 * E161, "")</f>
        <v>-1518.9873417721519</v>
      </c>
      <c r="G161" s="102">
        <v>390</v>
      </c>
      <c r="H161" s="25">
        <f t="shared" si="83"/>
        <v>-1.2658227848101266E-2</v>
      </c>
      <c r="I161" s="103">
        <f>IF(ISNUMBER(G161), $B172 * H161, "")</f>
        <v>-1898.7341772151899</v>
      </c>
      <c r="J161" s="24">
        <v>387</v>
      </c>
      <c r="K161" s="25">
        <f t="shared" si="84"/>
        <v>-2.0253164556962026E-2</v>
      </c>
      <c r="L161" s="104">
        <f>IF(ISNUMBER(J161), $B172 * K161, "")</f>
        <v>-3037.9746835443038</v>
      </c>
      <c r="M161" s="102">
        <v>388</v>
      </c>
      <c r="N161" s="25">
        <f t="shared" si="85"/>
        <v>-1.7721518987341773E-2</v>
      </c>
      <c r="O161" s="104">
        <f>IF(ISNUMBER(M161), $B172 * N161, "")</f>
        <v>-2658.2278481012659</v>
      </c>
      <c r="Q161" s="265"/>
      <c r="R161" s="266"/>
      <c r="S161" s="267"/>
    </row>
    <row r="162" spans="1:19">
      <c r="A162" s="123" t="s">
        <v>172</v>
      </c>
      <c r="B162" s="124">
        <v>429</v>
      </c>
      <c r="C162" s="76">
        <v>-2.2779043299999999E-2</v>
      </c>
      <c r="D162" s="13">
        <v>420</v>
      </c>
      <c r="E162" s="14">
        <f>IF(ISNUMBER(D162), (D162 - $B162) / $B162, "")</f>
        <v>-2.097902097902098E-2</v>
      </c>
      <c r="F162" s="16">
        <f>IF(ISNUMBER(D162), $B172 * E162, "")</f>
        <v>-3146.8531468531469</v>
      </c>
      <c r="G162" s="29">
        <v>415</v>
      </c>
      <c r="H162" s="14">
        <f>IF(ISNUMBER(G162), (G162 - $B162) / $B162, "")</f>
        <v>-3.2634032634032632E-2</v>
      </c>
      <c r="I162" s="100">
        <f>IF(ISNUMBER(G162), $B172 * H162, "")</f>
        <v>-4895.1048951048951</v>
      </c>
      <c r="J162" s="13">
        <v>413</v>
      </c>
      <c r="K162" s="14">
        <f>IF(ISNUMBER(J162), (J162 - $B162) / $B162, "")</f>
        <v>-3.7296037296037296E-2</v>
      </c>
      <c r="L162" s="16">
        <f>IF(ISNUMBER(J162), $B172 * K162, "")</f>
        <v>-5594.4055944055945</v>
      </c>
      <c r="M162" s="29">
        <v>415</v>
      </c>
      <c r="N162" s="14">
        <f>IF(ISNUMBER(M162), (M162 - $B162) / $B162, "")</f>
        <v>-3.2634032634032632E-2</v>
      </c>
      <c r="O162" s="16">
        <f>IF(ISNUMBER(M162), $B172 * N162, "")</f>
        <v>-4895.1048951048951</v>
      </c>
      <c r="Q162" s="268"/>
      <c r="R162" s="269"/>
      <c r="S162" s="270"/>
    </row>
    <row r="163" spans="1:19" ht="17.25" thickBot="1">
      <c r="A163" s="125" t="s">
        <v>108</v>
      </c>
      <c r="B163" s="126">
        <v>168</v>
      </c>
      <c r="C163" s="77">
        <v>-2.3255814E-2</v>
      </c>
      <c r="D163" s="15">
        <v>170</v>
      </c>
      <c r="E163" s="32">
        <f t="shared" ref="E163:E166" si="86">IF(ISNUMBER(D163), (D163 - $B163) / $B163, "")</f>
        <v>1.1904761904761904E-2</v>
      </c>
      <c r="F163" s="18">
        <f>IF(ISNUMBER(D163), $B172 * E163, "")</f>
        <v>1785.7142857142856</v>
      </c>
      <c r="G163" s="31">
        <v>172</v>
      </c>
      <c r="H163" s="32">
        <f t="shared" ref="H163:H166" si="87">IF(ISNUMBER(G163), (G163 - $B163) / $B163, "")</f>
        <v>2.3809523809523808E-2</v>
      </c>
      <c r="I163" s="101">
        <f>IF(ISNUMBER(G163), $B172 * H163, "")</f>
        <v>3571.4285714285711</v>
      </c>
      <c r="J163" s="15">
        <v>173</v>
      </c>
      <c r="K163" s="32">
        <f t="shared" ref="K163:K166" si="88">IF(ISNUMBER(J163), (J163 - $B163) / $B163, "")</f>
        <v>2.976190476190476E-2</v>
      </c>
      <c r="L163" s="18">
        <f>IF(ISNUMBER(J163), $B172 * K163, "")</f>
        <v>4464.2857142857138</v>
      </c>
      <c r="M163" s="31">
        <v>173</v>
      </c>
      <c r="N163" s="32">
        <f t="shared" ref="N163:N166" si="89">IF(ISNUMBER(M163), (M163 - $B163) / $B163, "")</f>
        <v>2.976190476190476E-2</v>
      </c>
      <c r="O163" s="18">
        <f>IF(ISNUMBER(M163), $B172 * N163, "")</f>
        <v>4464.2857142857138</v>
      </c>
      <c r="Q163" s="271"/>
      <c r="R163" s="272"/>
      <c r="S163" s="273"/>
    </row>
    <row r="164" spans="1:19" ht="17.25" thickBot="1">
      <c r="A164" s="125" t="s">
        <v>80</v>
      </c>
      <c r="B164" s="126">
        <v>860</v>
      </c>
      <c r="C164" s="77">
        <v>-2.38365494E-2</v>
      </c>
      <c r="D164" s="15">
        <v>847</v>
      </c>
      <c r="E164" s="32">
        <f t="shared" si="86"/>
        <v>-1.5116279069767442E-2</v>
      </c>
      <c r="F164" s="18">
        <f>IF(ISNUMBER(D164), $B172 * E164, "")</f>
        <v>-2267.4418604651164</v>
      </c>
      <c r="G164" s="31">
        <v>843</v>
      </c>
      <c r="H164" s="32">
        <f t="shared" si="87"/>
        <v>-1.9767441860465116E-2</v>
      </c>
      <c r="I164" s="101">
        <f>IF(ISNUMBER(G164), $B172 * H164, "")</f>
        <v>-2965.1162790697672</v>
      </c>
      <c r="J164" s="15">
        <v>840</v>
      </c>
      <c r="K164" s="32">
        <f t="shared" si="88"/>
        <v>-2.3255813953488372E-2</v>
      </c>
      <c r="L164" s="18">
        <f>IF(ISNUMBER(J164), $B172 * K164, "")</f>
        <v>-3488.3720930232557</v>
      </c>
      <c r="M164" s="31">
        <v>840</v>
      </c>
      <c r="N164" s="32">
        <f t="shared" si="89"/>
        <v>-2.3255813953488372E-2</v>
      </c>
      <c r="O164" s="18">
        <f>IF(ISNUMBER(M164), $B172 * N164, "")</f>
        <v>-3488.3720930232557</v>
      </c>
      <c r="Q164" s="264"/>
      <c r="R164" s="264"/>
      <c r="S164" s="264"/>
    </row>
    <row r="165" spans="1:19" ht="17.25" thickBot="1">
      <c r="A165" s="125" t="s">
        <v>330</v>
      </c>
      <c r="B165" s="126">
        <v>444</v>
      </c>
      <c r="C165" s="77">
        <v>-2.8446389499999999E-2</v>
      </c>
      <c r="D165" s="15">
        <v>435</v>
      </c>
      <c r="E165" s="32">
        <f t="shared" si="86"/>
        <v>-2.0270270270270271E-2</v>
      </c>
      <c r="F165" s="18">
        <f>IF(ISNUMBER(D165), $B172 * E165, "")</f>
        <v>-3040.5405405405409</v>
      </c>
      <c r="G165" s="31">
        <v>454</v>
      </c>
      <c r="H165" s="32">
        <f t="shared" si="87"/>
        <v>2.2522522522522521E-2</v>
      </c>
      <c r="I165" s="101">
        <f>IF(ISNUMBER(G165), $B172 * H165, "")</f>
        <v>3378.3783783783783</v>
      </c>
      <c r="J165" s="15">
        <v>441</v>
      </c>
      <c r="K165" s="32">
        <f t="shared" si="88"/>
        <v>-6.7567567567567571E-3</v>
      </c>
      <c r="L165" s="18">
        <f>IF(ISNUMBER(J165), $B172 * K165, "")</f>
        <v>-1013.5135135135135</v>
      </c>
      <c r="M165" s="31">
        <v>436</v>
      </c>
      <c r="N165" s="32">
        <f t="shared" si="89"/>
        <v>-1.8018018018018018E-2</v>
      </c>
      <c r="O165" s="18">
        <f>IF(ISNUMBER(M165), $B172 * N165, "")</f>
        <v>-2702.7027027027025</v>
      </c>
      <c r="Q165" s="274"/>
      <c r="R165" s="274"/>
      <c r="S165" s="274"/>
    </row>
    <row r="166" spans="1:19" ht="17.25" thickBot="1">
      <c r="A166" s="127" t="s">
        <v>236</v>
      </c>
      <c r="B166" s="128">
        <v>129</v>
      </c>
      <c r="C166" s="78">
        <v>-3.0075187999999999E-2</v>
      </c>
      <c r="D166" s="20">
        <v>126</v>
      </c>
      <c r="E166" s="21">
        <f t="shared" si="86"/>
        <v>-2.3255813953488372E-2</v>
      </c>
      <c r="F166" s="22">
        <f>IF(ISNUMBER(D166), $B172 * E166, "")</f>
        <v>-3488.3720930232557</v>
      </c>
      <c r="G166" s="30">
        <v>124</v>
      </c>
      <c r="H166" s="21">
        <f t="shared" si="87"/>
        <v>-3.875968992248062E-2</v>
      </c>
      <c r="I166" s="105">
        <f>IF(ISNUMBER(G166), $B172 * H166, "")</f>
        <v>-5813.9534883720926</v>
      </c>
      <c r="J166" s="20">
        <v>123</v>
      </c>
      <c r="K166" s="21">
        <f t="shared" si="88"/>
        <v>-4.6511627906976744E-2</v>
      </c>
      <c r="L166" s="22">
        <f>IF(ISNUMBER(J166), $B172 * K166, "")</f>
        <v>-6976.7441860465115</v>
      </c>
      <c r="M166" s="30">
        <v>126</v>
      </c>
      <c r="N166" s="21">
        <f t="shared" si="89"/>
        <v>-2.3255813953488372E-2</v>
      </c>
      <c r="O166" s="22">
        <f>IF(ISNUMBER(M166), $B172 * N166, "")</f>
        <v>-3488.3720930232557</v>
      </c>
      <c r="Q166" s="274"/>
      <c r="R166" s="274"/>
      <c r="S166" s="274"/>
    </row>
    <row r="167" spans="1:19" ht="17.25" thickBot="1">
      <c r="A167" s="125" t="s">
        <v>51</v>
      </c>
      <c r="B167" s="129">
        <v>472</v>
      </c>
      <c r="C167" s="80">
        <v>-3.0800821400000001E-2</v>
      </c>
      <c r="D167" s="106">
        <v>481</v>
      </c>
      <c r="E167" s="107">
        <f>IF(ISNUMBER(D167), (D167 - $B167) / $B167, "")</f>
        <v>1.9067796610169493E-2</v>
      </c>
      <c r="F167" s="108">
        <f>IF(ISNUMBER(D167), $B172 * E167, "")</f>
        <v>2860.1694915254238</v>
      </c>
      <c r="G167" s="109">
        <v>476</v>
      </c>
      <c r="H167" s="107">
        <f>IF(ISNUMBER(G167), (G167 - $B167) / $B167, "")</f>
        <v>8.4745762711864406E-3</v>
      </c>
      <c r="I167" s="110">
        <f>IF(ISNUMBER(G167), $B172 * H167, "")</f>
        <v>1271.1864406779662</v>
      </c>
      <c r="J167" s="106">
        <v>470</v>
      </c>
      <c r="K167" s="107">
        <f>IF(ISNUMBER(J167), (J167 - $B167) / $B167, "")</f>
        <v>-4.2372881355932203E-3</v>
      </c>
      <c r="L167" s="108">
        <f>IF(ISNUMBER(J167), $B172 * K167, "")</f>
        <v>-635.59322033898309</v>
      </c>
      <c r="M167" s="109">
        <v>476</v>
      </c>
      <c r="N167" s="107">
        <f>IF(ISNUMBER(M167), (M167 - $B167) / $B167, "")</f>
        <v>8.4745762711864406E-3</v>
      </c>
      <c r="O167" s="108">
        <f>IF(ISNUMBER(M167), $B172 * N167, "")</f>
        <v>1271.1864406779662</v>
      </c>
      <c r="Q167" s="264"/>
      <c r="R167" s="264"/>
      <c r="S167" s="264"/>
    </row>
    <row r="168" spans="1:19" ht="17.25" thickBot="1">
      <c r="A168" s="125" t="s">
        <v>216</v>
      </c>
      <c r="B168" s="126">
        <v>211</v>
      </c>
      <c r="C168" s="77">
        <v>-3.2110091700000003E-2</v>
      </c>
      <c r="D168" s="15">
        <v>205</v>
      </c>
      <c r="E168" s="32">
        <f t="shared" ref="E168:E171" si="90">IF(ISNUMBER(D168), (D168 - $B168) / $B168, "")</f>
        <v>-2.843601895734597E-2</v>
      </c>
      <c r="F168" s="18">
        <f>IF(ISNUMBER(D168), $B172 * E168, "")</f>
        <v>-4265.4028436018953</v>
      </c>
      <c r="G168" s="31">
        <v>198</v>
      </c>
      <c r="H168" s="32">
        <f t="shared" ref="H168:H171" si="91">IF(ISNUMBER(G168), (G168 - $B168) / $B168, "")</f>
        <v>-6.1611374407582936E-2</v>
      </c>
      <c r="I168" s="101">
        <f>IF(ISNUMBER(G168), $B172 * H168, "")</f>
        <v>-9241.7061611374411</v>
      </c>
      <c r="J168" s="15">
        <v>201</v>
      </c>
      <c r="K168" s="32">
        <f t="shared" ref="K168:K171" si="92">IF(ISNUMBER(J168), (J168 - $B168) / $B168, "")</f>
        <v>-4.7393364928909949E-2</v>
      </c>
      <c r="L168" s="18">
        <f>IF(ISNUMBER(J168), $B172 * K168, "")</f>
        <v>-7109.0047393364921</v>
      </c>
      <c r="M168" s="31">
        <v>200</v>
      </c>
      <c r="N168" s="32">
        <f t="shared" ref="N168:N171" si="93">IF(ISNUMBER(M168), (M168 - $B168) / $B168, "")</f>
        <v>-5.2132701421800945E-2</v>
      </c>
      <c r="O168" s="18">
        <f>IF(ISNUMBER(M168), $B172 * N168, "")</f>
        <v>-7819.9052132701418</v>
      </c>
      <c r="Q168" s="264"/>
      <c r="R168" s="264"/>
      <c r="S168" s="264"/>
    </row>
    <row r="169" spans="1:19" ht="17.25" thickBot="1">
      <c r="A169" s="125" t="s">
        <v>61</v>
      </c>
      <c r="B169" s="126">
        <v>958</v>
      </c>
      <c r="C169" s="77">
        <v>-4.0080160300000001E-2</v>
      </c>
      <c r="D169" s="15">
        <v>936</v>
      </c>
      <c r="E169" s="32">
        <f t="shared" si="90"/>
        <v>-2.2964509394572025E-2</v>
      </c>
      <c r="F169" s="18">
        <f>IF(ISNUMBER(D169), $B172 * E169, "")</f>
        <v>-3444.676409185804</v>
      </c>
      <c r="G169" s="31">
        <v>927</v>
      </c>
      <c r="H169" s="32">
        <f t="shared" si="91"/>
        <v>-3.2359081419624215E-2</v>
      </c>
      <c r="I169" s="101">
        <f>IF(ISNUMBER(G169), $B172 * H169, "")</f>
        <v>-4853.8622129436326</v>
      </c>
      <c r="J169" s="15">
        <v>921</v>
      </c>
      <c r="K169" s="32">
        <f t="shared" si="92"/>
        <v>-3.8622129436325675E-2</v>
      </c>
      <c r="L169" s="18">
        <f>IF(ISNUMBER(J169), $B172 * K169, "")</f>
        <v>-5793.319415448851</v>
      </c>
      <c r="M169" s="31">
        <v>919</v>
      </c>
      <c r="N169" s="32">
        <f t="shared" si="93"/>
        <v>-4.07098121085595E-2</v>
      </c>
      <c r="O169" s="18">
        <f>IF(ISNUMBER(M169), $B172 * N169, "")</f>
        <v>-6106.4718162839254</v>
      </c>
      <c r="Q169" s="264"/>
      <c r="R169" s="264"/>
      <c r="S169" s="264"/>
    </row>
    <row r="170" spans="1:19">
      <c r="A170" s="125" t="s">
        <v>190</v>
      </c>
      <c r="B170" s="126">
        <v>367</v>
      </c>
      <c r="C170" s="77">
        <v>-4.1775456900000001E-2</v>
      </c>
      <c r="D170" s="15">
        <v>357</v>
      </c>
      <c r="E170" s="32">
        <f t="shared" si="90"/>
        <v>-2.7247956403269755E-2</v>
      </c>
      <c r="F170" s="18">
        <f>IF(ISNUMBER(D170), $B172 * E170, "")</f>
        <v>-4087.1934604904632</v>
      </c>
      <c r="G170" s="31">
        <v>355</v>
      </c>
      <c r="H170" s="32">
        <f t="shared" si="91"/>
        <v>-3.2697547683923703E-2</v>
      </c>
      <c r="I170" s="101">
        <f>IF(ISNUMBER(G170), $B172 * H170, "")</f>
        <v>-4904.6321525885551</v>
      </c>
      <c r="J170" s="15">
        <v>351</v>
      </c>
      <c r="K170" s="32">
        <f t="shared" si="92"/>
        <v>-4.3596730245231606E-2</v>
      </c>
      <c r="L170" s="18">
        <f>IF(ISNUMBER(J170), $B172 * K170, "")</f>
        <v>-6539.5095367847407</v>
      </c>
      <c r="M170" s="31">
        <v>357</v>
      </c>
      <c r="N170" s="32">
        <f t="shared" si="93"/>
        <v>-2.7247956403269755E-2</v>
      </c>
      <c r="O170" s="18">
        <f>IF(ISNUMBER(M170), $B172 * N170, "")</f>
        <v>-4087.1934604904632</v>
      </c>
      <c r="Q170" s="253"/>
      <c r="R170" s="254"/>
      <c r="S170" s="255"/>
    </row>
    <row r="171" spans="1:19" ht="17.25" thickBot="1">
      <c r="A171" s="130" t="s">
        <v>238</v>
      </c>
      <c r="B171" s="131">
        <v>176</v>
      </c>
      <c r="C171" s="79">
        <v>-4.3478260900000003E-2</v>
      </c>
      <c r="D171" s="24">
        <v>171</v>
      </c>
      <c r="E171" s="25">
        <f t="shared" si="90"/>
        <v>-2.8409090909090908E-2</v>
      </c>
      <c r="F171" s="104">
        <f>IF(ISNUMBER(D171), $B172 * E171, "")</f>
        <v>-4261.363636363636</v>
      </c>
      <c r="G171" s="102">
        <v>168</v>
      </c>
      <c r="H171" s="25">
        <f t="shared" si="91"/>
        <v>-4.5454545454545456E-2</v>
      </c>
      <c r="I171" s="103">
        <f>IF(ISNUMBER(G171), $B172 * H171, "")</f>
        <v>-6818.181818181818</v>
      </c>
      <c r="J171" s="24">
        <v>166</v>
      </c>
      <c r="K171" s="25">
        <f t="shared" si="92"/>
        <v>-5.6818181818181816E-2</v>
      </c>
      <c r="L171" s="104">
        <f>IF(ISNUMBER(J171), $B172 * K171, "")</f>
        <v>-8522.7272727272721</v>
      </c>
      <c r="M171" s="102">
        <v>168</v>
      </c>
      <c r="N171" s="25">
        <f t="shared" si="93"/>
        <v>-4.5454545454545456E-2</v>
      </c>
      <c r="O171" s="104">
        <f>IF(ISNUMBER(M171), $B172 * N171, "")</f>
        <v>-6818.181818181818</v>
      </c>
      <c r="Q171" s="256"/>
      <c r="R171" s="257"/>
      <c r="S171" s="258"/>
    </row>
    <row r="172" spans="1:19" ht="17.25" thickBot="1">
      <c r="A172" s="132" t="s">
        <v>268</v>
      </c>
      <c r="B172" s="317">
        <f>$B$37</f>
        <v>150000</v>
      </c>
      <c r="C172" s="318"/>
      <c r="D172" s="26" t="s">
        <v>269</v>
      </c>
      <c r="E172" s="27">
        <f>IF(COUNT(E152:E171), SUM(E152:E171) / COUNT(E152:E171), 0)</f>
        <v>-1.607101578144262E-2</v>
      </c>
      <c r="F172" s="28">
        <f>SUM(F152:F171)</f>
        <v>-48213.047344327861</v>
      </c>
      <c r="G172" s="26" t="s">
        <v>269</v>
      </c>
      <c r="H172" s="27">
        <f>IF(COUNT(H152:H171), SUM(H152:H171) / COUNT(H152:H171), 0)</f>
        <v>-2.2422659330198061E-2</v>
      </c>
      <c r="I172" s="28">
        <f>SUM(I152:I171)</f>
        <v>-67267.977990594169</v>
      </c>
      <c r="J172" s="26" t="s">
        <v>269</v>
      </c>
      <c r="K172" s="27">
        <f>IF(COUNT(K152:K171), SUM(K152:K171) / COUNT(K152:K171), 0)</f>
        <v>-2.7569698686453641E-2</v>
      </c>
      <c r="L172" s="28">
        <f>SUM(L152:L171)</f>
        <v>-82709.09605936092</v>
      </c>
      <c r="M172" s="26" t="s">
        <v>269</v>
      </c>
      <c r="N172" s="27">
        <f>IF(COUNT(N152:N171), SUM(N152:N171) / COUNT(N152:N171), 0)</f>
        <v>-1.8439469975400937E-2</v>
      </c>
      <c r="O172" s="28">
        <f>SUM(O152:O171)</f>
        <v>-55318.409926202796</v>
      </c>
      <c r="Q172" s="259"/>
      <c r="R172" s="260"/>
      <c r="S172" s="261"/>
    </row>
    <row r="174" spans="1:19" ht="17.25" thickBot="1"/>
    <row r="175" spans="1:19" ht="17.25" thickBot="1">
      <c r="A175" s="275" t="s">
        <v>253</v>
      </c>
      <c r="B175" s="276"/>
      <c r="C175" s="276"/>
      <c r="D175" s="276"/>
      <c r="E175" s="276"/>
      <c r="F175" s="276"/>
      <c r="G175" s="276"/>
      <c r="H175" s="276"/>
      <c r="I175" s="276"/>
      <c r="J175" s="276"/>
      <c r="K175" s="276"/>
      <c r="L175" s="276"/>
      <c r="M175" s="276"/>
      <c r="N175" s="276"/>
      <c r="O175" s="277"/>
      <c r="Q175" s="274"/>
      <c r="R175" s="274"/>
      <c r="S175" s="274"/>
    </row>
    <row r="176" spans="1:19" ht="17.25" thickBot="1">
      <c r="A176" s="225" t="s">
        <v>265</v>
      </c>
      <c r="B176" s="275" t="s">
        <v>49</v>
      </c>
      <c r="C176" s="277"/>
      <c r="D176" s="275" t="s">
        <v>58</v>
      </c>
      <c r="E176" s="276"/>
      <c r="F176" s="277"/>
      <c r="G176" s="278">
        <f>_xlfn.IFNA(VLOOKUP(B176, 현재가테이블!$B$2:$D$200, 2, FALSE), "-")</f>
        <v>74050000</v>
      </c>
      <c r="H176" s="279"/>
      <c r="I176" s="280"/>
      <c r="J176" s="275" t="s">
        <v>59</v>
      </c>
      <c r="K176" s="276"/>
      <c r="L176" s="277"/>
      <c r="M176" s="281">
        <f>_xlfn.IFNA(VLOOKUP(B176, 현재가테이블!$B$2:$D$200, 3, FALSE), "-")</f>
        <v>-1.04236269E-2</v>
      </c>
      <c r="N176" s="282"/>
      <c r="O176" s="283"/>
      <c r="Q176" s="274"/>
      <c r="R176" s="274"/>
      <c r="S176" s="274"/>
    </row>
    <row r="177" spans="1:19" ht="17.25" thickBot="1">
      <c r="A177" s="319" t="s">
        <v>55</v>
      </c>
      <c r="B177" s="315" t="str">
        <f>TEXT($G$1, "[$-ko-KR]yyyy-mm-dd(ddd) ") &amp; "오전 00:00"</f>
        <v>2021-10-18(월) 오전 00:00</v>
      </c>
      <c r="C177" s="316"/>
      <c r="D177" s="288" t="str">
        <f>TEXT($G$1, "[$-ko-KR]yyyy-mm-dd(ddd) ") &amp; "오후 14:00"</f>
        <v>2021-10-18(월) 오후 14:00</v>
      </c>
      <c r="E177" s="289"/>
      <c r="F177" s="290"/>
      <c r="G177" s="288" t="str">
        <f>TEXT($G$1, "[$-ko-KR]yyyy-mm-dd(ddd) ") &amp; "오후 19:00"</f>
        <v>2021-10-18(월) 오후 19:00</v>
      </c>
      <c r="H177" s="289"/>
      <c r="I177" s="290"/>
      <c r="J177" s="288" t="str">
        <f>TEXT($G$1, "[$-ko-KR]yyyy-mm-dd(ddd) ") &amp; "오후 21:00"</f>
        <v>2021-10-18(월) 오후 21:00</v>
      </c>
      <c r="K177" s="289"/>
      <c r="L177" s="290"/>
      <c r="M177" s="288" t="str">
        <f>TEXT($G$1+1, "[$-ko-KR]yyyy-mm-dd(ddd) ") &amp; "오전 00:00"</f>
        <v>2021-10-19(화) 오전 00:00</v>
      </c>
      <c r="N177" s="289"/>
      <c r="O177" s="290"/>
      <c r="Q177" s="274"/>
      <c r="R177" s="274"/>
      <c r="S177" s="274"/>
    </row>
    <row r="178" spans="1:19" ht="17.25" thickBot="1">
      <c r="A178" s="320"/>
      <c r="B178" s="121" t="s">
        <v>58</v>
      </c>
      <c r="C178" s="122" t="s">
        <v>59</v>
      </c>
      <c r="D178" s="2" t="s">
        <v>58</v>
      </c>
      <c r="E178" s="10" t="s">
        <v>266</v>
      </c>
      <c r="F178" s="11" t="s">
        <v>267</v>
      </c>
      <c r="G178" s="226" t="s">
        <v>58</v>
      </c>
      <c r="H178" s="227" t="s">
        <v>266</v>
      </c>
      <c r="I178" s="228" t="s">
        <v>267</v>
      </c>
      <c r="J178" s="10" t="s">
        <v>58</v>
      </c>
      <c r="K178" s="10" t="s">
        <v>266</v>
      </c>
      <c r="L178" s="115" t="s">
        <v>267</v>
      </c>
      <c r="M178" s="2" t="s">
        <v>58</v>
      </c>
      <c r="N178" s="10" t="s">
        <v>266</v>
      </c>
      <c r="O178" s="66" t="s">
        <v>267</v>
      </c>
      <c r="Q178" s="264"/>
      <c r="R178" s="264"/>
      <c r="S178" s="264"/>
    </row>
    <row r="179" spans="1:19" ht="17.25" thickBot="1">
      <c r="A179" s="123" t="s">
        <v>154</v>
      </c>
      <c r="B179" s="124">
        <v>2055</v>
      </c>
      <c r="C179" s="76">
        <v>-2.83687943E-2</v>
      </c>
      <c r="D179" s="13">
        <v>2005</v>
      </c>
      <c r="E179" s="14">
        <f>IF(ISNUMBER(D179), (D179 - $B179) / $B179, "")</f>
        <v>-2.4330900243309004E-2</v>
      </c>
      <c r="F179" s="16">
        <f>IF(ISNUMBER(D179), $B199 * E179, "")</f>
        <v>-3649.6350364963505</v>
      </c>
      <c r="G179" s="29">
        <v>1985</v>
      </c>
      <c r="H179" s="14">
        <f>IF(ISNUMBER(G179), (G179 - $B179) / $B179, "")</f>
        <v>-3.4063260340632603E-2</v>
      </c>
      <c r="I179" s="100">
        <f>IF(ISNUMBER(G179), $B199 * H179, "")</f>
        <v>-5109.4890510948908</v>
      </c>
      <c r="J179" s="13">
        <v>1970</v>
      </c>
      <c r="K179" s="14">
        <f>IF(ISNUMBER(J179), (J179 - $B179) / $B179, "")</f>
        <v>-4.1362530413625302E-2</v>
      </c>
      <c r="L179" s="16">
        <f>IF(ISNUMBER(J179), $B199 * K179, "")</f>
        <v>-6204.379562043795</v>
      </c>
      <c r="M179" s="29">
        <v>1975</v>
      </c>
      <c r="N179" s="14">
        <f>IF(ISNUMBER(M179), (M179 - $B179) / $B179, "")</f>
        <v>-3.8929440389294405E-2</v>
      </c>
      <c r="O179" s="16">
        <f>IF(ISNUMBER(M179), $B199 * N179, "")</f>
        <v>-5839.4160583941612</v>
      </c>
      <c r="Q179" s="274"/>
      <c r="R179" s="274"/>
      <c r="S179" s="274"/>
    </row>
    <row r="180" spans="1:19" ht="17.25" thickBot="1">
      <c r="A180" s="125" t="s">
        <v>330</v>
      </c>
      <c r="B180" s="126">
        <v>444</v>
      </c>
      <c r="C180" s="77">
        <v>-2.8446389499999999E-2</v>
      </c>
      <c r="D180" s="15">
        <v>435</v>
      </c>
      <c r="E180" s="32">
        <f t="shared" ref="E180:E183" si="94">IF(ISNUMBER(D180), (D180 - $B180) / $B180, "")</f>
        <v>-2.0270270270270271E-2</v>
      </c>
      <c r="F180" s="18">
        <f>IF(ISNUMBER(D180), $B199 * E180, "")</f>
        <v>-3040.5405405405409</v>
      </c>
      <c r="G180" s="31">
        <v>454</v>
      </c>
      <c r="H180" s="32">
        <f t="shared" ref="H180:H183" si="95">IF(ISNUMBER(G180), (G180 - $B180) / $B180, "")</f>
        <v>2.2522522522522521E-2</v>
      </c>
      <c r="I180" s="101">
        <f>IF(ISNUMBER(G180), $B199 * H180, "")</f>
        <v>3378.3783783783783</v>
      </c>
      <c r="J180" s="15">
        <v>441</v>
      </c>
      <c r="K180" s="32">
        <f t="shared" ref="K180:K183" si="96">IF(ISNUMBER(J180), (J180 - $B180) / $B180, "")</f>
        <v>-6.7567567567567571E-3</v>
      </c>
      <c r="L180" s="18">
        <f>IF(ISNUMBER(J180), $B199 * K180, "")</f>
        <v>-1013.5135135135135</v>
      </c>
      <c r="M180" s="31">
        <v>436</v>
      </c>
      <c r="N180" s="32">
        <f t="shared" ref="N180:N183" si="97">IF(ISNUMBER(M180), (M180 - $B180) / $B180, "")</f>
        <v>-1.8018018018018018E-2</v>
      </c>
      <c r="O180" s="18">
        <f>IF(ISNUMBER(M180), $B199 * N180, "")</f>
        <v>-2702.7027027027025</v>
      </c>
      <c r="Q180" s="274"/>
      <c r="R180" s="274"/>
      <c r="S180" s="274"/>
    </row>
    <row r="181" spans="1:19" ht="17.25" thickBot="1">
      <c r="A181" s="125" t="s">
        <v>332</v>
      </c>
      <c r="B181" s="126">
        <v>1875</v>
      </c>
      <c r="C181" s="77">
        <v>-2.8497409299999998E-2</v>
      </c>
      <c r="D181" s="15">
        <v>1680</v>
      </c>
      <c r="E181" s="32">
        <f t="shared" si="94"/>
        <v>-0.104</v>
      </c>
      <c r="F181" s="18">
        <f>IF(ISNUMBER(D181), $B199 * E181, "")</f>
        <v>-15600</v>
      </c>
      <c r="G181" s="31">
        <v>1575</v>
      </c>
      <c r="H181" s="32">
        <f t="shared" si="95"/>
        <v>-0.16</v>
      </c>
      <c r="I181" s="101">
        <f>IF(ISNUMBER(G181), $B199 * H181, "")</f>
        <v>-24000</v>
      </c>
      <c r="J181" s="15">
        <v>1585</v>
      </c>
      <c r="K181" s="32">
        <f t="shared" si="96"/>
        <v>-0.15466666666666667</v>
      </c>
      <c r="L181" s="18">
        <f>IF(ISNUMBER(J181), $B199 * K181, "")</f>
        <v>-23200</v>
      </c>
      <c r="M181" s="31">
        <v>1610</v>
      </c>
      <c r="N181" s="32">
        <f t="shared" si="97"/>
        <v>-0.14133333333333334</v>
      </c>
      <c r="O181" s="18">
        <f>IF(ISNUMBER(M181), $B199 * N181, "")</f>
        <v>-21200</v>
      </c>
      <c r="Q181" s="264"/>
      <c r="R181" s="264"/>
      <c r="S181" s="264"/>
    </row>
    <row r="182" spans="1:19" ht="17.25" thickBot="1">
      <c r="A182" s="125" t="s">
        <v>148</v>
      </c>
      <c r="B182" s="126">
        <v>13.5</v>
      </c>
      <c r="C182" s="77">
        <v>-2.87769784E-2</v>
      </c>
      <c r="D182" s="15">
        <v>13.4</v>
      </c>
      <c r="E182" s="32">
        <f t="shared" si="94"/>
        <v>-7.4074074074073808E-3</v>
      </c>
      <c r="F182" s="18">
        <f>IF(ISNUMBER(D182), $B199 * E182, "")</f>
        <v>-1111.1111111111072</v>
      </c>
      <c r="G182" s="31">
        <v>13.2</v>
      </c>
      <c r="H182" s="32">
        <f t="shared" si="95"/>
        <v>-2.2222222222222275E-2</v>
      </c>
      <c r="I182" s="101">
        <f>IF(ISNUMBER(G182), $B199 * H182, "")</f>
        <v>-3333.3333333333412</v>
      </c>
      <c r="J182" s="15">
        <v>13.1</v>
      </c>
      <c r="K182" s="32">
        <f t="shared" si="96"/>
        <v>-2.9629629629629655E-2</v>
      </c>
      <c r="L182" s="18">
        <f>IF(ISNUMBER(J182), $B199 * K182, "")</f>
        <v>-4444.444444444448</v>
      </c>
      <c r="M182" s="31">
        <v>13.2</v>
      </c>
      <c r="N182" s="32">
        <f t="shared" si="97"/>
        <v>-2.2222222222222275E-2</v>
      </c>
      <c r="O182" s="18">
        <f>IF(ISNUMBER(M182), $B199 * N182, "")</f>
        <v>-3333.3333333333412</v>
      </c>
      <c r="Q182" s="264"/>
      <c r="R182" s="264"/>
      <c r="S182" s="264"/>
    </row>
    <row r="183" spans="1:19" ht="17.25" thickBot="1">
      <c r="A183" s="127" t="s">
        <v>236</v>
      </c>
      <c r="B183" s="128">
        <v>129</v>
      </c>
      <c r="C183" s="78">
        <v>-3.0075187999999999E-2</v>
      </c>
      <c r="D183" s="20">
        <v>126</v>
      </c>
      <c r="E183" s="21">
        <f t="shared" si="94"/>
        <v>-2.3255813953488372E-2</v>
      </c>
      <c r="F183" s="22">
        <f>IF(ISNUMBER(D183), $B199 * E183, "")</f>
        <v>-3488.3720930232557</v>
      </c>
      <c r="G183" s="30">
        <v>124</v>
      </c>
      <c r="H183" s="21">
        <f t="shared" si="95"/>
        <v>-3.875968992248062E-2</v>
      </c>
      <c r="I183" s="105">
        <f>IF(ISNUMBER(G183), $B199 * H183, "")</f>
        <v>-5813.9534883720926</v>
      </c>
      <c r="J183" s="20">
        <v>123</v>
      </c>
      <c r="K183" s="21">
        <f t="shared" si="96"/>
        <v>-4.6511627906976744E-2</v>
      </c>
      <c r="L183" s="22">
        <f>IF(ISNUMBER(J183), $B199 * K183, "")</f>
        <v>-6976.7441860465115</v>
      </c>
      <c r="M183" s="30">
        <v>126</v>
      </c>
      <c r="N183" s="21">
        <f t="shared" si="97"/>
        <v>-2.3255813953488372E-2</v>
      </c>
      <c r="O183" s="22">
        <f>IF(ISNUMBER(M183), $B199 * N183, "")</f>
        <v>-3488.3720930232557</v>
      </c>
      <c r="Q183" s="264"/>
      <c r="R183" s="264"/>
      <c r="S183" s="264"/>
    </row>
    <row r="184" spans="1:19" ht="17.25" thickBot="1">
      <c r="A184" s="125" t="s">
        <v>51</v>
      </c>
      <c r="B184" s="129">
        <v>472</v>
      </c>
      <c r="C184" s="80">
        <v>-3.0800821400000001E-2</v>
      </c>
      <c r="D184" s="106">
        <v>481</v>
      </c>
      <c r="E184" s="107">
        <f>IF(ISNUMBER(D184), (D184 - $B184) / $B184, "")</f>
        <v>1.9067796610169493E-2</v>
      </c>
      <c r="F184" s="108">
        <f>IF(ISNUMBER(D184), $B199 * E184, "")</f>
        <v>2860.1694915254238</v>
      </c>
      <c r="G184" s="109">
        <v>476</v>
      </c>
      <c r="H184" s="107">
        <f>IF(ISNUMBER(G184), (G184 - $B184) / $B184, "")</f>
        <v>8.4745762711864406E-3</v>
      </c>
      <c r="I184" s="110">
        <f>IF(ISNUMBER(G184), $B199 * H184, "")</f>
        <v>1271.1864406779662</v>
      </c>
      <c r="J184" s="106">
        <v>470</v>
      </c>
      <c r="K184" s="107">
        <f>IF(ISNUMBER(J184), (J184 - $B184) / $B184, "")</f>
        <v>-4.2372881355932203E-3</v>
      </c>
      <c r="L184" s="108">
        <f>IF(ISNUMBER(J184), $B199 * K184, "")</f>
        <v>-635.59322033898309</v>
      </c>
      <c r="M184" s="109">
        <v>476</v>
      </c>
      <c r="N184" s="107">
        <f>IF(ISNUMBER(M184), (M184 - $B184) / $B184, "")</f>
        <v>8.4745762711864406E-3</v>
      </c>
      <c r="O184" s="108">
        <f>IF(ISNUMBER(M184), $B199 * N184, "")</f>
        <v>1271.1864406779662</v>
      </c>
      <c r="Q184" s="264"/>
      <c r="R184" s="264"/>
      <c r="S184" s="264"/>
    </row>
    <row r="185" spans="1:19" ht="17.25" thickBot="1">
      <c r="A185" s="125" t="s">
        <v>188</v>
      </c>
      <c r="B185" s="126">
        <v>18.5</v>
      </c>
      <c r="C185" s="77">
        <v>-3.1413612600000002E-2</v>
      </c>
      <c r="D185" s="15">
        <v>18.100000000000001</v>
      </c>
      <c r="E185" s="32">
        <f t="shared" ref="E185:E188" si="98">IF(ISNUMBER(D185), (D185 - $B185) / $B185, "")</f>
        <v>-2.1621621621621546E-2</v>
      </c>
      <c r="F185" s="18">
        <f>IF(ISNUMBER(D185), $B199 * E185, "")</f>
        <v>-3243.243243243232</v>
      </c>
      <c r="G185" s="31">
        <v>17.899999999999999</v>
      </c>
      <c r="H185" s="32">
        <f t="shared" ref="H185:H188" si="99">IF(ISNUMBER(G185), (G185 - $B185) / $B185, "")</f>
        <v>-3.2432432432432511E-2</v>
      </c>
      <c r="I185" s="101">
        <f>IF(ISNUMBER(G185), $B199 * H185, "")</f>
        <v>-4864.8648648648768</v>
      </c>
      <c r="J185" s="15">
        <v>17.8</v>
      </c>
      <c r="K185" s="32">
        <f t="shared" ref="K185:K188" si="100">IF(ISNUMBER(J185), (J185 - $B185) / $B185, "")</f>
        <v>-3.7837837837837798E-2</v>
      </c>
      <c r="L185" s="18">
        <f>IF(ISNUMBER(J185), $B199 * K185, "")</f>
        <v>-5675.6756756756695</v>
      </c>
      <c r="M185" s="31">
        <v>17.899999999999999</v>
      </c>
      <c r="N185" s="32">
        <f t="shared" ref="N185:N188" si="101">IF(ISNUMBER(M185), (M185 - $B185) / $B185, "")</f>
        <v>-3.2432432432432511E-2</v>
      </c>
      <c r="O185" s="18">
        <f>IF(ISNUMBER(M185), $B199 * N185, "")</f>
        <v>-4864.8648648648768</v>
      </c>
      <c r="Q185" s="264"/>
      <c r="R185" s="264"/>
      <c r="S185" s="264"/>
    </row>
    <row r="186" spans="1:19" ht="17.25" thickBot="1">
      <c r="A186" s="125" t="s">
        <v>184</v>
      </c>
      <c r="B186" s="126">
        <v>10160</v>
      </c>
      <c r="C186" s="77">
        <v>-3.1458531900000003E-2</v>
      </c>
      <c r="D186" s="15">
        <v>9805</v>
      </c>
      <c r="E186" s="32">
        <f t="shared" si="98"/>
        <v>-3.4940944881889764E-2</v>
      </c>
      <c r="F186" s="18">
        <f>IF(ISNUMBER(D186), $B199 * E186, "")</f>
        <v>-5241.141732283465</v>
      </c>
      <c r="G186" s="31">
        <v>9775</v>
      </c>
      <c r="H186" s="32">
        <f t="shared" si="99"/>
        <v>-3.7893700787401577E-2</v>
      </c>
      <c r="I186" s="101">
        <f>IF(ISNUMBER(G186), $B199 * H186, "")</f>
        <v>-5684.0551181102364</v>
      </c>
      <c r="J186" s="15">
        <v>9740</v>
      </c>
      <c r="K186" s="32">
        <f t="shared" si="100"/>
        <v>-4.1338582677165357E-2</v>
      </c>
      <c r="L186" s="18">
        <f>IF(ISNUMBER(J186), $B199 * K186, "")</f>
        <v>-6200.7874015748039</v>
      </c>
      <c r="M186" s="31">
        <v>9780</v>
      </c>
      <c r="N186" s="32">
        <f t="shared" si="101"/>
        <v>-3.7401574803149609E-2</v>
      </c>
      <c r="O186" s="18">
        <f>IF(ISNUMBER(M186), $B199 * N186, "")</f>
        <v>-5610.2362204724413</v>
      </c>
      <c r="Q186" s="264"/>
      <c r="R186" s="264"/>
      <c r="S186" s="264"/>
    </row>
    <row r="187" spans="1:19" ht="17.25" thickBot="1">
      <c r="A187" s="125" t="s">
        <v>216</v>
      </c>
      <c r="B187" s="126">
        <v>211</v>
      </c>
      <c r="C187" s="77">
        <v>-3.2110091700000003E-2</v>
      </c>
      <c r="D187" s="15">
        <v>205</v>
      </c>
      <c r="E187" s="32">
        <f t="shared" si="98"/>
        <v>-2.843601895734597E-2</v>
      </c>
      <c r="F187" s="18">
        <f>IF(ISNUMBER(D187), $B199 * E187, "")</f>
        <v>-4265.4028436018953</v>
      </c>
      <c r="G187" s="31">
        <v>198</v>
      </c>
      <c r="H187" s="32">
        <f t="shared" si="99"/>
        <v>-6.1611374407582936E-2</v>
      </c>
      <c r="I187" s="101">
        <f>IF(ISNUMBER(G187), $B199 * H187, "")</f>
        <v>-9241.7061611374411</v>
      </c>
      <c r="J187" s="15">
        <v>201</v>
      </c>
      <c r="K187" s="32">
        <f t="shared" si="100"/>
        <v>-4.7393364928909949E-2</v>
      </c>
      <c r="L187" s="18">
        <f>IF(ISNUMBER(J187), $B199 * K187, "")</f>
        <v>-7109.0047393364921</v>
      </c>
      <c r="M187" s="31">
        <v>200</v>
      </c>
      <c r="N187" s="32">
        <f t="shared" si="101"/>
        <v>-5.2132701421800945E-2</v>
      </c>
      <c r="O187" s="18">
        <f>IF(ISNUMBER(M187), $B199 * N187, "")</f>
        <v>-7819.9052132701418</v>
      </c>
      <c r="Q187" s="33"/>
      <c r="R187" s="33"/>
    </row>
    <row r="188" spans="1:19" ht="17.25" thickBot="1">
      <c r="A188" s="130" t="s">
        <v>222</v>
      </c>
      <c r="B188" s="131">
        <v>4525</v>
      </c>
      <c r="C188" s="79">
        <v>-3.3119658099999998E-2</v>
      </c>
      <c r="D188" s="24">
        <v>4375</v>
      </c>
      <c r="E188" s="25">
        <f t="shared" si="98"/>
        <v>-3.3149171270718231E-2</v>
      </c>
      <c r="F188" s="104">
        <f>IF(ISNUMBER(D188), $B199 * E188, "")</f>
        <v>-4972.3756906077342</v>
      </c>
      <c r="G188" s="102">
        <v>4365</v>
      </c>
      <c r="H188" s="25">
        <f t="shared" si="99"/>
        <v>-3.535911602209945E-2</v>
      </c>
      <c r="I188" s="103">
        <f>IF(ISNUMBER(G188), $B199 * H188, "")</f>
        <v>-5303.8674033149173</v>
      </c>
      <c r="J188" s="24">
        <v>4335</v>
      </c>
      <c r="K188" s="25">
        <f t="shared" si="100"/>
        <v>-4.1988950276243095E-2</v>
      </c>
      <c r="L188" s="104">
        <f>IF(ISNUMBER(J188), $B199 * K188, "")</f>
        <v>-6298.3425414364647</v>
      </c>
      <c r="M188" s="102">
        <v>4385</v>
      </c>
      <c r="N188" s="25">
        <f t="shared" si="101"/>
        <v>-3.0939226519337018E-2</v>
      </c>
      <c r="O188" s="104">
        <f>IF(ISNUMBER(M188), $B199 * N188, "")</f>
        <v>-4640.883977900553</v>
      </c>
      <c r="Q188" s="265"/>
      <c r="R188" s="266"/>
      <c r="S188" s="267"/>
    </row>
    <row r="189" spans="1:19">
      <c r="A189" s="123" t="s">
        <v>118</v>
      </c>
      <c r="B189" s="124">
        <v>4535</v>
      </c>
      <c r="C189" s="76">
        <v>-3.6131774700000001E-2</v>
      </c>
      <c r="D189" s="13">
        <v>4335</v>
      </c>
      <c r="E189" s="14">
        <f>IF(ISNUMBER(D189), (D189 - $B189) / $B189, "")</f>
        <v>-4.4101433296582136E-2</v>
      </c>
      <c r="F189" s="16">
        <f>IF(ISNUMBER(D189), $B199 * E189, "")</f>
        <v>-6615.2149944873208</v>
      </c>
      <c r="G189" s="29">
        <v>4375</v>
      </c>
      <c r="H189" s="14">
        <f>IF(ISNUMBER(G189), (G189 - $B189) / $B189, "")</f>
        <v>-3.5281146637265712E-2</v>
      </c>
      <c r="I189" s="100">
        <f>IF(ISNUMBER(G189), $B199 * H189, "")</f>
        <v>-5292.171995589857</v>
      </c>
      <c r="J189" s="13">
        <v>4335</v>
      </c>
      <c r="K189" s="14">
        <f>IF(ISNUMBER(J189), (J189 - $B189) / $B189, "")</f>
        <v>-4.4101433296582136E-2</v>
      </c>
      <c r="L189" s="16">
        <f>IF(ISNUMBER(J189), $B199 * K189, "")</f>
        <v>-6615.2149944873208</v>
      </c>
      <c r="M189" s="29">
        <v>4385</v>
      </c>
      <c r="N189" s="14">
        <f>IF(ISNUMBER(M189), (M189 - $B189) / $B189, "")</f>
        <v>-3.3076074972436607E-2</v>
      </c>
      <c r="O189" s="16">
        <f>IF(ISNUMBER(M189), $B199 * N189, "")</f>
        <v>-4961.4112458654909</v>
      </c>
      <c r="Q189" s="268"/>
      <c r="R189" s="269"/>
      <c r="S189" s="270"/>
    </row>
    <row r="190" spans="1:19" ht="17.25" thickBot="1">
      <c r="A190" s="125" t="s">
        <v>208</v>
      </c>
      <c r="B190" s="126">
        <v>19.7</v>
      </c>
      <c r="C190" s="77">
        <v>-3.9024390200000002E-2</v>
      </c>
      <c r="D190" s="15">
        <v>18.7</v>
      </c>
      <c r="E190" s="32">
        <f t="shared" ref="E190:E193" si="102">IF(ISNUMBER(D190), (D190 - $B190) / $B190, "")</f>
        <v>-5.0761421319796954E-2</v>
      </c>
      <c r="F190" s="18">
        <f>IF(ISNUMBER(D190), $B199 * E190, "")</f>
        <v>-7614.2131979695432</v>
      </c>
      <c r="G190" s="31">
        <v>18.5</v>
      </c>
      <c r="H190" s="32">
        <f t="shared" ref="H190:H193" si="103">IF(ISNUMBER(G190), (G190 - $B190) / $B190, "")</f>
        <v>-6.0913705583756313E-2</v>
      </c>
      <c r="I190" s="101">
        <f>IF(ISNUMBER(G190), $B199 * H190, "")</f>
        <v>-9137.0558375634464</v>
      </c>
      <c r="J190" s="15">
        <v>18.600000000000001</v>
      </c>
      <c r="K190" s="32">
        <f t="shared" ref="K190:K193" si="104">IF(ISNUMBER(J190), (J190 - $B190) / $B190, "")</f>
        <v>-5.5837563451776547E-2</v>
      </c>
      <c r="L190" s="18">
        <f>IF(ISNUMBER(J190), $B199 * K190, "")</f>
        <v>-8375.6345177664825</v>
      </c>
      <c r="M190" s="31">
        <v>18.8</v>
      </c>
      <c r="N190" s="32">
        <f t="shared" ref="N190:N193" si="105">IF(ISNUMBER(M190), (M190 - $B190) / $B190, "")</f>
        <v>-4.5685279187817188E-2</v>
      </c>
      <c r="O190" s="18">
        <f>IF(ISNUMBER(M190), $B199 * N190, "")</f>
        <v>-6852.7918781725784</v>
      </c>
      <c r="Q190" s="271"/>
      <c r="R190" s="272"/>
      <c r="S190" s="273"/>
    </row>
    <row r="191" spans="1:19" ht="17.25" thickBot="1">
      <c r="A191" s="125" t="s">
        <v>61</v>
      </c>
      <c r="B191" s="126">
        <v>958</v>
      </c>
      <c r="C191" s="77">
        <v>-4.0080160300000001E-2</v>
      </c>
      <c r="D191" s="15">
        <v>936</v>
      </c>
      <c r="E191" s="32">
        <f t="shared" si="102"/>
        <v>-2.2964509394572025E-2</v>
      </c>
      <c r="F191" s="18">
        <f>IF(ISNUMBER(D191), $B199 * E191, "")</f>
        <v>-3444.676409185804</v>
      </c>
      <c r="G191" s="31">
        <v>927</v>
      </c>
      <c r="H191" s="32">
        <f t="shared" si="103"/>
        <v>-3.2359081419624215E-2</v>
      </c>
      <c r="I191" s="101">
        <f>IF(ISNUMBER(G191), $B199 * H191, "")</f>
        <v>-4853.8622129436326</v>
      </c>
      <c r="J191" s="15">
        <v>921</v>
      </c>
      <c r="K191" s="32">
        <f t="shared" si="104"/>
        <v>-3.8622129436325675E-2</v>
      </c>
      <c r="L191" s="18">
        <f>IF(ISNUMBER(J191), $B199 * K191, "")</f>
        <v>-5793.319415448851</v>
      </c>
      <c r="M191" s="31">
        <v>919</v>
      </c>
      <c r="N191" s="32">
        <f t="shared" si="105"/>
        <v>-4.07098121085595E-2</v>
      </c>
      <c r="O191" s="18">
        <f>IF(ISNUMBER(M191), $B199 * N191, "")</f>
        <v>-6106.4718162839254</v>
      </c>
      <c r="Q191" s="264"/>
      <c r="R191" s="264"/>
      <c r="S191" s="264"/>
    </row>
    <row r="192" spans="1:19" ht="17.25" thickBot="1">
      <c r="A192" s="125" t="s">
        <v>72</v>
      </c>
      <c r="B192" s="126">
        <v>35.799999999999997</v>
      </c>
      <c r="C192" s="77">
        <v>-4.0214477200000001E-2</v>
      </c>
      <c r="D192" s="15">
        <v>34.200000000000003</v>
      </c>
      <c r="E192" s="32">
        <f t="shared" si="102"/>
        <v>-4.469273743016744E-2</v>
      </c>
      <c r="F192" s="18">
        <f>IF(ISNUMBER(D192), $B199 * E192, "")</f>
        <v>-6703.9106145251162</v>
      </c>
      <c r="G192" s="31">
        <v>33.799999999999997</v>
      </c>
      <c r="H192" s="32">
        <f t="shared" si="103"/>
        <v>-5.5865921787709501E-2</v>
      </c>
      <c r="I192" s="101">
        <f>IF(ISNUMBER(G192), $B199 * H192, "")</f>
        <v>-8379.8882681564246</v>
      </c>
      <c r="J192" s="15">
        <v>33.799999999999997</v>
      </c>
      <c r="K192" s="32">
        <f t="shared" si="104"/>
        <v>-5.5865921787709501E-2</v>
      </c>
      <c r="L192" s="18">
        <f>IF(ISNUMBER(J192), $B199 * K192, "")</f>
        <v>-8379.8882681564246</v>
      </c>
      <c r="M192" s="31">
        <v>34.299999999999997</v>
      </c>
      <c r="N192" s="32">
        <f t="shared" si="105"/>
        <v>-4.1899441340782127E-2</v>
      </c>
      <c r="O192" s="18">
        <f>IF(ISNUMBER(M192), $B199 * N192, "")</f>
        <v>-6284.9162011173194</v>
      </c>
      <c r="Q192" s="274"/>
      <c r="R192" s="274"/>
      <c r="S192" s="274"/>
    </row>
    <row r="193" spans="1:19" ht="17.25" thickBot="1">
      <c r="A193" s="127" t="s">
        <v>176</v>
      </c>
      <c r="B193" s="128">
        <v>23.4</v>
      </c>
      <c r="C193" s="78">
        <v>-4.09836066E-2</v>
      </c>
      <c r="D193" s="20">
        <v>22.3</v>
      </c>
      <c r="E193" s="21">
        <f t="shared" si="102"/>
        <v>-4.7008547008546918E-2</v>
      </c>
      <c r="F193" s="22">
        <f>IF(ISNUMBER(D193), $B199 * E193, "")</f>
        <v>-7051.2820512820381</v>
      </c>
      <c r="G193" s="30">
        <v>22.1</v>
      </c>
      <c r="H193" s="21">
        <f t="shared" si="103"/>
        <v>-5.5555555555555435E-2</v>
      </c>
      <c r="I193" s="105">
        <f>IF(ISNUMBER(G193), $B199 * H193, "")</f>
        <v>-8333.3333333333157</v>
      </c>
      <c r="J193" s="20">
        <v>22</v>
      </c>
      <c r="K193" s="21">
        <f t="shared" si="104"/>
        <v>-5.9829059829059769E-2</v>
      </c>
      <c r="L193" s="22">
        <f>IF(ISNUMBER(J193), $B199 * K193, "")</f>
        <v>-8974.3589743589655</v>
      </c>
      <c r="M193" s="30">
        <v>22.4</v>
      </c>
      <c r="N193" s="21">
        <f t="shared" si="105"/>
        <v>-4.2735042735042736E-2</v>
      </c>
      <c r="O193" s="22">
        <f>IF(ISNUMBER(M193), $B199 * N193, "")</f>
        <v>-6410.2564102564102</v>
      </c>
      <c r="Q193" s="274"/>
      <c r="R193" s="274"/>
      <c r="S193" s="274"/>
    </row>
    <row r="194" spans="1:19" ht="17.25" thickBot="1">
      <c r="A194" s="125" t="s">
        <v>190</v>
      </c>
      <c r="B194" s="129">
        <v>367</v>
      </c>
      <c r="C194" s="80">
        <v>-4.1775456900000001E-2</v>
      </c>
      <c r="D194" s="106">
        <v>357</v>
      </c>
      <c r="E194" s="107">
        <f>IF(ISNUMBER(D194), (D194 - $B194) / $B194, "")</f>
        <v>-2.7247956403269755E-2</v>
      </c>
      <c r="F194" s="108">
        <f>IF(ISNUMBER(D194), $B199 * E194, "")</f>
        <v>-4087.1934604904632</v>
      </c>
      <c r="G194" s="109">
        <v>355</v>
      </c>
      <c r="H194" s="107">
        <f>IF(ISNUMBER(G194), (G194 - $B194) / $B194, "")</f>
        <v>-3.2697547683923703E-2</v>
      </c>
      <c r="I194" s="110">
        <f>IF(ISNUMBER(G194), $B199 * H194, "")</f>
        <v>-4904.6321525885551</v>
      </c>
      <c r="J194" s="106">
        <v>351</v>
      </c>
      <c r="K194" s="107">
        <f>IF(ISNUMBER(J194), (J194 - $B194) / $B194, "")</f>
        <v>-4.3596730245231606E-2</v>
      </c>
      <c r="L194" s="108">
        <f>IF(ISNUMBER(J194), $B199 * K194, "")</f>
        <v>-6539.5095367847407</v>
      </c>
      <c r="M194" s="109">
        <v>357</v>
      </c>
      <c r="N194" s="107">
        <f>IF(ISNUMBER(M194), (M194 - $B194) / $B194, "")</f>
        <v>-2.7247956403269755E-2</v>
      </c>
      <c r="O194" s="108">
        <f>IF(ISNUMBER(M194), $B199 * N194, "")</f>
        <v>-4087.1934604904632</v>
      </c>
      <c r="Q194" s="264"/>
      <c r="R194" s="264"/>
      <c r="S194" s="264"/>
    </row>
    <row r="195" spans="1:19" ht="17.25" thickBot="1">
      <c r="A195" s="125" t="s">
        <v>238</v>
      </c>
      <c r="B195" s="126">
        <v>176</v>
      </c>
      <c r="C195" s="77">
        <v>-4.3478260900000003E-2</v>
      </c>
      <c r="D195" s="15">
        <v>171</v>
      </c>
      <c r="E195" s="32">
        <f t="shared" ref="E195:E198" si="106">IF(ISNUMBER(D195), (D195 - $B195) / $B195, "")</f>
        <v>-2.8409090909090908E-2</v>
      </c>
      <c r="F195" s="18">
        <f>IF(ISNUMBER(D195), $B199 * E195, "")</f>
        <v>-4261.363636363636</v>
      </c>
      <c r="G195" s="31">
        <v>168</v>
      </c>
      <c r="H195" s="32">
        <f t="shared" ref="H195:H198" si="107">IF(ISNUMBER(G195), (G195 - $B195) / $B195, "")</f>
        <v>-4.5454545454545456E-2</v>
      </c>
      <c r="I195" s="101">
        <f>IF(ISNUMBER(G195), $B199 * H195, "")</f>
        <v>-6818.181818181818</v>
      </c>
      <c r="J195" s="15">
        <v>166</v>
      </c>
      <c r="K195" s="32">
        <f t="shared" ref="K195:K198" si="108">IF(ISNUMBER(J195), (J195 - $B195) / $B195, "")</f>
        <v>-5.6818181818181816E-2</v>
      </c>
      <c r="L195" s="18">
        <f>IF(ISNUMBER(J195), $B199 * K195, "")</f>
        <v>-8522.7272727272721</v>
      </c>
      <c r="M195" s="31">
        <v>168</v>
      </c>
      <c r="N195" s="32">
        <f t="shared" ref="N195:N198" si="109">IF(ISNUMBER(M195), (M195 - $B195) / $B195, "")</f>
        <v>-4.5454545454545456E-2</v>
      </c>
      <c r="O195" s="18">
        <f>IF(ISNUMBER(M195), $B199 * N195, "")</f>
        <v>-6818.181818181818</v>
      </c>
      <c r="Q195" s="264"/>
      <c r="R195" s="264"/>
      <c r="S195" s="264"/>
    </row>
    <row r="196" spans="1:19" ht="17.25" thickBot="1">
      <c r="A196" s="125" t="s">
        <v>242</v>
      </c>
      <c r="B196" s="126">
        <v>2415</v>
      </c>
      <c r="C196" s="77">
        <v>-4.5454545499999999E-2</v>
      </c>
      <c r="D196" s="15">
        <v>2305</v>
      </c>
      <c r="E196" s="32">
        <f t="shared" si="106"/>
        <v>-4.5548654244306416E-2</v>
      </c>
      <c r="F196" s="18">
        <f>IF(ISNUMBER(D196), $B199 * E196, "")</f>
        <v>-6832.2981366459626</v>
      </c>
      <c r="G196" s="31">
        <v>2310</v>
      </c>
      <c r="H196" s="32">
        <f t="shared" si="107"/>
        <v>-4.3478260869565216E-2</v>
      </c>
      <c r="I196" s="101">
        <f>IF(ISNUMBER(G196), $B199 * H196, "")</f>
        <v>-6521.7391304347821</v>
      </c>
      <c r="J196" s="15">
        <v>2305</v>
      </c>
      <c r="K196" s="32">
        <f t="shared" si="108"/>
        <v>-4.5548654244306416E-2</v>
      </c>
      <c r="L196" s="18">
        <f>IF(ISNUMBER(J196), $B199 * K196, "")</f>
        <v>-6832.2981366459626</v>
      </c>
      <c r="M196" s="31">
        <v>2360</v>
      </c>
      <c r="N196" s="32">
        <f t="shared" si="109"/>
        <v>-2.2774327122153208E-2</v>
      </c>
      <c r="O196" s="18">
        <f>IF(ISNUMBER(M196), $B199 * N196, "")</f>
        <v>-3416.1490683229813</v>
      </c>
      <c r="Q196" s="264"/>
      <c r="R196" s="264"/>
      <c r="S196" s="264"/>
    </row>
    <row r="197" spans="1:19">
      <c r="A197" s="125" t="s">
        <v>202</v>
      </c>
      <c r="B197" s="126">
        <v>21.5</v>
      </c>
      <c r="C197" s="77">
        <v>-5.2863436100000001E-2</v>
      </c>
      <c r="D197" s="15">
        <v>20.3</v>
      </c>
      <c r="E197" s="32">
        <f t="shared" si="106"/>
        <v>-5.5813953488372058E-2</v>
      </c>
      <c r="F197" s="18">
        <f>IF(ISNUMBER(D197), $B199 * E197, "")</f>
        <v>-8372.0930232558094</v>
      </c>
      <c r="G197" s="31">
        <v>20.2</v>
      </c>
      <c r="H197" s="32">
        <f t="shared" si="107"/>
        <v>-6.0465116279069801E-2</v>
      </c>
      <c r="I197" s="101">
        <f>IF(ISNUMBER(G197), $B199 * H197, "")</f>
        <v>-9069.7674418604711</v>
      </c>
      <c r="J197" s="15">
        <v>20.100000000000001</v>
      </c>
      <c r="K197" s="32">
        <f t="shared" si="108"/>
        <v>-6.5116279069767372E-2</v>
      </c>
      <c r="L197" s="18">
        <f>IF(ISNUMBER(J197), $B199 * K197, "")</f>
        <v>-9767.4418604651055</v>
      </c>
      <c r="M197" s="31">
        <v>20.3</v>
      </c>
      <c r="N197" s="32">
        <f t="shared" si="109"/>
        <v>-5.5813953488372058E-2</v>
      </c>
      <c r="O197" s="18">
        <f>IF(ISNUMBER(M197), $B199 * N197, "")</f>
        <v>-8372.0930232558094</v>
      </c>
      <c r="Q197" s="253"/>
      <c r="R197" s="254"/>
      <c r="S197" s="255"/>
    </row>
    <row r="198" spans="1:19" ht="17.25" thickBot="1">
      <c r="A198" s="130" t="s">
        <v>196</v>
      </c>
      <c r="B198" s="131">
        <v>18600</v>
      </c>
      <c r="C198" s="79">
        <v>-5.7750759899999997E-2</v>
      </c>
      <c r="D198" s="24">
        <v>18400</v>
      </c>
      <c r="E198" s="25">
        <f t="shared" si="106"/>
        <v>-1.0752688172043012E-2</v>
      </c>
      <c r="F198" s="104">
        <f>IF(ISNUMBER(D198), $B199 * E198, "")</f>
        <v>-1612.9032258064517</v>
      </c>
      <c r="G198" s="102">
        <v>17860</v>
      </c>
      <c r="H198" s="25">
        <f t="shared" si="107"/>
        <v>-3.9784946236559142E-2</v>
      </c>
      <c r="I198" s="103">
        <f>IF(ISNUMBER(G198), $B199 * H198, "")</f>
        <v>-5967.7419354838712</v>
      </c>
      <c r="J198" s="24">
        <v>17590</v>
      </c>
      <c r="K198" s="25">
        <f t="shared" si="108"/>
        <v>-5.4301075268817202E-2</v>
      </c>
      <c r="L198" s="104">
        <f>IF(ISNUMBER(J198), $B199 * K198, "")</f>
        <v>-8145.1612903225805</v>
      </c>
      <c r="M198" s="102">
        <v>17750</v>
      </c>
      <c r="N198" s="25">
        <f t="shared" si="109"/>
        <v>-4.5698924731182797E-2</v>
      </c>
      <c r="O198" s="104">
        <f>IF(ISNUMBER(M198), $B199 * N198, "")</f>
        <v>-6854.8387096774195</v>
      </c>
      <c r="Q198" s="256"/>
      <c r="R198" s="257"/>
      <c r="S198" s="258"/>
    </row>
    <row r="199" spans="1:19" ht="17.25" thickBot="1">
      <c r="A199" s="132" t="s">
        <v>268</v>
      </c>
      <c r="B199" s="317">
        <f>$B$37</f>
        <v>150000</v>
      </c>
      <c r="C199" s="318"/>
      <c r="D199" s="26" t="s">
        <v>269</v>
      </c>
      <c r="E199" s="27">
        <f>IF(COUNT(E179:E198), SUM(E179:E198) / COUNT(E179:E198), 0)</f>
        <v>-3.2782267183131431E-2</v>
      </c>
      <c r="F199" s="28">
        <f>SUM(F179:F198)</f>
        <v>-98346.801549394295</v>
      </c>
      <c r="G199" s="26" t="s">
        <v>269</v>
      </c>
      <c r="H199" s="27">
        <f>IF(COUNT(H179:H198), SUM(H179:H198) / COUNT(H179:H198), 0)</f>
        <v>-4.2660026242435881E-2</v>
      </c>
      <c r="I199" s="28">
        <f>SUM(I179:I198)</f>
        <v>-127980.07872730761</v>
      </c>
      <c r="J199" s="26" t="s">
        <v>269</v>
      </c>
      <c r="K199" s="27">
        <f>IF(COUNT(K179:K198), SUM(K179:K198) / COUNT(K179:K198), 0)</f>
        <v>-4.856801318385813E-2</v>
      </c>
      <c r="L199" s="28">
        <f>SUM(L179:L198)</f>
        <v>-145704.03955157436</v>
      </c>
      <c r="M199" s="26" t="s">
        <v>269</v>
      </c>
      <c r="N199" s="27">
        <f>IF(COUNT(N179:N198), SUM(N179:N198) / COUNT(N179:N198), 0)</f>
        <v>-3.9464277218302563E-2</v>
      </c>
      <c r="O199" s="28">
        <f>SUM(O179:O198)</f>
        <v>-118392.83165490773</v>
      </c>
      <c r="Q199" s="259"/>
      <c r="R199" s="260"/>
      <c r="S199" s="261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24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24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24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24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24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24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23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23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23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23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235" priority="157">
      <formula>AND($N17 &gt; 0, ISNUMBER($N17))</formula>
    </cfRule>
    <cfRule type="expression" dxfId="1234" priority="158">
      <formula>AND($N17 = 0 * ISNUMBER($N17))</formula>
    </cfRule>
    <cfRule type="expression" dxfId="1233" priority="159">
      <formula>AND($N17 &lt; 0, ISNUMBER($N17))</formula>
    </cfRule>
  </conditionalFormatting>
  <conditionalFormatting sqref="A17:F36">
    <cfRule type="expression" dxfId="1232" priority="166">
      <formula>AND($E17 &gt; 0, ISNUMBER($E17))</formula>
    </cfRule>
    <cfRule type="expression" dxfId="1231" priority="167">
      <formula>AND($E17 = 0 * ISNUMBER($E17))</formula>
    </cfRule>
    <cfRule type="expression" dxfId="1230" priority="168">
      <formula>AND($E17 &lt; 0, ISNUMBER($E17))</formula>
    </cfRule>
  </conditionalFormatting>
  <conditionalFormatting sqref="A17:C36 G17:I36">
    <cfRule type="expression" dxfId="1229" priority="163">
      <formula>AND($H17 &gt; 0, ISNUMBER($H17))</formula>
    </cfRule>
    <cfRule type="expression" dxfId="1228" priority="164">
      <formula>AND($H17 = 0 * ISNUMBER($H17))</formula>
    </cfRule>
    <cfRule type="expression" dxfId="1227" priority="165">
      <formula>AND($H17 &lt; 0, ISNUMBER($H17))</formula>
    </cfRule>
  </conditionalFormatting>
  <conditionalFormatting sqref="A17:C36 J17:L36">
    <cfRule type="expression" dxfId="1226" priority="160">
      <formula>AND($K17 &gt; 0, ISNUMBER($K17))</formula>
    </cfRule>
    <cfRule type="expression" dxfId="1225" priority="161">
      <formula>AND($K17 = 0 * ISNUMBER($K17))</formula>
    </cfRule>
    <cfRule type="expression" dxfId="1224" priority="162">
      <formula>AND($K17 &lt; 0, ISNUMBER($K17))</formula>
    </cfRule>
  </conditionalFormatting>
  <conditionalFormatting sqref="D15:F16 E37:F37">
    <cfRule type="expression" dxfId="1223" priority="154">
      <formula>$E$37 &gt; 0</formula>
    </cfRule>
    <cfRule type="expression" dxfId="1222" priority="155">
      <formula>$E$37 = 0</formula>
    </cfRule>
    <cfRule type="expression" dxfId="1221" priority="156">
      <formula>$E$37 &lt; 0</formula>
    </cfRule>
  </conditionalFormatting>
  <conditionalFormatting sqref="G15:I16 H37:I37">
    <cfRule type="expression" dxfId="1220" priority="151">
      <formula>$H$37 &gt; 0</formula>
    </cfRule>
    <cfRule type="expression" dxfId="1219" priority="152">
      <formula>$H$37 = 0</formula>
    </cfRule>
    <cfRule type="expression" dxfId="1218" priority="153">
      <formula>$H$37 &lt; 0</formula>
    </cfRule>
  </conditionalFormatting>
  <conditionalFormatting sqref="J15:L16 K37:L37">
    <cfRule type="expression" dxfId="1217" priority="148">
      <formula>$K$37 &gt; 0</formula>
    </cfRule>
    <cfRule type="expression" dxfId="1216" priority="149">
      <formula>$K$37 = 0</formula>
    </cfRule>
    <cfRule type="expression" dxfId="1215" priority="150">
      <formula>$K$37 &lt; 0</formula>
    </cfRule>
  </conditionalFormatting>
  <conditionalFormatting sqref="M15:O16 N37:O37">
    <cfRule type="expression" dxfId="1214" priority="145">
      <formula>$N$37 &gt; 0</formula>
    </cfRule>
    <cfRule type="expression" dxfId="1213" priority="146">
      <formula>$N$37 = 0</formula>
    </cfRule>
    <cfRule type="expression" dxfId="1212" priority="147">
      <formula>$N$37 &lt; 0</formula>
    </cfRule>
  </conditionalFormatting>
  <conditionalFormatting sqref="A44:C63 M44:O63">
    <cfRule type="expression" dxfId="1211" priority="133">
      <formula>AND($N44 &gt; 0, ISNUMBER($N44))</formula>
    </cfRule>
    <cfRule type="expression" dxfId="1210" priority="134">
      <formula>AND($N44 = 0 * ISNUMBER($N44))</formula>
    </cfRule>
    <cfRule type="expression" dxfId="1209" priority="135">
      <formula>AND($N44 &lt; 0, ISNUMBER($N44))</formula>
    </cfRule>
  </conditionalFormatting>
  <conditionalFormatting sqref="A44:F63">
    <cfRule type="expression" dxfId="1208" priority="142">
      <formula>AND($E44 &gt; 0, ISNUMBER($E44))</formula>
    </cfRule>
    <cfRule type="expression" dxfId="1207" priority="143">
      <formula>AND($E44 = 0 * ISNUMBER($E44))</formula>
    </cfRule>
    <cfRule type="expression" dxfId="1206" priority="144">
      <formula>AND($E44 &lt; 0, ISNUMBER($E44))</formula>
    </cfRule>
  </conditionalFormatting>
  <conditionalFormatting sqref="A44:C63 G44:I63">
    <cfRule type="expression" dxfId="1205" priority="139">
      <formula>AND($H44 &gt; 0, ISNUMBER($H44))</formula>
    </cfRule>
    <cfRule type="expression" dxfId="1204" priority="140">
      <formula>AND($H44 = 0 * ISNUMBER($H44))</formula>
    </cfRule>
    <cfRule type="expression" dxfId="1203" priority="141">
      <formula>AND($H44 &lt; 0, ISNUMBER($H44))</formula>
    </cfRule>
  </conditionalFormatting>
  <conditionalFormatting sqref="A44:C63 J44:L63">
    <cfRule type="expression" dxfId="1202" priority="136">
      <formula>AND($K44 &gt; 0, ISNUMBER($K44))</formula>
    </cfRule>
    <cfRule type="expression" dxfId="1201" priority="137">
      <formula>AND($K44 = 0 * ISNUMBER($K44))</formula>
    </cfRule>
    <cfRule type="expression" dxfId="1200" priority="138">
      <formula>AND($K44 &lt; 0, ISNUMBER($K44))</formula>
    </cfRule>
  </conditionalFormatting>
  <conditionalFormatting sqref="D42:F43 E64:F64">
    <cfRule type="expression" dxfId="1199" priority="130">
      <formula>$E$64 &gt; 0</formula>
    </cfRule>
    <cfRule type="expression" dxfId="1198" priority="131">
      <formula>$E$64 = 0</formula>
    </cfRule>
    <cfRule type="expression" dxfId="1197" priority="132">
      <formula>$E$64 &lt; 0</formula>
    </cfRule>
  </conditionalFormatting>
  <conditionalFormatting sqref="G42:I43 H64:I64">
    <cfRule type="expression" dxfId="1196" priority="127">
      <formula>$H$64 &gt; 0</formula>
    </cfRule>
    <cfRule type="expression" dxfId="1195" priority="128">
      <formula>$H$64 = 0</formula>
    </cfRule>
    <cfRule type="expression" dxfId="1194" priority="129">
      <formula>$H$64 &lt; 0</formula>
    </cfRule>
  </conditionalFormatting>
  <conditionalFormatting sqref="J42:L43 K64:L64">
    <cfRule type="expression" dxfId="1193" priority="124">
      <formula>$K$64 &gt; 0</formula>
    </cfRule>
    <cfRule type="expression" dxfId="1192" priority="125">
      <formula>$K$64 = 0</formula>
    </cfRule>
    <cfRule type="expression" dxfId="1191" priority="126">
      <formula>$K$64 &lt; 0</formula>
    </cfRule>
  </conditionalFormatting>
  <conditionalFormatting sqref="M42:O43 N64:O64">
    <cfRule type="expression" dxfId="1190" priority="121">
      <formula>$N$64 &gt; 0</formula>
    </cfRule>
    <cfRule type="expression" dxfId="1189" priority="122">
      <formula>$N$64 = 0</formula>
    </cfRule>
    <cfRule type="expression" dxfId="1188" priority="123">
      <formula>$N$64 &lt; 0</formula>
    </cfRule>
  </conditionalFormatting>
  <conditionalFormatting sqref="A71:C90 M71:O90">
    <cfRule type="expression" dxfId="1187" priority="109">
      <formula>AND($N71 &gt; 0, ISNUMBER($N71))</formula>
    </cfRule>
    <cfRule type="expression" dxfId="1186" priority="110">
      <formula>AND($N71 = 0 * ISNUMBER($N71))</formula>
    </cfRule>
    <cfRule type="expression" dxfId="1185" priority="111">
      <formula>AND($N71 &lt; 0, ISNUMBER($N71))</formula>
    </cfRule>
  </conditionalFormatting>
  <conditionalFormatting sqref="A71:F90">
    <cfRule type="expression" dxfId="1184" priority="118">
      <formula>AND($E71 &gt; 0, ISNUMBER($E71))</formula>
    </cfRule>
    <cfRule type="expression" dxfId="1183" priority="119">
      <formula>AND($E71 = 0 * ISNUMBER($E71))</formula>
    </cfRule>
    <cfRule type="expression" dxfId="1182" priority="120">
      <formula>AND($E71 &lt; 0, ISNUMBER($E71))</formula>
    </cfRule>
  </conditionalFormatting>
  <conditionalFormatting sqref="A71:C90 G71:I90">
    <cfRule type="expression" dxfId="1181" priority="115">
      <formula>AND($H71 &gt; 0, ISNUMBER($H71))</formula>
    </cfRule>
    <cfRule type="expression" dxfId="1180" priority="116">
      <formula>AND($H71 = 0 * ISNUMBER($H71))</formula>
    </cfRule>
    <cfRule type="expression" dxfId="1179" priority="117">
      <formula>AND($H71 &lt; 0, ISNUMBER($H71))</formula>
    </cfRule>
  </conditionalFormatting>
  <conditionalFormatting sqref="A71:C90 J71:L90">
    <cfRule type="expression" dxfId="1178" priority="112">
      <formula>AND($K71 &gt; 0, ISNUMBER($K71))</formula>
    </cfRule>
    <cfRule type="expression" dxfId="1177" priority="113">
      <formula>AND($K71 = 0 * ISNUMBER($K71))</formula>
    </cfRule>
    <cfRule type="expression" dxfId="1176" priority="114">
      <formula>AND($K71 &lt; 0, ISNUMBER($K71))</formula>
    </cfRule>
  </conditionalFormatting>
  <conditionalFormatting sqref="D69:F70 E91:F91">
    <cfRule type="expression" dxfId="1175" priority="106">
      <formula>$E$91 &gt; 0</formula>
    </cfRule>
    <cfRule type="expression" dxfId="1174" priority="107">
      <formula>$E$91 = 0</formula>
    </cfRule>
    <cfRule type="expression" dxfId="1173" priority="108">
      <formula>$E$91 &lt; 0</formula>
    </cfRule>
  </conditionalFormatting>
  <conditionalFormatting sqref="G69:I70 H91:I91">
    <cfRule type="expression" dxfId="1172" priority="103">
      <formula>$H$91 &gt; 0</formula>
    </cfRule>
    <cfRule type="expression" dxfId="1171" priority="104">
      <formula>$H$91 = 0</formula>
    </cfRule>
    <cfRule type="expression" dxfId="1170" priority="105">
      <formula>$H$91 &lt; 0</formula>
    </cfRule>
  </conditionalFormatting>
  <conditionalFormatting sqref="J69:L70 K91:L91">
    <cfRule type="expression" dxfId="1169" priority="100">
      <formula>$K$91 &gt; 0</formula>
    </cfRule>
    <cfRule type="expression" dxfId="1168" priority="101">
      <formula>$K$91 = 0</formula>
    </cfRule>
    <cfRule type="expression" dxfId="1167" priority="102">
      <formula>$K$91 &lt; 0</formula>
    </cfRule>
  </conditionalFormatting>
  <conditionalFormatting sqref="M69:O70 N91:O91">
    <cfRule type="expression" dxfId="1166" priority="97">
      <formula>$N$91 &gt; 0</formula>
    </cfRule>
    <cfRule type="expression" dxfId="1165" priority="98">
      <formula>$N$91 = 0</formula>
    </cfRule>
    <cfRule type="expression" dxfId="1164" priority="99">
      <formula>$N$91 &lt; 0</formula>
    </cfRule>
  </conditionalFormatting>
  <conditionalFormatting sqref="A98:C117 M98:O117">
    <cfRule type="expression" dxfId="1163" priority="85">
      <formula>AND($N98 &gt; 0, ISNUMBER($N98))</formula>
    </cfRule>
    <cfRule type="expression" dxfId="1162" priority="86">
      <formula>AND($N98 = 0 * ISNUMBER($N98))</formula>
    </cfRule>
    <cfRule type="expression" dxfId="1161" priority="87">
      <formula>AND($N98 &lt; 0, ISNUMBER($N98))</formula>
    </cfRule>
  </conditionalFormatting>
  <conditionalFormatting sqref="A98:F117">
    <cfRule type="expression" dxfId="1160" priority="94">
      <formula>AND($E98 &gt; 0, ISNUMBER($E98))</formula>
    </cfRule>
    <cfRule type="expression" dxfId="1159" priority="95">
      <formula>AND($E98 = 0 * ISNUMBER($E98))</formula>
    </cfRule>
    <cfRule type="expression" dxfId="1158" priority="96">
      <formula>AND($E98 &lt; 0, ISNUMBER($E98))</formula>
    </cfRule>
  </conditionalFormatting>
  <conditionalFormatting sqref="A98:C117 G98:I117">
    <cfRule type="expression" dxfId="1157" priority="91">
      <formula>AND($H98 &gt; 0, ISNUMBER($H98))</formula>
    </cfRule>
    <cfRule type="expression" dxfId="1156" priority="92">
      <formula>AND($H98 = 0 * ISNUMBER($H98))</formula>
    </cfRule>
    <cfRule type="expression" dxfId="1155" priority="93">
      <formula>AND($H98 &lt; 0, ISNUMBER($H98))</formula>
    </cfRule>
  </conditionalFormatting>
  <conditionalFormatting sqref="A98:C117 J98:L117">
    <cfRule type="expression" dxfId="1154" priority="88">
      <formula>AND($K98 &gt; 0, ISNUMBER($K98))</formula>
    </cfRule>
    <cfRule type="expression" dxfId="1153" priority="89">
      <formula>AND($K98 = 0 * ISNUMBER($K98))</formula>
    </cfRule>
    <cfRule type="expression" dxfId="1152" priority="90">
      <formula>AND($K98 &lt; 0, ISNUMBER($K98))</formula>
    </cfRule>
  </conditionalFormatting>
  <conditionalFormatting sqref="D96:F97 E118:F118">
    <cfRule type="expression" dxfId="1151" priority="82">
      <formula>$E$118 &gt; 0</formula>
    </cfRule>
    <cfRule type="expression" dxfId="1150" priority="83">
      <formula>$E$118 = 0</formula>
    </cfRule>
    <cfRule type="expression" dxfId="1149" priority="84">
      <formula>$E$118 &lt; 0</formula>
    </cfRule>
  </conditionalFormatting>
  <conditionalFormatting sqref="G96:I97 H118:I118">
    <cfRule type="expression" dxfId="1148" priority="79">
      <formula>$H$118 &gt; 0</formula>
    </cfRule>
    <cfRule type="expression" dxfId="1147" priority="80">
      <formula>$H$118 = 0</formula>
    </cfRule>
    <cfRule type="expression" dxfId="1146" priority="81">
      <formula>$H$118 &lt; 0</formula>
    </cfRule>
  </conditionalFormatting>
  <conditionalFormatting sqref="J96:L97 K118:L118">
    <cfRule type="expression" dxfId="1145" priority="76">
      <formula>$K$118 &gt; 0</formula>
    </cfRule>
    <cfRule type="expression" dxfId="1144" priority="77">
      <formula>$K$118 = 0</formula>
    </cfRule>
    <cfRule type="expression" dxfId="1143" priority="78">
      <formula>$K$118 &lt; 0</formula>
    </cfRule>
  </conditionalFormatting>
  <conditionalFormatting sqref="M96:O97 N118:O118">
    <cfRule type="expression" dxfId="1142" priority="73">
      <formula>$N$118 &gt; 0</formula>
    </cfRule>
    <cfRule type="expression" dxfId="1141" priority="74">
      <formula>$N$118 = 0</formula>
    </cfRule>
    <cfRule type="expression" dxfId="1140" priority="75">
      <formula>$N$118 &lt; 0</formula>
    </cfRule>
  </conditionalFormatting>
  <conditionalFormatting sqref="A125:C144 M125:O144">
    <cfRule type="expression" dxfId="1139" priority="61">
      <formula>AND($N125 &gt; 0, ISNUMBER($N125))</formula>
    </cfRule>
    <cfRule type="expression" dxfId="1138" priority="62">
      <formula>AND($N125 = 0 * ISNUMBER($N125))</formula>
    </cfRule>
    <cfRule type="expression" dxfId="1137" priority="63">
      <formula>AND($N125 &lt; 0, ISNUMBER($N125))</formula>
    </cfRule>
  </conditionalFormatting>
  <conditionalFormatting sqref="A125:F144">
    <cfRule type="expression" dxfId="1136" priority="70">
      <formula>AND($E125 &gt; 0, ISNUMBER($E125))</formula>
    </cfRule>
    <cfRule type="expression" dxfId="1135" priority="71">
      <formula>AND($E125 = 0 * ISNUMBER($E125))</formula>
    </cfRule>
    <cfRule type="expression" dxfId="1134" priority="72">
      <formula>AND($E125 &lt; 0, ISNUMBER($E125))</formula>
    </cfRule>
  </conditionalFormatting>
  <conditionalFormatting sqref="A125:C144 G125:I144">
    <cfRule type="expression" dxfId="1133" priority="67">
      <formula>AND($H125 &gt; 0, ISNUMBER($H125))</formula>
    </cfRule>
    <cfRule type="expression" dxfId="1132" priority="68">
      <formula>AND($H125 = 0 * ISNUMBER($H125))</formula>
    </cfRule>
    <cfRule type="expression" dxfId="1131" priority="69">
      <formula>AND($H125 &lt; 0, ISNUMBER($H125))</formula>
    </cfRule>
  </conditionalFormatting>
  <conditionalFormatting sqref="A125:C144 J125:L144">
    <cfRule type="expression" dxfId="1130" priority="64">
      <formula>AND($K125 &gt; 0, ISNUMBER($K125))</formula>
    </cfRule>
    <cfRule type="expression" dxfId="1129" priority="65">
      <formula>AND($K125 = 0 * ISNUMBER($K125))</formula>
    </cfRule>
    <cfRule type="expression" dxfId="1128" priority="66">
      <formula>AND($K125 &lt; 0, ISNUMBER($K125))</formula>
    </cfRule>
  </conditionalFormatting>
  <conditionalFormatting sqref="D123:F124 E145:F145">
    <cfRule type="expression" dxfId="1127" priority="58">
      <formula>$E$145 &gt; 0</formula>
    </cfRule>
    <cfRule type="expression" dxfId="1126" priority="59">
      <formula>$E$145 = 0</formula>
    </cfRule>
    <cfRule type="expression" dxfId="1125" priority="60">
      <formula>$E$145 &lt; 0</formula>
    </cfRule>
  </conditionalFormatting>
  <conditionalFormatting sqref="G123:I124 H145:I145">
    <cfRule type="expression" dxfId="1124" priority="55">
      <formula>$H$145 &gt; 0</formula>
    </cfRule>
    <cfRule type="expression" dxfId="1123" priority="56">
      <formula>$H$145 = 0</formula>
    </cfRule>
    <cfRule type="expression" dxfId="1122" priority="57">
      <formula>$H$145 &lt; 0</formula>
    </cfRule>
  </conditionalFormatting>
  <conditionalFormatting sqref="J123:L124 K145:L145">
    <cfRule type="expression" dxfId="1121" priority="52">
      <formula>$K$145 &gt; 0</formula>
    </cfRule>
    <cfRule type="expression" dxfId="1120" priority="53">
      <formula>$K$145 = 0</formula>
    </cfRule>
    <cfRule type="expression" dxfId="1119" priority="54">
      <formula>$K$145 &lt; 0</formula>
    </cfRule>
  </conditionalFormatting>
  <conditionalFormatting sqref="M123:O124 N145:O145">
    <cfRule type="expression" dxfId="1118" priority="49">
      <formula>$N$145 &gt; 0</formula>
    </cfRule>
    <cfRule type="expression" dxfId="1117" priority="50">
      <formula>$N$145 = 0</formula>
    </cfRule>
    <cfRule type="expression" dxfId="1116" priority="51">
      <formula>$N$145 &lt; 0</formula>
    </cfRule>
  </conditionalFormatting>
  <conditionalFormatting sqref="A152:C171 M152:O171">
    <cfRule type="expression" dxfId="1115" priority="37">
      <formula>AND($N152 &gt; 0, ISNUMBER($N152))</formula>
    </cfRule>
    <cfRule type="expression" dxfId="1114" priority="38">
      <formula>AND($N152 = 0 * ISNUMBER($N152))</formula>
    </cfRule>
    <cfRule type="expression" dxfId="1113" priority="39">
      <formula>AND($N152 &lt; 0, ISNUMBER($N152))</formula>
    </cfRule>
  </conditionalFormatting>
  <conditionalFormatting sqref="A152:F171">
    <cfRule type="expression" dxfId="1112" priority="46">
      <formula>AND($E152 &gt; 0, ISNUMBER($E152))</formula>
    </cfRule>
    <cfRule type="expression" dxfId="1111" priority="47">
      <formula>AND($E152 = 0 * ISNUMBER($E152))</formula>
    </cfRule>
    <cfRule type="expression" dxfId="1110" priority="48">
      <formula>AND($E152 &lt; 0, ISNUMBER($E152))</formula>
    </cfRule>
  </conditionalFormatting>
  <conditionalFormatting sqref="A152:C171 G152:I171">
    <cfRule type="expression" dxfId="1109" priority="43">
      <formula>AND($H152 &gt; 0, ISNUMBER($H152))</formula>
    </cfRule>
    <cfRule type="expression" dxfId="1108" priority="44">
      <formula>AND($H152 = 0 * ISNUMBER($H152))</formula>
    </cfRule>
    <cfRule type="expression" dxfId="1107" priority="45">
      <formula>AND($H152 &lt; 0, ISNUMBER($H152))</formula>
    </cfRule>
  </conditionalFormatting>
  <conditionalFormatting sqref="A152:C171 J152:L171">
    <cfRule type="expression" dxfId="1106" priority="40">
      <formula>AND($K152 &gt; 0, ISNUMBER($K152))</formula>
    </cfRule>
    <cfRule type="expression" dxfId="1105" priority="41">
      <formula>AND($K152 = 0 * ISNUMBER($K152))</formula>
    </cfRule>
    <cfRule type="expression" dxfId="1104" priority="42">
      <formula>AND($K152 &lt; 0, ISNUMBER($K152))</formula>
    </cfRule>
  </conditionalFormatting>
  <conditionalFormatting sqref="D150:F151 E172:F172">
    <cfRule type="expression" dxfId="1103" priority="34">
      <formula>$E$172 &gt; 0</formula>
    </cfRule>
    <cfRule type="expression" dxfId="1102" priority="35">
      <formula>$E$172 = 0</formula>
    </cfRule>
    <cfRule type="expression" dxfId="1101" priority="36">
      <formula>$E$172 &lt; 0</formula>
    </cfRule>
  </conditionalFormatting>
  <conditionalFormatting sqref="G150:I151 H172:I172">
    <cfRule type="expression" dxfId="1100" priority="31">
      <formula>$H$172 &gt; 0</formula>
    </cfRule>
    <cfRule type="expression" dxfId="1099" priority="32">
      <formula>$H$172 = 0</formula>
    </cfRule>
    <cfRule type="expression" dxfId="1098" priority="33">
      <formula>$H$172 &lt; 0</formula>
    </cfRule>
  </conditionalFormatting>
  <conditionalFormatting sqref="J150:L151 K172:L172">
    <cfRule type="expression" dxfId="1097" priority="28">
      <formula>$K$172 &gt; 0</formula>
    </cfRule>
    <cfRule type="expression" dxfId="1096" priority="29">
      <formula>$K$172 = 0</formula>
    </cfRule>
    <cfRule type="expression" dxfId="1095" priority="30">
      <formula>$K$172 &lt; 0</formula>
    </cfRule>
  </conditionalFormatting>
  <conditionalFormatting sqref="M150:O151 N172:O172">
    <cfRule type="expression" dxfId="1094" priority="25">
      <formula>$N$172 &gt; 0</formula>
    </cfRule>
    <cfRule type="expression" dxfId="1093" priority="26">
      <formula>$N$172 = 0</formula>
    </cfRule>
    <cfRule type="expression" dxfId="1092" priority="27">
      <formula>$N$172 &lt; 0</formula>
    </cfRule>
  </conditionalFormatting>
  <conditionalFormatting sqref="A179:C198 M179:O198">
    <cfRule type="expression" dxfId="1091" priority="13">
      <formula>AND($N179 &gt; 0, ISNUMBER($N179))</formula>
    </cfRule>
    <cfRule type="expression" dxfId="1090" priority="14">
      <formula>AND($N179 = 0 * ISNUMBER($N179))</formula>
    </cfRule>
    <cfRule type="expression" dxfId="1089" priority="15">
      <formula>AND($N179 &lt; 0, ISNUMBER($N179))</formula>
    </cfRule>
  </conditionalFormatting>
  <conditionalFormatting sqref="A179:F198">
    <cfRule type="expression" dxfId="1088" priority="22">
      <formula>AND($E179 &gt; 0, ISNUMBER($E179))</formula>
    </cfRule>
    <cfRule type="expression" dxfId="1087" priority="23">
      <formula>AND($E179 = 0 * ISNUMBER($E179))</formula>
    </cfRule>
    <cfRule type="expression" dxfId="1086" priority="24">
      <formula>AND($E179 &lt; 0, ISNUMBER($E179))</formula>
    </cfRule>
  </conditionalFormatting>
  <conditionalFormatting sqref="A179:C198 G179:I198">
    <cfRule type="expression" dxfId="1085" priority="19">
      <formula>AND($H179 &gt; 0, ISNUMBER($H179))</formula>
    </cfRule>
    <cfRule type="expression" dxfId="1084" priority="20">
      <formula>AND($H179 = 0 * ISNUMBER($H179))</formula>
    </cfRule>
    <cfRule type="expression" dxfId="1083" priority="21">
      <formula>AND($H179 &lt; 0, ISNUMBER($H179))</formula>
    </cfRule>
  </conditionalFormatting>
  <conditionalFormatting sqref="A179:C198 J179:L198">
    <cfRule type="expression" dxfId="1082" priority="16">
      <formula>AND($K179 &gt; 0, ISNUMBER($K179))</formula>
    </cfRule>
    <cfRule type="expression" dxfId="1081" priority="17">
      <formula>AND($K179 = 0 * ISNUMBER($K179))</formula>
    </cfRule>
    <cfRule type="expression" dxfId="1080" priority="18">
      <formula>AND($K179 &lt; 0, ISNUMBER($K179))</formula>
    </cfRule>
  </conditionalFormatting>
  <conditionalFormatting sqref="D177:F178 E199:F199">
    <cfRule type="expression" dxfId="1079" priority="10">
      <formula>$E$199 &gt; 0</formula>
    </cfRule>
    <cfRule type="expression" dxfId="1078" priority="11">
      <formula>$E$199 = 0</formula>
    </cfRule>
    <cfRule type="expression" dxfId="1077" priority="12">
      <formula>$E$199 &lt; 0</formula>
    </cfRule>
  </conditionalFormatting>
  <conditionalFormatting sqref="G177:I178 H199:I199">
    <cfRule type="expression" dxfId="1076" priority="7">
      <formula>$H$199 &gt; 0</formula>
    </cfRule>
    <cfRule type="expression" dxfId="1075" priority="8">
      <formula>$H$199 = 0</formula>
    </cfRule>
    <cfRule type="expression" dxfId="1074" priority="9">
      <formula>$H$199 &lt; 0</formula>
    </cfRule>
  </conditionalFormatting>
  <conditionalFormatting sqref="J177:L178 K199:L199">
    <cfRule type="expression" dxfId="1073" priority="4">
      <formula>$K$199 &gt; 0</formula>
    </cfRule>
    <cfRule type="expression" dxfId="1072" priority="5">
      <formula>$K$199 = 0</formula>
    </cfRule>
    <cfRule type="expression" dxfId="1071" priority="6">
      <formula>$K$199 &lt; 0</formula>
    </cfRule>
  </conditionalFormatting>
  <conditionalFormatting sqref="M177:O178 N199:O199">
    <cfRule type="expression" dxfId="1070" priority="1">
      <formula>$N$199 &gt; 0</formula>
    </cfRule>
    <cfRule type="expression" dxfId="1069" priority="2">
      <formula>$N$199 = 0</formula>
    </cfRule>
    <cfRule type="expression" dxfId="106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427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1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1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1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FCA626-E68A-4D39-9A49-3C9D78BE4225}">
  <sheetPr codeName="Sheet25"/>
  <dimension ref="A1:S199"/>
  <sheetViews>
    <sheetView topLeftCell="A18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75" t="s">
        <v>0</v>
      </c>
      <c r="B1" s="276"/>
      <c r="C1" s="276"/>
      <c r="D1" s="276"/>
      <c r="E1" s="276"/>
      <c r="F1" s="277"/>
      <c r="G1" s="306">
        <v>44488</v>
      </c>
      <c r="H1" s="307"/>
      <c r="I1" s="308"/>
      <c r="J1" s="275" t="s">
        <v>1</v>
      </c>
      <c r="K1" s="276"/>
      <c r="L1" s="276"/>
      <c r="M1" s="276"/>
      <c r="N1" s="276"/>
      <c r="O1" s="277"/>
      <c r="Q1" s="275" t="s">
        <v>2</v>
      </c>
      <c r="R1" s="277"/>
    </row>
    <row r="2" spans="1:19" ht="17.25" customHeight="1">
      <c r="A2" s="117" t="s">
        <v>3</v>
      </c>
      <c r="B2" s="309" t="s">
        <v>8</v>
      </c>
      <c r="C2" s="310"/>
      <c r="D2" s="310"/>
      <c r="E2" s="310"/>
      <c r="F2" s="311"/>
      <c r="G2" s="303" t="s">
        <v>46</v>
      </c>
      <c r="H2" s="304"/>
      <c r="I2" s="305"/>
      <c r="J2" s="1" t="s">
        <v>3</v>
      </c>
      <c r="K2" s="309" t="s">
        <v>318</v>
      </c>
      <c r="L2" s="310"/>
      <c r="M2" s="310"/>
      <c r="N2" s="310"/>
      <c r="O2" s="311"/>
      <c r="Q2" s="2" t="s">
        <v>6</v>
      </c>
      <c r="R2" s="3">
        <v>0.375</v>
      </c>
    </row>
    <row r="3" spans="1:19" ht="17.25" customHeight="1" thickBot="1">
      <c r="A3" s="118" t="s">
        <v>7</v>
      </c>
      <c r="B3" s="300" t="s">
        <v>326</v>
      </c>
      <c r="C3" s="301"/>
      <c r="D3" s="301"/>
      <c r="E3" s="301"/>
      <c r="F3" s="302"/>
      <c r="G3" s="29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-79,084 KRW (-2.64%)</v>
      </c>
      <c r="H3" s="297"/>
      <c r="I3" s="298"/>
      <c r="J3" s="4" t="s">
        <v>7</v>
      </c>
      <c r="K3" s="300" t="s">
        <v>319</v>
      </c>
      <c r="L3" s="301"/>
      <c r="M3" s="301"/>
      <c r="N3" s="301"/>
      <c r="O3" s="302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300" t="s">
        <v>16</v>
      </c>
      <c r="C4" s="301"/>
      <c r="D4" s="301"/>
      <c r="E4" s="301"/>
      <c r="F4" s="302"/>
      <c r="G4" s="303" t="s">
        <v>44</v>
      </c>
      <c r="H4" s="304"/>
      <c r="I4" s="305"/>
      <c r="J4" s="4" t="s">
        <v>11</v>
      </c>
      <c r="K4" s="300" t="s">
        <v>320</v>
      </c>
      <c r="L4" s="301"/>
      <c r="M4" s="301"/>
      <c r="N4" s="301"/>
      <c r="O4" s="302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300" t="s">
        <v>317</v>
      </c>
      <c r="C5" s="301"/>
      <c r="D5" s="301"/>
      <c r="E5" s="301"/>
      <c r="F5" s="302"/>
      <c r="G5" s="29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29,289 KRW (1.15%)</v>
      </c>
      <c r="H5" s="297"/>
      <c r="I5" s="298"/>
      <c r="J5" s="4" t="s">
        <v>15</v>
      </c>
      <c r="K5" s="300" t="s">
        <v>321</v>
      </c>
      <c r="L5" s="301"/>
      <c r="M5" s="301"/>
      <c r="N5" s="301"/>
      <c r="O5" s="302"/>
    </row>
    <row r="6" spans="1:19">
      <c r="A6" s="118" t="s">
        <v>18</v>
      </c>
      <c r="B6" s="300"/>
      <c r="C6" s="301"/>
      <c r="D6" s="301"/>
      <c r="E6" s="301"/>
      <c r="F6" s="302"/>
      <c r="G6" s="303" t="s">
        <v>45</v>
      </c>
      <c r="H6" s="304"/>
      <c r="I6" s="305"/>
      <c r="J6" s="4" t="s">
        <v>18</v>
      </c>
      <c r="K6" s="300" t="s">
        <v>322</v>
      </c>
      <c r="L6" s="301"/>
      <c r="M6" s="301"/>
      <c r="N6" s="301"/>
      <c r="O6" s="302"/>
    </row>
    <row r="7" spans="1:19" ht="17.25" thickBot="1">
      <c r="A7" s="118" t="s">
        <v>21</v>
      </c>
      <c r="B7" s="300"/>
      <c r="C7" s="301"/>
      <c r="D7" s="301"/>
      <c r="E7" s="301"/>
      <c r="F7" s="302"/>
      <c r="G7" s="29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-46,550 KRW (-1.55%)</v>
      </c>
      <c r="H7" s="297"/>
      <c r="I7" s="298"/>
      <c r="J7" s="4" t="s">
        <v>21</v>
      </c>
      <c r="K7" s="300" t="s">
        <v>323</v>
      </c>
      <c r="L7" s="301"/>
      <c r="M7" s="301"/>
      <c r="N7" s="301"/>
      <c r="O7" s="302"/>
    </row>
    <row r="8" spans="1:19" ht="17.25" thickBot="1">
      <c r="A8" s="118" t="s">
        <v>24</v>
      </c>
      <c r="B8" s="300"/>
      <c r="C8" s="301"/>
      <c r="D8" s="301"/>
      <c r="E8" s="301"/>
      <c r="F8" s="302"/>
      <c r="G8" s="303" t="s">
        <v>253</v>
      </c>
      <c r="H8" s="304"/>
      <c r="I8" s="305"/>
      <c r="J8" s="4" t="s">
        <v>24</v>
      </c>
      <c r="K8" s="300"/>
      <c r="L8" s="301"/>
      <c r="M8" s="301"/>
      <c r="N8" s="301"/>
      <c r="O8" s="302"/>
      <c r="Q8" s="275" t="s">
        <v>27</v>
      </c>
      <c r="R8" s="277"/>
    </row>
    <row r="9" spans="1:19" ht="17.25" thickBot="1">
      <c r="A9" s="118" t="s">
        <v>28</v>
      </c>
      <c r="B9" s="300"/>
      <c r="C9" s="301"/>
      <c r="D9" s="301"/>
      <c r="E9" s="301"/>
      <c r="F9" s="302"/>
      <c r="G9" s="29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43,393 KRW (1.45%)</v>
      </c>
      <c r="H9" s="297"/>
      <c r="I9" s="298"/>
      <c r="J9" s="4" t="s">
        <v>28</v>
      </c>
      <c r="K9" s="300"/>
      <c r="L9" s="301"/>
      <c r="M9" s="301"/>
      <c r="N9" s="301"/>
      <c r="O9" s="302"/>
      <c r="Q9" s="2" t="s">
        <v>29</v>
      </c>
      <c r="R9" s="6">
        <v>10</v>
      </c>
    </row>
    <row r="10" spans="1:19">
      <c r="A10" s="118" t="s">
        <v>30</v>
      </c>
      <c r="B10" s="300"/>
      <c r="C10" s="301"/>
      <c r="D10" s="301"/>
      <c r="E10" s="301"/>
      <c r="F10" s="302"/>
      <c r="G10" s="303" t="s">
        <v>47</v>
      </c>
      <c r="H10" s="304"/>
      <c r="I10" s="305"/>
      <c r="J10" s="4" t="s">
        <v>30</v>
      </c>
      <c r="K10" s="300" t="s">
        <v>324</v>
      </c>
      <c r="L10" s="301"/>
      <c r="M10" s="301"/>
      <c r="N10" s="301"/>
      <c r="O10" s="302"/>
      <c r="Q10" s="2" t="s">
        <v>31</v>
      </c>
      <c r="R10" s="6">
        <v>100</v>
      </c>
    </row>
    <row r="11" spans="1:19" ht="17.25" thickBot="1">
      <c r="A11" s="119" t="s">
        <v>32</v>
      </c>
      <c r="B11" s="293" t="s">
        <v>325</v>
      </c>
      <c r="C11" s="294"/>
      <c r="D11" s="294"/>
      <c r="E11" s="294"/>
      <c r="F11" s="295"/>
      <c r="G11" s="29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97"/>
      <c r="I11" s="298"/>
      <c r="J11" s="7" t="s">
        <v>32</v>
      </c>
      <c r="K11" s="293" t="s">
        <v>316</v>
      </c>
      <c r="L11" s="294"/>
      <c r="M11" s="294"/>
      <c r="N11" s="294"/>
      <c r="O11" s="295"/>
      <c r="Q11" s="65" t="s">
        <v>33</v>
      </c>
      <c r="R11" s="8">
        <v>1000</v>
      </c>
    </row>
    <row r="12" spans="1:19" ht="17.25" thickBot="1"/>
    <row r="13" spans="1:19" ht="17.25" customHeight="1" thickBot="1">
      <c r="A13" s="275" t="s">
        <v>34</v>
      </c>
      <c r="B13" s="276"/>
      <c r="C13" s="276"/>
      <c r="D13" s="276"/>
      <c r="E13" s="276"/>
      <c r="F13" s="276"/>
      <c r="G13" s="276"/>
      <c r="H13" s="276"/>
      <c r="I13" s="276"/>
      <c r="J13" s="276"/>
      <c r="K13" s="276"/>
      <c r="L13" s="276"/>
      <c r="M13" s="276"/>
      <c r="N13" s="276"/>
      <c r="O13" s="277"/>
      <c r="Q13" s="274"/>
      <c r="R13" s="274"/>
      <c r="S13" s="274"/>
    </row>
    <row r="14" spans="1:19" ht="17.25" customHeight="1" thickBot="1">
      <c r="A14" s="229" t="s">
        <v>35</v>
      </c>
      <c r="B14" s="275" t="s">
        <v>36</v>
      </c>
      <c r="C14" s="277"/>
      <c r="D14" s="275" t="s">
        <v>37</v>
      </c>
      <c r="E14" s="276"/>
      <c r="F14" s="277"/>
      <c r="G14" s="278">
        <f>_xlfn.IFNA(VLOOKUP(B14, 현재가테이블!$B$2:$D$200, 2, FALSE), "-")</f>
        <v>74050000</v>
      </c>
      <c r="H14" s="279"/>
      <c r="I14" s="280"/>
      <c r="J14" s="275" t="s">
        <v>38</v>
      </c>
      <c r="K14" s="276"/>
      <c r="L14" s="277"/>
      <c r="M14" s="281">
        <f>_xlfn.IFNA(VLOOKUP(B14, 현재가테이블!$B$2:$D$200, 3, FALSE), "-")</f>
        <v>-1.04236269E-2</v>
      </c>
      <c r="N14" s="282"/>
      <c r="O14" s="283"/>
      <c r="Q14" s="274"/>
      <c r="R14" s="274"/>
      <c r="S14" s="274"/>
    </row>
    <row r="15" spans="1:19" ht="17.25" customHeight="1" thickBot="1">
      <c r="A15" s="312" t="s">
        <v>39</v>
      </c>
      <c r="B15" s="313" t="str">
        <f>TEXT($G$1, "[$-ko-KR]yyyy-mm-dd(ddd) ") &amp; "오전 00:00"</f>
        <v>2021-10-19(화) 오전 00:00</v>
      </c>
      <c r="C15" s="314"/>
      <c r="D15" s="288" t="str">
        <f>TEXT($G$1, "[$-ko-KR]yyyy-mm-dd(ddd) ") &amp; "오후 14:00"</f>
        <v>2021-10-19(화) 오후 14:00</v>
      </c>
      <c r="E15" s="289"/>
      <c r="F15" s="290"/>
      <c r="G15" s="288" t="str">
        <f>TEXT($G$1, "[$-ko-KR]yyyy-mm-dd(ddd) ") &amp; "오후 19:00"</f>
        <v>2021-10-19(화) 오후 19:00</v>
      </c>
      <c r="H15" s="289"/>
      <c r="I15" s="290"/>
      <c r="J15" s="288" t="str">
        <f>TEXT($G$1, "[$-ko-KR]yyyy-mm-dd(ddd) ") &amp; "오후 21:00"</f>
        <v>2021-10-19(화) 오후 21:00</v>
      </c>
      <c r="K15" s="289"/>
      <c r="L15" s="290"/>
      <c r="M15" s="288" t="str">
        <f>TEXT($G$1+1, "[$-ko-KR]yyyy-mm-dd(ddd) ") &amp; "오전 00:00"</f>
        <v>2021-10-20(수) 오전 00:00</v>
      </c>
      <c r="N15" s="289"/>
      <c r="O15" s="290"/>
      <c r="Q15" s="274"/>
      <c r="R15" s="274"/>
      <c r="S15" s="274"/>
    </row>
    <row r="16" spans="1:19" ht="17.25" customHeight="1" thickBot="1">
      <c r="A16" s="312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30" t="s">
        <v>37</v>
      </c>
      <c r="H16" s="231" t="s">
        <v>40</v>
      </c>
      <c r="I16" s="232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64"/>
      <c r="R16" s="264"/>
      <c r="S16" s="264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74"/>
      <c r="R17" s="274"/>
      <c r="S17" s="274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74"/>
      <c r="R18" s="274"/>
      <c r="S18" s="274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64"/>
      <c r="R19" s="264"/>
      <c r="S19" s="264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64"/>
      <c r="R20" s="264"/>
      <c r="S20" s="264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64"/>
      <c r="R21" s="264"/>
      <c r="S21" s="264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64"/>
      <c r="R22" s="264"/>
      <c r="S22" s="264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64"/>
      <c r="R23" s="264"/>
      <c r="S23" s="264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64"/>
      <c r="R24" s="264"/>
      <c r="S24" s="264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65"/>
      <c r="R26" s="266"/>
      <c r="S26" s="267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68"/>
      <c r="R27" s="269"/>
      <c r="S27" s="270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1"/>
      <c r="R28" s="272"/>
      <c r="S28" s="273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64"/>
      <c r="R29" s="264"/>
      <c r="S29" s="264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74"/>
      <c r="R30" s="274"/>
      <c r="S30" s="274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74"/>
      <c r="R31" s="274"/>
      <c r="S31" s="274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64"/>
      <c r="R32" s="264"/>
      <c r="S32" s="264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64"/>
      <c r="R33" s="264"/>
      <c r="S33" s="264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64"/>
      <c r="R34" s="264"/>
      <c r="S34" s="264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53"/>
      <c r="R35" s="254"/>
      <c r="S35" s="255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56"/>
      <c r="R36" s="257"/>
      <c r="S36" s="258"/>
    </row>
    <row r="37" spans="1:19" ht="17.25" customHeight="1" thickBot="1">
      <c r="A37" s="132" t="s">
        <v>42</v>
      </c>
      <c r="B37" s="317">
        <v>150000</v>
      </c>
      <c r="C37" s="318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59"/>
      <c r="R37" s="260"/>
      <c r="S37" s="261"/>
    </row>
    <row r="38" spans="1:19" ht="17.25" customHeight="1"/>
    <row r="39" spans="1:19" ht="17.25" customHeight="1" thickBot="1"/>
    <row r="40" spans="1:19" ht="17.25" customHeight="1" thickBot="1">
      <c r="A40" s="275" t="s">
        <v>44</v>
      </c>
      <c r="B40" s="276"/>
      <c r="C40" s="276"/>
      <c r="D40" s="276"/>
      <c r="E40" s="276"/>
      <c r="F40" s="276"/>
      <c r="G40" s="276"/>
      <c r="H40" s="276"/>
      <c r="I40" s="276"/>
      <c r="J40" s="276"/>
      <c r="K40" s="276"/>
      <c r="L40" s="276"/>
      <c r="M40" s="276"/>
      <c r="N40" s="276"/>
      <c r="O40" s="277"/>
      <c r="Q40" s="274"/>
      <c r="R40" s="274"/>
      <c r="S40" s="274"/>
    </row>
    <row r="41" spans="1:19" ht="17.25" customHeight="1" thickBot="1">
      <c r="A41" s="229" t="s">
        <v>265</v>
      </c>
      <c r="B41" s="275" t="s">
        <v>49</v>
      </c>
      <c r="C41" s="277"/>
      <c r="D41" s="275" t="s">
        <v>58</v>
      </c>
      <c r="E41" s="276"/>
      <c r="F41" s="277"/>
      <c r="G41" s="278">
        <f>_xlfn.IFNA(VLOOKUP(B41, 현재가테이블!$B$2:$D$200, 2, FALSE), "-")</f>
        <v>74050000</v>
      </c>
      <c r="H41" s="279"/>
      <c r="I41" s="280"/>
      <c r="J41" s="275" t="s">
        <v>59</v>
      </c>
      <c r="K41" s="276"/>
      <c r="L41" s="277"/>
      <c r="M41" s="281">
        <f>_xlfn.IFNA(VLOOKUP(B41, 현재가테이블!$B$2:$D$200, 3, FALSE), "-")</f>
        <v>-1.04236269E-2</v>
      </c>
      <c r="N41" s="282"/>
      <c r="O41" s="283"/>
      <c r="Q41" s="274"/>
      <c r="R41" s="274"/>
      <c r="S41" s="274"/>
    </row>
    <row r="42" spans="1:19" ht="17.25" customHeight="1" thickBot="1">
      <c r="A42" s="319" t="s">
        <v>55</v>
      </c>
      <c r="B42" s="315" t="str">
        <f>TEXT($G$1, "[$-ko-KR]yyyy-mm-dd(ddd) ") &amp; "오전 00:00"</f>
        <v>2021-10-19(화) 오전 00:00</v>
      </c>
      <c r="C42" s="316"/>
      <c r="D42" s="288" t="str">
        <f>TEXT($G$1, "[$-ko-KR]yyyy-mm-dd(ddd) ") &amp; "오후 14:00"</f>
        <v>2021-10-19(화) 오후 14:00</v>
      </c>
      <c r="E42" s="289"/>
      <c r="F42" s="290"/>
      <c r="G42" s="288" t="str">
        <f>TEXT($G$1, "[$-ko-KR]yyyy-mm-dd(ddd) ") &amp; "오후 19:00"</f>
        <v>2021-10-19(화) 오후 19:00</v>
      </c>
      <c r="H42" s="289"/>
      <c r="I42" s="290"/>
      <c r="J42" s="288" t="str">
        <f>TEXT($G$1, "[$-ko-KR]yyyy-mm-dd(ddd) ") &amp; "오후 21:00"</f>
        <v>2021-10-19(화) 오후 21:00</v>
      </c>
      <c r="K42" s="289"/>
      <c r="L42" s="290"/>
      <c r="M42" s="288" t="str">
        <f>TEXT($G$1+1, "[$-ko-KR]yyyy-mm-dd(ddd) ") &amp; "오전 00:00"</f>
        <v>2021-10-20(수) 오전 00:00</v>
      </c>
      <c r="N42" s="289"/>
      <c r="O42" s="290"/>
      <c r="Q42" s="274"/>
      <c r="R42" s="274"/>
      <c r="S42" s="274"/>
    </row>
    <row r="43" spans="1:19" ht="17.25" customHeight="1" thickBot="1">
      <c r="A43" s="320"/>
      <c r="B43" s="121" t="s">
        <v>58</v>
      </c>
      <c r="C43" s="122" t="s">
        <v>59</v>
      </c>
      <c r="D43" s="2" t="s">
        <v>58</v>
      </c>
      <c r="E43" s="10" t="s">
        <v>266</v>
      </c>
      <c r="F43" s="11" t="s">
        <v>267</v>
      </c>
      <c r="G43" s="230" t="s">
        <v>58</v>
      </c>
      <c r="H43" s="231" t="s">
        <v>266</v>
      </c>
      <c r="I43" s="232" t="s">
        <v>267</v>
      </c>
      <c r="J43" s="10" t="s">
        <v>58</v>
      </c>
      <c r="K43" s="10" t="s">
        <v>266</v>
      </c>
      <c r="L43" s="115" t="s">
        <v>267</v>
      </c>
      <c r="M43" s="2" t="s">
        <v>58</v>
      </c>
      <c r="N43" s="10" t="s">
        <v>266</v>
      </c>
      <c r="O43" s="66" t="s">
        <v>267</v>
      </c>
      <c r="Q43" s="264"/>
      <c r="R43" s="264"/>
      <c r="S43" s="264"/>
    </row>
    <row r="44" spans="1:19" ht="17.25" customHeight="1" thickBot="1">
      <c r="A44" s="123" t="s">
        <v>146</v>
      </c>
      <c r="B44" s="124">
        <v>22.1</v>
      </c>
      <c r="C44" s="76">
        <v>4.5454544999999997E-3</v>
      </c>
      <c r="D44" s="13">
        <v>22.2</v>
      </c>
      <c r="E44" s="14">
        <f>IF(ISNUMBER(D44), (D44 - $B44) / $B44, "")</f>
        <v>4.5248868778279576E-3</v>
      </c>
      <c r="F44" s="16">
        <f>IF(ISNUMBER(D44), $B64 * E44, "")</f>
        <v>678.73303167419363</v>
      </c>
      <c r="G44" s="29">
        <v>22.2</v>
      </c>
      <c r="H44" s="14">
        <f>IF(ISNUMBER(G44), (G44 - $B44) / $B44, "")</f>
        <v>4.5248868778279576E-3</v>
      </c>
      <c r="I44" s="100">
        <f>IF(ISNUMBER(G44), $B64 * H44, "")</f>
        <v>678.73303167419363</v>
      </c>
      <c r="J44" s="13">
        <v>22.3</v>
      </c>
      <c r="K44" s="14">
        <f>IF(ISNUMBER(J44), (J44 - $B44) / $B44, "")</f>
        <v>9.0497737556560764E-3</v>
      </c>
      <c r="L44" s="16">
        <f>IF(ISNUMBER(J44), $B64 * K44, "")</f>
        <v>1357.4660633484114</v>
      </c>
      <c r="M44" s="29">
        <v>22.4</v>
      </c>
      <c r="N44" s="14">
        <f>IF(ISNUMBER(M44), (M44 - $B44) / $B44, "")</f>
        <v>1.3574660633484033E-2</v>
      </c>
      <c r="O44" s="16">
        <f>IF(ISNUMBER(M44), $B64 * N44, "")</f>
        <v>2036.199095022605</v>
      </c>
      <c r="Q44" s="274"/>
      <c r="R44" s="274"/>
      <c r="S44" s="274"/>
    </row>
    <row r="45" spans="1:19" ht="17.25" customHeight="1" thickBot="1">
      <c r="A45" s="125" t="s">
        <v>200</v>
      </c>
      <c r="B45" s="126">
        <v>82.2</v>
      </c>
      <c r="C45" s="77">
        <v>-4.8426149999999998E-3</v>
      </c>
      <c r="D45" s="15">
        <v>83</v>
      </c>
      <c r="E45" s="32">
        <f t="shared" ref="E45:E48" si="14">IF(ISNUMBER(D45), (D45 - $B45) / $B45, "")</f>
        <v>9.7323600973235665E-3</v>
      </c>
      <c r="F45" s="18">
        <f>IF(ISNUMBER(D45), $B64 * E45, "")</f>
        <v>1459.8540145985351</v>
      </c>
      <c r="G45" s="31">
        <v>82.8</v>
      </c>
      <c r="H45" s="32">
        <f t="shared" ref="H45:H48" si="15">IF(ISNUMBER(G45), (G45 - $B45) / $B45, "")</f>
        <v>7.2992700729926311E-3</v>
      </c>
      <c r="I45" s="101">
        <f>IF(ISNUMBER(G45), $B64 * H45, "")</f>
        <v>1094.8905109488946</v>
      </c>
      <c r="J45" s="15">
        <v>82.9</v>
      </c>
      <c r="K45" s="32">
        <f t="shared" ref="K45:K48" si="16">IF(ISNUMBER(J45), (J45 - $B45) / $B45, "")</f>
        <v>8.5158150851581856E-3</v>
      </c>
      <c r="L45" s="18">
        <f>IF(ISNUMBER(J45), $B64 * K45, "")</f>
        <v>1277.3722627737279</v>
      </c>
      <c r="M45" s="31">
        <v>82.8</v>
      </c>
      <c r="N45" s="32">
        <f t="shared" ref="N45:N48" si="17">IF(ISNUMBER(M45), (M45 - $B45) / $B45, "")</f>
        <v>7.2992700729926311E-3</v>
      </c>
      <c r="O45" s="18">
        <f>IF(ISNUMBER(M45), $B64 * N45, "")</f>
        <v>1094.8905109488946</v>
      </c>
      <c r="Q45" s="274"/>
      <c r="R45" s="274"/>
      <c r="S45" s="274"/>
    </row>
    <row r="46" spans="1:19" ht="17.25" customHeight="1" thickBot="1">
      <c r="A46" s="125" t="s">
        <v>98</v>
      </c>
      <c r="B46" s="126">
        <v>4.4000000000000004</v>
      </c>
      <c r="C46" s="77">
        <v>-1.12359551E-2</v>
      </c>
      <c r="D46" s="15">
        <v>4.42</v>
      </c>
      <c r="E46" s="32">
        <f t="shared" si="14"/>
        <v>4.5454545454544481E-3</v>
      </c>
      <c r="F46" s="18">
        <f>IF(ISNUMBER(D46), $B64 * E46, "")</f>
        <v>681.8181818181672</v>
      </c>
      <c r="G46" s="31">
        <v>4.42</v>
      </c>
      <c r="H46" s="32">
        <f t="shared" si="15"/>
        <v>4.5454545454544481E-3</v>
      </c>
      <c r="I46" s="101">
        <f>IF(ISNUMBER(G46), $B64 * H46, "")</f>
        <v>681.8181818181672</v>
      </c>
      <c r="J46" s="15">
        <v>4.4000000000000004</v>
      </c>
      <c r="K46" s="32">
        <f t="shared" si="16"/>
        <v>0</v>
      </c>
      <c r="L46" s="18">
        <f>IF(ISNUMBER(J46), $B64 * K46, "")</f>
        <v>0</v>
      </c>
      <c r="M46" s="31">
        <v>4.4000000000000004</v>
      </c>
      <c r="N46" s="32">
        <f t="shared" si="17"/>
        <v>0</v>
      </c>
      <c r="O46" s="18">
        <f>IF(ISNUMBER(M46), $B64 * N46, "")</f>
        <v>0</v>
      </c>
      <c r="Q46" s="264"/>
      <c r="R46" s="264"/>
      <c r="S46" s="264"/>
    </row>
    <row r="47" spans="1:19" ht="17.25" customHeight="1" thickBot="1">
      <c r="A47" s="125" t="s">
        <v>65</v>
      </c>
      <c r="B47" s="126">
        <v>61.6</v>
      </c>
      <c r="C47" s="77">
        <v>-1.75438596E-2</v>
      </c>
      <c r="D47" s="15">
        <v>61.8</v>
      </c>
      <c r="E47" s="32">
        <f t="shared" si="14"/>
        <v>3.2467532467531776E-3</v>
      </c>
      <c r="F47" s="18">
        <f>IF(ISNUMBER(D47), $B64 * E47, "")</f>
        <v>487.01298701297662</v>
      </c>
      <c r="G47" s="31">
        <v>61.6</v>
      </c>
      <c r="H47" s="32">
        <f t="shared" si="15"/>
        <v>0</v>
      </c>
      <c r="I47" s="101">
        <f>IF(ISNUMBER(G47), $B64 * H47, "")</f>
        <v>0</v>
      </c>
      <c r="J47" s="15">
        <v>62.2</v>
      </c>
      <c r="K47" s="32">
        <f t="shared" si="16"/>
        <v>9.7402597402597626E-3</v>
      </c>
      <c r="L47" s="18">
        <f>IF(ISNUMBER(J47), $B64 * K47, "")</f>
        <v>1461.0389610389643</v>
      </c>
      <c r="M47" s="31">
        <v>61.1</v>
      </c>
      <c r="N47" s="32">
        <f t="shared" si="17"/>
        <v>-8.1168831168831161E-3</v>
      </c>
      <c r="O47" s="18">
        <f>IF(ISNUMBER(M47), $B64 * N47, "")</f>
        <v>-1217.5324675324673</v>
      </c>
      <c r="Q47" s="264"/>
      <c r="R47" s="264"/>
      <c r="S47" s="264"/>
    </row>
    <row r="48" spans="1:19" ht="17.25" customHeight="1" thickBot="1">
      <c r="A48" s="127" t="s">
        <v>120</v>
      </c>
      <c r="B48" s="128">
        <v>36.6</v>
      </c>
      <c r="C48" s="78">
        <v>-1.8766755999999999E-2</v>
      </c>
      <c r="D48" s="20">
        <v>37.200000000000003</v>
      </c>
      <c r="E48" s="21">
        <f t="shared" si="14"/>
        <v>1.6393442622950859E-2</v>
      </c>
      <c r="F48" s="22">
        <f>IF(ISNUMBER(D48), $B64 * E48, "")</f>
        <v>2459.0163934426287</v>
      </c>
      <c r="G48" s="30">
        <v>37.6</v>
      </c>
      <c r="H48" s="21">
        <f t="shared" si="15"/>
        <v>2.7322404371584699E-2</v>
      </c>
      <c r="I48" s="105">
        <f>IF(ISNUMBER(G48), $B64 * H48, "")</f>
        <v>4098.3606557377052</v>
      </c>
      <c r="J48" s="20">
        <v>37.5</v>
      </c>
      <c r="K48" s="21">
        <f t="shared" si="16"/>
        <v>2.4590163934426191E-2</v>
      </c>
      <c r="L48" s="22">
        <f>IF(ISNUMBER(J48), $B64 * K48, "")</f>
        <v>3688.5245901639287</v>
      </c>
      <c r="M48" s="30">
        <v>36.9</v>
      </c>
      <c r="N48" s="21">
        <f t="shared" si="17"/>
        <v>8.1967213114753322E-3</v>
      </c>
      <c r="O48" s="22">
        <f>IF(ISNUMBER(M48), $B64 * N48, "")</f>
        <v>1229.5081967212998</v>
      </c>
      <c r="Q48" s="264"/>
      <c r="R48" s="264"/>
      <c r="S48" s="264"/>
    </row>
    <row r="49" spans="1:19" ht="17.25" customHeight="1" thickBot="1">
      <c r="A49" s="125" t="s">
        <v>232</v>
      </c>
      <c r="B49" s="129">
        <v>79.400000000000006</v>
      </c>
      <c r="C49" s="80">
        <v>-1.9753086400000001E-2</v>
      </c>
      <c r="D49" s="106">
        <v>80.099999999999994</v>
      </c>
      <c r="E49" s="107">
        <f>IF(ISNUMBER(D49), (D49 - $B49) / $B49, "")</f>
        <v>8.8161209068008638E-3</v>
      </c>
      <c r="F49" s="108">
        <f>IF(ISNUMBER(D49), $B64 * E49, "")</f>
        <v>1322.4181360201296</v>
      </c>
      <c r="G49" s="109">
        <v>80.2</v>
      </c>
      <c r="H49" s="107">
        <f>IF(ISNUMBER(G49), (G49 - $B49) / $B49, "")</f>
        <v>1.0075566750629686E-2</v>
      </c>
      <c r="I49" s="110">
        <f>IF(ISNUMBER(G49), $B64 * H49, "")</f>
        <v>1511.335012594453</v>
      </c>
      <c r="J49" s="106">
        <v>79.900000000000006</v>
      </c>
      <c r="K49" s="107">
        <f>IF(ISNUMBER(J49), (J49 - $B49) / $B49, "")</f>
        <v>6.2972292191435762E-3</v>
      </c>
      <c r="L49" s="108">
        <f>IF(ISNUMBER(J49), $B64 * K49, "")</f>
        <v>944.58438287153638</v>
      </c>
      <c r="M49" s="109">
        <v>79.2</v>
      </c>
      <c r="N49" s="107">
        <f>IF(ISNUMBER(M49), (M49 - $B49) / $B49, "")</f>
        <v>-2.5188916876574662E-3</v>
      </c>
      <c r="O49" s="108">
        <f>IF(ISNUMBER(M49), $B64 * N49, "")</f>
        <v>-377.83375314861991</v>
      </c>
      <c r="Q49" s="264"/>
      <c r="R49" s="264"/>
      <c r="S49" s="264"/>
    </row>
    <row r="50" spans="1:19" ht="17.25" customHeight="1" thickBot="1">
      <c r="A50" s="125" t="s">
        <v>214</v>
      </c>
      <c r="B50" s="126">
        <v>12.1</v>
      </c>
      <c r="C50" s="77">
        <v>-2.4193548400000001E-2</v>
      </c>
      <c r="D50" s="15">
        <v>12.4</v>
      </c>
      <c r="E50" s="32">
        <f t="shared" ref="E50:E53" si="18">IF(ISNUMBER(D50), (D50 - $B50) / $B50, "")</f>
        <v>2.4793388429752126E-2</v>
      </c>
      <c r="F50" s="18">
        <f>IF(ISNUMBER(D50), $B64 * E50, "")</f>
        <v>3719.0082644628187</v>
      </c>
      <c r="G50" s="31">
        <v>12.5</v>
      </c>
      <c r="H50" s="32">
        <f t="shared" ref="H50:H53" si="19">IF(ISNUMBER(G50), (G50 - $B50) / $B50, "")</f>
        <v>3.305785123966945E-2</v>
      </c>
      <c r="I50" s="101">
        <f>IF(ISNUMBER(G50), $B64 * H50, "")</f>
        <v>4958.6776859504171</v>
      </c>
      <c r="J50" s="15">
        <v>12.2</v>
      </c>
      <c r="K50" s="32">
        <f t="shared" ref="K50:K53" si="20">IF(ISNUMBER(J50), (J50 - $B50) / $B50, "")</f>
        <v>8.2644628099173261E-3</v>
      </c>
      <c r="L50" s="18">
        <f>IF(ISNUMBER(J50), $B64 * K50, "")</f>
        <v>1239.6694214875988</v>
      </c>
      <c r="M50" s="31">
        <v>12.2</v>
      </c>
      <c r="N50" s="32">
        <f t="shared" ref="N50:N53" si="21">IF(ISNUMBER(M50), (M50 - $B50) / $B50, "")</f>
        <v>8.2644628099173261E-3</v>
      </c>
      <c r="O50" s="18">
        <f>IF(ISNUMBER(M50), $B64 * N50, "")</f>
        <v>1239.6694214875988</v>
      </c>
      <c r="Q50" s="264"/>
      <c r="R50" s="264"/>
      <c r="S50" s="264"/>
    </row>
    <row r="51" spans="1:19" ht="17.25" customHeight="1" thickBot="1">
      <c r="A51" s="125" t="s">
        <v>148</v>
      </c>
      <c r="B51" s="126">
        <v>13.2</v>
      </c>
      <c r="C51" s="77">
        <v>-2.9411764699999999E-2</v>
      </c>
      <c r="D51" s="15">
        <v>13.6</v>
      </c>
      <c r="E51" s="32">
        <f t="shared" si="18"/>
        <v>3.0303030303030332E-2</v>
      </c>
      <c r="F51" s="18">
        <f>IF(ISNUMBER(D51), $B64 * E51, "")</f>
        <v>4545.4545454545496</v>
      </c>
      <c r="G51" s="31">
        <v>13.8</v>
      </c>
      <c r="H51" s="32">
        <f t="shared" si="19"/>
        <v>4.5454545454545567E-2</v>
      </c>
      <c r="I51" s="101">
        <f>IF(ISNUMBER(G51), $B64 * H51, "")</f>
        <v>6818.1818181818353</v>
      </c>
      <c r="J51" s="15">
        <v>13.6</v>
      </c>
      <c r="K51" s="32">
        <f t="shared" si="20"/>
        <v>3.0303030303030332E-2</v>
      </c>
      <c r="L51" s="18">
        <f>IF(ISNUMBER(J51), $B64 * K51, "")</f>
        <v>4545.4545454545496</v>
      </c>
      <c r="M51" s="31">
        <v>13.8</v>
      </c>
      <c r="N51" s="32">
        <f t="shared" si="21"/>
        <v>4.5454545454545567E-2</v>
      </c>
      <c r="O51" s="18">
        <f>IF(ISNUMBER(M51), $B64 * N51, "")</f>
        <v>6818.1818181818353</v>
      </c>
      <c r="Q51" s="264"/>
      <c r="R51" s="264"/>
      <c r="S51" s="264"/>
    </row>
    <row r="52" spans="1:19" ht="17.25" customHeight="1" thickBot="1">
      <c r="A52" s="125" t="s">
        <v>248</v>
      </c>
      <c r="B52" s="126">
        <v>92.7</v>
      </c>
      <c r="C52" s="77">
        <v>-3.1347962399999998E-2</v>
      </c>
      <c r="D52" s="15">
        <v>93.3</v>
      </c>
      <c r="E52" s="32">
        <f t="shared" si="18"/>
        <v>6.472491909385052E-3</v>
      </c>
      <c r="F52" s="18">
        <f>IF(ISNUMBER(D52), $B64 * E52, "")</f>
        <v>970.87378640775785</v>
      </c>
      <c r="G52" s="31">
        <v>94</v>
      </c>
      <c r="H52" s="32">
        <f t="shared" si="19"/>
        <v>1.4023732470334381E-2</v>
      </c>
      <c r="I52" s="101">
        <f>IF(ISNUMBER(G52), $B64 * H52, "")</f>
        <v>2103.559870550157</v>
      </c>
      <c r="J52" s="15">
        <v>93.4</v>
      </c>
      <c r="K52" s="32">
        <f t="shared" si="20"/>
        <v>7.5512405609493294E-3</v>
      </c>
      <c r="L52" s="18">
        <f>IF(ISNUMBER(J52), $B64 * K52, "")</f>
        <v>1132.6860841423993</v>
      </c>
      <c r="M52" s="31">
        <v>93.6</v>
      </c>
      <c r="N52" s="32">
        <f t="shared" si="21"/>
        <v>9.7087378640775771E-3</v>
      </c>
      <c r="O52" s="18">
        <f>IF(ISNUMBER(M52), $B64 * N52, "")</f>
        <v>1456.3106796116365</v>
      </c>
      <c r="Q52" s="33"/>
      <c r="R52" s="33"/>
    </row>
    <row r="53" spans="1:19" ht="17.25" customHeight="1" thickBot="1">
      <c r="A53" s="130" t="s">
        <v>188</v>
      </c>
      <c r="B53" s="131">
        <v>17.899999999999999</v>
      </c>
      <c r="C53" s="79">
        <v>-3.2432432400000002E-2</v>
      </c>
      <c r="D53" s="24">
        <v>18.2</v>
      </c>
      <c r="E53" s="25">
        <f t="shared" si="18"/>
        <v>1.675977653631289E-2</v>
      </c>
      <c r="F53" s="104">
        <f>IF(ISNUMBER(D53), $B64 * E53, "")</f>
        <v>2513.9664804469335</v>
      </c>
      <c r="G53" s="102">
        <v>18.3</v>
      </c>
      <c r="H53" s="25">
        <f t="shared" si="19"/>
        <v>2.2346368715083921E-2</v>
      </c>
      <c r="I53" s="103">
        <f>IF(ISNUMBER(G53), $B64 * H53, "")</f>
        <v>3351.9553072625881</v>
      </c>
      <c r="J53" s="24">
        <v>18.2</v>
      </c>
      <c r="K53" s="25">
        <f t="shared" si="20"/>
        <v>1.675977653631289E-2</v>
      </c>
      <c r="L53" s="104">
        <f>IF(ISNUMBER(J53), $B64 * K53, "")</f>
        <v>2513.9664804469335</v>
      </c>
      <c r="M53" s="102">
        <v>18.100000000000001</v>
      </c>
      <c r="N53" s="25">
        <f t="shared" si="21"/>
        <v>1.1173184357542059E-2</v>
      </c>
      <c r="O53" s="104">
        <f>IF(ISNUMBER(M53), $B64 * N53, "")</f>
        <v>1675.9776536313088</v>
      </c>
      <c r="Q53" s="265"/>
      <c r="R53" s="266"/>
      <c r="S53" s="267"/>
    </row>
    <row r="54" spans="1:19" ht="17.25" customHeight="1">
      <c r="A54" s="123" t="s">
        <v>328</v>
      </c>
      <c r="B54" s="124">
        <v>0.23899999999999999</v>
      </c>
      <c r="C54" s="76">
        <v>-3.6290322600000001E-2</v>
      </c>
      <c r="D54" s="13">
        <v>0.23699999999999999</v>
      </c>
      <c r="E54" s="14">
        <f>IF(ISNUMBER(D54), (D54 - $B54) / $B54, "")</f>
        <v>-8.3682008368200916E-3</v>
      </c>
      <c r="F54" s="16">
        <f>IF(ISNUMBER(D54), $B64 * E54, "")</f>
        <v>-1255.2301255230138</v>
      </c>
      <c r="G54" s="29">
        <v>0.23499999999999999</v>
      </c>
      <c r="H54" s="14">
        <f>IF(ISNUMBER(G54), (G54 - $B54) / $B54, "")</f>
        <v>-1.6736401673640183E-2</v>
      </c>
      <c r="I54" s="100">
        <f>IF(ISNUMBER(G54), $B64 * H54, "")</f>
        <v>-2510.4602510460277</v>
      </c>
      <c r="J54" s="13">
        <v>0.23300000000000001</v>
      </c>
      <c r="K54" s="14">
        <f>IF(ISNUMBER(J54), (J54 - $B54) / $B54, "")</f>
        <v>-2.5104602510460157E-2</v>
      </c>
      <c r="L54" s="16">
        <f>IF(ISNUMBER(J54), $B64 * K54, "")</f>
        <v>-3765.6903765690236</v>
      </c>
      <c r="M54" s="29">
        <v>0.23100000000000001</v>
      </c>
      <c r="N54" s="14">
        <f>IF(ISNUMBER(M54), (M54 - $B54) / $B54, "")</f>
        <v>-3.3472803347280249E-2</v>
      </c>
      <c r="O54" s="16">
        <f>IF(ISNUMBER(M54), $B64 * N54, "")</f>
        <v>-5020.9205020920372</v>
      </c>
      <c r="Q54" s="268"/>
      <c r="R54" s="269"/>
      <c r="S54" s="270"/>
    </row>
    <row r="55" spans="1:19" ht="17.25" customHeight="1" thickBot="1">
      <c r="A55" s="125" t="s">
        <v>186</v>
      </c>
      <c r="B55" s="126">
        <v>16.2</v>
      </c>
      <c r="C55" s="77">
        <v>-4.1420118300000003E-2</v>
      </c>
      <c r="D55" s="15">
        <v>16</v>
      </c>
      <c r="E55" s="32">
        <f t="shared" ref="E55:E58" si="22">IF(ISNUMBER(D55), (D55 - $B55) / $B55, "")</f>
        <v>-1.2345679012345635E-2</v>
      </c>
      <c r="F55" s="18">
        <f>IF(ISNUMBER(D55), $B64 * E55, "")</f>
        <v>-1851.8518518518451</v>
      </c>
      <c r="G55" s="31">
        <v>17.100000000000001</v>
      </c>
      <c r="H55" s="32">
        <f t="shared" ref="H55:H58" si="23">IF(ISNUMBER(G55), (G55 - $B55) / $B55, "")</f>
        <v>5.5555555555555691E-2</v>
      </c>
      <c r="I55" s="101">
        <f>IF(ISNUMBER(G55), $B64 * H55, "")</f>
        <v>8333.3333333333539</v>
      </c>
      <c r="J55" s="15">
        <v>16.7</v>
      </c>
      <c r="K55" s="32">
        <f t="shared" ref="K55:K58" si="24">IF(ISNUMBER(J55), (J55 - $B55) / $B55, "")</f>
        <v>3.0864197530864199E-2</v>
      </c>
      <c r="L55" s="18">
        <f>IF(ISNUMBER(J55), $B64 * K55, "")</f>
        <v>4629.6296296296296</v>
      </c>
      <c r="M55" s="31">
        <v>16.399999999999999</v>
      </c>
      <c r="N55" s="32">
        <f t="shared" ref="N55:N58" si="25">IF(ISNUMBER(M55), (M55 - $B55) / $B55, "")</f>
        <v>1.2345679012345635E-2</v>
      </c>
      <c r="O55" s="18">
        <f>IF(ISNUMBER(M55), $B64 * N55, "")</f>
        <v>1851.8518518518451</v>
      </c>
      <c r="Q55" s="271"/>
      <c r="R55" s="272"/>
      <c r="S55" s="273"/>
    </row>
    <row r="56" spans="1:19" ht="17.25" customHeight="1" thickBot="1">
      <c r="A56" s="125" t="s">
        <v>176</v>
      </c>
      <c r="B56" s="126">
        <v>22.4</v>
      </c>
      <c r="C56" s="77">
        <v>-4.6808510599999999E-2</v>
      </c>
      <c r="D56" s="15">
        <v>22.1</v>
      </c>
      <c r="E56" s="32">
        <f t="shared" si="22"/>
        <v>-1.3392857142857017E-2</v>
      </c>
      <c r="F56" s="18">
        <f>IF(ISNUMBER(D56), $B64 * E56, "")</f>
        <v>-2008.9285714285527</v>
      </c>
      <c r="G56" s="31">
        <v>23</v>
      </c>
      <c r="H56" s="32">
        <f t="shared" si="23"/>
        <v>2.678571428571435E-2</v>
      </c>
      <c r="I56" s="101">
        <f>IF(ISNUMBER(G56), $B64 * H56, "")</f>
        <v>4017.8571428571527</v>
      </c>
      <c r="J56" s="15">
        <v>22.7</v>
      </c>
      <c r="K56" s="32">
        <f t="shared" si="24"/>
        <v>1.3392857142857175E-2</v>
      </c>
      <c r="L56" s="18">
        <f>IF(ISNUMBER(J56), $B64 * K56, "")</f>
        <v>2008.9285714285763</v>
      </c>
      <c r="M56" s="31">
        <v>22.4</v>
      </c>
      <c r="N56" s="32">
        <f t="shared" si="25"/>
        <v>0</v>
      </c>
      <c r="O56" s="18">
        <f>IF(ISNUMBER(M56), $B64 * N56, "")</f>
        <v>0</v>
      </c>
      <c r="Q56" s="264"/>
      <c r="R56" s="264"/>
      <c r="S56" s="264"/>
    </row>
    <row r="57" spans="1:19" ht="17.25" customHeight="1" thickBot="1">
      <c r="A57" s="125" t="s">
        <v>72</v>
      </c>
      <c r="B57" s="126">
        <v>34.299999999999997</v>
      </c>
      <c r="C57" s="77">
        <v>-4.9861495800000002E-2</v>
      </c>
      <c r="D57" s="15">
        <v>34.4</v>
      </c>
      <c r="E57" s="32">
        <f t="shared" si="22"/>
        <v>2.9154518950437734E-3</v>
      </c>
      <c r="F57" s="18">
        <f>IF(ISNUMBER(D57), $B64 * E57, "")</f>
        <v>437.31778425656603</v>
      </c>
      <c r="G57" s="31">
        <v>35.799999999999997</v>
      </c>
      <c r="H57" s="32">
        <f t="shared" si="23"/>
        <v>4.3731778425655982E-2</v>
      </c>
      <c r="I57" s="101">
        <f>IF(ISNUMBER(G57), $B64 * H57, "")</f>
        <v>6559.7667638483972</v>
      </c>
      <c r="J57" s="15">
        <v>35.1</v>
      </c>
      <c r="K57" s="32">
        <f t="shared" si="24"/>
        <v>2.3323615160349979E-2</v>
      </c>
      <c r="L57" s="18">
        <f>IF(ISNUMBER(J57), $B64 * K57, "")</f>
        <v>3498.5422740524969</v>
      </c>
      <c r="M57" s="31">
        <v>35.1</v>
      </c>
      <c r="N57" s="32">
        <f t="shared" si="25"/>
        <v>2.3323615160349979E-2</v>
      </c>
      <c r="O57" s="18">
        <f>IF(ISNUMBER(M57), $B64 * N57, "")</f>
        <v>3498.5422740524969</v>
      </c>
      <c r="Q57" s="274"/>
      <c r="R57" s="274"/>
      <c r="S57" s="274"/>
    </row>
    <row r="58" spans="1:19" ht="17.25" customHeight="1" thickBot="1">
      <c r="A58" s="127" t="s">
        <v>206</v>
      </c>
      <c r="B58" s="128">
        <v>15.1</v>
      </c>
      <c r="C58" s="78">
        <v>-5.0314465400000001E-2</v>
      </c>
      <c r="D58" s="20">
        <v>15.2</v>
      </c>
      <c r="E58" s="21">
        <f t="shared" si="22"/>
        <v>6.6225165562913673E-3</v>
      </c>
      <c r="F58" s="22">
        <f>IF(ISNUMBER(D58), $B64 * E58, "")</f>
        <v>993.37748344370505</v>
      </c>
      <c r="G58" s="30">
        <v>15.7</v>
      </c>
      <c r="H58" s="21">
        <f t="shared" si="23"/>
        <v>3.9735099337748318E-2</v>
      </c>
      <c r="I58" s="105">
        <f>IF(ISNUMBER(G58), $B64 * H58, "")</f>
        <v>5960.2649006622478</v>
      </c>
      <c r="J58" s="20">
        <v>15.8</v>
      </c>
      <c r="K58" s="21">
        <f t="shared" si="24"/>
        <v>4.6357615894039805E-2</v>
      </c>
      <c r="L58" s="22">
        <f>IF(ISNUMBER(J58), $B64 * K58, "")</f>
        <v>6953.6423841059705</v>
      </c>
      <c r="M58" s="30">
        <v>15.7</v>
      </c>
      <c r="N58" s="21">
        <f t="shared" si="25"/>
        <v>3.9735099337748318E-2</v>
      </c>
      <c r="O58" s="22">
        <f>IF(ISNUMBER(M58), $B64 * N58, "")</f>
        <v>5960.2649006622478</v>
      </c>
      <c r="Q58" s="274"/>
      <c r="R58" s="274"/>
      <c r="S58" s="274"/>
    </row>
    <row r="59" spans="1:19" ht="17.25" customHeight="1" thickBot="1">
      <c r="A59" s="125" t="s">
        <v>208</v>
      </c>
      <c r="B59" s="129">
        <v>18.8</v>
      </c>
      <c r="C59" s="80">
        <v>-5.0505050500000002E-2</v>
      </c>
      <c r="D59" s="106">
        <v>18.899999999999999</v>
      </c>
      <c r="E59" s="107">
        <f>IF(ISNUMBER(D59), (D59 - $B59) / $B59, "")</f>
        <v>5.319148936170099E-3</v>
      </c>
      <c r="F59" s="108">
        <f>IF(ISNUMBER(D59), $B64 * E59, "")</f>
        <v>797.87234042551484</v>
      </c>
      <c r="G59" s="109">
        <v>19.399999999999999</v>
      </c>
      <c r="H59" s="107">
        <f>IF(ISNUMBER(G59), (G59 - $B59) / $B59, "")</f>
        <v>3.1914893617021163E-2</v>
      </c>
      <c r="I59" s="110">
        <f>IF(ISNUMBER(G59), $B64 * H59, "")</f>
        <v>4787.2340425531747</v>
      </c>
      <c r="J59" s="106">
        <v>19.2</v>
      </c>
      <c r="K59" s="107">
        <f>IF(ISNUMBER(J59), (J59 - $B59) / $B59, "")</f>
        <v>2.1276595744680774E-2</v>
      </c>
      <c r="L59" s="108">
        <f>IF(ISNUMBER(J59), $B64 * K59, "")</f>
        <v>3191.4893617021162</v>
      </c>
      <c r="M59" s="109">
        <v>19.100000000000001</v>
      </c>
      <c r="N59" s="107">
        <f>IF(ISNUMBER(M59), (M59 - $B59) / $B59, "")</f>
        <v>1.5957446808510675E-2</v>
      </c>
      <c r="O59" s="108">
        <f>IF(ISNUMBER(M59), $B64 * N59, "")</f>
        <v>2393.6170212766015</v>
      </c>
      <c r="Q59" s="264"/>
      <c r="R59" s="264"/>
      <c r="S59" s="264"/>
    </row>
    <row r="60" spans="1:19" ht="17.25" customHeight="1" thickBot="1">
      <c r="A60" s="125" t="s">
        <v>202</v>
      </c>
      <c r="B60" s="126">
        <v>20.3</v>
      </c>
      <c r="C60" s="77">
        <v>-6.4516129000000005E-2</v>
      </c>
      <c r="D60" s="15">
        <v>21.2</v>
      </c>
      <c r="E60" s="32">
        <f t="shared" ref="E60:E63" si="26">IF(ISNUMBER(D60), (D60 - $B60) / $B60, "")</f>
        <v>4.4334975369458053E-2</v>
      </c>
      <c r="F60" s="18">
        <f>IF(ISNUMBER(D60), $B64 * E60, "")</f>
        <v>6650.2463054187083</v>
      </c>
      <c r="G60" s="31">
        <v>21.4</v>
      </c>
      <c r="H60" s="32">
        <f t="shared" ref="H60:H63" si="27">IF(ISNUMBER(G60), (G60 - $B60) / $B60, "")</f>
        <v>5.4187192118226493E-2</v>
      </c>
      <c r="I60" s="101">
        <f>IF(ISNUMBER(G60), $B64 * H60, "")</f>
        <v>8128.0788177339737</v>
      </c>
      <c r="J60" s="15">
        <v>21</v>
      </c>
      <c r="K60" s="32">
        <f t="shared" ref="K60:K63" si="28">IF(ISNUMBER(J60), (J60 - $B60) / $B60, "")</f>
        <v>3.448275862068962E-2</v>
      </c>
      <c r="L60" s="18">
        <f>IF(ISNUMBER(J60), $B64 * K60, "")</f>
        <v>5172.4137931034429</v>
      </c>
      <c r="M60" s="31">
        <v>21.2</v>
      </c>
      <c r="N60" s="32">
        <f t="shared" ref="N60:N63" si="29">IF(ISNUMBER(M60), (M60 - $B60) / $B60, "")</f>
        <v>4.4334975369458053E-2</v>
      </c>
      <c r="O60" s="18">
        <f>IF(ISNUMBER(M60), $B64 * N60, "")</f>
        <v>6650.2463054187083</v>
      </c>
      <c r="Q60" s="264"/>
      <c r="R60" s="264"/>
      <c r="S60" s="264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64"/>
      <c r="R61" s="264"/>
      <c r="S61" s="264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53"/>
      <c r="R62" s="254"/>
      <c r="S62" s="255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56"/>
      <c r="R63" s="257"/>
      <c r="S63" s="258"/>
    </row>
    <row r="64" spans="1:19" ht="17.25" customHeight="1" thickBot="1">
      <c r="A64" s="132" t="s">
        <v>268</v>
      </c>
      <c r="B64" s="317">
        <f>$B$37</f>
        <v>150000</v>
      </c>
      <c r="C64" s="318"/>
      <c r="D64" s="26" t="s">
        <v>269</v>
      </c>
      <c r="E64" s="27">
        <f>IF(COUNT(E44:E63), SUM(E44:E63) / COUNT(E44:E63), 0)</f>
        <v>8.8631212494430494E-3</v>
      </c>
      <c r="F64" s="28">
        <f>SUM(F44:F63)</f>
        <v>22600.959186079774</v>
      </c>
      <c r="G64" s="26" t="s">
        <v>269</v>
      </c>
      <c r="H64" s="27">
        <f>IF(COUNT(H44:H63), SUM(H44:H63) / COUNT(H44:H63), 0)</f>
        <v>2.3754347774376738E-2</v>
      </c>
      <c r="I64" s="28">
        <f>SUM(I44:I63)</f>
        <v>60573.586824660677</v>
      </c>
      <c r="J64" s="26" t="s">
        <v>269</v>
      </c>
      <c r="K64" s="27">
        <f>IF(COUNT(K44:K63), SUM(K44:K63) / COUNT(K44:K63), 0)</f>
        <v>1.5627340560463242E-2</v>
      </c>
      <c r="L64" s="28">
        <f>SUM(L44:L63)</f>
        <v>39849.718429181252</v>
      </c>
      <c r="M64" s="26" t="s">
        <v>269</v>
      </c>
      <c r="N64" s="27">
        <f>IF(COUNT(N44:N63), SUM(N44:N63) / COUNT(N44:N63), 0)</f>
        <v>1.1485871767095666E-2</v>
      </c>
      <c r="O64" s="28">
        <f>SUM(O44:O63)</f>
        <v>29288.973006093955</v>
      </c>
      <c r="Q64" s="259"/>
      <c r="R64" s="260"/>
      <c r="S64" s="261"/>
    </row>
    <row r="65" spans="1:19" ht="17.25" customHeight="1"/>
    <row r="66" spans="1:19" ht="17.25" customHeight="1" thickBot="1"/>
    <row r="67" spans="1:19" ht="17.25" thickBot="1">
      <c r="A67" s="275" t="s">
        <v>45</v>
      </c>
      <c r="B67" s="276"/>
      <c r="C67" s="276"/>
      <c r="D67" s="276"/>
      <c r="E67" s="276"/>
      <c r="F67" s="276"/>
      <c r="G67" s="276"/>
      <c r="H67" s="276"/>
      <c r="I67" s="276"/>
      <c r="J67" s="276"/>
      <c r="K67" s="276"/>
      <c r="L67" s="276"/>
      <c r="M67" s="276"/>
      <c r="N67" s="276"/>
      <c r="O67" s="277"/>
      <c r="Q67" s="274"/>
      <c r="R67" s="274"/>
      <c r="S67" s="274"/>
    </row>
    <row r="68" spans="1:19" ht="17.25" thickBot="1">
      <c r="A68" s="229" t="s">
        <v>265</v>
      </c>
      <c r="B68" s="275" t="s">
        <v>49</v>
      </c>
      <c r="C68" s="277"/>
      <c r="D68" s="275" t="s">
        <v>58</v>
      </c>
      <c r="E68" s="276"/>
      <c r="F68" s="277"/>
      <c r="G68" s="278">
        <f>_xlfn.IFNA(VLOOKUP(B68, 현재가테이블!$B$2:$D$200, 2, FALSE), "-")</f>
        <v>74050000</v>
      </c>
      <c r="H68" s="279"/>
      <c r="I68" s="280"/>
      <c r="J68" s="275" t="s">
        <v>59</v>
      </c>
      <c r="K68" s="276"/>
      <c r="L68" s="277"/>
      <c r="M68" s="281">
        <f>_xlfn.IFNA(VLOOKUP(B68, 현재가테이블!$B$2:$D$200, 3, FALSE), "-")</f>
        <v>-1.04236269E-2</v>
      </c>
      <c r="N68" s="282"/>
      <c r="O68" s="283"/>
      <c r="Q68" s="274"/>
      <c r="R68" s="274"/>
      <c r="S68" s="274"/>
    </row>
    <row r="69" spans="1:19" ht="17.25" thickBot="1">
      <c r="A69" s="319" t="s">
        <v>55</v>
      </c>
      <c r="B69" s="315" t="str">
        <f>TEXT($G$1, "[$-ko-KR]yyyy-mm-dd(ddd) ") &amp; "오전 00:00"</f>
        <v>2021-10-19(화) 오전 00:00</v>
      </c>
      <c r="C69" s="316"/>
      <c r="D69" s="288" t="str">
        <f>TEXT($G$1, "[$-ko-KR]yyyy-mm-dd(ddd) ") &amp; "오후 14:00"</f>
        <v>2021-10-19(화) 오후 14:00</v>
      </c>
      <c r="E69" s="289"/>
      <c r="F69" s="290"/>
      <c r="G69" s="288" t="str">
        <f>TEXT($G$1, "[$-ko-KR]yyyy-mm-dd(ddd) ") &amp; "오후 19:00"</f>
        <v>2021-10-19(화) 오후 19:00</v>
      </c>
      <c r="H69" s="289"/>
      <c r="I69" s="290"/>
      <c r="J69" s="288" t="str">
        <f>TEXT($G$1, "[$-ko-KR]yyyy-mm-dd(ddd) ") &amp; "오후 21:00"</f>
        <v>2021-10-19(화) 오후 21:00</v>
      </c>
      <c r="K69" s="289"/>
      <c r="L69" s="290"/>
      <c r="M69" s="288" t="str">
        <f>TEXT($G$1+1, "[$-ko-KR]yyyy-mm-dd(ddd) ") &amp; "오전 00:00"</f>
        <v>2021-10-20(수) 오전 00:00</v>
      </c>
      <c r="N69" s="289"/>
      <c r="O69" s="290"/>
      <c r="Q69" s="274"/>
      <c r="R69" s="274"/>
      <c r="S69" s="274"/>
    </row>
    <row r="70" spans="1:19" ht="17.25" thickBot="1">
      <c r="A70" s="320"/>
      <c r="B70" s="121" t="s">
        <v>58</v>
      </c>
      <c r="C70" s="122" t="s">
        <v>59</v>
      </c>
      <c r="D70" s="2" t="s">
        <v>58</v>
      </c>
      <c r="E70" s="10" t="s">
        <v>266</v>
      </c>
      <c r="F70" s="11" t="s">
        <v>267</v>
      </c>
      <c r="G70" s="230" t="s">
        <v>58</v>
      </c>
      <c r="H70" s="231" t="s">
        <v>266</v>
      </c>
      <c r="I70" s="232" t="s">
        <v>267</v>
      </c>
      <c r="J70" s="10" t="s">
        <v>58</v>
      </c>
      <c r="K70" s="10" t="s">
        <v>266</v>
      </c>
      <c r="L70" s="115" t="s">
        <v>267</v>
      </c>
      <c r="M70" s="2" t="s">
        <v>58</v>
      </c>
      <c r="N70" s="10" t="s">
        <v>266</v>
      </c>
      <c r="O70" s="66" t="s">
        <v>267</v>
      </c>
      <c r="Q70" s="264"/>
      <c r="R70" s="264"/>
      <c r="S70" s="264"/>
    </row>
    <row r="71" spans="1:19" ht="17.25" thickBot="1">
      <c r="A71" s="123" t="s">
        <v>142</v>
      </c>
      <c r="B71" s="124">
        <v>139</v>
      </c>
      <c r="C71" s="76">
        <v>0.27522935780000002</v>
      </c>
      <c r="D71" s="13">
        <v>121</v>
      </c>
      <c r="E71" s="14">
        <f>IF(ISNUMBER(D71), (D71 - $B71) / $B71, "")</f>
        <v>-0.12949640287769784</v>
      </c>
      <c r="F71" s="16">
        <f>IF(ISNUMBER(D71), $B91 * E71, "")</f>
        <v>-19424.460431654676</v>
      </c>
      <c r="G71" s="29">
        <v>119</v>
      </c>
      <c r="H71" s="14">
        <f>IF(ISNUMBER(G71), (G71 - $B71) / $B71, "")</f>
        <v>-0.14388489208633093</v>
      </c>
      <c r="I71" s="100">
        <f>IF(ISNUMBER(G71), $B91 * H71, "")</f>
        <v>-21582.733812949638</v>
      </c>
      <c r="J71" s="13">
        <v>120</v>
      </c>
      <c r="K71" s="14">
        <f>IF(ISNUMBER(J71), (J71 - $B71) / $B71, "")</f>
        <v>-0.1366906474820144</v>
      </c>
      <c r="L71" s="16">
        <f>IF(ISNUMBER(J71), $B91 * K71, "")</f>
        <v>-20503.597122302159</v>
      </c>
      <c r="M71" s="29">
        <v>118</v>
      </c>
      <c r="N71" s="14">
        <f>IF(ISNUMBER(M71), (M71 - $B71) / $B71, "")</f>
        <v>-0.15107913669064749</v>
      </c>
      <c r="O71" s="16">
        <f>IF(ISNUMBER(M71), $B91 * N71, "")</f>
        <v>-22661.870503597122</v>
      </c>
      <c r="Q71" s="274"/>
      <c r="R71" s="274"/>
      <c r="S71" s="274"/>
    </row>
    <row r="72" spans="1:19" ht="17.25" thickBot="1">
      <c r="A72" s="125" t="s">
        <v>228</v>
      </c>
      <c r="B72" s="126">
        <v>363</v>
      </c>
      <c r="C72" s="77">
        <v>6.7647058800000007E-2</v>
      </c>
      <c r="D72" s="15">
        <v>355</v>
      </c>
      <c r="E72" s="32">
        <f t="shared" ref="E72:E75" si="30">IF(ISNUMBER(D72), (D72 - $B72) / $B72, "")</f>
        <v>-2.2038567493112948E-2</v>
      </c>
      <c r="F72" s="18">
        <f>IF(ISNUMBER(D72), $B91 * E72, "")</f>
        <v>-3305.7851239669421</v>
      </c>
      <c r="G72" s="31">
        <v>357</v>
      </c>
      <c r="H72" s="32">
        <f t="shared" ref="H72:H75" si="31">IF(ISNUMBER(G72), (G72 - $B72) / $B72, "")</f>
        <v>-1.6528925619834711E-2</v>
      </c>
      <c r="I72" s="101">
        <f>IF(ISNUMBER(G72), $B91 * H72, "")</f>
        <v>-2479.3388429752067</v>
      </c>
      <c r="J72" s="15">
        <v>356</v>
      </c>
      <c r="K72" s="32">
        <f t="shared" ref="K72:K75" si="32">IF(ISNUMBER(J72), (J72 - $B72) / $B72, "")</f>
        <v>-1.928374655647383E-2</v>
      </c>
      <c r="L72" s="18">
        <f>IF(ISNUMBER(J72), $B91 * K72, "")</f>
        <v>-2892.5619834710747</v>
      </c>
      <c r="M72" s="31">
        <v>357</v>
      </c>
      <c r="N72" s="32">
        <f t="shared" ref="N72:N75" si="33">IF(ISNUMBER(M72), (M72 - $B72) / $B72, "")</f>
        <v>-1.6528925619834711E-2</v>
      </c>
      <c r="O72" s="18">
        <f>IF(ISNUMBER(M72), $B91 * N72, "")</f>
        <v>-2479.3388429752067</v>
      </c>
      <c r="Q72" s="274"/>
      <c r="R72" s="274"/>
      <c r="S72" s="274"/>
    </row>
    <row r="73" spans="1:19" ht="17.25" thickBot="1">
      <c r="A73" s="125" t="s">
        <v>264</v>
      </c>
      <c r="B73" s="126">
        <v>312</v>
      </c>
      <c r="C73" s="77">
        <v>6.4846416399999995E-2</v>
      </c>
      <c r="D73" s="15">
        <v>309</v>
      </c>
      <c r="E73" s="32">
        <f t="shared" si="30"/>
        <v>-9.6153846153846159E-3</v>
      </c>
      <c r="F73" s="18">
        <f>IF(ISNUMBER(D73), $B91 * E73, "")</f>
        <v>-1442.3076923076924</v>
      </c>
      <c r="G73" s="31">
        <v>304</v>
      </c>
      <c r="H73" s="32">
        <f t="shared" si="31"/>
        <v>-2.564102564102564E-2</v>
      </c>
      <c r="I73" s="101">
        <f>IF(ISNUMBER(G73), $B91 * H73, "")</f>
        <v>-3846.1538461538462</v>
      </c>
      <c r="J73" s="15">
        <v>303</v>
      </c>
      <c r="K73" s="32">
        <f t="shared" si="32"/>
        <v>-2.8846153846153848E-2</v>
      </c>
      <c r="L73" s="18">
        <f>IF(ISNUMBER(J73), $B91 * K73, "")</f>
        <v>-4326.9230769230771</v>
      </c>
      <c r="M73" s="31">
        <v>300</v>
      </c>
      <c r="N73" s="32">
        <f t="shared" si="33"/>
        <v>-3.8461538461538464E-2</v>
      </c>
      <c r="O73" s="18">
        <f>IF(ISNUMBER(M73), $B91 * N73, "")</f>
        <v>-5769.2307692307695</v>
      </c>
      <c r="Q73" s="264"/>
      <c r="R73" s="264"/>
      <c r="S73" s="264"/>
    </row>
    <row r="74" spans="1:19" ht="17.25" thickBot="1">
      <c r="A74" s="125" t="s">
        <v>108</v>
      </c>
      <c r="B74" s="126">
        <v>173</v>
      </c>
      <c r="C74" s="77">
        <v>2.9761904799999999E-2</v>
      </c>
      <c r="D74" s="15">
        <v>170</v>
      </c>
      <c r="E74" s="32">
        <f t="shared" si="30"/>
        <v>-1.7341040462427744E-2</v>
      </c>
      <c r="F74" s="18">
        <f>IF(ISNUMBER(D74), $B91 * E74, "")</f>
        <v>-2601.1560693641618</v>
      </c>
      <c r="G74" s="31">
        <v>171</v>
      </c>
      <c r="H74" s="32">
        <f t="shared" si="31"/>
        <v>-1.1560693641618497E-2</v>
      </c>
      <c r="I74" s="101">
        <f>IF(ISNUMBER(G74), $B91 * H74, "")</f>
        <v>-1734.1040462427745</v>
      </c>
      <c r="J74" s="15">
        <v>170</v>
      </c>
      <c r="K74" s="32">
        <f t="shared" si="32"/>
        <v>-1.7341040462427744E-2</v>
      </c>
      <c r="L74" s="18">
        <f>IF(ISNUMBER(J74), $B91 * K74, "")</f>
        <v>-2601.1560693641618</v>
      </c>
      <c r="M74" s="31">
        <v>169</v>
      </c>
      <c r="N74" s="32">
        <f t="shared" si="33"/>
        <v>-2.3121387283236993E-2</v>
      </c>
      <c r="O74" s="18">
        <f>IF(ISNUMBER(M74), $B91 * N74, "")</f>
        <v>-3468.2080924855491</v>
      </c>
      <c r="Q74" s="264"/>
      <c r="R74" s="264"/>
      <c r="S74" s="264"/>
    </row>
    <row r="75" spans="1:19" ht="17.25" thickBot="1">
      <c r="A75" s="127" t="s">
        <v>112</v>
      </c>
      <c r="B75" s="128">
        <v>903</v>
      </c>
      <c r="C75" s="78">
        <v>1.2331838600000001E-2</v>
      </c>
      <c r="D75" s="20">
        <v>907</v>
      </c>
      <c r="E75" s="21">
        <f t="shared" si="30"/>
        <v>4.4296788482834993E-3</v>
      </c>
      <c r="F75" s="22">
        <f>IF(ISNUMBER(D75), $B91 * E75, "")</f>
        <v>664.45182724252493</v>
      </c>
      <c r="G75" s="30">
        <v>901</v>
      </c>
      <c r="H75" s="21">
        <f t="shared" si="31"/>
        <v>-2.2148394241417496E-3</v>
      </c>
      <c r="I75" s="105">
        <f>IF(ISNUMBER(G75), $B91 * H75, "")</f>
        <v>-332.22591362126246</v>
      </c>
      <c r="J75" s="20">
        <v>899</v>
      </c>
      <c r="K75" s="21">
        <f t="shared" si="32"/>
        <v>-4.4296788482834993E-3</v>
      </c>
      <c r="L75" s="22">
        <f>IF(ISNUMBER(J75), $B91 * K75, "")</f>
        <v>-664.45182724252493</v>
      </c>
      <c r="M75" s="30">
        <v>896</v>
      </c>
      <c r="N75" s="21">
        <f t="shared" si="33"/>
        <v>-7.7519379844961239E-3</v>
      </c>
      <c r="O75" s="22">
        <f>IF(ISNUMBER(M75), $B91 * N75, "")</f>
        <v>-1162.7906976744187</v>
      </c>
      <c r="Q75" s="264"/>
      <c r="R75" s="264"/>
      <c r="S75" s="264"/>
    </row>
    <row r="76" spans="1:19" ht="17.25" thickBot="1">
      <c r="A76" s="125" t="s">
        <v>51</v>
      </c>
      <c r="B76" s="129">
        <v>476</v>
      </c>
      <c r="C76" s="80">
        <v>8.4745762999999998E-3</v>
      </c>
      <c r="D76" s="106">
        <v>469</v>
      </c>
      <c r="E76" s="107">
        <f>IF(ISNUMBER(D76), (D76 - $B76) / $B76, "")</f>
        <v>-1.4705882352941176E-2</v>
      </c>
      <c r="F76" s="108">
        <f>IF(ISNUMBER(D76), $B91 * E76, "")</f>
        <v>-2205.8823529411766</v>
      </c>
      <c r="G76" s="109">
        <v>458</v>
      </c>
      <c r="H76" s="107">
        <f>IF(ISNUMBER(G76), (G76 - $B76) / $B76, "")</f>
        <v>-3.7815126050420166E-2</v>
      </c>
      <c r="I76" s="110">
        <f>IF(ISNUMBER(G76), $B91 * H76, "")</f>
        <v>-5672.2689075630251</v>
      </c>
      <c r="J76" s="106">
        <v>457</v>
      </c>
      <c r="K76" s="107">
        <f>IF(ISNUMBER(J76), (J76 - $B76) / $B76, "")</f>
        <v>-3.9915966386554619E-2</v>
      </c>
      <c r="L76" s="108">
        <f>IF(ISNUMBER(J76), $B91 * K76, "")</f>
        <v>-5987.3949579831924</v>
      </c>
      <c r="M76" s="109">
        <v>455</v>
      </c>
      <c r="N76" s="107">
        <f>IF(ISNUMBER(M76), (M76 - $B76) / $B76, "")</f>
        <v>-4.4117647058823532E-2</v>
      </c>
      <c r="O76" s="108">
        <f>IF(ISNUMBER(M76), $B91 * N76, "")</f>
        <v>-6617.6470588235297</v>
      </c>
      <c r="Q76" s="264"/>
      <c r="R76" s="264"/>
      <c r="S76" s="264"/>
    </row>
    <row r="77" spans="1:19" ht="17.25" thickBot="1">
      <c r="A77" s="125" t="s">
        <v>86</v>
      </c>
      <c r="B77" s="126">
        <v>388</v>
      </c>
      <c r="C77" s="77">
        <v>7.7922078000000001E-3</v>
      </c>
      <c r="D77" s="15">
        <v>393</v>
      </c>
      <c r="E77" s="32">
        <f t="shared" ref="E77:E80" si="34">IF(ISNUMBER(D77), (D77 - $B77) / $B77, "")</f>
        <v>1.2886597938144329E-2</v>
      </c>
      <c r="F77" s="18">
        <f>IF(ISNUMBER(D77), $B91 * E77, "")</f>
        <v>1932.9896907216494</v>
      </c>
      <c r="G77" s="31">
        <v>391</v>
      </c>
      <c r="H77" s="32">
        <f t="shared" ref="H77:H80" si="35">IF(ISNUMBER(G77), (G77 - $B77) / $B77, "")</f>
        <v>7.7319587628865982E-3</v>
      </c>
      <c r="I77" s="101">
        <f>IF(ISNUMBER(G77), $B91 * H77, "")</f>
        <v>1159.7938144329896</v>
      </c>
      <c r="J77" s="15">
        <v>390</v>
      </c>
      <c r="K77" s="32">
        <f t="shared" ref="K77:K80" si="36">IF(ISNUMBER(J77), (J77 - $B77) / $B77, "")</f>
        <v>5.1546391752577319E-3</v>
      </c>
      <c r="L77" s="18">
        <f>IF(ISNUMBER(J77), $B91 * K77, "")</f>
        <v>773.19587628865975</v>
      </c>
      <c r="M77" s="31">
        <v>388</v>
      </c>
      <c r="N77" s="32">
        <f t="shared" ref="N77:N80" si="37">IF(ISNUMBER(M77), (M77 - $B77) / $B77, "")</f>
        <v>0</v>
      </c>
      <c r="O77" s="18">
        <f>IF(ISNUMBER(M77), $B91 * N77, "")</f>
        <v>0</v>
      </c>
      <c r="Q77" s="264"/>
      <c r="R77" s="264"/>
      <c r="S77" s="264"/>
    </row>
    <row r="78" spans="1:19" ht="17.25" thickBot="1">
      <c r="A78" s="125" t="s">
        <v>160</v>
      </c>
      <c r="B78" s="126">
        <v>109</v>
      </c>
      <c r="C78" s="77">
        <v>0</v>
      </c>
      <c r="D78" s="15">
        <v>108</v>
      </c>
      <c r="E78" s="32">
        <f t="shared" si="34"/>
        <v>-9.1743119266055051E-3</v>
      </c>
      <c r="F78" s="18">
        <f>IF(ISNUMBER(D78), $B91 * E78, "")</f>
        <v>-1376.1467889908258</v>
      </c>
      <c r="G78" s="31">
        <v>108</v>
      </c>
      <c r="H78" s="32">
        <f t="shared" si="35"/>
        <v>-9.1743119266055051E-3</v>
      </c>
      <c r="I78" s="101">
        <f>IF(ISNUMBER(G78), $B91 * H78, "")</f>
        <v>-1376.1467889908258</v>
      </c>
      <c r="J78" s="15">
        <v>107</v>
      </c>
      <c r="K78" s="32">
        <f t="shared" si="36"/>
        <v>-1.834862385321101E-2</v>
      </c>
      <c r="L78" s="18">
        <f>IF(ISNUMBER(J78), $B91 * K78, "")</f>
        <v>-2752.2935779816517</v>
      </c>
      <c r="M78" s="31">
        <v>107</v>
      </c>
      <c r="N78" s="32">
        <f t="shared" si="37"/>
        <v>-1.834862385321101E-2</v>
      </c>
      <c r="O78" s="18">
        <f>IF(ISNUMBER(M78), $B91 * N78, "")</f>
        <v>-2752.2935779816517</v>
      </c>
      <c r="Q78" s="264"/>
      <c r="R78" s="264"/>
      <c r="S78" s="264"/>
    </row>
    <row r="79" spans="1:19" ht="17.25" thickBot="1">
      <c r="A79" s="125" t="s">
        <v>150</v>
      </c>
      <c r="B79" s="126">
        <v>121</v>
      </c>
      <c r="C79" s="77">
        <v>0</v>
      </c>
      <c r="D79" s="15">
        <v>122</v>
      </c>
      <c r="E79" s="32">
        <f t="shared" si="34"/>
        <v>8.2644628099173556E-3</v>
      </c>
      <c r="F79" s="18">
        <f>IF(ISNUMBER(D79), $B91 * E79, "")</f>
        <v>1239.6694214876034</v>
      </c>
      <c r="G79" s="31">
        <v>124</v>
      </c>
      <c r="H79" s="32">
        <f t="shared" si="35"/>
        <v>2.4793388429752067E-2</v>
      </c>
      <c r="I79" s="101">
        <f>IF(ISNUMBER(G79), $B91 * H79, "")</f>
        <v>3719.0082644628101</v>
      </c>
      <c r="J79" s="15">
        <v>124</v>
      </c>
      <c r="K79" s="32">
        <f t="shared" si="36"/>
        <v>2.4793388429752067E-2</v>
      </c>
      <c r="L79" s="18">
        <f>IF(ISNUMBER(J79), $B91 * K79, "")</f>
        <v>3719.0082644628101</v>
      </c>
      <c r="M79" s="31">
        <v>123</v>
      </c>
      <c r="N79" s="32">
        <f t="shared" si="37"/>
        <v>1.6528925619834711E-2</v>
      </c>
      <c r="O79" s="18">
        <f>IF(ISNUMBER(M79), $B91 * N79, "")</f>
        <v>2479.3388429752067</v>
      </c>
      <c r="Q79" s="33"/>
      <c r="R79" s="33"/>
    </row>
    <row r="80" spans="1:19" ht="17.25" thickBot="1">
      <c r="A80" s="130" t="s">
        <v>130</v>
      </c>
      <c r="B80" s="131">
        <v>116</v>
      </c>
      <c r="C80" s="79">
        <v>0</v>
      </c>
      <c r="D80" s="24">
        <v>115</v>
      </c>
      <c r="E80" s="25">
        <f t="shared" si="34"/>
        <v>-8.6206896551724137E-3</v>
      </c>
      <c r="F80" s="104">
        <f>IF(ISNUMBER(D80), $B91 * E80, "")</f>
        <v>-1293.1034482758621</v>
      </c>
      <c r="G80" s="102">
        <v>113</v>
      </c>
      <c r="H80" s="25">
        <f t="shared" si="35"/>
        <v>-2.5862068965517241E-2</v>
      </c>
      <c r="I80" s="103">
        <f>IF(ISNUMBER(G80), $B91 * H80, "")</f>
        <v>-3879.3103448275861</v>
      </c>
      <c r="J80" s="24">
        <v>115</v>
      </c>
      <c r="K80" s="25">
        <f t="shared" si="36"/>
        <v>-8.6206896551724137E-3</v>
      </c>
      <c r="L80" s="104">
        <f>IF(ISNUMBER(J80), $B91 * K80, "")</f>
        <v>-1293.1034482758621</v>
      </c>
      <c r="M80" s="102">
        <v>113</v>
      </c>
      <c r="N80" s="25">
        <f t="shared" si="37"/>
        <v>-2.5862068965517241E-2</v>
      </c>
      <c r="O80" s="104">
        <f>IF(ISNUMBER(M80), $B91 * N80, "")</f>
        <v>-3879.3103448275861</v>
      </c>
      <c r="Q80" s="265"/>
      <c r="R80" s="266"/>
      <c r="S80" s="267"/>
    </row>
    <row r="81" spans="1:19">
      <c r="A81" s="123" t="s">
        <v>212</v>
      </c>
      <c r="B81" s="124">
        <v>963</v>
      </c>
      <c r="C81" s="76">
        <v>0</v>
      </c>
      <c r="D81" s="13">
        <v>957</v>
      </c>
      <c r="E81" s="14">
        <f>IF(ISNUMBER(D81), (D81 - $B81) / $B81, "")</f>
        <v>-6.2305295950155761E-3</v>
      </c>
      <c r="F81" s="16">
        <f>IF(ISNUMBER(D81), $B91 * E81, "")</f>
        <v>-934.57943925233644</v>
      </c>
      <c r="G81" s="29">
        <v>953</v>
      </c>
      <c r="H81" s="14">
        <f>IF(ISNUMBER(G81), (G81 - $B81) / $B81, "")</f>
        <v>-1.0384215991692628E-2</v>
      </c>
      <c r="I81" s="100">
        <f>IF(ISNUMBER(G81), $B91 * H81, "")</f>
        <v>-1557.6323987538942</v>
      </c>
      <c r="J81" s="13">
        <v>953</v>
      </c>
      <c r="K81" s="14">
        <f>IF(ISNUMBER(J81), (J81 - $B81) / $B81, "")</f>
        <v>-1.0384215991692628E-2</v>
      </c>
      <c r="L81" s="16">
        <f>IF(ISNUMBER(J81), $B91 * K81, "")</f>
        <v>-1557.6323987538942</v>
      </c>
      <c r="M81" s="29">
        <v>952</v>
      </c>
      <c r="N81" s="14">
        <f>IF(ISNUMBER(M81), (M81 - $B81) / $B81, "")</f>
        <v>-1.142263759086189E-2</v>
      </c>
      <c r="O81" s="16">
        <f>IF(ISNUMBER(M81), $B91 * N81, "")</f>
        <v>-1713.3956386292834</v>
      </c>
      <c r="Q81" s="268"/>
      <c r="R81" s="269"/>
      <c r="S81" s="270"/>
    </row>
    <row r="82" spans="1:19" ht="17.25" thickBot="1">
      <c r="A82" s="125" t="s">
        <v>330</v>
      </c>
      <c r="B82" s="126">
        <v>436</v>
      </c>
      <c r="C82" s="77">
        <v>-4.5662100000000002E-3</v>
      </c>
      <c r="D82" s="15">
        <v>436</v>
      </c>
      <c r="E82" s="32">
        <f t="shared" ref="E82:E85" si="38">IF(ISNUMBER(D82), (D82 - $B82) / $B82, "")</f>
        <v>0</v>
      </c>
      <c r="F82" s="18">
        <f>IF(ISNUMBER(D82), $B91 * E82, "")</f>
        <v>0</v>
      </c>
      <c r="G82" s="31">
        <v>445</v>
      </c>
      <c r="H82" s="32">
        <f t="shared" ref="H82:H85" si="39">IF(ISNUMBER(G82), (G82 - $B82) / $B82, "")</f>
        <v>2.0642201834862386E-2</v>
      </c>
      <c r="I82" s="101">
        <f>IF(ISNUMBER(G82), $B91 * H82, "")</f>
        <v>3096.330275229358</v>
      </c>
      <c r="J82" s="15">
        <v>447</v>
      </c>
      <c r="K82" s="32">
        <f t="shared" ref="K82:K85" si="40">IF(ISNUMBER(J82), (J82 - $B82) / $B82, "")</f>
        <v>2.5229357798165139E-2</v>
      </c>
      <c r="L82" s="18">
        <f>IF(ISNUMBER(J82), $B91 * K82, "")</f>
        <v>3784.4036697247707</v>
      </c>
      <c r="M82" s="31">
        <v>448</v>
      </c>
      <c r="N82" s="32">
        <f t="shared" ref="N82:N85" si="41">IF(ISNUMBER(M82), (M82 - $B82) / $B82, "")</f>
        <v>2.7522935779816515E-2</v>
      </c>
      <c r="O82" s="18">
        <f>IF(ISNUMBER(M82), $B91 * N82, "")</f>
        <v>4128.440366972477</v>
      </c>
      <c r="Q82" s="271"/>
      <c r="R82" s="272"/>
      <c r="S82" s="273"/>
    </row>
    <row r="83" spans="1:19" ht="17.25" thickBot="1">
      <c r="A83" s="125" t="s">
        <v>57</v>
      </c>
      <c r="B83" s="126">
        <v>206</v>
      </c>
      <c r="C83" s="77">
        <v>-4.8309179000000004E-3</v>
      </c>
      <c r="D83" s="15">
        <v>206</v>
      </c>
      <c r="E83" s="32">
        <f t="shared" si="38"/>
        <v>0</v>
      </c>
      <c r="F83" s="18">
        <f>IF(ISNUMBER(D83), $B91 * E83, "")</f>
        <v>0</v>
      </c>
      <c r="G83" s="31">
        <v>205</v>
      </c>
      <c r="H83" s="32">
        <f t="shared" si="39"/>
        <v>-4.8543689320388345E-3</v>
      </c>
      <c r="I83" s="101">
        <f>IF(ISNUMBER(G83), $B91 * H83, "")</f>
        <v>-728.15533980582518</v>
      </c>
      <c r="J83" s="15">
        <v>206</v>
      </c>
      <c r="K83" s="32">
        <f t="shared" si="40"/>
        <v>0</v>
      </c>
      <c r="L83" s="18">
        <f>IF(ISNUMBER(J83), $B91 * K83, "")</f>
        <v>0</v>
      </c>
      <c r="M83" s="31">
        <v>204</v>
      </c>
      <c r="N83" s="32">
        <f t="shared" si="41"/>
        <v>-9.7087378640776691E-3</v>
      </c>
      <c r="O83" s="18">
        <f>IF(ISNUMBER(M83), $B91 * N83, "")</f>
        <v>-1456.3106796116504</v>
      </c>
      <c r="Q83" s="264"/>
      <c r="R83" s="264"/>
      <c r="S83" s="264"/>
    </row>
    <row r="84" spans="1:19" ht="17.25" thickBot="1">
      <c r="A84" s="125" t="s">
        <v>122</v>
      </c>
      <c r="B84" s="126">
        <v>576</v>
      </c>
      <c r="C84" s="77">
        <v>-5.1813472000000003E-3</v>
      </c>
      <c r="D84" s="15">
        <v>579</v>
      </c>
      <c r="E84" s="32">
        <f t="shared" si="38"/>
        <v>5.208333333333333E-3</v>
      </c>
      <c r="F84" s="18">
        <f>IF(ISNUMBER(D84), $B91 * E84, "")</f>
        <v>781.25</v>
      </c>
      <c r="G84" s="31">
        <v>581</v>
      </c>
      <c r="H84" s="32">
        <f t="shared" si="39"/>
        <v>8.6805555555555559E-3</v>
      </c>
      <c r="I84" s="101">
        <f>IF(ISNUMBER(G84), $B91 * H84, "")</f>
        <v>1302.0833333333335</v>
      </c>
      <c r="J84" s="15">
        <v>578</v>
      </c>
      <c r="K84" s="32">
        <f t="shared" si="40"/>
        <v>3.472222222222222E-3</v>
      </c>
      <c r="L84" s="18">
        <f>IF(ISNUMBER(J84), $B91 * K84, "")</f>
        <v>520.83333333333326</v>
      </c>
      <c r="M84" s="31">
        <v>573</v>
      </c>
      <c r="N84" s="32">
        <f t="shared" si="41"/>
        <v>-5.208333333333333E-3</v>
      </c>
      <c r="O84" s="18">
        <f>IF(ISNUMBER(M84), $B91 * N84, "")</f>
        <v>-781.25</v>
      </c>
      <c r="Q84" s="274"/>
      <c r="R84" s="274"/>
      <c r="S84" s="274"/>
    </row>
    <row r="85" spans="1:19" ht="17.25" thickBot="1">
      <c r="A85" s="127" t="s">
        <v>128</v>
      </c>
      <c r="B85" s="128">
        <v>139</v>
      </c>
      <c r="C85" s="78">
        <v>-1.4184397200000001E-2</v>
      </c>
      <c r="D85" s="20">
        <v>143</v>
      </c>
      <c r="E85" s="21">
        <f t="shared" si="38"/>
        <v>2.8776978417266189E-2</v>
      </c>
      <c r="F85" s="22">
        <f>IF(ISNUMBER(D85), $B91 * E85, "")</f>
        <v>4316.5467625899282</v>
      </c>
      <c r="G85" s="30">
        <v>142</v>
      </c>
      <c r="H85" s="21">
        <f t="shared" si="39"/>
        <v>2.1582733812949641E-2</v>
      </c>
      <c r="I85" s="105">
        <f>IF(ISNUMBER(G85), $B91 * H85, "")</f>
        <v>3237.4100719424464</v>
      </c>
      <c r="J85" s="20">
        <v>143</v>
      </c>
      <c r="K85" s="21">
        <f t="shared" si="40"/>
        <v>2.8776978417266189E-2</v>
      </c>
      <c r="L85" s="22">
        <f>IF(ISNUMBER(J85), $B91 * K85, "")</f>
        <v>4316.5467625899282</v>
      </c>
      <c r="M85" s="30">
        <v>144</v>
      </c>
      <c r="N85" s="21">
        <f t="shared" si="41"/>
        <v>3.5971223021582732E-2</v>
      </c>
      <c r="O85" s="22">
        <f>IF(ISNUMBER(M85), $B91 * N85, "")</f>
        <v>5395.6834532374096</v>
      </c>
      <c r="Q85" s="274"/>
      <c r="R85" s="274"/>
      <c r="S85" s="274"/>
    </row>
    <row r="86" spans="1:19" ht="17.25" thickBot="1">
      <c r="A86" s="125" t="s">
        <v>236</v>
      </c>
      <c r="B86" s="129">
        <v>126</v>
      </c>
      <c r="C86" s="80">
        <v>-1.5625E-2</v>
      </c>
      <c r="D86" s="106">
        <v>123</v>
      </c>
      <c r="E86" s="107">
        <f>IF(ISNUMBER(D86), (D86 - $B86) / $B86, "")</f>
        <v>-2.3809523809523808E-2</v>
      </c>
      <c r="F86" s="108">
        <f>IF(ISNUMBER(D86), $B91 * E86, "")</f>
        <v>-3571.4285714285711</v>
      </c>
      <c r="G86" s="109">
        <v>125</v>
      </c>
      <c r="H86" s="107">
        <f>IF(ISNUMBER(G86), (G86 - $B86) / $B86, "")</f>
        <v>-7.9365079365079361E-3</v>
      </c>
      <c r="I86" s="110">
        <f>IF(ISNUMBER(G86), $B91 * H86, "")</f>
        <v>-1190.4761904761904</v>
      </c>
      <c r="J86" s="106">
        <v>124</v>
      </c>
      <c r="K86" s="107">
        <f>IF(ISNUMBER(J86), (J86 - $B86) / $B86, "")</f>
        <v>-1.5873015873015872E-2</v>
      </c>
      <c r="L86" s="108">
        <f>IF(ISNUMBER(J86), $B91 * K86, "")</f>
        <v>-2380.9523809523807</v>
      </c>
      <c r="M86" s="109">
        <v>123</v>
      </c>
      <c r="N86" s="107">
        <f>IF(ISNUMBER(M86), (M86 - $B86) / $B86, "")</f>
        <v>-2.3809523809523808E-2</v>
      </c>
      <c r="O86" s="108">
        <f>IF(ISNUMBER(M86), $B91 * N86, "")</f>
        <v>-3571.4285714285711</v>
      </c>
      <c r="Q86" s="264"/>
      <c r="R86" s="264"/>
      <c r="S86" s="264"/>
    </row>
    <row r="87" spans="1:19" ht="17.25" thickBot="1">
      <c r="A87" s="125" t="s">
        <v>240</v>
      </c>
      <c r="B87" s="126">
        <v>616</v>
      </c>
      <c r="C87" s="77">
        <v>-1.5974440900000001E-2</v>
      </c>
      <c r="D87" s="15">
        <v>628</v>
      </c>
      <c r="E87" s="32">
        <f t="shared" ref="E87:E90" si="42">IF(ISNUMBER(D87), (D87 - $B87) / $B87, "")</f>
        <v>1.948051948051948E-2</v>
      </c>
      <c r="F87" s="18">
        <f>IF(ISNUMBER(D87), $B91 * E87, "")</f>
        <v>2922.0779220779218</v>
      </c>
      <c r="G87" s="31">
        <v>626</v>
      </c>
      <c r="H87" s="32">
        <f t="shared" ref="H87:H90" si="43">IF(ISNUMBER(G87), (G87 - $B87) / $B87, "")</f>
        <v>1.6233766233766232E-2</v>
      </c>
      <c r="I87" s="101">
        <f>IF(ISNUMBER(G87), $B91 * H87, "")</f>
        <v>2435.0649350649346</v>
      </c>
      <c r="J87" s="15">
        <v>625</v>
      </c>
      <c r="K87" s="32">
        <f t="shared" ref="K87:K90" si="44">IF(ISNUMBER(J87), (J87 - $B87) / $B87, "")</f>
        <v>1.461038961038961E-2</v>
      </c>
      <c r="L87" s="18">
        <f>IF(ISNUMBER(J87), $B91 * K87, "")</f>
        <v>2191.5584415584417</v>
      </c>
      <c r="M87" s="31">
        <v>627</v>
      </c>
      <c r="N87" s="32">
        <f t="shared" ref="N87:N90" si="45">IF(ISNUMBER(M87), (M87 - $B87) / $B87, "")</f>
        <v>1.7857142857142856E-2</v>
      </c>
      <c r="O87" s="18">
        <f>IF(ISNUMBER(M87), $B91 * N87, "")</f>
        <v>2678.5714285714284</v>
      </c>
      <c r="Q87" s="264"/>
      <c r="R87" s="264"/>
      <c r="S87" s="264"/>
    </row>
    <row r="88" spans="1:19" ht="17.25" thickBot="1">
      <c r="A88" s="125" t="s">
        <v>80</v>
      </c>
      <c r="B88" s="126">
        <v>840</v>
      </c>
      <c r="C88" s="77">
        <v>-1.6393442599999999E-2</v>
      </c>
      <c r="D88" s="15">
        <v>841</v>
      </c>
      <c r="E88" s="32">
        <f t="shared" si="42"/>
        <v>1.1904761904761906E-3</v>
      </c>
      <c r="F88" s="18">
        <f>IF(ISNUMBER(D88), $B91 * E88, "")</f>
        <v>178.57142857142858</v>
      </c>
      <c r="G88" s="31">
        <v>846</v>
      </c>
      <c r="H88" s="32">
        <f t="shared" si="43"/>
        <v>7.1428571428571426E-3</v>
      </c>
      <c r="I88" s="101">
        <f>IF(ISNUMBER(G88), $B91 * H88, "")</f>
        <v>1071.4285714285713</v>
      </c>
      <c r="J88" s="15">
        <v>847</v>
      </c>
      <c r="K88" s="32">
        <f t="shared" si="44"/>
        <v>8.3333333333333332E-3</v>
      </c>
      <c r="L88" s="18">
        <f>IF(ISNUMBER(J88), $B91 * K88, "")</f>
        <v>1250</v>
      </c>
      <c r="M88" s="31">
        <v>837</v>
      </c>
      <c r="N88" s="32">
        <f t="shared" si="45"/>
        <v>-3.5714285714285713E-3</v>
      </c>
      <c r="O88" s="18">
        <f>IF(ISNUMBER(M88), $B91 * N88, "")</f>
        <v>-535.71428571428567</v>
      </c>
      <c r="Q88" s="264"/>
      <c r="R88" s="264"/>
      <c r="S88" s="264"/>
    </row>
    <row r="89" spans="1:19">
      <c r="A89" s="125" t="s">
        <v>116</v>
      </c>
      <c r="B89" s="126">
        <v>227</v>
      </c>
      <c r="C89" s="77">
        <v>-1.73160173E-2</v>
      </c>
      <c r="D89" s="15">
        <v>227</v>
      </c>
      <c r="E89" s="32">
        <f t="shared" si="42"/>
        <v>0</v>
      </c>
      <c r="F89" s="18">
        <f>IF(ISNUMBER(D89), $B91 * E89, "")</f>
        <v>0</v>
      </c>
      <c r="G89" s="31">
        <v>226</v>
      </c>
      <c r="H89" s="32">
        <f t="shared" si="43"/>
        <v>-4.4052863436123352E-3</v>
      </c>
      <c r="I89" s="101">
        <f>IF(ISNUMBER(G89), $B91 * H89, "")</f>
        <v>-660.79295154185024</v>
      </c>
      <c r="J89" s="15">
        <v>225</v>
      </c>
      <c r="K89" s="32">
        <f t="shared" si="44"/>
        <v>-8.8105726872246704E-3</v>
      </c>
      <c r="L89" s="18">
        <f>IF(ISNUMBER(J89), $B91 * K89, "")</f>
        <v>-1321.5859030837005</v>
      </c>
      <c r="M89" s="31">
        <v>225</v>
      </c>
      <c r="N89" s="32">
        <f t="shared" si="45"/>
        <v>-8.8105726872246704E-3</v>
      </c>
      <c r="O89" s="18">
        <f>IF(ISNUMBER(M89), $B91 * N89, "")</f>
        <v>-1321.5859030837005</v>
      </c>
      <c r="Q89" s="253"/>
      <c r="R89" s="254"/>
      <c r="S89" s="255"/>
    </row>
    <row r="90" spans="1:19" ht="17.25" thickBot="1">
      <c r="A90" s="130" t="s">
        <v>126</v>
      </c>
      <c r="B90" s="131">
        <v>147</v>
      </c>
      <c r="C90" s="79">
        <v>-0.02</v>
      </c>
      <c r="D90" s="24">
        <v>146</v>
      </c>
      <c r="E90" s="25">
        <f t="shared" si="42"/>
        <v>-6.8027210884353739E-3</v>
      </c>
      <c r="F90" s="104">
        <f>IF(ISNUMBER(D90), $B91 * E90, "")</f>
        <v>-1020.408163265306</v>
      </c>
      <c r="G90" s="102">
        <v>144</v>
      </c>
      <c r="H90" s="25">
        <f t="shared" si="43"/>
        <v>-2.0408163265306121E-2</v>
      </c>
      <c r="I90" s="103">
        <f>IF(ISNUMBER(G90), $B91 * H90, "")</f>
        <v>-3061.2244897959181</v>
      </c>
      <c r="J90" s="24">
        <v>144</v>
      </c>
      <c r="K90" s="25">
        <f t="shared" si="44"/>
        <v>-2.0408163265306121E-2</v>
      </c>
      <c r="L90" s="104">
        <f>IF(ISNUMBER(J90), $B91 * K90, "")</f>
        <v>-3061.2244897959181</v>
      </c>
      <c r="M90" s="102">
        <v>144</v>
      </c>
      <c r="N90" s="25">
        <f t="shared" si="45"/>
        <v>-2.0408163265306121E-2</v>
      </c>
      <c r="O90" s="104">
        <f>IF(ISNUMBER(M90), $B91 * N90, "")</f>
        <v>-3061.2244897959181</v>
      </c>
      <c r="Q90" s="256"/>
      <c r="R90" s="257"/>
      <c r="S90" s="258"/>
    </row>
    <row r="91" spans="1:19" ht="17.25" thickBot="1">
      <c r="A91" s="132" t="s">
        <v>268</v>
      </c>
      <c r="B91" s="317">
        <f>$B$37</f>
        <v>150000</v>
      </c>
      <c r="C91" s="318"/>
      <c r="D91" s="26" t="s">
        <v>269</v>
      </c>
      <c r="E91" s="27">
        <f>IF(COUNT(E71:E90), SUM(E71:E90) / COUNT(E71:E90), 0)</f>
        <v>-8.3799003429188296E-3</v>
      </c>
      <c r="F91" s="28">
        <f>SUM(F71:F90)</f>
        <v>-25139.701028756495</v>
      </c>
      <c r="G91" s="26" t="s">
        <v>269</v>
      </c>
      <c r="H91" s="27">
        <f>IF(COUNT(H71:H90), SUM(H71:H90) / COUNT(H71:H90), 0)</f>
        <v>-1.0693148202601133E-2</v>
      </c>
      <c r="I91" s="28">
        <f>SUM(I71:I90)</f>
        <v>-32079.444607803387</v>
      </c>
      <c r="J91" s="26" t="s">
        <v>269</v>
      </c>
      <c r="K91" s="27">
        <f>IF(COUNT(K71:K90), SUM(K71:K90) / COUNT(K71:K90), 0)</f>
        <v>-1.0929110296057219E-2</v>
      </c>
      <c r="L91" s="28">
        <f>SUM(L71:L90)</f>
        <v>-32787.330888171651</v>
      </c>
      <c r="M91" s="26" t="s">
        <v>269</v>
      </c>
      <c r="N91" s="27">
        <f>IF(COUNT(N71:N90), SUM(N71:N90) / COUNT(N71:N90), 0)</f>
        <v>-1.5516521788034237E-2</v>
      </c>
      <c r="O91" s="28">
        <f>SUM(O71:O90)</f>
        <v>-46549.565364102724</v>
      </c>
      <c r="Q91" s="259"/>
      <c r="R91" s="260"/>
      <c r="S91" s="261"/>
    </row>
    <row r="93" spans="1:19" ht="17.25" thickBot="1"/>
    <row r="94" spans="1:19" ht="17.25" thickBot="1">
      <c r="A94" s="275" t="s">
        <v>46</v>
      </c>
      <c r="B94" s="276"/>
      <c r="C94" s="276"/>
      <c r="D94" s="276"/>
      <c r="E94" s="276"/>
      <c r="F94" s="276"/>
      <c r="G94" s="276"/>
      <c r="H94" s="276"/>
      <c r="I94" s="276"/>
      <c r="J94" s="276"/>
      <c r="K94" s="276"/>
      <c r="L94" s="276"/>
      <c r="M94" s="276"/>
      <c r="N94" s="276"/>
      <c r="O94" s="277"/>
      <c r="Q94" s="274"/>
      <c r="R94" s="274"/>
      <c r="S94" s="274"/>
    </row>
    <row r="95" spans="1:19" ht="17.25" thickBot="1">
      <c r="A95" s="229" t="s">
        <v>265</v>
      </c>
      <c r="B95" s="275" t="s">
        <v>49</v>
      </c>
      <c r="C95" s="277"/>
      <c r="D95" s="275" t="s">
        <v>58</v>
      </c>
      <c r="E95" s="276"/>
      <c r="F95" s="277"/>
      <c r="G95" s="278">
        <f>_xlfn.IFNA(VLOOKUP(B95, 현재가테이블!$B$2:$D$200, 2, FALSE), "-")</f>
        <v>74050000</v>
      </c>
      <c r="H95" s="279"/>
      <c r="I95" s="280"/>
      <c r="J95" s="275" t="s">
        <v>59</v>
      </c>
      <c r="K95" s="276"/>
      <c r="L95" s="277"/>
      <c r="M95" s="281">
        <f>_xlfn.IFNA(VLOOKUP(B95, 현재가테이블!$B$2:$D$200, 3, FALSE), "-")</f>
        <v>-1.04236269E-2</v>
      </c>
      <c r="N95" s="282"/>
      <c r="O95" s="283"/>
      <c r="Q95" s="274"/>
      <c r="R95" s="274"/>
      <c r="S95" s="274"/>
    </row>
    <row r="96" spans="1:19" ht="17.25" thickBot="1">
      <c r="A96" s="319" t="s">
        <v>55</v>
      </c>
      <c r="B96" s="315" t="str">
        <f>TEXT($G$1, "[$-ko-KR]yyyy-mm-dd(ddd) ") &amp; "오전 00:00"</f>
        <v>2021-10-19(화) 오전 00:00</v>
      </c>
      <c r="C96" s="316"/>
      <c r="D96" s="288" t="str">
        <f>TEXT($G$1, "[$-ko-KR]yyyy-mm-dd(ddd) ") &amp; "오후 14:00"</f>
        <v>2021-10-19(화) 오후 14:00</v>
      </c>
      <c r="E96" s="289"/>
      <c r="F96" s="290"/>
      <c r="G96" s="288" t="str">
        <f>TEXT($G$1, "[$-ko-KR]yyyy-mm-dd(ddd) ") &amp; "오후 19:00"</f>
        <v>2021-10-19(화) 오후 19:00</v>
      </c>
      <c r="H96" s="289"/>
      <c r="I96" s="290"/>
      <c r="J96" s="288" t="str">
        <f>TEXT($G$1, "[$-ko-KR]yyyy-mm-dd(ddd) ") &amp; "오후 21:00"</f>
        <v>2021-10-19(화) 오후 21:00</v>
      </c>
      <c r="K96" s="289"/>
      <c r="L96" s="290"/>
      <c r="M96" s="288" t="str">
        <f>TEXT($G$1+1, "[$-ko-KR]yyyy-mm-dd(ddd) ") &amp; "오전 00:00"</f>
        <v>2021-10-20(수) 오전 00:00</v>
      </c>
      <c r="N96" s="289"/>
      <c r="O96" s="290"/>
      <c r="Q96" s="274"/>
      <c r="R96" s="274"/>
      <c r="S96" s="274"/>
    </row>
    <row r="97" spans="1:19" ht="17.25" thickBot="1">
      <c r="A97" s="320"/>
      <c r="B97" s="121" t="s">
        <v>58</v>
      </c>
      <c r="C97" s="122" t="s">
        <v>59</v>
      </c>
      <c r="D97" s="2" t="s">
        <v>58</v>
      </c>
      <c r="E97" s="10" t="s">
        <v>266</v>
      </c>
      <c r="F97" s="11" t="s">
        <v>267</v>
      </c>
      <c r="G97" s="230" t="s">
        <v>58</v>
      </c>
      <c r="H97" s="231" t="s">
        <v>266</v>
      </c>
      <c r="I97" s="232" t="s">
        <v>267</v>
      </c>
      <c r="J97" s="10" t="s">
        <v>58</v>
      </c>
      <c r="K97" s="10" t="s">
        <v>266</v>
      </c>
      <c r="L97" s="115" t="s">
        <v>267</v>
      </c>
      <c r="M97" s="2" t="s">
        <v>58</v>
      </c>
      <c r="N97" s="10" t="s">
        <v>266</v>
      </c>
      <c r="O97" s="66" t="s">
        <v>267</v>
      </c>
      <c r="Q97" s="264"/>
      <c r="R97" s="264"/>
      <c r="S97" s="264"/>
    </row>
    <row r="98" spans="1:19" ht="17.25" thickBot="1">
      <c r="A98" s="123" t="s">
        <v>142</v>
      </c>
      <c r="B98" s="124">
        <v>139</v>
      </c>
      <c r="C98" s="76">
        <v>0.27522935780000002</v>
      </c>
      <c r="D98" s="13">
        <v>121</v>
      </c>
      <c r="E98" s="14">
        <f>IF(ISNUMBER(D98), (D98 - $B98) / $B98, "")</f>
        <v>-0.12949640287769784</v>
      </c>
      <c r="F98" s="16">
        <f>IF(ISNUMBER(D98), $B118 * E98, "")</f>
        <v>-19424.460431654676</v>
      </c>
      <c r="G98" s="29">
        <v>119</v>
      </c>
      <c r="H98" s="14">
        <f>IF(ISNUMBER(G98), (G98 - $B98) / $B98, "")</f>
        <v>-0.14388489208633093</v>
      </c>
      <c r="I98" s="100">
        <f>IF(ISNUMBER(G98), $B118 * H98, "")</f>
        <v>-21582.733812949638</v>
      </c>
      <c r="J98" s="13">
        <v>120</v>
      </c>
      <c r="K98" s="14">
        <f>IF(ISNUMBER(J98), (J98 - $B98) / $B98, "")</f>
        <v>-0.1366906474820144</v>
      </c>
      <c r="L98" s="16">
        <f>IF(ISNUMBER(J98), $B118 * K98, "")</f>
        <v>-20503.597122302159</v>
      </c>
      <c r="M98" s="29">
        <v>118</v>
      </c>
      <c r="N98" s="14">
        <f>IF(ISNUMBER(M98), (M98 - $B98) / $B98, "")</f>
        <v>-0.15107913669064749</v>
      </c>
      <c r="O98" s="16">
        <f>IF(ISNUMBER(M98), $B118 * N98, "")</f>
        <v>-22661.870503597122</v>
      </c>
      <c r="Q98" s="274"/>
      <c r="R98" s="274"/>
      <c r="S98" s="274"/>
    </row>
    <row r="99" spans="1:19" ht="17.25" thickBot="1">
      <c r="A99" s="125" t="s">
        <v>166</v>
      </c>
      <c r="B99" s="126">
        <v>3035</v>
      </c>
      <c r="C99" s="77">
        <v>9.9637681199999995E-2</v>
      </c>
      <c r="D99" s="15">
        <v>2935</v>
      </c>
      <c r="E99" s="32">
        <f t="shared" ref="E99:E102" si="46">IF(ISNUMBER(D99), (D99 - $B99) / $B99, "")</f>
        <v>-3.2948929159802305E-2</v>
      </c>
      <c r="F99" s="18">
        <f>IF(ISNUMBER(D99), $B118 * E99, "")</f>
        <v>-4942.3393739703461</v>
      </c>
      <c r="G99" s="31">
        <v>2885</v>
      </c>
      <c r="H99" s="32">
        <f t="shared" ref="H99:H102" si="47">IF(ISNUMBER(G99), (G99 - $B99) / $B99, "")</f>
        <v>-4.9423393739703461E-2</v>
      </c>
      <c r="I99" s="101">
        <f>IF(ISNUMBER(G99), $B118 * H99, "")</f>
        <v>-7413.5090609555191</v>
      </c>
      <c r="J99" s="15">
        <v>2855</v>
      </c>
      <c r="K99" s="32">
        <f t="shared" ref="K99:K102" si="48">IF(ISNUMBER(J99), (J99 - $B99) / $B99, "")</f>
        <v>-5.9308072487644151E-2</v>
      </c>
      <c r="L99" s="18">
        <f>IF(ISNUMBER(J99), $B118 * K99, "")</f>
        <v>-8896.2108731466233</v>
      </c>
      <c r="M99" s="31">
        <v>2850</v>
      </c>
      <c r="N99" s="32">
        <f t="shared" ref="N99:N102" si="49">IF(ISNUMBER(M99), (M99 - $B99) / $B99, "")</f>
        <v>-6.0955518945634266E-2</v>
      </c>
      <c r="O99" s="18">
        <f>IF(ISNUMBER(M99), $B118 * N99, "")</f>
        <v>-9143.3278418451391</v>
      </c>
      <c r="Q99" s="274"/>
      <c r="R99" s="274"/>
      <c r="S99" s="274"/>
    </row>
    <row r="100" spans="1:19" ht="17.25" thickBot="1">
      <c r="A100" s="125" t="s">
        <v>228</v>
      </c>
      <c r="B100" s="126">
        <v>363</v>
      </c>
      <c r="C100" s="77">
        <v>6.7647058800000007E-2</v>
      </c>
      <c r="D100" s="15">
        <v>355</v>
      </c>
      <c r="E100" s="32">
        <f t="shared" si="46"/>
        <v>-2.2038567493112948E-2</v>
      </c>
      <c r="F100" s="18">
        <f>IF(ISNUMBER(D100), $B118 * E100, "")</f>
        <v>-3305.7851239669421</v>
      </c>
      <c r="G100" s="31">
        <v>357</v>
      </c>
      <c r="H100" s="32">
        <f t="shared" si="47"/>
        <v>-1.6528925619834711E-2</v>
      </c>
      <c r="I100" s="101">
        <f>IF(ISNUMBER(G100), $B118 * H100, "")</f>
        <v>-2479.3388429752067</v>
      </c>
      <c r="J100" s="15">
        <v>356</v>
      </c>
      <c r="K100" s="32">
        <f t="shared" si="48"/>
        <v>-1.928374655647383E-2</v>
      </c>
      <c r="L100" s="18">
        <f>IF(ISNUMBER(J100), $B118 * K100, "")</f>
        <v>-2892.5619834710747</v>
      </c>
      <c r="M100" s="31">
        <v>357</v>
      </c>
      <c r="N100" s="32">
        <f t="shared" si="49"/>
        <v>-1.6528925619834711E-2</v>
      </c>
      <c r="O100" s="18">
        <f>IF(ISNUMBER(M100), $B118 * N100, "")</f>
        <v>-2479.3388429752067</v>
      </c>
      <c r="Q100" s="264"/>
      <c r="R100" s="264"/>
      <c r="S100" s="264"/>
    </row>
    <row r="101" spans="1:19" ht="17.25" thickBot="1">
      <c r="A101" s="125" t="s">
        <v>264</v>
      </c>
      <c r="B101" s="126">
        <v>312</v>
      </c>
      <c r="C101" s="77">
        <v>6.4846416399999995E-2</v>
      </c>
      <c r="D101" s="15">
        <v>309</v>
      </c>
      <c r="E101" s="32">
        <f t="shared" si="46"/>
        <v>-9.6153846153846159E-3</v>
      </c>
      <c r="F101" s="18">
        <f>IF(ISNUMBER(D101), $B118 * E101, "")</f>
        <v>-1442.3076923076924</v>
      </c>
      <c r="G101" s="31">
        <v>304</v>
      </c>
      <c r="H101" s="32">
        <f t="shared" si="47"/>
        <v>-2.564102564102564E-2</v>
      </c>
      <c r="I101" s="101">
        <f>IF(ISNUMBER(G101), $B118 * H101, "")</f>
        <v>-3846.1538461538462</v>
      </c>
      <c r="J101" s="15">
        <v>303</v>
      </c>
      <c r="K101" s="32">
        <f t="shared" si="48"/>
        <v>-2.8846153846153848E-2</v>
      </c>
      <c r="L101" s="18">
        <f>IF(ISNUMBER(J101), $B118 * K101, "")</f>
        <v>-4326.9230769230771</v>
      </c>
      <c r="M101" s="31">
        <v>300</v>
      </c>
      <c r="N101" s="32">
        <f t="shared" si="49"/>
        <v>-3.8461538461538464E-2</v>
      </c>
      <c r="O101" s="18">
        <f>IF(ISNUMBER(M101), $B118 * N101, "")</f>
        <v>-5769.2307692307695</v>
      </c>
      <c r="Q101" s="264"/>
      <c r="R101" s="264"/>
      <c r="S101" s="264"/>
    </row>
    <row r="102" spans="1:19" ht="17.25" thickBot="1">
      <c r="A102" s="127" t="s">
        <v>194</v>
      </c>
      <c r="B102" s="128">
        <v>4385</v>
      </c>
      <c r="C102" s="78">
        <v>6.0459492099999998E-2</v>
      </c>
      <c r="D102" s="20">
        <v>4270</v>
      </c>
      <c r="E102" s="21">
        <f t="shared" si="46"/>
        <v>-2.6225769669327253E-2</v>
      </c>
      <c r="F102" s="22">
        <f>IF(ISNUMBER(D102), $B118 * E102, "")</f>
        <v>-3933.8654503990879</v>
      </c>
      <c r="G102" s="30">
        <v>4175</v>
      </c>
      <c r="H102" s="21">
        <f t="shared" si="47"/>
        <v>-4.789053591790194E-2</v>
      </c>
      <c r="I102" s="105">
        <f>IF(ISNUMBER(G102), $B118 * H102, "")</f>
        <v>-7183.5803876852906</v>
      </c>
      <c r="J102" s="20">
        <v>4165</v>
      </c>
      <c r="K102" s="21">
        <f t="shared" si="48"/>
        <v>-5.0171037628278223E-2</v>
      </c>
      <c r="L102" s="22">
        <f>IF(ISNUMBER(J102), $B118 * K102, "")</f>
        <v>-7525.6556442417332</v>
      </c>
      <c r="M102" s="30">
        <v>4125</v>
      </c>
      <c r="N102" s="21">
        <f t="shared" si="49"/>
        <v>-5.9293044469783354E-2</v>
      </c>
      <c r="O102" s="22">
        <f>IF(ISNUMBER(M102), $B118 * N102, "")</f>
        <v>-8893.9566704675035</v>
      </c>
      <c r="Q102" s="264"/>
      <c r="R102" s="264"/>
      <c r="S102" s="264"/>
    </row>
    <row r="103" spans="1:19" ht="17.25" thickBot="1">
      <c r="A103" s="125" t="s">
        <v>106</v>
      </c>
      <c r="B103" s="129">
        <v>2480</v>
      </c>
      <c r="C103" s="80">
        <v>3.1185031200000001E-2</v>
      </c>
      <c r="D103" s="106">
        <v>2550</v>
      </c>
      <c r="E103" s="107">
        <f>IF(ISNUMBER(D103), (D103 - $B103) / $B103, "")</f>
        <v>2.8225806451612902E-2</v>
      </c>
      <c r="F103" s="108">
        <f>IF(ISNUMBER(D103), $B118 * E103, "")</f>
        <v>4233.8709677419356</v>
      </c>
      <c r="G103" s="109">
        <v>2490</v>
      </c>
      <c r="H103" s="107">
        <f>IF(ISNUMBER(G103), (G103 - $B103) / $B103, "")</f>
        <v>4.0322580645161289E-3</v>
      </c>
      <c r="I103" s="110">
        <f>IF(ISNUMBER(G103), $B118 * H103, "")</f>
        <v>604.83870967741939</v>
      </c>
      <c r="J103" s="106">
        <v>2515</v>
      </c>
      <c r="K103" s="107">
        <f>IF(ISNUMBER(J103), (J103 - $B103) / $B103, "")</f>
        <v>1.4112903225806451E-2</v>
      </c>
      <c r="L103" s="108">
        <f>IF(ISNUMBER(J103), $B118 * K103, "")</f>
        <v>2116.9354838709678</v>
      </c>
      <c r="M103" s="109">
        <v>2510</v>
      </c>
      <c r="N103" s="107">
        <f>IF(ISNUMBER(M103), (M103 - $B103) / $B103, "")</f>
        <v>1.2096774193548387E-2</v>
      </c>
      <c r="O103" s="108">
        <f>IF(ISNUMBER(M103), $B118 * N103, "")</f>
        <v>1814.516129032258</v>
      </c>
      <c r="Q103" s="264"/>
      <c r="R103" s="264"/>
      <c r="S103" s="264"/>
    </row>
    <row r="104" spans="1:19" ht="17.25" thickBot="1">
      <c r="A104" s="125" t="s">
        <v>108</v>
      </c>
      <c r="B104" s="126">
        <v>173</v>
      </c>
      <c r="C104" s="77">
        <v>2.9761904799999999E-2</v>
      </c>
      <c r="D104" s="15">
        <v>170</v>
      </c>
      <c r="E104" s="32">
        <f t="shared" ref="E104:E107" si="50">IF(ISNUMBER(D104), (D104 - $B104) / $B104, "")</f>
        <v>-1.7341040462427744E-2</v>
      </c>
      <c r="F104" s="18">
        <f>IF(ISNUMBER(D104), $B118 * E104, "")</f>
        <v>-2601.1560693641618</v>
      </c>
      <c r="G104" s="31">
        <v>171</v>
      </c>
      <c r="H104" s="32">
        <f t="shared" ref="H104:H107" si="51">IF(ISNUMBER(G104), (G104 - $B104) / $B104, "")</f>
        <v>-1.1560693641618497E-2</v>
      </c>
      <c r="I104" s="101">
        <f>IF(ISNUMBER(G104), $B118 * H104, "")</f>
        <v>-1734.1040462427745</v>
      </c>
      <c r="J104" s="15">
        <v>170</v>
      </c>
      <c r="K104" s="32">
        <f t="shared" ref="K104:K107" si="52">IF(ISNUMBER(J104), (J104 - $B104) / $B104, "")</f>
        <v>-1.7341040462427744E-2</v>
      </c>
      <c r="L104" s="18">
        <f>IF(ISNUMBER(J104), $B118 * K104, "")</f>
        <v>-2601.1560693641618</v>
      </c>
      <c r="M104" s="31">
        <v>169</v>
      </c>
      <c r="N104" s="32">
        <f t="shared" ref="N104:N107" si="53">IF(ISNUMBER(M104), (M104 - $B104) / $B104, "")</f>
        <v>-2.3121387283236993E-2</v>
      </c>
      <c r="O104" s="18">
        <f>IF(ISNUMBER(M104), $B118 * N104, "")</f>
        <v>-3468.2080924855491</v>
      </c>
      <c r="Q104" s="264"/>
      <c r="R104" s="264"/>
      <c r="S104" s="264"/>
    </row>
    <row r="105" spans="1:19" ht="17.25" thickBot="1">
      <c r="A105" s="125" t="s">
        <v>334</v>
      </c>
      <c r="B105" s="126">
        <v>1850</v>
      </c>
      <c r="C105" s="77">
        <v>2.77777778E-2</v>
      </c>
      <c r="D105" s="15">
        <v>1850</v>
      </c>
      <c r="E105" s="32">
        <f t="shared" si="50"/>
        <v>0</v>
      </c>
      <c r="F105" s="18">
        <f>IF(ISNUMBER(D105), $B118 * E105, "")</f>
        <v>0</v>
      </c>
      <c r="G105" s="31">
        <v>1830</v>
      </c>
      <c r="H105" s="32">
        <f t="shared" si="51"/>
        <v>-1.0810810810810811E-2</v>
      </c>
      <c r="I105" s="101">
        <f>IF(ISNUMBER(G105), $B118 * H105, "")</f>
        <v>-1621.6216216216217</v>
      </c>
      <c r="J105" s="15">
        <v>1825</v>
      </c>
      <c r="K105" s="32">
        <f t="shared" si="52"/>
        <v>-1.3513513513513514E-2</v>
      </c>
      <c r="L105" s="18">
        <f>IF(ISNUMBER(J105), $B118 * K105, "")</f>
        <v>-2027.0270270270271</v>
      </c>
      <c r="M105" s="31">
        <v>1805</v>
      </c>
      <c r="N105" s="32">
        <f t="shared" si="53"/>
        <v>-2.4324324324324326E-2</v>
      </c>
      <c r="O105" s="18">
        <f>IF(ISNUMBER(M105), $B118 * N105, "")</f>
        <v>-3648.6486486486488</v>
      </c>
      <c r="Q105" s="264"/>
      <c r="R105" s="264"/>
      <c r="S105" s="264"/>
    </row>
    <row r="106" spans="1:19" ht="17.25" thickBot="1">
      <c r="A106" s="125" t="s">
        <v>158</v>
      </c>
      <c r="B106" s="126">
        <v>1620</v>
      </c>
      <c r="C106" s="77">
        <v>1.8867924500000001E-2</v>
      </c>
      <c r="D106" s="15">
        <v>1550</v>
      </c>
      <c r="E106" s="32">
        <f t="shared" si="50"/>
        <v>-4.3209876543209874E-2</v>
      </c>
      <c r="F106" s="18">
        <f>IF(ISNUMBER(D106), $B118 * E106, "")</f>
        <v>-6481.4814814814808</v>
      </c>
      <c r="G106" s="31">
        <v>1550</v>
      </c>
      <c r="H106" s="32">
        <f t="shared" si="51"/>
        <v>-4.3209876543209874E-2</v>
      </c>
      <c r="I106" s="101">
        <f>IF(ISNUMBER(G106), $B118 * H106, "")</f>
        <v>-6481.4814814814808</v>
      </c>
      <c r="J106" s="15">
        <v>1540</v>
      </c>
      <c r="K106" s="32">
        <f t="shared" si="52"/>
        <v>-4.9382716049382713E-2</v>
      </c>
      <c r="L106" s="18">
        <f>IF(ISNUMBER(J106), $B118 * K106, "")</f>
        <v>-7407.4074074074069</v>
      </c>
      <c r="M106" s="31">
        <v>1540</v>
      </c>
      <c r="N106" s="32">
        <f t="shared" si="53"/>
        <v>-4.9382716049382713E-2</v>
      </c>
      <c r="O106" s="18">
        <f>IF(ISNUMBER(M106), $B118 * N106, "")</f>
        <v>-7407.4074074074069</v>
      </c>
      <c r="Q106" s="33"/>
      <c r="R106" s="33"/>
    </row>
    <row r="107" spans="1:19" ht="17.25" thickBot="1">
      <c r="A107" s="130" t="s">
        <v>114</v>
      </c>
      <c r="B107" s="131">
        <v>6965</v>
      </c>
      <c r="C107" s="79">
        <v>1.8274853800000001E-2</v>
      </c>
      <c r="D107" s="24">
        <v>6695</v>
      </c>
      <c r="E107" s="25">
        <f t="shared" si="50"/>
        <v>-3.8765254845656856E-2</v>
      </c>
      <c r="F107" s="104">
        <f>IF(ISNUMBER(D107), $B118 * E107, "")</f>
        <v>-5814.7882268485282</v>
      </c>
      <c r="G107" s="102">
        <v>6725</v>
      </c>
      <c r="H107" s="25">
        <f t="shared" si="51"/>
        <v>-3.4458004307250538E-2</v>
      </c>
      <c r="I107" s="103">
        <f>IF(ISNUMBER(G107), $B118 * H107, "")</f>
        <v>-5168.7006460875809</v>
      </c>
      <c r="J107" s="24">
        <v>6715</v>
      </c>
      <c r="K107" s="25">
        <f t="shared" si="52"/>
        <v>-3.5893754486719311E-2</v>
      </c>
      <c r="L107" s="104">
        <f>IF(ISNUMBER(J107), $B118 * K107, "")</f>
        <v>-5384.0631730078967</v>
      </c>
      <c r="M107" s="102">
        <v>6755</v>
      </c>
      <c r="N107" s="25">
        <f t="shared" si="53"/>
        <v>-3.015075376884422E-2</v>
      </c>
      <c r="O107" s="104">
        <f>IF(ISNUMBER(M107), $B118 * N107, "")</f>
        <v>-4522.6130653266327</v>
      </c>
      <c r="Q107" s="265"/>
      <c r="R107" s="266"/>
      <c r="S107" s="267"/>
    </row>
    <row r="108" spans="1:19">
      <c r="A108" s="123" t="s">
        <v>112</v>
      </c>
      <c r="B108" s="124">
        <v>903</v>
      </c>
      <c r="C108" s="76">
        <v>1.2331838600000001E-2</v>
      </c>
      <c r="D108" s="13">
        <v>907</v>
      </c>
      <c r="E108" s="14">
        <f>IF(ISNUMBER(D108), (D108 - $B108) / $B108, "")</f>
        <v>4.4296788482834993E-3</v>
      </c>
      <c r="F108" s="16">
        <f>IF(ISNUMBER(D108), $B118 * E108, "")</f>
        <v>664.45182724252493</v>
      </c>
      <c r="G108" s="29">
        <v>901</v>
      </c>
      <c r="H108" s="14">
        <f>IF(ISNUMBER(G108), (G108 - $B108) / $B108, "")</f>
        <v>-2.2148394241417496E-3</v>
      </c>
      <c r="I108" s="100">
        <f>IF(ISNUMBER(G108), $B118 * H108, "")</f>
        <v>-332.22591362126246</v>
      </c>
      <c r="J108" s="13">
        <v>899</v>
      </c>
      <c r="K108" s="14">
        <f>IF(ISNUMBER(J108), (J108 - $B108) / $B108, "")</f>
        <v>-4.4296788482834993E-3</v>
      </c>
      <c r="L108" s="16">
        <f>IF(ISNUMBER(J108), $B118 * K108, "")</f>
        <v>-664.45182724252493</v>
      </c>
      <c r="M108" s="29">
        <v>896</v>
      </c>
      <c r="N108" s="14">
        <f>IF(ISNUMBER(M108), (M108 - $B108) / $B108, "")</f>
        <v>-7.7519379844961239E-3</v>
      </c>
      <c r="O108" s="16">
        <f>IF(ISNUMBER(M108), $B118 * N108, "")</f>
        <v>-1162.7906976744187</v>
      </c>
      <c r="Q108" s="268"/>
      <c r="R108" s="269"/>
      <c r="S108" s="270"/>
    </row>
    <row r="109" spans="1:19" ht="17.25" thickBot="1">
      <c r="A109" s="125" t="s">
        <v>84</v>
      </c>
      <c r="B109" s="126">
        <v>5515</v>
      </c>
      <c r="C109" s="77">
        <v>1.19266055E-2</v>
      </c>
      <c r="D109" s="15">
        <v>5505</v>
      </c>
      <c r="E109" s="32">
        <f t="shared" ref="E109:E112" si="54">IF(ISNUMBER(D109), (D109 - $B109) / $B109, "")</f>
        <v>-1.8132366273798731E-3</v>
      </c>
      <c r="F109" s="18">
        <f>IF(ISNUMBER(D109), $B118 * E109, "")</f>
        <v>-271.98549410698098</v>
      </c>
      <c r="G109" s="31">
        <v>5500</v>
      </c>
      <c r="H109" s="32">
        <f t="shared" ref="H109:H112" si="55">IF(ISNUMBER(G109), (G109 - $B109) / $B109, "")</f>
        <v>-2.7198549410698096E-3</v>
      </c>
      <c r="I109" s="101">
        <f>IF(ISNUMBER(G109), $B118 * H109, "")</f>
        <v>-407.97824116047144</v>
      </c>
      <c r="J109" s="15">
        <v>5480</v>
      </c>
      <c r="K109" s="32">
        <f t="shared" ref="K109:K112" si="56">IF(ISNUMBER(J109), (J109 - $B109) / $B109, "")</f>
        <v>-6.3463281958295557E-3</v>
      </c>
      <c r="L109" s="18">
        <f>IF(ISNUMBER(J109), $B118 * K109, "")</f>
        <v>-951.94922937443334</v>
      </c>
      <c r="M109" s="31">
        <v>5455</v>
      </c>
      <c r="N109" s="32">
        <f t="shared" ref="N109:N112" si="57">IF(ISNUMBER(M109), (M109 - $B109) / $B109, "")</f>
        <v>-1.0879419764279238E-2</v>
      </c>
      <c r="O109" s="18">
        <f>IF(ISNUMBER(M109), $B118 * N109, "")</f>
        <v>-1631.9129646418858</v>
      </c>
      <c r="Q109" s="271"/>
      <c r="R109" s="272"/>
      <c r="S109" s="273"/>
    </row>
    <row r="110" spans="1:19" ht="17.25" thickBot="1">
      <c r="A110" s="125" t="s">
        <v>51</v>
      </c>
      <c r="B110" s="126">
        <v>476</v>
      </c>
      <c r="C110" s="77">
        <v>8.4745762999999998E-3</v>
      </c>
      <c r="D110" s="15">
        <v>469</v>
      </c>
      <c r="E110" s="32">
        <f t="shared" si="54"/>
        <v>-1.4705882352941176E-2</v>
      </c>
      <c r="F110" s="18">
        <f>IF(ISNUMBER(D110), $B118 * E110, "")</f>
        <v>-2205.8823529411766</v>
      </c>
      <c r="G110" s="31">
        <v>458</v>
      </c>
      <c r="H110" s="32">
        <f t="shared" si="55"/>
        <v>-3.7815126050420166E-2</v>
      </c>
      <c r="I110" s="101">
        <f>IF(ISNUMBER(G110), $B118 * H110, "")</f>
        <v>-5672.2689075630251</v>
      </c>
      <c r="J110" s="15">
        <v>457</v>
      </c>
      <c r="K110" s="32">
        <f t="shared" si="56"/>
        <v>-3.9915966386554619E-2</v>
      </c>
      <c r="L110" s="18">
        <f>IF(ISNUMBER(J110), $B118 * K110, "")</f>
        <v>-5987.3949579831924</v>
      </c>
      <c r="M110" s="31">
        <v>455</v>
      </c>
      <c r="N110" s="32">
        <f t="shared" si="57"/>
        <v>-4.4117647058823532E-2</v>
      </c>
      <c r="O110" s="18">
        <f>IF(ISNUMBER(M110), $B118 * N110, "")</f>
        <v>-6617.6470588235297</v>
      </c>
      <c r="Q110" s="264"/>
      <c r="R110" s="264"/>
      <c r="S110" s="264"/>
    </row>
    <row r="111" spans="1:19" ht="17.25" thickBot="1">
      <c r="A111" s="125" t="s">
        <v>86</v>
      </c>
      <c r="B111" s="126">
        <v>388</v>
      </c>
      <c r="C111" s="77">
        <v>7.7922078000000001E-3</v>
      </c>
      <c r="D111" s="15">
        <v>393</v>
      </c>
      <c r="E111" s="32">
        <f t="shared" si="54"/>
        <v>1.2886597938144329E-2</v>
      </c>
      <c r="F111" s="18">
        <f>IF(ISNUMBER(D111), $B118 * E111, "")</f>
        <v>1932.9896907216494</v>
      </c>
      <c r="G111" s="31">
        <v>391</v>
      </c>
      <c r="H111" s="32">
        <f t="shared" si="55"/>
        <v>7.7319587628865982E-3</v>
      </c>
      <c r="I111" s="101">
        <f>IF(ISNUMBER(G111), $B118 * H111, "")</f>
        <v>1159.7938144329896</v>
      </c>
      <c r="J111" s="15">
        <v>390</v>
      </c>
      <c r="K111" s="32">
        <f t="shared" si="56"/>
        <v>5.1546391752577319E-3</v>
      </c>
      <c r="L111" s="18">
        <f>IF(ISNUMBER(J111), $B118 * K111, "")</f>
        <v>773.19587628865975</v>
      </c>
      <c r="M111" s="31">
        <v>388</v>
      </c>
      <c r="N111" s="32">
        <f t="shared" si="57"/>
        <v>0</v>
      </c>
      <c r="O111" s="18">
        <f>IF(ISNUMBER(M111), $B118 * N111, "")</f>
        <v>0</v>
      </c>
      <c r="Q111" s="274"/>
      <c r="R111" s="274"/>
      <c r="S111" s="274"/>
    </row>
    <row r="112" spans="1:19" ht="17.25" thickBot="1">
      <c r="A112" s="127" t="s">
        <v>49</v>
      </c>
      <c r="B112" s="128">
        <v>76402000</v>
      </c>
      <c r="C112" s="78">
        <v>6.1764977000000002E-3</v>
      </c>
      <c r="D112" s="20">
        <v>76712000</v>
      </c>
      <c r="E112" s="21">
        <f t="shared" si="54"/>
        <v>4.0574854061412001E-3</v>
      </c>
      <c r="F112" s="22">
        <f>IF(ISNUMBER(D112), $B118 * E112, "")</f>
        <v>608.62281092117996</v>
      </c>
      <c r="G112" s="30">
        <v>76430000</v>
      </c>
      <c r="H112" s="21">
        <f t="shared" si="55"/>
        <v>3.6648255281275359E-4</v>
      </c>
      <c r="I112" s="105">
        <f>IF(ISNUMBER(G112), $B118 * H112, "")</f>
        <v>54.972382921913038</v>
      </c>
      <c r="J112" s="20">
        <v>76149000</v>
      </c>
      <c r="K112" s="21">
        <f t="shared" si="56"/>
        <v>-3.3114316379152377E-3</v>
      </c>
      <c r="L112" s="22">
        <f>IF(ISNUMBER(J112), $B118 * K112, "")</f>
        <v>-496.71474568728564</v>
      </c>
      <c r="M112" s="30">
        <v>77011000</v>
      </c>
      <c r="N112" s="21">
        <f t="shared" si="57"/>
        <v>7.9709955236773912E-3</v>
      </c>
      <c r="O112" s="22">
        <f>IF(ISNUMBER(M112), $B118 * N112, "")</f>
        <v>1195.6493285516087</v>
      </c>
      <c r="Q112" s="274"/>
      <c r="R112" s="274"/>
      <c r="S112" s="274"/>
    </row>
    <row r="113" spans="1:19" ht="17.25" thickBot="1">
      <c r="A113" s="125" t="s">
        <v>88</v>
      </c>
      <c r="B113" s="129">
        <v>208000</v>
      </c>
      <c r="C113" s="80">
        <v>5.5595842000000003E-3</v>
      </c>
      <c r="D113" s="106">
        <v>207350</v>
      </c>
      <c r="E113" s="107">
        <f>IF(ISNUMBER(D113), (D113 - $B113) / $B113, "")</f>
        <v>-3.1250000000000002E-3</v>
      </c>
      <c r="F113" s="108">
        <f>IF(ISNUMBER(D113), $B118 * E113, "")</f>
        <v>-468.75</v>
      </c>
      <c r="G113" s="109">
        <v>207350</v>
      </c>
      <c r="H113" s="107">
        <f>IF(ISNUMBER(G113), (G113 - $B113) / $B113, "")</f>
        <v>-3.1250000000000002E-3</v>
      </c>
      <c r="I113" s="110">
        <f>IF(ISNUMBER(G113), $B118 * H113, "")</f>
        <v>-468.75</v>
      </c>
      <c r="J113" s="106">
        <v>207250</v>
      </c>
      <c r="K113" s="107">
        <f>IF(ISNUMBER(J113), (J113 - $B113) / $B113, "")</f>
        <v>-3.605769230769231E-3</v>
      </c>
      <c r="L113" s="108">
        <f>IF(ISNUMBER(J113), $B118 * K113, "")</f>
        <v>-540.86538461538464</v>
      </c>
      <c r="M113" s="109">
        <v>206400</v>
      </c>
      <c r="N113" s="107">
        <f>IF(ISNUMBER(M113), (M113 - $B113) / $B113, "")</f>
        <v>-7.6923076923076927E-3</v>
      </c>
      <c r="O113" s="108">
        <f>IF(ISNUMBER(M113), $B118 * N113, "")</f>
        <v>-1153.8461538461538</v>
      </c>
      <c r="Q113" s="264"/>
      <c r="R113" s="264"/>
      <c r="S113" s="264"/>
    </row>
    <row r="114" spans="1:19" ht="17.25" thickBot="1">
      <c r="A114" s="125" t="s">
        <v>138</v>
      </c>
      <c r="B114" s="126">
        <v>17150</v>
      </c>
      <c r="C114" s="77">
        <v>5.2754982000000001E-3</v>
      </c>
      <c r="D114" s="15">
        <v>17120</v>
      </c>
      <c r="E114" s="32">
        <f t="shared" ref="E114:E117" si="58">IF(ISNUMBER(D114), (D114 - $B114) / $B114, "")</f>
        <v>-1.749271137026239E-3</v>
      </c>
      <c r="F114" s="18">
        <f>IF(ISNUMBER(D114), $B118 * E114, "")</f>
        <v>-262.39067055393588</v>
      </c>
      <c r="G114" s="31">
        <v>17040</v>
      </c>
      <c r="H114" s="32">
        <f t="shared" ref="H114:H117" si="59">IF(ISNUMBER(G114), (G114 - $B114) / $B114, "")</f>
        <v>-6.4139941690962102E-3</v>
      </c>
      <c r="I114" s="101">
        <f>IF(ISNUMBER(G114), $B118 * H114, "")</f>
        <v>-962.09912536443153</v>
      </c>
      <c r="J114" s="15">
        <v>17070</v>
      </c>
      <c r="K114" s="32">
        <f t="shared" ref="K114:K117" si="60">IF(ISNUMBER(J114), (J114 - $B114) / $B114, "")</f>
        <v>-4.6647230320699708E-3</v>
      </c>
      <c r="L114" s="18">
        <f>IF(ISNUMBER(J114), $B118 * K114, "")</f>
        <v>-699.7084548104956</v>
      </c>
      <c r="M114" s="31">
        <v>16980</v>
      </c>
      <c r="N114" s="32">
        <f t="shared" ref="N114:N117" si="61">IF(ISNUMBER(M114), (M114 - $B114) / $B114, "")</f>
        <v>-9.9125364431486875E-3</v>
      </c>
      <c r="O114" s="18">
        <f>IF(ISNUMBER(M114), $B118 * N114, "")</f>
        <v>-1486.8804664723032</v>
      </c>
      <c r="Q114" s="264"/>
      <c r="R114" s="264"/>
      <c r="S114" s="264"/>
    </row>
    <row r="115" spans="1:19" ht="17.25" thickBot="1">
      <c r="A115" s="125" t="s">
        <v>146</v>
      </c>
      <c r="B115" s="126">
        <v>22.1</v>
      </c>
      <c r="C115" s="77">
        <v>4.5454544999999997E-3</v>
      </c>
      <c r="D115" s="15">
        <v>22.2</v>
      </c>
      <c r="E115" s="32">
        <f t="shared" si="58"/>
        <v>4.5248868778279576E-3</v>
      </c>
      <c r="F115" s="18">
        <f>IF(ISNUMBER(D115), $B118 * E115, "")</f>
        <v>678.73303167419363</v>
      </c>
      <c r="G115" s="31">
        <v>22.2</v>
      </c>
      <c r="H115" s="32">
        <f t="shared" si="59"/>
        <v>4.5248868778279576E-3</v>
      </c>
      <c r="I115" s="101">
        <f>IF(ISNUMBER(G115), $B118 * H115, "")</f>
        <v>678.73303167419363</v>
      </c>
      <c r="J115" s="15">
        <v>22.3</v>
      </c>
      <c r="K115" s="32">
        <f t="shared" si="60"/>
        <v>9.0497737556560764E-3</v>
      </c>
      <c r="L115" s="18">
        <f>IF(ISNUMBER(J115), $B118 * K115, "")</f>
        <v>1357.4660633484114</v>
      </c>
      <c r="M115" s="31">
        <v>22.4</v>
      </c>
      <c r="N115" s="32">
        <f t="shared" si="61"/>
        <v>1.3574660633484033E-2</v>
      </c>
      <c r="O115" s="18">
        <f>IF(ISNUMBER(M115), $B118 * N115, "")</f>
        <v>2036.199095022605</v>
      </c>
      <c r="Q115" s="264"/>
      <c r="R115" s="264"/>
      <c r="S115" s="264"/>
    </row>
    <row r="116" spans="1:19">
      <c r="A116" s="125" t="s">
        <v>92</v>
      </c>
      <c r="B116" s="126">
        <v>84550</v>
      </c>
      <c r="C116" s="77">
        <v>2.9655990999999998E-3</v>
      </c>
      <c r="D116" s="15">
        <v>84190</v>
      </c>
      <c r="E116" s="32">
        <f t="shared" si="58"/>
        <v>-4.2578356002365468E-3</v>
      </c>
      <c r="F116" s="18">
        <f>IF(ISNUMBER(D116), $B118 * E116, "")</f>
        <v>-638.67534003548201</v>
      </c>
      <c r="G116" s="31">
        <v>83560</v>
      </c>
      <c r="H116" s="32">
        <f t="shared" si="59"/>
        <v>-1.1709047900650502E-2</v>
      </c>
      <c r="I116" s="101">
        <f>IF(ISNUMBER(G116), $B118 * H116, "")</f>
        <v>-1756.3571850975754</v>
      </c>
      <c r="J116" s="15">
        <v>83670</v>
      </c>
      <c r="K116" s="32">
        <f t="shared" si="60"/>
        <v>-1.0408042578356003E-2</v>
      </c>
      <c r="L116" s="18">
        <f>IF(ISNUMBER(J116), $B118 * K116, "")</f>
        <v>-1561.2063867534005</v>
      </c>
      <c r="M116" s="31">
        <v>83800</v>
      </c>
      <c r="N116" s="32">
        <f t="shared" si="61"/>
        <v>-8.8704908338261383E-3</v>
      </c>
      <c r="O116" s="18">
        <f>IF(ISNUMBER(M116), $B118 * N116, "")</f>
        <v>-1330.5736250739208</v>
      </c>
      <c r="Q116" s="253"/>
      <c r="R116" s="254"/>
      <c r="S116" s="255"/>
    </row>
    <row r="117" spans="1:19" ht="17.25" thickBot="1">
      <c r="A117" s="130" t="s">
        <v>160</v>
      </c>
      <c r="B117" s="131">
        <v>109</v>
      </c>
      <c r="C117" s="79">
        <v>0</v>
      </c>
      <c r="D117" s="24">
        <v>108</v>
      </c>
      <c r="E117" s="25">
        <f t="shared" si="58"/>
        <v>-9.1743119266055051E-3</v>
      </c>
      <c r="F117" s="104">
        <f>IF(ISNUMBER(D117), $B118 * E117, "")</f>
        <v>-1376.1467889908258</v>
      </c>
      <c r="G117" s="102">
        <v>108</v>
      </c>
      <c r="H117" s="25">
        <f t="shared" si="59"/>
        <v>-9.1743119266055051E-3</v>
      </c>
      <c r="I117" s="103">
        <f>IF(ISNUMBER(G117), $B118 * H117, "")</f>
        <v>-1376.1467889908258</v>
      </c>
      <c r="J117" s="24">
        <v>107</v>
      </c>
      <c r="K117" s="25">
        <f t="shared" si="60"/>
        <v>-1.834862385321101E-2</v>
      </c>
      <c r="L117" s="104">
        <f>IF(ISNUMBER(J117), $B118 * K117, "")</f>
        <v>-2752.2935779816517</v>
      </c>
      <c r="M117" s="102">
        <v>107</v>
      </c>
      <c r="N117" s="25">
        <f t="shared" si="61"/>
        <v>-1.834862385321101E-2</v>
      </c>
      <c r="O117" s="104">
        <f>IF(ISNUMBER(M117), $B118 * N117, "")</f>
        <v>-2752.2935779816517</v>
      </c>
      <c r="Q117" s="256"/>
      <c r="R117" s="257"/>
      <c r="S117" s="258"/>
    </row>
    <row r="118" spans="1:19" ht="17.25" thickBot="1">
      <c r="A118" s="132" t="s">
        <v>268</v>
      </c>
      <c r="B118" s="317">
        <f>$B$37</f>
        <v>150000</v>
      </c>
      <c r="C118" s="318"/>
      <c r="D118" s="26" t="s">
        <v>269</v>
      </c>
      <c r="E118" s="27">
        <f>IF(COUNT(E98:E117), SUM(E98:E117) / COUNT(E98:E117), 0)</f>
        <v>-1.501711538943994E-2</v>
      </c>
      <c r="F118" s="28">
        <f>SUM(F98:F117)</f>
        <v>-45051.346168319826</v>
      </c>
      <c r="G118" s="26" t="s">
        <v>269</v>
      </c>
      <c r="H118" s="27">
        <f>IF(COUNT(H98:H117), SUM(H98:H117) / COUNT(H98:H117), 0)</f>
        <v>-2.1996237323081345E-2</v>
      </c>
      <c r="I118" s="28">
        <f>SUM(I98:I117)</f>
        <v>-65988.711969244032</v>
      </c>
      <c r="J118" s="26" t="s">
        <v>269</v>
      </c>
      <c r="K118" s="27">
        <f>IF(COUNT(K98:K117), SUM(K98:K117) / COUNT(K98:K117), 0)</f>
        <v>-2.3657196505943827E-2</v>
      </c>
      <c r="L118" s="28">
        <f>SUM(L98:L117)</f>
        <v>-70971.589517831482</v>
      </c>
      <c r="M118" s="26" t="s">
        <v>269</v>
      </c>
      <c r="N118" s="27">
        <f>IF(COUNT(N98:N117), SUM(N98:N117) / COUNT(N98:N117), 0)</f>
        <v>-2.6361393944630461E-2</v>
      </c>
      <c r="O118" s="28">
        <f>SUM(O98:O117)</f>
        <v>-79084.181833891344</v>
      </c>
      <c r="Q118" s="259"/>
      <c r="R118" s="260"/>
      <c r="S118" s="261"/>
    </row>
    <row r="120" spans="1:19" ht="17.25" thickBot="1"/>
    <row r="121" spans="1:19" ht="17.25" thickBot="1">
      <c r="A121" s="275" t="s">
        <v>256</v>
      </c>
      <c r="B121" s="276"/>
      <c r="C121" s="276"/>
      <c r="D121" s="276"/>
      <c r="E121" s="276"/>
      <c r="F121" s="276"/>
      <c r="G121" s="276"/>
      <c r="H121" s="276"/>
      <c r="I121" s="276"/>
      <c r="J121" s="276"/>
      <c r="K121" s="276"/>
      <c r="L121" s="276"/>
      <c r="M121" s="276"/>
      <c r="N121" s="276"/>
      <c r="O121" s="277"/>
      <c r="Q121" s="274"/>
      <c r="R121" s="274"/>
      <c r="S121" s="274"/>
    </row>
    <row r="122" spans="1:19" ht="17.25" thickBot="1">
      <c r="A122" s="229" t="s">
        <v>265</v>
      </c>
      <c r="B122" s="275" t="s">
        <v>49</v>
      </c>
      <c r="C122" s="277"/>
      <c r="D122" s="275" t="s">
        <v>58</v>
      </c>
      <c r="E122" s="276"/>
      <c r="F122" s="277"/>
      <c r="G122" s="278">
        <f>_xlfn.IFNA(VLOOKUP(B122, 현재가테이블!$B$2:$D$200, 2, FALSE), "-")</f>
        <v>74050000</v>
      </c>
      <c r="H122" s="279"/>
      <c r="I122" s="280"/>
      <c r="J122" s="275" t="s">
        <v>59</v>
      </c>
      <c r="K122" s="276"/>
      <c r="L122" s="277"/>
      <c r="M122" s="281">
        <f>_xlfn.IFNA(VLOOKUP(B122, 현재가테이블!$B$2:$D$200, 3, FALSE), "-")</f>
        <v>-1.04236269E-2</v>
      </c>
      <c r="N122" s="282"/>
      <c r="O122" s="283"/>
      <c r="Q122" s="274"/>
      <c r="R122" s="274"/>
      <c r="S122" s="274"/>
    </row>
    <row r="123" spans="1:19" ht="17.25" thickBot="1">
      <c r="A123" s="319" t="s">
        <v>55</v>
      </c>
      <c r="B123" s="315" t="str">
        <f>TEXT($G$1, "[$-ko-KR]yyyy-mm-dd(ddd) ") &amp; "오전 00:00"</f>
        <v>2021-10-19(화) 오전 00:00</v>
      </c>
      <c r="C123" s="316"/>
      <c r="D123" s="288" t="str">
        <f>TEXT($G$1, "[$-ko-KR]yyyy-mm-dd(ddd) ") &amp; "오후 14:00"</f>
        <v>2021-10-19(화) 오후 14:00</v>
      </c>
      <c r="E123" s="289"/>
      <c r="F123" s="290"/>
      <c r="G123" s="288" t="str">
        <f>TEXT($G$1, "[$-ko-KR]yyyy-mm-dd(ddd) ") &amp; "오후 19:00"</f>
        <v>2021-10-19(화) 오후 19:00</v>
      </c>
      <c r="H123" s="289"/>
      <c r="I123" s="290"/>
      <c r="J123" s="288" t="str">
        <f>TEXT($G$1, "[$-ko-KR]yyyy-mm-dd(ddd) ") &amp; "오후 21:00"</f>
        <v>2021-10-19(화) 오후 21:00</v>
      </c>
      <c r="K123" s="289"/>
      <c r="L123" s="290"/>
      <c r="M123" s="288" t="str">
        <f>TEXT($G$1+1, "[$-ko-KR]yyyy-mm-dd(ddd) ") &amp; "오전 00:00"</f>
        <v>2021-10-20(수) 오전 00:00</v>
      </c>
      <c r="N123" s="289"/>
      <c r="O123" s="290"/>
      <c r="Q123" s="274"/>
      <c r="R123" s="274"/>
      <c r="S123" s="274"/>
    </row>
    <row r="124" spans="1:19" ht="17.25" thickBot="1">
      <c r="A124" s="320"/>
      <c r="B124" s="121" t="s">
        <v>58</v>
      </c>
      <c r="C124" s="122" t="s">
        <v>59</v>
      </c>
      <c r="D124" s="2" t="s">
        <v>58</v>
      </c>
      <c r="E124" s="10" t="s">
        <v>266</v>
      </c>
      <c r="F124" s="11" t="s">
        <v>267</v>
      </c>
      <c r="G124" s="230" t="s">
        <v>58</v>
      </c>
      <c r="H124" s="231" t="s">
        <v>266</v>
      </c>
      <c r="I124" s="232" t="s">
        <v>267</v>
      </c>
      <c r="J124" s="10" t="s">
        <v>58</v>
      </c>
      <c r="K124" s="10" t="s">
        <v>266</v>
      </c>
      <c r="L124" s="115" t="s">
        <v>267</v>
      </c>
      <c r="M124" s="2" t="s">
        <v>58</v>
      </c>
      <c r="N124" s="10" t="s">
        <v>266</v>
      </c>
      <c r="O124" s="66" t="s">
        <v>267</v>
      </c>
      <c r="Q124" s="264"/>
      <c r="R124" s="264"/>
      <c r="S124" s="264"/>
    </row>
    <row r="125" spans="1:19" ht="17.25" thickBot="1">
      <c r="A125" s="123" t="s">
        <v>146</v>
      </c>
      <c r="B125" s="124">
        <v>22.1</v>
      </c>
      <c r="C125" s="76">
        <v>4.5454544999999997E-3</v>
      </c>
      <c r="D125" s="13">
        <v>22.2</v>
      </c>
      <c r="E125" s="14">
        <f>IF(ISNUMBER(D125), (D125 - $B125) / $B125, "")</f>
        <v>4.5248868778279576E-3</v>
      </c>
      <c r="F125" s="16">
        <f>IF(ISNUMBER(D125), $B145 * E125, "")</f>
        <v>678.73303167419363</v>
      </c>
      <c r="G125" s="29">
        <v>22.2</v>
      </c>
      <c r="H125" s="14">
        <f>IF(ISNUMBER(G125), (G125 - $B125) / $B125, "")</f>
        <v>4.5248868778279576E-3</v>
      </c>
      <c r="I125" s="100">
        <f>IF(ISNUMBER(G125), $B145 * H125, "")</f>
        <v>678.73303167419363</v>
      </c>
      <c r="J125" s="13">
        <v>22.3</v>
      </c>
      <c r="K125" s="14">
        <f>IF(ISNUMBER(J125), (J125 - $B125) / $B125, "")</f>
        <v>9.0497737556560764E-3</v>
      </c>
      <c r="L125" s="16">
        <f>IF(ISNUMBER(J125), $B145 * K125, "")</f>
        <v>1357.4660633484114</v>
      </c>
      <c r="M125" s="29">
        <v>22.4</v>
      </c>
      <c r="N125" s="14">
        <f>IF(ISNUMBER(M125), (M125 - $B125) / $B125, "")</f>
        <v>1.3574660633484033E-2</v>
      </c>
      <c r="O125" s="16">
        <f>IF(ISNUMBER(M125), $B145 * N125, "")</f>
        <v>2036.199095022605</v>
      </c>
      <c r="Q125" s="274"/>
      <c r="R125" s="274"/>
      <c r="S125" s="274"/>
    </row>
    <row r="126" spans="1:19" ht="17.25" thickBot="1">
      <c r="A126" s="125" t="s">
        <v>200</v>
      </c>
      <c r="B126" s="126">
        <v>82.2</v>
      </c>
      <c r="C126" s="77">
        <v>-4.8426149999999998E-3</v>
      </c>
      <c r="D126" s="15">
        <v>83</v>
      </c>
      <c r="E126" s="32">
        <f t="shared" ref="E126:E129" si="62">IF(ISNUMBER(D126), (D126 - $B126) / $B126, "")</f>
        <v>9.7323600973235665E-3</v>
      </c>
      <c r="F126" s="18">
        <f>IF(ISNUMBER(D126), $B145 * E126, "")</f>
        <v>1459.8540145985351</v>
      </c>
      <c r="G126" s="31">
        <v>82.8</v>
      </c>
      <c r="H126" s="32">
        <f t="shared" ref="H126:H129" si="63">IF(ISNUMBER(G126), (G126 - $B126) / $B126, "")</f>
        <v>7.2992700729926311E-3</v>
      </c>
      <c r="I126" s="101">
        <f>IF(ISNUMBER(G126), $B145 * H126, "")</f>
        <v>1094.8905109488946</v>
      </c>
      <c r="J126" s="15">
        <v>82.9</v>
      </c>
      <c r="K126" s="32">
        <f t="shared" ref="K126:K129" si="64">IF(ISNUMBER(J126), (J126 - $B126) / $B126, "")</f>
        <v>8.5158150851581856E-3</v>
      </c>
      <c r="L126" s="18">
        <f>IF(ISNUMBER(J126), $B145 * K126, "")</f>
        <v>1277.3722627737279</v>
      </c>
      <c r="M126" s="31">
        <v>82.8</v>
      </c>
      <c r="N126" s="32">
        <f t="shared" ref="N126:N129" si="65">IF(ISNUMBER(M126), (M126 - $B126) / $B126, "")</f>
        <v>7.2992700729926311E-3</v>
      </c>
      <c r="O126" s="18">
        <f>IF(ISNUMBER(M126), $B145 * N126, "")</f>
        <v>1094.8905109488946</v>
      </c>
      <c r="Q126" s="274"/>
      <c r="R126" s="274"/>
      <c r="S126" s="274"/>
    </row>
    <row r="127" spans="1:19" ht="17.25" thickBot="1">
      <c r="A127" s="125" t="s">
        <v>98</v>
      </c>
      <c r="B127" s="126">
        <v>4.4000000000000004</v>
      </c>
      <c r="C127" s="77">
        <v>-1.12359551E-2</v>
      </c>
      <c r="D127" s="15">
        <v>4.42</v>
      </c>
      <c r="E127" s="32">
        <f t="shared" si="62"/>
        <v>4.5454545454544481E-3</v>
      </c>
      <c r="F127" s="18">
        <f>IF(ISNUMBER(D127), $B145 * E127, "")</f>
        <v>681.8181818181672</v>
      </c>
      <c r="G127" s="31">
        <v>4.42</v>
      </c>
      <c r="H127" s="32">
        <f t="shared" si="63"/>
        <v>4.5454545454544481E-3</v>
      </c>
      <c r="I127" s="101">
        <f>IF(ISNUMBER(G127), $B145 * H127, "")</f>
        <v>681.8181818181672</v>
      </c>
      <c r="J127" s="15">
        <v>4.4000000000000004</v>
      </c>
      <c r="K127" s="32">
        <f t="shared" si="64"/>
        <v>0</v>
      </c>
      <c r="L127" s="18">
        <f>IF(ISNUMBER(J127), $B145 * K127, "")</f>
        <v>0</v>
      </c>
      <c r="M127" s="31">
        <v>4.4000000000000004</v>
      </c>
      <c r="N127" s="32">
        <f t="shared" si="65"/>
        <v>0</v>
      </c>
      <c r="O127" s="18">
        <f>IF(ISNUMBER(M127), $B145 * N127, "")</f>
        <v>0</v>
      </c>
      <c r="Q127" s="264"/>
      <c r="R127" s="264"/>
      <c r="S127" s="264"/>
    </row>
    <row r="128" spans="1:19" ht="17.25" thickBot="1">
      <c r="A128" s="125" t="s">
        <v>65</v>
      </c>
      <c r="B128" s="126">
        <v>61.6</v>
      </c>
      <c r="C128" s="77">
        <v>-1.75438596E-2</v>
      </c>
      <c r="D128" s="15">
        <v>61.8</v>
      </c>
      <c r="E128" s="32">
        <f t="shared" si="62"/>
        <v>3.2467532467531776E-3</v>
      </c>
      <c r="F128" s="18">
        <f>IF(ISNUMBER(D128), $B145 * E128, "")</f>
        <v>487.01298701297662</v>
      </c>
      <c r="G128" s="31">
        <v>61.6</v>
      </c>
      <c r="H128" s="32">
        <f t="shared" si="63"/>
        <v>0</v>
      </c>
      <c r="I128" s="101">
        <f>IF(ISNUMBER(G128), $B145 * H128, "")</f>
        <v>0</v>
      </c>
      <c r="J128" s="15">
        <v>62.2</v>
      </c>
      <c r="K128" s="32">
        <f t="shared" si="64"/>
        <v>9.7402597402597626E-3</v>
      </c>
      <c r="L128" s="18">
        <f>IF(ISNUMBER(J128), $B145 * K128, "")</f>
        <v>1461.0389610389643</v>
      </c>
      <c r="M128" s="31">
        <v>61.1</v>
      </c>
      <c r="N128" s="32">
        <f t="shared" si="65"/>
        <v>-8.1168831168831161E-3</v>
      </c>
      <c r="O128" s="18">
        <f>IF(ISNUMBER(M128), $B145 * N128, "")</f>
        <v>-1217.5324675324673</v>
      </c>
      <c r="Q128" s="264"/>
      <c r="R128" s="264"/>
      <c r="S128" s="264"/>
    </row>
    <row r="129" spans="1:19" ht="17.25" thickBot="1">
      <c r="A129" s="127" t="s">
        <v>120</v>
      </c>
      <c r="B129" s="128">
        <v>36.6</v>
      </c>
      <c r="C129" s="78">
        <v>-1.8766755999999999E-2</v>
      </c>
      <c r="D129" s="20">
        <v>37.200000000000003</v>
      </c>
      <c r="E129" s="21">
        <f t="shared" si="62"/>
        <v>1.6393442622950859E-2</v>
      </c>
      <c r="F129" s="22">
        <f>IF(ISNUMBER(D129), $B145 * E129, "")</f>
        <v>2459.0163934426287</v>
      </c>
      <c r="G129" s="30">
        <v>37.6</v>
      </c>
      <c r="H129" s="21">
        <f t="shared" si="63"/>
        <v>2.7322404371584699E-2</v>
      </c>
      <c r="I129" s="105">
        <f>IF(ISNUMBER(G129), $B145 * H129, "")</f>
        <v>4098.3606557377052</v>
      </c>
      <c r="J129" s="20">
        <v>37.5</v>
      </c>
      <c r="K129" s="21">
        <f t="shared" si="64"/>
        <v>2.4590163934426191E-2</v>
      </c>
      <c r="L129" s="22">
        <f>IF(ISNUMBER(J129), $B145 * K129, "")</f>
        <v>3688.5245901639287</v>
      </c>
      <c r="M129" s="30">
        <v>36.9</v>
      </c>
      <c r="N129" s="21">
        <f t="shared" si="65"/>
        <v>8.1967213114753322E-3</v>
      </c>
      <c r="O129" s="22">
        <f>IF(ISNUMBER(M129), $B145 * N129, "")</f>
        <v>1229.5081967212998</v>
      </c>
      <c r="Q129" s="264"/>
      <c r="R129" s="264"/>
      <c r="S129" s="264"/>
    </row>
    <row r="130" spans="1:19" ht="17.25" thickBot="1">
      <c r="A130" s="125" t="s">
        <v>232</v>
      </c>
      <c r="B130" s="129">
        <v>79.400000000000006</v>
      </c>
      <c r="C130" s="80">
        <v>-1.9753086400000001E-2</v>
      </c>
      <c r="D130" s="106">
        <v>80.099999999999994</v>
      </c>
      <c r="E130" s="107">
        <f>IF(ISNUMBER(D130), (D130 - $B130) / $B130, "")</f>
        <v>8.8161209068008638E-3</v>
      </c>
      <c r="F130" s="108">
        <f>IF(ISNUMBER(D130), $B145 * E130, "")</f>
        <v>1322.4181360201296</v>
      </c>
      <c r="G130" s="109">
        <v>80.2</v>
      </c>
      <c r="H130" s="107">
        <f>IF(ISNUMBER(G130), (G130 - $B130) / $B130, "")</f>
        <v>1.0075566750629686E-2</v>
      </c>
      <c r="I130" s="110">
        <f>IF(ISNUMBER(G130), $B145 * H130, "")</f>
        <v>1511.335012594453</v>
      </c>
      <c r="J130" s="106">
        <v>79.900000000000006</v>
      </c>
      <c r="K130" s="107">
        <f>IF(ISNUMBER(J130), (J130 - $B130) / $B130, "")</f>
        <v>6.2972292191435762E-3</v>
      </c>
      <c r="L130" s="108">
        <f>IF(ISNUMBER(J130), $B145 * K130, "")</f>
        <v>944.58438287153638</v>
      </c>
      <c r="M130" s="109">
        <v>79.2</v>
      </c>
      <c r="N130" s="107">
        <f>IF(ISNUMBER(M130), (M130 - $B130) / $B130, "")</f>
        <v>-2.5188916876574662E-3</v>
      </c>
      <c r="O130" s="108">
        <f>IF(ISNUMBER(M130), $B145 * N130, "")</f>
        <v>-377.83375314861991</v>
      </c>
      <c r="Q130" s="264"/>
      <c r="R130" s="264"/>
      <c r="S130" s="264"/>
    </row>
    <row r="131" spans="1:19" ht="17.25" thickBot="1">
      <c r="A131" s="125" t="s">
        <v>214</v>
      </c>
      <c r="B131" s="126">
        <v>12.1</v>
      </c>
      <c r="C131" s="77">
        <v>-2.4193548400000001E-2</v>
      </c>
      <c r="D131" s="15">
        <v>12.4</v>
      </c>
      <c r="E131" s="32">
        <f t="shared" ref="E131:E134" si="66">IF(ISNUMBER(D131), (D131 - $B131) / $B131, "")</f>
        <v>2.4793388429752126E-2</v>
      </c>
      <c r="F131" s="18">
        <f>IF(ISNUMBER(D131), $B145 * E131, "")</f>
        <v>3719.0082644628187</v>
      </c>
      <c r="G131" s="31">
        <v>12.5</v>
      </c>
      <c r="H131" s="32">
        <f t="shared" ref="H131:H134" si="67">IF(ISNUMBER(G131), (G131 - $B131) / $B131, "")</f>
        <v>3.305785123966945E-2</v>
      </c>
      <c r="I131" s="101">
        <f>IF(ISNUMBER(G131), $B145 * H131, "")</f>
        <v>4958.6776859504171</v>
      </c>
      <c r="J131" s="15">
        <v>12.2</v>
      </c>
      <c r="K131" s="32">
        <f t="shared" ref="K131:K134" si="68">IF(ISNUMBER(J131), (J131 - $B131) / $B131, "")</f>
        <v>8.2644628099173261E-3</v>
      </c>
      <c r="L131" s="18">
        <f>IF(ISNUMBER(J131), $B145 * K131, "")</f>
        <v>1239.6694214875988</v>
      </c>
      <c r="M131" s="31">
        <v>12.2</v>
      </c>
      <c r="N131" s="32">
        <f t="shared" ref="N131:N134" si="69">IF(ISNUMBER(M131), (M131 - $B131) / $B131, "")</f>
        <v>8.2644628099173261E-3</v>
      </c>
      <c r="O131" s="18">
        <f>IF(ISNUMBER(M131), $B145 * N131, "")</f>
        <v>1239.6694214875988</v>
      </c>
      <c r="Q131" s="264"/>
      <c r="R131" s="264"/>
      <c r="S131" s="264"/>
    </row>
    <row r="132" spans="1:19" ht="17.25" thickBot="1">
      <c r="A132" s="125" t="s">
        <v>148</v>
      </c>
      <c r="B132" s="126">
        <v>13.2</v>
      </c>
      <c r="C132" s="77">
        <v>-2.9411764699999999E-2</v>
      </c>
      <c r="D132" s="15">
        <v>13.6</v>
      </c>
      <c r="E132" s="32">
        <f t="shared" si="66"/>
        <v>3.0303030303030332E-2</v>
      </c>
      <c r="F132" s="18">
        <f>IF(ISNUMBER(D132), $B145 * E132, "")</f>
        <v>4545.4545454545496</v>
      </c>
      <c r="G132" s="31">
        <v>13.8</v>
      </c>
      <c r="H132" s="32">
        <f t="shared" si="67"/>
        <v>4.5454545454545567E-2</v>
      </c>
      <c r="I132" s="101">
        <f>IF(ISNUMBER(G132), $B145 * H132, "")</f>
        <v>6818.1818181818353</v>
      </c>
      <c r="J132" s="15">
        <v>13.6</v>
      </c>
      <c r="K132" s="32">
        <f t="shared" si="68"/>
        <v>3.0303030303030332E-2</v>
      </c>
      <c r="L132" s="18">
        <f>IF(ISNUMBER(J132), $B145 * K132, "")</f>
        <v>4545.4545454545496</v>
      </c>
      <c r="M132" s="31">
        <v>13.8</v>
      </c>
      <c r="N132" s="32">
        <f t="shared" si="69"/>
        <v>4.5454545454545567E-2</v>
      </c>
      <c r="O132" s="18">
        <f>IF(ISNUMBER(M132), $B145 * N132, "")</f>
        <v>6818.1818181818353</v>
      </c>
      <c r="Q132" s="264"/>
      <c r="R132" s="264"/>
      <c r="S132" s="264"/>
    </row>
    <row r="133" spans="1:19" ht="17.25" thickBot="1">
      <c r="A133" s="125" t="s">
        <v>248</v>
      </c>
      <c r="B133" s="126">
        <v>92.7</v>
      </c>
      <c r="C133" s="77">
        <v>-3.1347962399999998E-2</v>
      </c>
      <c r="D133" s="15">
        <v>93.3</v>
      </c>
      <c r="E133" s="32">
        <f t="shared" si="66"/>
        <v>6.472491909385052E-3</v>
      </c>
      <c r="F133" s="18">
        <f>IF(ISNUMBER(D133), $B145 * E133, "")</f>
        <v>970.87378640775785</v>
      </c>
      <c r="G133" s="31">
        <v>94</v>
      </c>
      <c r="H133" s="32">
        <f t="shared" si="67"/>
        <v>1.4023732470334381E-2</v>
      </c>
      <c r="I133" s="101">
        <f>IF(ISNUMBER(G133), $B145 * H133, "")</f>
        <v>2103.559870550157</v>
      </c>
      <c r="J133" s="15">
        <v>93.4</v>
      </c>
      <c r="K133" s="32">
        <f t="shared" si="68"/>
        <v>7.5512405609493294E-3</v>
      </c>
      <c r="L133" s="18">
        <f>IF(ISNUMBER(J133), $B145 * K133, "")</f>
        <v>1132.6860841423993</v>
      </c>
      <c r="M133" s="31">
        <v>93.6</v>
      </c>
      <c r="N133" s="32">
        <f t="shared" si="69"/>
        <v>9.7087378640775771E-3</v>
      </c>
      <c r="O133" s="18">
        <f>IF(ISNUMBER(M133), $B145 * N133, "")</f>
        <v>1456.3106796116365</v>
      </c>
      <c r="Q133" s="33"/>
      <c r="R133" s="33"/>
    </row>
    <row r="134" spans="1:19" ht="17.25" thickBot="1">
      <c r="A134" s="130" t="s">
        <v>188</v>
      </c>
      <c r="B134" s="131">
        <v>17.899999999999999</v>
      </c>
      <c r="C134" s="79">
        <v>-3.2432432400000002E-2</v>
      </c>
      <c r="D134" s="24">
        <v>18.2</v>
      </c>
      <c r="E134" s="25">
        <f t="shared" si="66"/>
        <v>1.675977653631289E-2</v>
      </c>
      <c r="F134" s="104">
        <f>IF(ISNUMBER(D134), $B145 * E134, "")</f>
        <v>2513.9664804469335</v>
      </c>
      <c r="G134" s="102">
        <v>18.3</v>
      </c>
      <c r="H134" s="25">
        <f t="shared" si="67"/>
        <v>2.2346368715083921E-2</v>
      </c>
      <c r="I134" s="103">
        <f>IF(ISNUMBER(G134), $B145 * H134, "")</f>
        <v>3351.9553072625881</v>
      </c>
      <c r="J134" s="24">
        <v>18.2</v>
      </c>
      <c r="K134" s="25">
        <f t="shared" si="68"/>
        <v>1.675977653631289E-2</v>
      </c>
      <c r="L134" s="104">
        <f>IF(ISNUMBER(J134), $B145 * K134, "")</f>
        <v>2513.9664804469335</v>
      </c>
      <c r="M134" s="102">
        <v>18.100000000000001</v>
      </c>
      <c r="N134" s="25">
        <f t="shared" si="69"/>
        <v>1.1173184357542059E-2</v>
      </c>
      <c r="O134" s="104">
        <f>IF(ISNUMBER(M134), $B145 * N134, "")</f>
        <v>1675.9776536313088</v>
      </c>
      <c r="Q134" s="265"/>
      <c r="R134" s="266"/>
      <c r="S134" s="267"/>
    </row>
    <row r="135" spans="1:19">
      <c r="A135" s="123" t="s">
        <v>328</v>
      </c>
      <c r="B135" s="124">
        <v>0.23899999999999999</v>
      </c>
      <c r="C135" s="76">
        <v>-3.6290322600000001E-2</v>
      </c>
      <c r="D135" s="13">
        <v>0.23699999999999999</v>
      </c>
      <c r="E135" s="14">
        <f>IF(ISNUMBER(D135), (D135 - $B135) / $B135, "")</f>
        <v>-8.3682008368200916E-3</v>
      </c>
      <c r="F135" s="16">
        <f>IF(ISNUMBER(D135), $B145 * E135, "")</f>
        <v>-1255.2301255230138</v>
      </c>
      <c r="G135" s="29">
        <v>0.23499999999999999</v>
      </c>
      <c r="H135" s="14">
        <f>IF(ISNUMBER(G135), (G135 - $B135) / $B135, "")</f>
        <v>-1.6736401673640183E-2</v>
      </c>
      <c r="I135" s="100">
        <f>IF(ISNUMBER(G135), $B145 * H135, "")</f>
        <v>-2510.4602510460277</v>
      </c>
      <c r="J135" s="13">
        <v>0.23300000000000001</v>
      </c>
      <c r="K135" s="14">
        <f>IF(ISNUMBER(J135), (J135 - $B135) / $B135, "")</f>
        <v>-2.5104602510460157E-2</v>
      </c>
      <c r="L135" s="16">
        <f>IF(ISNUMBER(J135), $B145 * K135, "")</f>
        <v>-3765.6903765690236</v>
      </c>
      <c r="M135" s="29">
        <v>0.23100000000000001</v>
      </c>
      <c r="N135" s="14">
        <f>IF(ISNUMBER(M135), (M135 - $B135) / $B135, "")</f>
        <v>-3.3472803347280249E-2</v>
      </c>
      <c r="O135" s="16">
        <f>IF(ISNUMBER(M135), $B145 * N135, "")</f>
        <v>-5020.9205020920372</v>
      </c>
      <c r="Q135" s="268"/>
      <c r="R135" s="269"/>
      <c r="S135" s="270"/>
    </row>
    <row r="136" spans="1:19" ht="17.25" thickBot="1">
      <c r="A136" s="125" t="s">
        <v>186</v>
      </c>
      <c r="B136" s="126">
        <v>16.2</v>
      </c>
      <c r="C136" s="77">
        <v>-4.1420118300000003E-2</v>
      </c>
      <c r="D136" s="15">
        <v>16</v>
      </c>
      <c r="E136" s="32">
        <f t="shared" ref="E136:E139" si="70">IF(ISNUMBER(D136), (D136 - $B136) / $B136, "")</f>
        <v>-1.2345679012345635E-2</v>
      </c>
      <c r="F136" s="18">
        <f>IF(ISNUMBER(D136), $B145 * E136, "")</f>
        <v>-1851.8518518518451</v>
      </c>
      <c r="G136" s="31">
        <v>17.100000000000001</v>
      </c>
      <c r="H136" s="32">
        <f t="shared" ref="H136:H139" si="71">IF(ISNUMBER(G136), (G136 - $B136) / $B136, "")</f>
        <v>5.5555555555555691E-2</v>
      </c>
      <c r="I136" s="101">
        <f>IF(ISNUMBER(G136), $B145 * H136, "")</f>
        <v>8333.3333333333539</v>
      </c>
      <c r="J136" s="15">
        <v>16.7</v>
      </c>
      <c r="K136" s="32">
        <f t="shared" ref="K136:K139" si="72">IF(ISNUMBER(J136), (J136 - $B136) / $B136, "")</f>
        <v>3.0864197530864199E-2</v>
      </c>
      <c r="L136" s="18">
        <f>IF(ISNUMBER(J136), $B145 * K136, "")</f>
        <v>4629.6296296296296</v>
      </c>
      <c r="M136" s="31">
        <v>16.399999999999999</v>
      </c>
      <c r="N136" s="32">
        <f t="shared" ref="N136:N139" si="73">IF(ISNUMBER(M136), (M136 - $B136) / $B136, "")</f>
        <v>1.2345679012345635E-2</v>
      </c>
      <c r="O136" s="18">
        <f>IF(ISNUMBER(M136), $B145 * N136, "")</f>
        <v>1851.8518518518451</v>
      </c>
      <c r="Q136" s="271"/>
      <c r="R136" s="272"/>
      <c r="S136" s="273"/>
    </row>
    <row r="137" spans="1:19" ht="17.25" thickBot="1">
      <c r="A137" s="125" t="s">
        <v>176</v>
      </c>
      <c r="B137" s="126">
        <v>22.4</v>
      </c>
      <c r="C137" s="77">
        <v>-4.6808510599999999E-2</v>
      </c>
      <c r="D137" s="15">
        <v>22.1</v>
      </c>
      <c r="E137" s="32">
        <f t="shared" si="70"/>
        <v>-1.3392857142857017E-2</v>
      </c>
      <c r="F137" s="18">
        <f>IF(ISNUMBER(D137), $B145 * E137, "")</f>
        <v>-2008.9285714285527</v>
      </c>
      <c r="G137" s="31">
        <v>23</v>
      </c>
      <c r="H137" s="32">
        <f t="shared" si="71"/>
        <v>2.678571428571435E-2</v>
      </c>
      <c r="I137" s="101">
        <f>IF(ISNUMBER(G137), $B145 * H137, "")</f>
        <v>4017.8571428571527</v>
      </c>
      <c r="J137" s="15">
        <v>22.7</v>
      </c>
      <c r="K137" s="32">
        <f t="shared" si="72"/>
        <v>1.3392857142857175E-2</v>
      </c>
      <c r="L137" s="18">
        <f>IF(ISNUMBER(J137), $B145 * K137, "")</f>
        <v>2008.9285714285763</v>
      </c>
      <c r="M137" s="31">
        <v>22.4</v>
      </c>
      <c r="N137" s="32">
        <f t="shared" si="73"/>
        <v>0</v>
      </c>
      <c r="O137" s="18">
        <f>IF(ISNUMBER(M137), $B145 * N137, "")</f>
        <v>0</v>
      </c>
      <c r="Q137" s="264"/>
      <c r="R137" s="264"/>
      <c r="S137" s="264"/>
    </row>
    <row r="138" spans="1:19" ht="17.25" thickBot="1">
      <c r="A138" s="125" t="s">
        <v>72</v>
      </c>
      <c r="B138" s="126">
        <v>34.299999999999997</v>
      </c>
      <c r="C138" s="77">
        <v>-4.9861495800000002E-2</v>
      </c>
      <c r="D138" s="15">
        <v>34.4</v>
      </c>
      <c r="E138" s="32">
        <f t="shared" si="70"/>
        <v>2.9154518950437734E-3</v>
      </c>
      <c r="F138" s="18">
        <f>IF(ISNUMBER(D138), $B145 * E138, "")</f>
        <v>437.31778425656603</v>
      </c>
      <c r="G138" s="31">
        <v>35.799999999999997</v>
      </c>
      <c r="H138" s="32">
        <f t="shared" si="71"/>
        <v>4.3731778425655982E-2</v>
      </c>
      <c r="I138" s="101">
        <f>IF(ISNUMBER(G138), $B145 * H138, "")</f>
        <v>6559.7667638483972</v>
      </c>
      <c r="J138" s="15">
        <v>35.1</v>
      </c>
      <c r="K138" s="32">
        <f t="shared" si="72"/>
        <v>2.3323615160349979E-2</v>
      </c>
      <c r="L138" s="18">
        <f>IF(ISNUMBER(J138), $B145 * K138, "")</f>
        <v>3498.5422740524969</v>
      </c>
      <c r="M138" s="31">
        <v>35.1</v>
      </c>
      <c r="N138" s="32">
        <f t="shared" si="73"/>
        <v>2.3323615160349979E-2</v>
      </c>
      <c r="O138" s="18">
        <f>IF(ISNUMBER(M138), $B145 * N138, "")</f>
        <v>3498.5422740524969</v>
      </c>
      <c r="Q138" s="274"/>
      <c r="R138" s="274"/>
      <c r="S138" s="274"/>
    </row>
    <row r="139" spans="1:19" ht="17.25" thickBot="1">
      <c r="A139" s="127" t="s">
        <v>206</v>
      </c>
      <c r="B139" s="128">
        <v>15.1</v>
      </c>
      <c r="C139" s="78">
        <v>-5.0314465400000001E-2</v>
      </c>
      <c r="D139" s="20">
        <v>15.2</v>
      </c>
      <c r="E139" s="21">
        <f t="shared" si="70"/>
        <v>6.6225165562913673E-3</v>
      </c>
      <c r="F139" s="22">
        <f>IF(ISNUMBER(D139), $B145 * E139, "")</f>
        <v>993.37748344370505</v>
      </c>
      <c r="G139" s="30">
        <v>15.7</v>
      </c>
      <c r="H139" s="21">
        <f t="shared" si="71"/>
        <v>3.9735099337748318E-2</v>
      </c>
      <c r="I139" s="105">
        <f>IF(ISNUMBER(G139), $B145 * H139, "")</f>
        <v>5960.2649006622478</v>
      </c>
      <c r="J139" s="20">
        <v>15.8</v>
      </c>
      <c r="K139" s="21">
        <f t="shared" si="72"/>
        <v>4.6357615894039805E-2</v>
      </c>
      <c r="L139" s="22">
        <f>IF(ISNUMBER(J139), $B145 * K139, "")</f>
        <v>6953.6423841059705</v>
      </c>
      <c r="M139" s="30">
        <v>15.7</v>
      </c>
      <c r="N139" s="21">
        <f t="shared" si="73"/>
        <v>3.9735099337748318E-2</v>
      </c>
      <c r="O139" s="22">
        <f>IF(ISNUMBER(M139), $B145 * N139, "")</f>
        <v>5960.2649006622478</v>
      </c>
      <c r="Q139" s="274"/>
      <c r="R139" s="274"/>
      <c r="S139" s="274"/>
    </row>
    <row r="140" spans="1:19" ht="17.25" thickBot="1">
      <c r="A140" s="125" t="s">
        <v>208</v>
      </c>
      <c r="B140" s="129">
        <v>18.8</v>
      </c>
      <c r="C140" s="80">
        <v>-5.0505050500000002E-2</v>
      </c>
      <c r="D140" s="106">
        <v>18.899999999999999</v>
      </c>
      <c r="E140" s="107">
        <f>IF(ISNUMBER(D140), (D140 - $B140) / $B140, "")</f>
        <v>5.319148936170099E-3</v>
      </c>
      <c r="F140" s="108">
        <f>IF(ISNUMBER(D140), $B145 * E140, "")</f>
        <v>797.87234042551484</v>
      </c>
      <c r="G140" s="109">
        <v>19.399999999999999</v>
      </c>
      <c r="H140" s="107">
        <f>IF(ISNUMBER(G140), (G140 - $B140) / $B140, "")</f>
        <v>3.1914893617021163E-2</v>
      </c>
      <c r="I140" s="110">
        <f>IF(ISNUMBER(G140), $B145 * H140, "")</f>
        <v>4787.2340425531747</v>
      </c>
      <c r="J140" s="106">
        <v>19.2</v>
      </c>
      <c r="K140" s="107">
        <f>IF(ISNUMBER(J140), (J140 - $B140) / $B140, "")</f>
        <v>2.1276595744680774E-2</v>
      </c>
      <c r="L140" s="108">
        <f>IF(ISNUMBER(J140), $B145 * K140, "")</f>
        <v>3191.4893617021162</v>
      </c>
      <c r="M140" s="109">
        <v>19.100000000000001</v>
      </c>
      <c r="N140" s="107">
        <f>IF(ISNUMBER(M140), (M140 - $B140) / $B140, "")</f>
        <v>1.5957446808510675E-2</v>
      </c>
      <c r="O140" s="108">
        <f>IF(ISNUMBER(M140), $B145 * N140, "")</f>
        <v>2393.6170212766015</v>
      </c>
      <c r="Q140" s="264"/>
      <c r="R140" s="264"/>
      <c r="S140" s="264"/>
    </row>
    <row r="141" spans="1:19" ht="17.25" thickBot="1">
      <c r="A141" s="125" t="s">
        <v>202</v>
      </c>
      <c r="B141" s="126">
        <v>20.3</v>
      </c>
      <c r="C141" s="77">
        <v>-6.4516129000000005E-2</v>
      </c>
      <c r="D141" s="15">
        <v>21.2</v>
      </c>
      <c r="E141" s="32">
        <f t="shared" ref="E141:E144" si="74">IF(ISNUMBER(D141), (D141 - $B141) / $B141, "")</f>
        <v>4.4334975369458053E-2</v>
      </c>
      <c r="F141" s="18">
        <f>IF(ISNUMBER(D141), $B145 * E141, "")</f>
        <v>6650.2463054187083</v>
      </c>
      <c r="G141" s="31">
        <v>21.4</v>
      </c>
      <c r="H141" s="32">
        <f t="shared" ref="H141:H144" si="75">IF(ISNUMBER(G141), (G141 - $B141) / $B141, "")</f>
        <v>5.4187192118226493E-2</v>
      </c>
      <c r="I141" s="101">
        <f>IF(ISNUMBER(G141), $B145 * H141, "")</f>
        <v>8128.0788177339737</v>
      </c>
      <c r="J141" s="15">
        <v>21</v>
      </c>
      <c r="K141" s="32">
        <f t="shared" ref="K141:K144" si="76">IF(ISNUMBER(J141), (J141 - $B141) / $B141, "")</f>
        <v>3.448275862068962E-2</v>
      </c>
      <c r="L141" s="18">
        <f>IF(ISNUMBER(J141), $B145 * K141, "")</f>
        <v>5172.4137931034429</v>
      </c>
      <c r="M141" s="31">
        <v>21.2</v>
      </c>
      <c r="N141" s="32">
        <f t="shared" ref="N141:N144" si="77">IF(ISNUMBER(M141), (M141 - $B141) / $B141, "")</f>
        <v>4.4334975369458053E-2</v>
      </c>
      <c r="O141" s="18">
        <f>IF(ISNUMBER(M141), $B145 * N141, "")</f>
        <v>6650.2463054187083</v>
      </c>
      <c r="Q141" s="264"/>
      <c r="R141" s="264"/>
      <c r="S141" s="264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64"/>
      <c r="R142" s="264"/>
      <c r="S142" s="264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53"/>
      <c r="R143" s="254"/>
      <c r="S143" s="255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56"/>
      <c r="R144" s="257"/>
      <c r="S144" s="258"/>
    </row>
    <row r="145" spans="1:19" ht="17.25" thickBot="1">
      <c r="A145" s="132" t="s">
        <v>268</v>
      </c>
      <c r="B145" s="317">
        <f>$B$37</f>
        <v>150000</v>
      </c>
      <c r="C145" s="318"/>
      <c r="D145" s="26" t="s">
        <v>269</v>
      </c>
      <c r="E145" s="27">
        <f>IF(COUNT(E125:E144), SUM(E125:E144) / COUNT(E125:E144), 0)</f>
        <v>8.8631212494430494E-3</v>
      </c>
      <c r="F145" s="28">
        <f>SUM(F125:F144)</f>
        <v>22600.959186079774</v>
      </c>
      <c r="G145" s="26" t="s">
        <v>269</v>
      </c>
      <c r="H145" s="27">
        <f>IF(COUNT(H125:H144), SUM(H125:H144) / COUNT(H125:H144), 0)</f>
        <v>2.3754347774376738E-2</v>
      </c>
      <c r="I145" s="28">
        <f>SUM(I125:I144)</f>
        <v>60573.586824660677</v>
      </c>
      <c r="J145" s="26" t="s">
        <v>269</v>
      </c>
      <c r="K145" s="27">
        <f>IF(COUNT(K125:K144), SUM(K125:K144) / COUNT(K125:K144), 0)</f>
        <v>1.5627340560463242E-2</v>
      </c>
      <c r="L145" s="28">
        <f>SUM(L125:L144)</f>
        <v>39849.718429181252</v>
      </c>
      <c r="M145" s="26" t="s">
        <v>269</v>
      </c>
      <c r="N145" s="27">
        <f>IF(COUNT(N125:N144), SUM(N125:N144) / COUNT(N125:N144), 0)</f>
        <v>1.1485871767095666E-2</v>
      </c>
      <c r="O145" s="28">
        <f>SUM(O125:O144)</f>
        <v>29288.973006093955</v>
      </c>
      <c r="Q145" s="259"/>
      <c r="R145" s="260"/>
      <c r="S145" s="261"/>
    </row>
    <row r="147" spans="1:19" ht="17.25" thickBot="1"/>
    <row r="148" spans="1:19" ht="17.25" thickBot="1">
      <c r="A148" s="275" t="s">
        <v>257</v>
      </c>
      <c r="B148" s="276"/>
      <c r="C148" s="276"/>
      <c r="D148" s="276"/>
      <c r="E148" s="276"/>
      <c r="F148" s="276"/>
      <c r="G148" s="276"/>
      <c r="H148" s="276"/>
      <c r="I148" s="276"/>
      <c r="J148" s="276"/>
      <c r="K148" s="276"/>
      <c r="L148" s="276"/>
      <c r="M148" s="276"/>
      <c r="N148" s="276"/>
      <c r="O148" s="277"/>
      <c r="Q148" s="274"/>
      <c r="R148" s="274"/>
      <c r="S148" s="274"/>
    </row>
    <row r="149" spans="1:19" ht="17.25" thickBot="1">
      <c r="A149" s="229" t="s">
        <v>265</v>
      </c>
      <c r="B149" s="275" t="s">
        <v>49</v>
      </c>
      <c r="C149" s="277"/>
      <c r="D149" s="275" t="s">
        <v>58</v>
      </c>
      <c r="E149" s="276"/>
      <c r="F149" s="277"/>
      <c r="G149" s="278">
        <f>_xlfn.IFNA(VLOOKUP(B149, 현재가테이블!$B$2:$D$200, 2, FALSE), "-")</f>
        <v>74050000</v>
      </c>
      <c r="H149" s="279"/>
      <c r="I149" s="280"/>
      <c r="J149" s="275" t="s">
        <v>59</v>
      </c>
      <c r="K149" s="276"/>
      <c r="L149" s="277"/>
      <c r="M149" s="281">
        <f>_xlfn.IFNA(VLOOKUP(B149, 현재가테이블!$B$2:$D$200, 3, FALSE), "-")</f>
        <v>-1.04236269E-2</v>
      </c>
      <c r="N149" s="282"/>
      <c r="O149" s="283"/>
      <c r="Q149" s="274"/>
      <c r="R149" s="274"/>
      <c r="S149" s="274"/>
    </row>
    <row r="150" spans="1:19" ht="17.25" thickBot="1">
      <c r="A150" s="319" t="s">
        <v>55</v>
      </c>
      <c r="B150" s="315" t="str">
        <f>TEXT($G$1, "[$-ko-KR]yyyy-mm-dd(ddd) ") &amp; "오전 00:00"</f>
        <v>2021-10-19(화) 오전 00:00</v>
      </c>
      <c r="C150" s="316"/>
      <c r="D150" s="288" t="str">
        <f>TEXT($G$1, "[$-ko-KR]yyyy-mm-dd(ddd) ") &amp; "오후 14:00"</f>
        <v>2021-10-19(화) 오후 14:00</v>
      </c>
      <c r="E150" s="289"/>
      <c r="F150" s="290"/>
      <c r="G150" s="288" t="str">
        <f>TEXT($G$1, "[$-ko-KR]yyyy-mm-dd(ddd) ") &amp; "오후 19:00"</f>
        <v>2021-10-19(화) 오후 19:00</v>
      </c>
      <c r="H150" s="289"/>
      <c r="I150" s="290"/>
      <c r="J150" s="288" t="str">
        <f>TEXT($G$1, "[$-ko-KR]yyyy-mm-dd(ddd) ") &amp; "오후 21:00"</f>
        <v>2021-10-19(화) 오후 21:00</v>
      </c>
      <c r="K150" s="289"/>
      <c r="L150" s="290"/>
      <c r="M150" s="288" t="str">
        <f>TEXT($G$1+1, "[$-ko-KR]yyyy-mm-dd(ddd) ") &amp; "오전 00:00"</f>
        <v>2021-10-20(수) 오전 00:00</v>
      </c>
      <c r="N150" s="289"/>
      <c r="O150" s="290"/>
      <c r="Q150" s="274"/>
      <c r="R150" s="274"/>
      <c r="S150" s="274"/>
    </row>
    <row r="151" spans="1:19" ht="17.25" thickBot="1">
      <c r="A151" s="320"/>
      <c r="B151" s="121" t="s">
        <v>58</v>
      </c>
      <c r="C151" s="122" t="s">
        <v>59</v>
      </c>
      <c r="D151" s="2" t="s">
        <v>58</v>
      </c>
      <c r="E151" s="10" t="s">
        <v>266</v>
      </c>
      <c r="F151" s="11" t="s">
        <v>267</v>
      </c>
      <c r="G151" s="230" t="s">
        <v>58</v>
      </c>
      <c r="H151" s="231" t="s">
        <v>266</v>
      </c>
      <c r="I151" s="232" t="s">
        <v>267</v>
      </c>
      <c r="J151" s="10" t="s">
        <v>58</v>
      </c>
      <c r="K151" s="10" t="s">
        <v>266</v>
      </c>
      <c r="L151" s="115" t="s">
        <v>267</v>
      </c>
      <c r="M151" s="2" t="s">
        <v>58</v>
      </c>
      <c r="N151" s="10" t="s">
        <v>266</v>
      </c>
      <c r="O151" s="66" t="s">
        <v>267</v>
      </c>
      <c r="Q151" s="264"/>
      <c r="R151" s="264"/>
      <c r="S151" s="264"/>
    </row>
    <row r="152" spans="1:19" ht="17.25" thickBot="1">
      <c r="A152" s="123" t="s">
        <v>80</v>
      </c>
      <c r="B152" s="124">
        <v>840</v>
      </c>
      <c r="C152" s="76">
        <v>-1.6393442599999999E-2</v>
      </c>
      <c r="D152" s="13">
        <v>841</v>
      </c>
      <c r="E152" s="14">
        <f>IF(ISNUMBER(D152), (D152 - $B152) / $B152, "")</f>
        <v>1.1904761904761906E-3</v>
      </c>
      <c r="F152" s="16">
        <f>IF(ISNUMBER(D152), $B172 * E152, "")</f>
        <v>178.57142857142858</v>
      </c>
      <c r="G152" s="29">
        <v>846</v>
      </c>
      <c r="H152" s="14">
        <f>IF(ISNUMBER(G152), (G152 - $B152) / $B152, "")</f>
        <v>7.1428571428571426E-3</v>
      </c>
      <c r="I152" s="100">
        <f>IF(ISNUMBER(G152), $B172 * H152, "")</f>
        <v>1071.4285714285713</v>
      </c>
      <c r="J152" s="13">
        <v>847</v>
      </c>
      <c r="K152" s="14">
        <f>IF(ISNUMBER(J152), (J152 - $B152) / $B152, "")</f>
        <v>8.3333333333333332E-3</v>
      </c>
      <c r="L152" s="16">
        <f>IF(ISNUMBER(J152), $B172 * K152, "")</f>
        <v>1250</v>
      </c>
      <c r="M152" s="29">
        <v>837</v>
      </c>
      <c r="N152" s="14">
        <f>IF(ISNUMBER(M152), (M152 - $B152) / $B152, "")</f>
        <v>-3.5714285714285713E-3</v>
      </c>
      <c r="O152" s="16">
        <f>IF(ISNUMBER(M152), $B172 * N152, "")</f>
        <v>-535.71428571428567</v>
      </c>
      <c r="Q152" s="274"/>
      <c r="R152" s="274"/>
      <c r="S152" s="274"/>
    </row>
    <row r="153" spans="1:19" ht="17.25" thickBot="1">
      <c r="A153" s="125" t="s">
        <v>116</v>
      </c>
      <c r="B153" s="126">
        <v>227</v>
      </c>
      <c r="C153" s="77">
        <v>-1.73160173E-2</v>
      </c>
      <c r="D153" s="15">
        <v>227</v>
      </c>
      <c r="E153" s="32">
        <f t="shared" ref="E153:E156" si="78">IF(ISNUMBER(D153), (D153 - $B153) / $B153, "")</f>
        <v>0</v>
      </c>
      <c r="F153" s="18">
        <f>IF(ISNUMBER(D153), $B172 * E153, "")</f>
        <v>0</v>
      </c>
      <c r="G153" s="31">
        <v>226</v>
      </c>
      <c r="H153" s="32">
        <f t="shared" ref="H153:H156" si="79">IF(ISNUMBER(G153), (G153 - $B153) / $B153, "")</f>
        <v>-4.4052863436123352E-3</v>
      </c>
      <c r="I153" s="101">
        <f>IF(ISNUMBER(G153), $B172 * H153, "")</f>
        <v>-660.79295154185024</v>
      </c>
      <c r="J153" s="15">
        <v>225</v>
      </c>
      <c r="K153" s="32">
        <f t="shared" ref="K153:K156" si="80">IF(ISNUMBER(J153), (J153 - $B153) / $B153, "")</f>
        <v>-8.8105726872246704E-3</v>
      </c>
      <c r="L153" s="18">
        <f>IF(ISNUMBER(J153), $B172 * K153, "")</f>
        <v>-1321.5859030837005</v>
      </c>
      <c r="M153" s="31">
        <v>225</v>
      </c>
      <c r="N153" s="32">
        <f t="shared" ref="N153:N156" si="81">IF(ISNUMBER(M153), (M153 - $B153) / $B153, "")</f>
        <v>-8.8105726872246704E-3</v>
      </c>
      <c r="O153" s="18">
        <f>IF(ISNUMBER(M153), $B172 * N153, "")</f>
        <v>-1321.5859030837005</v>
      </c>
      <c r="Q153" s="274"/>
      <c r="R153" s="274"/>
      <c r="S153" s="274"/>
    </row>
    <row r="154" spans="1:19" ht="17.25" thickBot="1">
      <c r="A154" s="125" t="s">
        <v>126</v>
      </c>
      <c r="B154" s="126">
        <v>147</v>
      </c>
      <c r="C154" s="77">
        <v>-0.02</v>
      </c>
      <c r="D154" s="15">
        <v>146</v>
      </c>
      <c r="E154" s="32">
        <f t="shared" si="78"/>
        <v>-6.8027210884353739E-3</v>
      </c>
      <c r="F154" s="18">
        <f>IF(ISNUMBER(D154), $B172 * E154, "")</f>
        <v>-1020.408163265306</v>
      </c>
      <c r="G154" s="31">
        <v>144</v>
      </c>
      <c r="H154" s="32">
        <f t="shared" si="79"/>
        <v>-2.0408163265306121E-2</v>
      </c>
      <c r="I154" s="101">
        <f>IF(ISNUMBER(G154), $B172 * H154, "")</f>
        <v>-3061.2244897959181</v>
      </c>
      <c r="J154" s="15">
        <v>144</v>
      </c>
      <c r="K154" s="32">
        <f t="shared" si="80"/>
        <v>-2.0408163265306121E-2</v>
      </c>
      <c r="L154" s="18">
        <f>IF(ISNUMBER(J154), $B172 * K154, "")</f>
        <v>-3061.2244897959181</v>
      </c>
      <c r="M154" s="31">
        <v>144</v>
      </c>
      <c r="N154" s="32">
        <f t="shared" si="81"/>
        <v>-2.0408163265306121E-2</v>
      </c>
      <c r="O154" s="18">
        <f>IF(ISNUMBER(M154), $B172 * N154, "")</f>
        <v>-3061.2244897959181</v>
      </c>
      <c r="Q154" s="264"/>
      <c r="R154" s="264"/>
      <c r="S154" s="264"/>
    </row>
    <row r="155" spans="1:19" ht="17.25" thickBot="1">
      <c r="A155" s="125" t="s">
        <v>164</v>
      </c>
      <c r="B155" s="126">
        <v>215</v>
      </c>
      <c r="C155" s="77">
        <v>-2.2727272699999999E-2</v>
      </c>
      <c r="D155" s="15">
        <v>220</v>
      </c>
      <c r="E155" s="32">
        <f t="shared" si="78"/>
        <v>2.3255813953488372E-2</v>
      </c>
      <c r="F155" s="18">
        <f>IF(ISNUMBER(D155), $B172 * E155, "")</f>
        <v>3488.3720930232557</v>
      </c>
      <c r="G155" s="31">
        <v>219</v>
      </c>
      <c r="H155" s="32">
        <f t="shared" si="79"/>
        <v>1.8604651162790697E-2</v>
      </c>
      <c r="I155" s="101">
        <f>IF(ISNUMBER(G155), $B172 * H155, "")</f>
        <v>2790.6976744186045</v>
      </c>
      <c r="J155" s="15">
        <v>218</v>
      </c>
      <c r="K155" s="32">
        <f t="shared" si="80"/>
        <v>1.3953488372093023E-2</v>
      </c>
      <c r="L155" s="18">
        <f>IF(ISNUMBER(J155), $B172 * K155, "")</f>
        <v>2093.0232558139533</v>
      </c>
      <c r="M155" s="31">
        <v>216</v>
      </c>
      <c r="N155" s="32">
        <f t="shared" si="81"/>
        <v>4.6511627906976744E-3</v>
      </c>
      <c r="O155" s="18">
        <f>IF(ISNUMBER(M155), $B172 * N155, "")</f>
        <v>697.67441860465112</v>
      </c>
      <c r="Q155" s="264"/>
      <c r="R155" s="264"/>
      <c r="S155" s="264"/>
    </row>
    <row r="156" spans="1:19" ht="17.25" thickBot="1">
      <c r="A156" s="127" t="s">
        <v>136</v>
      </c>
      <c r="B156" s="128">
        <v>341</v>
      </c>
      <c r="C156" s="78">
        <v>-2.2922636100000001E-2</v>
      </c>
      <c r="D156" s="20">
        <v>353</v>
      </c>
      <c r="E156" s="21">
        <f t="shared" si="78"/>
        <v>3.519061583577713E-2</v>
      </c>
      <c r="F156" s="22">
        <f>IF(ISNUMBER(D156), $B172 * E156, "")</f>
        <v>5278.5923753665693</v>
      </c>
      <c r="G156" s="30">
        <v>346</v>
      </c>
      <c r="H156" s="21">
        <f t="shared" si="79"/>
        <v>1.466275659824047E-2</v>
      </c>
      <c r="I156" s="105">
        <f>IF(ISNUMBER(G156), $B172 * H156, "")</f>
        <v>2199.4134897360705</v>
      </c>
      <c r="J156" s="20">
        <v>349</v>
      </c>
      <c r="K156" s="21">
        <f t="shared" si="80"/>
        <v>2.3460410557184751E-2</v>
      </c>
      <c r="L156" s="22">
        <f>IF(ISNUMBER(J156), $B172 * K156, "")</f>
        <v>3519.0615835777126</v>
      </c>
      <c r="M156" s="30">
        <v>347</v>
      </c>
      <c r="N156" s="21">
        <f t="shared" si="81"/>
        <v>1.7595307917888565E-2</v>
      </c>
      <c r="O156" s="22">
        <f>IF(ISNUMBER(M156), $B172 * N156, "")</f>
        <v>2639.2961876832846</v>
      </c>
      <c r="Q156" s="264"/>
      <c r="R156" s="264"/>
      <c r="S156" s="264"/>
    </row>
    <row r="157" spans="1:19" ht="17.25" thickBot="1">
      <c r="A157" s="125" t="s">
        <v>192</v>
      </c>
      <c r="B157" s="129">
        <v>124</v>
      </c>
      <c r="C157" s="80">
        <v>-2.3622047199999999E-2</v>
      </c>
      <c r="D157" s="106">
        <v>124</v>
      </c>
      <c r="E157" s="107">
        <f>IF(ISNUMBER(D157), (D157 - $B157) / $B157, "")</f>
        <v>0</v>
      </c>
      <c r="F157" s="108">
        <f>IF(ISNUMBER(D157), $B172 * E157, "")</f>
        <v>0</v>
      </c>
      <c r="G157" s="109">
        <v>126</v>
      </c>
      <c r="H157" s="107">
        <f>IF(ISNUMBER(G157), (G157 - $B157) / $B157, "")</f>
        <v>1.6129032258064516E-2</v>
      </c>
      <c r="I157" s="110">
        <f>IF(ISNUMBER(G157), $B172 * H157, "")</f>
        <v>2419.3548387096776</v>
      </c>
      <c r="J157" s="106">
        <v>124</v>
      </c>
      <c r="K157" s="107">
        <f>IF(ISNUMBER(J157), (J157 - $B157) / $B157, "")</f>
        <v>0</v>
      </c>
      <c r="L157" s="108">
        <f>IF(ISNUMBER(J157), $B172 * K157, "")</f>
        <v>0</v>
      </c>
      <c r="M157" s="109">
        <v>123</v>
      </c>
      <c r="N157" s="107">
        <f>IF(ISNUMBER(M157), (M157 - $B157) / $B157, "")</f>
        <v>-8.0645161290322578E-3</v>
      </c>
      <c r="O157" s="108">
        <f>IF(ISNUMBER(M157), $B172 * N157, "")</f>
        <v>-1209.6774193548388</v>
      </c>
      <c r="Q157" s="264"/>
      <c r="R157" s="264"/>
      <c r="S157" s="264"/>
    </row>
    <row r="158" spans="1:19" ht="17.25" thickBot="1">
      <c r="A158" s="125" t="s">
        <v>172</v>
      </c>
      <c r="B158" s="126">
        <v>415</v>
      </c>
      <c r="C158" s="77">
        <v>-2.5821596200000001E-2</v>
      </c>
      <c r="D158" s="15">
        <v>422</v>
      </c>
      <c r="E158" s="32">
        <f t="shared" ref="E158:E161" si="82">IF(ISNUMBER(D158), (D158 - $B158) / $B158, "")</f>
        <v>1.6867469879518072E-2</v>
      </c>
      <c r="F158" s="18">
        <f>IF(ISNUMBER(D158), $B172 * E158, "")</f>
        <v>2530.1204819277109</v>
      </c>
      <c r="G158" s="31">
        <v>426</v>
      </c>
      <c r="H158" s="32">
        <f t="shared" ref="H158:H161" si="83">IF(ISNUMBER(G158), (G158 - $B158) / $B158, "")</f>
        <v>2.6506024096385541E-2</v>
      </c>
      <c r="I158" s="101">
        <f>IF(ISNUMBER(G158), $B172 * H158, "")</f>
        <v>3975.9036144578313</v>
      </c>
      <c r="J158" s="15">
        <v>426</v>
      </c>
      <c r="K158" s="32">
        <f t="shared" ref="K158:K161" si="84">IF(ISNUMBER(J158), (J158 - $B158) / $B158, "")</f>
        <v>2.6506024096385541E-2</v>
      </c>
      <c r="L158" s="18">
        <f>IF(ISNUMBER(J158), $B172 * K158, "")</f>
        <v>3975.9036144578313</v>
      </c>
      <c r="M158" s="31">
        <v>419</v>
      </c>
      <c r="N158" s="32">
        <f t="shared" ref="N158:N161" si="85">IF(ISNUMBER(M158), (M158 - $B158) / $B158, "")</f>
        <v>9.6385542168674707E-3</v>
      </c>
      <c r="O158" s="18">
        <f>IF(ISNUMBER(M158), $B172 * N158, "")</f>
        <v>1445.7831325301206</v>
      </c>
      <c r="Q158" s="264"/>
      <c r="R158" s="264"/>
      <c r="S158" s="264"/>
    </row>
    <row r="159" spans="1:19" ht="17.25" thickBot="1">
      <c r="A159" s="125" t="s">
        <v>61</v>
      </c>
      <c r="B159" s="126">
        <v>919</v>
      </c>
      <c r="C159" s="77">
        <v>-2.7513227500000001E-2</v>
      </c>
      <c r="D159" s="15">
        <v>929</v>
      </c>
      <c r="E159" s="32">
        <f t="shared" si="82"/>
        <v>1.088139281828074E-2</v>
      </c>
      <c r="F159" s="18">
        <f>IF(ISNUMBER(D159), $B172 * E159, "")</f>
        <v>1632.2089227421111</v>
      </c>
      <c r="G159" s="31">
        <v>938</v>
      </c>
      <c r="H159" s="32">
        <f t="shared" si="83"/>
        <v>2.0674646354733407E-2</v>
      </c>
      <c r="I159" s="101">
        <f>IF(ISNUMBER(G159), $B172 * H159, "")</f>
        <v>3101.1969532100111</v>
      </c>
      <c r="J159" s="15">
        <v>933</v>
      </c>
      <c r="K159" s="32">
        <f t="shared" si="84"/>
        <v>1.5233949945593036E-2</v>
      </c>
      <c r="L159" s="18">
        <f>IF(ISNUMBER(J159), $B172 * K159, "")</f>
        <v>2285.0924918389555</v>
      </c>
      <c r="M159" s="31">
        <v>923</v>
      </c>
      <c r="N159" s="32">
        <f t="shared" si="85"/>
        <v>4.3525571273122961E-3</v>
      </c>
      <c r="O159" s="18">
        <f>IF(ISNUMBER(M159), $B172 * N159, "")</f>
        <v>652.88356909684444</v>
      </c>
      <c r="Q159" s="264"/>
      <c r="R159" s="264"/>
      <c r="S159" s="264"/>
    </row>
    <row r="160" spans="1:19" ht="17.25" thickBot="1">
      <c r="A160" s="125" t="s">
        <v>252</v>
      </c>
      <c r="B160" s="126">
        <v>382</v>
      </c>
      <c r="C160" s="77">
        <v>-2.79898219E-2</v>
      </c>
      <c r="D160" s="15">
        <v>390</v>
      </c>
      <c r="E160" s="32">
        <f t="shared" si="82"/>
        <v>2.0942408376963352E-2</v>
      </c>
      <c r="F160" s="18">
        <f>IF(ISNUMBER(D160), $B172 * E160, "")</f>
        <v>3141.3612565445028</v>
      </c>
      <c r="G160" s="31">
        <v>388</v>
      </c>
      <c r="H160" s="32">
        <f t="shared" si="83"/>
        <v>1.5706806282722512E-2</v>
      </c>
      <c r="I160" s="101">
        <f>IF(ISNUMBER(G160), $B172 * H160, "")</f>
        <v>2356.0209424083769</v>
      </c>
      <c r="J160" s="15">
        <v>387</v>
      </c>
      <c r="K160" s="32">
        <f t="shared" si="84"/>
        <v>1.3089005235602094E-2</v>
      </c>
      <c r="L160" s="18">
        <f>IF(ISNUMBER(J160), $B172 * K160, "")</f>
        <v>1963.3507853403141</v>
      </c>
      <c r="M160" s="31">
        <v>383</v>
      </c>
      <c r="N160" s="32">
        <f t="shared" si="85"/>
        <v>2.617801047120419E-3</v>
      </c>
      <c r="O160" s="18">
        <f>IF(ISNUMBER(M160), $B172 * N160, "")</f>
        <v>392.67015706806285</v>
      </c>
      <c r="Q160" s="33"/>
      <c r="R160" s="33"/>
    </row>
    <row r="161" spans="1:19" ht="17.25" thickBot="1">
      <c r="A161" s="130" t="s">
        <v>204</v>
      </c>
      <c r="B161" s="131">
        <v>832</v>
      </c>
      <c r="C161" s="79">
        <v>-2.8037383200000002E-2</v>
      </c>
      <c r="D161" s="24">
        <v>926</v>
      </c>
      <c r="E161" s="25">
        <f t="shared" si="82"/>
        <v>0.11298076923076923</v>
      </c>
      <c r="F161" s="104">
        <f>IF(ISNUMBER(D161), $B172 * E161, "")</f>
        <v>16947.115384615387</v>
      </c>
      <c r="G161" s="102">
        <v>884</v>
      </c>
      <c r="H161" s="25">
        <f t="shared" si="83"/>
        <v>6.25E-2</v>
      </c>
      <c r="I161" s="103">
        <f>IF(ISNUMBER(G161), $B172 * H161, "")</f>
        <v>9375</v>
      </c>
      <c r="J161" s="24">
        <v>883</v>
      </c>
      <c r="K161" s="25">
        <f t="shared" si="84"/>
        <v>6.129807692307692E-2</v>
      </c>
      <c r="L161" s="104">
        <f>IF(ISNUMBER(J161), $B172 * K161, "")</f>
        <v>9194.7115384615372</v>
      </c>
      <c r="M161" s="102">
        <v>888</v>
      </c>
      <c r="N161" s="25">
        <f t="shared" si="85"/>
        <v>6.7307692307692304E-2</v>
      </c>
      <c r="O161" s="104">
        <f>IF(ISNUMBER(M161), $B172 * N161, "")</f>
        <v>10096.153846153846</v>
      </c>
      <c r="Q161" s="265"/>
      <c r="R161" s="266"/>
      <c r="S161" s="267"/>
    </row>
    <row r="162" spans="1:19">
      <c r="A162" s="123" t="s">
        <v>218</v>
      </c>
      <c r="B162" s="124">
        <v>226</v>
      </c>
      <c r="C162" s="76">
        <v>-3.0042918500000002E-2</v>
      </c>
      <c r="D162" s="13">
        <v>228</v>
      </c>
      <c r="E162" s="14">
        <f>IF(ISNUMBER(D162), (D162 - $B162) / $B162, "")</f>
        <v>8.8495575221238937E-3</v>
      </c>
      <c r="F162" s="16">
        <f>IF(ISNUMBER(D162), $B172 * E162, "")</f>
        <v>1327.4336283185839</v>
      </c>
      <c r="G162" s="29">
        <v>232</v>
      </c>
      <c r="H162" s="14">
        <f>IF(ISNUMBER(G162), (G162 - $B162) / $B162, "")</f>
        <v>2.6548672566371681E-2</v>
      </c>
      <c r="I162" s="100">
        <f>IF(ISNUMBER(G162), $B172 * H162, "")</f>
        <v>3982.3008849557523</v>
      </c>
      <c r="J162" s="13">
        <v>233</v>
      </c>
      <c r="K162" s="14">
        <f>IF(ISNUMBER(J162), (J162 - $B162) / $B162, "")</f>
        <v>3.0973451327433628E-2</v>
      </c>
      <c r="L162" s="16">
        <f>IF(ISNUMBER(J162), $B172 * K162, "")</f>
        <v>4646.0176991150438</v>
      </c>
      <c r="M162" s="29">
        <v>231</v>
      </c>
      <c r="N162" s="14">
        <f>IF(ISNUMBER(M162), (M162 - $B162) / $B162, "")</f>
        <v>2.2123893805309734E-2</v>
      </c>
      <c r="O162" s="16">
        <f>IF(ISNUMBER(M162), $B172 * N162, "")</f>
        <v>3318.5840707964603</v>
      </c>
      <c r="Q162" s="268"/>
      <c r="R162" s="269"/>
      <c r="S162" s="270"/>
    </row>
    <row r="163" spans="1:19" ht="17.25" thickBot="1">
      <c r="A163" s="125" t="s">
        <v>190</v>
      </c>
      <c r="B163" s="126">
        <v>357</v>
      </c>
      <c r="C163" s="77">
        <v>-3.5135135099999999E-2</v>
      </c>
      <c r="D163" s="15">
        <v>368</v>
      </c>
      <c r="E163" s="32">
        <f t="shared" ref="E163:E166" si="86">IF(ISNUMBER(D163), (D163 - $B163) / $B163, "")</f>
        <v>3.081232492997199E-2</v>
      </c>
      <c r="F163" s="18">
        <f>IF(ISNUMBER(D163), $B172 * E163, "")</f>
        <v>4621.8487394957983</v>
      </c>
      <c r="G163" s="31">
        <v>394</v>
      </c>
      <c r="H163" s="32">
        <f t="shared" ref="H163:H166" si="87">IF(ISNUMBER(G163), (G163 - $B163) / $B163, "")</f>
        <v>0.10364145658263306</v>
      </c>
      <c r="I163" s="101">
        <f>IF(ISNUMBER(G163), $B172 * H163, "")</f>
        <v>15546.218487394959</v>
      </c>
      <c r="J163" s="15">
        <v>376</v>
      </c>
      <c r="K163" s="32">
        <f t="shared" ref="K163:K166" si="88">IF(ISNUMBER(J163), (J163 - $B163) / $B163, "")</f>
        <v>5.3221288515406161E-2</v>
      </c>
      <c r="L163" s="18">
        <f>IF(ISNUMBER(J163), $B172 * K163, "")</f>
        <v>7983.1932773109238</v>
      </c>
      <c r="M163" s="31">
        <v>371</v>
      </c>
      <c r="N163" s="32">
        <f t="shared" ref="N163:N166" si="89">IF(ISNUMBER(M163), (M163 - $B163) / $B163, "")</f>
        <v>3.9215686274509803E-2</v>
      </c>
      <c r="O163" s="18">
        <f>IF(ISNUMBER(M163), $B172 * N163, "")</f>
        <v>5882.3529411764703</v>
      </c>
      <c r="Q163" s="271"/>
      <c r="R163" s="272"/>
      <c r="S163" s="273"/>
    </row>
    <row r="164" spans="1:19" ht="17.25" thickBot="1">
      <c r="A164" s="125" t="s">
        <v>162</v>
      </c>
      <c r="B164" s="126">
        <v>708</v>
      </c>
      <c r="C164" s="77">
        <v>-3.5422343299999999E-2</v>
      </c>
      <c r="D164" s="15">
        <v>726</v>
      </c>
      <c r="E164" s="32">
        <f t="shared" si="86"/>
        <v>2.5423728813559324E-2</v>
      </c>
      <c r="F164" s="18">
        <f>IF(ISNUMBER(D164), $B172 * E164, "")</f>
        <v>3813.5593220338988</v>
      </c>
      <c r="G164" s="31">
        <v>717</v>
      </c>
      <c r="H164" s="32">
        <f t="shared" si="87"/>
        <v>1.2711864406779662E-2</v>
      </c>
      <c r="I164" s="101">
        <f>IF(ISNUMBER(G164), $B172 * H164, "")</f>
        <v>1906.7796610169494</v>
      </c>
      <c r="J164" s="15">
        <v>718</v>
      </c>
      <c r="K164" s="32">
        <f t="shared" si="88"/>
        <v>1.4124293785310734E-2</v>
      </c>
      <c r="L164" s="18">
        <f>IF(ISNUMBER(J164), $B172 * K164, "")</f>
        <v>2118.6440677966102</v>
      </c>
      <c r="M164" s="31">
        <v>714</v>
      </c>
      <c r="N164" s="32">
        <f t="shared" si="89"/>
        <v>8.4745762711864406E-3</v>
      </c>
      <c r="O164" s="18">
        <f>IF(ISNUMBER(M164), $B172 * N164, "")</f>
        <v>1271.1864406779662</v>
      </c>
      <c r="Q164" s="264"/>
      <c r="R164" s="264"/>
      <c r="S164" s="264"/>
    </row>
    <row r="165" spans="1:19" ht="17.25" thickBot="1">
      <c r="A165" s="125" t="s">
        <v>234</v>
      </c>
      <c r="B165" s="126">
        <v>682</v>
      </c>
      <c r="C165" s="77">
        <v>-3.67231638E-2</v>
      </c>
      <c r="D165" s="15">
        <v>691</v>
      </c>
      <c r="E165" s="32">
        <f t="shared" si="86"/>
        <v>1.3196480938416423E-2</v>
      </c>
      <c r="F165" s="18">
        <f>IF(ISNUMBER(D165), $B172 * E165, "")</f>
        <v>1979.4721407624634</v>
      </c>
      <c r="G165" s="31">
        <v>688</v>
      </c>
      <c r="H165" s="32">
        <f t="shared" si="87"/>
        <v>8.7976539589442824E-3</v>
      </c>
      <c r="I165" s="101">
        <f>IF(ISNUMBER(G165), $B172 * H165, "")</f>
        <v>1319.6480938416423</v>
      </c>
      <c r="J165" s="15">
        <v>704</v>
      </c>
      <c r="K165" s="32">
        <f t="shared" si="88"/>
        <v>3.2258064516129031E-2</v>
      </c>
      <c r="L165" s="18">
        <f>IF(ISNUMBER(J165), $B172 * K165, "")</f>
        <v>4838.7096774193551</v>
      </c>
      <c r="M165" s="31">
        <v>693</v>
      </c>
      <c r="N165" s="32">
        <f t="shared" si="89"/>
        <v>1.6129032258064516E-2</v>
      </c>
      <c r="O165" s="18">
        <f>IF(ISNUMBER(M165), $B172 * N165, "")</f>
        <v>2419.3548387096776</v>
      </c>
      <c r="Q165" s="274"/>
      <c r="R165" s="274"/>
      <c r="S165" s="274"/>
    </row>
    <row r="166" spans="1:19" ht="17.25" thickBot="1">
      <c r="A166" s="127" t="s">
        <v>220</v>
      </c>
      <c r="B166" s="128">
        <v>182</v>
      </c>
      <c r="C166" s="78">
        <v>-4.7120418800000001E-2</v>
      </c>
      <c r="D166" s="20">
        <v>181</v>
      </c>
      <c r="E166" s="21">
        <f t="shared" si="86"/>
        <v>-5.4945054945054949E-3</v>
      </c>
      <c r="F166" s="22">
        <f>IF(ISNUMBER(D166), $B172 * E166, "")</f>
        <v>-824.17582417582423</v>
      </c>
      <c r="G166" s="30">
        <v>185</v>
      </c>
      <c r="H166" s="21">
        <f t="shared" si="87"/>
        <v>1.6483516483516484E-2</v>
      </c>
      <c r="I166" s="105">
        <f>IF(ISNUMBER(G166), $B172 * H166, "")</f>
        <v>2472.5274725274726</v>
      </c>
      <c r="J166" s="20">
        <v>184</v>
      </c>
      <c r="K166" s="21">
        <f t="shared" si="88"/>
        <v>1.098901098901099E-2</v>
      </c>
      <c r="L166" s="22">
        <f>IF(ISNUMBER(J166), $B172 * K166, "")</f>
        <v>1648.3516483516485</v>
      </c>
      <c r="M166" s="30">
        <v>185</v>
      </c>
      <c r="N166" s="21">
        <f t="shared" si="89"/>
        <v>1.6483516483516484E-2</v>
      </c>
      <c r="O166" s="22">
        <f>IF(ISNUMBER(M166), $B172 * N166, "")</f>
        <v>2472.5274725274726</v>
      </c>
      <c r="Q166" s="274"/>
      <c r="R166" s="274"/>
      <c r="S166" s="274"/>
    </row>
    <row r="167" spans="1:19" ht="17.25" thickBot="1">
      <c r="A167" s="125" t="s">
        <v>226</v>
      </c>
      <c r="B167" s="129">
        <v>866</v>
      </c>
      <c r="C167" s="80">
        <v>-5.0438596500000002E-2</v>
      </c>
      <c r="D167" s="106">
        <v>912</v>
      </c>
      <c r="E167" s="107">
        <f>IF(ISNUMBER(D167), (D167 - $B167) / $B167, "")</f>
        <v>5.3117782909930716E-2</v>
      </c>
      <c r="F167" s="108">
        <f>IF(ISNUMBER(D167), $B172 * E167, "")</f>
        <v>7967.6674364896071</v>
      </c>
      <c r="G167" s="109">
        <v>898</v>
      </c>
      <c r="H167" s="107">
        <f>IF(ISNUMBER(G167), (G167 - $B167) / $B167, "")</f>
        <v>3.695150115473441E-2</v>
      </c>
      <c r="I167" s="110">
        <f>IF(ISNUMBER(G167), $B172 * H167, "")</f>
        <v>5542.7251732101613</v>
      </c>
      <c r="J167" s="106">
        <v>900</v>
      </c>
      <c r="K167" s="107">
        <f>IF(ISNUMBER(J167), (J167 - $B167) / $B167, "")</f>
        <v>3.9260969976905313E-2</v>
      </c>
      <c r="L167" s="108">
        <f>IF(ISNUMBER(J167), $B172 * K167, "")</f>
        <v>5889.1454965357971</v>
      </c>
      <c r="M167" s="109">
        <v>890</v>
      </c>
      <c r="N167" s="107">
        <f>IF(ISNUMBER(M167), (M167 - $B167) / $B167, "")</f>
        <v>2.771362586605081E-2</v>
      </c>
      <c r="O167" s="108">
        <f>IF(ISNUMBER(M167), $B172 * N167, "")</f>
        <v>4157.0438799076219</v>
      </c>
      <c r="Q167" s="264"/>
      <c r="R167" s="264"/>
      <c r="S167" s="264"/>
    </row>
    <row r="168" spans="1:19" ht="17.25" thickBot="1">
      <c r="A168" s="125" t="s">
        <v>230</v>
      </c>
      <c r="B168" s="126">
        <v>919</v>
      </c>
      <c r="C168" s="77">
        <v>-5.0619834699999998E-2</v>
      </c>
      <c r="D168" s="15">
        <v>968</v>
      </c>
      <c r="E168" s="32">
        <f t="shared" ref="E168:E171" si="90">IF(ISNUMBER(D168), (D168 - $B168) / $B168, "")</f>
        <v>5.3318824809575623E-2</v>
      </c>
      <c r="F168" s="18">
        <f>IF(ISNUMBER(D168), $B172 * E168, "")</f>
        <v>7997.8237214363435</v>
      </c>
      <c r="G168" s="31">
        <v>944</v>
      </c>
      <c r="H168" s="32">
        <f t="shared" ref="H168:H171" si="91">IF(ISNUMBER(G168), (G168 - $B168) / $B168, "")</f>
        <v>2.720348204570185E-2</v>
      </c>
      <c r="I168" s="101">
        <f>IF(ISNUMBER(G168), $B172 * H168, "")</f>
        <v>4080.5223068552773</v>
      </c>
      <c r="J168" s="15">
        <v>940</v>
      </c>
      <c r="K168" s="32">
        <f t="shared" ref="K168:K171" si="92">IF(ISNUMBER(J168), (J168 - $B168) / $B168, "")</f>
        <v>2.2850924918389554E-2</v>
      </c>
      <c r="L168" s="18">
        <f>IF(ISNUMBER(J168), $B172 * K168, "")</f>
        <v>3427.6387377584329</v>
      </c>
      <c r="M168" s="31">
        <v>934</v>
      </c>
      <c r="N168" s="32">
        <f t="shared" ref="N168:N171" si="93">IF(ISNUMBER(M168), (M168 - $B168) / $B168, "")</f>
        <v>1.6322089227421111E-2</v>
      </c>
      <c r="O168" s="18">
        <f>IF(ISNUMBER(M168), $B172 * N168, "")</f>
        <v>2448.3133841131666</v>
      </c>
      <c r="Q168" s="264"/>
      <c r="R168" s="264"/>
      <c r="S168" s="264"/>
    </row>
    <row r="169" spans="1:19" ht="17.25" thickBot="1">
      <c r="A169" s="125" t="s">
        <v>198</v>
      </c>
      <c r="B169" s="126">
        <v>207</v>
      </c>
      <c r="C169" s="77">
        <v>-5.4794520499999999E-2</v>
      </c>
      <c r="D169" s="15">
        <v>205</v>
      </c>
      <c r="E169" s="32">
        <f t="shared" si="90"/>
        <v>-9.6618357487922701E-3</v>
      </c>
      <c r="F169" s="18">
        <f>IF(ISNUMBER(D169), $B172 * E169, "")</f>
        <v>-1449.2753623188405</v>
      </c>
      <c r="G169" s="31">
        <v>208</v>
      </c>
      <c r="H169" s="32">
        <f t="shared" si="91"/>
        <v>4.830917874396135E-3</v>
      </c>
      <c r="I169" s="101">
        <f>IF(ISNUMBER(G169), $B172 * H169, "")</f>
        <v>724.63768115942025</v>
      </c>
      <c r="J169" s="15">
        <v>207</v>
      </c>
      <c r="K169" s="32">
        <f t="shared" si="92"/>
        <v>0</v>
      </c>
      <c r="L169" s="18">
        <f>IF(ISNUMBER(J169), $B172 * K169, "")</f>
        <v>0</v>
      </c>
      <c r="M169" s="31">
        <v>207</v>
      </c>
      <c r="N169" s="32">
        <f t="shared" si="93"/>
        <v>0</v>
      </c>
      <c r="O169" s="18">
        <f>IF(ISNUMBER(M169), $B172 * N169, "")</f>
        <v>0</v>
      </c>
      <c r="Q169" s="264"/>
      <c r="R169" s="264"/>
      <c r="S169" s="264"/>
    </row>
    <row r="170" spans="1:19">
      <c r="A170" s="125" t="s">
        <v>238</v>
      </c>
      <c r="B170" s="126">
        <v>168</v>
      </c>
      <c r="C170" s="77">
        <v>-5.6179775299999998E-2</v>
      </c>
      <c r="D170" s="15">
        <v>169</v>
      </c>
      <c r="E170" s="32">
        <f t="shared" si="90"/>
        <v>5.9523809523809521E-3</v>
      </c>
      <c r="F170" s="18">
        <f>IF(ISNUMBER(D170), $B172 * E170, "")</f>
        <v>892.85714285714278</v>
      </c>
      <c r="G170" s="31">
        <v>183</v>
      </c>
      <c r="H170" s="32">
        <f t="shared" si="91"/>
        <v>8.9285714285714288E-2</v>
      </c>
      <c r="I170" s="101">
        <f>IF(ISNUMBER(G170), $B172 * H170, "")</f>
        <v>13392.857142857143</v>
      </c>
      <c r="J170" s="15">
        <v>178</v>
      </c>
      <c r="K170" s="32">
        <f t="shared" si="92"/>
        <v>5.9523809523809521E-2</v>
      </c>
      <c r="L170" s="18">
        <f>IF(ISNUMBER(J170), $B172 * K170, "")</f>
        <v>8928.5714285714275</v>
      </c>
      <c r="M170" s="31">
        <v>174</v>
      </c>
      <c r="N170" s="32">
        <f t="shared" si="93"/>
        <v>3.5714285714285712E-2</v>
      </c>
      <c r="O170" s="18">
        <f>IF(ISNUMBER(M170), $B172 * N170, "")</f>
        <v>5357.1428571428569</v>
      </c>
      <c r="Q170" s="253"/>
      <c r="R170" s="254"/>
      <c r="S170" s="255"/>
    </row>
    <row r="171" spans="1:19" ht="17.25" thickBot="1">
      <c r="A171" s="130" t="s">
        <v>216</v>
      </c>
      <c r="B171" s="131">
        <v>200</v>
      </c>
      <c r="C171" s="79">
        <v>-6.1032863800000003E-2</v>
      </c>
      <c r="D171" s="24">
        <v>210</v>
      </c>
      <c r="E171" s="25">
        <f t="shared" si="90"/>
        <v>0.05</v>
      </c>
      <c r="F171" s="104">
        <f>IF(ISNUMBER(D171), $B172 * E171, "")</f>
        <v>7500</v>
      </c>
      <c r="G171" s="102">
        <v>252</v>
      </c>
      <c r="H171" s="25">
        <f t="shared" si="91"/>
        <v>0.26</v>
      </c>
      <c r="I171" s="103">
        <f>IF(ISNUMBER(G171), $B172 * H171, "")</f>
        <v>39000</v>
      </c>
      <c r="J171" s="24">
        <v>234</v>
      </c>
      <c r="K171" s="25">
        <f t="shared" si="92"/>
        <v>0.17</v>
      </c>
      <c r="L171" s="104">
        <f>IF(ISNUMBER(J171), $B172 * K171, "")</f>
        <v>25500.000000000004</v>
      </c>
      <c r="M171" s="102">
        <v>239</v>
      </c>
      <c r="N171" s="25">
        <f t="shared" si="93"/>
        <v>0.19500000000000001</v>
      </c>
      <c r="O171" s="104">
        <f>IF(ISNUMBER(M171), $B172 * N171, "")</f>
        <v>29250</v>
      </c>
      <c r="Q171" s="256"/>
      <c r="R171" s="257"/>
      <c r="S171" s="258"/>
    </row>
    <row r="172" spans="1:19" ht="17.25" thickBot="1">
      <c r="A172" s="132" t="s">
        <v>268</v>
      </c>
      <c r="B172" s="317">
        <f>$B$37</f>
        <v>150000</v>
      </c>
      <c r="C172" s="318"/>
      <c r="D172" s="26" t="s">
        <v>269</v>
      </c>
      <c r="E172" s="27">
        <f>IF(COUNT(E152:E171), SUM(E152:E171) / COUNT(E152:E171), 0)</f>
        <v>2.2001048241474939E-2</v>
      </c>
      <c r="F172" s="28">
        <f>SUM(F152:F171)</f>
        <v>66003.144724424841</v>
      </c>
      <c r="G172" s="26" t="s">
        <v>269</v>
      </c>
      <c r="H172" s="27">
        <f>IF(COUNT(H152:H171), SUM(H152:H171) / COUNT(H152:H171), 0)</f>
        <v>3.7178405182283387E-2</v>
      </c>
      <c r="I172" s="28">
        <f>SUM(I152:I171)</f>
        <v>111535.21554685014</v>
      </c>
      <c r="J172" s="26" t="s">
        <v>269</v>
      </c>
      <c r="K172" s="27">
        <f>IF(COUNT(K152:K171), SUM(K152:K171) / COUNT(K152:K171), 0)</f>
        <v>2.8292868303156644E-2</v>
      </c>
      <c r="L172" s="28">
        <f>SUM(L152:L171)</f>
        <v>84878.604909469926</v>
      </c>
      <c r="M172" s="26" t="s">
        <v>269</v>
      </c>
      <c r="N172" s="27">
        <f>IF(COUNT(N152:N171), SUM(N152:N171) / COUNT(N152:N171), 0)</f>
        <v>2.2124255032746586E-2</v>
      </c>
      <c r="O172" s="28">
        <f>SUM(O152:O171)</f>
        <v>66372.765098239761</v>
      </c>
      <c r="Q172" s="259"/>
      <c r="R172" s="260"/>
      <c r="S172" s="261"/>
    </row>
    <row r="174" spans="1:19" ht="17.25" thickBot="1"/>
    <row r="175" spans="1:19" ht="17.25" thickBot="1">
      <c r="A175" s="275" t="s">
        <v>253</v>
      </c>
      <c r="B175" s="276"/>
      <c r="C175" s="276"/>
      <c r="D175" s="276"/>
      <c r="E175" s="276"/>
      <c r="F175" s="276"/>
      <c r="G175" s="276"/>
      <c r="H175" s="276"/>
      <c r="I175" s="276"/>
      <c r="J175" s="276"/>
      <c r="K175" s="276"/>
      <c r="L175" s="276"/>
      <c r="M175" s="276"/>
      <c r="N175" s="276"/>
      <c r="O175" s="277"/>
      <c r="Q175" s="274"/>
      <c r="R175" s="274"/>
      <c r="S175" s="274"/>
    </row>
    <row r="176" spans="1:19" ht="17.25" thickBot="1">
      <c r="A176" s="229" t="s">
        <v>265</v>
      </c>
      <c r="B176" s="275" t="s">
        <v>49</v>
      </c>
      <c r="C176" s="277"/>
      <c r="D176" s="275" t="s">
        <v>58</v>
      </c>
      <c r="E176" s="276"/>
      <c r="F176" s="277"/>
      <c r="G176" s="278">
        <f>_xlfn.IFNA(VLOOKUP(B176, 현재가테이블!$B$2:$D$200, 2, FALSE), "-")</f>
        <v>74050000</v>
      </c>
      <c r="H176" s="279"/>
      <c r="I176" s="280"/>
      <c r="J176" s="275" t="s">
        <v>59</v>
      </c>
      <c r="K176" s="276"/>
      <c r="L176" s="277"/>
      <c r="M176" s="281">
        <f>_xlfn.IFNA(VLOOKUP(B176, 현재가테이블!$B$2:$D$200, 3, FALSE), "-")</f>
        <v>-1.04236269E-2</v>
      </c>
      <c r="N176" s="282"/>
      <c r="O176" s="283"/>
      <c r="Q176" s="274"/>
      <c r="R176" s="274"/>
      <c r="S176" s="274"/>
    </row>
    <row r="177" spans="1:19" ht="17.25" thickBot="1">
      <c r="A177" s="319" t="s">
        <v>55</v>
      </c>
      <c r="B177" s="315" t="str">
        <f>TEXT($G$1, "[$-ko-KR]yyyy-mm-dd(ddd) ") &amp; "오전 00:00"</f>
        <v>2021-10-19(화) 오전 00:00</v>
      </c>
      <c r="C177" s="316"/>
      <c r="D177" s="288" t="str">
        <f>TEXT($G$1, "[$-ko-KR]yyyy-mm-dd(ddd) ") &amp; "오후 14:00"</f>
        <v>2021-10-19(화) 오후 14:00</v>
      </c>
      <c r="E177" s="289"/>
      <c r="F177" s="290"/>
      <c r="G177" s="288" t="str">
        <f>TEXT($G$1, "[$-ko-KR]yyyy-mm-dd(ddd) ") &amp; "오후 19:00"</f>
        <v>2021-10-19(화) 오후 19:00</v>
      </c>
      <c r="H177" s="289"/>
      <c r="I177" s="290"/>
      <c r="J177" s="288" t="str">
        <f>TEXT($G$1, "[$-ko-KR]yyyy-mm-dd(ddd) ") &amp; "오후 21:00"</f>
        <v>2021-10-19(화) 오후 21:00</v>
      </c>
      <c r="K177" s="289"/>
      <c r="L177" s="290"/>
      <c r="M177" s="288" t="str">
        <f>TEXT($G$1+1, "[$-ko-KR]yyyy-mm-dd(ddd) ") &amp; "오전 00:00"</f>
        <v>2021-10-20(수) 오전 00:00</v>
      </c>
      <c r="N177" s="289"/>
      <c r="O177" s="290"/>
      <c r="Q177" s="274"/>
      <c r="R177" s="274"/>
      <c r="S177" s="274"/>
    </row>
    <row r="178" spans="1:19" ht="17.25" thickBot="1">
      <c r="A178" s="320"/>
      <c r="B178" s="121" t="s">
        <v>58</v>
      </c>
      <c r="C178" s="122" t="s">
        <v>59</v>
      </c>
      <c r="D178" s="2" t="s">
        <v>58</v>
      </c>
      <c r="E178" s="10" t="s">
        <v>266</v>
      </c>
      <c r="F178" s="11" t="s">
        <v>267</v>
      </c>
      <c r="G178" s="230" t="s">
        <v>58</v>
      </c>
      <c r="H178" s="231" t="s">
        <v>266</v>
      </c>
      <c r="I178" s="232" t="s">
        <v>267</v>
      </c>
      <c r="J178" s="10" t="s">
        <v>58</v>
      </c>
      <c r="K178" s="10" t="s">
        <v>266</v>
      </c>
      <c r="L178" s="115" t="s">
        <v>267</v>
      </c>
      <c r="M178" s="2" t="s">
        <v>58</v>
      </c>
      <c r="N178" s="10" t="s">
        <v>266</v>
      </c>
      <c r="O178" s="66" t="s">
        <v>267</v>
      </c>
      <c r="Q178" s="264"/>
      <c r="R178" s="264"/>
      <c r="S178" s="264"/>
    </row>
    <row r="179" spans="1:19" ht="17.25" thickBot="1">
      <c r="A179" s="123" t="s">
        <v>328</v>
      </c>
      <c r="B179" s="124">
        <v>0.23899999999999999</v>
      </c>
      <c r="C179" s="76">
        <v>-3.6290322600000001E-2</v>
      </c>
      <c r="D179" s="13">
        <v>0.23699999999999999</v>
      </c>
      <c r="E179" s="14">
        <f>IF(ISNUMBER(D179), (D179 - $B179) / $B179, "")</f>
        <v>-8.3682008368200916E-3</v>
      </c>
      <c r="F179" s="16">
        <f>IF(ISNUMBER(D179), $B199 * E179, "")</f>
        <v>-1255.2301255230138</v>
      </c>
      <c r="G179" s="29">
        <v>0.23499999999999999</v>
      </c>
      <c r="H179" s="14">
        <f>IF(ISNUMBER(G179), (G179 - $B179) / $B179, "")</f>
        <v>-1.6736401673640183E-2</v>
      </c>
      <c r="I179" s="100">
        <f>IF(ISNUMBER(G179), $B199 * H179, "")</f>
        <v>-2510.4602510460277</v>
      </c>
      <c r="J179" s="13">
        <v>0.23300000000000001</v>
      </c>
      <c r="K179" s="14">
        <f>IF(ISNUMBER(J179), (J179 - $B179) / $B179, "")</f>
        <v>-2.5104602510460157E-2</v>
      </c>
      <c r="L179" s="16">
        <f>IF(ISNUMBER(J179), $B199 * K179, "")</f>
        <v>-3765.6903765690236</v>
      </c>
      <c r="M179" s="29">
        <v>0.23100000000000001</v>
      </c>
      <c r="N179" s="14">
        <f>IF(ISNUMBER(M179), (M179 - $B179) / $B179, "")</f>
        <v>-3.3472803347280249E-2</v>
      </c>
      <c r="O179" s="16">
        <f>IF(ISNUMBER(M179), $B199 * N179, "")</f>
        <v>-5020.9205020920372</v>
      </c>
      <c r="Q179" s="274"/>
      <c r="R179" s="274"/>
      <c r="S179" s="274"/>
    </row>
    <row r="180" spans="1:19" ht="17.25" thickBot="1">
      <c r="A180" s="125" t="s">
        <v>234</v>
      </c>
      <c r="B180" s="126">
        <v>682</v>
      </c>
      <c r="C180" s="77">
        <v>-3.67231638E-2</v>
      </c>
      <c r="D180" s="15">
        <v>691</v>
      </c>
      <c r="E180" s="32">
        <f t="shared" ref="E180:E183" si="94">IF(ISNUMBER(D180), (D180 - $B180) / $B180, "")</f>
        <v>1.3196480938416423E-2</v>
      </c>
      <c r="F180" s="18">
        <f>IF(ISNUMBER(D180), $B199 * E180, "")</f>
        <v>1979.4721407624634</v>
      </c>
      <c r="G180" s="31">
        <v>688</v>
      </c>
      <c r="H180" s="32">
        <f t="shared" ref="H180:H183" si="95">IF(ISNUMBER(G180), (G180 - $B180) / $B180, "")</f>
        <v>8.7976539589442824E-3</v>
      </c>
      <c r="I180" s="101">
        <f>IF(ISNUMBER(G180), $B199 * H180, "")</f>
        <v>1319.6480938416423</v>
      </c>
      <c r="J180" s="15">
        <v>704</v>
      </c>
      <c r="K180" s="32">
        <f t="shared" ref="K180:K183" si="96">IF(ISNUMBER(J180), (J180 - $B180) / $B180, "")</f>
        <v>3.2258064516129031E-2</v>
      </c>
      <c r="L180" s="18">
        <f>IF(ISNUMBER(J180), $B199 * K180, "")</f>
        <v>4838.7096774193551</v>
      </c>
      <c r="M180" s="31">
        <v>693</v>
      </c>
      <c r="N180" s="32">
        <f t="shared" ref="N180:N183" si="97">IF(ISNUMBER(M180), (M180 - $B180) / $B180, "")</f>
        <v>1.6129032258064516E-2</v>
      </c>
      <c r="O180" s="18">
        <f>IF(ISNUMBER(M180), $B199 * N180, "")</f>
        <v>2419.3548387096776</v>
      </c>
      <c r="Q180" s="274"/>
      <c r="R180" s="274"/>
      <c r="S180" s="274"/>
    </row>
    <row r="181" spans="1:19" ht="17.25" thickBot="1">
      <c r="A181" s="125" t="s">
        <v>250</v>
      </c>
      <c r="B181" s="126">
        <v>1140</v>
      </c>
      <c r="C181" s="77">
        <v>-3.7974683500000002E-2</v>
      </c>
      <c r="D181" s="15">
        <v>1135</v>
      </c>
      <c r="E181" s="32">
        <f t="shared" si="94"/>
        <v>-4.3859649122807015E-3</v>
      </c>
      <c r="F181" s="18">
        <f>IF(ISNUMBER(D181), $B199 * E181, "")</f>
        <v>-657.8947368421052</v>
      </c>
      <c r="G181" s="31">
        <v>1150</v>
      </c>
      <c r="H181" s="32">
        <f t="shared" si="95"/>
        <v>8.771929824561403E-3</v>
      </c>
      <c r="I181" s="101">
        <f>IF(ISNUMBER(G181), $B199 * H181, "")</f>
        <v>1315.7894736842104</v>
      </c>
      <c r="J181" s="15">
        <v>1135</v>
      </c>
      <c r="K181" s="32">
        <f t="shared" si="96"/>
        <v>-4.3859649122807015E-3</v>
      </c>
      <c r="L181" s="18">
        <f>IF(ISNUMBER(J181), $B199 * K181, "")</f>
        <v>-657.8947368421052</v>
      </c>
      <c r="M181" s="31">
        <v>1135</v>
      </c>
      <c r="N181" s="32">
        <f t="shared" si="97"/>
        <v>-4.3859649122807015E-3</v>
      </c>
      <c r="O181" s="18">
        <f>IF(ISNUMBER(M181), $B199 * N181, "")</f>
        <v>-657.8947368421052</v>
      </c>
      <c r="Q181" s="264"/>
      <c r="R181" s="264"/>
      <c r="S181" s="264"/>
    </row>
    <row r="182" spans="1:19" ht="17.25" thickBot="1">
      <c r="A182" s="125" t="s">
        <v>67</v>
      </c>
      <c r="B182" s="126">
        <v>4650</v>
      </c>
      <c r="C182" s="77">
        <v>-3.8262668E-2</v>
      </c>
      <c r="D182" s="15">
        <v>4640</v>
      </c>
      <c r="E182" s="32">
        <f t="shared" si="94"/>
        <v>-2.1505376344086021E-3</v>
      </c>
      <c r="F182" s="18">
        <f>IF(ISNUMBER(D182), $B199 * E182, "")</f>
        <v>-322.58064516129031</v>
      </c>
      <c r="G182" s="31">
        <v>4745</v>
      </c>
      <c r="H182" s="32">
        <f t="shared" si="95"/>
        <v>2.0430107526881722E-2</v>
      </c>
      <c r="I182" s="101">
        <f>IF(ISNUMBER(G182), $B199 * H182, "")</f>
        <v>3064.516129032258</v>
      </c>
      <c r="J182" s="15">
        <v>4740</v>
      </c>
      <c r="K182" s="32">
        <f t="shared" si="96"/>
        <v>1.935483870967742E-2</v>
      </c>
      <c r="L182" s="18">
        <f>IF(ISNUMBER(J182), $B199 * K182, "")</f>
        <v>2903.2258064516132</v>
      </c>
      <c r="M182" s="31">
        <v>4685</v>
      </c>
      <c r="N182" s="32">
        <f t="shared" si="97"/>
        <v>7.526881720430108E-3</v>
      </c>
      <c r="O182" s="18">
        <f>IF(ISNUMBER(M182), $B199 * N182, "")</f>
        <v>1129.0322580645161</v>
      </c>
      <c r="Q182" s="264"/>
      <c r="R182" s="264"/>
      <c r="S182" s="264"/>
    </row>
    <row r="183" spans="1:19" ht="17.25" thickBot="1">
      <c r="A183" s="127" t="s">
        <v>246</v>
      </c>
      <c r="B183" s="128">
        <v>2485</v>
      </c>
      <c r="C183" s="78">
        <v>-3.8684719499999999E-2</v>
      </c>
      <c r="D183" s="20">
        <v>2475</v>
      </c>
      <c r="E183" s="21">
        <f t="shared" si="94"/>
        <v>-4.0241448692152921E-3</v>
      </c>
      <c r="F183" s="22">
        <f>IF(ISNUMBER(D183), $B199 * E183, "")</f>
        <v>-603.62173038229378</v>
      </c>
      <c r="G183" s="30">
        <v>2520</v>
      </c>
      <c r="H183" s="21">
        <f t="shared" si="95"/>
        <v>1.4084507042253521E-2</v>
      </c>
      <c r="I183" s="105">
        <f>IF(ISNUMBER(G183), $B199 * H183, "")</f>
        <v>2112.676056338028</v>
      </c>
      <c r="J183" s="20">
        <v>2530</v>
      </c>
      <c r="K183" s="21">
        <f t="shared" si="96"/>
        <v>1.8108651911468814E-2</v>
      </c>
      <c r="L183" s="22">
        <f>IF(ISNUMBER(J183), $B199 * K183, "")</f>
        <v>2716.2977867203222</v>
      </c>
      <c r="M183" s="30">
        <v>2475</v>
      </c>
      <c r="N183" s="21">
        <f t="shared" si="97"/>
        <v>-4.0241448692152921E-3</v>
      </c>
      <c r="O183" s="22">
        <f>IF(ISNUMBER(M183), $B199 * N183, "")</f>
        <v>-603.62173038229378</v>
      </c>
      <c r="Q183" s="264"/>
      <c r="R183" s="264"/>
      <c r="S183" s="264"/>
    </row>
    <row r="184" spans="1:19" ht="17.25" thickBot="1">
      <c r="A184" s="125" t="s">
        <v>168</v>
      </c>
      <c r="B184" s="129">
        <v>28350</v>
      </c>
      <c r="C184" s="80">
        <v>-3.9308708900000003E-2</v>
      </c>
      <c r="D184" s="106">
        <v>28400</v>
      </c>
      <c r="E184" s="107">
        <f>IF(ISNUMBER(D184), (D184 - $B184) / $B184, "")</f>
        <v>1.7636684303350969E-3</v>
      </c>
      <c r="F184" s="108">
        <f>IF(ISNUMBER(D184), $B199 * E184, "")</f>
        <v>264.55026455026456</v>
      </c>
      <c r="G184" s="109">
        <v>28260</v>
      </c>
      <c r="H184" s="107">
        <f>IF(ISNUMBER(G184), (G184 - $B184) / $B184, "")</f>
        <v>-3.1746031746031746E-3</v>
      </c>
      <c r="I184" s="110">
        <f>IF(ISNUMBER(G184), $B199 * H184, "")</f>
        <v>-476.1904761904762</v>
      </c>
      <c r="J184" s="106">
        <v>28390</v>
      </c>
      <c r="K184" s="107">
        <f>IF(ISNUMBER(J184), (J184 - $B184) / $B184, "")</f>
        <v>1.4109347442680777E-3</v>
      </c>
      <c r="L184" s="108">
        <f>IF(ISNUMBER(J184), $B199 * K184, "")</f>
        <v>211.64021164021165</v>
      </c>
      <c r="M184" s="109">
        <v>28210</v>
      </c>
      <c r="N184" s="107">
        <f>IF(ISNUMBER(M184), (M184 - $B184) / $B184, "")</f>
        <v>-4.9382716049382715E-3</v>
      </c>
      <c r="O184" s="108">
        <f>IF(ISNUMBER(M184), $B199 * N184, "")</f>
        <v>-740.74074074074076</v>
      </c>
      <c r="Q184" s="264"/>
      <c r="R184" s="264"/>
      <c r="S184" s="264"/>
    </row>
    <row r="185" spans="1:19" ht="17.25" thickBot="1">
      <c r="A185" s="125" t="s">
        <v>186</v>
      </c>
      <c r="B185" s="126">
        <v>16.2</v>
      </c>
      <c r="C185" s="77">
        <v>-4.1420118300000003E-2</v>
      </c>
      <c r="D185" s="15">
        <v>16</v>
      </c>
      <c r="E185" s="32">
        <f t="shared" ref="E185:E188" si="98">IF(ISNUMBER(D185), (D185 - $B185) / $B185, "")</f>
        <v>-1.2345679012345635E-2</v>
      </c>
      <c r="F185" s="18">
        <f>IF(ISNUMBER(D185), $B199 * E185, "")</f>
        <v>-1851.8518518518451</v>
      </c>
      <c r="G185" s="31">
        <v>17.100000000000001</v>
      </c>
      <c r="H185" s="32">
        <f t="shared" ref="H185:H188" si="99">IF(ISNUMBER(G185), (G185 - $B185) / $B185, "")</f>
        <v>5.5555555555555691E-2</v>
      </c>
      <c r="I185" s="101">
        <f>IF(ISNUMBER(G185), $B199 * H185, "")</f>
        <v>8333.3333333333539</v>
      </c>
      <c r="J185" s="15">
        <v>16.7</v>
      </c>
      <c r="K185" s="32">
        <f t="shared" ref="K185:K188" si="100">IF(ISNUMBER(J185), (J185 - $B185) / $B185, "")</f>
        <v>3.0864197530864199E-2</v>
      </c>
      <c r="L185" s="18">
        <f>IF(ISNUMBER(J185), $B199 * K185, "")</f>
        <v>4629.6296296296296</v>
      </c>
      <c r="M185" s="31">
        <v>16.399999999999999</v>
      </c>
      <c r="N185" s="32">
        <f t="shared" ref="N185:N188" si="101">IF(ISNUMBER(M185), (M185 - $B185) / $B185, "")</f>
        <v>1.2345679012345635E-2</v>
      </c>
      <c r="O185" s="18">
        <f>IF(ISNUMBER(M185), $B199 * N185, "")</f>
        <v>1851.8518518518451</v>
      </c>
      <c r="Q185" s="264"/>
      <c r="R185" s="264"/>
      <c r="S185" s="264"/>
    </row>
    <row r="186" spans="1:19" ht="17.25" thickBot="1">
      <c r="A186" s="125" t="s">
        <v>176</v>
      </c>
      <c r="B186" s="126">
        <v>22.4</v>
      </c>
      <c r="C186" s="77">
        <v>-4.6808510599999999E-2</v>
      </c>
      <c r="D186" s="15">
        <v>22.1</v>
      </c>
      <c r="E186" s="32">
        <f t="shared" si="98"/>
        <v>-1.3392857142857017E-2</v>
      </c>
      <c r="F186" s="18">
        <f>IF(ISNUMBER(D186), $B199 * E186, "")</f>
        <v>-2008.9285714285527</v>
      </c>
      <c r="G186" s="31">
        <v>23</v>
      </c>
      <c r="H186" s="32">
        <f t="shared" si="99"/>
        <v>2.678571428571435E-2</v>
      </c>
      <c r="I186" s="101">
        <f>IF(ISNUMBER(G186), $B199 * H186, "")</f>
        <v>4017.8571428571527</v>
      </c>
      <c r="J186" s="15">
        <v>22.7</v>
      </c>
      <c r="K186" s="32">
        <f t="shared" si="100"/>
        <v>1.3392857142857175E-2</v>
      </c>
      <c r="L186" s="18">
        <f>IF(ISNUMBER(J186), $B199 * K186, "")</f>
        <v>2008.9285714285763</v>
      </c>
      <c r="M186" s="31">
        <v>22.4</v>
      </c>
      <c r="N186" s="32">
        <f t="shared" si="101"/>
        <v>0</v>
      </c>
      <c r="O186" s="18">
        <f>IF(ISNUMBER(M186), $B199 * N186, "")</f>
        <v>0</v>
      </c>
      <c r="Q186" s="264"/>
      <c r="R186" s="264"/>
      <c r="S186" s="264"/>
    </row>
    <row r="187" spans="1:19" ht="17.25" thickBot="1">
      <c r="A187" s="125" t="s">
        <v>220</v>
      </c>
      <c r="B187" s="126">
        <v>182</v>
      </c>
      <c r="C187" s="77">
        <v>-4.7120418800000001E-2</v>
      </c>
      <c r="D187" s="15">
        <v>181</v>
      </c>
      <c r="E187" s="32">
        <f t="shared" si="98"/>
        <v>-5.4945054945054949E-3</v>
      </c>
      <c r="F187" s="18">
        <f>IF(ISNUMBER(D187), $B199 * E187, "")</f>
        <v>-824.17582417582423</v>
      </c>
      <c r="G187" s="31">
        <v>185</v>
      </c>
      <c r="H187" s="32">
        <f t="shared" si="99"/>
        <v>1.6483516483516484E-2</v>
      </c>
      <c r="I187" s="101">
        <f>IF(ISNUMBER(G187), $B199 * H187, "")</f>
        <v>2472.5274725274726</v>
      </c>
      <c r="J187" s="15">
        <v>184</v>
      </c>
      <c r="K187" s="32">
        <f t="shared" si="100"/>
        <v>1.098901098901099E-2</v>
      </c>
      <c r="L187" s="18">
        <f>IF(ISNUMBER(J187), $B199 * K187, "")</f>
        <v>1648.3516483516485</v>
      </c>
      <c r="M187" s="31">
        <v>185</v>
      </c>
      <c r="N187" s="32">
        <f t="shared" si="101"/>
        <v>1.6483516483516484E-2</v>
      </c>
      <c r="O187" s="18">
        <f>IF(ISNUMBER(M187), $B199 * N187, "")</f>
        <v>2472.5274725274726</v>
      </c>
      <c r="Q187" s="33"/>
      <c r="R187" s="33"/>
    </row>
    <row r="188" spans="1:19" ht="17.25" thickBot="1">
      <c r="A188" s="130" t="s">
        <v>72</v>
      </c>
      <c r="B188" s="131">
        <v>34.299999999999997</v>
      </c>
      <c r="C188" s="79">
        <v>-4.9861495800000002E-2</v>
      </c>
      <c r="D188" s="24">
        <v>34.4</v>
      </c>
      <c r="E188" s="25">
        <f t="shared" si="98"/>
        <v>2.9154518950437734E-3</v>
      </c>
      <c r="F188" s="104">
        <f>IF(ISNUMBER(D188), $B199 * E188, "")</f>
        <v>437.31778425656603</v>
      </c>
      <c r="G188" s="102">
        <v>35.799999999999997</v>
      </c>
      <c r="H188" s="25">
        <f t="shared" si="99"/>
        <v>4.3731778425655982E-2</v>
      </c>
      <c r="I188" s="103">
        <f>IF(ISNUMBER(G188), $B199 * H188, "")</f>
        <v>6559.7667638483972</v>
      </c>
      <c r="J188" s="24">
        <v>35.1</v>
      </c>
      <c r="K188" s="25">
        <f t="shared" si="100"/>
        <v>2.3323615160349979E-2</v>
      </c>
      <c r="L188" s="104">
        <f>IF(ISNUMBER(J188), $B199 * K188, "")</f>
        <v>3498.5422740524969</v>
      </c>
      <c r="M188" s="102">
        <v>35.1</v>
      </c>
      <c r="N188" s="25">
        <f t="shared" si="101"/>
        <v>2.3323615160349979E-2</v>
      </c>
      <c r="O188" s="104">
        <f>IF(ISNUMBER(M188), $B199 * N188, "")</f>
        <v>3498.5422740524969</v>
      </c>
      <c r="Q188" s="265"/>
      <c r="R188" s="266"/>
      <c r="S188" s="267"/>
    </row>
    <row r="189" spans="1:19">
      <c r="A189" s="123" t="s">
        <v>206</v>
      </c>
      <c r="B189" s="124">
        <v>15.1</v>
      </c>
      <c r="C189" s="76">
        <v>-5.0314465400000001E-2</v>
      </c>
      <c r="D189" s="13">
        <v>15.2</v>
      </c>
      <c r="E189" s="14">
        <f>IF(ISNUMBER(D189), (D189 - $B189) / $B189, "")</f>
        <v>6.6225165562913673E-3</v>
      </c>
      <c r="F189" s="16">
        <f>IF(ISNUMBER(D189), $B199 * E189, "")</f>
        <v>993.37748344370505</v>
      </c>
      <c r="G189" s="29">
        <v>15.7</v>
      </c>
      <c r="H189" s="14">
        <f>IF(ISNUMBER(G189), (G189 - $B189) / $B189, "")</f>
        <v>3.9735099337748318E-2</v>
      </c>
      <c r="I189" s="100">
        <f>IF(ISNUMBER(G189), $B199 * H189, "")</f>
        <v>5960.2649006622478</v>
      </c>
      <c r="J189" s="13">
        <v>15.8</v>
      </c>
      <c r="K189" s="14">
        <f>IF(ISNUMBER(J189), (J189 - $B189) / $B189, "")</f>
        <v>4.6357615894039805E-2</v>
      </c>
      <c r="L189" s="16">
        <f>IF(ISNUMBER(J189), $B199 * K189, "")</f>
        <v>6953.6423841059705</v>
      </c>
      <c r="M189" s="29">
        <v>15.7</v>
      </c>
      <c r="N189" s="14">
        <f>IF(ISNUMBER(M189), (M189 - $B189) / $B189, "")</f>
        <v>3.9735099337748318E-2</v>
      </c>
      <c r="O189" s="16">
        <f>IF(ISNUMBER(M189), $B199 * N189, "")</f>
        <v>5960.2649006622478</v>
      </c>
      <c r="Q189" s="268"/>
      <c r="R189" s="269"/>
      <c r="S189" s="270"/>
    </row>
    <row r="190" spans="1:19" ht="17.25" thickBot="1">
      <c r="A190" s="125" t="s">
        <v>226</v>
      </c>
      <c r="B190" s="126">
        <v>866</v>
      </c>
      <c r="C190" s="77">
        <v>-5.0438596500000002E-2</v>
      </c>
      <c r="D190" s="15">
        <v>912</v>
      </c>
      <c r="E190" s="32">
        <f t="shared" ref="E190:E193" si="102">IF(ISNUMBER(D190), (D190 - $B190) / $B190, "")</f>
        <v>5.3117782909930716E-2</v>
      </c>
      <c r="F190" s="18">
        <f>IF(ISNUMBER(D190), $B199 * E190, "")</f>
        <v>7967.6674364896071</v>
      </c>
      <c r="G190" s="31">
        <v>898</v>
      </c>
      <c r="H190" s="32">
        <f t="shared" ref="H190:H193" si="103">IF(ISNUMBER(G190), (G190 - $B190) / $B190, "")</f>
        <v>3.695150115473441E-2</v>
      </c>
      <c r="I190" s="101">
        <f>IF(ISNUMBER(G190), $B199 * H190, "")</f>
        <v>5542.7251732101613</v>
      </c>
      <c r="J190" s="15">
        <v>900</v>
      </c>
      <c r="K190" s="32">
        <f t="shared" ref="K190:K193" si="104">IF(ISNUMBER(J190), (J190 - $B190) / $B190, "")</f>
        <v>3.9260969976905313E-2</v>
      </c>
      <c r="L190" s="18">
        <f>IF(ISNUMBER(J190), $B199 * K190, "")</f>
        <v>5889.1454965357971</v>
      </c>
      <c r="M190" s="31">
        <v>890</v>
      </c>
      <c r="N190" s="32">
        <f t="shared" ref="N190:N193" si="105">IF(ISNUMBER(M190), (M190 - $B190) / $B190, "")</f>
        <v>2.771362586605081E-2</v>
      </c>
      <c r="O190" s="18">
        <f>IF(ISNUMBER(M190), $B199 * N190, "")</f>
        <v>4157.0438799076219</v>
      </c>
      <c r="Q190" s="271"/>
      <c r="R190" s="272"/>
      <c r="S190" s="273"/>
    </row>
    <row r="191" spans="1:19" ht="17.25" thickBot="1">
      <c r="A191" s="125" t="s">
        <v>208</v>
      </c>
      <c r="B191" s="126">
        <v>18.8</v>
      </c>
      <c r="C191" s="77">
        <v>-5.0505050500000002E-2</v>
      </c>
      <c r="D191" s="15">
        <v>18.899999999999999</v>
      </c>
      <c r="E191" s="32">
        <f t="shared" si="102"/>
        <v>5.319148936170099E-3</v>
      </c>
      <c r="F191" s="18">
        <f>IF(ISNUMBER(D191), $B199 * E191, "")</f>
        <v>797.87234042551484</v>
      </c>
      <c r="G191" s="31">
        <v>19.399999999999999</v>
      </c>
      <c r="H191" s="32">
        <f t="shared" si="103"/>
        <v>3.1914893617021163E-2</v>
      </c>
      <c r="I191" s="101">
        <f>IF(ISNUMBER(G191), $B199 * H191, "")</f>
        <v>4787.2340425531747</v>
      </c>
      <c r="J191" s="15">
        <v>19.2</v>
      </c>
      <c r="K191" s="32">
        <f t="shared" si="104"/>
        <v>2.1276595744680774E-2</v>
      </c>
      <c r="L191" s="18">
        <f>IF(ISNUMBER(J191), $B199 * K191, "")</f>
        <v>3191.4893617021162</v>
      </c>
      <c r="M191" s="31">
        <v>19.100000000000001</v>
      </c>
      <c r="N191" s="32">
        <f t="shared" si="105"/>
        <v>1.5957446808510675E-2</v>
      </c>
      <c r="O191" s="18">
        <f>IF(ISNUMBER(M191), $B199 * N191, "")</f>
        <v>2393.6170212766015</v>
      </c>
      <c r="Q191" s="264"/>
      <c r="R191" s="264"/>
      <c r="S191" s="264"/>
    </row>
    <row r="192" spans="1:19" ht="17.25" thickBot="1">
      <c r="A192" s="125" t="s">
        <v>230</v>
      </c>
      <c r="B192" s="126">
        <v>919</v>
      </c>
      <c r="C192" s="77">
        <v>-5.0619834699999998E-2</v>
      </c>
      <c r="D192" s="15">
        <v>968</v>
      </c>
      <c r="E192" s="32">
        <f t="shared" si="102"/>
        <v>5.3318824809575623E-2</v>
      </c>
      <c r="F192" s="18">
        <f>IF(ISNUMBER(D192), $B199 * E192, "")</f>
        <v>7997.8237214363435</v>
      </c>
      <c r="G192" s="31">
        <v>944</v>
      </c>
      <c r="H192" s="32">
        <f t="shared" si="103"/>
        <v>2.720348204570185E-2</v>
      </c>
      <c r="I192" s="101">
        <f>IF(ISNUMBER(G192), $B199 * H192, "")</f>
        <v>4080.5223068552773</v>
      </c>
      <c r="J192" s="15">
        <v>940</v>
      </c>
      <c r="K192" s="32">
        <f t="shared" si="104"/>
        <v>2.2850924918389554E-2</v>
      </c>
      <c r="L192" s="18">
        <f>IF(ISNUMBER(J192), $B199 * K192, "")</f>
        <v>3427.6387377584329</v>
      </c>
      <c r="M192" s="31">
        <v>934</v>
      </c>
      <c r="N192" s="32">
        <f t="shared" si="105"/>
        <v>1.6322089227421111E-2</v>
      </c>
      <c r="O192" s="18">
        <f>IF(ISNUMBER(M192), $B199 * N192, "")</f>
        <v>2448.3133841131666</v>
      </c>
      <c r="Q192" s="274"/>
      <c r="R192" s="274"/>
      <c r="S192" s="274"/>
    </row>
    <row r="193" spans="1:19" ht="17.25" thickBot="1">
      <c r="A193" s="127" t="s">
        <v>196</v>
      </c>
      <c r="B193" s="128">
        <v>17750</v>
      </c>
      <c r="C193" s="78">
        <v>-5.2322477300000003E-2</v>
      </c>
      <c r="D193" s="20">
        <v>17560</v>
      </c>
      <c r="E193" s="21">
        <f t="shared" si="102"/>
        <v>-1.0704225352112675E-2</v>
      </c>
      <c r="F193" s="22">
        <f>IF(ISNUMBER(D193), $B199 * E193, "")</f>
        <v>-1605.6338028169014</v>
      </c>
      <c r="G193" s="30">
        <v>17050</v>
      </c>
      <c r="H193" s="21">
        <f t="shared" si="103"/>
        <v>-3.9436619718309862E-2</v>
      </c>
      <c r="I193" s="105">
        <f>IF(ISNUMBER(G193), $B199 * H193, "")</f>
        <v>-5915.4929577464791</v>
      </c>
      <c r="J193" s="20">
        <v>17060</v>
      </c>
      <c r="K193" s="21">
        <f t="shared" si="104"/>
        <v>-3.8873239436619716E-2</v>
      </c>
      <c r="L193" s="22">
        <f>IF(ISNUMBER(J193), $B199 * K193, "")</f>
        <v>-5830.9859154929572</v>
      </c>
      <c r="M193" s="30">
        <v>16600</v>
      </c>
      <c r="N193" s="21">
        <f t="shared" si="105"/>
        <v>-6.4788732394366194E-2</v>
      </c>
      <c r="O193" s="22">
        <f>IF(ISNUMBER(M193), $B199 * N193, "")</f>
        <v>-9718.3098591549297</v>
      </c>
      <c r="Q193" s="274"/>
      <c r="R193" s="274"/>
      <c r="S193" s="274"/>
    </row>
    <row r="194" spans="1:19" ht="17.25" thickBot="1">
      <c r="A194" s="125" t="s">
        <v>198</v>
      </c>
      <c r="B194" s="129">
        <v>207</v>
      </c>
      <c r="C194" s="80">
        <v>-5.4794520499999999E-2</v>
      </c>
      <c r="D194" s="106">
        <v>205</v>
      </c>
      <c r="E194" s="107">
        <f>IF(ISNUMBER(D194), (D194 - $B194) / $B194, "")</f>
        <v>-9.6618357487922701E-3</v>
      </c>
      <c r="F194" s="108">
        <f>IF(ISNUMBER(D194), $B199 * E194, "")</f>
        <v>-1449.2753623188405</v>
      </c>
      <c r="G194" s="109">
        <v>208</v>
      </c>
      <c r="H194" s="107">
        <f>IF(ISNUMBER(G194), (G194 - $B194) / $B194, "")</f>
        <v>4.830917874396135E-3</v>
      </c>
      <c r="I194" s="110">
        <f>IF(ISNUMBER(G194), $B199 * H194, "")</f>
        <v>724.63768115942025</v>
      </c>
      <c r="J194" s="106">
        <v>207</v>
      </c>
      <c r="K194" s="107">
        <f>IF(ISNUMBER(J194), (J194 - $B194) / $B194, "")</f>
        <v>0</v>
      </c>
      <c r="L194" s="108">
        <f>IF(ISNUMBER(J194), $B199 * K194, "")</f>
        <v>0</v>
      </c>
      <c r="M194" s="109">
        <v>207</v>
      </c>
      <c r="N194" s="107">
        <f>IF(ISNUMBER(M194), (M194 - $B194) / $B194, "")</f>
        <v>0</v>
      </c>
      <c r="O194" s="108">
        <f>IF(ISNUMBER(M194), $B199 * N194, "")</f>
        <v>0</v>
      </c>
      <c r="Q194" s="264"/>
      <c r="R194" s="264"/>
      <c r="S194" s="264"/>
    </row>
    <row r="195" spans="1:19" ht="17.25" thickBot="1">
      <c r="A195" s="125" t="s">
        <v>238</v>
      </c>
      <c r="B195" s="126">
        <v>168</v>
      </c>
      <c r="C195" s="77">
        <v>-5.6179775299999998E-2</v>
      </c>
      <c r="D195" s="15">
        <v>169</v>
      </c>
      <c r="E195" s="32">
        <f t="shared" ref="E195:E198" si="106">IF(ISNUMBER(D195), (D195 - $B195) / $B195, "")</f>
        <v>5.9523809523809521E-3</v>
      </c>
      <c r="F195" s="18">
        <f>IF(ISNUMBER(D195), $B199 * E195, "")</f>
        <v>892.85714285714278</v>
      </c>
      <c r="G195" s="31">
        <v>183</v>
      </c>
      <c r="H195" s="32">
        <f t="shared" ref="H195:H198" si="107">IF(ISNUMBER(G195), (G195 - $B195) / $B195, "")</f>
        <v>8.9285714285714288E-2</v>
      </c>
      <c r="I195" s="101">
        <f>IF(ISNUMBER(G195), $B199 * H195, "")</f>
        <v>13392.857142857143</v>
      </c>
      <c r="J195" s="15">
        <v>178</v>
      </c>
      <c r="K195" s="32">
        <f t="shared" ref="K195:K198" si="108">IF(ISNUMBER(J195), (J195 - $B195) / $B195, "")</f>
        <v>5.9523809523809521E-2</v>
      </c>
      <c r="L195" s="18">
        <f>IF(ISNUMBER(J195), $B199 * K195, "")</f>
        <v>8928.5714285714275</v>
      </c>
      <c r="M195" s="31">
        <v>174</v>
      </c>
      <c r="N195" s="32">
        <f t="shared" ref="N195:N198" si="109">IF(ISNUMBER(M195), (M195 - $B195) / $B195, "")</f>
        <v>3.5714285714285712E-2</v>
      </c>
      <c r="O195" s="18">
        <f>IF(ISNUMBER(M195), $B199 * N195, "")</f>
        <v>5357.1428571428569</v>
      </c>
      <c r="Q195" s="264"/>
      <c r="R195" s="264"/>
      <c r="S195" s="264"/>
    </row>
    <row r="196" spans="1:19" ht="17.25" thickBot="1">
      <c r="A196" s="125" t="s">
        <v>216</v>
      </c>
      <c r="B196" s="126">
        <v>200</v>
      </c>
      <c r="C196" s="77">
        <v>-6.1032863800000003E-2</v>
      </c>
      <c r="D196" s="15">
        <v>210</v>
      </c>
      <c r="E196" s="32">
        <f t="shared" si="106"/>
        <v>0.05</v>
      </c>
      <c r="F196" s="18">
        <f>IF(ISNUMBER(D196), $B199 * E196, "")</f>
        <v>7500</v>
      </c>
      <c r="G196" s="31">
        <v>252</v>
      </c>
      <c r="H196" s="32">
        <f t="shared" si="107"/>
        <v>0.26</v>
      </c>
      <c r="I196" s="101">
        <f>IF(ISNUMBER(G196), $B199 * H196, "")</f>
        <v>39000</v>
      </c>
      <c r="J196" s="15">
        <v>234</v>
      </c>
      <c r="K196" s="32">
        <f t="shared" si="108"/>
        <v>0.17</v>
      </c>
      <c r="L196" s="18">
        <f>IF(ISNUMBER(J196), $B199 * K196, "")</f>
        <v>25500.000000000004</v>
      </c>
      <c r="M196" s="31">
        <v>239</v>
      </c>
      <c r="N196" s="32">
        <f t="shared" si="109"/>
        <v>0.19500000000000001</v>
      </c>
      <c r="O196" s="18">
        <f>IF(ISNUMBER(M196), $B199 * N196, "")</f>
        <v>29250</v>
      </c>
      <c r="Q196" s="264"/>
      <c r="R196" s="264"/>
      <c r="S196" s="264"/>
    </row>
    <row r="197" spans="1:19">
      <c r="A197" s="125" t="s">
        <v>202</v>
      </c>
      <c r="B197" s="126">
        <v>20.3</v>
      </c>
      <c r="C197" s="77">
        <v>-6.4516129000000005E-2</v>
      </c>
      <c r="D197" s="15">
        <v>21.2</v>
      </c>
      <c r="E197" s="32">
        <f t="shared" si="106"/>
        <v>4.4334975369458053E-2</v>
      </c>
      <c r="F197" s="18">
        <f>IF(ISNUMBER(D197), $B199 * E197, "")</f>
        <v>6650.2463054187083</v>
      </c>
      <c r="G197" s="31">
        <v>21.4</v>
      </c>
      <c r="H197" s="32">
        <f t="shared" si="107"/>
        <v>5.4187192118226493E-2</v>
      </c>
      <c r="I197" s="101">
        <f>IF(ISNUMBER(G197), $B199 * H197, "")</f>
        <v>8128.0788177339737</v>
      </c>
      <c r="J197" s="15">
        <v>21</v>
      </c>
      <c r="K197" s="32">
        <f t="shared" si="108"/>
        <v>3.448275862068962E-2</v>
      </c>
      <c r="L197" s="18">
        <f>IF(ISNUMBER(J197), $B199 * K197, "")</f>
        <v>5172.4137931034429</v>
      </c>
      <c r="M197" s="31">
        <v>21.2</v>
      </c>
      <c r="N197" s="32">
        <f t="shared" si="109"/>
        <v>4.4334975369458053E-2</v>
      </c>
      <c r="O197" s="18">
        <f>IF(ISNUMBER(M197), $B199 * N197, "")</f>
        <v>6650.2463054187083</v>
      </c>
      <c r="Q197" s="253"/>
      <c r="R197" s="254"/>
      <c r="S197" s="255"/>
    </row>
    <row r="198" spans="1:19" ht="17.25" thickBot="1">
      <c r="A198" s="130" t="s">
        <v>332</v>
      </c>
      <c r="B198" s="131">
        <v>1610</v>
      </c>
      <c r="C198" s="79">
        <v>-0.12261580380000001</v>
      </c>
      <c r="D198" s="24">
        <v>1575</v>
      </c>
      <c r="E198" s="25">
        <f t="shared" si="106"/>
        <v>-2.1739130434782608E-2</v>
      </c>
      <c r="F198" s="104">
        <f>IF(ISNUMBER(D198), $B199 * E198, "")</f>
        <v>-3260.869565217391</v>
      </c>
      <c r="G198" s="102">
        <v>1570</v>
      </c>
      <c r="H198" s="25">
        <f t="shared" si="107"/>
        <v>-2.4844720496894408E-2</v>
      </c>
      <c r="I198" s="103">
        <f>IF(ISNUMBER(G198), $B199 * H198, "")</f>
        <v>-3726.7080745341614</v>
      </c>
      <c r="J198" s="24">
        <v>1590</v>
      </c>
      <c r="K198" s="25">
        <f t="shared" si="108"/>
        <v>-1.2422360248447204E-2</v>
      </c>
      <c r="L198" s="104">
        <f>IF(ISNUMBER(J198), $B199 * K198, "")</f>
        <v>-1863.3540372670807</v>
      </c>
      <c r="M198" s="102">
        <v>1530</v>
      </c>
      <c r="N198" s="25">
        <f t="shared" si="109"/>
        <v>-4.9689440993788817E-2</v>
      </c>
      <c r="O198" s="104">
        <f>IF(ISNUMBER(M198), $B199 * N198, "")</f>
        <v>-7453.4161490683227</v>
      </c>
      <c r="Q198" s="256"/>
      <c r="R198" s="257"/>
      <c r="S198" s="258"/>
    </row>
    <row r="199" spans="1:19" ht="17.25" thickBot="1">
      <c r="A199" s="132" t="s">
        <v>268</v>
      </c>
      <c r="B199" s="317">
        <f>$B$37</f>
        <v>150000</v>
      </c>
      <c r="C199" s="318"/>
      <c r="D199" s="26" t="s">
        <v>269</v>
      </c>
      <c r="E199" s="27">
        <f>IF(COUNT(E179:E198), SUM(E179:E198) / COUNT(E179:E198), 0)</f>
        <v>7.2137074679740872E-3</v>
      </c>
      <c r="F199" s="28">
        <f>SUM(F179:F198)</f>
        <v>21641.122403922258</v>
      </c>
      <c r="G199" s="26" t="s">
        <v>269</v>
      </c>
      <c r="H199" s="27">
        <f>IF(COUNT(H179:H198), SUM(H179:H198) / COUNT(H179:H198), 0)</f>
        <v>3.2727860923658925E-2</v>
      </c>
      <c r="I199" s="28">
        <f>SUM(I179:I198)</f>
        <v>98183.582770976762</v>
      </c>
      <c r="J199" s="26" t="s">
        <v>269</v>
      </c>
      <c r="K199" s="27">
        <f>IF(COUNT(K179:K198), SUM(K179:K198) / COUNT(K179:K198), 0)</f>
        <v>2.3133433913766627E-2</v>
      </c>
      <c r="L199" s="28">
        <f>SUM(L179:L198)</f>
        <v>69400.301741299874</v>
      </c>
      <c r="M199" s="26" t="s">
        <v>269</v>
      </c>
      <c r="N199" s="27">
        <f>IF(COUNT(N179:N198), SUM(N179:N198) / COUNT(N179:N198), 0)</f>
        <v>1.4464344441815597E-2</v>
      </c>
      <c r="O199" s="28">
        <f>SUM(O179:O198)</f>
        <v>43393.033325446777</v>
      </c>
      <c r="Q199" s="259"/>
      <c r="R199" s="260"/>
      <c r="S199" s="261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06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06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06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06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06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06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06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06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05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05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057" priority="157">
      <formula>AND($N17 &gt; 0, ISNUMBER($N17))</formula>
    </cfRule>
    <cfRule type="expression" dxfId="1056" priority="158">
      <formula>AND($N17 = 0 * ISNUMBER($N17))</formula>
    </cfRule>
    <cfRule type="expression" dxfId="1055" priority="159">
      <formula>AND($N17 &lt; 0, ISNUMBER($N17))</formula>
    </cfRule>
  </conditionalFormatting>
  <conditionalFormatting sqref="A17:F36">
    <cfRule type="expression" dxfId="1054" priority="166">
      <formula>AND($E17 &gt; 0, ISNUMBER($E17))</formula>
    </cfRule>
    <cfRule type="expression" dxfId="1053" priority="167">
      <formula>AND($E17 = 0 * ISNUMBER($E17))</formula>
    </cfRule>
    <cfRule type="expression" dxfId="1052" priority="168">
      <formula>AND($E17 &lt; 0, ISNUMBER($E17))</formula>
    </cfRule>
  </conditionalFormatting>
  <conditionalFormatting sqref="A17:C36 G17:I36">
    <cfRule type="expression" dxfId="1051" priority="163">
      <formula>AND($H17 &gt; 0, ISNUMBER($H17))</formula>
    </cfRule>
    <cfRule type="expression" dxfId="1050" priority="164">
      <formula>AND($H17 = 0 * ISNUMBER($H17))</formula>
    </cfRule>
    <cfRule type="expression" dxfId="1049" priority="165">
      <formula>AND($H17 &lt; 0, ISNUMBER($H17))</formula>
    </cfRule>
  </conditionalFormatting>
  <conditionalFormatting sqref="A17:C36 J17:L36">
    <cfRule type="expression" dxfId="1048" priority="160">
      <formula>AND($K17 &gt; 0, ISNUMBER($K17))</formula>
    </cfRule>
    <cfRule type="expression" dxfId="1047" priority="161">
      <formula>AND($K17 = 0 * ISNUMBER($K17))</formula>
    </cfRule>
    <cfRule type="expression" dxfId="1046" priority="162">
      <formula>AND($K17 &lt; 0, ISNUMBER($K17))</formula>
    </cfRule>
  </conditionalFormatting>
  <conditionalFormatting sqref="D15:F16 E37:F37">
    <cfRule type="expression" dxfId="1045" priority="154">
      <formula>$E$37 &gt; 0</formula>
    </cfRule>
    <cfRule type="expression" dxfId="1044" priority="155">
      <formula>$E$37 = 0</formula>
    </cfRule>
    <cfRule type="expression" dxfId="1043" priority="156">
      <formula>$E$37 &lt; 0</formula>
    </cfRule>
  </conditionalFormatting>
  <conditionalFormatting sqref="G15:I16 H37:I37">
    <cfRule type="expression" dxfId="1042" priority="151">
      <formula>$H$37 &gt; 0</formula>
    </cfRule>
    <cfRule type="expression" dxfId="1041" priority="152">
      <formula>$H$37 = 0</formula>
    </cfRule>
    <cfRule type="expression" dxfId="1040" priority="153">
      <formula>$H$37 &lt; 0</formula>
    </cfRule>
  </conditionalFormatting>
  <conditionalFormatting sqref="J15:L16 K37:L37">
    <cfRule type="expression" dxfId="1039" priority="148">
      <formula>$K$37 &gt; 0</formula>
    </cfRule>
    <cfRule type="expression" dxfId="1038" priority="149">
      <formula>$K$37 = 0</formula>
    </cfRule>
    <cfRule type="expression" dxfId="1037" priority="150">
      <formula>$K$37 &lt; 0</formula>
    </cfRule>
  </conditionalFormatting>
  <conditionalFormatting sqref="M15:O16 N37:O37">
    <cfRule type="expression" dxfId="1036" priority="145">
      <formula>$N$37 &gt; 0</formula>
    </cfRule>
    <cfRule type="expression" dxfId="1035" priority="146">
      <formula>$N$37 = 0</formula>
    </cfRule>
    <cfRule type="expression" dxfId="1034" priority="147">
      <formula>$N$37 &lt; 0</formula>
    </cfRule>
  </conditionalFormatting>
  <conditionalFormatting sqref="A44:C63 M44:O63">
    <cfRule type="expression" dxfId="1033" priority="133">
      <formula>AND($N44 &gt; 0, ISNUMBER($N44))</formula>
    </cfRule>
    <cfRule type="expression" dxfId="1032" priority="134">
      <formula>AND($N44 = 0 * ISNUMBER($N44))</formula>
    </cfRule>
    <cfRule type="expression" dxfId="1031" priority="135">
      <formula>AND($N44 &lt; 0, ISNUMBER($N44))</formula>
    </cfRule>
  </conditionalFormatting>
  <conditionalFormatting sqref="A44:F63">
    <cfRule type="expression" dxfId="1030" priority="142">
      <formula>AND($E44 &gt; 0, ISNUMBER($E44))</formula>
    </cfRule>
    <cfRule type="expression" dxfId="1029" priority="143">
      <formula>AND($E44 = 0 * ISNUMBER($E44))</formula>
    </cfRule>
    <cfRule type="expression" dxfId="1028" priority="144">
      <formula>AND($E44 &lt; 0, ISNUMBER($E44))</formula>
    </cfRule>
  </conditionalFormatting>
  <conditionalFormatting sqref="A44:C63 G44:I63">
    <cfRule type="expression" dxfId="1027" priority="139">
      <formula>AND($H44 &gt; 0, ISNUMBER($H44))</formula>
    </cfRule>
    <cfRule type="expression" dxfId="1026" priority="140">
      <formula>AND($H44 = 0 * ISNUMBER($H44))</formula>
    </cfRule>
    <cfRule type="expression" dxfId="1025" priority="141">
      <formula>AND($H44 &lt; 0, ISNUMBER($H44))</formula>
    </cfRule>
  </conditionalFormatting>
  <conditionalFormatting sqref="A44:C63 J44:L63">
    <cfRule type="expression" dxfId="1024" priority="136">
      <formula>AND($K44 &gt; 0, ISNUMBER($K44))</formula>
    </cfRule>
    <cfRule type="expression" dxfId="1023" priority="137">
      <formula>AND($K44 = 0 * ISNUMBER($K44))</formula>
    </cfRule>
    <cfRule type="expression" dxfId="1022" priority="138">
      <formula>AND($K44 &lt; 0, ISNUMBER($K44))</formula>
    </cfRule>
  </conditionalFormatting>
  <conditionalFormatting sqref="D42:F43 E64:F64">
    <cfRule type="expression" dxfId="1021" priority="130">
      <formula>$E$64 &gt; 0</formula>
    </cfRule>
    <cfRule type="expression" dxfId="1020" priority="131">
      <formula>$E$64 = 0</formula>
    </cfRule>
    <cfRule type="expression" dxfId="1019" priority="132">
      <formula>$E$64 &lt; 0</formula>
    </cfRule>
  </conditionalFormatting>
  <conditionalFormatting sqref="G42:I43 H64:I64">
    <cfRule type="expression" dxfId="1018" priority="127">
      <formula>$H$64 &gt; 0</formula>
    </cfRule>
    <cfRule type="expression" dxfId="1017" priority="128">
      <formula>$H$64 = 0</formula>
    </cfRule>
    <cfRule type="expression" dxfId="1016" priority="129">
      <formula>$H$64 &lt; 0</formula>
    </cfRule>
  </conditionalFormatting>
  <conditionalFormatting sqref="J42:L43 K64:L64">
    <cfRule type="expression" dxfId="1015" priority="124">
      <formula>$K$64 &gt; 0</formula>
    </cfRule>
    <cfRule type="expression" dxfId="1014" priority="125">
      <formula>$K$64 = 0</formula>
    </cfRule>
    <cfRule type="expression" dxfId="1013" priority="126">
      <formula>$K$64 &lt; 0</formula>
    </cfRule>
  </conditionalFormatting>
  <conditionalFormatting sqref="M42:O43 N64:O64">
    <cfRule type="expression" dxfId="1012" priority="121">
      <formula>$N$64 &gt; 0</formula>
    </cfRule>
    <cfRule type="expression" dxfId="1011" priority="122">
      <formula>$N$64 = 0</formula>
    </cfRule>
    <cfRule type="expression" dxfId="1010" priority="123">
      <formula>$N$64 &lt; 0</formula>
    </cfRule>
  </conditionalFormatting>
  <conditionalFormatting sqref="A71:C90 M71:O90">
    <cfRule type="expression" dxfId="1009" priority="109">
      <formula>AND($N71 &gt; 0, ISNUMBER($N71))</formula>
    </cfRule>
    <cfRule type="expression" dxfId="1008" priority="110">
      <formula>AND($N71 = 0 * ISNUMBER($N71))</formula>
    </cfRule>
    <cfRule type="expression" dxfId="1007" priority="111">
      <formula>AND($N71 &lt; 0, ISNUMBER($N71))</formula>
    </cfRule>
  </conditionalFormatting>
  <conditionalFormatting sqref="A71:F90">
    <cfRule type="expression" dxfId="1006" priority="118">
      <formula>AND($E71 &gt; 0, ISNUMBER($E71))</formula>
    </cfRule>
    <cfRule type="expression" dxfId="1005" priority="119">
      <formula>AND($E71 = 0 * ISNUMBER($E71))</formula>
    </cfRule>
    <cfRule type="expression" dxfId="1004" priority="120">
      <formula>AND($E71 &lt; 0, ISNUMBER($E71))</formula>
    </cfRule>
  </conditionalFormatting>
  <conditionalFormatting sqref="A71:C90 G71:I90">
    <cfRule type="expression" dxfId="1003" priority="115">
      <formula>AND($H71 &gt; 0, ISNUMBER($H71))</formula>
    </cfRule>
    <cfRule type="expression" dxfId="1002" priority="116">
      <formula>AND($H71 = 0 * ISNUMBER($H71))</formula>
    </cfRule>
    <cfRule type="expression" dxfId="1001" priority="117">
      <formula>AND($H71 &lt; 0, ISNUMBER($H71))</formula>
    </cfRule>
  </conditionalFormatting>
  <conditionalFormatting sqref="A71:C90 J71:L90">
    <cfRule type="expression" dxfId="1000" priority="112">
      <formula>AND($K71 &gt; 0, ISNUMBER($K71))</formula>
    </cfRule>
    <cfRule type="expression" dxfId="999" priority="113">
      <formula>AND($K71 = 0 * ISNUMBER($K71))</formula>
    </cfRule>
    <cfRule type="expression" dxfId="998" priority="114">
      <formula>AND($K71 &lt; 0, ISNUMBER($K71))</formula>
    </cfRule>
  </conditionalFormatting>
  <conditionalFormatting sqref="D69:F70 E91:F91">
    <cfRule type="expression" dxfId="997" priority="106">
      <formula>$E$91 &gt; 0</formula>
    </cfRule>
    <cfRule type="expression" dxfId="996" priority="107">
      <formula>$E$91 = 0</formula>
    </cfRule>
    <cfRule type="expression" dxfId="995" priority="108">
      <formula>$E$91 &lt; 0</formula>
    </cfRule>
  </conditionalFormatting>
  <conditionalFormatting sqref="G69:I70 H91:I91">
    <cfRule type="expression" dxfId="994" priority="103">
      <formula>$H$91 &gt; 0</formula>
    </cfRule>
    <cfRule type="expression" dxfId="993" priority="104">
      <formula>$H$91 = 0</formula>
    </cfRule>
    <cfRule type="expression" dxfId="992" priority="105">
      <formula>$H$91 &lt; 0</formula>
    </cfRule>
  </conditionalFormatting>
  <conditionalFormatting sqref="J69:L70 K91:L91">
    <cfRule type="expression" dxfId="991" priority="100">
      <formula>$K$91 &gt; 0</formula>
    </cfRule>
    <cfRule type="expression" dxfId="990" priority="101">
      <formula>$K$91 = 0</formula>
    </cfRule>
    <cfRule type="expression" dxfId="989" priority="102">
      <formula>$K$91 &lt; 0</formula>
    </cfRule>
  </conditionalFormatting>
  <conditionalFormatting sqref="M69:O70 N91:O91">
    <cfRule type="expression" dxfId="988" priority="97">
      <formula>$N$91 &gt; 0</formula>
    </cfRule>
    <cfRule type="expression" dxfId="987" priority="98">
      <formula>$N$91 = 0</formula>
    </cfRule>
    <cfRule type="expression" dxfId="986" priority="99">
      <formula>$N$91 &lt; 0</formula>
    </cfRule>
  </conditionalFormatting>
  <conditionalFormatting sqref="A98:C117 M98:O117">
    <cfRule type="expression" dxfId="985" priority="85">
      <formula>AND($N98 &gt; 0, ISNUMBER($N98))</formula>
    </cfRule>
    <cfRule type="expression" dxfId="984" priority="86">
      <formula>AND($N98 = 0 * ISNUMBER($N98))</formula>
    </cfRule>
    <cfRule type="expression" dxfId="983" priority="87">
      <formula>AND($N98 &lt; 0, ISNUMBER($N98))</formula>
    </cfRule>
  </conditionalFormatting>
  <conditionalFormatting sqref="A98:F117">
    <cfRule type="expression" dxfId="982" priority="94">
      <formula>AND($E98 &gt; 0, ISNUMBER($E98))</formula>
    </cfRule>
    <cfRule type="expression" dxfId="981" priority="95">
      <formula>AND($E98 = 0 * ISNUMBER($E98))</formula>
    </cfRule>
    <cfRule type="expression" dxfId="980" priority="96">
      <formula>AND($E98 &lt; 0, ISNUMBER($E98))</formula>
    </cfRule>
  </conditionalFormatting>
  <conditionalFormatting sqref="A98:C117 G98:I117">
    <cfRule type="expression" dxfId="979" priority="91">
      <formula>AND($H98 &gt; 0, ISNUMBER($H98))</formula>
    </cfRule>
    <cfRule type="expression" dxfId="978" priority="92">
      <formula>AND($H98 = 0 * ISNUMBER($H98))</formula>
    </cfRule>
    <cfRule type="expression" dxfId="977" priority="93">
      <formula>AND($H98 &lt; 0, ISNUMBER($H98))</formula>
    </cfRule>
  </conditionalFormatting>
  <conditionalFormatting sqref="A98:C117 J98:L117">
    <cfRule type="expression" dxfId="976" priority="88">
      <formula>AND($K98 &gt; 0, ISNUMBER($K98))</formula>
    </cfRule>
    <cfRule type="expression" dxfId="975" priority="89">
      <formula>AND($K98 = 0 * ISNUMBER($K98))</formula>
    </cfRule>
    <cfRule type="expression" dxfId="974" priority="90">
      <formula>AND($K98 &lt; 0, ISNUMBER($K98))</formula>
    </cfRule>
  </conditionalFormatting>
  <conditionalFormatting sqref="D96:F97 E118:F118">
    <cfRule type="expression" dxfId="973" priority="82">
      <formula>$E$118 &gt; 0</formula>
    </cfRule>
    <cfRule type="expression" dxfId="972" priority="83">
      <formula>$E$118 = 0</formula>
    </cfRule>
    <cfRule type="expression" dxfId="971" priority="84">
      <formula>$E$118 &lt; 0</formula>
    </cfRule>
  </conditionalFormatting>
  <conditionalFormatting sqref="G96:I97 H118:I118">
    <cfRule type="expression" dxfId="970" priority="79">
      <formula>$H$118 &gt; 0</formula>
    </cfRule>
    <cfRule type="expression" dxfId="969" priority="80">
      <formula>$H$118 = 0</formula>
    </cfRule>
    <cfRule type="expression" dxfId="968" priority="81">
      <formula>$H$118 &lt; 0</formula>
    </cfRule>
  </conditionalFormatting>
  <conditionalFormatting sqref="J96:L97 K118:L118">
    <cfRule type="expression" dxfId="967" priority="76">
      <formula>$K$118 &gt; 0</formula>
    </cfRule>
    <cfRule type="expression" dxfId="966" priority="77">
      <formula>$K$118 = 0</formula>
    </cfRule>
    <cfRule type="expression" dxfId="965" priority="78">
      <formula>$K$118 &lt; 0</formula>
    </cfRule>
  </conditionalFormatting>
  <conditionalFormatting sqref="M96:O97 N118:O118">
    <cfRule type="expression" dxfId="964" priority="73">
      <formula>$N$118 &gt; 0</formula>
    </cfRule>
    <cfRule type="expression" dxfId="963" priority="74">
      <formula>$N$118 = 0</formula>
    </cfRule>
    <cfRule type="expression" dxfId="962" priority="75">
      <formula>$N$118 &lt; 0</formula>
    </cfRule>
  </conditionalFormatting>
  <conditionalFormatting sqref="A125:C144 M125:O144">
    <cfRule type="expression" dxfId="961" priority="61">
      <formula>AND($N125 &gt; 0, ISNUMBER($N125))</formula>
    </cfRule>
    <cfRule type="expression" dxfId="960" priority="62">
      <formula>AND($N125 = 0 * ISNUMBER($N125))</formula>
    </cfRule>
    <cfRule type="expression" dxfId="959" priority="63">
      <formula>AND($N125 &lt; 0, ISNUMBER($N125))</formula>
    </cfRule>
  </conditionalFormatting>
  <conditionalFormatting sqref="A125:F144">
    <cfRule type="expression" dxfId="958" priority="70">
      <formula>AND($E125 &gt; 0, ISNUMBER($E125))</formula>
    </cfRule>
    <cfRule type="expression" dxfId="957" priority="71">
      <formula>AND($E125 = 0 * ISNUMBER($E125))</formula>
    </cfRule>
    <cfRule type="expression" dxfId="956" priority="72">
      <formula>AND($E125 &lt; 0, ISNUMBER($E125))</formula>
    </cfRule>
  </conditionalFormatting>
  <conditionalFormatting sqref="A125:C144 G125:I144">
    <cfRule type="expression" dxfId="955" priority="67">
      <formula>AND($H125 &gt; 0, ISNUMBER($H125))</formula>
    </cfRule>
    <cfRule type="expression" dxfId="954" priority="68">
      <formula>AND($H125 = 0 * ISNUMBER($H125))</formula>
    </cfRule>
    <cfRule type="expression" dxfId="953" priority="69">
      <formula>AND($H125 &lt; 0, ISNUMBER($H125))</formula>
    </cfRule>
  </conditionalFormatting>
  <conditionalFormatting sqref="A125:C144 J125:L144">
    <cfRule type="expression" dxfId="952" priority="64">
      <formula>AND($K125 &gt; 0, ISNUMBER($K125))</formula>
    </cfRule>
    <cfRule type="expression" dxfId="951" priority="65">
      <formula>AND($K125 = 0 * ISNUMBER($K125))</formula>
    </cfRule>
    <cfRule type="expression" dxfId="950" priority="66">
      <formula>AND($K125 &lt; 0, ISNUMBER($K125))</formula>
    </cfRule>
  </conditionalFormatting>
  <conditionalFormatting sqref="D123:F124 E145:F145">
    <cfRule type="expression" dxfId="949" priority="58">
      <formula>$E$145 &gt; 0</formula>
    </cfRule>
    <cfRule type="expression" dxfId="948" priority="59">
      <formula>$E$145 = 0</formula>
    </cfRule>
    <cfRule type="expression" dxfId="947" priority="60">
      <formula>$E$145 &lt; 0</formula>
    </cfRule>
  </conditionalFormatting>
  <conditionalFormatting sqref="G123:I124 H145:I145">
    <cfRule type="expression" dxfId="946" priority="55">
      <formula>$H$145 &gt; 0</formula>
    </cfRule>
    <cfRule type="expression" dxfId="945" priority="56">
      <formula>$H$145 = 0</formula>
    </cfRule>
    <cfRule type="expression" dxfId="944" priority="57">
      <formula>$H$145 &lt; 0</formula>
    </cfRule>
  </conditionalFormatting>
  <conditionalFormatting sqref="J123:L124 K145:L145">
    <cfRule type="expression" dxfId="943" priority="52">
      <formula>$K$145 &gt; 0</formula>
    </cfRule>
    <cfRule type="expression" dxfId="942" priority="53">
      <formula>$K$145 = 0</formula>
    </cfRule>
    <cfRule type="expression" dxfId="941" priority="54">
      <formula>$K$145 &lt; 0</formula>
    </cfRule>
  </conditionalFormatting>
  <conditionalFormatting sqref="M123:O124 N145:O145">
    <cfRule type="expression" dxfId="940" priority="49">
      <formula>$N$145 &gt; 0</formula>
    </cfRule>
    <cfRule type="expression" dxfId="939" priority="50">
      <formula>$N$145 = 0</formula>
    </cfRule>
    <cfRule type="expression" dxfId="938" priority="51">
      <formula>$N$145 &lt; 0</formula>
    </cfRule>
  </conditionalFormatting>
  <conditionalFormatting sqref="A152:C171 M152:O171">
    <cfRule type="expression" dxfId="937" priority="37">
      <formula>AND($N152 &gt; 0, ISNUMBER($N152))</formula>
    </cfRule>
    <cfRule type="expression" dxfId="936" priority="38">
      <formula>AND($N152 = 0 * ISNUMBER($N152))</formula>
    </cfRule>
    <cfRule type="expression" dxfId="935" priority="39">
      <formula>AND($N152 &lt; 0, ISNUMBER($N152))</formula>
    </cfRule>
  </conditionalFormatting>
  <conditionalFormatting sqref="A152:F171">
    <cfRule type="expression" dxfId="934" priority="46">
      <formula>AND($E152 &gt; 0, ISNUMBER($E152))</formula>
    </cfRule>
    <cfRule type="expression" dxfId="933" priority="47">
      <formula>AND($E152 = 0 * ISNUMBER($E152))</formula>
    </cfRule>
    <cfRule type="expression" dxfId="932" priority="48">
      <formula>AND($E152 &lt; 0, ISNUMBER($E152))</formula>
    </cfRule>
  </conditionalFormatting>
  <conditionalFormatting sqref="A152:C171 G152:I171">
    <cfRule type="expression" dxfId="931" priority="43">
      <formula>AND($H152 &gt; 0, ISNUMBER($H152))</formula>
    </cfRule>
    <cfRule type="expression" dxfId="930" priority="44">
      <formula>AND($H152 = 0 * ISNUMBER($H152))</formula>
    </cfRule>
    <cfRule type="expression" dxfId="929" priority="45">
      <formula>AND($H152 &lt; 0, ISNUMBER($H152))</formula>
    </cfRule>
  </conditionalFormatting>
  <conditionalFormatting sqref="A152:C171 J152:L171">
    <cfRule type="expression" dxfId="928" priority="40">
      <formula>AND($K152 &gt; 0, ISNUMBER($K152))</formula>
    </cfRule>
    <cfRule type="expression" dxfId="927" priority="41">
      <formula>AND($K152 = 0 * ISNUMBER($K152))</formula>
    </cfRule>
    <cfRule type="expression" dxfId="926" priority="42">
      <formula>AND($K152 &lt; 0, ISNUMBER($K152))</formula>
    </cfRule>
  </conditionalFormatting>
  <conditionalFormatting sqref="D150:F151 E172:F172">
    <cfRule type="expression" dxfId="925" priority="34">
      <formula>$E$172 &gt; 0</formula>
    </cfRule>
    <cfRule type="expression" dxfId="924" priority="35">
      <formula>$E$172 = 0</formula>
    </cfRule>
    <cfRule type="expression" dxfId="923" priority="36">
      <formula>$E$172 &lt; 0</formula>
    </cfRule>
  </conditionalFormatting>
  <conditionalFormatting sqref="G150:I151 H172:I172">
    <cfRule type="expression" dxfId="922" priority="31">
      <formula>$H$172 &gt; 0</formula>
    </cfRule>
    <cfRule type="expression" dxfId="921" priority="32">
      <formula>$H$172 = 0</formula>
    </cfRule>
    <cfRule type="expression" dxfId="920" priority="33">
      <formula>$H$172 &lt; 0</formula>
    </cfRule>
  </conditionalFormatting>
  <conditionalFormatting sqref="J150:L151 K172:L172">
    <cfRule type="expression" dxfId="919" priority="28">
      <formula>$K$172 &gt; 0</formula>
    </cfRule>
    <cfRule type="expression" dxfId="918" priority="29">
      <formula>$K$172 = 0</formula>
    </cfRule>
    <cfRule type="expression" dxfId="917" priority="30">
      <formula>$K$172 &lt; 0</formula>
    </cfRule>
  </conditionalFormatting>
  <conditionalFormatting sqref="M150:O151 N172:O172">
    <cfRule type="expression" dxfId="916" priority="25">
      <formula>$N$172 &gt; 0</formula>
    </cfRule>
    <cfRule type="expression" dxfId="915" priority="26">
      <formula>$N$172 = 0</formula>
    </cfRule>
    <cfRule type="expression" dxfId="914" priority="27">
      <formula>$N$172 &lt; 0</formula>
    </cfRule>
  </conditionalFormatting>
  <conditionalFormatting sqref="A179:C198 M179:O198">
    <cfRule type="expression" dxfId="913" priority="13">
      <formula>AND($N179 &gt; 0, ISNUMBER($N179))</formula>
    </cfRule>
    <cfRule type="expression" dxfId="912" priority="14">
      <formula>AND($N179 = 0 * ISNUMBER($N179))</formula>
    </cfRule>
    <cfRule type="expression" dxfId="911" priority="15">
      <formula>AND($N179 &lt; 0, ISNUMBER($N179))</formula>
    </cfRule>
  </conditionalFormatting>
  <conditionalFormatting sqref="A179:F198">
    <cfRule type="expression" dxfId="910" priority="22">
      <formula>AND($E179 &gt; 0, ISNUMBER($E179))</formula>
    </cfRule>
    <cfRule type="expression" dxfId="909" priority="23">
      <formula>AND($E179 = 0 * ISNUMBER($E179))</formula>
    </cfRule>
    <cfRule type="expression" dxfId="908" priority="24">
      <formula>AND($E179 &lt; 0, ISNUMBER($E179))</formula>
    </cfRule>
  </conditionalFormatting>
  <conditionalFormatting sqref="A179:C198 G179:I198">
    <cfRule type="expression" dxfId="907" priority="19">
      <formula>AND($H179 &gt; 0, ISNUMBER($H179))</formula>
    </cfRule>
    <cfRule type="expression" dxfId="906" priority="20">
      <formula>AND($H179 = 0 * ISNUMBER($H179))</formula>
    </cfRule>
    <cfRule type="expression" dxfId="905" priority="21">
      <formula>AND($H179 &lt; 0, ISNUMBER($H179))</formula>
    </cfRule>
  </conditionalFormatting>
  <conditionalFormatting sqref="A179:C198 J179:L198">
    <cfRule type="expression" dxfId="904" priority="16">
      <formula>AND($K179 &gt; 0, ISNUMBER($K179))</formula>
    </cfRule>
    <cfRule type="expression" dxfId="903" priority="17">
      <formula>AND($K179 = 0 * ISNUMBER($K179))</formula>
    </cfRule>
    <cfRule type="expression" dxfId="902" priority="18">
      <formula>AND($K179 &lt; 0, ISNUMBER($K179))</formula>
    </cfRule>
  </conditionalFormatting>
  <conditionalFormatting sqref="D177:F178 E199:F199">
    <cfRule type="expression" dxfId="901" priority="10">
      <formula>$E$199 &gt; 0</formula>
    </cfRule>
    <cfRule type="expression" dxfId="900" priority="11">
      <formula>$E$199 = 0</formula>
    </cfRule>
    <cfRule type="expression" dxfId="899" priority="12">
      <formula>$E$199 &lt; 0</formula>
    </cfRule>
  </conditionalFormatting>
  <conditionalFormatting sqref="G177:I178 H199:I199">
    <cfRule type="expression" dxfId="898" priority="7">
      <formula>$H$199 &gt; 0</formula>
    </cfRule>
    <cfRule type="expression" dxfId="897" priority="8">
      <formula>$H$199 = 0</formula>
    </cfRule>
    <cfRule type="expression" dxfId="896" priority="9">
      <formula>$H$199 &lt; 0</formula>
    </cfRule>
  </conditionalFormatting>
  <conditionalFormatting sqref="J177:L178 K199:L199">
    <cfRule type="expression" dxfId="895" priority="4">
      <formula>$K$199 &gt; 0</formula>
    </cfRule>
    <cfRule type="expression" dxfId="894" priority="5">
      <formula>$K$199 = 0</formula>
    </cfRule>
    <cfRule type="expression" dxfId="893" priority="6">
      <formula>$K$199 &lt; 0</formula>
    </cfRule>
  </conditionalFormatting>
  <conditionalFormatting sqref="M177:O178 N199:O199">
    <cfRule type="expression" dxfId="892" priority="1">
      <formula>$N$199 &gt; 0</formula>
    </cfRule>
    <cfRule type="expression" dxfId="891" priority="2">
      <formula>$N$199 = 0</formula>
    </cfRule>
    <cfRule type="expression" dxfId="89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4E23B4-A9BA-44BA-9368-373024A6E842}">
  <sheetPr codeName="Sheet26"/>
  <dimension ref="A1:S199"/>
  <sheetViews>
    <sheetView topLeftCell="A27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75" t="s">
        <v>0</v>
      </c>
      <c r="B1" s="276"/>
      <c r="C1" s="276"/>
      <c r="D1" s="276"/>
      <c r="E1" s="276"/>
      <c r="F1" s="277"/>
      <c r="G1" s="306">
        <v>44489</v>
      </c>
      <c r="H1" s="307"/>
      <c r="I1" s="308"/>
      <c r="J1" s="275" t="s">
        <v>1</v>
      </c>
      <c r="K1" s="276"/>
      <c r="L1" s="276"/>
      <c r="M1" s="276"/>
      <c r="N1" s="276"/>
      <c r="O1" s="277"/>
      <c r="Q1" s="275" t="s">
        <v>2</v>
      </c>
      <c r="R1" s="277"/>
    </row>
    <row r="2" spans="1:19" ht="17.25" customHeight="1">
      <c r="A2" s="117" t="s">
        <v>3</v>
      </c>
      <c r="B2" s="309" t="s">
        <v>8</v>
      </c>
      <c r="C2" s="310"/>
      <c r="D2" s="310"/>
      <c r="E2" s="310"/>
      <c r="F2" s="311"/>
      <c r="G2" s="303" t="s">
        <v>46</v>
      </c>
      <c r="H2" s="304"/>
      <c r="I2" s="305"/>
      <c r="J2" s="1" t="s">
        <v>3</v>
      </c>
      <c r="K2" s="309" t="s">
        <v>318</v>
      </c>
      <c r="L2" s="310"/>
      <c r="M2" s="310"/>
      <c r="N2" s="310"/>
      <c r="O2" s="311"/>
      <c r="Q2" s="2" t="s">
        <v>6</v>
      </c>
      <c r="R2" s="3">
        <v>0.375</v>
      </c>
    </row>
    <row r="3" spans="1:19" ht="17.25" customHeight="1" thickBot="1">
      <c r="A3" s="118" t="s">
        <v>7</v>
      </c>
      <c r="B3" s="300" t="s">
        <v>326</v>
      </c>
      <c r="C3" s="301"/>
      <c r="D3" s="301"/>
      <c r="E3" s="301"/>
      <c r="F3" s="302"/>
      <c r="G3" s="29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112,759 KRW (3.76%)</v>
      </c>
      <c r="H3" s="297"/>
      <c r="I3" s="298"/>
      <c r="J3" s="4" t="s">
        <v>7</v>
      </c>
      <c r="K3" s="300" t="s">
        <v>319</v>
      </c>
      <c r="L3" s="301"/>
      <c r="M3" s="301"/>
      <c r="N3" s="301"/>
      <c r="O3" s="302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300" t="s">
        <v>16</v>
      </c>
      <c r="C4" s="301"/>
      <c r="D4" s="301"/>
      <c r="E4" s="301"/>
      <c r="F4" s="302"/>
      <c r="G4" s="303" t="s">
        <v>44</v>
      </c>
      <c r="H4" s="304"/>
      <c r="I4" s="305"/>
      <c r="J4" s="4" t="s">
        <v>11</v>
      </c>
      <c r="K4" s="300" t="s">
        <v>320</v>
      </c>
      <c r="L4" s="301"/>
      <c r="M4" s="301"/>
      <c r="N4" s="301"/>
      <c r="O4" s="302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300" t="s">
        <v>317</v>
      </c>
      <c r="C5" s="301"/>
      <c r="D5" s="301"/>
      <c r="E5" s="301"/>
      <c r="F5" s="302"/>
      <c r="G5" s="29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58,291 KRW (2.29%)</v>
      </c>
      <c r="H5" s="297"/>
      <c r="I5" s="298"/>
      <c r="J5" s="4" t="s">
        <v>15</v>
      </c>
      <c r="K5" s="300" t="s">
        <v>321</v>
      </c>
      <c r="L5" s="301"/>
      <c r="M5" s="301"/>
      <c r="N5" s="301"/>
      <c r="O5" s="302"/>
    </row>
    <row r="6" spans="1:19">
      <c r="A6" s="118" t="s">
        <v>18</v>
      </c>
      <c r="B6" s="300"/>
      <c r="C6" s="301"/>
      <c r="D6" s="301"/>
      <c r="E6" s="301"/>
      <c r="F6" s="302"/>
      <c r="G6" s="303" t="s">
        <v>45</v>
      </c>
      <c r="H6" s="304"/>
      <c r="I6" s="305"/>
      <c r="J6" s="4" t="s">
        <v>18</v>
      </c>
      <c r="K6" s="300" t="s">
        <v>322</v>
      </c>
      <c r="L6" s="301"/>
      <c r="M6" s="301"/>
      <c r="N6" s="301"/>
      <c r="O6" s="302"/>
    </row>
    <row r="7" spans="1:19" ht="17.25" thickBot="1">
      <c r="A7" s="118" t="s">
        <v>21</v>
      </c>
      <c r="B7" s="300"/>
      <c r="C7" s="301"/>
      <c r="D7" s="301"/>
      <c r="E7" s="301"/>
      <c r="F7" s="302"/>
      <c r="G7" s="29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117,319 KRW (3.91%)</v>
      </c>
      <c r="H7" s="297"/>
      <c r="I7" s="298"/>
      <c r="J7" s="4" t="s">
        <v>21</v>
      </c>
      <c r="K7" s="300" t="s">
        <v>323</v>
      </c>
      <c r="L7" s="301"/>
      <c r="M7" s="301"/>
      <c r="N7" s="301"/>
      <c r="O7" s="302"/>
    </row>
    <row r="8" spans="1:19" ht="17.25" thickBot="1">
      <c r="A8" s="118" t="s">
        <v>24</v>
      </c>
      <c r="B8" s="300"/>
      <c r="C8" s="301"/>
      <c r="D8" s="301"/>
      <c r="E8" s="301"/>
      <c r="F8" s="302"/>
      <c r="G8" s="303" t="s">
        <v>253</v>
      </c>
      <c r="H8" s="304"/>
      <c r="I8" s="305"/>
      <c r="J8" s="4" t="s">
        <v>24</v>
      </c>
      <c r="K8" s="300"/>
      <c r="L8" s="301"/>
      <c r="M8" s="301"/>
      <c r="N8" s="301"/>
      <c r="O8" s="302"/>
      <c r="Q8" s="275" t="s">
        <v>27</v>
      </c>
      <c r="R8" s="277"/>
    </row>
    <row r="9" spans="1:19" ht="17.25" thickBot="1">
      <c r="A9" s="118" t="s">
        <v>28</v>
      </c>
      <c r="B9" s="300"/>
      <c r="C9" s="301"/>
      <c r="D9" s="301"/>
      <c r="E9" s="301"/>
      <c r="F9" s="302"/>
      <c r="G9" s="29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36,042 KRW (1.20%)</v>
      </c>
      <c r="H9" s="297"/>
      <c r="I9" s="298"/>
      <c r="J9" s="4" t="s">
        <v>28</v>
      </c>
      <c r="K9" s="300"/>
      <c r="L9" s="301"/>
      <c r="M9" s="301"/>
      <c r="N9" s="301"/>
      <c r="O9" s="302"/>
      <c r="Q9" s="2" t="s">
        <v>29</v>
      </c>
      <c r="R9" s="6">
        <v>10</v>
      </c>
    </row>
    <row r="10" spans="1:19">
      <c r="A10" s="118" t="s">
        <v>30</v>
      </c>
      <c r="B10" s="300"/>
      <c r="C10" s="301"/>
      <c r="D10" s="301"/>
      <c r="E10" s="301"/>
      <c r="F10" s="302"/>
      <c r="G10" s="303" t="s">
        <v>47</v>
      </c>
      <c r="H10" s="304"/>
      <c r="I10" s="305"/>
      <c r="J10" s="4" t="s">
        <v>30</v>
      </c>
      <c r="K10" s="300" t="s">
        <v>324</v>
      </c>
      <c r="L10" s="301"/>
      <c r="M10" s="301"/>
      <c r="N10" s="301"/>
      <c r="O10" s="302"/>
      <c r="Q10" s="2" t="s">
        <v>31</v>
      </c>
      <c r="R10" s="6">
        <v>100</v>
      </c>
    </row>
    <row r="11" spans="1:19" ht="17.25" thickBot="1">
      <c r="A11" s="119" t="s">
        <v>32</v>
      </c>
      <c r="B11" s="293" t="s">
        <v>325</v>
      </c>
      <c r="C11" s="294"/>
      <c r="D11" s="294"/>
      <c r="E11" s="294"/>
      <c r="F11" s="295"/>
      <c r="G11" s="29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97"/>
      <c r="I11" s="298"/>
      <c r="J11" s="7" t="s">
        <v>32</v>
      </c>
      <c r="K11" s="293" t="s">
        <v>316</v>
      </c>
      <c r="L11" s="294"/>
      <c r="M11" s="294"/>
      <c r="N11" s="294"/>
      <c r="O11" s="295"/>
      <c r="Q11" s="65" t="s">
        <v>33</v>
      </c>
      <c r="R11" s="8">
        <v>1000</v>
      </c>
    </row>
    <row r="12" spans="1:19" ht="17.25" thickBot="1"/>
    <row r="13" spans="1:19" ht="17.25" customHeight="1" thickBot="1">
      <c r="A13" s="275" t="s">
        <v>34</v>
      </c>
      <c r="B13" s="276"/>
      <c r="C13" s="276"/>
      <c r="D13" s="276"/>
      <c r="E13" s="276"/>
      <c r="F13" s="276"/>
      <c r="G13" s="276"/>
      <c r="H13" s="276"/>
      <c r="I13" s="276"/>
      <c r="J13" s="276"/>
      <c r="K13" s="276"/>
      <c r="L13" s="276"/>
      <c r="M13" s="276"/>
      <c r="N13" s="276"/>
      <c r="O13" s="277"/>
      <c r="Q13" s="274"/>
      <c r="R13" s="274"/>
      <c r="S13" s="274"/>
    </row>
    <row r="14" spans="1:19" ht="17.25" customHeight="1" thickBot="1">
      <c r="A14" s="233" t="s">
        <v>35</v>
      </c>
      <c r="B14" s="275" t="s">
        <v>36</v>
      </c>
      <c r="C14" s="277"/>
      <c r="D14" s="275" t="s">
        <v>37</v>
      </c>
      <c r="E14" s="276"/>
      <c r="F14" s="277"/>
      <c r="G14" s="278">
        <f>_xlfn.IFNA(VLOOKUP(B14, 현재가테이블!$B$2:$D$200, 2, FALSE), "-")</f>
        <v>74050000</v>
      </c>
      <c r="H14" s="279"/>
      <c r="I14" s="280"/>
      <c r="J14" s="275" t="s">
        <v>38</v>
      </c>
      <c r="K14" s="276"/>
      <c r="L14" s="277"/>
      <c r="M14" s="281">
        <f>_xlfn.IFNA(VLOOKUP(B14, 현재가테이블!$B$2:$D$200, 3, FALSE), "-")</f>
        <v>-1.04236269E-2</v>
      </c>
      <c r="N14" s="282"/>
      <c r="O14" s="283"/>
      <c r="Q14" s="274"/>
      <c r="R14" s="274"/>
      <c r="S14" s="274"/>
    </row>
    <row r="15" spans="1:19" ht="17.25" customHeight="1" thickBot="1">
      <c r="A15" s="312" t="s">
        <v>39</v>
      </c>
      <c r="B15" s="313" t="str">
        <f>TEXT($G$1, "[$-ko-KR]yyyy-mm-dd(ddd) ") &amp; "오전 00:00"</f>
        <v>2021-10-20(수) 오전 00:00</v>
      </c>
      <c r="C15" s="314"/>
      <c r="D15" s="288" t="str">
        <f>TEXT($G$1, "[$-ko-KR]yyyy-mm-dd(ddd) ") &amp; "오후 14:00"</f>
        <v>2021-10-20(수) 오후 14:00</v>
      </c>
      <c r="E15" s="289"/>
      <c r="F15" s="290"/>
      <c r="G15" s="288" t="str">
        <f>TEXT($G$1, "[$-ko-KR]yyyy-mm-dd(ddd) ") &amp; "오후 19:00"</f>
        <v>2021-10-20(수) 오후 19:00</v>
      </c>
      <c r="H15" s="289"/>
      <c r="I15" s="290"/>
      <c r="J15" s="288" t="str">
        <f>TEXT($G$1, "[$-ko-KR]yyyy-mm-dd(ddd) ") &amp; "오후 21:00"</f>
        <v>2021-10-20(수) 오후 21:00</v>
      </c>
      <c r="K15" s="289"/>
      <c r="L15" s="290"/>
      <c r="M15" s="288" t="str">
        <f>TEXT($G$1+1, "[$-ko-KR]yyyy-mm-dd(ddd) ") &amp; "오전 00:00"</f>
        <v>2021-10-21(목) 오전 00:00</v>
      </c>
      <c r="N15" s="289"/>
      <c r="O15" s="290"/>
      <c r="Q15" s="274"/>
      <c r="R15" s="274"/>
      <c r="S15" s="274"/>
    </row>
    <row r="16" spans="1:19" ht="17.25" customHeight="1" thickBot="1">
      <c r="A16" s="312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34" t="s">
        <v>37</v>
      </c>
      <c r="H16" s="235" t="s">
        <v>40</v>
      </c>
      <c r="I16" s="236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64"/>
      <c r="R16" s="264"/>
      <c r="S16" s="264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74"/>
      <c r="R17" s="274"/>
      <c r="S17" s="274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74"/>
      <c r="R18" s="274"/>
      <c r="S18" s="274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64"/>
      <c r="R19" s="264"/>
      <c r="S19" s="264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64"/>
      <c r="R20" s="264"/>
      <c r="S20" s="264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64"/>
      <c r="R21" s="264"/>
      <c r="S21" s="264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64"/>
      <c r="R22" s="264"/>
      <c r="S22" s="264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64"/>
      <c r="R23" s="264"/>
      <c r="S23" s="264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64"/>
      <c r="R24" s="264"/>
      <c r="S24" s="264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65"/>
      <c r="R26" s="266"/>
      <c r="S26" s="267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68"/>
      <c r="R27" s="269"/>
      <c r="S27" s="270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1"/>
      <c r="R28" s="272"/>
      <c r="S28" s="273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64"/>
      <c r="R29" s="264"/>
      <c r="S29" s="264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74"/>
      <c r="R30" s="274"/>
      <c r="S30" s="274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74"/>
      <c r="R31" s="274"/>
      <c r="S31" s="274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64"/>
      <c r="R32" s="264"/>
      <c r="S32" s="264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64"/>
      <c r="R33" s="264"/>
      <c r="S33" s="264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64"/>
      <c r="R34" s="264"/>
      <c r="S34" s="264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53"/>
      <c r="R35" s="254"/>
      <c r="S35" s="255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56"/>
      <c r="R36" s="257"/>
      <c r="S36" s="258"/>
    </row>
    <row r="37" spans="1:19" ht="17.25" customHeight="1" thickBot="1">
      <c r="A37" s="132" t="s">
        <v>42</v>
      </c>
      <c r="B37" s="317">
        <v>150000</v>
      </c>
      <c r="C37" s="318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59"/>
      <c r="R37" s="260"/>
      <c r="S37" s="261"/>
    </row>
    <row r="38" spans="1:19" ht="17.25" customHeight="1"/>
    <row r="39" spans="1:19" ht="17.25" customHeight="1" thickBot="1"/>
    <row r="40" spans="1:19" ht="17.25" customHeight="1" thickBot="1">
      <c r="A40" s="275" t="s">
        <v>44</v>
      </c>
      <c r="B40" s="276"/>
      <c r="C40" s="276"/>
      <c r="D40" s="276"/>
      <c r="E40" s="276"/>
      <c r="F40" s="276"/>
      <c r="G40" s="276"/>
      <c r="H40" s="276"/>
      <c r="I40" s="276"/>
      <c r="J40" s="276"/>
      <c r="K40" s="276"/>
      <c r="L40" s="276"/>
      <c r="M40" s="276"/>
      <c r="N40" s="276"/>
      <c r="O40" s="277"/>
      <c r="Q40" s="274"/>
      <c r="R40" s="274"/>
      <c r="S40" s="274"/>
    </row>
    <row r="41" spans="1:19" ht="17.25" customHeight="1" thickBot="1">
      <c r="A41" s="233" t="s">
        <v>265</v>
      </c>
      <c r="B41" s="275" t="s">
        <v>49</v>
      </c>
      <c r="C41" s="277"/>
      <c r="D41" s="275" t="s">
        <v>58</v>
      </c>
      <c r="E41" s="276"/>
      <c r="F41" s="277"/>
      <c r="G41" s="278">
        <f>_xlfn.IFNA(VLOOKUP(B41, 현재가테이블!$B$2:$D$200, 2, FALSE), "-")</f>
        <v>74050000</v>
      </c>
      <c r="H41" s="279"/>
      <c r="I41" s="280"/>
      <c r="J41" s="275" t="s">
        <v>59</v>
      </c>
      <c r="K41" s="276"/>
      <c r="L41" s="277"/>
      <c r="M41" s="281">
        <f>_xlfn.IFNA(VLOOKUP(B41, 현재가테이블!$B$2:$D$200, 3, FALSE), "-")</f>
        <v>-1.04236269E-2</v>
      </c>
      <c r="N41" s="282"/>
      <c r="O41" s="283"/>
      <c r="Q41" s="274"/>
      <c r="R41" s="274"/>
      <c r="S41" s="274"/>
    </row>
    <row r="42" spans="1:19" ht="17.25" customHeight="1" thickBot="1">
      <c r="A42" s="319" t="s">
        <v>55</v>
      </c>
      <c r="B42" s="315" t="str">
        <f>TEXT($G$1, "[$-ko-KR]yyyy-mm-dd(ddd) ") &amp; "오전 00:00"</f>
        <v>2021-10-20(수) 오전 00:00</v>
      </c>
      <c r="C42" s="316"/>
      <c r="D42" s="288" t="str">
        <f>TEXT($G$1, "[$-ko-KR]yyyy-mm-dd(ddd) ") &amp; "오후 14:00"</f>
        <v>2021-10-20(수) 오후 14:00</v>
      </c>
      <c r="E42" s="289"/>
      <c r="F42" s="290"/>
      <c r="G42" s="288" t="str">
        <f>TEXT($G$1, "[$-ko-KR]yyyy-mm-dd(ddd) ") &amp; "오후 19:00"</f>
        <v>2021-10-20(수) 오후 19:00</v>
      </c>
      <c r="H42" s="289"/>
      <c r="I42" s="290"/>
      <c r="J42" s="288" t="str">
        <f>TEXT($G$1, "[$-ko-KR]yyyy-mm-dd(ddd) ") &amp; "오후 21:00"</f>
        <v>2021-10-20(수) 오후 21:00</v>
      </c>
      <c r="K42" s="289"/>
      <c r="L42" s="290"/>
      <c r="M42" s="288" t="str">
        <f>TEXT($G$1+1, "[$-ko-KR]yyyy-mm-dd(ddd) ") &amp; "오전 00:00"</f>
        <v>2021-10-21(목) 오전 00:00</v>
      </c>
      <c r="N42" s="289"/>
      <c r="O42" s="290"/>
      <c r="Q42" s="274"/>
      <c r="R42" s="274"/>
      <c r="S42" s="274"/>
    </row>
    <row r="43" spans="1:19" ht="17.25" customHeight="1" thickBot="1">
      <c r="A43" s="320"/>
      <c r="B43" s="121" t="s">
        <v>58</v>
      </c>
      <c r="C43" s="122" t="s">
        <v>59</v>
      </c>
      <c r="D43" s="2" t="s">
        <v>58</v>
      </c>
      <c r="E43" s="10" t="s">
        <v>266</v>
      </c>
      <c r="F43" s="11" t="s">
        <v>267</v>
      </c>
      <c r="G43" s="234" t="s">
        <v>58</v>
      </c>
      <c r="H43" s="235" t="s">
        <v>266</v>
      </c>
      <c r="I43" s="236" t="s">
        <v>267</v>
      </c>
      <c r="J43" s="10" t="s">
        <v>58</v>
      </c>
      <c r="K43" s="10" t="s">
        <v>266</v>
      </c>
      <c r="L43" s="115" t="s">
        <v>267</v>
      </c>
      <c r="M43" s="2" t="s">
        <v>58</v>
      </c>
      <c r="N43" s="10" t="s">
        <v>266</v>
      </c>
      <c r="O43" s="66" t="s">
        <v>267</v>
      </c>
      <c r="Q43" s="264"/>
      <c r="R43" s="264"/>
      <c r="S43" s="264"/>
    </row>
    <row r="44" spans="1:19" ht="17.25" customHeight="1" thickBot="1">
      <c r="A44" s="123" t="s">
        <v>148</v>
      </c>
      <c r="B44" s="124">
        <v>13.8</v>
      </c>
      <c r="C44" s="76">
        <v>3.7593985000000003E-2</v>
      </c>
      <c r="D44" s="13">
        <v>13.6</v>
      </c>
      <c r="E44" s="14">
        <f>IF(ISNUMBER(D44), (D44 - $B44) / $B44, "")</f>
        <v>-1.4492753623188482E-2</v>
      </c>
      <c r="F44" s="16">
        <f>IF(ISNUMBER(D44), $B64 * E44, "")</f>
        <v>-2173.9130434782724</v>
      </c>
      <c r="G44" s="29">
        <v>13.9</v>
      </c>
      <c r="H44" s="14">
        <f>IF(ISNUMBER(G44), (G44 - $B44) / $B44, "")</f>
        <v>7.246376811594177E-3</v>
      </c>
      <c r="I44" s="100">
        <f>IF(ISNUMBER(G44), $B64 * H44, "")</f>
        <v>1086.9565217391266</v>
      </c>
      <c r="J44" s="13">
        <v>14</v>
      </c>
      <c r="K44" s="14">
        <f>IF(ISNUMBER(J44), (J44 - $B44) / $B44, "")</f>
        <v>1.4492753623188354E-2</v>
      </c>
      <c r="L44" s="16">
        <f>IF(ISNUMBER(J44), $B64 * K44, "")</f>
        <v>2173.9130434782533</v>
      </c>
      <c r="M44" s="29">
        <v>14.1</v>
      </c>
      <c r="N44" s="14">
        <f>IF(ISNUMBER(M44), (M44 - $B44) / $B44, "")</f>
        <v>2.1739130434782532E-2</v>
      </c>
      <c r="O44" s="16">
        <f>IF(ISNUMBER(M44), $B64 * N44, "")</f>
        <v>3260.8695652173797</v>
      </c>
      <c r="Q44" s="274"/>
      <c r="R44" s="274"/>
      <c r="S44" s="274"/>
    </row>
    <row r="45" spans="1:19" ht="17.25" customHeight="1" thickBot="1">
      <c r="A45" s="125" t="s">
        <v>202</v>
      </c>
      <c r="B45" s="126">
        <v>21.2</v>
      </c>
      <c r="C45" s="77">
        <v>2.4154589399999999E-2</v>
      </c>
      <c r="D45" s="15">
        <v>20.8</v>
      </c>
      <c r="E45" s="32">
        <f t="shared" ref="E45:E48" si="14">IF(ISNUMBER(D45), (D45 - $B45) / $B45, "")</f>
        <v>-1.886792452830182E-2</v>
      </c>
      <c r="F45" s="18">
        <f>IF(ISNUMBER(D45), $B64 * E45, "")</f>
        <v>-2830.1886792452729</v>
      </c>
      <c r="G45" s="31">
        <v>20.7</v>
      </c>
      <c r="H45" s="32">
        <f t="shared" ref="H45:H48" si="15">IF(ISNUMBER(G45), (G45 - $B45) / $B45, "")</f>
        <v>-2.358490566037736E-2</v>
      </c>
      <c r="I45" s="101">
        <f>IF(ISNUMBER(G45), $B64 * H45, "")</f>
        <v>-3537.7358490566039</v>
      </c>
      <c r="J45" s="15">
        <v>20.6</v>
      </c>
      <c r="K45" s="32">
        <f t="shared" ref="K45:K48" si="16">IF(ISNUMBER(J45), (J45 - $B45) / $B45, "")</f>
        <v>-2.830188679245273E-2</v>
      </c>
      <c r="L45" s="18">
        <f>IF(ISNUMBER(J45), $B64 * K45, "")</f>
        <v>-4245.28301886791</v>
      </c>
      <c r="M45" s="31">
        <v>20.9</v>
      </c>
      <c r="N45" s="32">
        <f t="shared" ref="N45:N48" si="17">IF(ISNUMBER(M45), (M45 - $B45) / $B45, "")</f>
        <v>-1.4150943396226448E-2</v>
      </c>
      <c r="O45" s="18">
        <f>IF(ISNUMBER(M45), $B64 * N45, "")</f>
        <v>-2122.6415094339673</v>
      </c>
      <c r="Q45" s="274"/>
      <c r="R45" s="274"/>
      <c r="S45" s="274"/>
    </row>
    <row r="46" spans="1:19" ht="17.25" customHeight="1" thickBot="1">
      <c r="A46" s="125" t="s">
        <v>248</v>
      </c>
      <c r="B46" s="126">
        <v>93.6</v>
      </c>
      <c r="C46" s="77">
        <v>1.4084507E-2</v>
      </c>
      <c r="D46" s="15">
        <v>92.8</v>
      </c>
      <c r="E46" s="32">
        <f t="shared" si="14"/>
        <v>-8.5470085470085166E-3</v>
      </c>
      <c r="F46" s="18">
        <f>IF(ISNUMBER(D46), $B64 * E46, "")</f>
        <v>-1282.0512820512774</v>
      </c>
      <c r="G46" s="31">
        <v>102</v>
      </c>
      <c r="H46" s="32">
        <f t="shared" si="15"/>
        <v>8.9743589743589813E-2</v>
      </c>
      <c r="I46" s="101">
        <f>IF(ISNUMBER(G46), $B64 * H46, "")</f>
        <v>13461.538461538472</v>
      </c>
      <c r="J46" s="15">
        <v>99.5</v>
      </c>
      <c r="K46" s="32">
        <f t="shared" si="16"/>
        <v>6.3034188034188102E-2</v>
      </c>
      <c r="L46" s="18">
        <f>IF(ISNUMBER(J46), $B64 * K46, "")</f>
        <v>9455.128205128216</v>
      </c>
      <c r="M46" s="31">
        <v>103</v>
      </c>
      <c r="N46" s="32">
        <f t="shared" si="17"/>
        <v>0.1004273504273505</v>
      </c>
      <c r="O46" s="18">
        <f>IF(ISNUMBER(M46), $B64 * N46, "")</f>
        <v>15064.102564102575</v>
      </c>
      <c r="Q46" s="264"/>
      <c r="R46" s="264"/>
      <c r="S46" s="264"/>
    </row>
    <row r="47" spans="1:19" ht="17.25" customHeight="1" thickBot="1">
      <c r="A47" s="125" t="s">
        <v>206</v>
      </c>
      <c r="B47" s="126">
        <v>15.7</v>
      </c>
      <c r="C47" s="77">
        <v>1.2903225799999999E-2</v>
      </c>
      <c r="D47" s="15">
        <v>15.7</v>
      </c>
      <c r="E47" s="32">
        <f t="shared" si="14"/>
        <v>0</v>
      </c>
      <c r="F47" s="18">
        <f>IF(ISNUMBER(D47), $B64 * E47, "")</f>
        <v>0</v>
      </c>
      <c r="G47" s="31">
        <v>15.9</v>
      </c>
      <c r="H47" s="32">
        <f t="shared" si="15"/>
        <v>1.2738853503184782E-2</v>
      </c>
      <c r="I47" s="101">
        <f>IF(ISNUMBER(G47), $B64 * H47, "")</f>
        <v>1910.8280254777173</v>
      </c>
      <c r="J47" s="15">
        <v>15.8</v>
      </c>
      <c r="K47" s="32">
        <f t="shared" si="16"/>
        <v>6.3694267515924472E-3</v>
      </c>
      <c r="L47" s="18">
        <f>IF(ISNUMBER(J47), $B64 * K47, "")</f>
        <v>955.41401273886709</v>
      </c>
      <c r="M47" s="31">
        <v>16.100000000000001</v>
      </c>
      <c r="N47" s="32">
        <f t="shared" si="17"/>
        <v>2.5477707006369563E-2</v>
      </c>
      <c r="O47" s="18">
        <f>IF(ISNUMBER(M47), $B64 * N47, "")</f>
        <v>3821.6560509554347</v>
      </c>
      <c r="Q47" s="264"/>
      <c r="R47" s="264"/>
      <c r="S47" s="264"/>
    </row>
    <row r="48" spans="1:19" ht="17.25" customHeight="1" thickBot="1">
      <c r="A48" s="127" t="s">
        <v>72</v>
      </c>
      <c r="B48" s="128">
        <v>35.1</v>
      </c>
      <c r="C48" s="78">
        <v>5.7306589999999999E-3</v>
      </c>
      <c r="D48" s="20">
        <v>35.200000000000003</v>
      </c>
      <c r="E48" s="21">
        <f t="shared" si="14"/>
        <v>2.8490028490028895E-3</v>
      </c>
      <c r="F48" s="22">
        <f>IF(ISNUMBER(D48), $B64 * E48, "")</f>
        <v>427.35042735043345</v>
      </c>
      <c r="G48" s="30">
        <v>35.799999999999997</v>
      </c>
      <c r="H48" s="21">
        <f t="shared" si="15"/>
        <v>1.9943019943019821E-2</v>
      </c>
      <c r="I48" s="105">
        <f>IF(ISNUMBER(G48), $B64 * H48, "")</f>
        <v>2991.452991452973</v>
      </c>
      <c r="J48" s="20">
        <v>35.5</v>
      </c>
      <c r="K48" s="21">
        <f t="shared" si="16"/>
        <v>1.1396011396011355E-2</v>
      </c>
      <c r="L48" s="22">
        <f>IF(ISNUMBER(J48), $B64 * K48, "")</f>
        <v>1709.4017094017033</v>
      </c>
      <c r="M48" s="30">
        <v>35.6</v>
      </c>
      <c r="N48" s="21">
        <f t="shared" si="17"/>
        <v>1.4245014245014245E-2</v>
      </c>
      <c r="O48" s="22">
        <f>IF(ISNUMBER(M48), $B64 * N48, "")</f>
        <v>2136.7521367521367</v>
      </c>
      <c r="Q48" s="264"/>
      <c r="R48" s="264"/>
      <c r="S48" s="264"/>
    </row>
    <row r="49" spans="1:19" ht="17.25" customHeight="1" thickBot="1">
      <c r="A49" s="125" t="s">
        <v>208</v>
      </c>
      <c r="B49" s="129">
        <v>19.100000000000001</v>
      </c>
      <c r="C49" s="80">
        <v>5.2631579E-3</v>
      </c>
      <c r="D49" s="106">
        <v>18.899999999999999</v>
      </c>
      <c r="E49" s="107">
        <f>IF(ISNUMBER(D49), (D49 - $B49) / $B49, "")</f>
        <v>-1.0471204188481823E-2</v>
      </c>
      <c r="F49" s="108">
        <f>IF(ISNUMBER(D49), $B64 * E49, "")</f>
        <v>-1570.6806282722735</v>
      </c>
      <c r="G49" s="109">
        <v>18.8</v>
      </c>
      <c r="H49" s="107">
        <f>IF(ISNUMBER(G49), (G49 - $B49) / $B49, "")</f>
        <v>-1.570680628272255E-2</v>
      </c>
      <c r="I49" s="110">
        <f>IF(ISNUMBER(G49), $B64 * H49, "")</f>
        <v>-2356.0209424083828</v>
      </c>
      <c r="J49" s="106">
        <v>18.8</v>
      </c>
      <c r="K49" s="107">
        <f>IF(ISNUMBER(J49), (J49 - $B49) / $B49, "")</f>
        <v>-1.570680628272255E-2</v>
      </c>
      <c r="L49" s="108">
        <f>IF(ISNUMBER(J49), $B64 * K49, "")</f>
        <v>-2356.0209424083828</v>
      </c>
      <c r="M49" s="109">
        <v>18.8</v>
      </c>
      <c r="N49" s="107">
        <f>IF(ISNUMBER(M49), (M49 - $B49) / $B49, "")</f>
        <v>-1.570680628272255E-2</v>
      </c>
      <c r="O49" s="108">
        <f>IF(ISNUMBER(M49), $B64 * N49, "")</f>
        <v>-2356.0209424083828</v>
      </c>
      <c r="Q49" s="264"/>
      <c r="R49" s="264"/>
      <c r="S49" s="264"/>
    </row>
    <row r="50" spans="1:19" ht="17.25" customHeight="1" thickBot="1">
      <c r="A50" s="125" t="s">
        <v>200</v>
      </c>
      <c r="B50" s="126">
        <v>82.8</v>
      </c>
      <c r="C50" s="77">
        <v>2.4213074999999999E-3</v>
      </c>
      <c r="D50" s="15">
        <v>85</v>
      </c>
      <c r="E50" s="32">
        <f t="shared" ref="E50:E53" si="18">IF(ISNUMBER(D50), (D50 - $B50) / $B50, "")</f>
        <v>2.6570048309178779E-2</v>
      </c>
      <c r="F50" s="18">
        <f>IF(ISNUMBER(D50), $B64 * E50, "")</f>
        <v>3985.507246376817</v>
      </c>
      <c r="G50" s="31">
        <v>84.9</v>
      </c>
      <c r="H50" s="32">
        <f t="shared" ref="H50:H53" si="19">IF(ISNUMBER(G50), (G50 - $B50) / $B50, "")</f>
        <v>2.5362318840579812E-2</v>
      </c>
      <c r="I50" s="101">
        <f>IF(ISNUMBER(G50), $B64 * H50, "")</f>
        <v>3804.347826086972</v>
      </c>
      <c r="J50" s="15">
        <v>84.9</v>
      </c>
      <c r="K50" s="32">
        <f t="shared" ref="K50:K53" si="20">IF(ISNUMBER(J50), (J50 - $B50) / $B50, "")</f>
        <v>2.5362318840579812E-2</v>
      </c>
      <c r="L50" s="18">
        <f>IF(ISNUMBER(J50), $B64 * K50, "")</f>
        <v>3804.347826086972</v>
      </c>
      <c r="M50" s="31">
        <v>87.2</v>
      </c>
      <c r="N50" s="32">
        <f t="shared" ref="N50:N53" si="21">IF(ISNUMBER(M50), (M50 - $B50) / $B50, "")</f>
        <v>5.3140096618357557E-2</v>
      </c>
      <c r="O50" s="18">
        <f>IF(ISNUMBER(M50), $B64 * N50, "")</f>
        <v>7971.0144927536339</v>
      </c>
      <c r="Q50" s="264"/>
      <c r="R50" s="264"/>
      <c r="S50" s="264"/>
    </row>
    <row r="51" spans="1:19" ht="17.25" customHeight="1" thickBot="1">
      <c r="A51" s="125" t="s">
        <v>186</v>
      </c>
      <c r="B51" s="126">
        <v>16.399999999999999</v>
      </c>
      <c r="C51" s="77">
        <v>0</v>
      </c>
      <c r="D51" s="15">
        <v>17</v>
      </c>
      <c r="E51" s="32">
        <f t="shared" si="18"/>
        <v>3.6585365853658625E-2</v>
      </c>
      <c r="F51" s="18">
        <f>IF(ISNUMBER(D51), $B64 * E51, "")</f>
        <v>5487.8048780487934</v>
      </c>
      <c r="G51" s="31">
        <v>16.899999999999999</v>
      </c>
      <c r="H51" s="32">
        <f t="shared" si="19"/>
        <v>3.0487804878048783E-2</v>
      </c>
      <c r="I51" s="101">
        <f>IF(ISNUMBER(G51), $B64 * H51, "")</f>
        <v>4573.1707317073178</v>
      </c>
      <c r="J51" s="15">
        <v>16.899999999999999</v>
      </c>
      <c r="K51" s="32">
        <f t="shared" si="20"/>
        <v>3.0487804878048783E-2</v>
      </c>
      <c r="L51" s="18">
        <f>IF(ISNUMBER(J51), $B64 * K51, "")</f>
        <v>4573.1707317073178</v>
      </c>
      <c r="M51" s="31">
        <v>16.600000000000001</v>
      </c>
      <c r="N51" s="32">
        <f t="shared" si="21"/>
        <v>1.2195121951219686E-2</v>
      </c>
      <c r="O51" s="18">
        <f>IF(ISNUMBER(M51), $B64 * N51, "")</f>
        <v>1829.268292682953</v>
      </c>
      <c r="Q51" s="264"/>
      <c r="R51" s="264"/>
      <c r="S51" s="264"/>
    </row>
    <row r="52" spans="1:19" ht="17.25" customHeight="1" thickBot="1">
      <c r="A52" s="125" t="s">
        <v>214</v>
      </c>
      <c r="B52" s="126">
        <v>12.2</v>
      </c>
      <c r="C52" s="77">
        <v>0</v>
      </c>
      <c r="D52" s="15">
        <v>12.2</v>
      </c>
      <c r="E52" s="32">
        <f t="shared" si="18"/>
        <v>0</v>
      </c>
      <c r="F52" s="18">
        <f>IF(ISNUMBER(D52), $B64 * E52, "")</f>
        <v>0</v>
      </c>
      <c r="G52" s="31">
        <v>12.1</v>
      </c>
      <c r="H52" s="32">
        <f t="shared" si="19"/>
        <v>-8.1967213114753808E-3</v>
      </c>
      <c r="I52" s="101">
        <f>IF(ISNUMBER(G52), $B64 * H52, "")</f>
        <v>-1229.5081967213071</v>
      </c>
      <c r="J52" s="15">
        <v>12.3</v>
      </c>
      <c r="K52" s="32">
        <f t="shared" si="20"/>
        <v>8.1967213114755265E-3</v>
      </c>
      <c r="L52" s="18">
        <f>IF(ISNUMBER(J52), $B64 * K52, "")</f>
        <v>1229.5081967213289</v>
      </c>
      <c r="M52" s="31">
        <v>12.4</v>
      </c>
      <c r="N52" s="32">
        <f t="shared" si="21"/>
        <v>1.6393442622950907E-2</v>
      </c>
      <c r="O52" s="18">
        <f>IF(ISNUMBER(M52), $B64 * N52, "")</f>
        <v>2459.0163934426359</v>
      </c>
      <c r="Q52" s="33"/>
      <c r="R52" s="33"/>
    </row>
    <row r="53" spans="1:19" ht="17.25" customHeight="1" thickBot="1">
      <c r="A53" s="130" t="s">
        <v>98</v>
      </c>
      <c r="B53" s="131">
        <v>4.4000000000000004</v>
      </c>
      <c r="C53" s="79">
        <v>-2.2675737E-3</v>
      </c>
      <c r="D53" s="24">
        <v>4.3899999999999997</v>
      </c>
      <c r="E53" s="25">
        <f t="shared" si="18"/>
        <v>-2.2727272727274261E-3</v>
      </c>
      <c r="F53" s="104">
        <f>IF(ISNUMBER(D53), $B64 * E53, "")</f>
        <v>-340.9090909091139</v>
      </c>
      <c r="G53" s="102">
        <v>4.53</v>
      </c>
      <c r="H53" s="25">
        <f t="shared" si="19"/>
        <v>2.9545454545454517E-2</v>
      </c>
      <c r="I53" s="103">
        <f>IF(ISNUMBER(G53), $B64 * H53, "")</f>
        <v>4431.8181818181774</v>
      </c>
      <c r="J53" s="24">
        <v>4.5199999999999996</v>
      </c>
      <c r="K53" s="25">
        <f t="shared" si="20"/>
        <v>2.7272727272727094E-2</v>
      </c>
      <c r="L53" s="104">
        <f>IF(ISNUMBER(J53), $B64 * K53, "")</f>
        <v>4090.9090909090642</v>
      </c>
      <c r="M53" s="102">
        <v>4.57</v>
      </c>
      <c r="N53" s="25">
        <f t="shared" si="21"/>
        <v>3.8636363636363615E-2</v>
      </c>
      <c r="O53" s="104">
        <f>IF(ISNUMBER(M53), $B64 * N53, "")</f>
        <v>5795.4545454545423</v>
      </c>
      <c r="Q53" s="265"/>
      <c r="R53" s="266"/>
      <c r="S53" s="267"/>
    </row>
    <row r="54" spans="1:19" ht="17.25" customHeight="1">
      <c r="A54" s="123" t="s">
        <v>188</v>
      </c>
      <c r="B54" s="124">
        <v>18.100000000000001</v>
      </c>
      <c r="C54" s="76">
        <v>-5.4945055E-3</v>
      </c>
      <c r="D54" s="13">
        <v>18.2</v>
      </c>
      <c r="E54" s="14">
        <f>IF(ISNUMBER(D54), (D54 - $B54) / $B54, "")</f>
        <v>5.5248618784529205E-3</v>
      </c>
      <c r="F54" s="16">
        <f>IF(ISNUMBER(D54), $B64 * E54, "")</f>
        <v>828.72928176793812</v>
      </c>
      <c r="G54" s="29">
        <v>18.2</v>
      </c>
      <c r="H54" s="14">
        <f>IF(ISNUMBER(G54), (G54 - $B54) / $B54, "")</f>
        <v>5.5248618784529205E-3</v>
      </c>
      <c r="I54" s="100">
        <f>IF(ISNUMBER(G54), $B64 * H54, "")</f>
        <v>828.72928176793812</v>
      </c>
      <c r="J54" s="13">
        <v>18.2</v>
      </c>
      <c r="K54" s="14">
        <f>IF(ISNUMBER(J54), (J54 - $B54) / $B54, "")</f>
        <v>5.5248618784529205E-3</v>
      </c>
      <c r="L54" s="16">
        <f>IF(ISNUMBER(J54), $B64 * K54, "")</f>
        <v>828.72928176793812</v>
      </c>
      <c r="M54" s="29">
        <v>18.5</v>
      </c>
      <c r="N54" s="14">
        <f>IF(ISNUMBER(M54), (M54 - $B54) / $B54, "")</f>
        <v>2.2099447513812074E-2</v>
      </c>
      <c r="O54" s="16">
        <f>IF(ISNUMBER(M54), $B64 * N54, "")</f>
        <v>3314.9171270718111</v>
      </c>
      <c r="Q54" s="268"/>
      <c r="R54" s="269"/>
      <c r="S54" s="270"/>
    </row>
    <row r="55" spans="1:19" ht="17.25" customHeight="1" thickBot="1">
      <c r="A55" s="125" t="s">
        <v>176</v>
      </c>
      <c r="B55" s="126">
        <v>22.4</v>
      </c>
      <c r="C55" s="77">
        <v>-8.8495575000000007E-3</v>
      </c>
      <c r="D55" s="15">
        <v>22.2</v>
      </c>
      <c r="E55" s="32">
        <f t="shared" ref="E55:E58" si="22">IF(ISNUMBER(D55), (D55 - $B55) / $B55, "")</f>
        <v>-8.9285714285713969E-3</v>
      </c>
      <c r="F55" s="18">
        <f>IF(ISNUMBER(D55), $B64 * E55, "")</f>
        <v>-1339.2857142857094</v>
      </c>
      <c r="G55" s="31">
        <v>22.2</v>
      </c>
      <c r="H55" s="32">
        <f t="shared" ref="H55:H58" si="23">IF(ISNUMBER(G55), (G55 - $B55) / $B55, "")</f>
        <v>-8.9285714285713969E-3</v>
      </c>
      <c r="I55" s="101">
        <f>IF(ISNUMBER(G55), $B64 * H55, "")</f>
        <v>-1339.2857142857094</v>
      </c>
      <c r="J55" s="15">
        <v>22.2</v>
      </c>
      <c r="K55" s="32">
        <f t="shared" ref="K55:K58" si="24">IF(ISNUMBER(J55), (J55 - $B55) / $B55, "")</f>
        <v>-8.9285714285713969E-3</v>
      </c>
      <c r="L55" s="18">
        <f>IF(ISNUMBER(J55), $B64 * K55, "")</f>
        <v>-1339.2857142857094</v>
      </c>
      <c r="M55" s="31">
        <v>22.5</v>
      </c>
      <c r="N55" s="32">
        <f t="shared" ref="N55:N58" si="25">IF(ISNUMBER(M55), (M55 - $B55) / $B55, "")</f>
        <v>4.4642857142857782E-3</v>
      </c>
      <c r="O55" s="18">
        <f>IF(ISNUMBER(M55), $B64 * N55, "")</f>
        <v>669.64285714286677</v>
      </c>
      <c r="Q55" s="271"/>
      <c r="R55" s="272"/>
      <c r="S55" s="273"/>
    </row>
    <row r="56" spans="1:19" ht="17.25" customHeight="1" thickBot="1">
      <c r="A56" s="125" t="s">
        <v>65</v>
      </c>
      <c r="B56" s="126">
        <v>61.1</v>
      </c>
      <c r="C56" s="77">
        <v>-1.13268608E-2</v>
      </c>
      <c r="D56" s="15">
        <v>60.6</v>
      </c>
      <c r="E56" s="32">
        <f t="shared" si="22"/>
        <v>-8.1833060556464818E-3</v>
      </c>
      <c r="F56" s="18">
        <f>IF(ISNUMBER(D56), $B64 * E56, "")</f>
        <v>-1227.4959083469723</v>
      </c>
      <c r="G56" s="31">
        <v>60.9</v>
      </c>
      <c r="H56" s="32">
        <f t="shared" si="23"/>
        <v>-3.273322422258639E-3</v>
      </c>
      <c r="I56" s="101">
        <f>IF(ISNUMBER(G56), $B64 * H56, "")</f>
        <v>-490.99836333879585</v>
      </c>
      <c r="J56" s="15">
        <v>60.9</v>
      </c>
      <c r="K56" s="32">
        <f t="shared" si="24"/>
        <v>-3.273322422258639E-3</v>
      </c>
      <c r="L56" s="18">
        <f>IF(ISNUMBER(J56), $B64 * K56, "")</f>
        <v>-490.99836333879585</v>
      </c>
      <c r="M56" s="31">
        <v>62</v>
      </c>
      <c r="N56" s="32">
        <f t="shared" si="25"/>
        <v>1.4729950900163642E-2</v>
      </c>
      <c r="O56" s="18">
        <f>IF(ISNUMBER(M56), $B64 * N56, "")</f>
        <v>2209.4926350245464</v>
      </c>
      <c r="Q56" s="264"/>
      <c r="R56" s="264"/>
      <c r="S56" s="264"/>
    </row>
    <row r="57" spans="1:19" ht="17.25" customHeight="1" thickBot="1">
      <c r="A57" s="125" t="s">
        <v>146</v>
      </c>
      <c r="B57" s="126">
        <v>22.4</v>
      </c>
      <c r="C57" s="77">
        <v>-1.3215859E-2</v>
      </c>
      <c r="D57" s="15">
        <v>22</v>
      </c>
      <c r="E57" s="32">
        <f t="shared" si="22"/>
        <v>-1.7857142857142794E-2</v>
      </c>
      <c r="F57" s="18">
        <f>IF(ISNUMBER(D57), $B64 * E57, "")</f>
        <v>-2678.5714285714189</v>
      </c>
      <c r="G57" s="31">
        <v>22.3</v>
      </c>
      <c r="H57" s="32">
        <f t="shared" si="23"/>
        <v>-4.4642857142856195E-3</v>
      </c>
      <c r="I57" s="101">
        <f>IF(ISNUMBER(G57), $B64 * H57, "")</f>
        <v>-669.6428571428429</v>
      </c>
      <c r="J57" s="15">
        <v>22.4</v>
      </c>
      <c r="K57" s="32">
        <f t="shared" si="24"/>
        <v>0</v>
      </c>
      <c r="L57" s="18">
        <f>IF(ISNUMBER(J57), $B64 * K57, "")</f>
        <v>0</v>
      </c>
      <c r="M57" s="31">
        <v>22.8</v>
      </c>
      <c r="N57" s="32">
        <f t="shared" si="25"/>
        <v>1.7857142857142953E-2</v>
      </c>
      <c r="O57" s="18">
        <f>IF(ISNUMBER(M57), $B64 * N57, "")</f>
        <v>2678.571428571443</v>
      </c>
      <c r="Q57" s="274"/>
      <c r="R57" s="274"/>
      <c r="S57" s="274"/>
    </row>
    <row r="58" spans="1:19" ht="17.25" customHeight="1" thickBot="1">
      <c r="A58" s="127" t="s">
        <v>232</v>
      </c>
      <c r="B58" s="128">
        <v>79.2</v>
      </c>
      <c r="C58" s="78">
        <v>-2.46305419E-2</v>
      </c>
      <c r="D58" s="20">
        <v>80.099999999999994</v>
      </c>
      <c r="E58" s="21">
        <f t="shared" si="22"/>
        <v>1.1363636363636256E-2</v>
      </c>
      <c r="F58" s="22">
        <f>IF(ISNUMBER(D58), $B64 * E58, "")</f>
        <v>1704.5454545454384</v>
      </c>
      <c r="G58" s="30">
        <v>80.900000000000006</v>
      </c>
      <c r="H58" s="21">
        <f t="shared" si="23"/>
        <v>2.1464646464646499E-2</v>
      </c>
      <c r="I58" s="105">
        <f>IF(ISNUMBER(G58), $B64 * H58, "")</f>
        <v>3219.696969696975</v>
      </c>
      <c r="J58" s="20">
        <v>80.8</v>
      </c>
      <c r="K58" s="21">
        <f t="shared" si="24"/>
        <v>2.0202020202020131E-2</v>
      </c>
      <c r="L58" s="22">
        <f>IF(ISNUMBER(J58), $B64 * K58, "")</f>
        <v>3030.3030303030196</v>
      </c>
      <c r="M58" s="30">
        <v>82</v>
      </c>
      <c r="N58" s="21">
        <f t="shared" si="25"/>
        <v>3.5353535353535318E-2</v>
      </c>
      <c r="O58" s="22">
        <f>IF(ISNUMBER(M58), $B64 * N58, "")</f>
        <v>5303.0303030302975</v>
      </c>
      <c r="Q58" s="274"/>
      <c r="R58" s="274"/>
      <c r="S58" s="274"/>
    </row>
    <row r="59" spans="1:19" ht="17.25" customHeight="1" thickBot="1">
      <c r="A59" s="125" t="s">
        <v>120</v>
      </c>
      <c r="B59" s="129">
        <v>36.9</v>
      </c>
      <c r="C59" s="80">
        <v>-2.8947368399999999E-2</v>
      </c>
      <c r="D59" s="106">
        <v>36.9</v>
      </c>
      <c r="E59" s="107">
        <f>IF(ISNUMBER(D59), (D59 - $B59) / $B59, "")</f>
        <v>0</v>
      </c>
      <c r="F59" s="108">
        <f>IF(ISNUMBER(D59), $B64 * E59, "")</f>
        <v>0</v>
      </c>
      <c r="G59" s="109">
        <v>37.4</v>
      </c>
      <c r="H59" s="107">
        <f>IF(ISNUMBER(G59), (G59 - $B59) / $B59, "")</f>
        <v>1.3550135501355014E-2</v>
      </c>
      <c r="I59" s="110">
        <f>IF(ISNUMBER(G59), $B64 * H59, "")</f>
        <v>2032.5203252032522</v>
      </c>
      <c r="J59" s="106">
        <v>37.6</v>
      </c>
      <c r="K59" s="107">
        <f>IF(ISNUMBER(J59), (J59 - $B59) / $B59, "")</f>
        <v>1.8970189701897098E-2</v>
      </c>
      <c r="L59" s="108">
        <f>IF(ISNUMBER(J59), $B64 * K59, "")</f>
        <v>2845.5284552845646</v>
      </c>
      <c r="M59" s="109">
        <v>37.799999999999997</v>
      </c>
      <c r="N59" s="107">
        <f>IF(ISNUMBER(M59), (M59 - $B59) / $B59, "")</f>
        <v>2.4390243902438987E-2</v>
      </c>
      <c r="O59" s="108">
        <f>IF(ISNUMBER(M59), $B64 * N59, "")</f>
        <v>3658.5365853658482</v>
      </c>
      <c r="Q59" s="264"/>
      <c r="R59" s="264"/>
      <c r="S59" s="264"/>
    </row>
    <row r="60" spans="1:19" ht="17.25" customHeight="1" thickBot="1">
      <c r="A60" s="125" t="s">
        <v>328</v>
      </c>
      <c r="B60" s="126">
        <v>0.23100000000000001</v>
      </c>
      <c r="C60" s="77">
        <v>-3.7499999999999999E-2</v>
      </c>
      <c r="D60" s="15">
        <v>0.24299999999999999</v>
      </c>
      <c r="E60" s="32">
        <f t="shared" ref="E60:E63" si="26">IF(ISNUMBER(D60), (D60 - $B60) / $B60, "")</f>
        <v>5.1948051948051868E-2</v>
      </c>
      <c r="F60" s="18">
        <f>IF(ISNUMBER(D60), $B64 * E60, "")</f>
        <v>7792.2077922077806</v>
      </c>
      <c r="G60" s="31">
        <v>0.23200000000000001</v>
      </c>
      <c r="H60" s="32">
        <f t="shared" ref="H60:H63" si="27">IF(ISNUMBER(G60), (G60 - $B60) / $B60, "")</f>
        <v>4.3290043290043325E-3</v>
      </c>
      <c r="I60" s="101">
        <f>IF(ISNUMBER(G60), $B64 * H60, "")</f>
        <v>649.35064935064986</v>
      </c>
      <c r="J60" s="15">
        <v>0.23100000000000001</v>
      </c>
      <c r="K60" s="32">
        <f t="shared" ref="K60:K63" si="28">IF(ISNUMBER(J60), (J60 - $B60) / $B60, "")</f>
        <v>0</v>
      </c>
      <c r="L60" s="18">
        <f>IF(ISNUMBER(J60), $B64 * K60, "")</f>
        <v>0</v>
      </c>
      <c r="M60" s="31">
        <v>0.23499999999999999</v>
      </c>
      <c r="N60" s="32">
        <f t="shared" ref="N60:N63" si="29">IF(ISNUMBER(M60), (M60 - $B60) / $B60, "")</f>
        <v>1.7316017316017212E-2</v>
      </c>
      <c r="O60" s="18">
        <f>IF(ISNUMBER(M60), $B64 * N60, "")</f>
        <v>2597.4025974025817</v>
      </c>
      <c r="Q60" s="264"/>
      <c r="R60" s="264"/>
      <c r="S60" s="264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64"/>
      <c r="R61" s="264"/>
      <c r="S61" s="264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53"/>
      <c r="R62" s="254"/>
      <c r="S62" s="255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56"/>
      <c r="R63" s="257"/>
      <c r="S63" s="258"/>
    </row>
    <row r="64" spans="1:19" ht="17.25" customHeight="1" thickBot="1">
      <c r="A64" s="132" t="s">
        <v>268</v>
      </c>
      <c r="B64" s="317">
        <f>$B$37</f>
        <v>150000</v>
      </c>
      <c r="C64" s="318"/>
      <c r="D64" s="26" t="s">
        <v>269</v>
      </c>
      <c r="E64" s="27">
        <f>IF(COUNT(E44:E63), SUM(E44:E63) / COUNT(E44:E63), 0)</f>
        <v>2.6600193353477999E-3</v>
      </c>
      <c r="F64" s="28">
        <f>SUM(F44:F63)</f>
        <v>6783.0493051368894</v>
      </c>
      <c r="G64" s="26" t="s">
        <v>269</v>
      </c>
      <c r="H64" s="27">
        <f>IF(COUNT(H44:H63), SUM(H44:H63) / COUNT(H44:H63), 0)</f>
        <v>1.1516556095249382E-2</v>
      </c>
      <c r="I64" s="28">
        <f>SUM(I44:I63)</f>
        <v>29367.218042885925</v>
      </c>
      <c r="J64" s="26" t="s">
        <v>269</v>
      </c>
      <c r="K64" s="27">
        <f>IF(COUNT(K44:K63), SUM(K44:K63) / COUNT(K44:K63), 0)</f>
        <v>1.0299908056716253E-2</v>
      </c>
      <c r="L64" s="28">
        <f>SUM(L44:L63)</f>
        <v>26264.765544626447</v>
      </c>
      <c r="M64" s="26" t="s">
        <v>269</v>
      </c>
      <c r="N64" s="27">
        <f>IF(COUNT(N44:N63), SUM(N44:N63) / COUNT(N44:N63), 0)</f>
        <v>2.2859241224756216E-2</v>
      </c>
      <c r="O64" s="28">
        <f>SUM(O44:O63)</f>
        <v>58291.065123128334</v>
      </c>
      <c r="Q64" s="259"/>
      <c r="R64" s="260"/>
      <c r="S64" s="261"/>
    </row>
    <row r="65" spans="1:19" ht="17.25" customHeight="1"/>
    <row r="66" spans="1:19" ht="17.25" customHeight="1" thickBot="1"/>
    <row r="67" spans="1:19" ht="17.25" thickBot="1">
      <c r="A67" s="275" t="s">
        <v>45</v>
      </c>
      <c r="B67" s="276"/>
      <c r="C67" s="276"/>
      <c r="D67" s="276"/>
      <c r="E67" s="276"/>
      <c r="F67" s="276"/>
      <c r="G67" s="276"/>
      <c r="H67" s="276"/>
      <c r="I67" s="276"/>
      <c r="J67" s="276"/>
      <c r="K67" s="276"/>
      <c r="L67" s="276"/>
      <c r="M67" s="276"/>
      <c r="N67" s="276"/>
      <c r="O67" s="277"/>
      <c r="Q67" s="274"/>
      <c r="R67" s="274"/>
      <c r="S67" s="274"/>
    </row>
    <row r="68" spans="1:19" ht="17.25" thickBot="1">
      <c r="A68" s="233" t="s">
        <v>265</v>
      </c>
      <c r="B68" s="275" t="s">
        <v>49</v>
      </c>
      <c r="C68" s="277"/>
      <c r="D68" s="275" t="s">
        <v>58</v>
      </c>
      <c r="E68" s="276"/>
      <c r="F68" s="277"/>
      <c r="G68" s="278">
        <f>_xlfn.IFNA(VLOOKUP(B68, 현재가테이블!$B$2:$D$200, 2, FALSE), "-")</f>
        <v>74050000</v>
      </c>
      <c r="H68" s="279"/>
      <c r="I68" s="280"/>
      <c r="J68" s="275" t="s">
        <v>59</v>
      </c>
      <c r="K68" s="276"/>
      <c r="L68" s="277"/>
      <c r="M68" s="281">
        <f>_xlfn.IFNA(VLOOKUP(B68, 현재가테이블!$B$2:$D$200, 3, FALSE), "-")</f>
        <v>-1.04236269E-2</v>
      </c>
      <c r="N68" s="282"/>
      <c r="O68" s="283"/>
      <c r="Q68" s="274"/>
      <c r="R68" s="274"/>
      <c r="S68" s="274"/>
    </row>
    <row r="69" spans="1:19" ht="17.25" thickBot="1">
      <c r="A69" s="319" t="s">
        <v>55</v>
      </c>
      <c r="B69" s="315" t="str">
        <f>TEXT($G$1, "[$-ko-KR]yyyy-mm-dd(ddd) ") &amp; "오전 00:00"</f>
        <v>2021-10-20(수) 오전 00:00</v>
      </c>
      <c r="C69" s="316"/>
      <c r="D69" s="288" t="str">
        <f>TEXT($G$1, "[$-ko-KR]yyyy-mm-dd(ddd) ") &amp; "오후 14:00"</f>
        <v>2021-10-20(수) 오후 14:00</v>
      </c>
      <c r="E69" s="289"/>
      <c r="F69" s="290"/>
      <c r="G69" s="288" t="str">
        <f>TEXT($G$1, "[$-ko-KR]yyyy-mm-dd(ddd) ") &amp; "오후 19:00"</f>
        <v>2021-10-20(수) 오후 19:00</v>
      </c>
      <c r="H69" s="289"/>
      <c r="I69" s="290"/>
      <c r="J69" s="288" t="str">
        <f>TEXT($G$1, "[$-ko-KR]yyyy-mm-dd(ddd) ") &amp; "오후 21:00"</f>
        <v>2021-10-20(수) 오후 21:00</v>
      </c>
      <c r="K69" s="289"/>
      <c r="L69" s="290"/>
      <c r="M69" s="288" t="str">
        <f>TEXT($G$1+1, "[$-ko-KR]yyyy-mm-dd(ddd) ") &amp; "오전 00:00"</f>
        <v>2021-10-21(목) 오전 00:00</v>
      </c>
      <c r="N69" s="289"/>
      <c r="O69" s="290"/>
      <c r="Q69" s="274"/>
      <c r="R69" s="274"/>
      <c r="S69" s="274"/>
    </row>
    <row r="70" spans="1:19" ht="17.25" thickBot="1">
      <c r="A70" s="320"/>
      <c r="B70" s="121" t="s">
        <v>58</v>
      </c>
      <c r="C70" s="122" t="s">
        <v>59</v>
      </c>
      <c r="D70" s="2" t="s">
        <v>58</v>
      </c>
      <c r="E70" s="10" t="s">
        <v>266</v>
      </c>
      <c r="F70" s="11" t="s">
        <v>267</v>
      </c>
      <c r="G70" s="234" t="s">
        <v>58</v>
      </c>
      <c r="H70" s="235" t="s">
        <v>266</v>
      </c>
      <c r="I70" s="236" t="s">
        <v>267</v>
      </c>
      <c r="J70" s="10" t="s">
        <v>58</v>
      </c>
      <c r="K70" s="10" t="s">
        <v>266</v>
      </c>
      <c r="L70" s="115" t="s">
        <v>267</v>
      </c>
      <c r="M70" s="2" t="s">
        <v>58</v>
      </c>
      <c r="N70" s="10" t="s">
        <v>266</v>
      </c>
      <c r="O70" s="66" t="s">
        <v>267</v>
      </c>
      <c r="Q70" s="264"/>
      <c r="R70" s="264"/>
      <c r="S70" s="264"/>
    </row>
    <row r="71" spans="1:19" ht="17.25" thickBot="1">
      <c r="A71" s="123" t="s">
        <v>216</v>
      </c>
      <c r="B71" s="124">
        <v>239</v>
      </c>
      <c r="C71" s="76">
        <v>0.16019417480000001</v>
      </c>
      <c r="D71" s="13">
        <v>330</v>
      </c>
      <c r="E71" s="14">
        <f>IF(ISNUMBER(D71), (D71 - $B71) / $B71, "")</f>
        <v>0.3807531380753138</v>
      </c>
      <c r="F71" s="16">
        <f>IF(ISNUMBER(D71), $B91 * E71, "")</f>
        <v>57112.970711297072</v>
      </c>
      <c r="G71" s="29">
        <v>316</v>
      </c>
      <c r="H71" s="14">
        <f>IF(ISNUMBER(G71), (G71 - $B71) / $B71, "")</f>
        <v>0.32217573221757323</v>
      </c>
      <c r="I71" s="100">
        <f>IF(ISNUMBER(G71), $B91 * H71, "")</f>
        <v>48326.359832635986</v>
      </c>
      <c r="J71" s="13">
        <v>310</v>
      </c>
      <c r="K71" s="14">
        <f>IF(ISNUMBER(J71), (J71 - $B71) / $B71, "")</f>
        <v>0.29707112970711297</v>
      </c>
      <c r="L71" s="16">
        <f>IF(ISNUMBER(J71), $B91 * K71, "")</f>
        <v>44560.669456066942</v>
      </c>
      <c r="M71" s="29">
        <v>321</v>
      </c>
      <c r="N71" s="14">
        <f>IF(ISNUMBER(M71), (M71 - $B71) / $B71, "")</f>
        <v>0.34309623430962344</v>
      </c>
      <c r="O71" s="16">
        <f>IF(ISNUMBER(M71), $B91 * N71, "")</f>
        <v>51464.435146443517</v>
      </c>
      <c r="Q71" s="274"/>
      <c r="R71" s="274"/>
      <c r="S71" s="274"/>
    </row>
    <row r="72" spans="1:19" ht="17.25" thickBot="1">
      <c r="A72" s="125" t="s">
        <v>204</v>
      </c>
      <c r="B72" s="126">
        <v>888</v>
      </c>
      <c r="C72" s="77">
        <v>5.0887573999999998E-2</v>
      </c>
      <c r="D72" s="15">
        <v>861</v>
      </c>
      <c r="E72" s="32">
        <f t="shared" ref="E72:E75" si="30">IF(ISNUMBER(D72), (D72 - $B72) / $B72, "")</f>
        <v>-3.0405405405405407E-2</v>
      </c>
      <c r="F72" s="18">
        <f>IF(ISNUMBER(D72), $B91 * E72, "")</f>
        <v>-4560.8108108108108</v>
      </c>
      <c r="G72" s="31">
        <v>861</v>
      </c>
      <c r="H72" s="32">
        <f t="shared" ref="H72:H75" si="31">IF(ISNUMBER(G72), (G72 - $B72) / $B72, "")</f>
        <v>-3.0405405405405407E-2</v>
      </c>
      <c r="I72" s="101">
        <f>IF(ISNUMBER(G72), $B91 * H72, "")</f>
        <v>-4560.8108108108108</v>
      </c>
      <c r="J72" s="15">
        <v>865</v>
      </c>
      <c r="K72" s="32">
        <f t="shared" ref="K72:K75" si="32">IF(ISNUMBER(J72), (J72 - $B72) / $B72, "")</f>
        <v>-2.59009009009009E-2</v>
      </c>
      <c r="L72" s="18">
        <f>IF(ISNUMBER(J72), $B91 * K72, "")</f>
        <v>-3885.135135135135</v>
      </c>
      <c r="M72" s="31">
        <v>877</v>
      </c>
      <c r="N72" s="32">
        <f t="shared" ref="N72:N75" si="33">IF(ISNUMBER(M72), (M72 - $B72) / $B72, "")</f>
        <v>-1.2387387387387387E-2</v>
      </c>
      <c r="O72" s="18">
        <f>IF(ISNUMBER(M72), $B91 * N72, "")</f>
        <v>-1858.1081081081081</v>
      </c>
      <c r="Q72" s="274"/>
      <c r="R72" s="274"/>
      <c r="S72" s="274"/>
    </row>
    <row r="73" spans="1:19" ht="17.25" thickBot="1">
      <c r="A73" s="125" t="s">
        <v>128</v>
      </c>
      <c r="B73" s="126">
        <v>144</v>
      </c>
      <c r="C73" s="77">
        <v>4.3478260900000003E-2</v>
      </c>
      <c r="D73" s="15">
        <v>146</v>
      </c>
      <c r="E73" s="32">
        <f t="shared" si="30"/>
        <v>1.3888888888888888E-2</v>
      </c>
      <c r="F73" s="18">
        <f>IF(ISNUMBER(D73), $B91 * E73, "")</f>
        <v>2083.333333333333</v>
      </c>
      <c r="G73" s="31">
        <v>150</v>
      </c>
      <c r="H73" s="32">
        <f t="shared" si="31"/>
        <v>4.1666666666666664E-2</v>
      </c>
      <c r="I73" s="101">
        <f>IF(ISNUMBER(G73), $B91 * H73, "")</f>
        <v>6250</v>
      </c>
      <c r="J73" s="15">
        <v>150</v>
      </c>
      <c r="K73" s="32">
        <f t="shared" si="32"/>
        <v>4.1666666666666664E-2</v>
      </c>
      <c r="L73" s="18">
        <f>IF(ISNUMBER(J73), $B91 * K73, "")</f>
        <v>6250</v>
      </c>
      <c r="M73" s="31">
        <v>148</v>
      </c>
      <c r="N73" s="32">
        <f t="shared" si="33"/>
        <v>2.7777777777777776E-2</v>
      </c>
      <c r="O73" s="18">
        <f>IF(ISNUMBER(M73), $B91 * N73, "")</f>
        <v>4166.6666666666661</v>
      </c>
      <c r="Q73" s="264"/>
      <c r="R73" s="264"/>
      <c r="S73" s="264"/>
    </row>
    <row r="74" spans="1:19" ht="17.25" thickBot="1">
      <c r="A74" s="125" t="s">
        <v>190</v>
      </c>
      <c r="B74" s="126">
        <v>371</v>
      </c>
      <c r="C74" s="77">
        <v>2.7700830999999999E-2</v>
      </c>
      <c r="D74" s="15">
        <v>368</v>
      </c>
      <c r="E74" s="32">
        <f t="shared" si="30"/>
        <v>-8.0862533692722376E-3</v>
      </c>
      <c r="F74" s="18">
        <f>IF(ISNUMBER(D74), $B91 * E74, "")</f>
        <v>-1212.9380053908355</v>
      </c>
      <c r="G74" s="31">
        <v>371</v>
      </c>
      <c r="H74" s="32">
        <f t="shared" si="31"/>
        <v>0</v>
      </c>
      <c r="I74" s="101">
        <f>IF(ISNUMBER(G74), $B91 * H74, "")</f>
        <v>0</v>
      </c>
      <c r="J74" s="15">
        <v>369</v>
      </c>
      <c r="K74" s="32">
        <f t="shared" si="32"/>
        <v>-5.3908355795148251E-3</v>
      </c>
      <c r="L74" s="18">
        <f>IF(ISNUMBER(J74), $B91 * K74, "")</f>
        <v>-808.62533692722377</v>
      </c>
      <c r="M74" s="31">
        <v>375</v>
      </c>
      <c r="N74" s="32">
        <f t="shared" si="33"/>
        <v>1.078167115902965E-2</v>
      </c>
      <c r="O74" s="18">
        <f>IF(ISNUMBER(M74), $B91 * N74, "")</f>
        <v>1617.2506738544475</v>
      </c>
      <c r="Q74" s="264"/>
      <c r="R74" s="264"/>
      <c r="S74" s="264"/>
    </row>
    <row r="75" spans="1:19" ht="17.25" thickBot="1">
      <c r="A75" s="127" t="s">
        <v>150</v>
      </c>
      <c r="B75" s="128">
        <v>123</v>
      </c>
      <c r="C75" s="78">
        <v>1.6528925600000001E-2</v>
      </c>
      <c r="D75" s="20">
        <v>123</v>
      </c>
      <c r="E75" s="21">
        <f t="shared" si="30"/>
        <v>0</v>
      </c>
      <c r="F75" s="22">
        <f>IF(ISNUMBER(D75), $B91 * E75, "")</f>
        <v>0</v>
      </c>
      <c r="G75" s="30">
        <v>127</v>
      </c>
      <c r="H75" s="21">
        <f t="shared" si="31"/>
        <v>3.2520325203252036E-2</v>
      </c>
      <c r="I75" s="105">
        <f>IF(ISNUMBER(G75), $B91 * H75, "")</f>
        <v>4878.0487804878057</v>
      </c>
      <c r="J75" s="20">
        <v>126</v>
      </c>
      <c r="K75" s="21">
        <f t="shared" si="32"/>
        <v>2.4390243902439025E-2</v>
      </c>
      <c r="L75" s="22">
        <f>IF(ISNUMBER(J75), $B91 * K75, "")</f>
        <v>3658.5365853658536</v>
      </c>
      <c r="M75" s="30">
        <v>127</v>
      </c>
      <c r="N75" s="21">
        <f t="shared" si="33"/>
        <v>3.2520325203252036E-2</v>
      </c>
      <c r="O75" s="22">
        <f>IF(ISNUMBER(M75), $B91 * N75, "")</f>
        <v>4878.0487804878057</v>
      </c>
      <c r="Q75" s="264"/>
      <c r="R75" s="264"/>
      <c r="S75" s="264"/>
    </row>
    <row r="76" spans="1:19" ht="17.25" thickBot="1">
      <c r="A76" s="125" t="s">
        <v>330</v>
      </c>
      <c r="B76" s="129">
        <v>448</v>
      </c>
      <c r="C76" s="80">
        <v>1.5873015899999999E-2</v>
      </c>
      <c r="D76" s="106">
        <v>466</v>
      </c>
      <c r="E76" s="107">
        <f>IF(ISNUMBER(D76), (D76 - $B76) / $B76, "")</f>
        <v>4.0178571428571432E-2</v>
      </c>
      <c r="F76" s="108">
        <f>IF(ISNUMBER(D76), $B91 * E76, "")</f>
        <v>6026.7857142857147</v>
      </c>
      <c r="G76" s="109">
        <v>475</v>
      </c>
      <c r="H76" s="107">
        <f>IF(ISNUMBER(G76), (G76 - $B76) / $B76, "")</f>
        <v>6.0267857142857144E-2</v>
      </c>
      <c r="I76" s="110">
        <f>IF(ISNUMBER(G76), $B91 * H76, "")</f>
        <v>9040.1785714285725</v>
      </c>
      <c r="J76" s="106">
        <v>484</v>
      </c>
      <c r="K76" s="107">
        <f>IF(ISNUMBER(J76), (J76 - $B76) / $B76, "")</f>
        <v>8.0357142857142863E-2</v>
      </c>
      <c r="L76" s="108">
        <f>IF(ISNUMBER(J76), $B91 * K76, "")</f>
        <v>12053.571428571429</v>
      </c>
      <c r="M76" s="109">
        <v>477</v>
      </c>
      <c r="N76" s="107">
        <f>IF(ISNUMBER(M76), (M76 - $B76) / $B76, "")</f>
        <v>6.4732142857142863E-2</v>
      </c>
      <c r="O76" s="108">
        <f>IF(ISNUMBER(M76), $B91 * N76, "")</f>
        <v>9709.8214285714294</v>
      </c>
      <c r="Q76" s="264"/>
      <c r="R76" s="264"/>
      <c r="S76" s="264"/>
    </row>
    <row r="77" spans="1:19" ht="17.25" thickBot="1">
      <c r="A77" s="125" t="s">
        <v>226</v>
      </c>
      <c r="B77" s="126">
        <v>890</v>
      </c>
      <c r="C77" s="77">
        <v>1.3667426E-2</v>
      </c>
      <c r="D77" s="15">
        <v>875</v>
      </c>
      <c r="E77" s="32">
        <f t="shared" ref="E77:E80" si="34">IF(ISNUMBER(D77), (D77 - $B77) / $B77, "")</f>
        <v>-1.6853932584269662E-2</v>
      </c>
      <c r="F77" s="18">
        <f>IF(ISNUMBER(D77), $B91 * E77, "")</f>
        <v>-2528.0898876404494</v>
      </c>
      <c r="G77" s="31">
        <v>881</v>
      </c>
      <c r="H77" s="32">
        <f t="shared" ref="H77:H80" si="35">IF(ISNUMBER(G77), (G77 - $B77) / $B77, "")</f>
        <v>-1.0112359550561797E-2</v>
      </c>
      <c r="I77" s="101">
        <f>IF(ISNUMBER(G77), $B91 * H77, "")</f>
        <v>-1516.8539325842696</v>
      </c>
      <c r="J77" s="15">
        <v>885</v>
      </c>
      <c r="K77" s="32">
        <f t="shared" ref="K77:K80" si="36">IF(ISNUMBER(J77), (J77 - $B77) / $B77, "")</f>
        <v>-5.6179775280898875E-3</v>
      </c>
      <c r="L77" s="18">
        <f>IF(ISNUMBER(J77), $B91 * K77, "")</f>
        <v>-842.69662921348311</v>
      </c>
      <c r="M77" s="31">
        <v>888</v>
      </c>
      <c r="N77" s="32">
        <f t="shared" ref="N77:N80" si="37">IF(ISNUMBER(M77), (M77 - $B77) / $B77, "")</f>
        <v>-2.2471910112359553E-3</v>
      </c>
      <c r="O77" s="18">
        <f>IF(ISNUMBER(M77), $B91 * N77, "")</f>
        <v>-337.07865168539331</v>
      </c>
      <c r="Q77" s="264"/>
      <c r="R77" s="264"/>
      <c r="S77" s="264"/>
    </row>
    <row r="78" spans="1:19" ht="17.25" thickBot="1">
      <c r="A78" s="125" t="s">
        <v>218</v>
      </c>
      <c r="B78" s="126">
        <v>231</v>
      </c>
      <c r="C78" s="77">
        <v>1.3157894700000001E-2</v>
      </c>
      <c r="D78" s="15">
        <v>232</v>
      </c>
      <c r="E78" s="32">
        <f t="shared" si="34"/>
        <v>4.329004329004329E-3</v>
      </c>
      <c r="F78" s="18">
        <f>IF(ISNUMBER(D78), $B91 * E78, "")</f>
        <v>649.35064935064941</v>
      </c>
      <c r="G78" s="31">
        <v>233</v>
      </c>
      <c r="H78" s="32">
        <f t="shared" si="35"/>
        <v>8.658008658008658E-3</v>
      </c>
      <c r="I78" s="101">
        <f>IF(ISNUMBER(G78), $B91 * H78, "")</f>
        <v>1298.7012987012988</v>
      </c>
      <c r="J78" s="15">
        <v>233</v>
      </c>
      <c r="K78" s="32">
        <f t="shared" si="36"/>
        <v>8.658008658008658E-3</v>
      </c>
      <c r="L78" s="18">
        <f>IF(ISNUMBER(J78), $B91 * K78, "")</f>
        <v>1298.7012987012988</v>
      </c>
      <c r="M78" s="31">
        <v>237</v>
      </c>
      <c r="N78" s="32">
        <f t="shared" si="37"/>
        <v>2.5974025974025976E-2</v>
      </c>
      <c r="O78" s="18">
        <f>IF(ISNUMBER(M78), $B91 * N78, "")</f>
        <v>3896.1038961038962</v>
      </c>
      <c r="Q78" s="264"/>
      <c r="R78" s="264"/>
      <c r="S78" s="264"/>
    </row>
    <row r="79" spans="1:19" ht="17.25" thickBot="1">
      <c r="A79" s="125" t="s">
        <v>238</v>
      </c>
      <c r="B79" s="126">
        <v>174</v>
      </c>
      <c r="C79" s="77">
        <v>1.1627907E-2</v>
      </c>
      <c r="D79" s="15">
        <v>197</v>
      </c>
      <c r="E79" s="32">
        <f t="shared" si="34"/>
        <v>0.13218390804597702</v>
      </c>
      <c r="F79" s="18">
        <f>IF(ISNUMBER(D79), $B91 * E79, "")</f>
        <v>19827.586206896551</v>
      </c>
      <c r="G79" s="31">
        <v>190</v>
      </c>
      <c r="H79" s="32">
        <f t="shared" si="35"/>
        <v>9.1954022988505746E-2</v>
      </c>
      <c r="I79" s="101">
        <f>IF(ISNUMBER(G79), $B91 * H79, "")</f>
        <v>13793.103448275862</v>
      </c>
      <c r="J79" s="15">
        <v>187</v>
      </c>
      <c r="K79" s="32">
        <f t="shared" si="36"/>
        <v>7.4712643678160925E-2</v>
      </c>
      <c r="L79" s="18">
        <f>IF(ISNUMBER(J79), $B91 * K79, "")</f>
        <v>11206.896551724139</v>
      </c>
      <c r="M79" s="31">
        <v>191</v>
      </c>
      <c r="N79" s="32">
        <f t="shared" si="37"/>
        <v>9.7701149425287362E-2</v>
      </c>
      <c r="O79" s="18">
        <f>IF(ISNUMBER(M79), $B91 * N79, "")</f>
        <v>14655.172413793105</v>
      </c>
      <c r="Q79" s="33"/>
      <c r="R79" s="33"/>
    </row>
    <row r="80" spans="1:19" ht="17.25" thickBot="1">
      <c r="A80" s="130" t="s">
        <v>220</v>
      </c>
      <c r="B80" s="131">
        <v>185</v>
      </c>
      <c r="C80" s="79">
        <v>1.09289617E-2</v>
      </c>
      <c r="D80" s="24">
        <v>183</v>
      </c>
      <c r="E80" s="25">
        <f t="shared" si="34"/>
        <v>-1.0810810810810811E-2</v>
      </c>
      <c r="F80" s="104">
        <f>IF(ISNUMBER(D80), $B91 * E80, "")</f>
        <v>-1621.6216216216217</v>
      </c>
      <c r="G80" s="102">
        <v>184</v>
      </c>
      <c r="H80" s="25">
        <f t="shared" si="35"/>
        <v>-5.4054054054054057E-3</v>
      </c>
      <c r="I80" s="103">
        <f>IF(ISNUMBER(G80), $B91 * H80, "")</f>
        <v>-810.81081081081084</v>
      </c>
      <c r="J80" s="24">
        <v>184</v>
      </c>
      <c r="K80" s="25">
        <f t="shared" si="36"/>
        <v>-5.4054054054054057E-3</v>
      </c>
      <c r="L80" s="104">
        <f>IF(ISNUMBER(J80), $B91 * K80, "")</f>
        <v>-810.81081081081084</v>
      </c>
      <c r="M80" s="102">
        <v>186</v>
      </c>
      <c r="N80" s="25">
        <f t="shared" si="37"/>
        <v>5.4054054054054057E-3</v>
      </c>
      <c r="O80" s="104">
        <f>IF(ISNUMBER(M80), $B91 * N80, "")</f>
        <v>810.81081081081084</v>
      </c>
      <c r="Q80" s="265"/>
      <c r="R80" s="266"/>
      <c r="S80" s="267"/>
    </row>
    <row r="81" spans="1:19">
      <c r="A81" s="123" t="s">
        <v>234</v>
      </c>
      <c r="B81" s="124">
        <v>693</v>
      </c>
      <c r="C81" s="76">
        <v>7.2674419000000002E-3</v>
      </c>
      <c r="D81" s="13">
        <v>681</v>
      </c>
      <c r="E81" s="14">
        <f>IF(ISNUMBER(D81), (D81 - $B81) / $B81, "")</f>
        <v>-1.7316017316017316E-2</v>
      </c>
      <c r="F81" s="16">
        <f>IF(ISNUMBER(D81), $B91 * E81, "")</f>
        <v>-2597.4025974025976</v>
      </c>
      <c r="G81" s="29">
        <v>689</v>
      </c>
      <c r="H81" s="14">
        <f>IF(ISNUMBER(G81), (G81 - $B81) / $B81, "")</f>
        <v>-5.772005772005772E-3</v>
      </c>
      <c r="I81" s="100">
        <f>IF(ISNUMBER(G81), $B91 * H81, "")</f>
        <v>-865.80086580086584</v>
      </c>
      <c r="J81" s="13">
        <v>690</v>
      </c>
      <c r="K81" s="14">
        <f>IF(ISNUMBER(J81), (J81 - $B81) / $B81, "")</f>
        <v>-4.329004329004329E-3</v>
      </c>
      <c r="L81" s="16">
        <f>IF(ISNUMBER(J81), $B91 * K81, "")</f>
        <v>-649.35064935064941</v>
      </c>
      <c r="M81" s="29">
        <v>696</v>
      </c>
      <c r="N81" s="14">
        <f>IF(ISNUMBER(M81), (M81 - $B81) / $B81, "")</f>
        <v>4.329004329004329E-3</v>
      </c>
      <c r="O81" s="16">
        <f>IF(ISNUMBER(M81), $B91 * N81, "")</f>
        <v>649.35064935064941</v>
      </c>
      <c r="Q81" s="268"/>
      <c r="R81" s="269"/>
      <c r="S81" s="270"/>
    </row>
    <row r="82" spans="1:19" ht="17.25" thickBot="1">
      <c r="A82" s="125" t="s">
        <v>230</v>
      </c>
      <c r="B82" s="126">
        <v>934</v>
      </c>
      <c r="C82" s="77">
        <v>4.3010753000000002E-3</v>
      </c>
      <c r="D82" s="15">
        <v>918</v>
      </c>
      <c r="E82" s="32">
        <f t="shared" ref="E82:E85" si="38">IF(ISNUMBER(D82), (D82 - $B82) / $B82, "")</f>
        <v>-1.7130620985010708E-2</v>
      </c>
      <c r="F82" s="18">
        <f>IF(ISNUMBER(D82), $B91 * E82, "")</f>
        <v>-2569.593147751606</v>
      </c>
      <c r="G82" s="31">
        <v>921</v>
      </c>
      <c r="H82" s="32">
        <f t="shared" ref="H82:H85" si="39">IF(ISNUMBER(G82), (G82 - $B82) / $B82, "")</f>
        <v>-1.3918629550321198E-2</v>
      </c>
      <c r="I82" s="101">
        <f>IF(ISNUMBER(G82), $B91 * H82, "")</f>
        <v>-2087.7944325481799</v>
      </c>
      <c r="J82" s="15">
        <v>919</v>
      </c>
      <c r="K82" s="32">
        <f t="shared" ref="K82:K85" si="40">IF(ISNUMBER(J82), (J82 - $B82) / $B82, "")</f>
        <v>-1.6059957173447537E-2</v>
      </c>
      <c r="L82" s="18">
        <f>IF(ISNUMBER(J82), $B91 * K82, "")</f>
        <v>-2408.9935760171306</v>
      </c>
      <c r="M82" s="31">
        <v>928</v>
      </c>
      <c r="N82" s="32">
        <f t="shared" ref="N82:N85" si="41">IF(ISNUMBER(M82), (M82 - $B82) / $B82, "")</f>
        <v>-6.4239828693790149E-3</v>
      </c>
      <c r="O82" s="18">
        <f>IF(ISNUMBER(M82), $B91 * N82, "")</f>
        <v>-963.59743040685225</v>
      </c>
      <c r="Q82" s="271"/>
      <c r="R82" s="272"/>
      <c r="S82" s="273"/>
    </row>
    <row r="83" spans="1:19" ht="17.25" thickBot="1">
      <c r="A83" s="125" t="s">
        <v>136</v>
      </c>
      <c r="B83" s="126">
        <v>347</v>
      </c>
      <c r="C83" s="77">
        <v>2.8901733999999999E-3</v>
      </c>
      <c r="D83" s="15">
        <v>343</v>
      </c>
      <c r="E83" s="32">
        <f t="shared" si="38"/>
        <v>-1.1527377521613832E-2</v>
      </c>
      <c r="F83" s="18">
        <f>IF(ISNUMBER(D83), $B91 * E83, "")</f>
        <v>-1729.1066282420747</v>
      </c>
      <c r="G83" s="31">
        <v>344</v>
      </c>
      <c r="H83" s="32">
        <f t="shared" si="39"/>
        <v>-8.6455331412103754E-3</v>
      </c>
      <c r="I83" s="101">
        <f>IF(ISNUMBER(G83), $B91 * H83, "")</f>
        <v>-1296.8299711815564</v>
      </c>
      <c r="J83" s="15">
        <v>347</v>
      </c>
      <c r="K83" s="32">
        <f t="shared" si="40"/>
        <v>0</v>
      </c>
      <c r="L83" s="18">
        <f>IF(ISNUMBER(J83), $B91 * K83, "")</f>
        <v>0</v>
      </c>
      <c r="M83" s="31">
        <v>349</v>
      </c>
      <c r="N83" s="32">
        <f t="shared" si="41"/>
        <v>5.763688760806916E-3</v>
      </c>
      <c r="O83" s="18">
        <f>IF(ISNUMBER(M83), $B91 * N83, "")</f>
        <v>864.55331412103737</v>
      </c>
      <c r="Q83" s="264"/>
      <c r="R83" s="264"/>
      <c r="S83" s="264"/>
    </row>
    <row r="84" spans="1:19" ht="17.25" thickBot="1">
      <c r="A84" s="125" t="s">
        <v>162</v>
      </c>
      <c r="B84" s="126">
        <v>714</v>
      </c>
      <c r="C84" s="77">
        <v>1.4025245E-3</v>
      </c>
      <c r="D84" s="15">
        <v>702</v>
      </c>
      <c r="E84" s="32">
        <f t="shared" si="38"/>
        <v>-1.680672268907563E-2</v>
      </c>
      <c r="F84" s="18">
        <f>IF(ISNUMBER(D84), $B91 * E84, "")</f>
        <v>-2521.0084033613443</v>
      </c>
      <c r="G84" s="31">
        <v>705</v>
      </c>
      <c r="H84" s="32">
        <f t="shared" si="39"/>
        <v>-1.2605042016806723E-2</v>
      </c>
      <c r="I84" s="101">
        <f>IF(ISNUMBER(G84), $B91 * H84, "")</f>
        <v>-1890.7563025210084</v>
      </c>
      <c r="J84" s="15">
        <v>705</v>
      </c>
      <c r="K84" s="32">
        <f t="shared" si="40"/>
        <v>-1.2605042016806723E-2</v>
      </c>
      <c r="L84" s="18">
        <f>IF(ISNUMBER(J84), $B91 * K84, "")</f>
        <v>-1890.7563025210084</v>
      </c>
      <c r="M84" s="31">
        <v>713</v>
      </c>
      <c r="N84" s="32">
        <f t="shared" si="41"/>
        <v>-1.4005602240896359E-3</v>
      </c>
      <c r="O84" s="18">
        <f>IF(ISNUMBER(M84), $B91 * N84, "")</f>
        <v>-210.08403361344537</v>
      </c>
      <c r="Q84" s="274"/>
      <c r="R84" s="274"/>
      <c r="S84" s="274"/>
    </row>
    <row r="85" spans="1:19" ht="17.25" thickBot="1">
      <c r="A85" s="127" t="s">
        <v>172</v>
      </c>
      <c r="B85" s="128">
        <v>419</v>
      </c>
      <c r="C85" s="78">
        <v>0</v>
      </c>
      <c r="D85" s="20">
        <v>419</v>
      </c>
      <c r="E85" s="21">
        <f t="shared" si="38"/>
        <v>0</v>
      </c>
      <c r="F85" s="22">
        <f>IF(ISNUMBER(D85), $B91 * E85, "")</f>
        <v>0</v>
      </c>
      <c r="G85" s="30">
        <v>422</v>
      </c>
      <c r="H85" s="21">
        <f t="shared" si="39"/>
        <v>7.1599045346062056E-3</v>
      </c>
      <c r="I85" s="105">
        <f>IF(ISNUMBER(G85), $B91 * H85, "")</f>
        <v>1073.9856801909309</v>
      </c>
      <c r="J85" s="20">
        <v>422</v>
      </c>
      <c r="K85" s="21">
        <f t="shared" si="40"/>
        <v>7.1599045346062056E-3</v>
      </c>
      <c r="L85" s="22">
        <f>IF(ISNUMBER(J85), $B91 * K85, "")</f>
        <v>1073.9856801909309</v>
      </c>
      <c r="M85" s="30">
        <v>427</v>
      </c>
      <c r="N85" s="21">
        <f t="shared" si="41"/>
        <v>1.9093078758949882E-2</v>
      </c>
      <c r="O85" s="22">
        <f>IF(ISNUMBER(M85), $B91 * N85, "")</f>
        <v>2863.9618138424821</v>
      </c>
      <c r="Q85" s="274"/>
      <c r="R85" s="274"/>
      <c r="S85" s="274"/>
    </row>
    <row r="86" spans="1:19" ht="17.25" thickBot="1">
      <c r="A86" s="125" t="s">
        <v>61</v>
      </c>
      <c r="B86" s="129">
        <v>923</v>
      </c>
      <c r="C86" s="80">
        <v>-3.2397407999999999E-3</v>
      </c>
      <c r="D86" s="106">
        <v>957</v>
      </c>
      <c r="E86" s="107">
        <f>IF(ISNUMBER(D86), (D86 - $B86) / $B86, "")</f>
        <v>3.6836403033586131E-2</v>
      </c>
      <c r="F86" s="108">
        <f>IF(ISNUMBER(D86), $B91 * E86, "")</f>
        <v>5525.4604550379199</v>
      </c>
      <c r="G86" s="109">
        <v>956</v>
      </c>
      <c r="H86" s="107">
        <f>IF(ISNUMBER(G86), (G86 - $B86) / $B86, "")</f>
        <v>3.5752979414951244E-2</v>
      </c>
      <c r="I86" s="110">
        <f>IF(ISNUMBER(G86), $B91 * H86, "")</f>
        <v>5362.9469122426863</v>
      </c>
      <c r="J86" s="106">
        <v>959</v>
      </c>
      <c r="K86" s="107">
        <f>IF(ISNUMBER(J86), (J86 - $B86) / $B86, "")</f>
        <v>3.9003250270855903E-2</v>
      </c>
      <c r="L86" s="108">
        <f>IF(ISNUMBER(J86), $B91 * K86, "")</f>
        <v>5850.4875406283854</v>
      </c>
      <c r="M86" s="109">
        <v>978</v>
      </c>
      <c r="N86" s="107">
        <f>IF(ISNUMBER(M86), (M86 - $B86) / $B86, "")</f>
        <v>5.9588299024918745E-2</v>
      </c>
      <c r="O86" s="108">
        <f>IF(ISNUMBER(M86), $B91 * N86, "")</f>
        <v>8938.2448537378114</v>
      </c>
      <c r="Q86" s="264"/>
      <c r="R86" s="264"/>
      <c r="S86" s="264"/>
    </row>
    <row r="87" spans="1:19" ht="17.25" thickBot="1">
      <c r="A87" s="125" t="s">
        <v>252</v>
      </c>
      <c r="B87" s="126">
        <v>383</v>
      </c>
      <c r="C87" s="77">
        <v>-5.1948052000000003E-3</v>
      </c>
      <c r="D87" s="15">
        <v>380</v>
      </c>
      <c r="E87" s="32">
        <f t="shared" ref="E87:E90" si="42">IF(ISNUMBER(D87), (D87 - $B87) / $B87, "")</f>
        <v>-7.832898172323759E-3</v>
      </c>
      <c r="F87" s="18">
        <f>IF(ISNUMBER(D87), $B91 * E87, "")</f>
        <v>-1174.9347258485639</v>
      </c>
      <c r="G87" s="31">
        <v>382</v>
      </c>
      <c r="H87" s="32">
        <f t="shared" ref="H87:H90" si="43">IF(ISNUMBER(G87), (G87 - $B87) / $B87, "")</f>
        <v>-2.6109660574412533E-3</v>
      </c>
      <c r="I87" s="101">
        <f>IF(ISNUMBER(G87), $B91 * H87, "")</f>
        <v>-391.64490861618799</v>
      </c>
      <c r="J87" s="15">
        <v>385</v>
      </c>
      <c r="K87" s="32">
        <f t="shared" ref="K87:K90" si="44">IF(ISNUMBER(J87), (J87 - $B87) / $B87, "")</f>
        <v>5.2219321148825066E-3</v>
      </c>
      <c r="L87" s="18">
        <f>IF(ISNUMBER(J87), $B91 * K87, "")</f>
        <v>783.28981723237598</v>
      </c>
      <c r="M87" s="31">
        <v>389</v>
      </c>
      <c r="N87" s="32">
        <f t="shared" ref="N87:N90" si="45">IF(ISNUMBER(M87), (M87 - $B87) / $B87, "")</f>
        <v>1.5665796344647518E-2</v>
      </c>
      <c r="O87" s="18">
        <f>IF(ISNUMBER(M87), $B91 * N87, "")</f>
        <v>2349.8694516971277</v>
      </c>
      <c r="Q87" s="264"/>
      <c r="R87" s="264"/>
      <c r="S87" s="264"/>
    </row>
    <row r="88" spans="1:19" ht="17.25" thickBot="1">
      <c r="A88" s="125" t="s">
        <v>80</v>
      </c>
      <c r="B88" s="126">
        <v>837</v>
      </c>
      <c r="C88" s="77">
        <v>-5.9382423000000004E-3</v>
      </c>
      <c r="D88" s="15">
        <v>828</v>
      </c>
      <c r="E88" s="32">
        <f t="shared" si="42"/>
        <v>-1.0752688172043012E-2</v>
      </c>
      <c r="F88" s="18">
        <f>IF(ISNUMBER(D88), $B91 * E88, "")</f>
        <v>-1612.9032258064517</v>
      </c>
      <c r="G88" s="31">
        <v>835</v>
      </c>
      <c r="H88" s="32">
        <f t="shared" si="43"/>
        <v>-2.3894862604540022E-3</v>
      </c>
      <c r="I88" s="101">
        <f>IF(ISNUMBER(G88), $B91 * H88, "")</f>
        <v>-358.42293906810033</v>
      </c>
      <c r="J88" s="15">
        <v>842</v>
      </c>
      <c r="K88" s="32">
        <f t="shared" si="44"/>
        <v>5.9737156511350063E-3</v>
      </c>
      <c r="L88" s="18">
        <f>IF(ISNUMBER(J88), $B91 * K88, "")</f>
        <v>896.05734767025092</v>
      </c>
      <c r="M88" s="31">
        <v>851</v>
      </c>
      <c r="N88" s="32">
        <f t="shared" si="45"/>
        <v>1.6726403823178016E-2</v>
      </c>
      <c r="O88" s="18">
        <f>IF(ISNUMBER(M88), $B91 * N88, "")</f>
        <v>2508.9605734767024</v>
      </c>
      <c r="Q88" s="264"/>
      <c r="R88" s="264"/>
      <c r="S88" s="264"/>
    </row>
    <row r="89" spans="1:19">
      <c r="A89" s="125" t="s">
        <v>240</v>
      </c>
      <c r="B89" s="126">
        <v>627</v>
      </c>
      <c r="C89" s="77">
        <v>-6.3391441999999998E-3</v>
      </c>
      <c r="D89" s="15">
        <v>628</v>
      </c>
      <c r="E89" s="32">
        <f t="shared" si="42"/>
        <v>1.594896331738437E-3</v>
      </c>
      <c r="F89" s="18">
        <f>IF(ISNUMBER(D89), $B91 * E89, "")</f>
        <v>239.23444976076556</v>
      </c>
      <c r="G89" s="31">
        <v>629</v>
      </c>
      <c r="H89" s="32">
        <f t="shared" si="43"/>
        <v>3.189792663476874E-3</v>
      </c>
      <c r="I89" s="101">
        <f>IF(ISNUMBER(G89), $B91 * H89, "")</f>
        <v>478.46889952153111</v>
      </c>
      <c r="J89" s="15">
        <v>632</v>
      </c>
      <c r="K89" s="32">
        <f t="shared" si="44"/>
        <v>7.9744816586921844E-3</v>
      </c>
      <c r="L89" s="18">
        <f>IF(ISNUMBER(J89), $B91 * K89, "")</f>
        <v>1196.1722488038276</v>
      </c>
      <c r="M89" s="31">
        <v>654</v>
      </c>
      <c r="N89" s="32">
        <f t="shared" si="45"/>
        <v>4.3062200956937802E-2</v>
      </c>
      <c r="O89" s="18">
        <f>IF(ISNUMBER(M89), $B91 * N89, "")</f>
        <v>6459.3301435406702</v>
      </c>
      <c r="Q89" s="253"/>
      <c r="R89" s="254"/>
      <c r="S89" s="255"/>
    </row>
    <row r="90" spans="1:19" ht="17.25" thickBot="1">
      <c r="A90" s="130" t="s">
        <v>112</v>
      </c>
      <c r="B90" s="131">
        <v>896</v>
      </c>
      <c r="C90" s="79">
        <v>-1.2127894199999999E-2</v>
      </c>
      <c r="D90" s="24">
        <v>900</v>
      </c>
      <c r="E90" s="25">
        <f t="shared" si="42"/>
        <v>4.464285714285714E-3</v>
      </c>
      <c r="F90" s="104">
        <f>IF(ISNUMBER(D90), $B91 * E90, "")</f>
        <v>669.64285714285711</v>
      </c>
      <c r="G90" s="102">
        <v>905</v>
      </c>
      <c r="H90" s="25">
        <f t="shared" si="43"/>
        <v>1.0044642857142858E-2</v>
      </c>
      <c r="I90" s="103">
        <f>IF(ISNUMBER(G90), $B91 * H90, "")</f>
        <v>1506.6964285714287</v>
      </c>
      <c r="J90" s="24">
        <v>912</v>
      </c>
      <c r="K90" s="25">
        <f t="shared" si="44"/>
        <v>1.7857142857142856E-2</v>
      </c>
      <c r="L90" s="104">
        <f>IF(ISNUMBER(J90), $B91 * K90, "")</f>
        <v>2678.5714285714284</v>
      </c>
      <c r="M90" s="102">
        <v>925</v>
      </c>
      <c r="N90" s="25">
        <f t="shared" si="45"/>
        <v>3.2366071428571432E-2</v>
      </c>
      <c r="O90" s="104">
        <f>IF(ISNUMBER(M90), $B91 * N90, "")</f>
        <v>4854.9107142857147</v>
      </c>
      <c r="Q90" s="256"/>
      <c r="R90" s="257"/>
      <c r="S90" s="258"/>
    </row>
    <row r="91" spans="1:19" ht="17.25" thickBot="1">
      <c r="A91" s="132" t="s">
        <v>268</v>
      </c>
      <c r="B91" s="317">
        <f>$B$37</f>
        <v>150000</v>
      </c>
      <c r="C91" s="318"/>
      <c r="D91" s="26" t="s">
        <v>269</v>
      </c>
      <c r="E91" s="27">
        <f>IF(COUNT(E71:E90), SUM(E71:E90) / COUNT(E71:E90), 0)</f>
        <v>2.3335318441076169E-2</v>
      </c>
      <c r="F91" s="28">
        <f>SUM(F71:F90)</f>
        <v>70005.955323228496</v>
      </c>
      <c r="G91" s="26" t="s">
        <v>269</v>
      </c>
      <c r="H91" s="27">
        <f>IF(COUNT(H71:H90), SUM(H71:H90) / COUNT(H71:H90), 0)</f>
        <v>2.6076254959371443E-2</v>
      </c>
      <c r="I91" s="28">
        <f>SUM(I71:I90)</f>
        <v>78228.764878114307</v>
      </c>
      <c r="J91" s="26" t="s">
        <v>269</v>
      </c>
      <c r="K91" s="27">
        <f>IF(COUNT(K71:K90), SUM(K71:K90) / COUNT(K71:K90), 0)</f>
        <v>2.6736856981183811E-2</v>
      </c>
      <c r="L91" s="28">
        <f>SUM(L71:L90)</f>
        <v>80210.570943551429</v>
      </c>
      <c r="M91" s="26" t="s">
        <v>269</v>
      </c>
      <c r="N91" s="27">
        <f>IF(COUNT(N71:N90), SUM(N71:N90) / COUNT(N71:N90), 0)</f>
        <v>3.9106207702323349E-2</v>
      </c>
      <c r="O91" s="28">
        <f>SUM(O71:O90)</f>
        <v>117318.62310697006</v>
      </c>
      <c r="Q91" s="259"/>
      <c r="R91" s="260"/>
      <c r="S91" s="261"/>
    </row>
    <row r="93" spans="1:19" ht="17.25" thickBot="1"/>
    <row r="94" spans="1:19" ht="17.25" thickBot="1">
      <c r="A94" s="275" t="s">
        <v>46</v>
      </c>
      <c r="B94" s="276"/>
      <c r="C94" s="276"/>
      <c r="D94" s="276"/>
      <c r="E94" s="276"/>
      <c r="F94" s="276"/>
      <c r="G94" s="276"/>
      <c r="H94" s="276"/>
      <c r="I94" s="276"/>
      <c r="J94" s="276"/>
      <c r="K94" s="276"/>
      <c r="L94" s="276"/>
      <c r="M94" s="276"/>
      <c r="N94" s="276"/>
      <c r="O94" s="277"/>
      <c r="Q94" s="274"/>
      <c r="R94" s="274"/>
      <c r="S94" s="274"/>
    </row>
    <row r="95" spans="1:19" ht="17.25" thickBot="1">
      <c r="A95" s="233" t="s">
        <v>265</v>
      </c>
      <c r="B95" s="275" t="s">
        <v>49</v>
      </c>
      <c r="C95" s="277"/>
      <c r="D95" s="275" t="s">
        <v>58</v>
      </c>
      <c r="E95" s="276"/>
      <c r="F95" s="277"/>
      <c r="G95" s="278">
        <f>_xlfn.IFNA(VLOOKUP(B95, 현재가테이블!$B$2:$D$200, 2, FALSE), "-")</f>
        <v>74050000</v>
      </c>
      <c r="H95" s="279"/>
      <c r="I95" s="280"/>
      <c r="J95" s="275" t="s">
        <v>59</v>
      </c>
      <c r="K95" s="276"/>
      <c r="L95" s="277"/>
      <c r="M95" s="281">
        <f>_xlfn.IFNA(VLOOKUP(B95, 현재가테이블!$B$2:$D$200, 3, FALSE), "-")</f>
        <v>-1.04236269E-2</v>
      </c>
      <c r="N95" s="282"/>
      <c r="O95" s="283"/>
      <c r="Q95" s="274"/>
      <c r="R95" s="274"/>
      <c r="S95" s="274"/>
    </row>
    <row r="96" spans="1:19" ht="17.25" thickBot="1">
      <c r="A96" s="319" t="s">
        <v>55</v>
      </c>
      <c r="B96" s="315" t="str">
        <f>TEXT($G$1, "[$-ko-KR]yyyy-mm-dd(ddd) ") &amp; "오전 00:00"</f>
        <v>2021-10-20(수) 오전 00:00</v>
      </c>
      <c r="C96" s="316"/>
      <c r="D96" s="288" t="str">
        <f>TEXT($G$1, "[$-ko-KR]yyyy-mm-dd(ddd) ") &amp; "오후 14:00"</f>
        <v>2021-10-20(수) 오후 14:00</v>
      </c>
      <c r="E96" s="289"/>
      <c r="F96" s="290"/>
      <c r="G96" s="288" t="str">
        <f>TEXT($G$1, "[$-ko-KR]yyyy-mm-dd(ddd) ") &amp; "오후 19:00"</f>
        <v>2021-10-20(수) 오후 19:00</v>
      </c>
      <c r="H96" s="289"/>
      <c r="I96" s="290"/>
      <c r="J96" s="288" t="str">
        <f>TEXT($G$1, "[$-ko-KR]yyyy-mm-dd(ddd) ") &amp; "오후 21:00"</f>
        <v>2021-10-20(수) 오후 21:00</v>
      </c>
      <c r="K96" s="289"/>
      <c r="L96" s="290"/>
      <c r="M96" s="288" t="str">
        <f>TEXT($G$1+1, "[$-ko-KR]yyyy-mm-dd(ddd) ") &amp; "오전 00:00"</f>
        <v>2021-10-21(목) 오전 00:00</v>
      </c>
      <c r="N96" s="289"/>
      <c r="O96" s="290"/>
      <c r="Q96" s="274"/>
      <c r="R96" s="274"/>
      <c r="S96" s="274"/>
    </row>
    <row r="97" spans="1:19" ht="17.25" thickBot="1">
      <c r="A97" s="320"/>
      <c r="B97" s="121" t="s">
        <v>58</v>
      </c>
      <c r="C97" s="122" t="s">
        <v>59</v>
      </c>
      <c r="D97" s="2" t="s">
        <v>58</v>
      </c>
      <c r="E97" s="10" t="s">
        <v>266</v>
      </c>
      <c r="F97" s="11" t="s">
        <v>267</v>
      </c>
      <c r="G97" s="234" t="s">
        <v>58</v>
      </c>
      <c r="H97" s="235" t="s">
        <v>266</v>
      </c>
      <c r="I97" s="236" t="s">
        <v>267</v>
      </c>
      <c r="J97" s="10" t="s">
        <v>58</v>
      </c>
      <c r="K97" s="10" t="s">
        <v>266</v>
      </c>
      <c r="L97" s="115" t="s">
        <v>267</v>
      </c>
      <c r="M97" s="2" t="s">
        <v>58</v>
      </c>
      <c r="N97" s="10" t="s">
        <v>266</v>
      </c>
      <c r="O97" s="66" t="s">
        <v>267</v>
      </c>
      <c r="Q97" s="264"/>
      <c r="R97" s="264"/>
      <c r="S97" s="264"/>
    </row>
    <row r="98" spans="1:19" ht="17.25" thickBot="1">
      <c r="A98" s="123" t="s">
        <v>216</v>
      </c>
      <c r="B98" s="124">
        <v>239</v>
      </c>
      <c r="C98" s="76">
        <v>0.16019417480000001</v>
      </c>
      <c r="D98" s="13">
        <v>330</v>
      </c>
      <c r="E98" s="14">
        <f>IF(ISNUMBER(D98), (D98 - $B98) / $B98, "")</f>
        <v>0.3807531380753138</v>
      </c>
      <c r="F98" s="16">
        <f>IF(ISNUMBER(D98), $B118 * E98, "")</f>
        <v>57112.970711297072</v>
      </c>
      <c r="G98" s="29">
        <v>316</v>
      </c>
      <c r="H98" s="14">
        <f>IF(ISNUMBER(G98), (G98 - $B98) / $B98, "")</f>
        <v>0.32217573221757323</v>
      </c>
      <c r="I98" s="100">
        <f>IF(ISNUMBER(G98), $B118 * H98, "")</f>
        <v>48326.359832635986</v>
      </c>
      <c r="J98" s="13">
        <v>310</v>
      </c>
      <c r="K98" s="14">
        <f>IF(ISNUMBER(J98), (J98 - $B98) / $B98, "")</f>
        <v>0.29707112970711297</v>
      </c>
      <c r="L98" s="16">
        <f>IF(ISNUMBER(J98), $B118 * K98, "")</f>
        <v>44560.669456066942</v>
      </c>
      <c r="M98" s="29">
        <v>321</v>
      </c>
      <c r="N98" s="14">
        <f>IF(ISNUMBER(M98), (M98 - $B98) / $B98, "")</f>
        <v>0.34309623430962344</v>
      </c>
      <c r="O98" s="16">
        <f>IF(ISNUMBER(M98), $B118 * N98, "")</f>
        <v>51464.435146443517</v>
      </c>
      <c r="Q98" s="274"/>
      <c r="R98" s="274"/>
      <c r="S98" s="274"/>
    </row>
    <row r="99" spans="1:19" ht="17.25" thickBot="1">
      <c r="A99" s="125" t="s">
        <v>74</v>
      </c>
      <c r="B99" s="126">
        <v>42220</v>
      </c>
      <c r="C99" s="77">
        <v>7.5942915400000005E-2</v>
      </c>
      <c r="D99" s="15">
        <v>41220</v>
      </c>
      <c r="E99" s="32">
        <f t="shared" ref="E99:E102" si="46">IF(ISNUMBER(D99), (D99 - $B99) / $B99, "")</f>
        <v>-2.3685457129322594E-2</v>
      </c>
      <c r="F99" s="18">
        <f>IF(ISNUMBER(D99), $B118 * E99, "")</f>
        <v>-3552.8185693983892</v>
      </c>
      <c r="G99" s="31">
        <v>41630</v>
      </c>
      <c r="H99" s="32">
        <f t="shared" ref="H99:H102" si="47">IF(ISNUMBER(G99), (G99 - $B99) / $B99, "")</f>
        <v>-1.3974419706300331E-2</v>
      </c>
      <c r="I99" s="101">
        <f>IF(ISNUMBER(G99), $B118 * H99, "")</f>
        <v>-2096.1629559450498</v>
      </c>
      <c r="J99" s="15">
        <v>41940</v>
      </c>
      <c r="K99" s="32">
        <f t="shared" ref="K99:K102" si="48">IF(ISNUMBER(J99), (J99 - $B99) / $B99, "")</f>
        <v>-6.631927996210327E-3</v>
      </c>
      <c r="L99" s="18">
        <f>IF(ISNUMBER(J99), $B118 * K99, "")</f>
        <v>-994.78919943154904</v>
      </c>
      <c r="M99" s="31">
        <v>42270</v>
      </c>
      <c r="N99" s="32">
        <f t="shared" ref="N99:N102" si="49">IF(ISNUMBER(M99), (M99 - $B99) / $B99, "")</f>
        <v>1.1842728564661299E-3</v>
      </c>
      <c r="O99" s="18">
        <f>IF(ISNUMBER(M99), $B118 * N99, "")</f>
        <v>177.64092846991949</v>
      </c>
      <c r="Q99" s="274"/>
      <c r="R99" s="274"/>
      <c r="S99" s="274"/>
    </row>
    <row r="100" spans="1:19" ht="17.25" thickBot="1">
      <c r="A100" s="125" t="s">
        <v>204</v>
      </c>
      <c r="B100" s="126">
        <v>888</v>
      </c>
      <c r="C100" s="77">
        <v>5.0887573999999998E-2</v>
      </c>
      <c r="D100" s="15">
        <v>861</v>
      </c>
      <c r="E100" s="32">
        <f t="shared" si="46"/>
        <v>-3.0405405405405407E-2</v>
      </c>
      <c r="F100" s="18">
        <f>IF(ISNUMBER(D100), $B118 * E100, "")</f>
        <v>-4560.8108108108108</v>
      </c>
      <c r="G100" s="31">
        <v>861</v>
      </c>
      <c r="H100" s="32">
        <f t="shared" si="47"/>
        <v>-3.0405405405405407E-2</v>
      </c>
      <c r="I100" s="101">
        <f>IF(ISNUMBER(G100), $B118 * H100, "")</f>
        <v>-4560.8108108108108</v>
      </c>
      <c r="J100" s="15">
        <v>865</v>
      </c>
      <c r="K100" s="32">
        <f t="shared" si="48"/>
        <v>-2.59009009009009E-2</v>
      </c>
      <c r="L100" s="18">
        <f>IF(ISNUMBER(J100), $B118 * K100, "")</f>
        <v>-3885.135135135135</v>
      </c>
      <c r="M100" s="31">
        <v>877</v>
      </c>
      <c r="N100" s="32">
        <f t="shared" si="49"/>
        <v>-1.2387387387387387E-2</v>
      </c>
      <c r="O100" s="18">
        <f>IF(ISNUMBER(M100), $B118 * N100, "")</f>
        <v>-1858.1081081081081</v>
      </c>
      <c r="Q100" s="264"/>
      <c r="R100" s="264"/>
      <c r="S100" s="264"/>
    </row>
    <row r="101" spans="1:19" ht="17.25" thickBot="1">
      <c r="A101" s="125" t="s">
        <v>128</v>
      </c>
      <c r="B101" s="126">
        <v>144</v>
      </c>
      <c r="C101" s="77">
        <v>4.3478260900000003E-2</v>
      </c>
      <c r="D101" s="15">
        <v>146</v>
      </c>
      <c r="E101" s="32">
        <f t="shared" si="46"/>
        <v>1.3888888888888888E-2</v>
      </c>
      <c r="F101" s="18">
        <f>IF(ISNUMBER(D101), $B118 * E101, "")</f>
        <v>2083.333333333333</v>
      </c>
      <c r="G101" s="31">
        <v>150</v>
      </c>
      <c r="H101" s="32">
        <f t="shared" si="47"/>
        <v>4.1666666666666664E-2</v>
      </c>
      <c r="I101" s="101">
        <f>IF(ISNUMBER(G101), $B118 * H101, "")</f>
        <v>6250</v>
      </c>
      <c r="J101" s="15">
        <v>150</v>
      </c>
      <c r="K101" s="32">
        <f t="shared" si="48"/>
        <v>4.1666666666666664E-2</v>
      </c>
      <c r="L101" s="18">
        <f>IF(ISNUMBER(J101), $B118 * K101, "")</f>
        <v>6250</v>
      </c>
      <c r="M101" s="31">
        <v>148</v>
      </c>
      <c r="N101" s="32">
        <f t="shared" si="49"/>
        <v>2.7777777777777776E-2</v>
      </c>
      <c r="O101" s="18">
        <f>IF(ISNUMBER(M101), $B118 * N101, "")</f>
        <v>4166.6666666666661</v>
      </c>
      <c r="Q101" s="264"/>
      <c r="R101" s="264"/>
      <c r="S101" s="264"/>
    </row>
    <row r="102" spans="1:19" ht="17.25" thickBot="1">
      <c r="A102" s="127" t="s">
        <v>148</v>
      </c>
      <c r="B102" s="128">
        <v>13.8</v>
      </c>
      <c r="C102" s="78">
        <v>3.7593985000000003E-2</v>
      </c>
      <c r="D102" s="20">
        <v>13.6</v>
      </c>
      <c r="E102" s="21">
        <f t="shared" si="46"/>
        <v>-1.4492753623188482E-2</v>
      </c>
      <c r="F102" s="22">
        <f>IF(ISNUMBER(D102), $B118 * E102, "")</f>
        <v>-2173.9130434782724</v>
      </c>
      <c r="G102" s="30">
        <v>13.9</v>
      </c>
      <c r="H102" s="21">
        <f t="shared" si="47"/>
        <v>7.246376811594177E-3</v>
      </c>
      <c r="I102" s="105">
        <f>IF(ISNUMBER(G102), $B118 * H102, "")</f>
        <v>1086.9565217391266</v>
      </c>
      <c r="J102" s="20">
        <v>14</v>
      </c>
      <c r="K102" s="21">
        <f t="shared" si="48"/>
        <v>1.4492753623188354E-2</v>
      </c>
      <c r="L102" s="22">
        <f>IF(ISNUMBER(J102), $B118 * K102, "")</f>
        <v>2173.9130434782533</v>
      </c>
      <c r="M102" s="30">
        <v>14.1</v>
      </c>
      <c r="N102" s="21">
        <f t="shared" si="49"/>
        <v>2.1739130434782532E-2</v>
      </c>
      <c r="O102" s="22">
        <f>IF(ISNUMBER(M102), $B118 * N102, "")</f>
        <v>3260.8695652173797</v>
      </c>
      <c r="Q102" s="264"/>
      <c r="R102" s="264"/>
      <c r="S102" s="264"/>
    </row>
    <row r="103" spans="1:19" ht="17.25" thickBot="1">
      <c r="A103" s="125" t="s">
        <v>96</v>
      </c>
      <c r="B103" s="129">
        <v>8395</v>
      </c>
      <c r="C103" s="80">
        <v>3.70599135E-2</v>
      </c>
      <c r="D103" s="106">
        <v>8110</v>
      </c>
      <c r="E103" s="107">
        <f>IF(ISNUMBER(D103), (D103 - $B103) / $B103, "")</f>
        <v>-3.3948779035139966E-2</v>
      </c>
      <c r="F103" s="108">
        <f>IF(ISNUMBER(D103), $B118 * E103, "")</f>
        <v>-5092.3168552709949</v>
      </c>
      <c r="G103" s="109">
        <v>8170</v>
      </c>
      <c r="H103" s="107">
        <f>IF(ISNUMBER(G103), (G103 - $B103) / $B103, "")</f>
        <v>-2.6801667659321026E-2</v>
      </c>
      <c r="I103" s="110">
        <f>IF(ISNUMBER(G103), $B118 * H103, "")</f>
        <v>-4020.2501488981538</v>
      </c>
      <c r="J103" s="106">
        <v>8230</v>
      </c>
      <c r="K103" s="107">
        <f>IF(ISNUMBER(J103), (J103 - $B103) / $B103, "")</f>
        <v>-1.9654556283502083E-2</v>
      </c>
      <c r="L103" s="108">
        <f>IF(ISNUMBER(J103), $B118 * K103, "")</f>
        <v>-2948.1834425253123</v>
      </c>
      <c r="M103" s="109">
        <v>8375</v>
      </c>
      <c r="N103" s="107">
        <f>IF(ISNUMBER(M103), (M103 - $B103) / $B103, "")</f>
        <v>-2.3823704586063135E-3</v>
      </c>
      <c r="O103" s="108">
        <f>IF(ISNUMBER(M103), $B118 * N103, "")</f>
        <v>-357.35556879094702</v>
      </c>
      <c r="Q103" s="264"/>
      <c r="R103" s="264"/>
      <c r="S103" s="264"/>
    </row>
    <row r="104" spans="1:19" ht="17.25" thickBot="1">
      <c r="A104" s="125" t="s">
        <v>190</v>
      </c>
      <c r="B104" s="126">
        <v>371</v>
      </c>
      <c r="C104" s="77">
        <v>2.7700830999999999E-2</v>
      </c>
      <c r="D104" s="15">
        <v>368</v>
      </c>
      <c r="E104" s="32">
        <f t="shared" ref="E104:E107" si="50">IF(ISNUMBER(D104), (D104 - $B104) / $B104, "")</f>
        <v>-8.0862533692722376E-3</v>
      </c>
      <c r="F104" s="18">
        <f>IF(ISNUMBER(D104), $B118 * E104, "")</f>
        <v>-1212.9380053908355</v>
      </c>
      <c r="G104" s="31">
        <v>371</v>
      </c>
      <c r="H104" s="32">
        <f t="shared" ref="H104:H107" si="51">IF(ISNUMBER(G104), (G104 - $B104) / $B104, "")</f>
        <v>0</v>
      </c>
      <c r="I104" s="101">
        <f>IF(ISNUMBER(G104), $B118 * H104, "")</f>
        <v>0</v>
      </c>
      <c r="J104" s="15">
        <v>369</v>
      </c>
      <c r="K104" s="32">
        <f t="shared" ref="K104:K107" si="52">IF(ISNUMBER(J104), (J104 - $B104) / $B104, "")</f>
        <v>-5.3908355795148251E-3</v>
      </c>
      <c r="L104" s="18">
        <f>IF(ISNUMBER(J104), $B118 * K104, "")</f>
        <v>-808.62533692722377</v>
      </c>
      <c r="M104" s="31">
        <v>375</v>
      </c>
      <c r="N104" s="32">
        <f t="shared" ref="N104:N107" si="53">IF(ISNUMBER(M104), (M104 - $B104) / $B104, "")</f>
        <v>1.078167115902965E-2</v>
      </c>
      <c r="O104" s="18">
        <f>IF(ISNUMBER(M104), $B118 * N104, "")</f>
        <v>1617.2506738544475</v>
      </c>
      <c r="Q104" s="264"/>
      <c r="R104" s="264"/>
      <c r="S104" s="264"/>
    </row>
    <row r="105" spans="1:19" ht="17.25" thickBot="1">
      <c r="A105" s="125" t="s">
        <v>202</v>
      </c>
      <c r="B105" s="126">
        <v>21.2</v>
      </c>
      <c r="C105" s="77">
        <v>2.4154589399999999E-2</v>
      </c>
      <c r="D105" s="15">
        <v>20.8</v>
      </c>
      <c r="E105" s="32">
        <f t="shared" si="50"/>
        <v>-1.886792452830182E-2</v>
      </c>
      <c r="F105" s="18">
        <f>IF(ISNUMBER(D105), $B118 * E105, "")</f>
        <v>-2830.1886792452729</v>
      </c>
      <c r="G105" s="31">
        <v>20.7</v>
      </c>
      <c r="H105" s="32">
        <f t="shared" si="51"/>
        <v>-2.358490566037736E-2</v>
      </c>
      <c r="I105" s="101">
        <f>IF(ISNUMBER(G105), $B118 * H105, "")</f>
        <v>-3537.7358490566039</v>
      </c>
      <c r="J105" s="15">
        <v>20.6</v>
      </c>
      <c r="K105" s="32">
        <f t="shared" si="52"/>
        <v>-2.830188679245273E-2</v>
      </c>
      <c r="L105" s="18">
        <f>IF(ISNUMBER(J105), $B118 * K105, "")</f>
        <v>-4245.28301886791</v>
      </c>
      <c r="M105" s="31">
        <v>20.9</v>
      </c>
      <c r="N105" s="32">
        <f t="shared" si="53"/>
        <v>-1.4150943396226448E-2</v>
      </c>
      <c r="O105" s="18">
        <f>IF(ISNUMBER(M105), $B118 * N105, "")</f>
        <v>-2122.6415094339673</v>
      </c>
      <c r="Q105" s="264"/>
      <c r="R105" s="264"/>
      <c r="S105" s="264"/>
    </row>
    <row r="106" spans="1:19" ht="17.25" thickBot="1">
      <c r="A106" s="125" t="s">
        <v>244</v>
      </c>
      <c r="B106" s="126">
        <v>8470</v>
      </c>
      <c r="C106" s="77">
        <v>2.1712907100000001E-2</v>
      </c>
      <c r="D106" s="15">
        <v>8235</v>
      </c>
      <c r="E106" s="32">
        <f t="shared" si="50"/>
        <v>-2.7744982290436836E-2</v>
      </c>
      <c r="F106" s="18">
        <f>IF(ISNUMBER(D106), $B118 * E106, "")</f>
        <v>-4161.7473435655256</v>
      </c>
      <c r="G106" s="31">
        <v>8310</v>
      </c>
      <c r="H106" s="32">
        <f t="shared" si="51"/>
        <v>-1.8890200708382526E-2</v>
      </c>
      <c r="I106" s="101">
        <f>IF(ISNUMBER(G106), $B118 * H106, "")</f>
        <v>-2833.530106257379</v>
      </c>
      <c r="J106" s="15">
        <v>8310</v>
      </c>
      <c r="K106" s="32">
        <f t="shared" si="52"/>
        <v>-1.8890200708382526E-2</v>
      </c>
      <c r="L106" s="18">
        <f>IF(ISNUMBER(J106), $B118 * K106, "")</f>
        <v>-2833.530106257379</v>
      </c>
      <c r="M106" s="31">
        <v>8435</v>
      </c>
      <c r="N106" s="32">
        <f t="shared" si="53"/>
        <v>-4.1322314049586778E-3</v>
      </c>
      <c r="O106" s="18">
        <f>IF(ISNUMBER(M106), $B118 * N106, "")</f>
        <v>-619.83471074380168</v>
      </c>
      <c r="Q106" s="33"/>
      <c r="R106" s="33"/>
    </row>
    <row r="107" spans="1:19" ht="17.25" thickBot="1">
      <c r="A107" s="130" t="s">
        <v>106</v>
      </c>
      <c r="B107" s="131">
        <v>2510</v>
      </c>
      <c r="C107" s="79">
        <v>1.8255578099999999E-2</v>
      </c>
      <c r="D107" s="24">
        <v>2480</v>
      </c>
      <c r="E107" s="25">
        <f t="shared" si="50"/>
        <v>-1.1952191235059761E-2</v>
      </c>
      <c r="F107" s="104">
        <f>IF(ISNUMBER(D107), $B118 * E107, "")</f>
        <v>-1792.828685258964</v>
      </c>
      <c r="G107" s="102">
        <v>2495</v>
      </c>
      <c r="H107" s="25">
        <f t="shared" si="51"/>
        <v>-5.9760956175298804E-3</v>
      </c>
      <c r="I107" s="103">
        <f>IF(ISNUMBER(G107), $B118 * H107, "")</f>
        <v>-896.41434262948201</v>
      </c>
      <c r="J107" s="24">
        <v>2505</v>
      </c>
      <c r="K107" s="25">
        <f t="shared" si="52"/>
        <v>-1.9920318725099601E-3</v>
      </c>
      <c r="L107" s="104">
        <f>IF(ISNUMBER(J107), $B118 * K107, "")</f>
        <v>-298.80478087649402</v>
      </c>
      <c r="M107" s="102">
        <v>2545</v>
      </c>
      <c r="N107" s="25">
        <f t="shared" si="53"/>
        <v>1.3944223107569721E-2</v>
      </c>
      <c r="O107" s="104">
        <f>IF(ISNUMBER(M107), $B118 * N107, "")</f>
        <v>2091.6334661354581</v>
      </c>
      <c r="Q107" s="265"/>
      <c r="R107" s="266"/>
      <c r="S107" s="267"/>
    </row>
    <row r="108" spans="1:19">
      <c r="A108" s="123" t="s">
        <v>150</v>
      </c>
      <c r="B108" s="124">
        <v>123</v>
      </c>
      <c r="C108" s="76">
        <v>1.6528925600000001E-2</v>
      </c>
      <c r="D108" s="13">
        <v>123</v>
      </c>
      <c r="E108" s="14">
        <f>IF(ISNUMBER(D108), (D108 - $B108) / $B108, "")</f>
        <v>0</v>
      </c>
      <c r="F108" s="16">
        <f>IF(ISNUMBER(D108), $B118 * E108, "")</f>
        <v>0</v>
      </c>
      <c r="G108" s="29">
        <v>127</v>
      </c>
      <c r="H108" s="14">
        <f>IF(ISNUMBER(G108), (G108 - $B108) / $B108, "")</f>
        <v>3.2520325203252036E-2</v>
      </c>
      <c r="I108" s="100">
        <f>IF(ISNUMBER(G108), $B118 * H108, "")</f>
        <v>4878.0487804878057</v>
      </c>
      <c r="J108" s="13">
        <v>126</v>
      </c>
      <c r="K108" s="14">
        <f>IF(ISNUMBER(J108), (J108 - $B108) / $B108, "")</f>
        <v>2.4390243902439025E-2</v>
      </c>
      <c r="L108" s="16">
        <f>IF(ISNUMBER(J108), $B118 * K108, "")</f>
        <v>3658.5365853658536</v>
      </c>
      <c r="M108" s="29">
        <v>127</v>
      </c>
      <c r="N108" s="14">
        <f>IF(ISNUMBER(M108), (M108 - $B108) / $B108, "")</f>
        <v>3.2520325203252036E-2</v>
      </c>
      <c r="O108" s="16">
        <f>IF(ISNUMBER(M108), $B118 * N108, "")</f>
        <v>4878.0487804878057</v>
      </c>
      <c r="Q108" s="268"/>
      <c r="R108" s="269"/>
      <c r="S108" s="270"/>
    </row>
    <row r="109" spans="1:19" ht="17.25" thickBot="1">
      <c r="A109" s="125" t="s">
        <v>330</v>
      </c>
      <c r="B109" s="126">
        <v>448</v>
      </c>
      <c r="C109" s="77">
        <v>1.5873015899999999E-2</v>
      </c>
      <c r="D109" s="15">
        <v>466</v>
      </c>
      <c r="E109" s="32">
        <f t="shared" ref="E109:E112" si="54">IF(ISNUMBER(D109), (D109 - $B109) / $B109, "")</f>
        <v>4.0178571428571432E-2</v>
      </c>
      <c r="F109" s="18">
        <f>IF(ISNUMBER(D109), $B118 * E109, "")</f>
        <v>6026.7857142857147</v>
      </c>
      <c r="G109" s="31">
        <v>475</v>
      </c>
      <c r="H109" s="32">
        <f t="shared" ref="H109:H112" si="55">IF(ISNUMBER(G109), (G109 - $B109) / $B109, "")</f>
        <v>6.0267857142857144E-2</v>
      </c>
      <c r="I109" s="101">
        <f>IF(ISNUMBER(G109), $B118 * H109, "")</f>
        <v>9040.1785714285725</v>
      </c>
      <c r="J109" s="15">
        <v>484</v>
      </c>
      <c r="K109" s="32">
        <f t="shared" ref="K109:K112" si="56">IF(ISNUMBER(J109), (J109 - $B109) / $B109, "")</f>
        <v>8.0357142857142863E-2</v>
      </c>
      <c r="L109" s="18">
        <f>IF(ISNUMBER(J109), $B118 * K109, "")</f>
        <v>12053.571428571429</v>
      </c>
      <c r="M109" s="31">
        <v>477</v>
      </c>
      <c r="N109" s="32">
        <f t="shared" ref="N109:N112" si="57">IF(ISNUMBER(M109), (M109 - $B109) / $B109, "")</f>
        <v>6.4732142857142863E-2</v>
      </c>
      <c r="O109" s="18">
        <f>IF(ISNUMBER(M109), $B118 * N109, "")</f>
        <v>9709.8214285714294</v>
      </c>
      <c r="Q109" s="271"/>
      <c r="R109" s="272"/>
      <c r="S109" s="273"/>
    </row>
    <row r="110" spans="1:19" ht="17.25" thickBot="1">
      <c r="A110" s="125" t="s">
        <v>248</v>
      </c>
      <c r="B110" s="126">
        <v>93.6</v>
      </c>
      <c r="C110" s="77">
        <v>1.4084507E-2</v>
      </c>
      <c r="D110" s="15">
        <v>92.8</v>
      </c>
      <c r="E110" s="32">
        <f t="shared" si="54"/>
        <v>-8.5470085470085166E-3</v>
      </c>
      <c r="F110" s="18">
        <f>IF(ISNUMBER(D110), $B118 * E110, "")</f>
        <v>-1282.0512820512774</v>
      </c>
      <c r="G110" s="31">
        <v>102</v>
      </c>
      <c r="H110" s="32">
        <f t="shared" si="55"/>
        <v>8.9743589743589813E-2</v>
      </c>
      <c r="I110" s="101">
        <f>IF(ISNUMBER(G110), $B118 * H110, "")</f>
        <v>13461.538461538472</v>
      </c>
      <c r="J110" s="15">
        <v>99.5</v>
      </c>
      <c r="K110" s="32">
        <f t="shared" si="56"/>
        <v>6.3034188034188102E-2</v>
      </c>
      <c r="L110" s="18">
        <f>IF(ISNUMBER(J110), $B118 * K110, "")</f>
        <v>9455.128205128216</v>
      </c>
      <c r="M110" s="31">
        <v>103</v>
      </c>
      <c r="N110" s="32">
        <f t="shared" si="57"/>
        <v>0.1004273504273505</v>
      </c>
      <c r="O110" s="18">
        <f>IF(ISNUMBER(M110), $B118 * N110, "")</f>
        <v>15064.102564102575</v>
      </c>
      <c r="Q110" s="264"/>
      <c r="R110" s="264"/>
      <c r="S110" s="264"/>
    </row>
    <row r="111" spans="1:19" ht="17.25" thickBot="1">
      <c r="A111" s="125" t="s">
        <v>226</v>
      </c>
      <c r="B111" s="126">
        <v>890</v>
      </c>
      <c r="C111" s="77">
        <v>1.3667426E-2</v>
      </c>
      <c r="D111" s="15">
        <v>875</v>
      </c>
      <c r="E111" s="32">
        <f t="shared" si="54"/>
        <v>-1.6853932584269662E-2</v>
      </c>
      <c r="F111" s="18">
        <f>IF(ISNUMBER(D111), $B118 * E111, "")</f>
        <v>-2528.0898876404494</v>
      </c>
      <c r="G111" s="31">
        <v>881</v>
      </c>
      <c r="H111" s="32">
        <f t="shared" si="55"/>
        <v>-1.0112359550561797E-2</v>
      </c>
      <c r="I111" s="101">
        <f>IF(ISNUMBER(G111), $B118 * H111, "")</f>
        <v>-1516.8539325842696</v>
      </c>
      <c r="J111" s="15">
        <v>885</v>
      </c>
      <c r="K111" s="32">
        <f t="shared" si="56"/>
        <v>-5.6179775280898875E-3</v>
      </c>
      <c r="L111" s="18">
        <f>IF(ISNUMBER(J111), $B118 * K111, "")</f>
        <v>-842.69662921348311</v>
      </c>
      <c r="M111" s="31">
        <v>888</v>
      </c>
      <c r="N111" s="32">
        <f t="shared" si="57"/>
        <v>-2.2471910112359553E-3</v>
      </c>
      <c r="O111" s="18">
        <f>IF(ISNUMBER(M111), $B118 * N111, "")</f>
        <v>-337.07865168539331</v>
      </c>
      <c r="Q111" s="274"/>
      <c r="R111" s="274"/>
      <c r="S111" s="274"/>
    </row>
    <row r="112" spans="1:19" ht="17.25" thickBot="1">
      <c r="A112" s="127" t="s">
        <v>218</v>
      </c>
      <c r="B112" s="128">
        <v>231</v>
      </c>
      <c r="C112" s="78">
        <v>1.3157894700000001E-2</v>
      </c>
      <c r="D112" s="20">
        <v>232</v>
      </c>
      <c r="E112" s="21">
        <f t="shared" si="54"/>
        <v>4.329004329004329E-3</v>
      </c>
      <c r="F112" s="22">
        <f>IF(ISNUMBER(D112), $B118 * E112, "")</f>
        <v>649.35064935064941</v>
      </c>
      <c r="G112" s="30">
        <v>233</v>
      </c>
      <c r="H112" s="21">
        <f t="shared" si="55"/>
        <v>8.658008658008658E-3</v>
      </c>
      <c r="I112" s="105">
        <f>IF(ISNUMBER(G112), $B118 * H112, "")</f>
        <v>1298.7012987012988</v>
      </c>
      <c r="J112" s="20">
        <v>233</v>
      </c>
      <c r="K112" s="21">
        <f t="shared" si="56"/>
        <v>8.658008658008658E-3</v>
      </c>
      <c r="L112" s="22">
        <f>IF(ISNUMBER(J112), $B118 * K112, "")</f>
        <v>1298.7012987012988</v>
      </c>
      <c r="M112" s="30">
        <v>237</v>
      </c>
      <c r="N112" s="21">
        <f t="shared" si="57"/>
        <v>2.5974025974025976E-2</v>
      </c>
      <c r="O112" s="22">
        <f>IF(ISNUMBER(M112), $B118 * N112, "")</f>
        <v>3896.1038961038962</v>
      </c>
      <c r="Q112" s="274"/>
      <c r="R112" s="274"/>
      <c r="S112" s="274"/>
    </row>
    <row r="113" spans="1:19" ht="17.25" thickBot="1">
      <c r="A113" s="125" t="s">
        <v>206</v>
      </c>
      <c r="B113" s="129">
        <v>15.7</v>
      </c>
      <c r="C113" s="80">
        <v>1.2903225799999999E-2</v>
      </c>
      <c r="D113" s="106">
        <v>15.7</v>
      </c>
      <c r="E113" s="107">
        <f>IF(ISNUMBER(D113), (D113 - $B113) / $B113, "")</f>
        <v>0</v>
      </c>
      <c r="F113" s="108">
        <f>IF(ISNUMBER(D113), $B118 * E113, "")</f>
        <v>0</v>
      </c>
      <c r="G113" s="109">
        <v>15.9</v>
      </c>
      <c r="H113" s="107">
        <f>IF(ISNUMBER(G113), (G113 - $B113) / $B113, "")</f>
        <v>1.2738853503184782E-2</v>
      </c>
      <c r="I113" s="110">
        <f>IF(ISNUMBER(G113), $B118 * H113, "")</f>
        <v>1910.8280254777173</v>
      </c>
      <c r="J113" s="106">
        <v>15.8</v>
      </c>
      <c r="K113" s="107">
        <f>IF(ISNUMBER(J113), (J113 - $B113) / $B113, "")</f>
        <v>6.3694267515924472E-3</v>
      </c>
      <c r="L113" s="108">
        <f>IF(ISNUMBER(J113), $B118 * K113, "")</f>
        <v>955.41401273886709</v>
      </c>
      <c r="M113" s="109">
        <v>16.100000000000001</v>
      </c>
      <c r="N113" s="107">
        <f>IF(ISNUMBER(M113), (M113 - $B113) / $B113, "")</f>
        <v>2.5477707006369563E-2</v>
      </c>
      <c r="O113" s="108">
        <f>IF(ISNUMBER(M113), $B118 * N113, "")</f>
        <v>3821.6560509554347</v>
      </c>
      <c r="Q113" s="264"/>
      <c r="R113" s="264"/>
      <c r="S113" s="264"/>
    </row>
    <row r="114" spans="1:19" ht="17.25" thickBot="1">
      <c r="A114" s="125" t="s">
        <v>170</v>
      </c>
      <c r="B114" s="126">
        <v>3885</v>
      </c>
      <c r="C114" s="77">
        <v>1.171875E-2</v>
      </c>
      <c r="D114" s="15">
        <v>3845</v>
      </c>
      <c r="E114" s="32">
        <f t="shared" ref="E114:E117" si="58">IF(ISNUMBER(D114), (D114 - $B114) / $B114, "")</f>
        <v>-1.0296010296010296E-2</v>
      </c>
      <c r="F114" s="18">
        <f>IF(ISNUMBER(D114), $B118 * E114, "")</f>
        <v>-1544.4015444015442</v>
      </c>
      <c r="G114" s="31">
        <v>3850</v>
      </c>
      <c r="H114" s="32">
        <f t="shared" ref="H114:H117" si="59">IF(ISNUMBER(G114), (G114 - $B114) / $B114, "")</f>
        <v>-9.0090090090090089E-3</v>
      </c>
      <c r="I114" s="101">
        <f>IF(ISNUMBER(G114), $B118 * H114, "")</f>
        <v>-1351.3513513513512</v>
      </c>
      <c r="J114" s="15">
        <v>3875</v>
      </c>
      <c r="K114" s="32">
        <f t="shared" ref="K114:K117" si="60">IF(ISNUMBER(J114), (J114 - $B114) / $B114, "")</f>
        <v>-2.5740025740025739E-3</v>
      </c>
      <c r="L114" s="18">
        <f>IF(ISNUMBER(J114), $B118 * K114, "")</f>
        <v>-386.10038610038606</v>
      </c>
      <c r="M114" s="31">
        <v>3925</v>
      </c>
      <c r="N114" s="32">
        <f t="shared" ref="N114:N117" si="61">IF(ISNUMBER(M114), (M114 - $B114) / $B114, "")</f>
        <v>1.0296010296010296E-2</v>
      </c>
      <c r="O114" s="18">
        <f>IF(ISNUMBER(M114), $B118 * N114, "")</f>
        <v>1544.4015444015442</v>
      </c>
      <c r="Q114" s="264"/>
      <c r="R114" s="264"/>
      <c r="S114" s="264"/>
    </row>
    <row r="115" spans="1:19" ht="17.25" thickBot="1">
      <c r="A115" s="125" t="s">
        <v>238</v>
      </c>
      <c r="B115" s="126">
        <v>174</v>
      </c>
      <c r="C115" s="77">
        <v>1.1627907E-2</v>
      </c>
      <c r="D115" s="15">
        <v>197</v>
      </c>
      <c r="E115" s="32">
        <f t="shared" si="58"/>
        <v>0.13218390804597702</v>
      </c>
      <c r="F115" s="18">
        <f>IF(ISNUMBER(D115), $B118 * E115, "")</f>
        <v>19827.586206896551</v>
      </c>
      <c r="G115" s="31">
        <v>190</v>
      </c>
      <c r="H115" s="32">
        <f t="shared" si="59"/>
        <v>9.1954022988505746E-2</v>
      </c>
      <c r="I115" s="101">
        <f>IF(ISNUMBER(G115), $B118 * H115, "")</f>
        <v>13793.103448275862</v>
      </c>
      <c r="J115" s="15">
        <v>187</v>
      </c>
      <c r="K115" s="32">
        <f t="shared" si="60"/>
        <v>7.4712643678160925E-2</v>
      </c>
      <c r="L115" s="18">
        <f>IF(ISNUMBER(J115), $B118 * K115, "")</f>
        <v>11206.896551724139</v>
      </c>
      <c r="M115" s="31">
        <v>191</v>
      </c>
      <c r="N115" s="32">
        <f t="shared" si="61"/>
        <v>9.7701149425287362E-2</v>
      </c>
      <c r="O115" s="18">
        <f>IF(ISNUMBER(M115), $B118 * N115, "")</f>
        <v>14655.172413793105</v>
      </c>
      <c r="Q115" s="264"/>
      <c r="R115" s="264"/>
      <c r="S115" s="264"/>
    </row>
    <row r="116" spans="1:19">
      <c r="A116" s="125" t="s">
        <v>184</v>
      </c>
      <c r="B116" s="126">
        <v>10050</v>
      </c>
      <c r="C116" s="77">
        <v>1.10663984E-2</v>
      </c>
      <c r="D116" s="15">
        <v>9995</v>
      </c>
      <c r="E116" s="32">
        <f t="shared" si="58"/>
        <v>-5.4726368159203984E-3</v>
      </c>
      <c r="F116" s="18">
        <f>IF(ISNUMBER(D116), $B118 * E116, "")</f>
        <v>-820.89552238805982</v>
      </c>
      <c r="G116" s="31">
        <v>9980</v>
      </c>
      <c r="H116" s="32">
        <f t="shared" si="59"/>
        <v>-6.965174129353234E-3</v>
      </c>
      <c r="I116" s="101">
        <f>IF(ISNUMBER(G116), $B118 * H116, "")</f>
        <v>-1044.7761194029852</v>
      </c>
      <c r="J116" s="15">
        <v>9900</v>
      </c>
      <c r="K116" s="32">
        <f t="shared" si="60"/>
        <v>-1.4925373134328358E-2</v>
      </c>
      <c r="L116" s="18">
        <f>IF(ISNUMBER(J116), $B118 * K116, "")</f>
        <v>-2238.8059701492539</v>
      </c>
      <c r="M116" s="31">
        <v>10110</v>
      </c>
      <c r="N116" s="32">
        <f t="shared" si="61"/>
        <v>5.9701492537313433E-3</v>
      </c>
      <c r="O116" s="18">
        <f>IF(ISNUMBER(M116), $B118 * N116, "")</f>
        <v>895.52238805970148</v>
      </c>
      <c r="Q116" s="253"/>
      <c r="R116" s="254"/>
      <c r="S116" s="255"/>
    </row>
    <row r="117" spans="1:19" ht="17.25" thickBot="1">
      <c r="A117" s="130" t="s">
        <v>220</v>
      </c>
      <c r="B117" s="131">
        <v>185</v>
      </c>
      <c r="C117" s="79">
        <v>1.09289617E-2</v>
      </c>
      <c r="D117" s="24">
        <v>183</v>
      </c>
      <c r="E117" s="25">
        <f t="shared" si="58"/>
        <v>-1.0810810810810811E-2</v>
      </c>
      <c r="F117" s="104">
        <f>IF(ISNUMBER(D117), $B118 * E117, "")</f>
        <v>-1621.6216216216217</v>
      </c>
      <c r="G117" s="102">
        <v>184</v>
      </c>
      <c r="H117" s="25">
        <f t="shared" si="59"/>
        <v>-5.4054054054054057E-3</v>
      </c>
      <c r="I117" s="103">
        <f>IF(ISNUMBER(G117), $B118 * H117, "")</f>
        <v>-810.81081081081084</v>
      </c>
      <c r="J117" s="24">
        <v>184</v>
      </c>
      <c r="K117" s="25">
        <f t="shared" si="60"/>
        <v>-5.4054054054054057E-3</v>
      </c>
      <c r="L117" s="104">
        <f>IF(ISNUMBER(J117), $B118 * K117, "")</f>
        <v>-810.81081081081084</v>
      </c>
      <c r="M117" s="102">
        <v>186</v>
      </c>
      <c r="N117" s="25">
        <f t="shared" si="61"/>
        <v>5.4054054054054057E-3</v>
      </c>
      <c r="O117" s="104">
        <f>IF(ISNUMBER(M117), $B118 * N117, "")</f>
        <v>810.81081081081084</v>
      </c>
      <c r="Q117" s="256"/>
      <c r="R117" s="257"/>
      <c r="S117" s="258"/>
    </row>
    <row r="118" spans="1:19" ht="17.25" thickBot="1">
      <c r="A118" s="132" t="s">
        <v>268</v>
      </c>
      <c r="B118" s="317">
        <f>$B$37</f>
        <v>150000</v>
      </c>
      <c r="C118" s="318"/>
      <c r="D118" s="26" t="s">
        <v>269</v>
      </c>
      <c r="E118" s="27">
        <f>IF(COUNT(E98:E117), SUM(E98:E117) / COUNT(E98:E117), 0)</f>
        <v>1.7508468254880435E-2</v>
      </c>
      <c r="F118" s="28">
        <f>SUM(F98:F117)</f>
        <v>52525.404764641302</v>
      </c>
      <c r="G118" s="26" t="s">
        <v>269</v>
      </c>
      <c r="H118" s="27">
        <f>IF(COUNT(H98:H117), SUM(H98:H117) / COUNT(H98:H117), 0)</f>
        <v>2.5792339504179317E-2</v>
      </c>
      <c r="I118" s="28">
        <f>SUM(I98:I117)</f>
        <v>77377.018512537936</v>
      </c>
      <c r="J118" s="26" t="s">
        <v>269</v>
      </c>
      <c r="K118" s="27">
        <f>IF(COUNT(K98:K117), SUM(K98:K117) / COUNT(K98:K117), 0)</f>
        <v>2.3773355255160021E-2</v>
      </c>
      <c r="L118" s="28">
        <f>SUM(L98:L117)</f>
        <v>71320.06576548006</v>
      </c>
      <c r="M118" s="26" t="s">
        <v>269</v>
      </c>
      <c r="N118" s="27">
        <f>IF(COUNT(N98:N117), SUM(N98:N117) / COUNT(N98:N117), 0)</f>
        <v>3.7586372591770487E-2</v>
      </c>
      <c r="O118" s="28">
        <f>SUM(O98:O117)</f>
        <v>112759.11777531148</v>
      </c>
      <c r="Q118" s="259"/>
      <c r="R118" s="260"/>
      <c r="S118" s="261"/>
    </row>
    <row r="120" spans="1:19" ht="17.25" thickBot="1"/>
    <row r="121" spans="1:19" ht="17.25" thickBot="1">
      <c r="A121" s="275" t="s">
        <v>256</v>
      </c>
      <c r="B121" s="276"/>
      <c r="C121" s="276"/>
      <c r="D121" s="276"/>
      <c r="E121" s="276"/>
      <c r="F121" s="276"/>
      <c r="G121" s="276"/>
      <c r="H121" s="276"/>
      <c r="I121" s="276"/>
      <c r="J121" s="276"/>
      <c r="K121" s="276"/>
      <c r="L121" s="276"/>
      <c r="M121" s="276"/>
      <c r="N121" s="276"/>
      <c r="O121" s="277"/>
      <c r="Q121" s="274"/>
      <c r="R121" s="274"/>
      <c r="S121" s="274"/>
    </row>
    <row r="122" spans="1:19" ht="17.25" thickBot="1">
      <c r="A122" s="233" t="s">
        <v>265</v>
      </c>
      <c r="B122" s="275" t="s">
        <v>49</v>
      </c>
      <c r="C122" s="277"/>
      <c r="D122" s="275" t="s">
        <v>58</v>
      </c>
      <c r="E122" s="276"/>
      <c r="F122" s="277"/>
      <c r="G122" s="278">
        <f>_xlfn.IFNA(VLOOKUP(B122, 현재가테이블!$B$2:$D$200, 2, FALSE), "-")</f>
        <v>74050000</v>
      </c>
      <c r="H122" s="279"/>
      <c r="I122" s="280"/>
      <c r="J122" s="275" t="s">
        <v>59</v>
      </c>
      <c r="K122" s="276"/>
      <c r="L122" s="277"/>
      <c r="M122" s="281">
        <f>_xlfn.IFNA(VLOOKUP(B122, 현재가테이블!$B$2:$D$200, 3, FALSE), "-")</f>
        <v>-1.04236269E-2</v>
      </c>
      <c r="N122" s="282"/>
      <c r="O122" s="283"/>
      <c r="Q122" s="274"/>
      <c r="R122" s="274"/>
      <c r="S122" s="274"/>
    </row>
    <row r="123" spans="1:19" ht="17.25" thickBot="1">
      <c r="A123" s="319" t="s">
        <v>55</v>
      </c>
      <c r="B123" s="315" t="str">
        <f>TEXT($G$1, "[$-ko-KR]yyyy-mm-dd(ddd) ") &amp; "오전 00:00"</f>
        <v>2021-10-20(수) 오전 00:00</v>
      </c>
      <c r="C123" s="316"/>
      <c r="D123" s="288" t="str">
        <f>TEXT($G$1, "[$-ko-KR]yyyy-mm-dd(ddd) ") &amp; "오후 14:00"</f>
        <v>2021-10-20(수) 오후 14:00</v>
      </c>
      <c r="E123" s="289"/>
      <c r="F123" s="290"/>
      <c r="G123" s="288" t="str">
        <f>TEXT($G$1, "[$-ko-KR]yyyy-mm-dd(ddd) ") &amp; "오후 19:00"</f>
        <v>2021-10-20(수) 오후 19:00</v>
      </c>
      <c r="H123" s="289"/>
      <c r="I123" s="290"/>
      <c r="J123" s="288" t="str">
        <f>TEXT($G$1, "[$-ko-KR]yyyy-mm-dd(ddd) ") &amp; "오후 21:00"</f>
        <v>2021-10-20(수) 오후 21:00</v>
      </c>
      <c r="K123" s="289"/>
      <c r="L123" s="290"/>
      <c r="M123" s="288" t="str">
        <f>TEXT($G$1+1, "[$-ko-KR]yyyy-mm-dd(ddd) ") &amp; "오전 00:00"</f>
        <v>2021-10-21(목) 오전 00:00</v>
      </c>
      <c r="N123" s="289"/>
      <c r="O123" s="290"/>
      <c r="Q123" s="274"/>
      <c r="R123" s="274"/>
      <c r="S123" s="274"/>
    </row>
    <row r="124" spans="1:19" ht="17.25" thickBot="1">
      <c r="A124" s="320"/>
      <c r="B124" s="121" t="s">
        <v>58</v>
      </c>
      <c r="C124" s="122" t="s">
        <v>59</v>
      </c>
      <c r="D124" s="2" t="s">
        <v>58</v>
      </c>
      <c r="E124" s="10" t="s">
        <v>266</v>
      </c>
      <c r="F124" s="11" t="s">
        <v>267</v>
      </c>
      <c r="G124" s="234" t="s">
        <v>58</v>
      </c>
      <c r="H124" s="235" t="s">
        <v>266</v>
      </c>
      <c r="I124" s="236" t="s">
        <v>267</v>
      </c>
      <c r="J124" s="10" t="s">
        <v>58</v>
      </c>
      <c r="K124" s="10" t="s">
        <v>266</v>
      </c>
      <c r="L124" s="115" t="s">
        <v>267</v>
      </c>
      <c r="M124" s="2" t="s">
        <v>58</v>
      </c>
      <c r="N124" s="10" t="s">
        <v>266</v>
      </c>
      <c r="O124" s="66" t="s">
        <v>267</v>
      </c>
      <c r="Q124" s="264"/>
      <c r="R124" s="264"/>
      <c r="S124" s="264"/>
    </row>
    <row r="125" spans="1:19" ht="17.25" thickBot="1">
      <c r="A125" s="123" t="s">
        <v>148</v>
      </c>
      <c r="B125" s="124">
        <v>13.8</v>
      </c>
      <c r="C125" s="76">
        <v>3.7593985000000003E-2</v>
      </c>
      <c r="D125" s="13">
        <v>13.6</v>
      </c>
      <c r="E125" s="14">
        <f>IF(ISNUMBER(D125), (D125 - $B125) / $B125, "")</f>
        <v>-1.4492753623188482E-2</v>
      </c>
      <c r="F125" s="16">
        <f>IF(ISNUMBER(D125), $B145 * E125, "")</f>
        <v>-2173.9130434782724</v>
      </c>
      <c r="G125" s="29">
        <v>13.9</v>
      </c>
      <c r="H125" s="14">
        <f>IF(ISNUMBER(G125), (G125 - $B125) / $B125, "")</f>
        <v>7.246376811594177E-3</v>
      </c>
      <c r="I125" s="100">
        <f>IF(ISNUMBER(G125), $B145 * H125, "")</f>
        <v>1086.9565217391266</v>
      </c>
      <c r="J125" s="13">
        <v>14</v>
      </c>
      <c r="K125" s="14">
        <f>IF(ISNUMBER(J125), (J125 - $B125) / $B125, "")</f>
        <v>1.4492753623188354E-2</v>
      </c>
      <c r="L125" s="16">
        <f>IF(ISNUMBER(J125), $B145 * K125, "")</f>
        <v>2173.9130434782533</v>
      </c>
      <c r="M125" s="29">
        <v>14.1</v>
      </c>
      <c r="N125" s="14">
        <f>IF(ISNUMBER(M125), (M125 - $B125) / $B125, "")</f>
        <v>2.1739130434782532E-2</v>
      </c>
      <c r="O125" s="16">
        <f>IF(ISNUMBER(M125), $B145 * N125, "")</f>
        <v>3260.8695652173797</v>
      </c>
      <c r="Q125" s="274"/>
      <c r="R125" s="274"/>
      <c r="S125" s="274"/>
    </row>
    <row r="126" spans="1:19" ht="17.25" thickBot="1">
      <c r="A126" s="125" t="s">
        <v>202</v>
      </c>
      <c r="B126" s="126">
        <v>21.2</v>
      </c>
      <c r="C126" s="77">
        <v>2.4154589399999999E-2</v>
      </c>
      <c r="D126" s="15">
        <v>20.8</v>
      </c>
      <c r="E126" s="32">
        <f t="shared" ref="E126:E129" si="62">IF(ISNUMBER(D126), (D126 - $B126) / $B126, "")</f>
        <v>-1.886792452830182E-2</v>
      </c>
      <c r="F126" s="18">
        <f>IF(ISNUMBER(D126), $B145 * E126, "")</f>
        <v>-2830.1886792452729</v>
      </c>
      <c r="G126" s="31">
        <v>20.7</v>
      </c>
      <c r="H126" s="32">
        <f t="shared" ref="H126:H129" si="63">IF(ISNUMBER(G126), (G126 - $B126) / $B126, "")</f>
        <v>-2.358490566037736E-2</v>
      </c>
      <c r="I126" s="101">
        <f>IF(ISNUMBER(G126), $B145 * H126, "")</f>
        <v>-3537.7358490566039</v>
      </c>
      <c r="J126" s="15">
        <v>20.6</v>
      </c>
      <c r="K126" s="32">
        <f t="shared" ref="K126:K129" si="64">IF(ISNUMBER(J126), (J126 - $B126) / $B126, "")</f>
        <v>-2.830188679245273E-2</v>
      </c>
      <c r="L126" s="18">
        <f>IF(ISNUMBER(J126), $B145 * K126, "")</f>
        <v>-4245.28301886791</v>
      </c>
      <c r="M126" s="31">
        <v>20.9</v>
      </c>
      <c r="N126" s="32">
        <f t="shared" ref="N126:N129" si="65">IF(ISNUMBER(M126), (M126 - $B126) / $B126, "")</f>
        <v>-1.4150943396226448E-2</v>
      </c>
      <c r="O126" s="18">
        <f>IF(ISNUMBER(M126), $B145 * N126, "")</f>
        <v>-2122.6415094339673</v>
      </c>
      <c r="Q126" s="274"/>
      <c r="R126" s="274"/>
      <c r="S126" s="274"/>
    </row>
    <row r="127" spans="1:19" ht="17.25" thickBot="1">
      <c r="A127" s="125" t="s">
        <v>248</v>
      </c>
      <c r="B127" s="126">
        <v>93.6</v>
      </c>
      <c r="C127" s="77">
        <v>1.4084507E-2</v>
      </c>
      <c r="D127" s="15">
        <v>92.8</v>
      </c>
      <c r="E127" s="32">
        <f t="shared" si="62"/>
        <v>-8.5470085470085166E-3</v>
      </c>
      <c r="F127" s="18">
        <f>IF(ISNUMBER(D127), $B145 * E127, "")</f>
        <v>-1282.0512820512774</v>
      </c>
      <c r="G127" s="31">
        <v>102</v>
      </c>
      <c r="H127" s="32">
        <f t="shared" si="63"/>
        <v>8.9743589743589813E-2</v>
      </c>
      <c r="I127" s="101">
        <f>IF(ISNUMBER(G127), $B145 * H127, "")</f>
        <v>13461.538461538472</v>
      </c>
      <c r="J127" s="15">
        <v>99.5</v>
      </c>
      <c r="K127" s="32">
        <f t="shared" si="64"/>
        <v>6.3034188034188102E-2</v>
      </c>
      <c r="L127" s="18">
        <f>IF(ISNUMBER(J127), $B145 * K127, "")</f>
        <v>9455.128205128216</v>
      </c>
      <c r="M127" s="31">
        <v>103</v>
      </c>
      <c r="N127" s="32">
        <f t="shared" si="65"/>
        <v>0.1004273504273505</v>
      </c>
      <c r="O127" s="18">
        <f>IF(ISNUMBER(M127), $B145 * N127, "")</f>
        <v>15064.102564102575</v>
      </c>
      <c r="Q127" s="264"/>
      <c r="R127" s="264"/>
      <c r="S127" s="264"/>
    </row>
    <row r="128" spans="1:19" ht="17.25" thickBot="1">
      <c r="A128" s="125" t="s">
        <v>206</v>
      </c>
      <c r="B128" s="126">
        <v>15.7</v>
      </c>
      <c r="C128" s="77">
        <v>1.2903225799999999E-2</v>
      </c>
      <c r="D128" s="15">
        <v>15.7</v>
      </c>
      <c r="E128" s="32">
        <f t="shared" si="62"/>
        <v>0</v>
      </c>
      <c r="F128" s="18">
        <f>IF(ISNUMBER(D128), $B145 * E128, "")</f>
        <v>0</v>
      </c>
      <c r="G128" s="31">
        <v>15.9</v>
      </c>
      <c r="H128" s="32">
        <f t="shared" si="63"/>
        <v>1.2738853503184782E-2</v>
      </c>
      <c r="I128" s="101">
        <f>IF(ISNUMBER(G128), $B145 * H128, "")</f>
        <v>1910.8280254777173</v>
      </c>
      <c r="J128" s="15">
        <v>15.8</v>
      </c>
      <c r="K128" s="32">
        <f t="shared" si="64"/>
        <v>6.3694267515924472E-3</v>
      </c>
      <c r="L128" s="18">
        <f>IF(ISNUMBER(J128), $B145 * K128, "")</f>
        <v>955.41401273886709</v>
      </c>
      <c r="M128" s="31">
        <v>16.100000000000001</v>
      </c>
      <c r="N128" s="32">
        <f t="shared" si="65"/>
        <v>2.5477707006369563E-2</v>
      </c>
      <c r="O128" s="18">
        <f>IF(ISNUMBER(M128), $B145 * N128, "")</f>
        <v>3821.6560509554347</v>
      </c>
      <c r="Q128" s="264"/>
      <c r="R128" s="264"/>
      <c r="S128" s="264"/>
    </row>
    <row r="129" spans="1:19" ht="17.25" thickBot="1">
      <c r="A129" s="127" t="s">
        <v>72</v>
      </c>
      <c r="B129" s="128">
        <v>35.1</v>
      </c>
      <c r="C129" s="78">
        <v>5.7306589999999999E-3</v>
      </c>
      <c r="D129" s="20">
        <v>35.200000000000003</v>
      </c>
      <c r="E129" s="21">
        <f t="shared" si="62"/>
        <v>2.8490028490028895E-3</v>
      </c>
      <c r="F129" s="22">
        <f>IF(ISNUMBER(D129), $B145 * E129, "")</f>
        <v>427.35042735043345</v>
      </c>
      <c r="G129" s="30">
        <v>35.799999999999997</v>
      </c>
      <c r="H129" s="21">
        <f t="shared" si="63"/>
        <v>1.9943019943019821E-2</v>
      </c>
      <c r="I129" s="105">
        <f>IF(ISNUMBER(G129), $B145 * H129, "")</f>
        <v>2991.452991452973</v>
      </c>
      <c r="J129" s="20">
        <v>35.5</v>
      </c>
      <c r="K129" s="21">
        <f t="shared" si="64"/>
        <v>1.1396011396011355E-2</v>
      </c>
      <c r="L129" s="22">
        <f>IF(ISNUMBER(J129), $B145 * K129, "")</f>
        <v>1709.4017094017033</v>
      </c>
      <c r="M129" s="30">
        <v>35.6</v>
      </c>
      <c r="N129" s="21">
        <f t="shared" si="65"/>
        <v>1.4245014245014245E-2</v>
      </c>
      <c r="O129" s="22">
        <f>IF(ISNUMBER(M129), $B145 * N129, "")</f>
        <v>2136.7521367521367</v>
      </c>
      <c r="Q129" s="264"/>
      <c r="R129" s="264"/>
      <c r="S129" s="264"/>
    </row>
    <row r="130" spans="1:19" ht="17.25" thickBot="1">
      <c r="A130" s="125" t="s">
        <v>208</v>
      </c>
      <c r="B130" s="129">
        <v>19.100000000000001</v>
      </c>
      <c r="C130" s="80">
        <v>5.2631579E-3</v>
      </c>
      <c r="D130" s="106">
        <v>18.899999999999999</v>
      </c>
      <c r="E130" s="107">
        <f>IF(ISNUMBER(D130), (D130 - $B130) / $B130, "")</f>
        <v>-1.0471204188481823E-2</v>
      </c>
      <c r="F130" s="108">
        <f>IF(ISNUMBER(D130), $B145 * E130, "")</f>
        <v>-1570.6806282722735</v>
      </c>
      <c r="G130" s="109">
        <v>18.8</v>
      </c>
      <c r="H130" s="107">
        <f>IF(ISNUMBER(G130), (G130 - $B130) / $B130, "")</f>
        <v>-1.570680628272255E-2</v>
      </c>
      <c r="I130" s="110">
        <f>IF(ISNUMBER(G130), $B145 * H130, "")</f>
        <v>-2356.0209424083828</v>
      </c>
      <c r="J130" s="106">
        <v>18.8</v>
      </c>
      <c r="K130" s="107">
        <f>IF(ISNUMBER(J130), (J130 - $B130) / $B130, "")</f>
        <v>-1.570680628272255E-2</v>
      </c>
      <c r="L130" s="108">
        <f>IF(ISNUMBER(J130), $B145 * K130, "")</f>
        <v>-2356.0209424083828</v>
      </c>
      <c r="M130" s="109">
        <v>18.8</v>
      </c>
      <c r="N130" s="107">
        <f>IF(ISNUMBER(M130), (M130 - $B130) / $B130, "")</f>
        <v>-1.570680628272255E-2</v>
      </c>
      <c r="O130" s="108">
        <f>IF(ISNUMBER(M130), $B145 * N130, "")</f>
        <v>-2356.0209424083828</v>
      </c>
      <c r="Q130" s="264"/>
      <c r="R130" s="264"/>
      <c r="S130" s="264"/>
    </row>
    <row r="131" spans="1:19" ht="17.25" thickBot="1">
      <c r="A131" s="125" t="s">
        <v>200</v>
      </c>
      <c r="B131" s="126">
        <v>82.8</v>
      </c>
      <c r="C131" s="77">
        <v>2.4213074999999999E-3</v>
      </c>
      <c r="D131" s="15">
        <v>85</v>
      </c>
      <c r="E131" s="32">
        <f t="shared" ref="E131:E134" si="66">IF(ISNUMBER(D131), (D131 - $B131) / $B131, "")</f>
        <v>2.6570048309178779E-2</v>
      </c>
      <c r="F131" s="18">
        <f>IF(ISNUMBER(D131), $B145 * E131, "")</f>
        <v>3985.507246376817</v>
      </c>
      <c r="G131" s="31">
        <v>84.9</v>
      </c>
      <c r="H131" s="32">
        <f t="shared" ref="H131:H134" si="67">IF(ISNUMBER(G131), (G131 - $B131) / $B131, "")</f>
        <v>2.5362318840579812E-2</v>
      </c>
      <c r="I131" s="101">
        <f>IF(ISNUMBER(G131), $B145 * H131, "")</f>
        <v>3804.347826086972</v>
      </c>
      <c r="J131" s="15">
        <v>84.9</v>
      </c>
      <c r="K131" s="32">
        <f t="shared" ref="K131:K134" si="68">IF(ISNUMBER(J131), (J131 - $B131) / $B131, "")</f>
        <v>2.5362318840579812E-2</v>
      </c>
      <c r="L131" s="18">
        <f>IF(ISNUMBER(J131), $B145 * K131, "")</f>
        <v>3804.347826086972</v>
      </c>
      <c r="M131" s="31">
        <v>87.2</v>
      </c>
      <c r="N131" s="32">
        <f t="shared" ref="N131:N134" si="69">IF(ISNUMBER(M131), (M131 - $B131) / $B131, "")</f>
        <v>5.3140096618357557E-2</v>
      </c>
      <c r="O131" s="18">
        <f>IF(ISNUMBER(M131), $B145 * N131, "")</f>
        <v>7971.0144927536339</v>
      </c>
      <c r="Q131" s="264"/>
      <c r="R131" s="264"/>
      <c r="S131" s="264"/>
    </row>
    <row r="132" spans="1:19" ht="17.25" thickBot="1">
      <c r="A132" s="125" t="s">
        <v>186</v>
      </c>
      <c r="B132" s="126">
        <v>16.399999999999999</v>
      </c>
      <c r="C132" s="77">
        <v>0</v>
      </c>
      <c r="D132" s="15">
        <v>17</v>
      </c>
      <c r="E132" s="32">
        <f t="shared" si="66"/>
        <v>3.6585365853658625E-2</v>
      </c>
      <c r="F132" s="18">
        <f>IF(ISNUMBER(D132), $B145 * E132, "")</f>
        <v>5487.8048780487934</v>
      </c>
      <c r="G132" s="31">
        <v>16.899999999999999</v>
      </c>
      <c r="H132" s="32">
        <f t="shared" si="67"/>
        <v>3.0487804878048783E-2</v>
      </c>
      <c r="I132" s="101">
        <f>IF(ISNUMBER(G132), $B145 * H132, "")</f>
        <v>4573.1707317073178</v>
      </c>
      <c r="J132" s="15">
        <v>16.899999999999999</v>
      </c>
      <c r="K132" s="32">
        <f t="shared" si="68"/>
        <v>3.0487804878048783E-2</v>
      </c>
      <c r="L132" s="18">
        <f>IF(ISNUMBER(J132), $B145 * K132, "")</f>
        <v>4573.1707317073178</v>
      </c>
      <c r="M132" s="31">
        <v>16.600000000000001</v>
      </c>
      <c r="N132" s="32">
        <f t="shared" si="69"/>
        <v>1.2195121951219686E-2</v>
      </c>
      <c r="O132" s="18">
        <f>IF(ISNUMBER(M132), $B145 * N132, "")</f>
        <v>1829.268292682953</v>
      </c>
      <c r="Q132" s="264"/>
      <c r="R132" s="264"/>
      <c r="S132" s="264"/>
    </row>
    <row r="133" spans="1:19" ht="17.25" thickBot="1">
      <c r="A133" s="125" t="s">
        <v>214</v>
      </c>
      <c r="B133" s="126">
        <v>12.2</v>
      </c>
      <c r="C133" s="77">
        <v>0</v>
      </c>
      <c r="D133" s="15">
        <v>12.2</v>
      </c>
      <c r="E133" s="32">
        <f t="shared" si="66"/>
        <v>0</v>
      </c>
      <c r="F133" s="18">
        <f>IF(ISNUMBER(D133), $B145 * E133, "")</f>
        <v>0</v>
      </c>
      <c r="G133" s="31">
        <v>12.1</v>
      </c>
      <c r="H133" s="32">
        <f t="shared" si="67"/>
        <v>-8.1967213114753808E-3</v>
      </c>
      <c r="I133" s="101">
        <f>IF(ISNUMBER(G133), $B145 * H133, "")</f>
        <v>-1229.5081967213071</v>
      </c>
      <c r="J133" s="15">
        <v>12.3</v>
      </c>
      <c r="K133" s="32">
        <f t="shared" si="68"/>
        <v>8.1967213114755265E-3</v>
      </c>
      <c r="L133" s="18">
        <f>IF(ISNUMBER(J133), $B145 * K133, "")</f>
        <v>1229.5081967213289</v>
      </c>
      <c r="M133" s="31">
        <v>12.4</v>
      </c>
      <c r="N133" s="32">
        <f t="shared" si="69"/>
        <v>1.6393442622950907E-2</v>
      </c>
      <c r="O133" s="18">
        <f>IF(ISNUMBER(M133), $B145 * N133, "")</f>
        <v>2459.0163934426359</v>
      </c>
      <c r="Q133" s="33"/>
      <c r="R133" s="33"/>
    </row>
    <row r="134" spans="1:19" ht="17.25" thickBot="1">
      <c r="A134" s="130" t="s">
        <v>98</v>
      </c>
      <c r="B134" s="131">
        <v>4.4000000000000004</v>
      </c>
      <c r="C134" s="79">
        <v>-2.2675737E-3</v>
      </c>
      <c r="D134" s="24">
        <v>4.3899999999999997</v>
      </c>
      <c r="E134" s="25">
        <f t="shared" si="66"/>
        <v>-2.2727272727274261E-3</v>
      </c>
      <c r="F134" s="104">
        <f>IF(ISNUMBER(D134), $B145 * E134, "")</f>
        <v>-340.9090909091139</v>
      </c>
      <c r="G134" s="102">
        <v>4.53</v>
      </c>
      <c r="H134" s="25">
        <f t="shared" si="67"/>
        <v>2.9545454545454517E-2</v>
      </c>
      <c r="I134" s="103">
        <f>IF(ISNUMBER(G134), $B145 * H134, "")</f>
        <v>4431.8181818181774</v>
      </c>
      <c r="J134" s="24">
        <v>4.5199999999999996</v>
      </c>
      <c r="K134" s="25">
        <f t="shared" si="68"/>
        <v>2.7272727272727094E-2</v>
      </c>
      <c r="L134" s="104">
        <f>IF(ISNUMBER(J134), $B145 * K134, "")</f>
        <v>4090.9090909090642</v>
      </c>
      <c r="M134" s="102">
        <v>4.57</v>
      </c>
      <c r="N134" s="25">
        <f t="shared" si="69"/>
        <v>3.8636363636363615E-2</v>
      </c>
      <c r="O134" s="104">
        <f>IF(ISNUMBER(M134), $B145 * N134, "")</f>
        <v>5795.4545454545423</v>
      </c>
      <c r="Q134" s="265"/>
      <c r="R134" s="266"/>
      <c r="S134" s="267"/>
    </row>
    <row r="135" spans="1:19">
      <c r="A135" s="123" t="s">
        <v>188</v>
      </c>
      <c r="B135" s="124">
        <v>18.100000000000001</v>
      </c>
      <c r="C135" s="76">
        <v>-5.4945055E-3</v>
      </c>
      <c r="D135" s="13">
        <v>18.2</v>
      </c>
      <c r="E135" s="14">
        <f>IF(ISNUMBER(D135), (D135 - $B135) / $B135, "")</f>
        <v>5.5248618784529205E-3</v>
      </c>
      <c r="F135" s="16">
        <f>IF(ISNUMBER(D135), $B145 * E135, "")</f>
        <v>828.72928176793812</v>
      </c>
      <c r="G135" s="29">
        <v>18.2</v>
      </c>
      <c r="H135" s="14">
        <f>IF(ISNUMBER(G135), (G135 - $B135) / $B135, "")</f>
        <v>5.5248618784529205E-3</v>
      </c>
      <c r="I135" s="100">
        <f>IF(ISNUMBER(G135), $B145 * H135, "")</f>
        <v>828.72928176793812</v>
      </c>
      <c r="J135" s="13">
        <v>18.2</v>
      </c>
      <c r="K135" s="14">
        <f>IF(ISNUMBER(J135), (J135 - $B135) / $B135, "")</f>
        <v>5.5248618784529205E-3</v>
      </c>
      <c r="L135" s="16">
        <f>IF(ISNUMBER(J135), $B145 * K135, "")</f>
        <v>828.72928176793812</v>
      </c>
      <c r="M135" s="29">
        <v>18.5</v>
      </c>
      <c r="N135" s="14">
        <f>IF(ISNUMBER(M135), (M135 - $B135) / $B135, "")</f>
        <v>2.2099447513812074E-2</v>
      </c>
      <c r="O135" s="16">
        <f>IF(ISNUMBER(M135), $B145 * N135, "")</f>
        <v>3314.9171270718111</v>
      </c>
      <c r="Q135" s="268"/>
      <c r="R135" s="269"/>
      <c r="S135" s="270"/>
    </row>
    <row r="136" spans="1:19" ht="17.25" thickBot="1">
      <c r="A136" s="125" t="s">
        <v>176</v>
      </c>
      <c r="B136" s="126">
        <v>22.4</v>
      </c>
      <c r="C136" s="77">
        <v>-8.8495575000000007E-3</v>
      </c>
      <c r="D136" s="15">
        <v>22.2</v>
      </c>
      <c r="E136" s="32">
        <f t="shared" ref="E136:E139" si="70">IF(ISNUMBER(D136), (D136 - $B136) / $B136, "")</f>
        <v>-8.9285714285713969E-3</v>
      </c>
      <c r="F136" s="18">
        <f>IF(ISNUMBER(D136), $B145 * E136, "")</f>
        <v>-1339.2857142857094</v>
      </c>
      <c r="G136" s="31">
        <v>22.2</v>
      </c>
      <c r="H136" s="32">
        <f t="shared" ref="H136:H139" si="71">IF(ISNUMBER(G136), (G136 - $B136) / $B136, "")</f>
        <v>-8.9285714285713969E-3</v>
      </c>
      <c r="I136" s="101">
        <f>IF(ISNUMBER(G136), $B145 * H136, "")</f>
        <v>-1339.2857142857094</v>
      </c>
      <c r="J136" s="15">
        <v>22.2</v>
      </c>
      <c r="K136" s="32">
        <f t="shared" ref="K136:K139" si="72">IF(ISNUMBER(J136), (J136 - $B136) / $B136, "")</f>
        <v>-8.9285714285713969E-3</v>
      </c>
      <c r="L136" s="18">
        <f>IF(ISNUMBER(J136), $B145 * K136, "")</f>
        <v>-1339.2857142857094</v>
      </c>
      <c r="M136" s="31">
        <v>22.5</v>
      </c>
      <c r="N136" s="32">
        <f t="shared" ref="N136:N139" si="73">IF(ISNUMBER(M136), (M136 - $B136) / $B136, "")</f>
        <v>4.4642857142857782E-3</v>
      </c>
      <c r="O136" s="18">
        <f>IF(ISNUMBER(M136), $B145 * N136, "")</f>
        <v>669.64285714286677</v>
      </c>
      <c r="Q136" s="271"/>
      <c r="R136" s="272"/>
      <c r="S136" s="273"/>
    </row>
    <row r="137" spans="1:19" ht="17.25" thickBot="1">
      <c r="A137" s="125" t="s">
        <v>65</v>
      </c>
      <c r="B137" s="126">
        <v>61.1</v>
      </c>
      <c r="C137" s="77">
        <v>-1.13268608E-2</v>
      </c>
      <c r="D137" s="15">
        <v>60.6</v>
      </c>
      <c r="E137" s="32">
        <f t="shared" si="70"/>
        <v>-8.1833060556464818E-3</v>
      </c>
      <c r="F137" s="18">
        <f>IF(ISNUMBER(D137), $B145 * E137, "")</f>
        <v>-1227.4959083469723</v>
      </c>
      <c r="G137" s="31">
        <v>60.9</v>
      </c>
      <c r="H137" s="32">
        <f t="shared" si="71"/>
        <v>-3.273322422258639E-3</v>
      </c>
      <c r="I137" s="101">
        <f>IF(ISNUMBER(G137), $B145 * H137, "")</f>
        <v>-490.99836333879585</v>
      </c>
      <c r="J137" s="15">
        <v>60.9</v>
      </c>
      <c r="K137" s="32">
        <f t="shared" si="72"/>
        <v>-3.273322422258639E-3</v>
      </c>
      <c r="L137" s="18">
        <f>IF(ISNUMBER(J137), $B145 * K137, "")</f>
        <v>-490.99836333879585</v>
      </c>
      <c r="M137" s="31">
        <v>62</v>
      </c>
      <c r="N137" s="32">
        <f t="shared" si="73"/>
        <v>1.4729950900163642E-2</v>
      </c>
      <c r="O137" s="18">
        <f>IF(ISNUMBER(M137), $B145 * N137, "")</f>
        <v>2209.4926350245464</v>
      </c>
      <c r="Q137" s="264"/>
      <c r="R137" s="264"/>
      <c r="S137" s="264"/>
    </row>
    <row r="138" spans="1:19" ht="17.25" thickBot="1">
      <c r="A138" s="125" t="s">
        <v>146</v>
      </c>
      <c r="B138" s="126">
        <v>22.4</v>
      </c>
      <c r="C138" s="77">
        <v>-1.3215859E-2</v>
      </c>
      <c r="D138" s="15">
        <v>22</v>
      </c>
      <c r="E138" s="32">
        <f t="shared" si="70"/>
        <v>-1.7857142857142794E-2</v>
      </c>
      <c r="F138" s="18">
        <f>IF(ISNUMBER(D138), $B145 * E138, "")</f>
        <v>-2678.5714285714189</v>
      </c>
      <c r="G138" s="31">
        <v>22.3</v>
      </c>
      <c r="H138" s="32">
        <f t="shared" si="71"/>
        <v>-4.4642857142856195E-3</v>
      </c>
      <c r="I138" s="101">
        <f>IF(ISNUMBER(G138), $B145 * H138, "")</f>
        <v>-669.6428571428429</v>
      </c>
      <c r="J138" s="15">
        <v>22.4</v>
      </c>
      <c r="K138" s="32">
        <f t="shared" si="72"/>
        <v>0</v>
      </c>
      <c r="L138" s="18">
        <f>IF(ISNUMBER(J138), $B145 * K138, "")</f>
        <v>0</v>
      </c>
      <c r="M138" s="31">
        <v>22.8</v>
      </c>
      <c r="N138" s="32">
        <f t="shared" si="73"/>
        <v>1.7857142857142953E-2</v>
      </c>
      <c r="O138" s="18">
        <f>IF(ISNUMBER(M138), $B145 * N138, "")</f>
        <v>2678.571428571443</v>
      </c>
      <c r="Q138" s="274"/>
      <c r="R138" s="274"/>
      <c r="S138" s="274"/>
    </row>
    <row r="139" spans="1:19" ht="17.25" thickBot="1">
      <c r="A139" s="127" t="s">
        <v>232</v>
      </c>
      <c r="B139" s="128">
        <v>79.2</v>
      </c>
      <c r="C139" s="78">
        <v>-2.46305419E-2</v>
      </c>
      <c r="D139" s="20">
        <v>80.099999999999994</v>
      </c>
      <c r="E139" s="21">
        <f t="shared" si="70"/>
        <v>1.1363636363636256E-2</v>
      </c>
      <c r="F139" s="22">
        <f>IF(ISNUMBER(D139), $B145 * E139, "")</f>
        <v>1704.5454545454384</v>
      </c>
      <c r="G139" s="30">
        <v>80.900000000000006</v>
      </c>
      <c r="H139" s="21">
        <f t="shared" si="71"/>
        <v>2.1464646464646499E-2</v>
      </c>
      <c r="I139" s="105">
        <f>IF(ISNUMBER(G139), $B145 * H139, "")</f>
        <v>3219.696969696975</v>
      </c>
      <c r="J139" s="20">
        <v>80.8</v>
      </c>
      <c r="K139" s="21">
        <f t="shared" si="72"/>
        <v>2.0202020202020131E-2</v>
      </c>
      <c r="L139" s="22">
        <f>IF(ISNUMBER(J139), $B145 * K139, "")</f>
        <v>3030.3030303030196</v>
      </c>
      <c r="M139" s="30">
        <v>82</v>
      </c>
      <c r="N139" s="21">
        <f t="shared" si="73"/>
        <v>3.5353535353535318E-2</v>
      </c>
      <c r="O139" s="22">
        <f>IF(ISNUMBER(M139), $B145 * N139, "")</f>
        <v>5303.0303030302975</v>
      </c>
      <c r="Q139" s="274"/>
      <c r="R139" s="274"/>
      <c r="S139" s="274"/>
    </row>
    <row r="140" spans="1:19" ht="17.25" thickBot="1">
      <c r="A140" s="125" t="s">
        <v>120</v>
      </c>
      <c r="B140" s="129">
        <v>36.9</v>
      </c>
      <c r="C140" s="80">
        <v>-2.8947368399999999E-2</v>
      </c>
      <c r="D140" s="106">
        <v>36.9</v>
      </c>
      <c r="E140" s="107">
        <f>IF(ISNUMBER(D140), (D140 - $B140) / $B140, "")</f>
        <v>0</v>
      </c>
      <c r="F140" s="108">
        <f>IF(ISNUMBER(D140), $B145 * E140, "")</f>
        <v>0</v>
      </c>
      <c r="G140" s="109">
        <v>37.4</v>
      </c>
      <c r="H140" s="107">
        <f>IF(ISNUMBER(G140), (G140 - $B140) / $B140, "")</f>
        <v>1.3550135501355014E-2</v>
      </c>
      <c r="I140" s="110">
        <f>IF(ISNUMBER(G140), $B145 * H140, "")</f>
        <v>2032.5203252032522</v>
      </c>
      <c r="J140" s="106">
        <v>37.6</v>
      </c>
      <c r="K140" s="107">
        <f>IF(ISNUMBER(J140), (J140 - $B140) / $B140, "")</f>
        <v>1.8970189701897098E-2</v>
      </c>
      <c r="L140" s="108">
        <f>IF(ISNUMBER(J140), $B145 * K140, "")</f>
        <v>2845.5284552845646</v>
      </c>
      <c r="M140" s="109">
        <v>37.799999999999997</v>
      </c>
      <c r="N140" s="107">
        <f>IF(ISNUMBER(M140), (M140 - $B140) / $B140, "")</f>
        <v>2.4390243902438987E-2</v>
      </c>
      <c r="O140" s="108">
        <f>IF(ISNUMBER(M140), $B145 * N140, "")</f>
        <v>3658.5365853658482</v>
      </c>
      <c r="Q140" s="264"/>
      <c r="R140" s="264"/>
      <c r="S140" s="264"/>
    </row>
    <row r="141" spans="1:19" ht="17.25" thickBot="1">
      <c r="A141" s="125" t="s">
        <v>328</v>
      </c>
      <c r="B141" s="126">
        <v>0.23100000000000001</v>
      </c>
      <c r="C141" s="77">
        <v>-3.7499999999999999E-2</v>
      </c>
      <c r="D141" s="15">
        <v>0.24299999999999999</v>
      </c>
      <c r="E141" s="32">
        <f t="shared" ref="E141:E144" si="74">IF(ISNUMBER(D141), (D141 - $B141) / $B141, "")</f>
        <v>5.1948051948051868E-2</v>
      </c>
      <c r="F141" s="18">
        <f>IF(ISNUMBER(D141), $B145 * E141, "")</f>
        <v>7792.2077922077806</v>
      </c>
      <c r="G141" s="31">
        <v>0.23200000000000001</v>
      </c>
      <c r="H141" s="32">
        <f t="shared" ref="H141:H144" si="75">IF(ISNUMBER(G141), (G141 - $B141) / $B141, "")</f>
        <v>4.3290043290043325E-3</v>
      </c>
      <c r="I141" s="101">
        <f>IF(ISNUMBER(G141), $B145 * H141, "")</f>
        <v>649.35064935064986</v>
      </c>
      <c r="J141" s="15">
        <v>0.23100000000000001</v>
      </c>
      <c r="K141" s="32">
        <f t="shared" ref="K141:K144" si="76">IF(ISNUMBER(J141), (J141 - $B141) / $B141, "")</f>
        <v>0</v>
      </c>
      <c r="L141" s="18">
        <f>IF(ISNUMBER(J141), $B145 * K141, "")</f>
        <v>0</v>
      </c>
      <c r="M141" s="31">
        <v>0.23499999999999999</v>
      </c>
      <c r="N141" s="32">
        <f t="shared" ref="N141:N144" si="77">IF(ISNUMBER(M141), (M141 - $B141) / $B141, "")</f>
        <v>1.7316017316017212E-2</v>
      </c>
      <c r="O141" s="18">
        <f>IF(ISNUMBER(M141), $B145 * N141, "")</f>
        <v>2597.4025974025817</v>
      </c>
      <c r="Q141" s="264"/>
      <c r="R141" s="264"/>
      <c r="S141" s="264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64"/>
      <c r="R142" s="264"/>
      <c r="S142" s="264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53"/>
      <c r="R143" s="254"/>
      <c r="S143" s="255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56"/>
      <c r="R144" s="257"/>
      <c r="S144" s="258"/>
    </row>
    <row r="145" spans="1:19" ht="17.25" thickBot="1">
      <c r="A145" s="132" t="s">
        <v>268</v>
      </c>
      <c r="B145" s="317">
        <f>$B$37</f>
        <v>150000</v>
      </c>
      <c r="C145" s="318"/>
      <c r="D145" s="26" t="s">
        <v>269</v>
      </c>
      <c r="E145" s="27">
        <f>IF(COUNT(E125:E144), SUM(E125:E144) / COUNT(E125:E144), 0)</f>
        <v>2.6600193353477999E-3</v>
      </c>
      <c r="F145" s="28">
        <f>SUM(F125:F144)</f>
        <v>6783.0493051368894</v>
      </c>
      <c r="G145" s="26" t="s">
        <v>269</v>
      </c>
      <c r="H145" s="27">
        <f>IF(COUNT(H125:H144), SUM(H125:H144) / COUNT(H125:H144), 0)</f>
        <v>1.1516556095249382E-2</v>
      </c>
      <c r="I145" s="28">
        <f>SUM(I125:I144)</f>
        <v>29367.218042885925</v>
      </c>
      <c r="J145" s="26" t="s">
        <v>269</v>
      </c>
      <c r="K145" s="27">
        <f>IF(COUNT(K125:K144), SUM(K125:K144) / COUNT(K125:K144), 0)</f>
        <v>1.0299908056716253E-2</v>
      </c>
      <c r="L145" s="28">
        <f>SUM(L125:L144)</f>
        <v>26264.765544626447</v>
      </c>
      <c r="M145" s="26" t="s">
        <v>269</v>
      </c>
      <c r="N145" s="27">
        <f>IF(COUNT(N125:N144), SUM(N125:N144) / COUNT(N125:N144), 0)</f>
        <v>2.2859241224756216E-2</v>
      </c>
      <c r="O145" s="28">
        <f>SUM(O125:O144)</f>
        <v>58291.065123128334</v>
      </c>
      <c r="Q145" s="259"/>
      <c r="R145" s="260"/>
      <c r="S145" s="261"/>
    </row>
    <row r="147" spans="1:19" ht="17.25" thickBot="1"/>
    <row r="148" spans="1:19" ht="17.25" thickBot="1">
      <c r="A148" s="275" t="s">
        <v>257</v>
      </c>
      <c r="B148" s="276"/>
      <c r="C148" s="276"/>
      <c r="D148" s="276"/>
      <c r="E148" s="276"/>
      <c r="F148" s="276"/>
      <c r="G148" s="276"/>
      <c r="H148" s="276"/>
      <c r="I148" s="276"/>
      <c r="J148" s="276"/>
      <c r="K148" s="276"/>
      <c r="L148" s="276"/>
      <c r="M148" s="276"/>
      <c r="N148" s="276"/>
      <c r="O148" s="277"/>
      <c r="Q148" s="274"/>
      <c r="R148" s="274"/>
      <c r="S148" s="274"/>
    </row>
    <row r="149" spans="1:19" ht="17.25" thickBot="1">
      <c r="A149" s="233" t="s">
        <v>265</v>
      </c>
      <c r="B149" s="275" t="s">
        <v>49</v>
      </c>
      <c r="C149" s="277"/>
      <c r="D149" s="275" t="s">
        <v>58</v>
      </c>
      <c r="E149" s="276"/>
      <c r="F149" s="277"/>
      <c r="G149" s="278">
        <f>_xlfn.IFNA(VLOOKUP(B149, 현재가테이블!$B$2:$D$200, 2, FALSE), "-")</f>
        <v>74050000</v>
      </c>
      <c r="H149" s="279"/>
      <c r="I149" s="280"/>
      <c r="J149" s="275" t="s">
        <v>59</v>
      </c>
      <c r="K149" s="276"/>
      <c r="L149" s="277"/>
      <c r="M149" s="281">
        <f>_xlfn.IFNA(VLOOKUP(B149, 현재가테이블!$B$2:$D$200, 3, FALSE), "-")</f>
        <v>-1.04236269E-2</v>
      </c>
      <c r="N149" s="282"/>
      <c r="O149" s="283"/>
      <c r="Q149" s="274"/>
      <c r="R149" s="274"/>
      <c r="S149" s="274"/>
    </row>
    <row r="150" spans="1:19" ht="17.25" thickBot="1">
      <c r="A150" s="319" t="s">
        <v>55</v>
      </c>
      <c r="B150" s="315" t="str">
        <f>TEXT($G$1, "[$-ko-KR]yyyy-mm-dd(ddd) ") &amp; "오전 00:00"</f>
        <v>2021-10-20(수) 오전 00:00</v>
      </c>
      <c r="C150" s="316"/>
      <c r="D150" s="288" t="str">
        <f>TEXT($G$1, "[$-ko-KR]yyyy-mm-dd(ddd) ") &amp; "오후 14:00"</f>
        <v>2021-10-20(수) 오후 14:00</v>
      </c>
      <c r="E150" s="289"/>
      <c r="F150" s="290"/>
      <c r="G150" s="288" t="str">
        <f>TEXT($G$1, "[$-ko-KR]yyyy-mm-dd(ddd) ") &amp; "오후 19:00"</f>
        <v>2021-10-20(수) 오후 19:00</v>
      </c>
      <c r="H150" s="289"/>
      <c r="I150" s="290"/>
      <c r="J150" s="288" t="str">
        <f>TEXT($G$1, "[$-ko-KR]yyyy-mm-dd(ddd) ") &amp; "오후 21:00"</f>
        <v>2021-10-20(수) 오후 21:00</v>
      </c>
      <c r="K150" s="289"/>
      <c r="L150" s="290"/>
      <c r="M150" s="288" t="str">
        <f>TEXT($G$1+1, "[$-ko-KR]yyyy-mm-dd(ddd) ") &amp; "오전 00:00"</f>
        <v>2021-10-21(목) 오전 00:00</v>
      </c>
      <c r="N150" s="289"/>
      <c r="O150" s="290"/>
      <c r="Q150" s="274"/>
      <c r="R150" s="274"/>
      <c r="S150" s="274"/>
    </row>
    <row r="151" spans="1:19" ht="17.25" thickBot="1">
      <c r="A151" s="320"/>
      <c r="B151" s="121" t="s">
        <v>58</v>
      </c>
      <c r="C151" s="122" t="s">
        <v>59</v>
      </c>
      <c r="D151" s="2" t="s">
        <v>58</v>
      </c>
      <c r="E151" s="10" t="s">
        <v>266</v>
      </c>
      <c r="F151" s="11" t="s">
        <v>267</v>
      </c>
      <c r="G151" s="234" t="s">
        <v>58</v>
      </c>
      <c r="H151" s="235" t="s">
        <v>266</v>
      </c>
      <c r="I151" s="236" t="s">
        <v>267</v>
      </c>
      <c r="J151" s="10" t="s">
        <v>58</v>
      </c>
      <c r="K151" s="10" t="s">
        <v>266</v>
      </c>
      <c r="L151" s="115" t="s">
        <v>267</v>
      </c>
      <c r="M151" s="2" t="s">
        <v>58</v>
      </c>
      <c r="N151" s="10" t="s">
        <v>266</v>
      </c>
      <c r="O151" s="66" t="s">
        <v>267</v>
      </c>
      <c r="Q151" s="264"/>
      <c r="R151" s="264"/>
      <c r="S151" s="264"/>
    </row>
    <row r="152" spans="1:19" ht="17.25" thickBot="1">
      <c r="A152" s="123" t="s">
        <v>80</v>
      </c>
      <c r="B152" s="124">
        <v>837</v>
      </c>
      <c r="C152" s="76">
        <v>-5.9382423000000004E-3</v>
      </c>
      <c r="D152" s="13">
        <v>828</v>
      </c>
      <c r="E152" s="14">
        <f>IF(ISNUMBER(D152), (D152 - $B152) / $B152, "")</f>
        <v>-1.0752688172043012E-2</v>
      </c>
      <c r="F152" s="16">
        <f>IF(ISNUMBER(D152), $B172 * E152, "")</f>
        <v>-1612.9032258064517</v>
      </c>
      <c r="G152" s="29">
        <v>835</v>
      </c>
      <c r="H152" s="14">
        <f>IF(ISNUMBER(G152), (G152 - $B152) / $B152, "")</f>
        <v>-2.3894862604540022E-3</v>
      </c>
      <c r="I152" s="100">
        <f>IF(ISNUMBER(G152), $B172 * H152, "")</f>
        <v>-358.42293906810033</v>
      </c>
      <c r="J152" s="13">
        <v>842</v>
      </c>
      <c r="K152" s="14">
        <f>IF(ISNUMBER(J152), (J152 - $B152) / $B152, "")</f>
        <v>5.9737156511350063E-3</v>
      </c>
      <c r="L152" s="16">
        <f>IF(ISNUMBER(J152), $B172 * K152, "")</f>
        <v>896.05734767025092</v>
      </c>
      <c r="M152" s="29">
        <v>851</v>
      </c>
      <c r="N152" s="14">
        <f>IF(ISNUMBER(M152), (M152 - $B152) / $B152, "")</f>
        <v>1.6726403823178016E-2</v>
      </c>
      <c r="O152" s="16">
        <f>IF(ISNUMBER(M152), $B172 * N152, "")</f>
        <v>2508.9605734767024</v>
      </c>
      <c r="Q152" s="274"/>
      <c r="R152" s="274"/>
      <c r="S152" s="274"/>
    </row>
    <row r="153" spans="1:19" ht="17.25" thickBot="1">
      <c r="A153" s="125" t="s">
        <v>240</v>
      </c>
      <c r="B153" s="126">
        <v>627</v>
      </c>
      <c r="C153" s="77">
        <v>-6.3391441999999998E-3</v>
      </c>
      <c r="D153" s="15">
        <v>628</v>
      </c>
      <c r="E153" s="32">
        <f t="shared" ref="E153:E156" si="78">IF(ISNUMBER(D153), (D153 - $B153) / $B153, "")</f>
        <v>1.594896331738437E-3</v>
      </c>
      <c r="F153" s="18">
        <f>IF(ISNUMBER(D153), $B172 * E153, "")</f>
        <v>239.23444976076556</v>
      </c>
      <c r="G153" s="31">
        <v>629</v>
      </c>
      <c r="H153" s="32">
        <f t="shared" ref="H153:H156" si="79">IF(ISNUMBER(G153), (G153 - $B153) / $B153, "")</f>
        <v>3.189792663476874E-3</v>
      </c>
      <c r="I153" s="101">
        <f>IF(ISNUMBER(G153), $B172 * H153, "")</f>
        <v>478.46889952153111</v>
      </c>
      <c r="J153" s="15">
        <v>632</v>
      </c>
      <c r="K153" s="32">
        <f t="shared" ref="K153:K156" si="80">IF(ISNUMBER(J153), (J153 - $B153) / $B153, "")</f>
        <v>7.9744816586921844E-3</v>
      </c>
      <c r="L153" s="18">
        <f>IF(ISNUMBER(J153), $B172 * K153, "")</f>
        <v>1196.1722488038276</v>
      </c>
      <c r="M153" s="31">
        <v>654</v>
      </c>
      <c r="N153" s="32">
        <f t="shared" ref="N153:N156" si="81">IF(ISNUMBER(M153), (M153 - $B153) / $B153, "")</f>
        <v>4.3062200956937802E-2</v>
      </c>
      <c r="O153" s="18">
        <f>IF(ISNUMBER(M153), $B172 * N153, "")</f>
        <v>6459.3301435406702</v>
      </c>
      <c r="Q153" s="274"/>
      <c r="R153" s="274"/>
      <c r="S153" s="274"/>
    </row>
    <row r="154" spans="1:19" ht="17.25" thickBot="1">
      <c r="A154" s="125" t="s">
        <v>112</v>
      </c>
      <c r="B154" s="126">
        <v>896</v>
      </c>
      <c r="C154" s="77">
        <v>-1.2127894199999999E-2</v>
      </c>
      <c r="D154" s="15">
        <v>900</v>
      </c>
      <c r="E154" s="32">
        <f t="shared" si="78"/>
        <v>4.464285714285714E-3</v>
      </c>
      <c r="F154" s="18">
        <f>IF(ISNUMBER(D154), $B172 * E154, "")</f>
        <v>669.64285714285711</v>
      </c>
      <c r="G154" s="31">
        <v>905</v>
      </c>
      <c r="H154" s="32">
        <f t="shared" si="79"/>
        <v>1.0044642857142858E-2</v>
      </c>
      <c r="I154" s="101">
        <f>IF(ISNUMBER(G154), $B172 * H154, "")</f>
        <v>1506.6964285714287</v>
      </c>
      <c r="J154" s="15">
        <v>912</v>
      </c>
      <c r="K154" s="32">
        <f t="shared" si="80"/>
        <v>1.7857142857142856E-2</v>
      </c>
      <c r="L154" s="18">
        <f>IF(ISNUMBER(J154), $B172 * K154, "")</f>
        <v>2678.5714285714284</v>
      </c>
      <c r="M154" s="31">
        <v>925</v>
      </c>
      <c r="N154" s="32">
        <f t="shared" si="81"/>
        <v>3.2366071428571432E-2</v>
      </c>
      <c r="O154" s="18">
        <f>IF(ISNUMBER(M154), $B172 * N154, "")</f>
        <v>4854.9107142857147</v>
      </c>
      <c r="Q154" s="264"/>
      <c r="R154" s="264"/>
      <c r="S154" s="264"/>
    </row>
    <row r="155" spans="1:19" ht="17.25" thickBot="1">
      <c r="A155" s="125" t="s">
        <v>212</v>
      </c>
      <c r="B155" s="126">
        <v>952</v>
      </c>
      <c r="C155" s="77">
        <v>-1.2448132799999999E-2</v>
      </c>
      <c r="D155" s="15">
        <v>964</v>
      </c>
      <c r="E155" s="32">
        <f t="shared" si="78"/>
        <v>1.2605042016806723E-2</v>
      </c>
      <c r="F155" s="18">
        <f>IF(ISNUMBER(D155), $B172 * E155, "")</f>
        <v>1890.7563025210084</v>
      </c>
      <c r="G155" s="31">
        <v>960</v>
      </c>
      <c r="H155" s="32">
        <f t="shared" si="79"/>
        <v>8.4033613445378148E-3</v>
      </c>
      <c r="I155" s="101">
        <f>IF(ISNUMBER(G155), $B172 * H155, "")</f>
        <v>1260.5042016806722</v>
      </c>
      <c r="J155" s="15">
        <v>968</v>
      </c>
      <c r="K155" s="32">
        <f t="shared" si="80"/>
        <v>1.680672268907563E-2</v>
      </c>
      <c r="L155" s="18">
        <f>IF(ISNUMBER(J155), $B172 * K155, "")</f>
        <v>2521.0084033613443</v>
      </c>
      <c r="M155" s="31">
        <v>979</v>
      </c>
      <c r="N155" s="32">
        <f t="shared" si="81"/>
        <v>2.8361344537815126E-2</v>
      </c>
      <c r="O155" s="18">
        <f>IF(ISNUMBER(M155), $B172 * N155, "")</f>
        <v>4254.2016806722686</v>
      </c>
      <c r="Q155" s="264"/>
      <c r="R155" s="264"/>
      <c r="S155" s="264"/>
    </row>
    <row r="156" spans="1:19" ht="17.25" thickBot="1">
      <c r="A156" s="127" t="s">
        <v>228</v>
      </c>
      <c r="B156" s="128">
        <v>357</v>
      </c>
      <c r="C156" s="78">
        <v>-1.3812154700000001E-2</v>
      </c>
      <c r="D156" s="20">
        <v>349</v>
      </c>
      <c r="E156" s="21">
        <f t="shared" si="78"/>
        <v>-2.2408963585434174E-2</v>
      </c>
      <c r="F156" s="22">
        <f>IF(ISNUMBER(D156), $B172 * E156, "")</f>
        <v>-3361.3445378151259</v>
      </c>
      <c r="G156" s="30">
        <v>354</v>
      </c>
      <c r="H156" s="21">
        <f t="shared" si="79"/>
        <v>-8.4033613445378148E-3</v>
      </c>
      <c r="I156" s="105">
        <f>IF(ISNUMBER(G156), $B172 * H156, "")</f>
        <v>-1260.5042016806722</v>
      </c>
      <c r="J156" s="20">
        <v>352</v>
      </c>
      <c r="K156" s="21">
        <f t="shared" si="80"/>
        <v>-1.4005602240896359E-2</v>
      </c>
      <c r="L156" s="22">
        <f>IF(ISNUMBER(J156), $B172 * K156, "")</f>
        <v>-2100.840336134454</v>
      </c>
      <c r="M156" s="30">
        <v>356</v>
      </c>
      <c r="N156" s="21">
        <f t="shared" si="81"/>
        <v>-2.8011204481792717E-3</v>
      </c>
      <c r="O156" s="22">
        <f>IF(ISNUMBER(M156), $B172 * N156, "")</f>
        <v>-420.16806722689074</v>
      </c>
      <c r="Q156" s="264"/>
      <c r="R156" s="264"/>
      <c r="S156" s="264"/>
    </row>
    <row r="157" spans="1:19" ht="17.25" thickBot="1">
      <c r="A157" s="125" t="s">
        <v>198</v>
      </c>
      <c r="B157" s="129">
        <v>207</v>
      </c>
      <c r="C157" s="80">
        <v>-1.42857143E-2</v>
      </c>
      <c r="D157" s="106">
        <v>206</v>
      </c>
      <c r="E157" s="107">
        <f>IF(ISNUMBER(D157), (D157 - $B157) / $B157, "")</f>
        <v>-4.830917874396135E-3</v>
      </c>
      <c r="F157" s="108">
        <f>IF(ISNUMBER(D157), $B172 * E157, "")</f>
        <v>-724.63768115942025</v>
      </c>
      <c r="G157" s="109">
        <v>206</v>
      </c>
      <c r="H157" s="107">
        <f>IF(ISNUMBER(G157), (G157 - $B157) / $B157, "")</f>
        <v>-4.830917874396135E-3</v>
      </c>
      <c r="I157" s="110">
        <f>IF(ISNUMBER(G157), $B172 * H157, "")</f>
        <v>-724.63768115942025</v>
      </c>
      <c r="J157" s="106">
        <v>207</v>
      </c>
      <c r="K157" s="107">
        <f>IF(ISNUMBER(J157), (J157 - $B157) / $B157, "")</f>
        <v>0</v>
      </c>
      <c r="L157" s="108">
        <f>IF(ISNUMBER(J157), $B172 * K157, "")</f>
        <v>0</v>
      </c>
      <c r="M157" s="109">
        <v>209</v>
      </c>
      <c r="N157" s="107">
        <f>IF(ISNUMBER(M157), (M157 - $B157) / $B157, "")</f>
        <v>9.6618357487922701E-3</v>
      </c>
      <c r="O157" s="108">
        <f>IF(ISNUMBER(M157), $B172 * N157, "")</f>
        <v>1449.2753623188405</v>
      </c>
      <c r="Q157" s="264"/>
      <c r="R157" s="264"/>
      <c r="S157" s="264"/>
    </row>
    <row r="158" spans="1:19" ht="17.25" thickBot="1">
      <c r="A158" s="125" t="s">
        <v>57</v>
      </c>
      <c r="B158" s="126">
        <v>204</v>
      </c>
      <c r="C158" s="77">
        <v>-1.44927536E-2</v>
      </c>
      <c r="D158" s="15">
        <v>203</v>
      </c>
      <c r="E158" s="32">
        <f t="shared" ref="E158:E161" si="82">IF(ISNUMBER(D158), (D158 - $B158) / $B158, "")</f>
        <v>-4.9019607843137254E-3</v>
      </c>
      <c r="F158" s="18">
        <f>IF(ISNUMBER(D158), $B172 * E158, "")</f>
        <v>-735.29411764705878</v>
      </c>
      <c r="G158" s="31">
        <v>204</v>
      </c>
      <c r="H158" s="32">
        <f t="shared" ref="H158:H161" si="83">IF(ISNUMBER(G158), (G158 - $B158) / $B158, "")</f>
        <v>0</v>
      </c>
      <c r="I158" s="101">
        <f>IF(ISNUMBER(G158), $B172 * H158, "")</f>
        <v>0</v>
      </c>
      <c r="J158" s="15">
        <v>205</v>
      </c>
      <c r="K158" s="32">
        <f t="shared" ref="K158:K161" si="84">IF(ISNUMBER(J158), (J158 - $B158) / $B158, "")</f>
        <v>4.9019607843137254E-3</v>
      </c>
      <c r="L158" s="18">
        <f>IF(ISNUMBER(J158), $B172 * K158, "")</f>
        <v>735.29411764705878</v>
      </c>
      <c r="M158" s="31">
        <v>210</v>
      </c>
      <c r="N158" s="32">
        <f t="shared" ref="N158:N161" si="85">IF(ISNUMBER(M158), (M158 - $B158) / $B158, "")</f>
        <v>2.9411764705882353E-2</v>
      </c>
      <c r="O158" s="18">
        <f>IF(ISNUMBER(M158), $B172 * N158, "")</f>
        <v>4411.7647058823532</v>
      </c>
      <c r="Q158" s="264"/>
      <c r="R158" s="264"/>
      <c r="S158" s="264"/>
    </row>
    <row r="159" spans="1:19" ht="17.25" thickBot="1">
      <c r="A159" s="125" t="s">
        <v>164</v>
      </c>
      <c r="B159" s="126">
        <v>216</v>
      </c>
      <c r="C159" s="77">
        <v>-1.8181818200000002E-2</v>
      </c>
      <c r="D159" s="15">
        <v>226</v>
      </c>
      <c r="E159" s="32">
        <f t="shared" si="82"/>
        <v>4.6296296296296294E-2</v>
      </c>
      <c r="F159" s="18">
        <f>IF(ISNUMBER(D159), $B172 * E159, "")</f>
        <v>6944.4444444444443</v>
      </c>
      <c r="G159" s="31">
        <v>225</v>
      </c>
      <c r="H159" s="32">
        <f t="shared" si="83"/>
        <v>4.1666666666666664E-2</v>
      </c>
      <c r="I159" s="101">
        <f>IF(ISNUMBER(G159), $B172 * H159, "")</f>
        <v>6250</v>
      </c>
      <c r="J159" s="15">
        <v>224</v>
      </c>
      <c r="K159" s="32">
        <f t="shared" si="84"/>
        <v>3.7037037037037035E-2</v>
      </c>
      <c r="L159" s="18">
        <f>IF(ISNUMBER(J159), $B172 * K159, "")</f>
        <v>5555.5555555555557</v>
      </c>
      <c r="M159" s="31">
        <v>229</v>
      </c>
      <c r="N159" s="32">
        <f t="shared" si="85"/>
        <v>6.0185185185185182E-2</v>
      </c>
      <c r="O159" s="18">
        <f>IF(ISNUMBER(M159), $B172 * N159, "")</f>
        <v>9027.7777777777774</v>
      </c>
      <c r="Q159" s="264"/>
      <c r="R159" s="264"/>
      <c r="S159" s="264"/>
    </row>
    <row r="160" spans="1:19" ht="17.25" thickBot="1">
      <c r="A160" s="125" t="s">
        <v>160</v>
      </c>
      <c r="B160" s="126">
        <v>107</v>
      </c>
      <c r="C160" s="77">
        <v>-1.83486239E-2</v>
      </c>
      <c r="D160" s="15">
        <v>106</v>
      </c>
      <c r="E160" s="32">
        <f t="shared" si="82"/>
        <v>-9.3457943925233638E-3</v>
      </c>
      <c r="F160" s="18">
        <f>IF(ISNUMBER(D160), $B172 * E160, "")</f>
        <v>-1401.8691588785045</v>
      </c>
      <c r="G160" s="31">
        <v>106</v>
      </c>
      <c r="H160" s="32">
        <f t="shared" si="83"/>
        <v>-9.3457943925233638E-3</v>
      </c>
      <c r="I160" s="101">
        <f>IF(ISNUMBER(G160), $B172 * H160, "")</f>
        <v>-1401.8691588785045</v>
      </c>
      <c r="J160" s="15">
        <v>107</v>
      </c>
      <c r="K160" s="32">
        <f t="shared" si="84"/>
        <v>0</v>
      </c>
      <c r="L160" s="18">
        <f>IF(ISNUMBER(J160), $B172 * K160, "")</f>
        <v>0</v>
      </c>
      <c r="M160" s="31">
        <v>109</v>
      </c>
      <c r="N160" s="32">
        <f t="shared" si="85"/>
        <v>1.8691588785046728E-2</v>
      </c>
      <c r="O160" s="18">
        <f>IF(ISNUMBER(M160), $B172 * N160, "")</f>
        <v>2803.7383177570091</v>
      </c>
      <c r="Q160" s="33"/>
      <c r="R160" s="33"/>
    </row>
    <row r="161" spans="1:19" ht="17.25" thickBot="1">
      <c r="A161" s="130" t="s">
        <v>264</v>
      </c>
      <c r="B161" s="131">
        <v>300</v>
      </c>
      <c r="C161" s="79">
        <v>-1.9607843100000001E-2</v>
      </c>
      <c r="D161" s="24">
        <v>300</v>
      </c>
      <c r="E161" s="25">
        <f t="shared" si="82"/>
        <v>0</v>
      </c>
      <c r="F161" s="104">
        <f>IF(ISNUMBER(D161), $B172 * E161, "")</f>
        <v>0</v>
      </c>
      <c r="G161" s="102">
        <v>300</v>
      </c>
      <c r="H161" s="25">
        <f t="shared" si="83"/>
        <v>0</v>
      </c>
      <c r="I161" s="103">
        <f>IF(ISNUMBER(G161), $B172 * H161, "")</f>
        <v>0</v>
      </c>
      <c r="J161" s="24">
        <v>300</v>
      </c>
      <c r="K161" s="25">
        <f t="shared" si="84"/>
        <v>0</v>
      </c>
      <c r="L161" s="104">
        <f>IF(ISNUMBER(J161), $B172 * K161, "")</f>
        <v>0</v>
      </c>
      <c r="M161" s="102">
        <v>309</v>
      </c>
      <c r="N161" s="25">
        <f t="shared" si="85"/>
        <v>0.03</v>
      </c>
      <c r="O161" s="104">
        <f>IF(ISNUMBER(M161), $B172 * N161, "")</f>
        <v>4500</v>
      </c>
      <c r="Q161" s="265"/>
      <c r="R161" s="266"/>
      <c r="S161" s="267"/>
    </row>
    <row r="162" spans="1:19">
      <c r="A162" s="123" t="s">
        <v>86</v>
      </c>
      <c r="B162" s="124">
        <v>388</v>
      </c>
      <c r="C162" s="76">
        <v>-2.02020202E-2</v>
      </c>
      <c r="D162" s="13">
        <v>382</v>
      </c>
      <c r="E162" s="14">
        <f>IF(ISNUMBER(D162), (D162 - $B162) / $B162, "")</f>
        <v>-1.5463917525773196E-2</v>
      </c>
      <c r="F162" s="16">
        <f>IF(ISNUMBER(D162), $B172 * E162, "")</f>
        <v>-2319.5876288659792</v>
      </c>
      <c r="G162" s="29">
        <v>386</v>
      </c>
      <c r="H162" s="14">
        <f>IF(ISNUMBER(G162), (G162 - $B162) / $B162, "")</f>
        <v>-5.1546391752577319E-3</v>
      </c>
      <c r="I162" s="100">
        <f>IF(ISNUMBER(G162), $B172 * H162, "")</f>
        <v>-773.19587628865975</v>
      </c>
      <c r="J162" s="13">
        <v>385</v>
      </c>
      <c r="K162" s="14">
        <f>IF(ISNUMBER(J162), (J162 - $B162) / $B162, "")</f>
        <v>-7.7319587628865982E-3</v>
      </c>
      <c r="L162" s="16">
        <f>IF(ISNUMBER(J162), $B172 * K162, "")</f>
        <v>-1159.7938144329896</v>
      </c>
      <c r="M162" s="29">
        <v>393</v>
      </c>
      <c r="N162" s="14">
        <f>IF(ISNUMBER(M162), (M162 - $B162) / $B162, "")</f>
        <v>1.2886597938144329E-2</v>
      </c>
      <c r="O162" s="16">
        <f>IF(ISNUMBER(M162), $B172 * N162, "")</f>
        <v>1932.9896907216494</v>
      </c>
      <c r="Q162" s="268"/>
      <c r="R162" s="269"/>
      <c r="S162" s="270"/>
    </row>
    <row r="163" spans="1:19" ht="17.25" thickBot="1">
      <c r="A163" s="125" t="s">
        <v>126</v>
      </c>
      <c r="B163" s="126">
        <v>144</v>
      </c>
      <c r="C163" s="77">
        <v>-2.0408163300000001E-2</v>
      </c>
      <c r="D163" s="15">
        <v>141</v>
      </c>
      <c r="E163" s="32">
        <f t="shared" ref="E163:E166" si="86">IF(ISNUMBER(D163), (D163 - $B163) / $B163, "")</f>
        <v>-2.0833333333333332E-2</v>
      </c>
      <c r="F163" s="18">
        <f>IF(ISNUMBER(D163), $B172 * E163, "")</f>
        <v>-3125</v>
      </c>
      <c r="G163" s="31">
        <v>143</v>
      </c>
      <c r="H163" s="32">
        <f t="shared" ref="H163:H166" si="87">IF(ISNUMBER(G163), (G163 - $B163) / $B163, "")</f>
        <v>-6.9444444444444441E-3</v>
      </c>
      <c r="I163" s="101">
        <f>IF(ISNUMBER(G163), $B172 * H163, "")</f>
        <v>-1041.6666666666665</v>
      </c>
      <c r="J163" s="15">
        <v>144</v>
      </c>
      <c r="K163" s="32">
        <f t="shared" ref="K163:K166" si="88">IF(ISNUMBER(J163), (J163 - $B163) / $B163, "")</f>
        <v>0</v>
      </c>
      <c r="L163" s="18">
        <f>IF(ISNUMBER(J163), $B172 * K163, "")</f>
        <v>0</v>
      </c>
      <c r="M163" s="31">
        <v>148</v>
      </c>
      <c r="N163" s="32">
        <f t="shared" ref="N163:N166" si="89">IF(ISNUMBER(M163), (M163 - $B163) / $B163, "")</f>
        <v>2.7777777777777776E-2</v>
      </c>
      <c r="O163" s="18">
        <f>IF(ISNUMBER(M163), $B172 * N163, "")</f>
        <v>4166.6666666666661</v>
      </c>
      <c r="Q163" s="271"/>
      <c r="R163" s="272"/>
      <c r="S163" s="273"/>
    </row>
    <row r="164" spans="1:19" ht="17.25" thickBot="1">
      <c r="A164" s="125" t="s">
        <v>116</v>
      </c>
      <c r="B164" s="126">
        <v>225</v>
      </c>
      <c r="C164" s="77">
        <v>-2.1739130400000001E-2</v>
      </c>
      <c r="D164" s="15">
        <v>226</v>
      </c>
      <c r="E164" s="32">
        <f t="shared" si="86"/>
        <v>4.4444444444444444E-3</v>
      </c>
      <c r="F164" s="18">
        <f>IF(ISNUMBER(D164), $B172 * E164, "")</f>
        <v>666.66666666666663</v>
      </c>
      <c r="G164" s="31">
        <v>225</v>
      </c>
      <c r="H164" s="32">
        <f t="shared" si="87"/>
        <v>0</v>
      </c>
      <c r="I164" s="101">
        <f>IF(ISNUMBER(G164), $B172 * H164, "")</f>
        <v>0</v>
      </c>
      <c r="J164" s="15">
        <v>225</v>
      </c>
      <c r="K164" s="32">
        <f t="shared" si="88"/>
        <v>0</v>
      </c>
      <c r="L164" s="18">
        <f>IF(ISNUMBER(J164), $B172 * K164, "")</f>
        <v>0</v>
      </c>
      <c r="M164" s="31">
        <v>234</v>
      </c>
      <c r="N164" s="32">
        <f t="shared" si="89"/>
        <v>0.04</v>
      </c>
      <c r="O164" s="18">
        <f>IF(ISNUMBER(M164), $B172 * N164, "")</f>
        <v>6000</v>
      </c>
      <c r="Q164" s="264"/>
      <c r="R164" s="264"/>
      <c r="S164" s="264"/>
    </row>
    <row r="165" spans="1:19" ht="17.25" thickBot="1">
      <c r="A165" s="125" t="s">
        <v>122</v>
      </c>
      <c r="B165" s="126">
        <v>573</v>
      </c>
      <c r="C165" s="77">
        <v>-2.2184300300000001E-2</v>
      </c>
      <c r="D165" s="15">
        <v>570</v>
      </c>
      <c r="E165" s="32">
        <f t="shared" si="86"/>
        <v>-5.235602094240838E-3</v>
      </c>
      <c r="F165" s="18">
        <f>IF(ISNUMBER(D165), $B172 * E165, "")</f>
        <v>-785.3403141361257</v>
      </c>
      <c r="G165" s="31">
        <v>575</v>
      </c>
      <c r="H165" s="32">
        <f t="shared" si="87"/>
        <v>3.4904013961605585E-3</v>
      </c>
      <c r="I165" s="101">
        <f>IF(ISNUMBER(G165), $B172 * H165, "")</f>
        <v>523.56020942408372</v>
      </c>
      <c r="J165" s="15">
        <v>575</v>
      </c>
      <c r="K165" s="32">
        <f t="shared" si="88"/>
        <v>3.4904013961605585E-3</v>
      </c>
      <c r="L165" s="18">
        <f>IF(ISNUMBER(J165), $B172 * K165, "")</f>
        <v>523.56020942408372</v>
      </c>
      <c r="M165" s="31">
        <v>583</v>
      </c>
      <c r="N165" s="32">
        <f t="shared" si="89"/>
        <v>1.7452006980802792E-2</v>
      </c>
      <c r="O165" s="18">
        <f>IF(ISNUMBER(M165), $B172 * N165, "")</f>
        <v>2617.8010471204188</v>
      </c>
      <c r="Q165" s="274"/>
      <c r="R165" s="274"/>
      <c r="S165" s="274"/>
    </row>
    <row r="166" spans="1:19" ht="17.25" thickBot="1">
      <c r="A166" s="127" t="s">
        <v>236</v>
      </c>
      <c r="B166" s="128">
        <v>123</v>
      </c>
      <c r="C166" s="78">
        <v>-2.3809523799999999E-2</v>
      </c>
      <c r="D166" s="20">
        <v>124</v>
      </c>
      <c r="E166" s="21">
        <f t="shared" si="86"/>
        <v>8.130081300813009E-3</v>
      </c>
      <c r="F166" s="22">
        <f>IF(ISNUMBER(D166), $B172 * E166, "")</f>
        <v>1219.5121951219514</v>
      </c>
      <c r="G166" s="30">
        <v>125</v>
      </c>
      <c r="H166" s="21">
        <f t="shared" si="87"/>
        <v>1.6260162601626018E-2</v>
      </c>
      <c r="I166" s="105">
        <f>IF(ISNUMBER(G166), $B172 * H166, "")</f>
        <v>2439.0243902439029</v>
      </c>
      <c r="J166" s="20">
        <v>125</v>
      </c>
      <c r="K166" s="21">
        <f t="shared" si="88"/>
        <v>1.6260162601626018E-2</v>
      </c>
      <c r="L166" s="22">
        <f>IF(ISNUMBER(J166), $B172 * K166, "")</f>
        <v>2439.0243902439029</v>
      </c>
      <c r="M166" s="30">
        <v>126</v>
      </c>
      <c r="N166" s="21">
        <f t="shared" si="89"/>
        <v>2.4390243902439025E-2</v>
      </c>
      <c r="O166" s="22">
        <f>IF(ISNUMBER(M166), $B172 * N166, "")</f>
        <v>3658.5365853658536</v>
      </c>
      <c r="Q166" s="274"/>
      <c r="R166" s="274"/>
      <c r="S166" s="274"/>
    </row>
    <row r="167" spans="1:19" ht="17.25" thickBot="1">
      <c r="A167" s="125" t="s">
        <v>130</v>
      </c>
      <c r="B167" s="129">
        <v>113</v>
      </c>
      <c r="C167" s="80">
        <v>-2.5862069000000001E-2</v>
      </c>
      <c r="D167" s="106">
        <v>111</v>
      </c>
      <c r="E167" s="107">
        <f>IF(ISNUMBER(D167), (D167 - $B167) / $B167, "")</f>
        <v>-1.7699115044247787E-2</v>
      </c>
      <c r="F167" s="108">
        <f>IF(ISNUMBER(D167), $B172 * E167, "")</f>
        <v>-2654.8672566371679</v>
      </c>
      <c r="G167" s="109">
        <v>113</v>
      </c>
      <c r="H167" s="107">
        <f>IF(ISNUMBER(G167), (G167 - $B167) / $B167, "")</f>
        <v>0</v>
      </c>
      <c r="I167" s="110">
        <f>IF(ISNUMBER(G167), $B172 * H167, "")</f>
        <v>0</v>
      </c>
      <c r="J167" s="106">
        <v>114</v>
      </c>
      <c r="K167" s="107">
        <f>IF(ISNUMBER(J167), (J167 - $B167) / $B167, "")</f>
        <v>8.8495575221238937E-3</v>
      </c>
      <c r="L167" s="108">
        <f>IF(ISNUMBER(J167), $B172 * K167, "")</f>
        <v>1327.4336283185839</v>
      </c>
      <c r="M167" s="109">
        <v>115</v>
      </c>
      <c r="N167" s="107">
        <f>IF(ISNUMBER(M167), (M167 - $B167) / $B167, "")</f>
        <v>1.7699115044247787E-2</v>
      </c>
      <c r="O167" s="108">
        <f>IF(ISNUMBER(M167), $B172 * N167, "")</f>
        <v>2654.8672566371679</v>
      </c>
      <c r="Q167" s="264"/>
      <c r="R167" s="264"/>
      <c r="S167" s="264"/>
    </row>
    <row r="168" spans="1:19" ht="17.25" thickBot="1">
      <c r="A168" s="125" t="s">
        <v>51</v>
      </c>
      <c r="B168" s="126">
        <v>455</v>
      </c>
      <c r="C168" s="77">
        <v>-2.77777778E-2</v>
      </c>
      <c r="D168" s="15">
        <v>458</v>
      </c>
      <c r="E168" s="32">
        <f t="shared" ref="E168:E171" si="90">IF(ISNUMBER(D168), (D168 - $B168) / $B168, "")</f>
        <v>6.5934065934065934E-3</v>
      </c>
      <c r="F168" s="18">
        <f>IF(ISNUMBER(D168), $B172 * E168, "")</f>
        <v>989.01098901098896</v>
      </c>
      <c r="G168" s="31">
        <v>458</v>
      </c>
      <c r="H168" s="32">
        <f t="shared" ref="H168:H171" si="91">IF(ISNUMBER(G168), (G168 - $B168) / $B168, "")</f>
        <v>6.5934065934065934E-3</v>
      </c>
      <c r="I168" s="101">
        <f>IF(ISNUMBER(G168), $B172 * H168, "")</f>
        <v>989.01098901098896</v>
      </c>
      <c r="J168" s="15">
        <v>456</v>
      </c>
      <c r="K168" s="32">
        <f t="shared" ref="K168:K171" si="92">IF(ISNUMBER(J168), (J168 - $B168) / $B168, "")</f>
        <v>2.1978021978021978E-3</v>
      </c>
      <c r="L168" s="18">
        <f>IF(ISNUMBER(J168), $B172 * K168, "")</f>
        <v>329.67032967032969</v>
      </c>
      <c r="M168" s="31">
        <v>468</v>
      </c>
      <c r="N168" s="32">
        <f t="shared" ref="N168:N171" si="93">IF(ISNUMBER(M168), (M168 - $B168) / $B168, "")</f>
        <v>2.8571428571428571E-2</v>
      </c>
      <c r="O168" s="18">
        <f>IF(ISNUMBER(M168), $B172 * N168, "")</f>
        <v>4285.7142857142853</v>
      </c>
      <c r="Q168" s="264"/>
      <c r="R168" s="264"/>
      <c r="S168" s="264"/>
    </row>
    <row r="169" spans="1:19" ht="17.25" thickBot="1">
      <c r="A169" s="125" t="s">
        <v>192</v>
      </c>
      <c r="B169" s="126">
        <v>123</v>
      </c>
      <c r="C169" s="77">
        <v>-3.1496062999999998E-2</v>
      </c>
      <c r="D169" s="15">
        <v>126</v>
      </c>
      <c r="E169" s="32">
        <f t="shared" si="90"/>
        <v>2.4390243902439025E-2</v>
      </c>
      <c r="F169" s="18">
        <f>IF(ISNUMBER(D169), $B172 * E169, "")</f>
        <v>3658.5365853658536</v>
      </c>
      <c r="G169" s="31">
        <v>127</v>
      </c>
      <c r="H169" s="32">
        <f t="shared" si="91"/>
        <v>3.2520325203252036E-2</v>
      </c>
      <c r="I169" s="101">
        <f>IF(ISNUMBER(G169), $B172 * H169, "")</f>
        <v>4878.0487804878057</v>
      </c>
      <c r="J169" s="15">
        <v>127</v>
      </c>
      <c r="K169" s="32">
        <f t="shared" si="92"/>
        <v>3.2520325203252036E-2</v>
      </c>
      <c r="L169" s="18">
        <f>IF(ISNUMBER(J169), $B172 * K169, "")</f>
        <v>4878.0487804878057</v>
      </c>
      <c r="M169" s="31">
        <v>126</v>
      </c>
      <c r="N169" s="32">
        <f t="shared" si="93"/>
        <v>2.4390243902439025E-2</v>
      </c>
      <c r="O169" s="18">
        <f>IF(ISNUMBER(M169), $B172 * N169, "")</f>
        <v>3658.5365853658536</v>
      </c>
      <c r="Q169" s="264"/>
      <c r="R169" s="264"/>
      <c r="S169" s="264"/>
    </row>
    <row r="170" spans="1:19">
      <c r="A170" s="125" t="s">
        <v>108</v>
      </c>
      <c r="B170" s="126">
        <v>169</v>
      </c>
      <c r="C170" s="77">
        <v>-4.5197740100000001E-2</v>
      </c>
      <c r="D170" s="15">
        <v>170</v>
      </c>
      <c r="E170" s="32">
        <f t="shared" si="90"/>
        <v>5.9171597633136093E-3</v>
      </c>
      <c r="F170" s="18">
        <f>IF(ISNUMBER(D170), $B172 * E170, "")</f>
        <v>887.5739644970414</v>
      </c>
      <c r="G170" s="31">
        <v>172</v>
      </c>
      <c r="H170" s="32">
        <f t="shared" si="91"/>
        <v>1.7751479289940829E-2</v>
      </c>
      <c r="I170" s="101">
        <f>IF(ISNUMBER(G170), $B172 * H170, "")</f>
        <v>2662.7218934911243</v>
      </c>
      <c r="J170" s="15">
        <v>171</v>
      </c>
      <c r="K170" s="32">
        <f t="shared" si="92"/>
        <v>1.1834319526627219E-2</v>
      </c>
      <c r="L170" s="18">
        <f>IF(ISNUMBER(J170), $B172 * K170, "")</f>
        <v>1775.1479289940828</v>
      </c>
      <c r="M170" s="31">
        <v>173</v>
      </c>
      <c r="N170" s="32">
        <f t="shared" si="93"/>
        <v>2.3668639053254437E-2</v>
      </c>
      <c r="O170" s="18">
        <f>IF(ISNUMBER(M170), $B172 * N170, "")</f>
        <v>3550.2958579881656</v>
      </c>
      <c r="Q170" s="253"/>
      <c r="R170" s="254"/>
      <c r="S170" s="255"/>
    </row>
    <row r="171" spans="1:19" ht="17.25" thickBot="1">
      <c r="A171" s="130" t="s">
        <v>142</v>
      </c>
      <c r="B171" s="131">
        <v>118</v>
      </c>
      <c r="C171" s="79">
        <v>-7.8125E-2</v>
      </c>
      <c r="D171" s="24">
        <v>119</v>
      </c>
      <c r="E171" s="25">
        <f t="shared" si="90"/>
        <v>8.4745762711864406E-3</v>
      </c>
      <c r="F171" s="104">
        <f>IF(ISNUMBER(D171), $B172 * E171, "")</f>
        <v>1271.1864406779662</v>
      </c>
      <c r="G171" s="102">
        <v>119</v>
      </c>
      <c r="H171" s="25">
        <f t="shared" si="91"/>
        <v>8.4745762711864406E-3</v>
      </c>
      <c r="I171" s="103">
        <f>IF(ISNUMBER(G171), $B172 * H171, "")</f>
        <v>1271.1864406779662</v>
      </c>
      <c r="J171" s="24">
        <v>119</v>
      </c>
      <c r="K171" s="25">
        <f t="shared" si="92"/>
        <v>8.4745762711864406E-3</v>
      </c>
      <c r="L171" s="104">
        <f>IF(ISNUMBER(J171), $B172 * K171, "")</f>
        <v>1271.1864406779662</v>
      </c>
      <c r="M171" s="102">
        <v>119</v>
      </c>
      <c r="N171" s="25">
        <f t="shared" si="93"/>
        <v>8.4745762711864406E-3</v>
      </c>
      <c r="O171" s="104">
        <f>IF(ISNUMBER(M171), $B172 * N171, "")</f>
        <v>1271.1864406779662</v>
      </c>
      <c r="Q171" s="256"/>
      <c r="R171" s="257"/>
      <c r="S171" s="258"/>
    </row>
    <row r="172" spans="1:19" ht="17.25" thickBot="1">
      <c r="A172" s="132" t="s">
        <v>268</v>
      </c>
      <c r="B172" s="317">
        <f>$B$37</f>
        <v>150000</v>
      </c>
      <c r="C172" s="318"/>
      <c r="D172" s="26" t="s">
        <v>269</v>
      </c>
      <c r="E172" s="27">
        <f>IF(COUNT(E152:E171), SUM(E152:E171) / COUNT(E152:E171), 0)</f>
        <v>5.7190699142123673E-4</v>
      </c>
      <c r="F172" s="28">
        <f>SUM(F152:F171)</f>
        <v>1715.7209742637101</v>
      </c>
      <c r="G172" s="26" t="s">
        <v>269</v>
      </c>
      <c r="H172" s="27">
        <f>IF(COUNT(H152:H171), SUM(H152:H171) / COUNT(H152:H171), 0)</f>
        <v>5.5663085697891593E-3</v>
      </c>
      <c r="I172" s="28">
        <f>SUM(I152:I171)</f>
        <v>16698.925709367482</v>
      </c>
      <c r="J172" s="26" t="s">
        <v>269</v>
      </c>
      <c r="K172" s="27">
        <f>IF(COUNT(K152:K171), SUM(K152:K171) / COUNT(K152:K171), 0)</f>
        <v>7.6220322196195924E-3</v>
      </c>
      <c r="L172" s="28">
        <f>SUM(L152:L171)</f>
        <v>22866.09665885878</v>
      </c>
      <c r="M172" s="26" t="s">
        <v>269</v>
      </c>
      <c r="N172" s="27">
        <f>IF(COUNT(N152:N171), SUM(N152:N171) / COUNT(N152:N171), 0)</f>
        <v>2.4548795208247494E-2</v>
      </c>
      <c r="O172" s="28">
        <f>SUM(O152:O171)</f>
        <v>73646.385624742456</v>
      </c>
      <c r="Q172" s="259"/>
      <c r="R172" s="260"/>
      <c r="S172" s="261"/>
    </row>
    <row r="174" spans="1:19" ht="17.25" thickBot="1"/>
    <row r="175" spans="1:19" ht="17.25" thickBot="1">
      <c r="A175" s="275" t="s">
        <v>253</v>
      </c>
      <c r="B175" s="276"/>
      <c r="C175" s="276"/>
      <c r="D175" s="276"/>
      <c r="E175" s="276"/>
      <c r="F175" s="276"/>
      <c r="G175" s="276"/>
      <c r="H175" s="276"/>
      <c r="I175" s="276"/>
      <c r="J175" s="276"/>
      <c r="K175" s="276"/>
      <c r="L175" s="276"/>
      <c r="M175" s="276"/>
      <c r="N175" s="276"/>
      <c r="O175" s="277"/>
      <c r="Q175" s="274"/>
      <c r="R175" s="274"/>
      <c r="S175" s="274"/>
    </row>
    <row r="176" spans="1:19" ht="17.25" thickBot="1">
      <c r="A176" s="233" t="s">
        <v>265</v>
      </c>
      <c r="B176" s="275" t="s">
        <v>49</v>
      </c>
      <c r="C176" s="277"/>
      <c r="D176" s="275" t="s">
        <v>58</v>
      </c>
      <c r="E176" s="276"/>
      <c r="F176" s="277"/>
      <c r="G176" s="278">
        <f>_xlfn.IFNA(VLOOKUP(B176, 현재가테이블!$B$2:$D$200, 2, FALSE), "-")</f>
        <v>74050000</v>
      </c>
      <c r="H176" s="279"/>
      <c r="I176" s="280"/>
      <c r="J176" s="275" t="s">
        <v>59</v>
      </c>
      <c r="K176" s="276"/>
      <c r="L176" s="277"/>
      <c r="M176" s="281">
        <f>_xlfn.IFNA(VLOOKUP(B176, 현재가테이블!$B$2:$D$200, 3, FALSE), "-")</f>
        <v>-1.04236269E-2</v>
      </c>
      <c r="N176" s="282"/>
      <c r="O176" s="283"/>
      <c r="Q176" s="274"/>
      <c r="R176" s="274"/>
      <c r="S176" s="274"/>
    </row>
    <row r="177" spans="1:19" ht="17.25" thickBot="1">
      <c r="A177" s="319" t="s">
        <v>55</v>
      </c>
      <c r="B177" s="315" t="str">
        <f>TEXT($G$1, "[$-ko-KR]yyyy-mm-dd(ddd) ") &amp; "오전 00:00"</f>
        <v>2021-10-20(수) 오전 00:00</v>
      </c>
      <c r="C177" s="316"/>
      <c r="D177" s="288" t="str">
        <f>TEXT($G$1, "[$-ko-KR]yyyy-mm-dd(ddd) ") &amp; "오후 14:00"</f>
        <v>2021-10-20(수) 오후 14:00</v>
      </c>
      <c r="E177" s="289"/>
      <c r="F177" s="290"/>
      <c r="G177" s="288" t="str">
        <f>TEXT($G$1, "[$-ko-KR]yyyy-mm-dd(ddd) ") &amp; "오후 19:00"</f>
        <v>2021-10-20(수) 오후 19:00</v>
      </c>
      <c r="H177" s="289"/>
      <c r="I177" s="290"/>
      <c r="J177" s="288" t="str">
        <f>TEXT($G$1, "[$-ko-KR]yyyy-mm-dd(ddd) ") &amp; "오후 21:00"</f>
        <v>2021-10-20(수) 오후 21:00</v>
      </c>
      <c r="K177" s="289"/>
      <c r="L177" s="290"/>
      <c r="M177" s="288" t="str">
        <f>TEXT($G$1+1, "[$-ko-KR]yyyy-mm-dd(ddd) ") &amp; "오전 00:00"</f>
        <v>2021-10-21(목) 오전 00:00</v>
      </c>
      <c r="N177" s="289"/>
      <c r="O177" s="290"/>
      <c r="Q177" s="274"/>
      <c r="R177" s="274"/>
      <c r="S177" s="274"/>
    </row>
    <row r="178" spans="1:19" ht="17.25" thickBot="1">
      <c r="A178" s="320"/>
      <c r="B178" s="121" t="s">
        <v>58</v>
      </c>
      <c r="C178" s="122" t="s">
        <v>59</v>
      </c>
      <c r="D178" s="2" t="s">
        <v>58</v>
      </c>
      <c r="E178" s="10" t="s">
        <v>266</v>
      </c>
      <c r="F178" s="11" t="s">
        <v>267</v>
      </c>
      <c r="G178" s="234" t="s">
        <v>58</v>
      </c>
      <c r="H178" s="235" t="s">
        <v>266</v>
      </c>
      <c r="I178" s="236" t="s">
        <v>267</v>
      </c>
      <c r="J178" s="10" t="s">
        <v>58</v>
      </c>
      <c r="K178" s="10" t="s">
        <v>266</v>
      </c>
      <c r="L178" s="115" t="s">
        <v>267</v>
      </c>
      <c r="M178" s="2" t="s">
        <v>58</v>
      </c>
      <c r="N178" s="10" t="s">
        <v>266</v>
      </c>
      <c r="O178" s="66" t="s">
        <v>267</v>
      </c>
      <c r="Q178" s="264"/>
      <c r="R178" s="264"/>
      <c r="S178" s="264"/>
    </row>
    <row r="179" spans="1:19" ht="17.25" thickBot="1">
      <c r="A179" s="123" t="s">
        <v>104</v>
      </c>
      <c r="B179" s="124">
        <v>1180</v>
      </c>
      <c r="C179" s="76">
        <v>-2.0746888000000002E-2</v>
      </c>
      <c r="D179" s="13">
        <v>1170</v>
      </c>
      <c r="E179" s="14">
        <f>IF(ISNUMBER(D179), (D179 - $B179) / $B179, "")</f>
        <v>-8.4745762711864406E-3</v>
      </c>
      <c r="F179" s="16">
        <f>IF(ISNUMBER(D179), $B199 * E179, "")</f>
        <v>-1271.1864406779662</v>
      </c>
      <c r="G179" s="29">
        <v>1190</v>
      </c>
      <c r="H179" s="14">
        <f>IF(ISNUMBER(G179), (G179 - $B179) / $B179, "")</f>
        <v>8.4745762711864406E-3</v>
      </c>
      <c r="I179" s="100">
        <f>IF(ISNUMBER(G179), $B199 * H179, "")</f>
        <v>1271.1864406779662</v>
      </c>
      <c r="J179" s="13">
        <v>1180</v>
      </c>
      <c r="K179" s="14">
        <f>IF(ISNUMBER(J179), (J179 - $B179) / $B179, "")</f>
        <v>0</v>
      </c>
      <c r="L179" s="16">
        <f>IF(ISNUMBER(J179), $B199 * K179, "")</f>
        <v>0</v>
      </c>
      <c r="M179" s="29">
        <v>1200</v>
      </c>
      <c r="N179" s="14">
        <f>IF(ISNUMBER(M179), (M179 - $B179) / $B179, "")</f>
        <v>1.6949152542372881E-2</v>
      </c>
      <c r="O179" s="16">
        <f>IF(ISNUMBER(M179), $B199 * N179, "")</f>
        <v>2542.3728813559323</v>
      </c>
      <c r="Q179" s="274"/>
      <c r="R179" s="274"/>
      <c r="S179" s="274"/>
    </row>
    <row r="180" spans="1:19" ht="17.25" thickBot="1">
      <c r="A180" s="125" t="s">
        <v>250</v>
      </c>
      <c r="B180" s="126">
        <v>1135</v>
      </c>
      <c r="C180" s="77">
        <v>-2.1551724099999999E-2</v>
      </c>
      <c r="D180" s="15">
        <v>1135</v>
      </c>
      <c r="E180" s="32">
        <f t="shared" ref="E180:E183" si="94">IF(ISNUMBER(D180), (D180 - $B180) / $B180, "")</f>
        <v>0</v>
      </c>
      <c r="F180" s="18">
        <f>IF(ISNUMBER(D180), $B199 * E180, "")</f>
        <v>0</v>
      </c>
      <c r="G180" s="31">
        <v>1140</v>
      </c>
      <c r="H180" s="32">
        <f t="shared" ref="H180:H183" si="95">IF(ISNUMBER(G180), (G180 - $B180) / $B180, "")</f>
        <v>4.4052863436123352E-3</v>
      </c>
      <c r="I180" s="101">
        <f>IF(ISNUMBER(G180), $B199 * H180, "")</f>
        <v>660.79295154185024</v>
      </c>
      <c r="J180" s="15">
        <v>1165</v>
      </c>
      <c r="K180" s="32">
        <f t="shared" ref="K180:K183" si="96">IF(ISNUMBER(J180), (J180 - $B180) / $B180, "")</f>
        <v>2.643171806167401E-2</v>
      </c>
      <c r="L180" s="18">
        <f>IF(ISNUMBER(J180), $B199 * K180, "")</f>
        <v>3964.7577092511015</v>
      </c>
      <c r="M180" s="31">
        <v>1165</v>
      </c>
      <c r="N180" s="32">
        <f t="shared" ref="N180:N183" si="97">IF(ISNUMBER(M180), (M180 - $B180) / $B180, "")</f>
        <v>2.643171806167401E-2</v>
      </c>
      <c r="O180" s="18">
        <f>IF(ISNUMBER(M180), $B199 * N180, "")</f>
        <v>3964.7577092511015</v>
      </c>
      <c r="Q180" s="274"/>
      <c r="R180" s="274"/>
      <c r="S180" s="274"/>
    </row>
    <row r="181" spans="1:19" ht="17.25" thickBot="1">
      <c r="A181" s="125" t="s">
        <v>116</v>
      </c>
      <c r="B181" s="126">
        <v>225</v>
      </c>
      <c r="C181" s="77">
        <v>-2.1739130400000001E-2</v>
      </c>
      <c r="D181" s="15">
        <v>226</v>
      </c>
      <c r="E181" s="32">
        <f t="shared" si="94"/>
        <v>4.4444444444444444E-3</v>
      </c>
      <c r="F181" s="18">
        <f>IF(ISNUMBER(D181), $B199 * E181, "")</f>
        <v>666.66666666666663</v>
      </c>
      <c r="G181" s="31">
        <v>225</v>
      </c>
      <c r="H181" s="32">
        <f t="shared" si="95"/>
        <v>0</v>
      </c>
      <c r="I181" s="101">
        <f>IF(ISNUMBER(G181), $B199 * H181, "")</f>
        <v>0</v>
      </c>
      <c r="J181" s="15">
        <v>225</v>
      </c>
      <c r="K181" s="32">
        <f t="shared" si="96"/>
        <v>0</v>
      </c>
      <c r="L181" s="18">
        <f>IF(ISNUMBER(J181), $B199 * K181, "")</f>
        <v>0</v>
      </c>
      <c r="M181" s="31">
        <v>234</v>
      </c>
      <c r="N181" s="32">
        <f t="shared" si="97"/>
        <v>0.04</v>
      </c>
      <c r="O181" s="18">
        <f>IF(ISNUMBER(M181), $B199 * N181, "")</f>
        <v>6000</v>
      </c>
      <c r="Q181" s="264"/>
      <c r="R181" s="264"/>
      <c r="S181" s="264"/>
    </row>
    <row r="182" spans="1:19" ht="17.25" thickBot="1">
      <c r="A182" s="125" t="s">
        <v>122</v>
      </c>
      <c r="B182" s="126">
        <v>573</v>
      </c>
      <c r="C182" s="77">
        <v>-2.2184300300000001E-2</v>
      </c>
      <c r="D182" s="15">
        <v>570</v>
      </c>
      <c r="E182" s="32">
        <f t="shared" si="94"/>
        <v>-5.235602094240838E-3</v>
      </c>
      <c r="F182" s="18">
        <f>IF(ISNUMBER(D182), $B199 * E182, "")</f>
        <v>-785.3403141361257</v>
      </c>
      <c r="G182" s="31">
        <v>575</v>
      </c>
      <c r="H182" s="32">
        <f t="shared" si="95"/>
        <v>3.4904013961605585E-3</v>
      </c>
      <c r="I182" s="101">
        <f>IF(ISNUMBER(G182), $B199 * H182, "")</f>
        <v>523.56020942408372</v>
      </c>
      <c r="J182" s="15">
        <v>575</v>
      </c>
      <c r="K182" s="32">
        <f t="shared" si="96"/>
        <v>3.4904013961605585E-3</v>
      </c>
      <c r="L182" s="18">
        <f>IF(ISNUMBER(J182), $B199 * K182, "")</f>
        <v>523.56020942408372</v>
      </c>
      <c r="M182" s="31">
        <v>583</v>
      </c>
      <c r="N182" s="32">
        <f t="shared" si="97"/>
        <v>1.7452006980802792E-2</v>
      </c>
      <c r="O182" s="18">
        <f>IF(ISNUMBER(M182), $B199 * N182, "")</f>
        <v>2617.8010471204188</v>
      </c>
      <c r="Q182" s="264"/>
      <c r="R182" s="264"/>
      <c r="S182" s="264"/>
    </row>
    <row r="183" spans="1:19" ht="17.25" thickBot="1">
      <c r="A183" s="127" t="s">
        <v>134</v>
      </c>
      <c r="B183" s="128">
        <v>1965</v>
      </c>
      <c r="C183" s="78">
        <v>-2.2388059700000001E-2</v>
      </c>
      <c r="D183" s="20">
        <v>1985</v>
      </c>
      <c r="E183" s="21">
        <f t="shared" si="94"/>
        <v>1.0178117048346057E-2</v>
      </c>
      <c r="F183" s="22">
        <f>IF(ISNUMBER(D183), $B199 * E183, "")</f>
        <v>1526.7175572519086</v>
      </c>
      <c r="G183" s="30">
        <v>2000</v>
      </c>
      <c r="H183" s="21">
        <f t="shared" si="95"/>
        <v>1.7811704834605598E-2</v>
      </c>
      <c r="I183" s="105">
        <f>IF(ISNUMBER(G183), $B199 * H183, "")</f>
        <v>2671.7557251908397</v>
      </c>
      <c r="J183" s="20">
        <v>1990</v>
      </c>
      <c r="K183" s="21">
        <f t="shared" si="96"/>
        <v>1.2722646310432569E-2</v>
      </c>
      <c r="L183" s="22">
        <f>IF(ISNUMBER(J183), $B199 * K183, "")</f>
        <v>1908.3969465648854</v>
      </c>
      <c r="M183" s="30">
        <v>2020</v>
      </c>
      <c r="N183" s="21">
        <f t="shared" si="97"/>
        <v>2.7989821882951654E-2</v>
      </c>
      <c r="O183" s="22">
        <f>IF(ISNUMBER(M183), $B199 * N183, "")</f>
        <v>4198.4732824427483</v>
      </c>
      <c r="Q183" s="264"/>
      <c r="R183" s="264"/>
      <c r="S183" s="264"/>
    </row>
    <row r="184" spans="1:19" ht="17.25" thickBot="1">
      <c r="A184" s="125" t="s">
        <v>236</v>
      </c>
      <c r="B184" s="129">
        <v>123</v>
      </c>
      <c r="C184" s="80">
        <v>-2.3809523799999999E-2</v>
      </c>
      <c r="D184" s="106">
        <v>124</v>
      </c>
      <c r="E184" s="107">
        <f>IF(ISNUMBER(D184), (D184 - $B184) / $B184, "")</f>
        <v>8.130081300813009E-3</v>
      </c>
      <c r="F184" s="108">
        <f>IF(ISNUMBER(D184), $B199 * E184, "")</f>
        <v>1219.5121951219514</v>
      </c>
      <c r="G184" s="109">
        <v>125</v>
      </c>
      <c r="H184" s="107">
        <f>IF(ISNUMBER(G184), (G184 - $B184) / $B184, "")</f>
        <v>1.6260162601626018E-2</v>
      </c>
      <c r="I184" s="110">
        <f>IF(ISNUMBER(G184), $B199 * H184, "")</f>
        <v>2439.0243902439029</v>
      </c>
      <c r="J184" s="106">
        <v>125</v>
      </c>
      <c r="K184" s="107">
        <f>IF(ISNUMBER(J184), (J184 - $B184) / $B184, "")</f>
        <v>1.6260162601626018E-2</v>
      </c>
      <c r="L184" s="108">
        <f>IF(ISNUMBER(J184), $B199 * K184, "")</f>
        <v>2439.0243902439029</v>
      </c>
      <c r="M184" s="109">
        <v>126</v>
      </c>
      <c r="N184" s="107">
        <f>IF(ISNUMBER(M184), (M184 - $B184) / $B184, "")</f>
        <v>2.4390243902439025E-2</v>
      </c>
      <c r="O184" s="108">
        <f>IF(ISNUMBER(M184), $B199 * N184, "")</f>
        <v>3658.5365853658536</v>
      </c>
      <c r="Q184" s="264"/>
      <c r="R184" s="264"/>
      <c r="S184" s="264"/>
    </row>
    <row r="185" spans="1:19" ht="17.25" thickBot="1">
      <c r="A185" s="125" t="s">
        <v>182</v>
      </c>
      <c r="B185" s="126">
        <v>1415</v>
      </c>
      <c r="C185" s="77">
        <v>-2.4137931000000001E-2</v>
      </c>
      <c r="D185" s="15">
        <v>1385</v>
      </c>
      <c r="E185" s="32">
        <f t="shared" ref="E185:E188" si="98">IF(ISNUMBER(D185), (D185 - $B185) / $B185, "")</f>
        <v>-2.1201413427561839E-2</v>
      </c>
      <c r="F185" s="18">
        <f>IF(ISNUMBER(D185), $B199 * E185, "")</f>
        <v>-3180.2120141342757</v>
      </c>
      <c r="G185" s="31">
        <v>1405</v>
      </c>
      <c r="H185" s="32">
        <f t="shared" ref="H185:H188" si="99">IF(ISNUMBER(G185), (G185 - $B185) / $B185, "")</f>
        <v>-7.0671378091872791E-3</v>
      </c>
      <c r="I185" s="101">
        <f>IF(ISNUMBER(G185), $B199 * H185, "")</f>
        <v>-1060.0706713780919</v>
      </c>
      <c r="J185" s="15">
        <v>1405</v>
      </c>
      <c r="K185" s="32">
        <f t="shared" ref="K185:K188" si="100">IF(ISNUMBER(J185), (J185 - $B185) / $B185, "")</f>
        <v>-7.0671378091872791E-3</v>
      </c>
      <c r="L185" s="18">
        <f>IF(ISNUMBER(J185), $B199 * K185, "")</f>
        <v>-1060.0706713780919</v>
      </c>
      <c r="M185" s="31">
        <v>1420</v>
      </c>
      <c r="N185" s="32">
        <f t="shared" ref="N185:N188" si="101">IF(ISNUMBER(M185), (M185 - $B185) / $B185, "")</f>
        <v>3.5335689045936395E-3</v>
      </c>
      <c r="O185" s="18">
        <f>IF(ISNUMBER(M185), $B199 * N185, "")</f>
        <v>530.03533568904595</v>
      </c>
      <c r="Q185" s="264"/>
      <c r="R185" s="264"/>
      <c r="S185" s="264"/>
    </row>
    <row r="186" spans="1:19" ht="17.25" thickBot="1">
      <c r="A186" s="125" t="s">
        <v>232</v>
      </c>
      <c r="B186" s="126">
        <v>79.2</v>
      </c>
      <c r="C186" s="77">
        <v>-2.46305419E-2</v>
      </c>
      <c r="D186" s="15">
        <v>80.099999999999994</v>
      </c>
      <c r="E186" s="32">
        <f t="shared" si="98"/>
        <v>1.1363636363636256E-2</v>
      </c>
      <c r="F186" s="18">
        <f>IF(ISNUMBER(D186), $B199 * E186, "")</f>
        <v>1704.5454545454384</v>
      </c>
      <c r="G186" s="31">
        <v>80.900000000000006</v>
      </c>
      <c r="H186" s="32">
        <f t="shared" si="99"/>
        <v>2.1464646464646499E-2</v>
      </c>
      <c r="I186" s="101">
        <f>IF(ISNUMBER(G186), $B199 * H186, "")</f>
        <v>3219.696969696975</v>
      </c>
      <c r="J186" s="15">
        <v>80.8</v>
      </c>
      <c r="K186" s="32">
        <f t="shared" si="100"/>
        <v>2.0202020202020131E-2</v>
      </c>
      <c r="L186" s="18">
        <f>IF(ISNUMBER(J186), $B199 * K186, "")</f>
        <v>3030.3030303030196</v>
      </c>
      <c r="M186" s="31">
        <v>82</v>
      </c>
      <c r="N186" s="32">
        <f t="shared" si="101"/>
        <v>3.5353535353535318E-2</v>
      </c>
      <c r="O186" s="18">
        <f>IF(ISNUMBER(M186), $B199 * N186, "")</f>
        <v>5303.0303030302975</v>
      </c>
      <c r="Q186" s="264"/>
      <c r="R186" s="264"/>
      <c r="S186" s="264"/>
    </row>
    <row r="187" spans="1:19" ht="17.25" thickBot="1">
      <c r="A187" s="125" t="s">
        <v>158</v>
      </c>
      <c r="B187" s="126">
        <v>1540</v>
      </c>
      <c r="C187" s="77">
        <v>-2.5316455700000001E-2</v>
      </c>
      <c r="D187" s="15">
        <v>1520</v>
      </c>
      <c r="E187" s="32">
        <f t="shared" si="98"/>
        <v>-1.2987012987012988E-2</v>
      </c>
      <c r="F187" s="18">
        <f>IF(ISNUMBER(D187), $B199 * E187, "")</f>
        <v>-1948.0519480519481</v>
      </c>
      <c r="G187" s="31">
        <v>1525</v>
      </c>
      <c r="H187" s="32">
        <f t="shared" si="99"/>
        <v>-9.74025974025974E-3</v>
      </c>
      <c r="I187" s="101">
        <f>IF(ISNUMBER(G187), $B199 * H187, "")</f>
        <v>-1461.0389610389609</v>
      </c>
      <c r="J187" s="15">
        <v>1535</v>
      </c>
      <c r="K187" s="32">
        <f t="shared" si="100"/>
        <v>-3.246753246753247E-3</v>
      </c>
      <c r="L187" s="18">
        <f>IF(ISNUMBER(J187), $B199 * K187, "")</f>
        <v>-487.01298701298703</v>
      </c>
      <c r="M187" s="31">
        <v>1545</v>
      </c>
      <c r="N187" s="32">
        <f t="shared" si="101"/>
        <v>3.246753246753247E-3</v>
      </c>
      <c r="O187" s="18">
        <f>IF(ISNUMBER(M187), $B199 * N187, "")</f>
        <v>487.01298701298703</v>
      </c>
      <c r="Q187" s="33"/>
      <c r="R187" s="33"/>
    </row>
    <row r="188" spans="1:19" ht="17.25" thickBot="1">
      <c r="A188" s="130" t="s">
        <v>130</v>
      </c>
      <c r="B188" s="131">
        <v>113</v>
      </c>
      <c r="C188" s="79">
        <v>-2.5862069000000001E-2</v>
      </c>
      <c r="D188" s="24">
        <v>111</v>
      </c>
      <c r="E188" s="25">
        <f t="shared" si="98"/>
        <v>-1.7699115044247787E-2</v>
      </c>
      <c r="F188" s="104">
        <f>IF(ISNUMBER(D188), $B199 * E188, "")</f>
        <v>-2654.8672566371679</v>
      </c>
      <c r="G188" s="102">
        <v>113</v>
      </c>
      <c r="H188" s="25">
        <f t="shared" si="99"/>
        <v>0</v>
      </c>
      <c r="I188" s="103">
        <f>IF(ISNUMBER(G188), $B199 * H188, "")</f>
        <v>0</v>
      </c>
      <c r="J188" s="24">
        <v>114</v>
      </c>
      <c r="K188" s="25">
        <f t="shared" si="100"/>
        <v>8.8495575221238937E-3</v>
      </c>
      <c r="L188" s="104">
        <f>IF(ISNUMBER(J188), $B199 * K188, "")</f>
        <v>1327.4336283185839</v>
      </c>
      <c r="M188" s="102">
        <v>115</v>
      </c>
      <c r="N188" s="25">
        <f t="shared" si="101"/>
        <v>1.7699115044247787E-2</v>
      </c>
      <c r="O188" s="104">
        <f>IF(ISNUMBER(M188), $B199 * N188, "")</f>
        <v>2654.8672566371679</v>
      </c>
      <c r="Q188" s="265"/>
      <c r="R188" s="266"/>
      <c r="S188" s="267"/>
    </row>
    <row r="189" spans="1:19">
      <c r="A189" s="123" t="s">
        <v>51</v>
      </c>
      <c r="B189" s="124">
        <v>455</v>
      </c>
      <c r="C189" s="76">
        <v>-2.77777778E-2</v>
      </c>
      <c r="D189" s="13">
        <v>458</v>
      </c>
      <c r="E189" s="14">
        <f>IF(ISNUMBER(D189), (D189 - $B189) / $B189, "")</f>
        <v>6.5934065934065934E-3</v>
      </c>
      <c r="F189" s="16">
        <f>IF(ISNUMBER(D189), $B199 * E189, "")</f>
        <v>989.01098901098896</v>
      </c>
      <c r="G189" s="29">
        <v>458</v>
      </c>
      <c r="H189" s="14">
        <f>IF(ISNUMBER(G189), (G189 - $B189) / $B189, "")</f>
        <v>6.5934065934065934E-3</v>
      </c>
      <c r="I189" s="100">
        <f>IF(ISNUMBER(G189), $B199 * H189, "")</f>
        <v>989.01098901098896</v>
      </c>
      <c r="J189" s="13">
        <v>456</v>
      </c>
      <c r="K189" s="14">
        <f>IF(ISNUMBER(J189), (J189 - $B189) / $B189, "")</f>
        <v>2.1978021978021978E-3</v>
      </c>
      <c r="L189" s="16">
        <f>IF(ISNUMBER(J189), $B199 * K189, "")</f>
        <v>329.67032967032969</v>
      </c>
      <c r="M189" s="29">
        <v>468</v>
      </c>
      <c r="N189" s="14">
        <f>IF(ISNUMBER(M189), (M189 - $B189) / $B189, "")</f>
        <v>2.8571428571428571E-2</v>
      </c>
      <c r="O189" s="16">
        <f>IF(ISNUMBER(M189), $B199 * N189, "")</f>
        <v>4285.7142857142853</v>
      </c>
      <c r="Q189" s="268"/>
      <c r="R189" s="269"/>
      <c r="S189" s="270"/>
    </row>
    <row r="190" spans="1:19" ht="17.25" thickBot="1">
      <c r="A190" s="125" t="s">
        <v>120</v>
      </c>
      <c r="B190" s="126">
        <v>36.9</v>
      </c>
      <c r="C190" s="77">
        <v>-2.8947368399999999E-2</v>
      </c>
      <c r="D190" s="15">
        <v>36.9</v>
      </c>
      <c r="E190" s="32">
        <f t="shared" ref="E190:E193" si="102">IF(ISNUMBER(D190), (D190 - $B190) / $B190, "")</f>
        <v>0</v>
      </c>
      <c r="F190" s="18">
        <f>IF(ISNUMBER(D190), $B199 * E190, "")</f>
        <v>0</v>
      </c>
      <c r="G190" s="31">
        <v>37.4</v>
      </c>
      <c r="H190" s="32">
        <f t="shared" ref="H190:H193" si="103">IF(ISNUMBER(G190), (G190 - $B190) / $B190, "")</f>
        <v>1.3550135501355014E-2</v>
      </c>
      <c r="I190" s="101">
        <f>IF(ISNUMBER(G190), $B199 * H190, "")</f>
        <v>2032.5203252032522</v>
      </c>
      <c r="J190" s="15">
        <v>37.6</v>
      </c>
      <c r="K190" s="32">
        <f t="shared" ref="K190:K193" si="104">IF(ISNUMBER(J190), (J190 - $B190) / $B190, "")</f>
        <v>1.8970189701897098E-2</v>
      </c>
      <c r="L190" s="18">
        <f>IF(ISNUMBER(J190), $B199 * K190, "")</f>
        <v>2845.5284552845646</v>
      </c>
      <c r="M190" s="31">
        <v>37.799999999999997</v>
      </c>
      <c r="N190" s="32">
        <f t="shared" ref="N190:N193" si="105">IF(ISNUMBER(M190), (M190 - $B190) / $B190, "")</f>
        <v>2.4390243902438987E-2</v>
      </c>
      <c r="O190" s="18">
        <f>IF(ISNUMBER(M190), $B199 * N190, "")</f>
        <v>3658.5365853658482</v>
      </c>
      <c r="Q190" s="271"/>
      <c r="R190" s="272"/>
      <c r="S190" s="273"/>
    </row>
    <row r="191" spans="1:19" ht="17.25" thickBot="1">
      <c r="A191" s="125" t="s">
        <v>192</v>
      </c>
      <c r="B191" s="126">
        <v>123</v>
      </c>
      <c r="C191" s="77">
        <v>-3.1496062999999998E-2</v>
      </c>
      <c r="D191" s="15">
        <v>126</v>
      </c>
      <c r="E191" s="32">
        <f t="shared" si="102"/>
        <v>2.4390243902439025E-2</v>
      </c>
      <c r="F191" s="18">
        <f>IF(ISNUMBER(D191), $B199 * E191, "")</f>
        <v>3658.5365853658536</v>
      </c>
      <c r="G191" s="31">
        <v>127</v>
      </c>
      <c r="H191" s="32">
        <f t="shared" si="103"/>
        <v>3.2520325203252036E-2</v>
      </c>
      <c r="I191" s="101">
        <f>IF(ISNUMBER(G191), $B199 * H191, "")</f>
        <v>4878.0487804878057</v>
      </c>
      <c r="J191" s="15">
        <v>127</v>
      </c>
      <c r="K191" s="32">
        <f t="shared" si="104"/>
        <v>3.2520325203252036E-2</v>
      </c>
      <c r="L191" s="18">
        <f>IF(ISNUMBER(J191), $B199 * K191, "")</f>
        <v>4878.0487804878057</v>
      </c>
      <c r="M191" s="31">
        <v>126</v>
      </c>
      <c r="N191" s="32">
        <f t="shared" si="105"/>
        <v>2.4390243902439025E-2</v>
      </c>
      <c r="O191" s="18">
        <f>IF(ISNUMBER(M191), $B199 * N191, "")</f>
        <v>3658.5365853658536</v>
      </c>
      <c r="Q191" s="264"/>
      <c r="R191" s="264"/>
      <c r="S191" s="264"/>
    </row>
    <row r="192" spans="1:19" ht="17.25" thickBot="1">
      <c r="A192" s="125" t="s">
        <v>328</v>
      </c>
      <c r="B192" s="126">
        <v>0.23100000000000001</v>
      </c>
      <c r="C192" s="77">
        <v>-3.7499999999999999E-2</v>
      </c>
      <c r="D192" s="15">
        <v>0.24299999999999999</v>
      </c>
      <c r="E192" s="32">
        <f t="shared" si="102"/>
        <v>5.1948051948051868E-2</v>
      </c>
      <c r="F192" s="18">
        <f>IF(ISNUMBER(D192), $B199 * E192, "")</f>
        <v>7792.2077922077806</v>
      </c>
      <c r="G192" s="31">
        <v>0.23200000000000001</v>
      </c>
      <c r="H192" s="32">
        <f t="shared" si="103"/>
        <v>4.3290043290043325E-3</v>
      </c>
      <c r="I192" s="101">
        <f>IF(ISNUMBER(G192), $B199 * H192, "")</f>
        <v>649.35064935064986</v>
      </c>
      <c r="J192" s="15">
        <v>0.23100000000000001</v>
      </c>
      <c r="K192" s="32">
        <f t="shared" si="104"/>
        <v>0</v>
      </c>
      <c r="L192" s="18">
        <f>IF(ISNUMBER(J192), $B199 * K192, "")</f>
        <v>0</v>
      </c>
      <c r="M192" s="31">
        <v>0.23499999999999999</v>
      </c>
      <c r="N192" s="32">
        <f t="shared" si="105"/>
        <v>1.7316017316017212E-2</v>
      </c>
      <c r="O192" s="18">
        <f>IF(ISNUMBER(M192), $B199 * N192, "")</f>
        <v>2597.4025974025817</v>
      </c>
      <c r="Q192" s="274"/>
      <c r="R192" s="274"/>
      <c r="S192" s="274"/>
    </row>
    <row r="193" spans="1:19" ht="17.25" thickBot="1">
      <c r="A193" s="127" t="s">
        <v>108</v>
      </c>
      <c r="B193" s="128">
        <v>169</v>
      </c>
      <c r="C193" s="78">
        <v>-4.5197740100000001E-2</v>
      </c>
      <c r="D193" s="20">
        <v>170</v>
      </c>
      <c r="E193" s="21">
        <f t="shared" si="102"/>
        <v>5.9171597633136093E-3</v>
      </c>
      <c r="F193" s="22">
        <f>IF(ISNUMBER(D193), $B199 * E193, "")</f>
        <v>887.5739644970414</v>
      </c>
      <c r="G193" s="30">
        <v>172</v>
      </c>
      <c r="H193" s="21">
        <f t="shared" si="103"/>
        <v>1.7751479289940829E-2</v>
      </c>
      <c r="I193" s="105">
        <f>IF(ISNUMBER(G193), $B199 * H193, "")</f>
        <v>2662.7218934911243</v>
      </c>
      <c r="J193" s="20">
        <v>171</v>
      </c>
      <c r="K193" s="21">
        <f t="shared" si="104"/>
        <v>1.1834319526627219E-2</v>
      </c>
      <c r="L193" s="22">
        <f>IF(ISNUMBER(J193), $B199 * K193, "")</f>
        <v>1775.1479289940828</v>
      </c>
      <c r="M193" s="30">
        <v>173</v>
      </c>
      <c r="N193" s="21">
        <f t="shared" si="105"/>
        <v>2.3668639053254437E-2</v>
      </c>
      <c r="O193" s="22">
        <f>IF(ISNUMBER(M193), $B199 * N193, "")</f>
        <v>3550.2958579881656</v>
      </c>
      <c r="Q193" s="274"/>
      <c r="R193" s="274"/>
      <c r="S193" s="274"/>
    </row>
    <row r="194" spans="1:19" ht="17.25" thickBot="1">
      <c r="A194" s="125" t="s">
        <v>332</v>
      </c>
      <c r="B194" s="129">
        <v>1530</v>
      </c>
      <c r="C194" s="80">
        <v>-5.84615385E-2</v>
      </c>
      <c r="D194" s="106">
        <v>1375</v>
      </c>
      <c r="E194" s="107">
        <f>IF(ISNUMBER(D194), (D194 - $B194) / $B194, "")</f>
        <v>-0.10130718954248366</v>
      </c>
      <c r="F194" s="108">
        <f>IF(ISNUMBER(D194), $B199 * E194, "")</f>
        <v>-15196.078431372549</v>
      </c>
      <c r="G194" s="109">
        <v>1360</v>
      </c>
      <c r="H194" s="107">
        <f>IF(ISNUMBER(G194), (G194 - $B194) / $B194, "")</f>
        <v>-0.1111111111111111</v>
      </c>
      <c r="I194" s="110">
        <f>IF(ISNUMBER(G194), $B199 * H194, "")</f>
        <v>-16666.666666666664</v>
      </c>
      <c r="J194" s="106">
        <v>1375</v>
      </c>
      <c r="K194" s="107">
        <f>IF(ISNUMBER(J194), (J194 - $B194) / $B194, "")</f>
        <v>-0.10130718954248366</v>
      </c>
      <c r="L194" s="108">
        <f>IF(ISNUMBER(J194), $B199 * K194, "")</f>
        <v>-15196.078431372549</v>
      </c>
      <c r="M194" s="109">
        <v>1380</v>
      </c>
      <c r="N194" s="107">
        <f>IF(ISNUMBER(M194), (M194 - $B194) / $B194, "")</f>
        <v>-9.8039215686274508E-2</v>
      </c>
      <c r="O194" s="108">
        <f>IF(ISNUMBER(M194), $B199 * N194, "")</f>
        <v>-14705.882352941177</v>
      </c>
      <c r="Q194" s="264"/>
      <c r="R194" s="264"/>
      <c r="S194" s="264"/>
    </row>
    <row r="195" spans="1:19" ht="17.25" thickBot="1">
      <c r="A195" s="125" t="s">
        <v>196</v>
      </c>
      <c r="B195" s="126">
        <v>16600</v>
      </c>
      <c r="C195" s="77">
        <v>-7.2625698299999999E-2</v>
      </c>
      <c r="D195" s="15">
        <v>15940</v>
      </c>
      <c r="E195" s="32">
        <f t="shared" ref="E195:E198" si="106">IF(ISNUMBER(D195), (D195 - $B195) / $B195, "")</f>
        <v>-3.9759036144578312E-2</v>
      </c>
      <c r="F195" s="18">
        <f>IF(ISNUMBER(D195), $B199 * E195, "")</f>
        <v>-5963.8554216867469</v>
      </c>
      <c r="G195" s="31">
        <v>15730</v>
      </c>
      <c r="H195" s="32">
        <f t="shared" ref="H195:H198" si="107">IF(ISNUMBER(G195), (G195 - $B195) / $B195, "")</f>
        <v>-5.2409638554216868E-2</v>
      </c>
      <c r="I195" s="101">
        <f>IF(ISNUMBER(G195), $B199 * H195, "")</f>
        <v>-7861.4457831325299</v>
      </c>
      <c r="J195" s="15">
        <v>17030</v>
      </c>
      <c r="K195" s="32">
        <f t="shared" ref="K195:K198" si="108">IF(ISNUMBER(J195), (J195 - $B195) / $B195, "")</f>
        <v>2.5903614457831327E-2</v>
      </c>
      <c r="L195" s="18">
        <f>IF(ISNUMBER(J195), $B199 * K195, "")</f>
        <v>3885.542168674699</v>
      </c>
      <c r="M195" s="31">
        <v>16610</v>
      </c>
      <c r="N195" s="32">
        <f t="shared" ref="N195:N198" si="109">IF(ISNUMBER(M195), (M195 - $B195) / $B195, "")</f>
        <v>6.0240963855421692E-4</v>
      </c>
      <c r="O195" s="18">
        <f>IF(ISNUMBER(M195), $B199 * N195, "")</f>
        <v>90.361445783132538</v>
      </c>
      <c r="Q195" s="264"/>
      <c r="R195" s="264"/>
      <c r="S195" s="264"/>
    </row>
    <row r="196" spans="1:19" ht="17.25" thickBot="1">
      <c r="A196" s="125" t="s">
        <v>194</v>
      </c>
      <c r="B196" s="126">
        <v>4125</v>
      </c>
      <c r="C196" s="77">
        <v>-7.5112107600000005E-2</v>
      </c>
      <c r="D196" s="15">
        <v>4005</v>
      </c>
      <c r="E196" s="32">
        <f t="shared" si="106"/>
        <v>-2.9090909090909091E-2</v>
      </c>
      <c r="F196" s="18">
        <f>IF(ISNUMBER(D196), $B199 * E196, "")</f>
        <v>-4363.636363636364</v>
      </c>
      <c r="G196" s="31">
        <v>4035</v>
      </c>
      <c r="H196" s="32">
        <f t="shared" si="107"/>
        <v>-2.181818181818182E-2</v>
      </c>
      <c r="I196" s="101">
        <f>IF(ISNUMBER(G196), $B199 * H196, "")</f>
        <v>-3272.727272727273</v>
      </c>
      <c r="J196" s="15">
        <v>4070</v>
      </c>
      <c r="K196" s="32">
        <f t="shared" si="108"/>
        <v>-1.3333333333333334E-2</v>
      </c>
      <c r="L196" s="18">
        <f>IF(ISNUMBER(J196), $B199 * K196, "")</f>
        <v>-2000.0000000000002</v>
      </c>
      <c r="M196" s="31">
        <v>4080</v>
      </c>
      <c r="N196" s="32">
        <f t="shared" si="109"/>
        <v>-1.090909090909091E-2</v>
      </c>
      <c r="O196" s="18">
        <f>IF(ISNUMBER(M196), $B199 * N196, "")</f>
        <v>-1636.3636363636365</v>
      </c>
      <c r="Q196" s="264"/>
      <c r="R196" s="264"/>
      <c r="S196" s="264"/>
    </row>
    <row r="197" spans="1:19">
      <c r="A197" s="125" t="s">
        <v>142</v>
      </c>
      <c r="B197" s="126">
        <v>118</v>
      </c>
      <c r="C197" s="77">
        <v>-7.8125E-2</v>
      </c>
      <c r="D197" s="15">
        <v>119</v>
      </c>
      <c r="E197" s="32">
        <f t="shared" si="106"/>
        <v>8.4745762711864406E-3</v>
      </c>
      <c r="F197" s="18">
        <f>IF(ISNUMBER(D197), $B199 * E197, "")</f>
        <v>1271.1864406779662</v>
      </c>
      <c r="G197" s="31">
        <v>119</v>
      </c>
      <c r="H197" s="32">
        <f t="shared" si="107"/>
        <v>8.4745762711864406E-3</v>
      </c>
      <c r="I197" s="101">
        <f>IF(ISNUMBER(G197), $B199 * H197, "")</f>
        <v>1271.1864406779662</v>
      </c>
      <c r="J197" s="15">
        <v>119</v>
      </c>
      <c r="K197" s="32">
        <f t="shared" si="108"/>
        <v>8.4745762711864406E-3</v>
      </c>
      <c r="L197" s="18">
        <f>IF(ISNUMBER(J197), $B199 * K197, "")</f>
        <v>1271.1864406779662</v>
      </c>
      <c r="M197" s="31">
        <v>119</v>
      </c>
      <c r="N197" s="32">
        <f t="shared" si="109"/>
        <v>8.4745762711864406E-3</v>
      </c>
      <c r="O197" s="18">
        <f>IF(ISNUMBER(M197), $B199 * N197, "")</f>
        <v>1271.1864406779662</v>
      </c>
      <c r="Q197" s="253"/>
      <c r="R197" s="254"/>
      <c r="S197" s="255"/>
    </row>
    <row r="198" spans="1:19" ht="17.25" thickBot="1">
      <c r="A198" s="130" t="s">
        <v>166</v>
      </c>
      <c r="B198" s="131">
        <v>2850</v>
      </c>
      <c r="C198" s="79">
        <v>-0.11076443060000001</v>
      </c>
      <c r="D198" s="24">
        <v>2725</v>
      </c>
      <c r="E198" s="25">
        <f t="shared" si="106"/>
        <v>-4.3859649122807015E-2</v>
      </c>
      <c r="F198" s="104">
        <f>IF(ISNUMBER(D198), $B199 * E198, "")</f>
        <v>-6578.9473684210525</v>
      </c>
      <c r="G198" s="102">
        <v>2730</v>
      </c>
      <c r="H198" s="25">
        <f t="shared" si="107"/>
        <v>-4.2105263157894736E-2</v>
      </c>
      <c r="I198" s="103">
        <f>IF(ISNUMBER(G198), $B199 * H198, "")</f>
        <v>-6315.78947368421</v>
      </c>
      <c r="J198" s="24">
        <v>2740</v>
      </c>
      <c r="K198" s="25">
        <f t="shared" si="108"/>
        <v>-3.8596491228070177E-2</v>
      </c>
      <c r="L198" s="104">
        <f>IF(ISNUMBER(J198), $B199 * K198, "")</f>
        <v>-5789.4736842105267</v>
      </c>
      <c r="M198" s="102">
        <v>2875</v>
      </c>
      <c r="N198" s="25">
        <f t="shared" si="109"/>
        <v>8.771929824561403E-3</v>
      </c>
      <c r="O198" s="104">
        <f>IF(ISNUMBER(M198), $B199 * N198, "")</f>
        <v>1315.7894736842104</v>
      </c>
      <c r="Q198" s="256"/>
      <c r="R198" s="257"/>
      <c r="S198" s="258"/>
    </row>
    <row r="199" spans="1:19" ht="17.25" thickBot="1">
      <c r="A199" s="132" t="s">
        <v>268</v>
      </c>
      <c r="B199" s="317">
        <f>$B$37</f>
        <v>150000</v>
      </c>
      <c r="C199" s="318"/>
      <c r="D199" s="26" t="s">
        <v>269</v>
      </c>
      <c r="E199" s="27">
        <f>IF(COUNT(E179:E198), SUM(E179:E198) / COUNT(E179:E198), 0)</f>
        <v>-7.408739304469533E-3</v>
      </c>
      <c r="F199" s="28">
        <f>SUM(F179:F198)</f>
        <v>-22226.2179134086</v>
      </c>
      <c r="G199" s="26" t="s">
        <v>269</v>
      </c>
      <c r="H199" s="27">
        <f>IF(COUNT(H179:H198), SUM(H179:H198) / COUNT(H179:H198), 0)</f>
        <v>-4.4562943545434427E-3</v>
      </c>
      <c r="I199" s="28">
        <f>SUM(I179:I198)</f>
        <v>-13368.883063630326</v>
      </c>
      <c r="J199" s="26" t="s">
        <v>269</v>
      </c>
      <c r="K199" s="27">
        <f>IF(COUNT(K179:K198), SUM(K179:K198) / COUNT(K179:K198), 0)</f>
        <v>1.2153214146402903E-3</v>
      </c>
      <c r="L199" s="28">
        <f>SUM(L179:L198)</f>
        <v>3645.964243920871</v>
      </c>
      <c r="M199" s="26" t="s">
        <v>269</v>
      </c>
      <c r="N199" s="27">
        <f>IF(COUNT(N179:N198), SUM(N179:N198) / COUNT(N179:N198), 0)</f>
        <v>1.2014154890194265E-2</v>
      </c>
      <c r="O199" s="28">
        <f>SUM(O179:O198)</f>
        <v>36042.464670582784</v>
      </c>
      <c r="Q199" s="259"/>
      <c r="R199" s="260"/>
      <c r="S199" s="261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88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88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88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88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88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88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88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88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88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88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879" priority="157">
      <formula>AND($N17 &gt; 0, ISNUMBER($N17))</formula>
    </cfRule>
    <cfRule type="expression" dxfId="878" priority="158">
      <formula>AND($N17 = 0 * ISNUMBER($N17))</formula>
    </cfRule>
    <cfRule type="expression" dxfId="877" priority="159">
      <formula>AND($N17 &lt; 0, ISNUMBER($N17))</formula>
    </cfRule>
  </conditionalFormatting>
  <conditionalFormatting sqref="A17:F36">
    <cfRule type="expression" dxfId="876" priority="166">
      <formula>AND($E17 &gt; 0, ISNUMBER($E17))</formula>
    </cfRule>
    <cfRule type="expression" dxfId="875" priority="167">
      <formula>AND($E17 = 0 * ISNUMBER($E17))</formula>
    </cfRule>
    <cfRule type="expression" dxfId="874" priority="168">
      <formula>AND($E17 &lt; 0, ISNUMBER($E17))</formula>
    </cfRule>
  </conditionalFormatting>
  <conditionalFormatting sqref="A17:C36 G17:I36">
    <cfRule type="expression" dxfId="873" priority="163">
      <formula>AND($H17 &gt; 0, ISNUMBER($H17))</formula>
    </cfRule>
    <cfRule type="expression" dxfId="872" priority="164">
      <formula>AND($H17 = 0 * ISNUMBER($H17))</formula>
    </cfRule>
    <cfRule type="expression" dxfId="871" priority="165">
      <formula>AND($H17 &lt; 0, ISNUMBER($H17))</formula>
    </cfRule>
  </conditionalFormatting>
  <conditionalFormatting sqref="A17:C36 J17:L36">
    <cfRule type="expression" dxfId="870" priority="160">
      <formula>AND($K17 &gt; 0, ISNUMBER($K17))</formula>
    </cfRule>
    <cfRule type="expression" dxfId="869" priority="161">
      <formula>AND($K17 = 0 * ISNUMBER($K17))</formula>
    </cfRule>
    <cfRule type="expression" dxfId="868" priority="162">
      <formula>AND($K17 &lt; 0, ISNUMBER($K17))</formula>
    </cfRule>
  </conditionalFormatting>
  <conditionalFormatting sqref="D15:F16 E37:F37">
    <cfRule type="expression" dxfId="867" priority="154">
      <formula>$E$37 &gt; 0</formula>
    </cfRule>
    <cfRule type="expression" dxfId="866" priority="155">
      <formula>$E$37 = 0</formula>
    </cfRule>
    <cfRule type="expression" dxfId="865" priority="156">
      <formula>$E$37 &lt; 0</formula>
    </cfRule>
  </conditionalFormatting>
  <conditionalFormatting sqref="G15:I16 H37:I37">
    <cfRule type="expression" dxfId="864" priority="151">
      <formula>$H$37 &gt; 0</formula>
    </cfRule>
    <cfRule type="expression" dxfId="863" priority="152">
      <formula>$H$37 = 0</formula>
    </cfRule>
    <cfRule type="expression" dxfId="862" priority="153">
      <formula>$H$37 &lt; 0</formula>
    </cfRule>
  </conditionalFormatting>
  <conditionalFormatting sqref="J15:L16 K37:L37">
    <cfRule type="expression" dxfId="861" priority="148">
      <formula>$K$37 &gt; 0</formula>
    </cfRule>
    <cfRule type="expression" dxfId="860" priority="149">
      <formula>$K$37 = 0</formula>
    </cfRule>
    <cfRule type="expression" dxfId="859" priority="150">
      <formula>$K$37 &lt; 0</formula>
    </cfRule>
  </conditionalFormatting>
  <conditionalFormatting sqref="M15:O16 N37:O37">
    <cfRule type="expression" dxfId="858" priority="145">
      <formula>$N$37 &gt; 0</formula>
    </cfRule>
    <cfRule type="expression" dxfId="857" priority="146">
      <formula>$N$37 = 0</formula>
    </cfRule>
    <cfRule type="expression" dxfId="856" priority="147">
      <formula>$N$37 &lt; 0</formula>
    </cfRule>
  </conditionalFormatting>
  <conditionalFormatting sqref="A44:C63 M44:O63">
    <cfRule type="expression" dxfId="855" priority="133">
      <formula>AND($N44 &gt; 0, ISNUMBER($N44))</formula>
    </cfRule>
    <cfRule type="expression" dxfId="854" priority="134">
      <formula>AND($N44 = 0 * ISNUMBER($N44))</formula>
    </cfRule>
    <cfRule type="expression" dxfId="853" priority="135">
      <formula>AND($N44 &lt; 0, ISNUMBER($N44))</formula>
    </cfRule>
  </conditionalFormatting>
  <conditionalFormatting sqref="A44:F63">
    <cfRule type="expression" dxfId="852" priority="142">
      <formula>AND($E44 &gt; 0, ISNUMBER($E44))</formula>
    </cfRule>
    <cfRule type="expression" dxfId="851" priority="143">
      <formula>AND($E44 = 0 * ISNUMBER($E44))</formula>
    </cfRule>
    <cfRule type="expression" dxfId="850" priority="144">
      <formula>AND($E44 &lt; 0, ISNUMBER($E44))</formula>
    </cfRule>
  </conditionalFormatting>
  <conditionalFormatting sqref="A44:C63 G44:I63">
    <cfRule type="expression" dxfId="849" priority="139">
      <formula>AND($H44 &gt; 0, ISNUMBER($H44))</formula>
    </cfRule>
    <cfRule type="expression" dxfId="848" priority="140">
      <formula>AND($H44 = 0 * ISNUMBER($H44))</formula>
    </cfRule>
    <cfRule type="expression" dxfId="847" priority="141">
      <formula>AND($H44 &lt; 0, ISNUMBER($H44))</formula>
    </cfRule>
  </conditionalFormatting>
  <conditionalFormatting sqref="A44:C63 J44:L63">
    <cfRule type="expression" dxfId="846" priority="136">
      <formula>AND($K44 &gt; 0, ISNUMBER($K44))</formula>
    </cfRule>
    <cfRule type="expression" dxfId="845" priority="137">
      <formula>AND($K44 = 0 * ISNUMBER($K44))</formula>
    </cfRule>
    <cfRule type="expression" dxfId="844" priority="138">
      <formula>AND($K44 &lt; 0, ISNUMBER($K44))</formula>
    </cfRule>
  </conditionalFormatting>
  <conditionalFormatting sqref="D42:F43 E64:F64">
    <cfRule type="expression" dxfId="843" priority="130">
      <formula>$E$64 &gt; 0</formula>
    </cfRule>
    <cfRule type="expression" dxfId="842" priority="131">
      <formula>$E$64 = 0</formula>
    </cfRule>
    <cfRule type="expression" dxfId="841" priority="132">
      <formula>$E$64 &lt; 0</formula>
    </cfRule>
  </conditionalFormatting>
  <conditionalFormatting sqref="G42:I43 H64:I64">
    <cfRule type="expression" dxfId="840" priority="127">
      <formula>$H$64 &gt; 0</formula>
    </cfRule>
    <cfRule type="expression" dxfId="839" priority="128">
      <formula>$H$64 = 0</formula>
    </cfRule>
    <cfRule type="expression" dxfId="838" priority="129">
      <formula>$H$64 &lt; 0</formula>
    </cfRule>
  </conditionalFormatting>
  <conditionalFormatting sqref="J42:L43 K64:L64">
    <cfRule type="expression" dxfId="837" priority="124">
      <formula>$K$64 &gt; 0</formula>
    </cfRule>
    <cfRule type="expression" dxfId="836" priority="125">
      <formula>$K$64 = 0</formula>
    </cfRule>
    <cfRule type="expression" dxfId="835" priority="126">
      <formula>$K$64 &lt; 0</formula>
    </cfRule>
  </conditionalFormatting>
  <conditionalFormatting sqref="M42:O43 N64:O64">
    <cfRule type="expression" dxfId="834" priority="121">
      <formula>$N$64 &gt; 0</formula>
    </cfRule>
    <cfRule type="expression" dxfId="833" priority="122">
      <formula>$N$64 = 0</formula>
    </cfRule>
    <cfRule type="expression" dxfId="832" priority="123">
      <formula>$N$64 &lt; 0</formula>
    </cfRule>
  </conditionalFormatting>
  <conditionalFormatting sqref="A71:C90 M71:O90">
    <cfRule type="expression" dxfId="831" priority="109">
      <formula>AND($N71 &gt; 0, ISNUMBER($N71))</formula>
    </cfRule>
    <cfRule type="expression" dxfId="830" priority="110">
      <formula>AND($N71 = 0 * ISNUMBER($N71))</formula>
    </cfRule>
    <cfRule type="expression" dxfId="829" priority="111">
      <formula>AND($N71 &lt; 0, ISNUMBER($N71))</formula>
    </cfRule>
  </conditionalFormatting>
  <conditionalFormatting sqref="A71:F90">
    <cfRule type="expression" dxfId="828" priority="118">
      <formula>AND($E71 &gt; 0, ISNUMBER($E71))</formula>
    </cfRule>
    <cfRule type="expression" dxfId="827" priority="119">
      <formula>AND($E71 = 0 * ISNUMBER($E71))</formula>
    </cfRule>
    <cfRule type="expression" dxfId="826" priority="120">
      <formula>AND($E71 &lt; 0, ISNUMBER($E71))</formula>
    </cfRule>
  </conditionalFormatting>
  <conditionalFormatting sqref="A71:C90 G71:I90">
    <cfRule type="expression" dxfId="825" priority="115">
      <formula>AND($H71 &gt; 0, ISNUMBER($H71))</formula>
    </cfRule>
    <cfRule type="expression" dxfId="824" priority="116">
      <formula>AND($H71 = 0 * ISNUMBER($H71))</formula>
    </cfRule>
    <cfRule type="expression" dxfId="823" priority="117">
      <formula>AND($H71 &lt; 0, ISNUMBER($H71))</formula>
    </cfRule>
  </conditionalFormatting>
  <conditionalFormatting sqref="A71:C90 J71:L90">
    <cfRule type="expression" dxfId="822" priority="112">
      <formula>AND($K71 &gt; 0, ISNUMBER($K71))</formula>
    </cfRule>
    <cfRule type="expression" dxfId="821" priority="113">
      <formula>AND($K71 = 0 * ISNUMBER($K71))</formula>
    </cfRule>
    <cfRule type="expression" dxfId="820" priority="114">
      <formula>AND($K71 &lt; 0, ISNUMBER($K71))</formula>
    </cfRule>
  </conditionalFormatting>
  <conditionalFormatting sqref="D69:F70 E91:F91">
    <cfRule type="expression" dxfId="819" priority="106">
      <formula>$E$91 &gt; 0</formula>
    </cfRule>
    <cfRule type="expression" dxfId="818" priority="107">
      <formula>$E$91 = 0</formula>
    </cfRule>
    <cfRule type="expression" dxfId="817" priority="108">
      <formula>$E$91 &lt; 0</formula>
    </cfRule>
  </conditionalFormatting>
  <conditionalFormatting sqref="G69:I70 H91:I91">
    <cfRule type="expression" dxfId="816" priority="103">
      <formula>$H$91 &gt; 0</formula>
    </cfRule>
    <cfRule type="expression" dxfId="815" priority="104">
      <formula>$H$91 = 0</formula>
    </cfRule>
    <cfRule type="expression" dxfId="814" priority="105">
      <formula>$H$91 &lt; 0</formula>
    </cfRule>
  </conditionalFormatting>
  <conditionalFormatting sqref="J69:L70 K91:L91">
    <cfRule type="expression" dxfId="813" priority="100">
      <formula>$K$91 &gt; 0</formula>
    </cfRule>
    <cfRule type="expression" dxfId="812" priority="101">
      <formula>$K$91 = 0</formula>
    </cfRule>
    <cfRule type="expression" dxfId="811" priority="102">
      <formula>$K$91 &lt; 0</formula>
    </cfRule>
  </conditionalFormatting>
  <conditionalFormatting sqref="M69:O70 N91:O91">
    <cfRule type="expression" dxfId="810" priority="97">
      <formula>$N$91 &gt; 0</formula>
    </cfRule>
    <cfRule type="expression" dxfId="809" priority="98">
      <formula>$N$91 = 0</formula>
    </cfRule>
    <cfRule type="expression" dxfId="808" priority="99">
      <formula>$N$91 &lt; 0</formula>
    </cfRule>
  </conditionalFormatting>
  <conditionalFormatting sqref="A98:C117 M98:O117">
    <cfRule type="expression" dxfId="807" priority="85">
      <formula>AND($N98 &gt; 0, ISNUMBER($N98))</formula>
    </cfRule>
    <cfRule type="expression" dxfId="806" priority="86">
      <formula>AND($N98 = 0 * ISNUMBER($N98))</formula>
    </cfRule>
    <cfRule type="expression" dxfId="805" priority="87">
      <formula>AND($N98 &lt; 0, ISNUMBER($N98))</formula>
    </cfRule>
  </conditionalFormatting>
  <conditionalFormatting sqref="A98:F117">
    <cfRule type="expression" dxfId="804" priority="94">
      <formula>AND($E98 &gt; 0, ISNUMBER($E98))</formula>
    </cfRule>
    <cfRule type="expression" dxfId="803" priority="95">
      <formula>AND($E98 = 0 * ISNUMBER($E98))</formula>
    </cfRule>
    <cfRule type="expression" dxfId="802" priority="96">
      <formula>AND($E98 &lt; 0, ISNUMBER($E98))</formula>
    </cfRule>
  </conditionalFormatting>
  <conditionalFormatting sqref="A98:C117 G98:I117">
    <cfRule type="expression" dxfId="801" priority="91">
      <formula>AND($H98 &gt; 0, ISNUMBER($H98))</formula>
    </cfRule>
    <cfRule type="expression" dxfId="800" priority="92">
      <formula>AND($H98 = 0 * ISNUMBER($H98))</formula>
    </cfRule>
    <cfRule type="expression" dxfId="799" priority="93">
      <formula>AND($H98 &lt; 0, ISNUMBER($H98))</formula>
    </cfRule>
  </conditionalFormatting>
  <conditionalFormatting sqref="A98:C117 J98:L117">
    <cfRule type="expression" dxfId="798" priority="88">
      <formula>AND($K98 &gt; 0, ISNUMBER($K98))</formula>
    </cfRule>
    <cfRule type="expression" dxfId="797" priority="89">
      <formula>AND($K98 = 0 * ISNUMBER($K98))</formula>
    </cfRule>
    <cfRule type="expression" dxfId="796" priority="90">
      <formula>AND($K98 &lt; 0, ISNUMBER($K98))</formula>
    </cfRule>
  </conditionalFormatting>
  <conditionalFormatting sqref="D96:F97 E118:F118">
    <cfRule type="expression" dxfId="795" priority="82">
      <formula>$E$118 &gt; 0</formula>
    </cfRule>
    <cfRule type="expression" dxfId="794" priority="83">
      <formula>$E$118 = 0</formula>
    </cfRule>
    <cfRule type="expression" dxfId="793" priority="84">
      <formula>$E$118 &lt; 0</formula>
    </cfRule>
  </conditionalFormatting>
  <conditionalFormatting sqref="G96:I97 H118:I118">
    <cfRule type="expression" dxfId="792" priority="79">
      <formula>$H$118 &gt; 0</formula>
    </cfRule>
    <cfRule type="expression" dxfId="791" priority="80">
      <formula>$H$118 = 0</formula>
    </cfRule>
    <cfRule type="expression" dxfId="790" priority="81">
      <formula>$H$118 &lt; 0</formula>
    </cfRule>
  </conditionalFormatting>
  <conditionalFormatting sqref="J96:L97 K118:L118">
    <cfRule type="expression" dxfId="789" priority="76">
      <formula>$K$118 &gt; 0</formula>
    </cfRule>
    <cfRule type="expression" dxfId="788" priority="77">
      <formula>$K$118 = 0</formula>
    </cfRule>
    <cfRule type="expression" dxfId="787" priority="78">
      <formula>$K$118 &lt; 0</formula>
    </cfRule>
  </conditionalFormatting>
  <conditionalFormatting sqref="M96:O97 N118:O118">
    <cfRule type="expression" dxfId="786" priority="73">
      <formula>$N$118 &gt; 0</formula>
    </cfRule>
    <cfRule type="expression" dxfId="785" priority="74">
      <formula>$N$118 = 0</formula>
    </cfRule>
    <cfRule type="expression" dxfId="784" priority="75">
      <formula>$N$118 &lt; 0</formula>
    </cfRule>
  </conditionalFormatting>
  <conditionalFormatting sqref="A125:C144 M125:O144">
    <cfRule type="expression" dxfId="783" priority="61">
      <formula>AND($N125 &gt; 0, ISNUMBER($N125))</formula>
    </cfRule>
    <cfRule type="expression" dxfId="782" priority="62">
      <formula>AND($N125 = 0 * ISNUMBER($N125))</formula>
    </cfRule>
    <cfRule type="expression" dxfId="781" priority="63">
      <formula>AND($N125 &lt; 0, ISNUMBER($N125))</formula>
    </cfRule>
  </conditionalFormatting>
  <conditionalFormatting sqref="A125:F144">
    <cfRule type="expression" dxfId="780" priority="70">
      <formula>AND($E125 &gt; 0, ISNUMBER($E125))</formula>
    </cfRule>
    <cfRule type="expression" dxfId="779" priority="71">
      <formula>AND($E125 = 0 * ISNUMBER($E125))</formula>
    </cfRule>
    <cfRule type="expression" dxfId="778" priority="72">
      <formula>AND($E125 &lt; 0, ISNUMBER($E125))</formula>
    </cfRule>
  </conditionalFormatting>
  <conditionalFormatting sqref="A125:C144 G125:I144">
    <cfRule type="expression" dxfId="777" priority="67">
      <formula>AND($H125 &gt; 0, ISNUMBER($H125))</formula>
    </cfRule>
    <cfRule type="expression" dxfId="776" priority="68">
      <formula>AND($H125 = 0 * ISNUMBER($H125))</formula>
    </cfRule>
    <cfRule type="expression" dxfId="775" priority="69">
      <formula>AND($H125 &lt; 0, ISNUMBER($H125))</formula>
    </cfRule>
  </conditionalFormatting>
  <conditionalFormatting sqref="A125:C144 J125:L144">
    <cfRule type="expression" dxfId="774" priority="64">
      <formula>AND($K125 &gt; 0, ISNUMBER($K125))</formula>
    </cfRule>
    <cfRule type="expression" dxfId="773" priority="65">
      <formula>AND($K125 = 0 * ISNUMBER($K125))</formula>
    </cfRule>
    <cfRule type="expression" dxfId="772" priority="66">
      <formula>AND($K125 &lt; 0, ISNUMBER($K125))</formula>
    </cfRule>
  </conditionalFormatting>
  <conditionalFormatting sqref="D123:F124 E145:F145">
    <cfRule type="expression" dxfId="771" priority="58">
      <formula>$E$145 &gt; 0</formula>
    </cfRule>
    <cfRule type="expression" dxfId="770" priority="59">
      <formula>$E$145 = 0</formula>
    </cfRule>
    <cfRule type="expression" dxfId="769" priority="60">
      <formula>$E$145 &lt; 0</formula>
    </cfRule>
  </conditionalFormatting>
  <conditionalFormatting sqref="G123:I124 H145:I145">
    <cfRule type="expression" dxfId="768" priority="55">
      <formula>$H$145 &gt; 0</formula>
    </cfRule>
    <cfRule type="expression" dxfId="767" priority="56">
      <formula>$H$145 = 0</formula>
    </cfRule>
    <cfRule type="expression" dxfId="766" priority="57">
      <formula>$H$145 &lt; 0</formula>
    </cfRule>
  </conditionalFormatting>
  <conditionalFormatting sqref="J123:L124 K145:L145">
    <cfRule type="expression" dxfId="765" priority="52">
      <formula>$K$145 &gt; 0</formula>
    </cfRule>
    <cfRule type="expression" dxfId="764" priority="53">
      <formula>$K$145 = 0</formula>
    </cfRule>
    <cfRule type="expression" dxfId="763" priority="54">
      <formula>$K$145 &lt; 0</formula>
    </cfRule>
  </conditionalFormatting>
  <conditionalFormatting sqref="M123:O124 N145:O145">
    <cfRule type="expression" dxfId="762" priority="49">
      <formula>$N$145 &gt; 0</formula>
    </cfRule>
    <cfRule type="expression" dxfId="761" priority="50">
      <formula>$N$145 = 0</formula>
    </cfRule>
    <cfRule type="expression" dxfId="760" priority="51">
      <formula>$N$145 &lt; 0</formula>
    </cfRule>
  </conditionalFormatting>
  <conditionalFormatting sqref="A152:C171 M152:O171">
    <cfRule type="expression" dxfId="759" priority="37">
      <formula>AND($N152 &gt; 0, ISNUMBER($N152))</formula>
    </cfRule>
    <cfRule type="expression" dxfId="758" priority="38">
      <formula>AND($N152 = 0 * ISNUMBER($N152))</formula>
    </cfRule>
    <cfRule type="expression" dxfId="757" priority="39">
      <formula>AND($N152 &lt; 0, ISNUMBER($N152))</formula>
    </cfRule>
  </conditionalFormatting>
  <conditionalFormatting sqref="A152:F171">
    <cfRule type="expression" dxfId="756" priority="46">
      <formula>AND($E152 &gt; 0, ISNUMBER($E152))</formula>
    </cfRule>
    <cfRule type="expression" dxfId="755" priority="47">
      <formula>AND($E152 = 0 * ISNUMBER($E152))</formula>
    </cfRule>
    <cfRule type="expression" dxfId="754" priority="48">
      <formula>AND($E152 &lt; 0, ISNUMBER($E152))</formula>
    </cfRule>
  </conditionalFormatting>
  <conditionalFormatting sqref="A152:C171 G152:I171">
    <cfRule type="expression" dxfId="753" priority="43">
      <formula>AND($H152 &gt; 0, ISNUMBER($H152))</formula>
    </cfRule>
    <cfRule type="expression" dxfId="752" priority="44">
      <formula>AND($H152 = 0 * ISNUMBER($H152))</formula>
    </cfRule>
    <cfRule type="expression" dxfId="751" priority="45">
      <formula>AND($H152 &lt; 0, ISNUMBER($H152))</formula>
    </cfRule>
  </conditionalFormatting>
  <conditionalFormatting sqref="A152:C171 J152:L171">
    <cfRule type="expression" dxfId="750" priority="40">
      <formula>AND($K152 &gt; 0, ISNUMBER($K152))</formula>
    </cfRule>
    <cfRule type="expression" dxfId="749" priority="41">
      <formula>AND($K152 = 0 * ISNUMBER($K152))</formula>
    </cfRule>
    <cfRule type="expression" dxfId="748" priority="42">
      <formula>AND($K152 &lt; 0, ISNUMBER($K152))</formula>
    </cfRule>
  </conditionalFormatting>
  <conditionalFormatting sqref="D150:F151 E172:F172">
    <cfRule type="expression" dxfId="747" priority="34">
      <formula>$E$172 &gt; 0</formula>
    </cfRule>
    <cfRule type="expression" dxfId="746" priority="35">
      <formula>$E$172 = 0</formula>
    </cfRule>
    <cfRule type="expression" dxfId="745" priority="36">
      <formula>$E$172 &lt; 0</formula>
    </cfRule>
  </conditionalFormatting>
  <conditionalFormatting sqref="G150:I151 H172:I172">
    <cfRule type="expression" dxfId="744" priority="31">
      <formula>$H$172 &gt; 0</formula>
    </cfRule>
    <cfRule type="expression" dxfId="743" priority="32">
      <formula>$H$172 = 0</formula>
    </cfRule>
    <cfRule type="expression" dxfId="742" priority="33">
      <formula>$H$172 &lt; 0</formula>
    </cfRule>
  </conditionalFormatting>
  <conditionalFormatting sqref="J150:L151 K172:L172">
    <cfRule type="expression" dxfId="741" priority="28">
      <formula>$K$172 &gt; 0</formula>
    </cfRule>
    <cfRule type="expression" dxfId="740" priority="29">
      <formula>$K$172 = 0</formula>
    </cfRule>
    <cfRule type="expression" dxfId="739" priority="30">
      <formula>$K$172 &lt; 0</formula>
    </cfRule>
  </conditionalFormatting>
  <conditionalFormatting sqref="M150:O151 N172:O172">
    <cfRule type="expression" dxfId="738" priority="25">
      <formula>$N$172 &gt; 0</formula>
    </cfRule>
    <cfRule type="expression" dxfId="737" priority="26">
      <formula>$N$172 = 0</formula>
    </cfRule>
    <cfRule type="expression" dxfId="736" priority="27">
      <formula>$N$172 &lt; 0</formula>
    </cfRule>
  </conditionalFormatting>
  <conditionalFormatting sqref="A179:C198 M179:O198">
    <cfRule type="expression" dxfId="735" priority="13">
      <formula>AND($N179 &gt; 0, ISNUMBER($N179))</formula>
    </cfRule>
    <cfRule type="expression" dxfId="734" priority="14">
      <formula>AND($N179 = 0 * ISNUMBER($N179))</formula>
    </cfRule>
    <cfRule type="expression" dxfId="733" priority="15">
      <formula>AND($N179 &lt; 0, ISNUMBER($N179))</formula>
    </cfRule>
  </conditionalFormatting>
  <conditionalFormatting sqref="A179:F198">
    <cfRule type="expression" dxfId="732" priority="22">
      <formula>AND($E179 &gt; 0, ISNUMBER($E179))</formula>
    </cfRule>
    <cfRule type="expression" dxfId="731" priority="23">
      <formula>AND($E179 = 0 * ISNUMBER($E179))</formula>
    </cfRule>
    <cfRule type="expression" dxfId="730" priority="24">
      <formula>AND($E179 &lt; 0, ISNUMBER($E179))</formula>
    </cfRule>
  </conditionalFormatting>
  <conditionalFormatting sqref="A179:C198 G179:I198">
    <cfRule type="expression" dxfId="729" priority="19">
      <formula>AND($H179 &gt; 0, ISNUMBER($H179))</formula>
    </cfRule>
    <cfRule type="expression" dxfId="728" priority="20">
      <formula>AND($H179 = 0 * ISNUMBER($H179))</formula>
    </cfRule>
    <cfRule type="expression" dxfId="727" priority="21">
      <formula>AND($H179 &lt; 0, ISNUMBER($H179))</formula>
    </cfRule>
  </conditionalFormatting>
  <conditionalFormatting sqref="A179:C198 J179:L198">
    <cfRule type="expression" dxfId="726" priority="16">
      <formula>AND($K179 &gt; 0, ISNUMBER($K179))</formula>
    </cfRule>
    <cfRule type="expression" dxfId="725" priority="17">
      <formula>AND($K179 = 0 * ISNUMBER($K179))</formula>
    </cfRule>
    <cfRule type="expression" dxfId="724" priority="18">
      <formula>AND($K179 &lt; 0, ISNUMBER($K179))</formula>
    </cfRule>
  </conditionalFormatting>
  <conditionalFormatting sqref="D177:F178 E199:F199">
    <cfRule type="expression" dxfId="723" priority="10">
      <formula>$E$199 &gt; 0</formula>
    </cfRule>
    <cfRule type="expression" dxfId="722" priority="11">
      <formula>$E$199 = 0</formula>
    </cfRule>
    <cfRule type="expression" dxfId="721" priority="12">
      <formula>$E$199 &lt; 0</formula>
    </cfRule>
  </conditionalFormatting>
  <conditionalFormatting sqref="G177:I178 H199:I199">
    <cfRule type="expression" dxfId="720" priority="7">
      <formula>$H$199 &gt; 0</formula>
    </cfRule>
    <cfRule type="expression" dxfId="719" priority="8">
      <formula>$H$199 = 0</formula>
    </cfRule>
    <cfRule type="expression" dxfId="718" priority="9">
      <formula>$H$199 &lt; 0</formula>
    </cfRule>
  </conditionalFormatting>
  <conditionalFormatting sqref="J177:L178 K199:L199">
    <cfRule type="expression" dxfId="717" priority="4">
      <formula>$K$199 &gt; 0</formula>
    </cfRule>
    <cfRule type="expression" dxfId="716" priority="5">
      <formula>$K$199 = 0</formula>
    </cfRule>
    <cfRule type="expression" dxfId="715" priority="6">
      <formula>$K$199 &lt; 0</formula>
    </cfRule>
  </conditionalFormatting>
  <conditionalFormatting sqref="M177:O178 N199:O199">
    <cfRule type="expression" dxfId="714" priority="1">
      <formula>$N$199 &gt; 0</formula>
    </cfRule>
    <cfRule type="expression" dxfId="713" priority="2">
      <formula>$N$199 = 0</formula>
    </cfRule>
    <cfRule type="expression" dxfId="71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6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2DADBE-1DA1-4121-974A-018734C4C973}">
  <sheetPr codeName="Sheet27"/>
  <dimension ref="A1:S199"/>
  <sheetViews>
    <sheetView topLeftCell="A27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75" t="s">
        <v>0</v>
      </c>
      <c r="B1" s="276"/>
      <c r="C1" s="276"/>
      <c r="D1" s="276"/>
      <c r="E1" s="276"/>
      <c r="F1" s="277"/>
      <c r="G1" s="306">
        <v>44490</v>
      </c>
      <c r="H1" s="307"/>
      <c r="I1" s="308"/>
      <c r="J1" s="275" t="s">
        <v>1</v>
      </c>
      <c r="K1" s="276"/>
      <c r="L1" s="276"/>
      <c r="M1" s="276"/>
      <c r="N1" s="276"/>
      <c r="O1" s="277"/>
      <c r="Q1" s="275" t="s">
        <v>2</v>
      </c>
      <c r="R1" s="277"/>
    </row>
    <row r="2" spans="1:19" ht="17.25" customHeight="1">
      <c r="A2" s="117" t="s">
        <v>3</v>
      </c>
      <c r="B2" s="309" t="s">
        <v>8</v>
      </c>
      <c r="C2" s="310"/>
      <c r="D2" s="310"/>
      <c r="E2" s="310"/>
      <c r="F2" s="311"/>
      <c r="G2" s="303" t="s">
        <v>46</v>
      </c>
      <c r="H2" s="304"/>
      <c r="I2" s="305"/>
      <c r="J2" s="1" t="s">
        <v>3</v>
      </c>
      <c r="K2" s="309" t="s">
        <v>318</v>
      </c>
      <c r="L2" s="310"/>
      <c r="M2" s="310"/>
      <c r="N2" s="310"/>
      <c r="O2" s="311"/>
      <c r="Q2" s="2" t="s">
        <v>6</v>
      </c>
      <c r="R2" s="3">
        <v>0.375</v>
      </c>
    </row>
    <row r="3" spans="1:19" ht="17.25" customHeight="1" thickBot="1">
      <c r="A3" s="118" t="s">
        <v>7</v>
      </c>
      <c r="B3" s="300" t="s">
        <v>326</v>
      </c>
      <c r="C3" s="301"/>
      <c r="D3" s="301"/>
      <c r="E3" s="301"/>
      <c r="F3" s="302"/>
      <c r="G3" s="29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83,402 KRW (2.78%)</v>
      </c>
      <c r="H3" s="297"/>
      <c r="I3" s="298"/>
      <c r="J3" s="4" t="s">
        <v>7</v>
      </c>
      <c r="K3" s="300" t="s">
        <v>319</v>
      </c>
      <c r="L3" s="301"/>
      <c r="M3" s="301"/>
      <c r="N3" s="301"/>
      <c r="O3" s="302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300" t="s">
        <v>16</v>
      </c>
      <c r="C4" s="301"/>
      <c r="D4" s="301"/>
      <c r="E4" s="301"/>
      <c r="F4" s="302"/>
      <c r="G4" s="303" t="s">
        <v>44</v>
      </c>
      <c r="H4" s="304"/>
      <c r="I4" s="305"/>
      <c r="J4" s="4" t="s">
        <v>11</v>
      </c>
      <c r="K4" s="300" t="s">
        <v>320</v>
      </c>
      <c r="L4" s="301"/>
      <c r="M4" s="301"/>
      <c r="N4" s="301"/>
      <c r="O4" s="302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300" t="s">
        <v>317</v>
      </c>
      <c r="C5" s="301"/>
      <c r="D5" s="301"/>
      <c r="E5" s="301"/>
      <c r="F5" s="302"/>
      <c r="G5" s="29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4,440 KRW (0.18%)</v>
      </c>
      <c r="H5" s="297"/>
      <c r="I5" s="298"/>
      <c r="J5" s="4" t="s">
        <v>15</v>
      </c>
      <c r="K5" s="300" t="s">
        <v>321</v>
      </c>
      <c r="L5" s="301"/>
      <c r="M5" s="301"/>
      <c r="N5" s="301"/>
      <c r="O5" s="302"/>
    </row>
    <row r="6" spans="1:19">
      <c r="A6" s="118" t="s">
        <v>18</v>
      </c>
      <c r="B6" s="300"/>
      <c r="C6" s="301"/>
      <c r="D6" s="301"/>
      <c r="E6" s="301"/>
      <c r="F6" s="302"/>
      <c r="G6" s="303" t="s">
        <v>45</v>
      </c>
      <c r="H6" s="304"/>
      <c r="I6" s="305"/>
      <c r="J6" s="4" t="s">
        <v>18</v>
      </c>
      <c r="K6" s="300" t="s">
        <v>322</v>
      </c>
      <c r="L6" s="301"/>
      <c r="M6" s="301"/>
      <c r="N6" s="301"/>
      <c r="O6" s="302"/>
    </row>
    <row r="7" spans="1:19" ht="17.25" thickBot="1">
      <c r="A7" s="118" t="s">
        <v>21</v>
      </c>
      <c r="B7" s="300"/>
      <c r="C7" s="301"/>
      <c r="D7" s="301"/>
      <c r="E7" s="301"/>
      <c r="F7" s="302"/>
      <c r="G7" s="29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4,444 KRW (0.15%)</v>
      </c>
      <c r="H7" s="297"/>
      <c r="I7" s="298"/>
      <c r="J7" s="4" t="s">
        <v>21</v>
      </c>
      <c r="K7" s="300" t="s">
        <v>323</v>
      </c>
      <c r="L7" s="301"/>
      <c r="M7" s="301"/>
      <c r="N7" s="301"/>
      <c r="O7" s="302"/>
    </row>
    <row r="8" spans="1:19" ht="17.25" thickBot="1">
      <c r="A8" s="118" t="s">
        <v>24</v>
      </c>
      <c r="B8" s="300"/>
      <c r="C8" s="301"/>
      <c r="D8" s="301"/>
      <c r="E8" s="301"/>
      <c r="F8" s="302"/>
      <c r="G8" s="303" t="s">
        <v>253</v>
      </c>
      <c r="H8" s="304"/>
      <c r="I8" s="305"/>
      <c r="J8" s="4" t="s">
        <v>24</v>
      </c>
      <c r="K8" s="300"/>
      <c r="L8" s="301"/>
      <c r="M8" s="301"/>
      <c r="N8" s="301"/>
      <c r="O8" s="302"/>
      <c r="Q8" s="275" t="s">
        <v>27</v>
      </c>
      <c r="R8" s="277"/>
    </row>
    <row r="9" spans="1:19" ht="17.25" thickBot="1">
      <c r="A9" s="118" t="s">
        <v>28</v>
      </c>
      <c r="B9" s="300"/>
      <c r="C9" s="301"/>
      <c r="D9" s="301"/>
      <c r="E9" s="301"/>
      <c r="F9" s="302"/>
      <c r="G9" s="29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2,079 KRW (0.07%)</v>
      </c>
      <c r="H9" s="297"/>
      <c r="I9" s="298"/>
      <c r="J9" s="4" t="s">
        <v>28</v>
      </c>
      <c r="K9" s="300"/>
      <c r="L9" s="301"/>
      <c r="M9" s="301"/>
      <c r="N9" s="301"/>
      <c r="O9" s="302"/>
      <c r="Q9" s="2" t="s">
        <v>29</v>
      </c>
      <c r="R9" s="6">
        <v>10</v>
      </c>
    </row>
    <row r="10" spans="1:19">
      <c r="A10" s="118" t="s">
        <v>30</v>
      </c>
      <c r="B10" s="300"/>
      <c r="C10" s="301"/>
      <c r="D10" s="301"/>
      <c r="E10" s="301"/>
      <c r="F10" s="302"/>
      <c r="G10" s="303" t="s">
        <v>47</v>
      </c>
      <c r="H10" s="304"/>
      <c r="I10" s="305"/>
      <c r="J10" s="4" t="s">
        <v>30</v>
      </c>
      <c r="K10" s="300" t="s">
        <v>324</v>
      </c>
      <c r="L10" s="301"/>
      <c r="M10" s="301"/>
      <c r="N10" s="301"/>
      <c r="O10" s="302"/>
      <c r="Q10" s="2" t="s">
        <v>31</v>
      </c>
      <c r="R10" s="6">
        <v>100</v>
      </c>
    </row>
    <row r="11" spans="1:19" ht="17.25" thickBot="1">
      <c r="A11" s="119" t="s">
        <v>32</v>
      </c>
      <c r="B11" s="293" t="s">
        <v>325</v>
      </c>
      <c r="C11" s="294"/>
      <c r="D11" s="294"/>
      <c r="E11" s="294"/>
      <c r="F11" s="295"/>
      <c r="G11" s="29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97"/>
      <c r="I11" s="298"/>
      <c r="J11" s="7" t="s">
        <v>32</v>
      </c>
      <c r="K11" s="293" t="s">
        <v>316</v>
      </c>
      <c r="L11" s="294"/>
      <c r="M11" s="294"/>
      <c r="N11" s="294"/>
      <c r="O11" s="295"/>
      <c r="Q11" s="65" t="s">
        <v>33</v>
      </c>
      <c r="R11" s="8">
        <v>1000</v>
      </c>
    </row>
    <row r="12" spans="1:19" ht="17.25" thickBot="1"/>
    <row r="13" spans="1:19" ht="17.25" customHeight="1" thickBot="1">
      <c r="A13" s="275" t="s">
        <v>34</v>
      </c>
      <c r="B13" s="276"/>
      <c r="C13" s="276"/>
      <c r="D13" s="276"/>
      <c r="E13" s="276"/>
      <c r="F13" s="276"/>
      <c r="G13" s="276"/>
      <c r="H13" s="276"/>
      <c r="I13" s="276"/>
      <c r="J13" s="276"/>
      <c r="K13" s="276"/>
      <c r="L13" s="276"/>
      <c r="M13" s="276"/>
      <c r="N13" s="276"/>
      <c r="O13" s="277"/>
      <c r="Q13" s="274"/>
      <c r="R13" s="274"/>
      <c r="S13" s="274"/>
    </row>
    <row r="14" spans="1:19" ht="17.25" customHeight="1" thickBot="1">
      <c r="A14" s="237" t="s">
        <v>35</v>
      </c>
      <c r="B14" s="275" t="s">
        <v>36</v>
      </c>
      <c r="C14" s="277"/>
      <c r="D14" s="275" t="s">
        <v>37</v>
      </c>
      <c r="E14" s="276"/>
      <c r="F14" s="277"/>
      <c r="G14" s="278">
        <f>_xlfn.IFNA(VLOOKUP(B14, 현재가테이블!$B$2:$D$200, 2, FALSE), "-")</f>
        <v>74050000</v>
      </c>
      <c r="H14" s="279"/>
      <c r="I14" s="280"/>
      <c r="J14" s="275" t="s">
        <v>38</v>
      </c>
      <c r="K14" s="276"/>
      <c r="L14" s="277"/>
      <c r="M14" s="281">
        <f>_xlfn.IFNA(VLOOKUP(B14, 현재가테이블!$B$2:$D$200, 3, FALSE), "-")</f>
        <v>-1.04236269E-2</v>
      </c>
      <c r="N14" s="282"/>
      <c r="O14" s="283"/>
      <c r="Q14" s="274"/>
      <c r="R14" s="274"/>
      <c r="S14" s="274"/>
    </row>
    <row r="15" spans="1:19" ht="17.25" customHeight="1" thickBot="1">
      <c r="A15" s="312" t="s">
        <v>39</v>
      </c>
      <c r="B15" s="313" t="str">
        <f>TEXT($G$1, "[$-ko-KR]yyyy-mm-dd(ddd) ") &amp; "오전 00:00"</f>
        <v>2021-10-21(목) 오전 00:00</v>
      </c>
      <c r="C15" s="314"/>
      <c r="D15" s="288" t="str">
        <f>TEXT($G$1, "[$-ko-KR]yyyy-mm-dd(ddd) ") &amp; "오후 14:00"</f>
        <v>2021-10-21(목) 오후 14:00</v>
      </c>
      <c r="E15" s="289"/>
      <c r="F15" s="290"/>
      <c r="G15" s="288" t="str">
        <f>TEXT($G$1, "[$-ko-KR]yyyy-mm-dd(ddd) ") &amp; "오후 19:00"</f>
        <v>2021-10-21(목) 오후 19:00</v>
      </c>
      <c r="H15" s="289"/>
      <c r="I15" s="290"/>
      <c r="J15" s="288" t="str">
        <f>TEXT($G$1, "[$-ko-KR]yyyy-mm-dd(ddd) ") &amp; "오후 21:00"</f>
        <v>2021-10-21(목) 오후 21:00</v>
      </c>
      <c r="K15" s="289"/>
      <c r="L15" s="290"/>
      <c r="M15" s="288" t="str">
        <f>TEXT($G$1+1, "[$-ko-KR]yyyy-mm-dd(ddd) ") &amp; "오전 00:00"</f>
        <v>2021-10-22(금) 오전 00:00</v>
      </c>
      <c r="N15" s="289"/>
      <c r="O15" s="290"/>
      <c r="Q15" s="274"/>
      <c r="R15" s="274"/>
      <c r="S15" s="274"/>
    </row>
    <row r="16" spans="1:19" ht="17.25" customHeight="1" thickBot="1">
      <c r="A16" s="312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38" t="s">
        <v>37</v>
      </c>
      <c r="H16" s="239" t="s">
        <v>40</v>
      </c>
      <c r="I16" s="24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64"/>
      <c r="R16" s="264"/>
      <c r="S16" s="264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74"/>
      <c r="R17" s="274"/>
      <c r="S17" s="274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74"/>
      <c r="R18" s="274"/>
      <c r="S18" s="274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64"/>
      <c r="R19" s="264"/>
      <c r="S19" s="264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64"/>
      <c r="R20" s="264"/>
      <c r="S20" s="264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64"/>
      <c r="R21" s="264"/>
      <c r="S21" s="264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64"/>
      <c r="R22" s="264"/>
      <c r="S22" s="264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64"/>
      <c r="R23" s="264"/>
      <c r="S23" s="264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64"/>
      <c r="R24" s="264"/>
      <c r="S24" s="264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65"/>
      <c r="R26" s="266"/>
      <c r="S26" s="267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68"/>
      <c r="R27" s="269"/>
      <c r="S27" s="270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1"/>
      <c r="R28" s="272"/>
      <c r="S28" s="273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64"/>
      <c r="R29" s="264"/>
      <c r="S29" s="264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74"/>
      <c r="R30" s="274"/>
      <c r="S30" s="274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74"/>
      <c r="R31" s="274"/>
      <c r="S31" s="274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64"/>
      <c r="R32" s="264"/>
      <c r="S32" s="264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64"/>
      <c r="R33" s="264"/>
      <c r="S33" s="264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64"/>
      <c r="R34" s="264"/>
      <c r="S34" s="264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53"/>
      <c r="R35" s="254"/>
      <c r="S35" s="255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56"/>
      <c r="R36" s="257"/>
      <c r="S36" s="258"/>
    </row>
    <row r="37" spans="1:19" ht="17.25" customHeight="1" thickBot="1">
      <c r="A37" s="132" t="s">
        <v>42</v>
      </c>
      <c r="B37" s="317">
        <v>150000</v>
      </c>
      <c r="C37" s="318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59"/>
      <c r="R37" s="260"/>
      <c r="S37" s="261"/>
    </row>
    <row r="38" spans="1:19" ht="17.25" customHeight="1"/>
    <row r="39" spans="1:19" ht="17.25" customHeight="1" thickBot="1"/>
    <row r="40" spans="1:19" ht="17.25" customHeight="1" thickBot="1">
      <c r="A40" s="275" t="s">
        <v>44</v>
      </c>
      <c r="B40" s="276"/>
      <c r="C40" s="276"/>
      <c r="D40" s="276"/>
      <c r="E40" s="276"/>
      <c r="F40" s="276"/>
      <c r="G40" s="276"/>
      <c r="H40" s="276"/>
      <c r="I40" s="276"/>
      <c r="J40" s="276"/>
      <c r="K40" s="276"/>
      <c r="L40" s="276"/>
      <c r="M40" s="276"/>
      <c r="N40" s="276"/>
      <c r="O40" s="277"/>
      <c r="Q40" s="274"/>
      <c r="R40" s="274"/>
      <c r="S40" s="274"/>
    </row>
    <row r="41" spans="1:19" ht="17.25" customHeight="1" thickBot="1">
      <c r="A41" s="237" t="s">
        <v>265</v>
      </c>
      <c r="B41" s="275" t="s">
        <v>49</v>
      </c>
      <c r="C41" s="277"/>
      <c r="D41" s="275" t="s">
        <v>58</v>
      </c>
      <c r="E41" s="276"/>
      <c r="F41" s="277"/>
      <c r="G41" s="278">
        <f>_xlfn.IFNA(VLOOKUP(B41, 현재가테이블!$B$2:$D$200, 2, FALSE), "-")</f>
        <v>74050000</v>
      </c>
      <c r="H41" s="279"/>
      <c r="I41" s="280"/>
      <c r="J41" s="275" t="s">
        <v>59</v>
      </c>
      <c r="K41" s="276"/>
      <c r="L41" s="277"/>
      <c r="M41" s="281">
        <f>_xlfn.IFNA(VLOOKUP(B41, 현재가테이블!$B$2:$D$200, 3, FALSE), "-")</f>
        <v>-1.04236269E-2</v>
      </c>
      <c r="N41" s="282"/>
      <c r="O41" s="283"/>
      <c r="Q41" s="274"/>
      <c r="R41" s="274"/>
      <c r="S41" s="274"/>
    </row>
    <row r="42" spans="1:19" ht="17.25" customHeight="1" thickBot="1">
      <c r="A42" s="319" t="s">
        <v>55</v>
      </c>
      <c r="B42" s="315" t="str">
        <f>TEXT($G$1, "[$-ko-KR]yyyy-mm-dd(ddd) ") &amp; "오전 00:00"</f>
        <v>2021-10-21(목) 오전 00:00</v>
      </c>
      <c r="C42" s="316"/>
      <c r="D42" s="288" t="str">
        <f>TEXT($G$1, "[$-ko-KR]yyyy-mm-dd(ddd) ") &amp; "오후 14:00"</f>
        <v>2021-10-21(목) 오후 14:00</v>
      </c>
      <c r="E42" s="289"/>
      <c r="F42" s="290"/>
      <c r="G42" s="288" t="str">
        <f>TEXT($G$1, "[$-ko-KR]yyyy-mm-dd(ddd) ") &amp; "오후 19:00"</f>
        <v>2021-10-21(목) 오후 19:00</v>
      </c>
      <c r="H42" s="289"/>
      <c r="I42" s="290"/>
      <c r="J42" s="288" t="str">
        <f>TEXT($G$1, "[$-ko-KR]yyyy-mm-dd(ddd) ") &amp; "오후 21:00"</f>
        <v>2021-10-21(목) 오후 21:00</v>
      </c>
      <c r="K42" s="289"/>
      <c r="L42" s="290"/>
      <c r="M42" s="288" t="str">
        <f>TEXT($G$1+1, "[$-ko-KR]yyyy-mm-dd(ddd) ") &amp; "오전 00:00"</f>
        <v>2021-10-22(금) 오전 00:00</v>
      </c>
      <c r="N42" s="289"/>
      <c r="O42" s="290"/>
      <c r="Q42" s="274"/>
      <c r="R42" s="274"/>
      <c r="S42" s="274"/>
    </row>
    <row r="43" spans="1:19" ht="17.25" customHeight="1" thickBot="1">
      <c r="A43" s="320"/>
      <c r="B43" s="121" t="s">
        <v>58</v>
      </c>
      <c r="C43" s="122" t="s">
        <v>59</v>
      </c>
      <c r="D43" s="2" t="s">
        <v>58</v>
      </c>
      <c r="E43" s="10" t="s">
        <v>266</v>
      </c>
      <c r="F43" s="11" t="s">
        <v>267</v>
      </c>
      <c r="G43" s="238" t="s">
        <v>58</v>
      </c>
      <c r="H43" s="239" t="s">
        <v>266</v>
      </c>
      <c r="I43" s="240" t="s">
        <v>267</v>
      </c>
      <c r="J43" s="10" t="s">
        <v>58</v>
      </c>
      <c r="K43" s="10" t="s">
        <v>266</v>
      </c>
      <c r="L43" s="115" t="s">
        <v>267</v>
      </c>
      <c r="M43" s="2" t="s">
        <v>58</v>
      </c>
      <c r="N43" s="10" t="s">
        <v>266</v>
      </c>
      <c r="O43" s="66" t="s">
        <v>267</v>
      </c>
      <c r="Q43" s="264"/>
      <c r="R43" s="264"/>
      <c r="S43" s="264"/>
    </row>
    <row r="44" spans="1:19" ht="17.25" customHeight="1" thickBot="1">
      <c r="A44" s="123" t="s">
        <v>98</v>
      </c>
      <c r="B44" s="124">
        <v>4.57</v>
      </c>
      <c r="C44" s="76">
        <v>3.6281179099999998E-2</v>
      </c>
      <c r="D44" s="13">
        <v>4.5999999999999996</v>
      </c>
      <c r="E44" s="14">
        <f>IF(ISNUMBER(D44), (D44 - $B44) / $B44, "")</f>
        <v>6.5645514223193341E-3</v>
      </c>
      <c r="F44" s="16">
        <f>IF(ISNUMBER(D44), $B64 * E44, "")</f>
        <v>984.68271334790006</v>
      </c>
      <c r="G44" s="29">
        <v>4.6399999999999997</v>
      </c>
      <c r="H44" s="14">
        <f>IF(ISNUMBER(G44), (G44 - $B44) / $B44, "")</f>
        <v>1.5317286652078642E-2</v>
      </c>
      <c r="I44" s="100">
        <f>IF(ISNUMBER(G44), $B64 * H44, "")</f>
        <v>2297.5929978117965</v>
      </c>
      <c r="J44" s="13">
        <v>4.58</v>
      </c>
      <c r="K44" s="14">
        <f>IF(ISNUMBER(J44), (J44 - $B44) / $B44, "")</f>
        <v>2.188183807439778E-3</v>
      </c>
      <c r="L44" s="16">
        <f>IF(ISNUMBER(J44), $B64 * K44, "")</f>
        <v>328.22757111596673</v>
      </c>
      <c r="M44" s="29">
        <v>4.5199999999999996</v>
      </c>
      <c r="N44" s="14">
        <f>IF(ISNUMBER(M44), (M44 - $B44) / $B44, "")</f>
        <v>-1.0940919037199279E-2</v>
      </c>
      <c r="O44" s="16">
        <f>IF(ISNUMBER(M44), $B64 * N44, "")</f>
        <v>-1641.1378555798917</v>
      </c>
      <c r="Q44" s="274"/>
      <c r="R44" s="274"/>
      <c r="S44" s="274"/>
    </row>
    <row r="45" spans="1:19" ht="17.25" customHeight="1" thickBot="1">
      <c r="A45" s="125" t="s">
        <v>328</v>
      </c>
      <c r="B45" s="126">
        <v>0.23499999999999999</v>
      </c>
      <c r="C45" s="77">
        <v>2.1739130400000001E-2</v>
      </c>
      <c r="D45" s="15">
        <v>0.23799999999999999</v>
      </c>
      <c r="E45" s="32">
        <f t="shared" ref="E45:E48" si="14">IF(ISNUMBER(D45), (D45 - $B45) / $B45, "")</f>
        <v>1.2765957446808522E-2</v>
      </c>
      <c r="F45" s="18">
        <f>IF(ISNUMBER(D45), $B64 * E45, "")</f>
        <v>1914.8936170212783</v>
      </c>
      <c r="G45" s="31">
        <v>0.24</v>
      </c>
      <c r="H45" s="32">
        <f t="shared" ref="H45:H48" si="15">IF(ISNUMBER(G45), (G45 - $B45) / $B45, "")</f>
        <v>2.1276595744680871E-2</v>
      </c>
      <c r="I45" s="101">
        <f>IF(ISNUMBER(G45), $B64 * H45, "")</f>
        <v>3191.4893617021307</v>
      </c>
      <c r="J45" s="15">
        <v>0.23599999999999999</v>
      </c>
      <c r="K45" s="32">
        <f t="shared" ref="K45:K48" si="16">IF(ISNUMBER(J45), (J45 - $B45) / $B45, "")</f>
        <v>4.2553191489361746E-3</v>
      </c>
      <c r="L45" s="18">
        <f>IF(ISNUMBER(J45), $B64 * K45, "")</f>
        <v>638.29787234042624</v>
      </c>
      <c r="M45" s="31">
        <v>0.23100000000000001</v>
      </c>
      <c r="N45" s="32">
        <f t="shared" ref="N45:N48" si="17">IF(ISNUMBER(M45), (M45 - $B45) / $B45, "")</f>
        <v>-1.7021276595744581E-2</v>
      </c>
      <c r="O45" s="18">
        <f>IF(ISNUMBER(M45), $B64 * N45, "")</f>
        <v>-2553.1914893616872</v>
      </c>
      <c r="Q45" s="274"/>
      <c r="R45" s="274"/>
      <c r="S45" s="274"/>
    </row>
    <row r="46" spans="1:19" ht="17.25" customHeight="1" thickBot="1">
      <c r="A46" s="125" t="s">
        <v>146</v>
      </c>
      <c r="B46" s="126">
        <v>22.8</v>
      </c>
      <c r="C46" s="77">
        <v>1.33333333E-2</v>
      </c>
      <c r="D46" s="15">
        <v>23.3</v>
      </c>
      <c r="E46" s="32">
        <f t="shared" si="14"/>
        <v>2.1929824561403508E-2</v>
      </c>
      <c r="F46" s="18">
        <f>IF(ISNUMBER(D46), $B64 * E46, "")</f>
        <v>3289.4736842105262</v>
      </c>
      <c r="G46" s="31">
        <v>23.2</v>
      </c>
      <c r="H46" s="32">
        <f t="shared" si="15"/>
        <v>1.7543859649122744E-2</v>
      </c>
      <c r="I46" s="101">
        <f>IF(ISNUMBER(G46), $B64 * H46, "")</f>
        <v>2631.5789473684117</v>
      </c>
      <c r="J46" s="15">
        <v>23</v>
      </c>
      <c r="K46" s="32">
        <f t="shared" si="16"/>
        <v>8.7719298245613718E-3</v>
      </c>
      <c r="L46" s="18">
        <f>IF(ISNUMBER(J46), $B64 * K46, "")</f>
        <v>1315.7894736842059</v>
      </c>
      <c r="M46" s="31">
        <v>22.7</v>
      </c>
      <c r="N46" s="32">
        <f t="shared" si="17"/>
        <v>-4.385964912280764E-3</v>
      </c>
      <c r="O46" s="18">
        <f>IF(ISNUMBER(M46), $B64 * N46, "")</f>
        <v>-657.89473684211464</v>
      </c>
      <c r="Q46" s="264"/>
      <c r="R46" s="264"/>
      <c r="S46" s="264"/>
    </row>
    <row r="47" spans="1:19" ht="17.25" customHeight="1" thickBot="1">
      <c r="A47" s="125" t="s">
        <v>65</v>
      </c>
      <c r="B47" s="126">
        <v>62</v>
      </c>
      <c r="C47" s="77">
        <v>9.7719869999999993E-3</v>
      </c>
      <c r="D47" s="15">
        <v>63.4</v>
      </c>
      <c r="E47" s="32">
        <f t="shared" si="14"/>
        <v>2.25806451612903E-2</v>
      </c>
      <c r="F47" s="18">
        <f>IF(ISNUMBER(D47), $B64 * E47, "")</f>
        <v>3387.0967741935451</v>
      </c>
      <c r="G47" s="31">
        <v>63.4</v>
      </c>
      <c r="H47" s="32">
        <f t="shared" si="15"/>
        <v>2.25806451612903E-2</v>
      </c>
      <c r="I47" s="101">
        <f>IF(ISNUMBER(G47), $B64 * H47, "")</f>
        <v>3387.0967741935451</v>
      </c>
      <c r="J47" s="15">
        <v>62.7</v>
      </c>
      <c r="K47" s="32">
        <f t="shared" si="16"/>
        <v>1.1290322580645207E-2</v>
      </c>
      <c r="L47" s="18">
        <f>IF(ISNUMBER(J47), $B64 * K47, "")</f>
        <v>1693.5483870967812</v>
      </c>
      <c r="M47" s="31">
        <v>62.1</v>
      </c>
      <c r="N47" s="32">
        <f t="shared" si="17"/>
        <v>1.6129032258064746E-3</v>
      </c>
      <c r="O47" s="18">
        <f>IF(ISNUMBER(M47), $B64 * N47, "")</f>
        <v>241.93548387097118</v>
      </c>
      <c r="Q47" s="264"/>
      <c r="R47" s="264"/>
      <c r="S47" s="264"/>
    </row>
    <row r="48" spans="1:19" ht="17.25" customHeight="1" thickBot="1">
      <c r="A48" s="127" t="s">
        <v>120</v>
      </c>
      <c r="B48" s="128">
        <v>37.799999999999997</v>
      </c>
      <c r="C48" s="78">
        <v>2.6525199000000002E-3</v>
      </c>
      <c r="D48" s="20">
        <v>38.6</v>
      </c>
      <c r="E48" s="21">
        <f t="shared" si="14"/>
        <v>2.1164021164021277E-2</v>
      </c>
      <c r="F48" s="22">
        <f>IF(ISNUMBER(D48), $B64 * E48, "")</f>
        <v>3174.6031746031917</v>
      </c>
      <c r="G48" s="30">
        <v>40.1</v>
      </c>
      <c r="H48" s="21">
        <f t="shared" si="15"/>
        <v>6.0846560846560961E-2</v>
      </c>
      <c r="I48" s="105">
        <f>IF(ISNUMBER(G48), $B64 * H48, "")</f>
        <v>9126.9841269841436</v>
      </c>
      <c r="J48" s="20">
        <v>39.9</v>
      </c>
      <c r="K48" s="21">
        <f t="shared" si="16"/>
        <v>5.5555555555555594E-2</v>
      </c>
      <c r="L48" s="22">
        <f>IF(ISNUMBER(J48), $B64 * K48, "")</f>
        <v>8333.3333333333394</v>
      </c>
      <c r="M48" s="30">
        <v>39.5</v>
      </c>
      <c r="N48" s="21">
        <f t="shared" si="17"/>
        <v>4.4973544973545054E-2</v>
      </c>
      <c r="O48" s="22">
        <f>IF(ISNUMBER(M48), $B64 * N48, "")</f>
        <v>6746.0317460317583</v>
      </c>
      <c r="Q48" s="264"/>
      <c r="R48" s="264"/>
      <c r="S48" s="264"/>
    </row>
    <row r="49" spans="1:19" ht="17.25" customHeight="1" thickBot="1">
      <c r="A49" s="125" t="s">
        <v>188</v>
      </c>
      <c r="B49" s="129">
        <v>18.5</v>
      </c>
      <c r="C49" s="80">
        <v>0</v>
      </c>
      <c r="D49" s="106">
        <v>19</v>
      </c>
      <c r="E49" s="107">
        <f>IF(ISNUMBER(D49), (D49 - $B49) / $B49, "")</f>
        <v>2.7027027027027029E-2</v>
      </c>
      <c r="F49" s="108">
        <f>IF(ISNUMBER(D49), $B64 * E49, "")</f>
        <v>4054.0540540540542</v>
      </c>
      <c r="G49" s="109">
        <v>19</v>
      </c>
      <c r="H49" s="107">
        <f>IF(ISNUMBER(G49), (G49 - $B49) / $B49, "")</f>
        <v>2.7027027027027029E-2</v>
      </c>
      <c r="I49" s="110">
        <f>IF(ISNUMBER(G49), $B64 * H49, "")</f>
        <v>4054.0540540540542</v>
      </c>
      <c r="J49" s="106">
        <v>18.8</v>
      </c>
      <c r="K49" s="107">
        <f>IF(ISNUMBER(J49), (J49 - $B49) / $B49, "")</f>
        <v>1.6216216216216255E-2</v>
      </c>
      <c r="L49" s="108">
        <f>IF(ISNUMBER(J49), $B64 * K49, "")</f>
        <v>2432.4324324324384</v>
      </c>
      <c r="M49" s="109">
        <v>18.399999999999999</v>
      </c>
      <c r="N49" s="107">
        <f>IF(ISNUMBER(M49), (M49 - $B49) / $B49, "")</f>
        <v>-5.405405405405482E-3</v>
      </c>
      <c r="O49" s="108">
        <f>IF(ISNUMBER(M49), $B64 * N49, "")</f>
        <v>-810.81081081082232</v>
      </c>
      <c r="Q49" s="264"/>
      <c r="R49" s="264"/>
      <c r="S49" s="264"/>
    </row>
    <row r="50" spans="1:19" ht="17.25" customHeight="1" thickBot="1">
      <c r="A50" s="125" t="s">
        <v>200</v>
      </c>
      <c r="B50" s="126">
        <v>87.2</v>
      </c>
      <c r="C50" s="77">
        <v>-2.2883295000000001E-3</v>
      </c>
      <c r="D50" s="15">
        <v>94.6</v>
      </c>
      <c r="E50" s="32">
        <f t="shared" ref="E50:E53" si="18">IF(ISNUMBER(D50), (D50 - $B50) / $B50, "")</f>
        <v>8.4862385321100811E-2</v>
      </c>
      <c r="F50" s="18">
        <f>IF(ISNUMBER(D50), $B64 * E50, "")</f>
        <v>12729.357798165121</v>
      </c>
      <c r="G50" s="31">
        <v>93.2</v>
      </c>
      <c r="H50" s="32">
        <f t="shared" ref="H50:H53" si="19">IF(ISNUMBER(G50), (G50 - $B50) / $B50, "")</f>
        <v>6.8807339449541288E-2</v>
      </c>
      <c r="I50" s="101">
        <f>IF(ISNUMBER(G50), $B64 * H50, "")</f>
        <v>10321.100917431193</v>
      </c>
      <c r="J50" s="15">
        <v>91.4</v>
      </c>
      <c r="K50" s="32">
        <f t="shared" ref="K50:K53" si="20">IF(ISNUMBER(J50), (J50 - $B50) / $B50, "")</f>
        <v>4.816513761467893E-2</v>
      </c>
      <c r="L50" s="18">
        <f>IF(ISNUMBER(J50), $B64 * K50, "")</f>
        <v>7224.7706422018391</v>
      </c>
      <c r="M50" s="31">
        <v>89</v>
      </c>
      <c r="N50" s="32">
        <f t="shared" ref="N50:N53" si="21">IF(ISNUMBER(M50), (M50 - $B50) / $B50, "")</f>
        <v>2.0642201834862352E-2</v>
      </c>
      <c r="O50" s="18">
        <f>IF(ISNUMBER(M50), $B64 * N50, "")</f>
        <v>3096.330275229353</v>
      </c>
      <c r="Q50" s="264"/>
      <c r="R50" s="264"/>
      <c r="S50" s="264"/>
    </row>
    <row r="51" spans="1:19" ht="17.25" customHeight="1" thickBot="1">
      <c r="A51" s="125" t="s">
        <v>148</v>
      </c>
      <c r="B51" s="126">
        <v>14.1</v>
      </c>
      <c r="C51" s="77">
        <v>-7.0422534999999998E-3</v>
      </c>
      <c r="D51" s="15">
        <v>14.3</v>
      </c>
      <c r="E51" s="32">
        <f t="shared" si="18"/>
        <v>1.4184397163120643E-2</v>
      </c>
      <c r="F51" s="18">
        <f>IF(ISNUMBER(D51), $B64 * E51, "")</f>
        <v>2127.6595744680967</v>
      </c>
      <c r="G51" s="31">
        <v>14.5</v>
      </c>
      <c r="H51" s="32">
        <f t="shared" si="19"/>
        <v>2.8368794326241162E-2</v>
      </c>
      <c r="I51" s="101">
        <f>IF(ISNUMBER(G51), $B64 * H51, "")</f>
        <v>4255.3191489361743</v>
      </c>
      <c r="J51" s="15">
        <v>14.6</v>
      </c>
      <c r="K51" s="32">
        <f t="shared" si="20"/>
        <v>3.5460992907801421E-2</v>
      </c>
      <c r="L51" s="18">
        <f>IF(ISNUMBER(J51), $B64 * K51, "")</f>
        <v>5319.1489361702133</v>
      </c>
      <c r="M51" s="31">
        <v>14.5</v>
      </c>
      <c r="N51" s="32">
        <f t="shared" si="21"/>
        <v>2.8368794326241162E-2</v>
      </c>
      <c r="O51" s="18">
        <f>IF(ISNUMBER(M51), $B64 * N51, "")</f>
        <v>4255.3191489361743</v>
      </c>
      <c r="Q51" s="264"/>
      <c r="R51" s="264"/>
      <c r="S51" s="264"/>
    </row>
    <row r="52" spans="1:19" ht="17.25" customHeight="1" thickBot="1">
      <c r="A52" s="125" t="s">
        <v>214</v>
      </c>
      <c r="B52" s="126">
        <v>12.4</v>
      </c>
      <c r="C52" s="77">
        <v>-8.0000000000000002E-3</v>
      </c>
      <c r="D52" s="15">
        <v>12.3</v>
      </c>
      <c r="E52" s="32">
        <f t="shared" si="18"/>
        <v>-8.0645161290322284E-3</v>
      </c>
      <c r="F52" s="18">
        <f>IF(ISNUMBER(D52), $B64 * E52, "")</f>
        <v>-1209.6774193548342</v>
      </c>
      <c r="G52" s="31">
        <v>12.6</v>
      </c>
      <c r="H52" s="32">
        <f t="shared" si="19"/>
        <v>1.6129032258064457E-2</v>
      </c>
      <c r="I52" s="101">
        <f>IF(ISNUMBER(G52), $B64 * H52, "")</f>
        <v>2419.3548387096685</v>
      </c>
      <c r="J52" s="15">
        <v>12.3</v>
      </c>
      <c r="K52" s="32">
        <f t="shared" si="20"/>
        <v>-8.0645161290322284E-3</v>
      </c>
      <c r="L52" s="18">
        <f>IF(ISNUMBER(J52), $B64 * K52, "")</f>
        <v>-1209.6774193548342</v>
      </c>
      <c r="M52" s="31">
        <v>12.2</v>
      </c>
      <c r="N52" s="32">
        <f t="shared" si="21"/>
        <v>-1.6129032258064602E-2</v>
      </c>
      <c r="O52" s="18">
        <f>IF(ISNUMBER(M52), $B64 * N52, "")</f>
        <v>-2419.3548387096903</v>
      </c>
      <c r="Q52" s="33"/>
      <c r="R52" s="33"/>
    </row>
    <row r="53" spans="1:19" ht="17.25" customHeight="1" thickBot="1">
      <c r="A53" s="130" t="s">
        <v>232</v>
      </c>
      <c r="B53" s="131">
        <v>82</v>
      </c>
      <c r="C53" s="79">
        <v>-9.6618356999999995E-3</v>
      </c>
      <c r="D53" s="24">
        <v>85.8</v>
      </c>
      <c r="E53" s="25">
        <f t="shared" si="18"/>
        <v>4.6341463414634111E-2</v>
      </c>
      <c r="F53" s="104">
        <f>IF(ISNUMBER(D53), $B64 * E53, "")</f>
        <v>6951.2195121951163</v>
      </c>
      <c r="G53" s="102">
        <v>85.8</v>
      </c>
      <c r="H53" s="25">
        <f t="shared" si="19"/>
        <v>4.6341463414634111E-2</v>
      </c>
      <c r="I53" s="103">
        <f>IF(ISNUMBER(G53), $B64 * H53, "")</f>
        <v>6951.2195121951163</v>
      </c>
      <c r="J53" s="24">
        <v>83.8</v>
      </c>
      <c r="K53" s="25">
        <f t="shared" si="20"/>
        <v>2.1951219512195086E-2</v>
      </c>
      <c r="L53" s="104">
        <f>IF(ISNUMBER(J53), $B64 * K53, "")</f>
        <v>3292.6829268292627</v>
      </c>
      <c r="M53" s="102">
        <v>83.2</v>
      </c>
      <c r="N53" s="25">
        <f t="shared" si="21"/>
        <v>1.4634146341463448E-2</v>
      </c>
      <c r="O53" s="104">
        <f>IF(ISNUMBER(M53), $B64 * N53, "")</f>
        <v>2195.1219512195171</v>
      </c>
      <c r="Q53" s="265"/>
      <c r="R53" s="266"/>
      <c r="S53" s="267"/>
    </row>
    <row r="54" spans="1:19" ht="17.25" customHeight="1">
      <c r="A54" s="123" t="s">
        <v>186</v>
      </c>
      <c r="B54" s="124">
        <v>16.600000000000001</v>
      </c>
      <c r="C54" s="76">
        <v>-1.19047619E-2</v>
      </c>
      <c r="D54" s="13">
        <v>16.600000000000001</v>
      </c>
      <c r="E54" s="14">
        <f>IF(ISNUMBER(D54), (D54 - $B54) / $B54, "")</f>
        <v>0</v>
      </c>
      <c r="F54" s="16">
        <f>IF(ISNUMBER(D54), $B64 * E54, "")</f>
        <v>0</v>
      </c>
      <c r="G54" s="29">
        <v>16.8</v>
      </c>
      <c r="H54" s="14">
        <f>IF(ISNUMBER(G54), (G54 - $B54) / $B54, "")</f>
        <v>1.2048192771084293E-2</v>
      </c>
      <c r="I54" s="100">
        <f>IF(ISNUMBER(G54), $B64 * H54, "")</f>
        <v>1807.2289156626439</v>
      </c>
      <c r="J54" s="13">
        <v>16.5</v>
      </c>
      <c r="K54" s="14">
        <f>IF(ISNUMBER(J54), (J54 - $B54) / $B54, "")</f>
        <v>-6.024096385542254E-3</v>
      </c>
      <c r="L54" s="16">
        <f>IF(ISNUMBER(J54), $B64 * K54, "")</f>
        <v>-903.61445783133809</v>
      </c>
      <c r="M54" s="29">
        <v>16.399999999999999</v>
      </c>
      <c r="N54" s="14">
        <f>IF(ISNUMBER(M54), (M54 - $B54) / $B54, "")</f>
        <v>-1.2048192771084508E-2</v>
      </c>
      <c r="O54" s="16">
        <f>IF(ISNUMBER(M54), $B64 * N54, "")</f>
        <v>-1807.2289156626762</v>
      </c>
      <c r="Q54" s="268"/>
      <c r="R54" s="269"/>
      <c r="S54" s="270"/>
    </row>
    <row r="55" spans="1:19" ht="17.25" customHeight="1" thickBot="1">
      <c r="A55" s="125" t="s">
        <v>72</v>
      </c>
      <c r="B55" s="126">
        <v>35.6</v>
      </c>
      <c r="C55" s="77">
        <v>-1.9283746599999999E-2</v>
      </c>
      <c r="D55" s="15">
        <v>35.9</v>
      </c>
      <c r="E55" s="32">
        <f t="shared" ref="E55:E58" si="22">IF(ISNUMBER(D55), (D55 - $B55) / $B55, "")</f>
        <v>8.4269662921347514E-3</v>
      </c>
      <c r="F55" s="18">
        <f>IF(ISNUMBER(D55), $B64 * E55, "")</f>
        <v>1264.0449438202127</v>
      </c>
      <c r="G55" s="31">
        <v>36.1</v>
      </c>
      <c r="H55" s="32">
        <f t="shared" ref="H55:H58" si="23">IF(ISNUMBER(G55), (G55 - $B55) / $B55, "")</f>
        <v>1.4044943820224719E-2</v>
      </c>
      <c r="I55" s="101">
        <f>IF(ISNUMBER(G55), $B64 * H55, "")</f>
        <v>2106.7415730337079</v>
      </c>
      <c r="J55" s="15">
        <v>35.700000000000003</v>
      </c>
      <c r="K55" s="32">
        <f t="shared" ref="K55:K58" si="24">IF(ISNUMBER(J55), (J55 - $B55) / $B55, "")</f>
        <v>2.8089887640449836E-3</v>
      </c>
      <c r="L55" s="18">
        <f>IF(ISNUMBER(J55), $B64 * K55, "")</f>
        <v>421.34831460674752</v>
      </c>
      <c r="M55" s="31">
        <v>34.9</v>
      </c>
      <c r="N55" s="32">
        <f t="shared" ref="N55:N58" si="25">IF(ISNUMBER(M55), (M55 - $B55) / $B55, "")</f>
        <v>-1.9662921348314686E-2</v>
      </c>
      <c r="O55" s="18">
        <f>IF(ISNUMBER(M55), $B64 * N55, "")</f>
        <v>-2949.4382022472028</v>
      </c>
      <c r="Q55" s="271"/>
      <c r="R55" s="272"/>
      <c r="S55" s="273"/>
    </row>
    <row r="56" spans="1:19" ht="17.25" customHeight="1" thickBot="1">
      <c r="A56" s="125" t="s">
        <v>176</v>
      </c>
      <c r="B56" s="126">
        <v>22.5</v>
      </c>
      <c r="C56" s="77">
        <v>-2.5974026000000001E-2</v>
      </c>
      <c r="D56" s="15">
        <v>22.6</v>
      </c>
      <c r="E56" s="32">
        <f t="shared" si="22"/>
        <v>4.4444444444445078E-3</v>
      </c>
      <c r="F56" s="18">
        <f>IF(ISNUMBER(D56), $B64 * E56, "")</f>
        <v>666.66666666667618</v>
      </c>
      <c r="G56" s="31">
        <v>22.8</v>
      </c>
      <c r="H56" s="32">
        <f t="shared" si="23"/>
        <v>1.3333333333333365E-2</v>
      </c>
      <c r="I56" s="101">
        <f>IF(ISNUMBER(G56), $B64 * H56, "")</f>
        <v>2000.0000000000048</v>
      </c>
      <c r="J56" s="15">
        <v>22.6</v>
      </c>
      <c r="K56" s="32">
        <f t="shared" si="24"/>
        <v>4.4444444444445078E-3</v>
      </c>
      <c r="L56" s="18">
        <f>IF(ISNUMBER(J56), $B64 * K56, "")</f>
        <v>666.66666666667618</v>
      </c>
      <c r="M56" s="31">
        <v>22.5</v>
      </c>
      <c r="N56" s="32">
        <f t="shared" si="25"/>
        <v>0</v>
      </c>
      <c r="O56" s="18">
        <f>IF(ISNUMBER(M56), $B64 * N56, "")</f>
        <v>0</v>
      </c>
      <c r="Q56" s="264"/>
      <c r="R56" s="264"/>
      <c r="S56" s="264"/>
    </row>
    <row r="57" spans="1:19" ht="17.25" customHeight="1" thickBot="1">
      <c r="A57" s="125" t="s">
        <v>206</v>
      </c>
      <c r="B57" s="126">
        <v>16.100000000000001</v>
      </c>
      <c r="C57" s="77">
        <v>-3.0120481899999999E-2</v>
      </c>
      <c r="D57" s="15">
        <v>16.2</v>
      </c>
      <c r="E57" s="32">
        <f t="shared" si="22"/>
        <v>6.2111801242234694E-3</v>
      </c>
      <c r="F57" s="18">
        <f>IF(ISNUMBER(D57), $B64 * E57, "")</f>
        <v>931.67701863352045</v>
      </c>
      <c r="G57" s="31">
        <v>16.399999999999999</v>
      </c>
      <c r="H57" s="32">
        <f t="shared" si="23"/>
        <v>1.8633540372670631E-2</v>
      </c>
      <c r="I57" s="101">
        <f>IF(ISNUMBER(G57), $B64 * H57, "")</f>
        <v>2795.0310559005948</v>
      </c>
      <c r="J57" s="15">
        <v>16</v>
      </c>
      <c r="K57" s="32">
        <f t="shared" si="24"/>
        <v>-6.2111801242236905E-3</v>
      </c>
      <c r="L57" s="18">
        <f>IF(ISNUMBER(J57), $B64 * K57, "")</f>
        <v>-931.67701863355353</v>
      </c>
      <c r="M57" s="31">
        <v>16</v>
      </c>
      <c r="N57" s="32">
        <f t="shared" si="25"/>
        <v>-6.2111801242236905E-3</v>
      </c>
      <c r="O57" s="18">
        <f>IF(ISNUMBER(M57), $B64 * N57, "")</f>
        <v>-931.67701863355353</v>
      </c>
      <c r="Q57" s="274"/>
      <c r="R57" s="274"/>
      <c r="S57" s="274"/>
    </row>
    <row r="58" spans="1:19" ht="17.25" customHeight="1" thickBot="1">
      <c r="A58" s="127" t="s">
        <v>208</v>
      </c>
      <c r="B58" s="128">
        <v>18.8</v>
      </c>
      <c r="C58" s="78">
        <v>-3.5897435900000003E-2</v>
      </c>
      <c r="D58" s="20">
        <v>19.2</v>
      </c>
      <c r="E58" s="21">
        <f t="shared" si="22"/>
        <v>2.1276595744680774E-2</v>
      </c>
      <c r="F58" s="22">
        <f>IF(ISNUMBER(D58), $B64 * E58, "")</f>
        <v>3191.4893617021162</v>
      </c>
      <c r="G58" s="30">
        <v>19.3</v>
      </c>
      <c r="H58" s="21">
        <f t="shared" si="23"/>
        <v>2.6595744680851064E-2</v>
      </c>
      <c r="I58" s="105">
        <f>IF(ISNUMBER(G58), $B64 * H58, "")</f>
        <v>3989.3617021276596</v>
      </c>
      <c r="J58" s="20">
        <v>19.2</v>
      </c>
      <c r="K58" s="21">
        <f t="shared" si="24"/>
        <v>2.1276595744680774E-2</v>
      </c>
      <c r="L58" s="22">
        <f>IF(ISNUMBER(J58), $B64 * K58, "")</f>
        <v>3191.4893617021162</v>
      </c>
      <c r="M58" s="30">
        <v>19.100000000000001</v>
      </c>
      <c r="N58" s="21">
        <f t="shared" si="25"/>
        <v>1.5957446808510675E-2</v>
      </c>
      <c r="O58" s="22">
        <f>IF(ISNUMBER(M58), $B64 * N58, "")</f>
        <v>2393.6170212766015</v>
      </c>
      <c r="Q58" s="274"/>
      <c r="R58" s="274"/>
      <c r="S58" s="274"/>
    </row>
    <row r="59" spans="1:19" ht="17.25" customHeight="1" thickBot="1">
      <c r="A59" s="125" t="s">
        <v>202</v>
      </c>
      <c r="B59" s="129">
        <v>20.9</v>
      </c>
      <c r="C59" s="80">
        <v>-4.12844037E-2</v>
      </c>
      <c r="D59" s="106">
        <v>21.1</v>
      </c>
      <c r="E59" s="107">
        <f>IF(ISNUMBER(D59), (D59 - $B59) / $B59, "")</f>
        <v>9.5693779904307587E-3</v>
      </c>
      <c r="F59" s="108">
        <f>IF(ISNUMBER(D59), $B64 * E59, "")</f>
        <v>1435.4066985646139</v>
      </c>
      <c r="G59" s="109">
        <v>21.2</v>
      </c>
      <c r="H59" s="107">
        <f>IF(ISNUMBER(G59), (G59 - $B59) / $B59, "")</f>
        <v>1.4354066985645968E-2</v>
      </c>
      <c r="I59" s="110">
        <f>IF(ISNUMBER(G59), $B64 * H59, "")</f>
        <v>2153.1100478468952</v>
      </c>
      <c r="J59" s="106">
        <v>21</v>
      </c>
      <c r="K59" s="107">
        <f>IF(ISNUMBER(J59), (J59 - $B59) / $B59, "")</f>
        <v>4.7846889952153793E-3</v>
      </c>
      <c r="L59" s="108">
        <f>IF(ISNUMBER(J59), $B64 * K59, "")</f>
        <v>717.70334928230693</v>
      </c>
      <c r="M59" s="109">
        <v>20.8</v>
      </c>
      <c r="N59" s="107">
        <f>IF(ISNUMBER(M59), (M59 - $B59) / $B59, "")</f>
        <v>-4.7846889952152093E-3</v>
      </c>
      <c r="O59" s="108">
        <f>IF(ISNUMBER(M59), $B64 * N59, "")</f>
        <v>-717.70334928228135</v>
      </c>
      <c r="Q59" s="264"/>
      <c r="R59" s="264"/>
      <c r="S59" s="264"/>
    </row>
    <row r="60" spans="1:19" ht="17.25" customHeight="1" thickBot="1">
      <c r="A60" s="125"/>
      <c r="B60" s="126"/>
      <c r="C60" s="77"/>
      <c r="D60" s="15" t="s">
        <v>329</v>
      </c>
      <c r="E60" s="32" t="str">
        <f t="shared" ref="E60:E63" si="26">IF(ISNUMBER(D60), (D60 - $B60) / $B60, "")</f>
        <v/>
      </c>
      <c r="F60" s="18" t="str">
        <f>IF(ISNUMBER(D60), $B64 * E60, "")</f>
        <v/>
      </c>
      <c r="G60" s="31" t="s">
        <v>329</v>
      </c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 t="s">
        <v>329</v>
      </c>
      <c r="K60" s="32" t="str">
        <f t="shared" ref="K60:K63" si="28">IF(ISNUMBER(J60), (J60 - $B60) / $B60, "")</f>
        <v/>
      </c>
      <c r="L60" s="18" t="str">
        <f>IF(ISNUMBER(J60), $B64 * K60, "")</f>
        <v/>
      </c>
      <c r="M60" s="31" t="s">
        <v>329</v>
      </c>
      <c r="N60" s="32" t="str">
        <f t="shared" ref="N60:N63" si="29">IF(ISNUMBER(M60), (M60 - $B60) / $B60, "")</f>
        <v/>
      </c>
      <c r="O60" s="18" t="str">
        <f>IF(ISNUMBER(M60), $B64 * N60, "")</f>
        <v/>
      </c>
      <c r="Q60" s="264"/>
      <c r="R60" s="264"/>
      <c r="S60" s="264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64"/>
      <c r="R61" s="264"/>
      <c r="S61" s="264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53"/>
      <c r="R62" s="254"/>
      <c r="S62" s="255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56"/>
      <c r="R63" s="257"/>
      <c r="S63" s="258"/>
    </row>
    <row r="64" spans="1:19" ht="17.25" customHeight="1" thickBot="1">
      <c r="A64" s="132" t="s">
        <v>268</v>
      </c>
      <c r="B64" s="317">
        <f>$B$37</f>
        <v>150000</v>
      </c>
      <c r="C64" s="318"/>
      <c r="D64" s="26" t="s">
        <v>269</v>
      </c>
      <c r="E64" s="27">
        <f>IF(COUNT(E44:E63), SUM(E44:E63) / COUNT(E44:E63), 0)</f>
        <v>1.8705270071787974E-2</v>
      </c>
      <c r="F64" s="28">
        <f>SUM(F44:F63)</f>
        <v>44892.648172291134</v>
      </c>
      <c r="G64" s="26" t="s">
        <v>269</v>
      </c>
      <c r="H64" s="27">
        <f>IF(COUNT(H44:H63), SUM(H44:H63) / COUNT(H44:H63), 0)</f>
        <v>2.6453026655815722E-2</v>
      </c>
      <c r="I64" s="28">
        <f>SUM(I44:I63)</f>
        <v>63487.263973957735</v>
      </c>
      <c r="J64" s="26" t="s">
        <v>269</v>
      </c>
      <c r="K64" s="27">
        <f>IF(COUNT(K44:K63), SUM(K44:K63) / COUNT(K44:K63), 0)</f>
        <v>1.355436265485108E-2</v>
      </c>
      <c r="L64" s="28">
        <f>SUM(L44:L63)</f>
        <v>32530.470371642594</v>
      </c>
      <c r="M64" s="26" t="s">
        <v>269</v>
      </c>
      <c r="N64" s="27">
        <f>IF(COUNT(N44:N63), SUM(N44:N63) / COUNT(N44:N63), 0)</f>
        <v>1.8499660039310228E-3</v>
      </c>
      <c r="O64" s="28">
        <f>SUM(O44:O63)</f>
        <v>4439.9184094344546</v>
      </c>
      <c r="Q64" s="259"/>
      <c r="R64" s="260"/>
      <c r="S64" s="261"/>
    </row>
    <row r="65" spans="1:19" ht="17.25" customHeight="1"/>
    <row r="66" spans="1:19" ht="17.25" customHeight="1" thickBot="1"/>
    <row r="67" spans="1:19" ht="17.25" thickBot="1">
      <c r="A67" s="275" t="s">
        <v>45</v>
      </c>
      <c r="B67" s="276"/>
      <c r="C67" s="276"/>
      <c r="D67" s="276"/>
      <c r="E67" s="276"/>
      <c r="F67" s="276"/>
      <c r="G67" s="276"/>
      <c r="H67" s="276"/>
      <c r="I67" s="276"/>
      <c r="J67" s="276"/>
      <c r="K67" s="276"/>
      <c r="L67" s="276"/>
      <c r="M67" s="276"/>
      <c r="N67" s="276"/>
      <c r="O67" s="277"/>
      <c r="Q67" s="274"/>
      <c r="R67" s="274"/>
      <c r="S67" s="274"/>
    </row>
    <row r="68" spans="1:19" ht="17.25" thickBot="1">
      <c r="A68" s="237" t="s">
        <v>265</v>
      </c>
      <c r="B68" s="275" t="s">
        <v>49</v>
      </c>
      <c r="C68" s="277"/>
      <c r="D68" s="275" t="s">
        <v>58</v>
      </c>
      <c r="E68" s="276"/>
      <c r="F68" s="277"/>
      <c r="G68" s="278">
        <f>_xlfn.IFNA(VLOOKUP(B68, 현재가테이블!$B$2:$D$200, 2, FALSE), "-")</f>
        <v>74050000</v>
      </c>
      <c r="H68" s="279"/>
      <c r="I68" s="280"/>
      <c r="J68" s="275" t="s">
        <v>59</v>
      </c>
      <c r="K68" s="276"/>
      <c r="L68" s="277"/>
      <c r="M68" s="281">
        <f>_xlfn.IFNA(VLOOKUP(B68, 현재가테이블!$B$2:$D$200, 3, FALSE), "-")</f>
        <v>-1.04236269E-2</v>
      </c>
      <c r="N68" s="282"/>
      <c r="O68" s="283"/>
      <c r="Q68" s="274"/>
      <c r="R68" s="274"/>
      <c r="S68" s="274"/>
    </row>
    <row r="69" spans="1:19" ht="17.25" thickBot="1">
      <c r="A69" s="319" t="s">
        <v>55</v>
      </c>
      <c r="B69" s="315" t="str">
        <f>TEXT($G$1, "[$-ko-KR]yyyy-mm-dd(ddd) ") &amp; "오전 00:00"</f>
        <v>2021-10-21(목) 오전 00:00</v>
      </c>
      <c r="C69" s="316"/>
      <c r="D69" s="288" t="str">
        <f>TEXT($G$1, "[$-ko-KR]yyyy-mm-dd(ddd) ") &amp; "오후 14:00"</f>
        <v>2021-10-21(목) 오후 14:00</v>
      </c>
      <c r="E69" s="289"/>
      <c r="F69" s="290"/>
      <c r="G69" s="288" t="str">
        <f>TEXT($G$1, "[$-ko-KR]yyyy-mm-dd(ddd) ") &amp; "오후 19:00"</f>
        <v>2021-10-21(목) 오후 19:00</v>
      </c>
      <c r="H69" s="289"/>
      <c r="I69" s="290"/>
      <c r="J69" s="288" t="str">
        <f>TEXT($G$1, "[$-ko-KR]yyyy-mm-dd(ddd) ") &amp; "오후 21:00"</f>
        <v>2021-10-21(목) 오후 21:00</v>
      </c>
      <c r="K69" s="289"/>
      <c r="L69" s="290"/>
      <c r="M69" s="288" t="str">
        <f>TEXT($G$1+1, "[$-ko-KR]yyyy-mm-dd(ddd) ") &amp; "오전 00:00"</f>
        <v>2021-10-22(금) 오전 00:00</v>
      </c>
      <c r="N69" s="289"/>
      <c r="O69" s="290"/>
      <c r="Q69" s="274"/>
      <c r="R69" s="274"/>
      <c r="S69" s="274"/>
    </row>
    <row r="70" spans="1:19" ht="17.25" thickBot="1">
      <c r="A70" s="320"/>
      <c r="B70" s="121" t="s">
        <v>58</v>
      </c>
      <c r="C70" s="122" t="s">
        <v>59</v>
      </c>
      <c r="D70" s="2" t="s">
        <v>58</v>
      </c>
      <c r="E70" s="10" t="s">
        <v>266</v>
      </c>
      <c r="F70" s="11" t="s">
        <v>267</v>
      </c>
      <c r="G70" s="238" t="s">
        <v>58</v>
      </c>
      <c r="H70" s="239" t="s">
        <v>266</v>
      </c>
      <c r="I70" s="240" t="s">
        <v>267</v>
      </c>
      <c r="J70" s="10" t="s">
        <v>58</v>
      </c>
      <c r="K70" s="10" t="s">
        <v>266</v>
      </c>
      <c r="L70" s="115" t="s">
        <v>267</v>
      </c>
      <c r="M70" s="2" t="s">
        <v>58</v>
      </c>
      <c r="N70" s="10" t="s">
        <v>266</v>
      </c>
      <c r="O70" s="66" t="s">
        <v>267</v>
      </c>
      <c r="Q70" s="264"/>
      <c r="R70" s="264"/>
      <c r="S70" s="264"/>
    </row>
    <row r="71" spans="1:19" ht="17.25" thickBot="1">
      <c r="A71" s="123" t="s">
        <v>248</v>
      </c>
      <c r="B71" s="124">
        <v>103</v>
      </c>
      <c r="C71" s="76">
        <v>9.1101694900000002E-2</v>
      </c>
      <c r="D71" s="13">
        <v>102</v>
      </c>
      <c r="E71" s="14">
        <f>IF(ISNUMBER(D71), (D71 - $B71) / $B71, "")</f>
        <v>-9.7087378640776691E-3</v>
      </c>
      <c r="F71" s="16">
        <f>IF(ISNUMBER(D71), $B91 * E71, "")</f>
        <v>-1456.3106796116504</v>
      </c>
      <c r="G71" s="29">
        <v>101</v>
      </c>
      <c r="H71" s="14">
        <f>IF(ISNUMBER(G71), (G71 - $B71) / $B71, "")</f>
        <v>-1.9417475728155338E-2</v>
      </c>
      <c r="I71" s="100">
        <f>IF(ISNUMBER(G71), $B91 * H71, "")</f>
        <v>-2912.6213592233007</v>
      </c>
      <c r="J71" s="13">
        <v>100</v>
      </c>
      <c r="K71" s="14">
        <f>IF(ISNUMBER(J71), (J71 - $B71) / $B71, "")</f>
        <v>-2.9126213592233011E-2</v>
      </c>
      <c r="L71" s="16">
        <f>IF(ISNUMBER(J71), $B91 * K71, "")</f>
        <v>-4368.9320388349515</v>
      </c>
      <c r="M71" s="29">
        <v>98.4</v>
      </c>
      <c r="N71" s="14">
        <f>IF(ISNUMBER(M71), (M71 - $B71) / $B71, "")</f>
        <v>-4.466019417475723E-2</v>
      </c>
      <c r="O71" s="16">
        <f>IF(ISNUMBER(M71), $B91 * N71, "")</f>
        <v>-6699.0291262135843</v>
      </c>
      <c r="Q71" s="274"/>
      <c r="R71" s="274"/>
      <c r="S71" s="274"/>
    </row>
    <row r="72" spans="1:19" ht="17.25" thickBot="1">
      <c r="A72" s="125" t="s">
        <v>128</v>
      </c>
      <c r="B72" s="126">
        <v>148</v>
      </c>
      <c r="C72" s="77">
        <v>4.2253521099999997E-2</v>
      </c>
      <c r="D72" s="15">
        <v>150</v>
      </c>
      <c r="E72" s="32">
        <f t="shared" ref="E72:E75" si="30">IF(ISNUMBER(D72), (D72 - $B72) / $B72, "")</f>
        <v>1.3513513513513514E-2</v>
      </c>
      <c r="F72" s="18">
        <f>IF(ISNUMBER(D72), $B91 * E72, "")</f>
        <v>2027.0270270270271</v>
      </c>
      <c r="G72" s="31">
        <v>149</v>
      </c>
      <c r="H72" s="32">
        <f t="shared" ref="H72:H75" si="31">IF(ISNUMBER(G72), (G72 - $B72) / $B72, "")</f>
        <v>6.7567567567567571E-3</v>
      </c>
      <c r="I72" s="101">
        <f>IF(ISNUMBER(G72), $B91 * H72, "")</f>
        <v>1013.5135135135135</v>
      </c>
      <c r="J72" s="15">
        <v>146</v>
      </c>
      <c r="K72" s="32">
        <f t="shared" ref="K72:K75" si="32">IF(ISNUMBER(J72), (J72 - $B72) / $B72, "")</f>
        <v>-1.3513513513513514E-2</v>
      </c>
      <c r="L72" s="18">
        <f>IF(ISNUMBER(J72), $B91 * K72, "")</f>
        <v>-2027.0270270270271</v>
      </c>
      <c r="M72" s="31">
        <v>147</v>
      </c>
      <c r="N72" s="32">
        <f t="shared" ref="N72:N75" si="33">IF(ISNUMBER(M72), (M72 - $B72) / $B72, "")</f>
        <v>-6.7567567567567571E-3</v>
      </c>
      <c r="O72" s="18">
        <f>IF(ISNUMBER(M72), $B91 * N72, "")</f>
        <v>-1013.5135135135135</v>
      </c>
      <c r="Q72" s="274"/>
      <c r="R72" s="274"/>
      <c r="S72" s="274"/>
    </row>
    <row r="73" spans="1:19" ht="17.25" thickBot="1">
      <c r="A73" s="125" t="s">
        <v>126</v>
      </c>
      <c r="B73" s="126">
        <v>148</v>
      </c>
      <c r="C73" s="77">
        <v>4.2253521099999997E-2</v>
      </c>
      <c r="D73" s="15">
        <v>151</v>
      </c>
      <c r="E73" s="32">
        <f t="shared" si="30"/>
        <v>2.0270270270270271E-2</v>
      </c>
      <c r="F73" s="18">
        <f>IF(ISNUMBER(D73), $B91 * E73, "")</f>
        <v>3040.5405405405409</v>
      </c>
      <c r="G73" s="31">
        <v>158</v>
      </c>
      <c r="H73" s="32">
        <f t="shared" si="31"/>
        <v>6.7567567567567571E-2</v>
      </c>
      <c r="I73" s="101">
        <f>IF(ISNUMBER(G73), $B91 * H73, "")</f>
        <v>10135.135135135135</v>
      </c>
      <c r="J73" s="15">
        <v>160</v>
      </c>
      <c r="K73" s="32">
        <f t="shared" si="32"/>
        <v>8.1081081081081086E-2</v>
      </c>
      <c r="L73" s="18">
        <f>IF(ISNUMBER(J73), $B91 * K73, "")</f>
        <v>12162.162162162163</v>
      </c>
      <c r="M73" s="31">
        <v>165</v>
      </c>
      <c r="N73" s="32">
        <f t="shared" si="33"/>
        <v>0.11486486486486487</v>
      </c>
      <c r="O73" s="18">
        <f>IF(ISNUMBER(M73), $B91 * N73, "")</f>
        <v>17229.72972972973</v>
      </c>
      <c r="Q73" s="264"/>
      <c r="R73" s="264"/>
      <c r="S73" s="264"/>
    </row>
    <row r="74" spans="1:19" ht="17.25" thickBot="1">
      <c r="A74" s="125" t="s">
        <v>330</v>
      </c>
      <c r="B74" s="126">
        <v>477</v>
      </c>
      <c r="C74" s="77">
        <v>3.47071584E-2</v>
      </c>
      <c r="D74" s="15">
        <v>478</v>
      </c>
      <c r="E74" s="32">
        <f t="shared" si="30"/>
        <v>2.0964360587002098E-3</v>
      </c>
      <c r="F74" s="18">
        <f>IF(ISNUMBER(D74), $B91 * E74, "")</f>
        <v>314.46540880503147</v>
      </c>
      <c r="G74" s="31">
        <v>483</v>
      </c>
      <c r="H74" s="32">
        <f t="shared" si="31"/>
        <v>1.2578616352201259E-2</v>
      </c>
      <c r="I74" s="101">
        <f>IF(ISNUMBER(G74), $B91 * H74, "")</f>
        <v>1886.7924528301887</v>
      </c>
      <c r="J74" s="15">
        <v>472</v>
      </c>
      <c r="K74" s="32">
        <f t="shared" si="32"/>
        <v>-1.0482180293501049E-2</v>
      </c>
      <c r="L74" s="18">
        <f>IF(ISNUMBER(J74), $B91 * K74, "")</f>
        <v>-1572.3270440251574</v>
      </c>
      <c r="M74" s="31">
        <v>475</v>
      </c>
      <c r="N74" s="32">
        <f t="shared" si="33"/>
        <v>-4.1928721174004195E-3</v>
      </c>
      <c r="O74" s="18">
        <f>IF(ISNUMBER(M74), $B91 * N74, "")</f>
        <v>-628.93081761006295</v>
      </c>
      <c r="Q74" s="264"/>
      <c r="R74" s="264"/>
      <c r="S74" s="264"/>
    </row>
    <row r="75" spans="1:19" ht="17.25" thickBot="1">
      <c r="A75" s="127" t="s">
        <v>61</v>
      </c>
      <c r="B75" s="128">
        <v>978</v>
      </c>
      <c r="C75" s="78">
        <v>3.2734952499999997E-2</v>
      </c>
      <c r="D75" s="20">
        <v>987</v>
      </c>
      <c r="E75" s="21">
        <f t="shared" si="30"/>
        <v>9.202453987730062E-3</v>
      </c>
      <c r="F75" s="22">
        <f>IF(ISNUMBER(D75), $B91 * E75, "")</f>
        <v>1380.3680981595094</v>
      </c>
      <c r="G75" s="30">
        <v>996</v>
      </c>
      <c r="H75" s="21">
        <f t="shared" si="31"/>
        <v>1.8404907975460124E-2</v>
      </c>
      <c r="I75" s="105">
        <f>IF(ISNUMBER(G75), $B91 * H75, "")</f>
        <v>2760.7361963190187</v>
      </c>
      <c r="J75" s="20">
        <v>981</v>
      </c>
      <c r="K75" s="21">
        <f t="shared" si="32"/>
        <v>3.0674846625766872E-3</v>
      </c>
      <c r="L75" s="22">
        <f>IF(ISNUMBER(J75), $B91 * K75, "")</f>
        <v>460.12269938650309</v>
      </c>
      <c r="M75" s="30">
        <v>977</v>
      </c>
      <c r="N75" s="21">
        <f t="shared" si="33"/>
        <v>-1.0224948875255625E-3</v>
      </c>
      <c r="O75" s="22">
        <f>IF(ISNUMBER(M75), $B91 * N75, "")</f>
        <v>-153.37423312883436</v>
      </c>
      <c r="Q75" s="264"/>
      <c r="R75" s="264"/>
      <c r="S75" s="264"/>
    </row>
    <row r="76" spans="1:19" ht="17.25" thickBot="1">
      <c r="A76" s="125" t="s">
        <v>150</v>
      </c>
      <c r="B76" s="129">
        <v>127</v>
      </c>
      <c r="C76" s="80">
        <v>3.2520325199999998E-2</v>
      </c>
      <c r="D76" s="106">
        <v>127</v>
      </c>
      <c r="E76" s="107">
        <f>IF(ISNUMBER(D76), (D76 - $B76) / $B76, "")</f>
        <v>0</v>
      </c>
      <c r="F76" s="108">
        <f>IF(ISNUMBER(D76), $B91 * E76, "")</f>
        <v>0</v>
      </c>
      <c r="G76" s="109">
        <v>127</v>
      </c>
      <c r="H76" s="107">
        <f>IF(ISNUMBER(G76), (G76 - $B76) / $B76, "")</f>
        <v>0</v>
      </c>
      <c r="I76" s="110">
        <f>IF(ISNUMBER(G76), $B91 * H76, "")</f>
        <v>0</v>
      </c>
      <c r="J76" s="106">
        <v>126</v>
      </c>
      <c r="K76" s="107">
        <f>IF(ISNUMBER(J76), (J76 - $B76) / $B76, "")</f>
        <v>-7.874015748031496E-3</v>
      </c>
      <c r="L76" s="108">
        <f>IF(ISNUMBER(J76), $B91 * K76, "")</f>
        <v>-1181.1023622047244</v>
      </c>
      <c r="M76" s="109">
        <v>123</v>
      </c>
      <c r="N76" s="107">
        <f>IF(ISNUMBER(M76), (M76 - $B76) / $B76, "")</f>
        <v>-3.1496062992125984E-2</v>
      </c>
      <c r="O76" s="108">
        <f>IF(ISNUMBER(M76), $B91 * N76, "")</f>
        <v>-4724.4094488188975</v>
      </c>
      <c r="Q76" s="264"/>
      <c r="R76" s="264"/>
      <c r="S76" s="264"/>
    </row>
    <row r="77" spans="1:19" ht="17.25" thickBot="1">
      <c r="A77" s="125" t="s">
        <v>264</v>
      </c>
      <c r="B77" s="126">
        <v>309</v>
      </c>
      <c r="C77" s="77">
        <v>0.03</v>
      </c>
      <c r="D77" s="15">
        <v>307</v>
      </c>
      <c r="E77" s="32">
        <f t="shared" ref="E77:E80" si="34">IF(ISNUMBER(D77), (D77 - $B77) / $B77, "")</f>
        <v>-6.4724919093851136E-3</v>
      </c>
      <c r="F77" s="18">
        <f>IF(ISNUMBER(D77), $B91 * E77, "")</f>
        <v>-970.87378640776706</v>
      </c>
      <c r="G77" s="31">
        <v>310</v>
      </c>
      <c r="H77" s="32">
        <f t="shared" ref="H77:H80" si="35">IF(ISNUMBER(G77), (G77 - $B77) / $B77, "")</f>
        <v>3.2362459546925568E-3</v>
      </c>
      <c r="I77" s="101">
        <f>IF(ISNUMBER(G77), $B91 * H77, "")</f>
        <v>485.43689320388353</v>
      </c>
      <c r="J77" s="15">
        <v>305</v>
      </c>
      <c r="K77" s="32">
        <f t="shared" ref="K77:K80" si="36">IF(ISNUMBER(J77), (J77 - $B77) / $B77, "")</f>
        <v>-1.2944983818770227E-2</v>
      </c>
      <c r="L77" s="18">
        <f>IF(ISNUMBER(J77), $B91 * K77, "")</f>
        <v>-1941.7475728155341</v>
      </c>
      <c r="M77" s="31">
        <v>302</v>
      </c>
      <c r="N77" s="32">
        <f t="shared" ref="N77:N80" si="37">IF(ISNUMBER(M77), (M77 - $B77) / $B77, "")</f>
        <v>-2.2653721682847898E-2</v>
      </c>
      <c r="O77" s="18">
        <f>IF(ISNUMBER(M77), $B91 * N77, "")</f>
        <v>-3398.0582524271845</v>
      </c>
      <c r="Q77" s="264"/>
      <c r="R77" s="264"/>
      <c r="S77" s="264"/>
    </row>
    <row r="78" spans="1:19" ht="17.25" thickBot="1">
      <c r="A78" s="125" t="s">
        <v>112</v>
      </c>
      <c r="B78" s="126">
        <v>925</v>
      </c>
      <c r="C78" s="77">
        <v>2.8921023399999999E-2</v>
      </c>
      <c r="D78" s="15">
        <v>935</v>
      </c>
      <c r="E78" s="32">
        <f t="shared" si="34"/>
        <v>1.0810810810810811E-2</v>
      </c>
      <c r="F78" s="18">
        <f>IF(ISNUMBER(D78), $B91 * E78, "")</f>
        <v>1621.6216216216217</v>
      </c>
      <c r="G78" s="31">
        <v>954</v>
      </c>
      <c r="H78" s="32">
        <f t="shared" si="35"/>
        <v>3.135135135135135E-2</v>
      </c>
      <c r="I78" s="101">
        <f>IF(ISNUMBER(G78), $B91 * H78, "")</f>
        <v>4702.7027027027025</v>
      </c>
      <c r="J78" s="15">
        <v>941</v>
      </c>
      <c r="K78" s="32">
        <f t="shared" si="36"/>
        <v>1.7297297297297298E-2</v>
      </c>
      <c r="L78" s="18">
        <f>IF(ISNUMBER(J78), $B91 * K78, "")</f>
        <v>2594.5945945945946</v>
      </c>
      <c r="M78" s="31">
        <v>937</v>
      </c>
      <c r="N78" s="32">
        <f t="shared" si="37"/>
        <v>1.2972972972972972E-2</v>
      </c>
      <c r="O78" s="18">
        <f>IF(ISNUMBER(M78), $B91 * N78, "")</f>
        <v>1945.9459459459458</v>
      </c>
      <c r="Q78" s="264"/>
      <c r="R78" s="264"/>
      <c r="S78" s="264"/>
    </row>
    <row r="79" spans="1:19" ht="17.25" thickBot="1">
      <c r="A79" s="125" t="s">
        <v>238</v>
      </c>
      <c r="B79" s="126">
        <v>191</v>
      </c>
      <c r="C79" s="77">
        <v>2.68817204E-2</v>
      </c>
      <c r="D79" s="15">
        <v>191</v>
      </c>
      <c r="E79" s="32">
        <f t="shared" si="34"/>
        <v>0</v>
      </c>
      <c r="F79" s="18">
        <f>IF(ISNUMBER(D79), $B91 * E79, "")</f>
        <v>0</v>
      </c>
      <c r="G79" s="31">
        <v>193</v>
      </c>
      <c r="H79" s="32">
        <f t="shared" si="35"/>
        <v>1.0471204188481676E-2</v>
      </c>
      <c r="I79" s="101">
        <f>IF(ISNUMBER(G79), $B91 * H79, "")</f>
        <v>1570.6806282722514</v>
      </c>
      <c r="J79" s="15">
        <v>190</v>
      </c>
      <c r="K79" s="32">
        <f t="shared" si="36"/>
        <v>-5.235602094240838E-3</v>
      </c>
      <c r="L79" s="18">
        <f>IF(ISNUMBER(J79), $B91 * K79, "")</f>
        <v>-785.3403141361257</v>
      </c>
      <c r="M79" s="31">
        <v>185</v>
      </c>
      <c r="N79" s="32">
        <f t="shared" si="37"/>
        <v>-3.1413612565445025E-2</v>
      </c>
      <c r="O79" s="18">
        <f>IF(ISNUMBER(M79), $B91 * N79, "")</f>
        <v>-4712.0418848167537</v>
      </c>
      <c r="Q79" s="33"/>
      <c r="R79" s="33"/>
    </row>
    <row r="80" spans="1:19" ht="17.25" thickBot="1">
      <c r="A80" s="130" t="s">
        <v>116</v>
      </c>
      <c r="B80" s="131">
        <v>234</v>
      </c>
      <c r="C80" s="79">
        <v>2.6315789499999999E-2</v>
      </c>
      <c r="D80" s="24">
        <v>232</v>
      </c>
      <c r="E80" s="25">
        <f t="shared" si="34"/>
        <v>-8.5470085470085479E-3</v>
      </c>
      <c r="F80" s="104">
        <f>IF(ISNUMBER(D80), $B91 * E80, "")</f>
        <v>-1282.0512820512822</v>
      </c>
      <c r="G80" s="102">
        <v>238</v>
      </c>
      <c r="H80" s="25">
        <f t="shared" si="35"/>
        <v>1.7094017094017096E-2</v>
      </c>
      <c r="I80" s="103">
        <f>IF(ISNUMBER(G80), $B91 * H80, "")</f>
        <v>2564.1025641025644</v>
      </c>
      <c r="J80" s="24">
        <v>235</v>
      </c>
      <c r="K80" s="25">
        <f t="shared" si="36"/>
        <v>4.2735042735042739E-3</v>
      </c>
      <c r="L80" s="104">
        <f>IF(ISNUMBER(J80), $B91 * K80, "")</f>
        <v>641.02564102564111</v>
      </c>
      <c r="M80" s="102">
        <v>235</v>
      </c>
      <c r="N80" s="25">
        <f t="shared" si="37"/>
        <v>4.2735042735042739E-3</v>
      </c>
      <c r="O80" s="104">
        <f>IF(ISNUMBER(M80), $B91 * N80, "")</f>
        <v>641.02564102564111</v>
      </c>
      <c r="Q80" s="265"/>
      <c r="R80" s="266"/>
      <c r="S80" s="267"/>
    </row>
    <row r="81" spans="1:19">
      <c r="A81" s="123" t="s">
        <v>142</v>
      </c>
      <c r="B81" s="124">
        <v>119</v>
      </c>
      <c r="C81" s="76">
        <v>2.5862069000000001E-2</v>
      </c>
      <c r="D81" s="13">
        <v>118</v>
      </c>
      <c r="E81" s="14">
        <f>IF(ISNUMBER(D81), (D81 - $B81) / $B81, "")</f>
        <v>-8.4033613445378148E-3</v>
      </c>
      <c r="F81" s="16">
        <f>IF(ISNUMBER(D81), $B91 * E81, "")</f>
        <v>-1260.5042016806722</v>
      </c>
      <c r="G81" s="29">
        <v>120</v>
      </c>
      <c r="H81" s="14">
        <f>IF(ISNUMBER(G81), (G81 - $B81) / $B81, "")</f>
        <v>8.4033613445378148E-3</v>
      </c>
      <c r="I81" s="100">
        <f>IF(ISNUMBER(G81), $B91 * H81, "")</f>
        <v>1260.5042016806722</v>
      </c>
      <c r="J81" s="13">
        <v>119</v>
      </c>
      <c r="K81" s="14">
        <f>IF(ISNUMBER(J81), (J81 - $B81) / $B81, "")</f>
        <v>0</v>
      </c>
      <c r="L81" s="16">
        <f>IF(ISNUMBER(J81), $B91 * K81, "")</f>
        <v>0</v>
      </c>
      <c r="M81" s="29">
        <v>116</v>
      </c>
      <c r="N81" s="14">
        <f>IF(ISNUMBER(M81), (M81 - $B81) / $B81, "")</f>
        <v>-2.5210084033613446E-2</v>
      </c>
      <c r="O81" s="16">
        <f>IF(ISNUMBER(M81), $B91 * N81, "")</f>
        <v>-3781.5126050420167</v>
      </c>
      <c r="Q81" s="268"/>
      <c r="R81" s="269"/>
      <c r="S81" s="270"/>
    </row>
    <row r="82" spans="1:19" ht="17.25" thickBot="1">
      <c r="A82" s="125" t="s">
        <v>57</v>
      </c>
      <c r="B82" s="126">
        <v>210</v>
      </c>
      <c r="C82" s="77">
        <v>2.4390243900000001E-2</v>
      </c>
      <c r="D82" s="15">
        <v>216</v>
      </c>
      <c r="E82" s="32">
        <f t="shared" ref="E82:E85" si="38">IF(ISNUMBER(D82), (D82 - $B82) / $B82, "")</f>
        <v>2.8571428571428571E-2</v>
      </c>
      <c r="F82" s="18">
        <f>IF(ISNUMBER(D82), $B91 * E82, "")</f>
        <v>4285.7142857142853</v>
      </c>
      <c r="G82" s="31">
        <v>215</v>
      </c>
      <c r="H82" s="32">
        <f t="shared" ref="H82:H85" si="39">IF(ISNUMBER(G82), (G82 - $B82) / $B82, "")</f>
        <v>2.3809523809523808E-2</v>
      </c>
      <c r="I82" s="101">
        <f>IF(ISNUMBER(G82), $B91 * H82, "")</f>
        <v>3571.4285714285711</v>
      </c>
      <c r="J82" s="15">
        <v>215</v>
      </c>
      <c r="K82" s="32">
        <f t="shared" ref="K82:K85" si="40">IF(ISNUMBER(J82), (J82 - $B82) / $B82, "")</f>
        <v>2.3809523809523808E-2</v>
      </c>
      <c r="L82" s="18">
        <f>IF(ISNUMBER(J82), $B91 * K82, "")</f>
        <v>3571.4285714285711</v>
      </c>
      <c r="M82" s="31">
        <v>215</v>
      </c>
      <c r="N82" s="32">
        <f t="shared" ref="N82:N85" si="41">IF(ISNUMBER(M82), (M82 - $B82) / $B82, "")</f>
        <v>2.3809523809523808E-2</v>
      </c>
      <c r="O82" s="18">
        <f>IF(ISNUMBER(M82), $B91 * N82, "")</f>
        <v>3571.4285714285711</v>
      </c>
      <c r="Q82" s="271"/>
      <c r="R82" s="272"/>
      <c r="S82" s="273"/>
    </row>
    <row r="83" spans="1:19" ht="17.25" thickBot="1">
      <c r="A83" s="125" t="s">
        <v>164</v>
      </c>
      <c r="B83" s="126">
        <v>229</v>
      </c>
      <c r="C83" s="77">
        <v>2.2321428599999998E-2</v>
      </c>
      <c r="D83" s="15">
        <v>232</v>
      </c>
      <c r="E83" s="32">
        <f t="shared" si="38"/>
        <v>1.3100436681222707E-2</v>
      </c>
      <c r="F83" s="18">
        <f>IF(ISNUMBER(D83), $B91 * E83, "")</f>
        <v>1965.0655021834061</v>
      </c>
      <c r="G83" s="31">
        <v>233</v>
      </c>
      <c r="H83" s="32">
        <f t="shared" si="39"/>
        <v>1.7467248908296942E-2</v>
      </c>
      <c r="I83" s="101">
        <f>IF(ISNUMBER(G83), $B91 * H83, "")</f>
        <v>2620.0873362445413</v>
      </c>
      <c r="J83" s="15">
        <v>230</v>
      </c>
      <c r="K83" s="32">
        <f t="shared" si="40"/>
        <v>4.3668122270742356E-3</v>
      </c>
      <c r="L83" s="18">
        <f>IF(ISNUMBER(J83), $B91 * K83, "")</f>
        <v>655.02183406113534</v>
      </c>
      <c r="M83" s="31">
        <v>232</v>
      </c>
      <c r="N83" s="32">
        <f t="shared" si="41"/>
        <v>1.3100436681222707E-2</v>
      </c>
      <c r="O83" s="18">
        <f>IF(ISNUMBER(M83), $B91 * N83, "")</f>
        <v>1965.0655021834061</v>
      </c>
      <c r="Q83" s="264"/>
      <c r="R83" s="264"/>
      <c r="S83" s="264"/>
    </row>
    <row r="84" spans="1:19" ht="17.25" thickBot="1">
      <c r="A84" s="125" t="s">
        <v>51</v>
      </c>
      <c r="B84" s="126">
        <v>468</v>
      </c>
      <c r="C84" s="77">
        <v>2.18340611E-2</v>
      </c>
      <c r="D84" s="15">
        <v>478</v>
      </c>
      <c r="E84" s="32">
        <f t="shared" si="38"/>
        <v>2.1367521367521368E-2</v>
      </c>
      <c r="F84" s="18">
        <f>IF(ISNUMBER(D84), $B91 * E84, "")</f>
        <v>3205.1282051282051</v>
      </c>
      <c r="G84" s="31">
        <v>481</v>
      </c>
      <c r="H84" s="32">
        <f t="shared" si="39"/>
        <v>2.7777777777777776E-2</v>
      </c>
      <c r="I84" s="101">
        <f>IF(ISNUMBER(G84), $B91 * H84, "")</f>
        <v>4166.6666666666661</v>
      </c>
      <c r="J84" s="15">
        <v>469</v>
      </c>
      <c r="K84" s="32">
        <f t="shared" si="40"/>
        <v>2.136752136752137E-3</v>
      </c>
      <c r="L84" s="18">
        <f>IF(ISNUMBER(J84), $B91 * K84, "")</f>
        <v>320.51282051282055</v>
      </c>
      <c r="M84" s="31">
        <v>465</v>
      </c>
      <c r="N84" s="32">
        <f t="shared" si="41"/>
        <v>-6.41025641025641E-3</v>
      </c>
      <c r="O84" s="18">
        <f>IF(ISNUMBER(M84), $B91 * N84, "")</f>
        <v>-961.53846153846155</v>
      </c>
      <c r="Q84" s="274"/>
      <c r="R84" s="274"/>
      <c r="S84" s="274"/>
    </row>
    <row r="85" spans="1:19" ht="17.25" thickBot="1">
      <c r="A85" s="127" t="s">
        <v>80</v>
      </c>
      <c r="B85" s="128">
        <v>851</v>
      </c>
      <c r="C85" s="78">
        <v>1.91616766E-2</v>
      </c>
      <c r="D85" s="20">
        <v>870</v>
      </c>
      <c r="E85" s="21">
        <f t="shared" si="38"/>
        <v>2.2326674500587545E-2</v>
      </c>
      <c r="F85" s="22">
        <f>IF(ISNUMBER(D85), $B91 * E85, "")</f>
        <v>3349.0011750881317</v>
      </c>
      <c r="G85" s="30">
        <v>876</v>
      </c>
      <c r="H85" s="21">
        <f t="shared" si="39"/>
        <v>2.9377203290246769E-2</v>
      </c>
      <c r="I85" s="105">
        <f>IF(ISNUMBER(G85), $B91 * H85, "")</f>
        <v>4406.5804935370152</v>
      </c>
      <c r="J85" s="20">
        <v>864</v>
      </c>
      <c r="K85" s="21">
        <f t="shared" si="40"/>
        <v>1.5276145710928319E-2</v>
      </c>
      <c r="L85" s="22">
        <f>IF(ISNUMBER(J85), $B91 * K85, "")</f>
        <v>2291.4218566392478</v>
      </c>
      <c r="M85" s="30">
        <v>862</v>
      </c>
      <c r="N85" s="21">
        <f t="shared" si="41"/>
        <v>1.2925969447708578E-2</v>
      </c>
      <c r="O85" s="22">
        <f>IF(ISNUMBER(M85), $B91 * N85, "")</f>
        <v>1938.8954171562866</v>
      </c>
      <c r="Q85" s="274"/>
      <c r="R85" s="274"/>
      <c r="S85" s="274"/>
    </row>
    <row r="86" spans="1:19" ht="17.25" thickBot="1">
      <c r="A86" s="125" t="s">
        <v>130</v>
      </c>
      <c r="B86" s="129">
        <v>115</v>
      </c>
      <c r="C86" s="80">
        <v>1.7699115000000001E-2</v>
      </c>
      <c r="D86" s="106">
        <v>117</v>
      </c>
      <c r="E86" s="107">
        <f>IF(ISNUMBER(D86), (D86 - $B86) / $B86, "")</f>
        <v>1.7391304347826087E-2</v>
      </c>
      <c r="F86" s="108">
        <f>IF(ISNUMBER(D86), $B91 * E86, "")</f>
        <v>2608.695652173913</v>
      </c>
      <c r="G86" s="109">
        <v>121</v>
      </c>
      <c r="H86" s="107">
        <f>IF(ISNUMBER(G86), (G86 - $B86) / $B86, "")</f>
        <v>5.2173913043478258E-2</v>
      </c>
      <c r="I86" s="110">
        <f>IF(ISNUMBER(G86), $B91 * H86, "")</f>
        <v>7826.086956521739</v>
      </c>
      <c r="J86" s="106">
        <v>118</v>
      </c>
      <c r="K86" s="107">
        <f>IF(ISNUMBER(J86), (J86 - $B86) / $B86, "")</f>
        <v>2.6086956521739129E-2</v>
      </c>
      <c r="L86" s="108">
        <f>IF(ISNUMBER(J86), $B91 * K86, "")</f>
        <v>3913.0434782608695</v>
      </c>
      <c r="M86" s="109">
        <v>118</v>
      </c>
      <c r="N86" s="107">
        <f>IF(ISNUMBER(M86), (M86 - $B86) / $B86, "")</f>
        <v>2.6086956521739129E-2</v>
      </c>
      <c r="O86" s="108">
        <f>IF(ISNUMBER(M86), $B91 * N86, "")</f>
        <v>3913.0434782608695</v>
      </c>
      <c r="Q86" s="264"/>
      <c r="R86" s="264"/>
      <c r="S86" s="264"/>
    </row>
    <row r="87" spans="1:19" ht="17.25" thickBot="1">
      <c r="A87" s="125" t="s">
        <v>212</v>
      </c>
      <c r="B87" s="126">
        <v>979</v>
      </c>
      <c r="C87" s="77">
        <v>1.5560166E-2</v>
      </c>
      <c r="D87" s="15">
        <v>986</v>
      </c>
      <c r="E87" s="32">
        <f t="shared" ref="E87:E90" si="42">IF(ISNUMBER(D87), (D87 - $B87) / $B87, "")</f>
        <v>7.1501532175689483E-3</v>
      </c>
      <c r="F87" s="18">
        <f>IF(ISNUMBER(D87), $B91 * E87, "")</f>
        <v>1072.5229826353423</v>
      </c>
      <c r="G87" s="31">
        <v>993</v>
      </c>
      <c r="H87" s="32">
        <f t="shared" ref="H87:H90" si="43">IF(ISNUMBER(G87), (G87 - $B87) / $B87, "")</f>
        <v>1.4300306435137897E-2</v>
      </c>
      <c r="I87" s="101">
        <f>IF(ISNUMBER(G87), $B91 * H87, "")</f>
        <v>2145.0459652706845</v>
      </c>
      <c r="J87" s="15">
        <v>971</v>
      </c>
      <c r="K87" s="32">
        <f t="shared" ref="K87:K90" si="44">IF(ISNUMBER(J87), (J87 - $B87) / $B87, "")</f>
        <v>-8.171603677221655E-3</v>
      </c>
      <c r="L87" s="18">
        <f>IF(ISNUMBER(J87), $B91 * K87, "")</f>
        <v>-1225.7405515832484</v>
      </c>
      <c r="M87" s="31">
        <v>972</v>
      </c>
      <c r="N87" s="32">
        <f t="shared" ref="N87:N90" si="45">IF(ISNUMBER(M87), (M87 - $B87) / $B87, "")</f>
        <v>-7.1501532175689483E-3</v>
      </c>
      <c r="O87" s="18">
        <f>IF(ISNUMBER(M87), $B91 * N87, "")</f>
        <v>-1072.5229826353423</v>
      </c>
      <c r="Q87" s="264"/>
      <c r="R87" s="264"/>
      <c r="S87" s="264"/>
    </row>
    <row r="88" spans="1:19" ht="17.25" thickBot="1">
      <c r="A88" s="125" t="s">
        <v>240</v>
      </c>
      <c r="B88" s="126">
        <v>654</v>
      </c>
      <c r="C88" s="77">
        <v>1.5527950299999999E-2</v>
      </c>
      <c r="D88" s="15">
        <v>656</v>
      </c>
      <c r="E88" s="32">
        <f t="shared" si="42"/>
        <v>3.0581039755351682E-3</v>
      </c>
      <c r="F88" s="18">
        <f>IF(ISNUMBER(D88), $B91 * E88, "")</f>
        <v>458.71559633027522</v>
      </c>
      <c r="G88" s="31">
        <v>664</v>
      </c>
      <c r="H88" s="32">
        <f t="shared" si="43"/>
        <v>1.5290519877675841E-2</v>
      </c>
      <c r="I88" s="101">
        <f>IF(ISNUMBER(G88), $B91 * H88, "")</f>
        <v>2293.5779816513759</v>
      </c>
      <c r="J88" s="15">
        <v>664</v>
      </c>
      <c r="K88" s="32">
        <f t="shared" si="44"/>
        <v>1.5290519877675841E-2</v>
      </c>
      <c r="L88" s="18">
        <f>IF(ISNUMBER(J88), $B91 * K88, "")</f>
        <v>2293.5779816513759</v>
      </c>
      <c r="M88" s="31">
        <v>659</v>
      </c>
      <c r="N88" s="32">
        <f t="shared" si="45"/>
        <v>7.6452599388379203E-3</v>
      </c>
      <c r="O88" s="18">
        <f>IF(ISNUMBER(M88), $B91 * N88, "")</f>
        <v>1146.788990825688</v>
      </c>
      <c r="Q88" s="264"/>
      <c r="R88" s="264"/>
      <c r="S88" s="264"/>
    </row>
    <row r="89" spans="1:19">
      <c r="A89" s="125" t="s">
        <v>86</v>
      </c>
      <c r="B89" s="126">
        <v>393</v>
      </c>
      <c r="C89" s="77">
        <v>1.28865979E-2</v>
      </c>
      <c r="D89" s="15">
        <v>398</v>
      </c>
      <c r="E89" s="32">
        <f t="shared" si="42"/>
        <v>1.2722646310432569E-2</v>
      </c>
      <c r="F89" s="18">
        <f>IF(ISNUMBER(D89), $B91 * E89, "")</f>
        <v>1908.3969465648854</v>
      </c>
      <c r="G89" s="31">
        <v>402</v>
      </c>
      <c r="H89" s="32">
        <f t="shared" si="43"/>
        <v>2.2900763358778626E-2</v>
      </c>
      <c r="I89" s="101">
        <f>IF(ISNUMBER(G89), $B91 * H89, "")</f>
        <v>3435.1145038167938</v>
      </c>
      <c r="J89" s="15">
        <v>396</v>
      </c>
      <c r="K89" s="32">
        <f t="shared" si="44"/>
        <v>7.6335877862595417E-3</v>
      </c>
      <c r="L89" s="18">
        <f>IF(ISNUMBER(J89), $B91 * K89, "")</f>
        <v>1145.0381679389313</v>
      </c>
      <c r="M89" s="31">
        <v>391</v>
      </c>
      <c r="N89" s="32">
        <f t="shared" si="45"/>
        <v>-5.0890585241730284E-3</v>
      </c>
      <c r="O89" s="18">
        <f>IF(ISNUMBER(M89), $B91 * N89, "")</f>
        <v>-763.3587786259543</v>
      </c>
      <c r="Q89" s="253"/>
      <c r="R89" s="254"/>
      <c r="S89" s="255"/>
    </row>
    <row r="90" spans="1:19" ht="17.25" thickBot="1">
      <c r="A90" s="130" t="s">
        <v>160</v>
      </c>
      <c r="B90" s="131">
        <v>109</v>
      </c>
      <c r="C90" s="79">
        <v>9.2592592999999994E-3</v>
      </c>
      <c r="D90" s="24">
        <v>111</v>
      </c>
      <c r="E90" s="25">
        <f t="shared" si="42"/>
        <v>1.834862385321101E-2</v>
      </c>
      <c r="F90" s="104">
        <f>IF(ISNUMBER(D90), $B91 * E90, "")</f>
        <v>2752.2935779816517</v>
      </c>
      <c r="G90" s="102">
        <v>113</v>
      </c>
      <c r="H90" s="25">
        <f t="shared" si="43"/>
        <v>3.669724770642202E-2</v>
      </c>
      <c r="I90" s="103">
        <f>IF(ISNUMBER(G90), $B91 * H90, "")</f>
        <v>5504.5871559633033</v>
      </c>
      <c r="J90" s="24">
        <v>110</v>
      </c>
      <c r="K90" s="25">
        <f t="shared" si="44"/>
        <v>9.1743119266055051E-3</v>
      </c>
      <c r="L90" s="104">
        <f>IF(ISNUMBER(J90), $B91 * K90, "")</f>
        <v>1376.1467889908258</v>
      </c>
      <c r="M90" s="102">
        <v>109</v>
      </c>
      <c r="N90" s="25">
        <f t="shared" si="45"/>
        <v>0</v>
      </c>
      <c r="O90" s="104">
        <f>IF(ISNUMBER(M90), $B91 * N90, "")</f>
        <v>0</v>
      </c>
      <c r="Q90" s="256"/>
      <c r="R90" s="257"/>
      <c r="S90" s="258"/>
    </row>
    <row r="91" spans="1:19" ht="17.25" thickBot="1">
      <c r="A91" s="132" t="s">
        <v>268</v>
      </c>
      <c r="B91" s="317">
        <f>$B$37</f>
        <v>150000</v>
      </c>
      <c r="C91" s="318"/>
      <c r="D91" s="26" t="s">
        <v>269</v>
      </c>
      <c r="E91" s="27">
        <f>IF(COUNT(E71:E90), SUM(E71:E90) / COUNT(E71:E90), 0)</f>
        <v>8.3399388900674849E-3</v>
      </c>
      <c r="F91" s="28">
        <f>SUM(F71:F90)</f>
        <v>25019.816670202454</v>
      </c>
      <c r="G91" s="26" t="s">
        <v>269</v>
      </c>
      <c r="H91" s="27">
        <f>IF(COUNT(H71:H90), SUM(H71:H90) / COUNT(H71:H90), 0)</f>
        <v>1.9812052853212438E-2</v>
      </c>
      <c r="I91" s="28">
        <f>SUM(I71:I90)</f>
        <v>59436.158559637319</v>
      </c>
      <c r="J91" s="26" t="s">
        <v>269</v>
      </c>
      <c r="K91" s="27">
        <f>IF(COUNT(K71:K90), SUM(K71:K90) / COUNT(K71:K90), 0)</f>
        <v>6.1072932286753033E-3</v>
      </c>
      <c r="L91" s="28">
        <f>SUM(L71:L90)</f>
        <v>18321.879686025914</v>
      </c>
      <c r="M91" s="26" t="s">
        <v>269</v>
      </c>
      <c r="N91" s="27">
        <f>IF(COUNT(N71:N90), SUM(N71:N90) / COUNT(N71:N90), 0)</f>
        <v>1.4812110573951772E-3</v>
      </c>
      <c r="O91" s="28">
        <f>SUM(O71:O90)</f>
        <v>4443.6331721855349</v>
      </c>
      <c r="Q91" s="259"/>
      <c r="R91" s="260"/>
      <c r="S91" s="261"/>
    </row>
    <row r="93" spans="1:19" ht="17.25" thickBot="1"/>
    <row r="94" spans="1:19" ht="17.25" thickBot="1">
      <c r="A94" s="275" t="s">
        <v>46</v>
      </c>
      <c r="B94" s="276"/>
      <c r="C94" s="276"/>
      <c r="D94" s="276"/>
      <c r="E94" s="276"/>
      <c r="F94" s="276"/>
      <c r="G94" s="276"/>
      <c r="H94" s="276"/>
      <c r="I94" s="276"/>
      <c r="J94" s="276"/>
      <c r="K94" s="276"/>
      <c r="L94" s="276"/>
      <c r="M94" s="276"/>
      <c r="N94" s="276"/>
      <c r="O94" s="277"/>
      <c r="Q94" s="274"/>
      <c r="R94" s="274"/>
      <c r="S94" s="274"/>
    </row>
    <row r="95" spans="1:19" ht="17.25" thickBot="1">
      <c r="A95" s="237" t="s">
        <v>265</v>
      </c>
      <c r="B95" s="275" t="s">
        <v>49</v>
      </c>
      <c r="C95" s="277"/>
      <c r="D95" s="275" t="s">
        <v>58</v>
      </c>
      <c r="E95" s="276"/>
      <c r="F95" s="277"/>
      <c r="G95" s="278">
        <f>_xlfn.IFNA(VLOOKUP(B95, 현재가테이블!$B$2:$D$200, 2, FALSE), "-")</f>
        <v>74050000</v>
      </c>
      <c r="H95" s="279"/>
      <c r="I95" s="280"/>
      <c r="J95" s="275" t="s">
        <v>59</v>
      </c>
      <c r="K95" s="276"/>
      <c r="L95" s="277"/>
      <c r="M95" s="281">
        <f>_xlfn.IFNA(VLOOKUP(B95, 현재가테이블!$B$2:$D$200, 3, FALSE), "-")</f>
        <v>-1.04236269E-2</v>
      </c>
      <c r="N95" s="282"/>
      <c r="O95" s="283"/>
      <c r="Q95" s="274"/>
      <c r="R95" s="274"/>
      <c r="S95" s="274"/>
    </row>
    <row r="96" spans="1:19" ht="17.25" thickBot="1">
      <c r="A96" s="319" t="s">
        <v>55</v>
      </c>
      <c r="B96" s="315" t="str">
        <f>TEXT($G$1, "[$-ko-KR]yyyy-mm-dd(ddd) ") &amp; "오전 00:00"</f>
        <v>2021-10-21(목) 오전 00:00</v>
      </c>
      <c r="C96" s="316"/>
      <c r="D96" s="288" t="str">
        <f>TEXT($G$1, "[$-ko-KR]yyyy-mm-dd(ddd) ") &amp; "오후 14:00"</f>
        <v>2021-10-21(목) 오후 14:00</v>
      </c>
      <c r="E96" s="289"/>
      <c r="F96" s="290"/>
      <c r="G96" s="288" t="str">
        <f>TEXT($G$1, "[$-ko-KR]yyyy-mm-dd(ddd) ") &amp; "오후 19:00"</f>
        <v>2021-10-21(목) 오후 19:00</v>
      </c>
      <c r="H96" s="289"/>
      <c r="I96" s="290"/>
      <c r="J96" s="288" t="str">
        <f>TEXT($G$1, "[$-ko-KR]yyyy-mm-dd(ddd) ") &amp; "오후 21:00"</f>
        <v>2021-10-21(목) 오후 21:00</v>
      </c>
      <c r="K96" s="289"/>
      <c r="L96" s="290"/>
      <c r="M96" s="288" t="str">
        <f>TEXT($G$1+1, "[$-ko-KR]yyyy-mm-dd(ddd) ") &amp; "오전 00:00"</f>
        <v>2021-10-22(금) 오전 00:00</v>
      </c>
      <c r="N96" s="289"/>
      <c r="O96" s="290"/>
      <c r="Q96" s="274"/>
      <c r="R96" s="274"/>
      <c r="S96" s="274"/>
    </row>
    <row r="97" spans="1:19" ht="17.25" thickBot="1">
      <c r="A97" s="320"/>
      <c r="B97" s="121" t="s">
        <v>58</v>
      </c>
      <c r="C97" s="122" t="s">
        <v>59</v>
      </c>
      <c r="D97" s="2" t="s">
        <v>58</v>
      </c>
      <c r="E97" s="10" t="s">
        <v>266</v>
      </c>
      <c r="F97" s="11" t="s">
        <v>267</v>
      </c>
      <c r="G97" s="238" t="s">
        <v>58</v>
      </c>
      <c r="H97" s="239" t="s">
        <v>266</v>
      </c>
      <c r="I97" s="240" t="s">
        <v>267</v>
      </c>
      <c r="J97" s="10" t="s">
        <v>58</v>
      </c>
      <c r="K97" s="10" t="s">
        <v>266</v>
      </c>
      <c r="L97" s="115" t="s">
        <v>267</v>
      </c>
      <c r="M97" s="2" t="s">
        <v>58</v>
      </c>
      <c r="N97" s="10" t="s">
        <v>266</v>
      </c>
      <c r="O97" s="66" t="s">
        <v>267</v>
      </c>
      <c r="Q97" s="264"/>
      <c r="R97" s="264"/>
      <c r="S97" s="264"/>
    </row>
    <row r="98" spans="1:19" ht="17.25" thickBot="1">
      <c r="A98" s="123" t="s">
        <v>248</v>
      </c>
      <c r="B98" s="124">
        <v>103</v>
      </c>
      <c r="C98" s="76">
        <v>9.1101694900000002E-2</v>
      </c>
      <c r="D98" s="13">
        <v>102</v>
      </c>
      <c r="E98" s="14">
        <f>IF(ISNUMBER(D98), (D98 - $B98) / $B98, "")</f>
        <v>-9.7087378640776691E-3</v>
      </c>
      <c r="F98" s="16">
        <f>IF(ISNUMBER(D98), $B118 * E98, "")</f>
        <v>-1456.3106796116504</v>
      </c>
      <c r="G98" s="29">
        <v>101</v>
      </c>
      <c r="H98" s="14">
        <f>IF(ISNUMBER(G98), (G98 - $B98) / $B98, "")</f>
        <v>-1.9417475728155338E-2</v>
      </c>
      <c r="I98" s="100">
        <f>IF(ISNUMBER(G98), $B118 * H98, "")</f>
        <v>-2912.6213592233007</v>
      </c>
      <c r="J98" s="13">
        <v>100</v>
      </c>
      <c r="K98" s="14">
        <f>IF(ISNUMBER(J98), (J98 - $B98) / $B98, "")</f>
        <v>-2.9126213592233011E-2</v>
      </c>
      <c r="L98" s="16">
        <f>IF(ISNUMBER(J98), $B118 * K98, "")</f>
        <v>-4368.9320388349515</v>
      </c>
      <c r="M98" s="29">
        <v>98.4</v>
      </c>
      <c r="N98" s="14">
        <f>IF(ISNUMBER(M98), (M98 - $B98) / $B98, "")</f>
        <v>-4.466019417475723E-2</v>
      </c>
      <c r="O98" s="16">
        <f>IF(ISNUMBER(M98), $B118 * N98, "")</f>
        <v>-6699.0291262135843</v>
      </c>
      <c r="Q98" s="274"/>
      <c r="R98" s="274"/>
      <c r="S98" s="274"/>
    </row>
    <row r="99" spans="1:19" ht="17.25" thickBot="1">
      <c r="A99" s="125" t="s">
        <v>124</v>
      </c>
      <c r="B99" s="126">
        <v>243600</v>
      </c>
      <c r="C99" s="77">
        <v>5.3861129100000002E-2</v>
      </c>
      <c r="D99" s="15">
        <v>253700</v>
      </c>
      <c r="E99" s="32">
        <f t="shared" ref="E99:E102" si="46">IF(ISNUMBER(D99), (D99 - $B99) / $B99, "")</f>
        <v>4.1461412151067321E-2</v>
      </c>
      <c r="F99" s="18">
        <f>IF(ISNUMBER(D99), $B118 * E99, "")</f>
        <v>6219.2118226600978</v>
      </c>
      <c r="G99" s="31">
        <v>254400</v>
      </c>
      <c r="H99" s="32">
        <f t="shared" ref="H99:H102" si="47">IF(ISNUMBER(G99), (G99 - $B99) / $B99, "")</f>
        <v>4.4334975369458129E-2</v>
      </c>
      <c r="I99" s="101">
        <f>IF(ISNUMBER(G99), $B118 * H99, "")</f>
        <v>6650.2463054187192</v>
      </c>
      <c r="J99" s="15">
        <v>249350</v>
      </c>
      <c r="K99" s="32">
        <f t="shared" ref="K99:K102" si="48">IF(ISNUMBER(J99), (J99 - $B99) / $B99, "")</f>
        <v>2.3604269293924465E-2</v>
      </c>
      <c r="L99" s="18">
        <f>IF(ISNUMBER(J99), $B118 * K99, "")</f>
        <v>3540.6403940886698</v>
      </c>
      <c r="M99" s="31">
        <v>245050</v>
      </c>
      <c r="N99" s="32">
        <f t="shared" ref="N99:N102" si="49">IF(ISNUMBER(M99), (M99 - $B99) / $B99, "")</f>
        <v>5.9523809523809521E-3</v>
      </c>
      <c r="O99" s="18">
        <f>IF(ISNUMBER(M99), $B118 * N99, "")</f>
        <v>892.85714285714278</v>
      </c>
      <c r="Q99" s="274"/>
      <c r="R99" s="274"/>
      <c r="S99" s="274"/>
    </row>
    <row r="100" spans="1:19" ht="17.25" thickBot="1">
      <c r="A100" s="125" t="s">
        <v>336</v>
      </c>
      <c r="B100" s="126">
        <v>200450</v>
      </c>
      <c r="C100" s="77">
        <v>5.0301283699999998E-2</v>
      </c>
      <c r="D100" s="15">
        <v>222400</v>
      </c>
      <c r="E100" s="32">
        <f t="shared" si="46"/>
        <v>0.10950361686206037</v>
      </c>
      <c r="F100" s="18">
        <f>IF(ISNUMBER(D100), $B118 * E100, "")</f>
        <v>16425.542529309056</v>
      </c>
      <c r="G100" s="31">
        <v>229700</v>
      </c>
      <c r="H100" s="32">
        <f t="shared" si="47"/>
        <v>0.1459216762284859</v>
      </c>
      <c r="I100" s="101">
        <f>IF(ISNUMBER(G100), $B118 * H100, "")</f>
        <v>21888.251434272883</v>
      </c>
      <c r="J100" s="15">
        <v>227400</v>
      </c>
      <c r="K100" s="32">
        <f t="shared" si="48"/>
        <v>0.13444749314043403</v>
      </c>
      <c r="L100" s="18">
        <f>IF(ISNUMBER(J100), $B118 * K100, "")</f>
        <v>20167.123971065103</v>
      </c>
      <c r="M100" s="31">
        <v>248900</v>
      </c>
      <c r="N100" s="32">
        <f t="shared" si="49"/>
        <v>0.24170616113744076</v>
      </c>
      <c r="O100" s="18">
        <f>IF(ISNUMBER(M100), $B118 * N100, "")</f>
        <v>36255.924170616112</v>
      </c>
      <c r="Q100" s="264"/>
      <c r="R100" s="264"/>
      <c r="S100" s="264"/>
    </row>
    <row r="101" spans="1:19" ht="17.25" thickBot="1">
      <c r="A101" s="125" t="s">
        <v>94</v>
      </c>
      <c r="B101" s="126">
        <v>4956000</v>
      </c>
      <c r="C101" s="77">
        <v>4.4908285899999997E-2</v>
      </c>
      <c r="D101" s="15">
        <v>5075000</v>
      </c>
      <c r="E101" s="32">
        <f t="shared" si="46"/>
        <v>2.4011299435028249E-2</v>
      </c>
      <c r="F101" s="18">
        <f>IF(ISNUMBER(D101), $B118 * E101, "")</f>
        <v>3601.6949152542375</v>
      </c>
      <c r="G101" s="31">
        <v>5191000</v>
      </c>
      <c r="H101" s="32">
        <f t="shared" si="47"/>
        <v>4.7417271993543182E-2</v>
      </c>
      <c r="I101" s="101">
        <f>IF(ISNUMBER(G101), $B118 * H101, "")</f>
        <v>7112.5907990314772</v>
      </c>
      <c r="J101" s="15">
        <v>5120000</v>
      </c>
      <c r="K101" s="32">
        <f t="shared" si="48"/>
        <v>3.3091202582728005E-2</v>
      </c>
      <c r="L101" s="18">
        <f>IF(ISNUMBER(J101), $B118 * K101, "")</f>
        <v>4963.6803874092011</v>
      </c>
      <c r="M101" s="31">
        <v>5060000</v>
      </c>
      <c r="N101" s="32">
        <f t="shared" si="49"/>
        <v>2.0984665052461663E-2</v>
      </c>
      <c r="O101" s="18">
        <f>IF(ISNUMBER(M101), $B118 * N101, "")</f>
        <v>3147.6997578692494</v>
      </c>
      <c r="Q101" s="264"/>
      <c r="R101" s="264"/>
      <c r="S101" s="264"/>
    </row>
    <row r="102" spans="1:19" ht="17.25" thickBot="1">
      <c r="A102" s="127" t="s">
        <v>128</v>
      </c>
      <c r="B102" s="128">
        <v>148</v>
      </c>
      <c r="C102" s="78">
        <v>4.2253521099999997E-2</v>
      </c>
      <c r="D102" s="20">
        <v>150</v>
      </c>
      <c r="E102" s="21">
        <f t="shared" si="46"/>
        <v>1.3513513513513514E-2</v>
      </c>
      <c r="F102" s="22">
        <f>IF(ISNUMBER(D102), $B118 * E102, "")</f>
        <v>2027.0270270270271</v>
      </c>
      <c r="G102" s="30">
        <v>149</v>
      </c>
      <c r="H102" s="21">
        <f t="shared" si="47"/>
        <v>6.7567567567567571E-3</v>
      </c>
      <c r="I102" s="105">
        <f>IF(ISNUMBER(G102), $B118 * H102, "")</f>
        <v>1013.5135135135135</v>
      </c>
      <c r="J102" s="20">
        <v>146</v>
      </c>
      <c r="K102" s="21">
        <f t="shared" si="48"/>
        <v>-1.3513513513513514E-2</v>
      </c>
      <c r="L102" s="22">
        <f>IF(ISNUMBER(J102), $B118 * K102, "")</f>
        <v>-2027.0270270270271</v>
      </c>
      <c r="M102" s="30">
        <v>147</v>
      </c>
      <c r="N102" s="21">
        <f t="shared" si="49"/>
        <v>-6.7567567567567571E-3</v>
      </c>
      <c r="O102" s="22">
        <f>IF(ISNUMBER(M102), $B118 * N102, "")</f>
        <v>-1013.5135135135135</v>
      </c>
      <c r="Q102" s="264"/>
      <c r="R102" s="264"/>
      <c r="S102" s="264"/>
    </row>
    <row r="103" spans="1:19" ht="17.25" thickBot="1">
      <c r="A103" s="125" t="s">
        <v>126</v>
      </c>
      <c r="B103" s="129">
        <v>148</v>
      </c>
      <c r="C103" s="80">
        <v>4.2253521099999997E-2</v>
      </c>
      <c r="D103" s="106">
        <v>151</v>
      </c>
      <c r="E103" s="107">
        <f>IF(ISNUMBER(D103), (D103 - $B103) / $B103, "")</f>
        <v>2.0270270270270271E-2</v>
      </c>
      <c r="F103" s="108">
        <f>IF(ISNUMBER(D103), $B118 * E103, "")</f>
        <v>3040.5405405405409</v>
      </c>
      <c r="G103" s="109">
        <v>158</v>
      </c>
      <c r="H103" s="107">
        <f>IF(ISNUMBER(G103), (G103 - $B103) / $B103, "")</f>
        <v>6.7567567567567571E-2</v>
      </c>
      <c r="I103" s="110">
        <f>IF(ISNUMBER(G103), $B118 * H103, "")</f>
        <v>10135.135135135135</v>
      </c>
      <c r="J103" s="106">
        <v>160</v>
      </c>
      <c r="K103" s="107">
        <f>IF(ISNUMBER(J103), (J103 - $B103) / $B103, "")</f>
        <v>8.1081081081081086E-2</v>
      </c>
      <c r="L103" s="108">
        <f>IF(ISNUMBER(J103), $B118 * K103, "")</f>
        <v>12162.162162162163</v>
      </c>
      <c r="M103" s="109">
        <v>165</v>
      </c>
      <c r="N103" s="107">
        <f>IF(ISNUMBER(M103), (M103 - $B103) / $B103, "")</f>
        <v>0.11486486486486487</v>
      </c>
      <c r="O103" s="108">
        <f>IF(ISNUMBER(M103), $B118 * N103, "")</f>
        <v>17229.72972972973</v>
      </c>
      <c r="Q103" s="264"/>
      <c r="R103" s="264"/>
      <c r="S103" s="264"/>
    </row>
    <row r="104" spans="1:19" ht="17.25" thickBot="1">
      <c r="A104" s="125" t="s">
        <v>132</v>
      </c>
      <c r="B104" s="126">
        <v>52190</v>
      </c>
      <c r="C104" s="77">
        <v>3.96414343E-2</v>
      </c>
      <c r="D104" s="15">
        <v>53520</v>
      </c>
      <c r="E104" s="32">
        <f t="shared" ref="E104:E107" si="50">IF(ISNUMBER(D104), (D104 - $B104) / $B104, "")</f>
        <v>2.5483809158842689E-2</v>
      </c>
      <c r="F104" s="18">
        <f>IF(ISNUMBER(D104), $B118 * E104, "")</f>
        <v>3822.5713738264035</v>
      </c>
      <c r="G104" s="31">
        <v>54230</v>
      </c>
      <c r="H104" s="32">
        <f t="shared" ref="H104:H107" si="51">IF(ISNUMBER(G104), (G104 - $B104) / $B104, "")</f>
        <v>3.9087947882736153E-2</v>
      </c>
      <c r="I104" s="101">
        <f>IF(ISNUMBER(G104), $B118 * H104, "")</f>
        <v>5863.1921824104229</v>
      </c>
      <c r="J104" s="15">
        <v>53400</v>
      </c>
      <c r="K104" s="32">
        <f t="shared" ref="K104:K107" si="52">IF(ISNUMBER(J104), (J104 - $B104) / $B104, "")</f>
        <v>2.3184518106917035E-2</v>
      </c>
      <c r="L104" s="18">
        <f>IF(ISNUMBER(J104), $B118 * K104, "")</f>
        <v>3477.6777160375555</v>
      </c>
      <c r="M104" s="31">
        <v>53850</v>
      </c>
      <c r="N104" s="32">
        <f t="shared" ref="N104:N107" si="53">IF(ISNUMBER(M104), (M104 - $B104) / $B104, "")</f>
        <v>3.1806859551638242E-2</v>
      </c>
      <c r="O104" s="18">
        <f>IF(ISNUMBER(M104), $B118 * N104, "")</f>
        <v>4771.0289327457367</v>
      </c>
      <c r="Q104" s="264"/>
      <c r="R104" s="264"/>
      <c r="S104" s="264"/>
    </row>
    <row r="105" spans="1:19" ht="17.25" thickBot="1">
      <c r="A105" s="125" t="s">
        <v>76</v>
      </c>
      <c r="B105" s="126">
        <v>32990</v>
      </c>
      <c r="C105" s="77">
        <v>3.8074260499999998E-2</v>
      </c>
      <c r="D105" s="15">
        <v>33500</v>
      </c>
      <c r="E105" s="32">
        <f t="shared" si="50"/>
        <v>1.5459230069718097E-2</v>
      </c>
      <c r="F105" s="18">
        <f>IF(ISNUMBER(D105), $B118 * E105, "")</f>
        <v>2318.8845104577144</v>
      </c>
      <c r="G105" s="31">
        <v>34450</v>
      </c>
      <c r="H105" s="32">
        <f t="shared" si="51"/>
        <v>4.4255835101545925E-2</v>
      </c>
      <c r="I105" s="101">
        <f>IF(ISNUMBER(G105), $B118 * H105, "")</f>
        <v>6638.375265231889</v>
      </c>
      <c r="J105" s="15">
        <v>34090</v>
      </c>
      <c r="K105" s="32">
        <f t="shared" si="52"/>
        <v>3.3343437405274325E-2</v>
      </c>
      <c r="L105" s="18">
        <f>IF(ISNUMBER(J105), $B118 * K105, "")</f>
        <v>5001.5156107911489</v>
      </c>
      <c r="M105" s="31">
        <v>36150</v>
      </c>
      <c r="N105" s="32">
        <f t="shared" si="53"/>
        <v>9.578660200060625E-2</v>
      </c>
      <c r="O105" s="18">
        <f>IF(ISNUMBER(M105), $B118 * N105, "")</f>
        <v>14367.990300090938</v>
      </c>
      <c r="Q105" s="264"/>
      <c r="R105" s="264"/>
      <c r="S105" s="264"/>
    </row>
    <row r="106" spans="1:19" ht="17.25" thickBot="1">
      <c r="A106" s="125" t="s">
        <v>90</v>
      </c>
      <c r="B106" s="126">
        <v>1385</v>
      </c>
      <c r="C106" s="77">
        <v>3.7453183500000001E-2</v>
      </c>
      <c r="D106" s="15">
        <v>1390</v>
      </c>
      <c r="E106" s="32">
        <f t="shared" si="50"/>
        <v>3.6101083032490976E-3</v>
      </c>
      <c r="F106" s="18">
        <f>IF(ISNUMBER(D106), $B118 * E106, "")</f>
        <v>541.51624548736459</v>
      </c>
      <c r="G106" s="31">
        <v>1400</v>
      </c>
      <c r="H106" s="32">
        <f t="shared" si="51"/>
        <v>1.0830324909747292E-2</v>
      </c>
      <c r="I106" s="101">
        <f>IF(ISNUMBER(G106), $B118 * H106, "")</f>
        <v>1624.5487364620938</v>
      </c>
      <c r="J106" s="15">
        <v>1375</v>
      </c>
      <c r="K106" s="32">
        <f t="shared" si="52"/>
        <v>-7.2202166064981952E-3</v>
      </c>
      <c r="L106" s="18">
        <f>IF(ISNUMBER(J106), $B118 * K106, "")</f>
        <v>-1083.0324909747292</v>
      </c>
      <c r="M106" s="31">
        <v>1350</v>
      </c>
      <c r="N106" s="32">
        <f t="shared" si="53"/>
        <v>-2.5270758122743681E-2</v>
      </c>
      <c r="O106" s="18">
        <f>IF(ISNUMBER(M106), $B118 * N106, "")</f>
        <v>-3790.6137184115519</v>
      </c>
      <c r="Q106" s="33"/>
      <c r="R106" s="33"/>
    </row>
    <row r="107" spans="1:19" ht="17.25" thickBot="1">
      <c r="A107" s="130" t="s">
        <v>49</v>
      </c>
      <c r="B107" s="131">
        <v>81722000</v>
      </c>
      <c r="C107" s="79">
        <v>3.7397176800000001E-2</v>
      </c>
      <c r="D107" s="24">
        <v>79109000</v>
      </c>
      <c r="E107" s="25">
        <f t="shared" si="50"/>
        <v>-3.1974254178801301E-2</v>
      </c>
      <c r="F107" s="104">
        <f>IF(ISNUMBER(D107), $B118 * E107, "")</f>
        <v>-4796.1381268201949</v>
      </c>
      <c r="G107" s="102">
        <v>80201000</v>
      </c>
      <c r="H107" s="25">
        <f t="shared" si="51"/>
        <v>-1.861187929810822E-2</v>
      </c>
      <c r="I107" s="103">
        <f>IF(ISNUMBER(G107), $B118 * H107, "")</f>
        <v>-2791.7818947162332</v>
      </c>
      <c r="J107" s="24">
        <v>79112000</v>
      </c>
      <c r="K107" s="25">
        <f t="shared" si="52"/>
        <v>-3.1937544357700499E-2</v>
      </c>
      <c r="L107" s="104">
        <f>IF(ISNUMBER(J107), $B118 * K107, "")</f>
        <v>-4790.6316536550748</v>
      </c>
      <c r="M107" s="102">
        <v>77141000</v>
      </c>
      <c r="N107" s="25">
        <f t="shared" si="53"/>
        <v>-5.6055896820929492E-2</v>
      </c>
      <c r="O107" s="104">
        <f>IF(ISNUMBER(M107), $B118 * N107, "")</f>
        <v>-8408.3845231394243</v>
      </c>
      <c r="Q107" s="265"/>
      <c r="R107" s="266"/>
      <c r="S107" s="267"/>
    </row>
    <row r="108" spans="1:19">
      <c r="A108" s="123" t="s">
        <v>69</v>
      </c>
      <c r="B108" s="124">
        <v>9045</v>
      </c>
      <c r="C108" s="76">
        <v>3.7270642200000002E-2</v>
      </c>
      <c r="D108" s="13">
        <v>9195</v>
      </c>
      <c r="E108" s="14">
        <f>IF(ISNUMBER(D108), (D108 - $B108) / $B108, "")</f>
        <v>1.658374792703151E-2</v>
      </c>
      <c r="F108" s="16">
        <f>IF(ISNUMBER(D108), $B118 * E108, "")</f>
        <v>2487.5621890547263</v>
      </c>
      <c r="G108" s="29">
        <v>9425</v>
      </c>
      <c r="H108" s="14">
        <f>IF(ISNUMBER(G108), (G108 - $B108) / $B108, "")</f>
        <v>4.2012161415146493E-2</v>
      </c>
      <c r="I108" s="100">
        <f>IF(ISNUMBER(G108), $B118 * H108, "")</f>
        <v>6301.8242122719739</v>
      </c>
      <c r="J108" s="13">
        <v>9250</v>
      </c>
      <c r="K108" s="14">
        <f>IF(ISNUMBER(J108), (J108 - $B108) / $B108, "")</f>
        <v>2.2664455500276397E-2</v>
      </c>
      <c r="L108" s="16">
        <f>IF(ISNUMBER(J108), $B118 * K108, "")</f>
        <v>3399.6683250414594</v>
      </c>
      <c r="M108" s="29">
        <v>9420</v>
      </c>
      <c r="N108" s="14">
        <f>IF(ISNUMBER(M108), (M108 - $B108) / $B108, "")</f>
        <v>4.1459369817578771E-2</v>
      </c>
      <c r="O108" s="16">
        <f>IF(ISNUMBER(M108), $B118 * N108, "")</f>
        <v>6218.9054726368158</v>
      </c>
      <c r="Q108" s="268"/>
      <c r="R108" s="269"/>
      <c r="S108" s="270"/>
    </row>
    <row r="109" spans="1:19" ht="17.25" thickBot="1">
      <c r="A109" s="125" t="s">
        <v>98</v>
      </c>
      <c r="B109" s="126">
        <v>4.57</v>
      </c>
      <c r="C109" s="77">
        <v>3.6281179099999998E-2</v>
      </c>
      <c r="D109" s="15">
        <v>4.5999999999999996</v>
      </c>
      <c r="E109" s="32">
        <f t="shared" ref="E109:E112" si="54">IF(ISNUMBER(D109), (D109 - $B109) / $B109, "")</f>
        <v>6.5645514223193341E-3</v>
      </c>
      <c r="F109" s="18">
        <f>IF(ISNUMBER(D109), $B118 * E109, "")</f>
        <v>984.68271334790006</v>
      </c>
      <c r="G109" s="31">
        <v>4.6399999999999997</v>
      </c>
      <c r="H109" s="32">
        <f t="shared" ref="H109:H112" si="55">IF(ISNUMBER(G109), (G109 - $B109) / $B109, "")</f>
        <v>1.5317286652078642E-2</v>
      </c>
      <c r="I109" s="101">
        <f>IF(ISNUMBER(G109), $B118 * H109, "")</f>
        <v>2297.5929978117965</v>
      </c>
      <c r="J109" s="15">
        <v>4.58</v>
      </c>
      <c r="K109" s="32">
        <f t="shared" ref="K109:K112" si="56">IF(ISNUMBER(J109), (J109 - $B109) / $B109, "")</f>
        <v>2.188183807439778E-3</v>
      </c>
      <c r="L109" s="18">
        <f>IF(ISNUMBER(J109), $B118 * K109, "")</f>
        <v>328.22757111596673</v>
      </c>
      <c r="M109" s="31">
        <v>4.5199999999999996</v>
      </c>
      <c r="N109" s="32">
        <f t="shared" ref="N109:N112" si="57">IF(ISNUMBER(M109), (M109 - $B109) / $B109, "")</f>
        <v>-1.0940919037199279E-2</v>
      </c>
      <c r="O109" s="18">
        <f>IF(ISNUMBER(M109), $B118 * N109, "")</f>
        <v>-1641.1378555798917</v>
      </c>
      <c r="Q109" s="271"/>
      <c r="R109" s="272"/>
      <c r="S109" s="273"/>
    </row>
    <row r="110" spans="1:19" ht="17.25" thickBot="1">
      <c r="A110" s="125" t="s">
        <v>100</v>
      </c>
      <c r="B110" s="126">
        <v>67120</v>
      </c>
      <c r="C110" s="77">
        <v>3.5962339900000001E-2</v>
      </c>
      <c r="D110" s="15">
        <v>68090</v>
      </c>
      <c r="E110" s="32">
        <f t="shared" si="54"/>
        <v>1.4451728247914183E-2</v>
      </c>
      <c r="F110" s="18">
        <f>IF(ISNUMBER(D110), $B118 * E110, "")</f>
        <v>2167.7592371871274</v>
      </c>
      <c r="G110" s="31">
        <v>69370</v>
      </c>
      <c r="H110" s="32">
        <f t="shared" si="55"/>
        <v>3.3522050059594757E-2</v>
      </c>
      <c r="I110" s="101">
        <f>IF(ISNUMBER(G110), $B118 * H110, "")</f>
        <v>5028.3075089392132</v>
      </c>
      <c r="J110" s="15">
        <v>69600</v>
      </c>
      <c r="K110" s="32">
        <f t="shared" si="56"/>
        <v>3.6948748510131108E-2</v>
      </c>
      <c r="L110" s="18">
        <f>IF(ISNUMBER(J110), $B118 * K110, "")</f>
        <v>5542.3122765196658</v>
      </c>
      <c r="M110" s="31">
        <v>69430</v>
      </c>
      <c r="N110" s="32">
        <f t="shared" si="57"/>
        <v>3.4415971394517283E-2</v>
      </c>
      <c r="O110" s="18">
        <f>IF(ISNUMBER(M110), $B118 * N110, "")</f>
        <v>5162.3957091775928</v>
      </c>
      <c r="Q110" s="264"/>
      <c r="R110" s="264"/>
      <c r="S110" s="264"/>
    </row>
    <row r="111" spans="1:19" ht="17.25" thickBot="1">
      <c r="A111" s="125" t="s">
        <v>84</v>
      </c>
      <c r="B111" s="126">
        <v>5650</v>
      </c>
      <c r="C111" s="77">
        <v>3.4798534800000003E-2</v>
      </c>
      <c r="D111" s="15">
        <v>5870</v>
      </c>
      <c r="E111" s="32">
        <f t="shared" si="54"/>
        <v>3.8938053097345132E-2</v>
      </c>
      <c r="F111" s="18">
        <f>IF(ISNUMBER(D111), $B118 * E111, "")</f>
        <v>5840.7079646017701</v>
      </c>
      <c r="G111" s="31">
        <v>5905</v>
      </c>
      <c r="H111" s="32">
        <f t="shared" si="55"/>
        <v>4.5132743362831858E-2</v>
      </c>
      <c r="I111" s="101">
        <f>IF(ISNUMBER(G111), $B118 * H111, "")</f>
        <v>6769.9115044247783</v>
      </c>
      <c r="J111" s="15">
        <v>5820</v>
      </c>
      <c r="K111" s="32">
        <f t="shared" si="56"/>
        <v>3.0088495575221239E-2</v>
      </c>
      <c r="L111" s="18">
        <f>IF(ISNUMBER(J111), $B118 * K111, "")</f>
        <v>4513.2743362831861</v>
      </c>
      <c r="M111" s="31">
        <v>5805</v>
      </c>
      <c r="N111" s="32">
        <f t="shared" si="57"/>
        <v>2.743362831858407E-2</v>
      </c>
      <c r="O111" s="18">
        <f>IF(ISNUMBER(M111), $B118 * N111, "")</f>
        <v>4115.0442477876104</v>
      </c>
      <c r="Q111" s="274"/>
      <c r="R111" s="274"/>
      <c r="S111" s="274"/>
    </row>
    <row r="112" spans="1:19" ht="17.25" thickBot="1">
      <c r="A112" s="127" t="s">
        <v>82</v>
      </c>
      <c r="B112" s="128">
        <v>2680</v>
      </c>
      <c r="C112" s="78">
        <v>3.47490347E-2</v>
      </c>
      <c r="D112" s="20">
        <v>2720</v>
      </c>
      <c r="E112" s="21">
        <f t="shared" si="54"/>
        <v>1.4925373134328358E-2</v>
      </c>
      <c r="F112" s="22">
        <f>IF(ISNUMBER(D112), $B118 * E112, "")</f>
        <v>2238.8059701492539</v>
      </c>
      <c r="G112" s="30">
        <v>2765</v>
      </c>
      <c r="H112" s="21">
        <f t="shared" si="55"/>
        <v>3.1716417910447763E-2</v>
      </c>
      <c r="I112" s="105">
        <f>IF(ISNUMBER(G112), $B118 * H112, "")</f>
        <v>4757.4626865671644</v>
      </c>
      <c r="J112" s="20">
        <v>2720</v>
      </c>
      <c r="K112" s="21">
        <f t="shared" si="56"/>
        <v>1.4925373134328358E-2</v>
      </c>
      <c r="L112" s="22">
        <f>IF(ISNUMBER(J112), $B118 * K112, "")</f>
        <v>2238.8059701492539</v>
      </c>
      <c r="M112" s="30">
        <v>2655</v>
      </c>
      <c r="N112" s="21">
        <f t="shared" si="57"/>
        <v>-9.3283582089552231E-3</v>
      </c>
      <c r="O112" s="22">
        <f>IF(ISNUMBER(M112), $B118 * N112, "")</f>
        <v>-1399.2537313432836</v>
      </c>
      <c r="Q112" s="274"/>
      <c r="R112" s="274"/>
      <c r="S112" s="274"/>
    </row>
    <row r="113" spans="1:19" ht="17.25" thickBot="1">
      <c r="A113" s="125" t="s">
        <v>330</v>
      </c>
      <c r="B113" s="129">
        <v>477</v>
      </c>
      <c r="C113" s="80">
        <v>3.47071584E-2</v>
      </c>
      <c r="D113" s="106">
        <v>478</v>
      </c>
      <c r="E113" s="107">
        <f>IF(ISNUMBER(D113), (D113 - $B113) / $B113, "")</f>
        <v>2.0964360587002098E-3</v>
      </c>
      <c r="F113" s="108">
        <f>IF(ISNUMBER(D113), $B118 * E113, "")</f>
        <v>314.46540880503147</v>
      </c>
      <c r="G113" s="109">
        <v>483</v>
      </c>
      <c r="H113" s="107">
        <f>IF(ISNUMBER(G113), (G113 - $B113) / $B113, "")</f>
        <v>1.2578616352201259E-2</v>
      </c>
      <c r="I113" s="110">
        <f>IF(ISNUMBER(G113), $B118 * H113, "")</f>
        <v>1886.7924528301887</v>
      </c>
      <c r="J113" s="106">
        <v>472</v>
      </c>
      <c r="K113" s="107">
        <f>IF(ISNUMBER(J113), (J113 - $B113) / $B113, "")</f>
        <v>-1.0482180293501049E-2</v>
      </c>
      <c r="L113" s="108">
        <f>IF(ISNUMBER(J113), $B118 * K113, "")</f>
        <v>-1572.3270440251574</v>
      </c>
      <c r="M113" s="109">
        <v>475</v>
      </c>
      <c r="N113" s="107">
        <f>IF(ISNUMBER(M113), (M113 - $B113) / $B113, "")</f>
        <v>-4.1928721174004195E-3</v>
      </c>
      <c r="O113" s="108">
        <f>IF(ISNUMBER(M113), $B118 * N113, "")</f>
        <v>-628.93081761006295</v>
      </c>
      <c r="Q113" s="264"/>
      <c r="R113" s="264"/>
      <c r="S113" s="264"/>
    </row>
    <row r="114" spans="1:19" ht="17.25" thickBot="1">
      <c r="A114" s="125" t="s">
        <v>61</v>
      </c>
      <c r="B114" s="126">
        <v>978</v>
      </c>
      <c r="C114" s="77">
        <v>3.2734952499999997E-2</v>
      </c>
      <c r="D114" s="15">
        <v>987</v>
      </c>
      <c r="E114" s="32">
        <f t="shared" ref="E114:E117" si="58">IF(ISNUMBER(D114), (D114 - $B114) / $B114, "")</f>
        <v>9.202453987730062E-3</v>
      </c>
      <c r="F114" s="18">
        <f>IF(ISNUMBER(D114), $B118 * E114, "")</f>
        <v>1380.3680981595094</v>
      </c>
      <c r="G114" s="31">
        <v>996</v>
      </c>
      <c r="H114" s="32">
        <f t="shared" ref="H114:H117" si="59">IF(ISNUMBER(G114), (G114 - $B114) / $B114, "")</f>
        <v>1.8404907975460124E-2</v>
      </c>
      <c r="I114" s="101">
        <f>IF(ISNUMBER(G114), $B118 * H114, "")</f>
        <v>2760.7361963190187</v>
      </c>
      <c r="J114" s="15">
        <v>981</v>
      </c>
      <c r="K114" s="32">
        <f t="shared" ref="K114:K117" si="60">IF(ISNUMBER(J114), (J114 - $B114) / $B114, "")</f>
        <v>3.0674846625766872E-3</v>
      </c>
      <c r="L114" s="18">
        <f>IF(ISNUMBER(J114), $B118 * K114, "")</f>
        <v>460.12269938650309</v>
      </c>
      <c r="M114" s="31">
        <v>977</v>
      </c>
      <c r="N114" s="32">
        <f t="shared" ref="N114:N117" si="61">IF(ISNUMBER(M114), (M114 - $B114) / $B114, "")</f>
        <v>-1.0224948875255625E-3</v>
      </c>
      <c r="O114" s="18">
        <f>IF(ISNUMBER(M114), $B118 * N114, "")</f>
        <v>-153.37423312883436</v>
      </c>
      <c r="Q114" s="264"/>
      <c r="R114" s="264"/>
      <c r="S114" s="264"/>
    </row>
    <row r="115" spans="1:19" ht="17.25" thickBot="1">
      <c r="A115" s="125" t="s">
        <v>150</v>
      </c>
      <c r="B115" s="126">
        <v>127</v>
      </c>
      <c r="C115" s="77">
        <v>3.2520325199999998E-2</v>
      </c>
      <c r="D115" s="15">
        <v>127</v>
      </c>
      <c r="E115" s="32">
        <f t="shared" si="58"/>
        <v>0</v>
      </c>
      <c r="F115" s="18">
        <f>IF(ISNUMBER(D115), $B118 * E115, "")</f>
        <v>0</v>
      </c>
      <c r="G115" s="31">
        <v>127</v>
      </c>
      <c r="H115" s="32">
        <f t="shared" si="59"/>
        <v>0</v>
      </c>
      <c r="I115" s="101">
        <f>IF(ISNUMBER(G115), $B118 * H115, "")</f>
        <v>0</v>
      </c>
      <c r="J115" s="15">
        <v>126</v>
      </c>
      <c r="K115" s="32">
        <f t="shared" si="60"/>
        <v>-7.874015748031496E-3</v>
      </c>
      <c r="L115" s="18">
        <f>IF(ISNUMBER(J115), $B118 * K115, "")</f>
        <v>-1181.1023622047244</v>
      </c>
      <c r="M115" s="31">
        <v>123</v>
      </c>
      <c r="N115" s="32">
        <f t="shared" si="61"/>
        <v>-3.1496062992125984E-2</v>
      </c>
      <c r="O115" s="18">
        <f>IF(ISNUMBER(M115), $B118 * N115, "")</f>
        <v>-4724.4094488188975</v>
      </c>
      <c r="Q115" s="264"/>
      <c r="R115" s="264"/>
      <c r="S115" s="264"/>
    </row>
    <row r="116" spans="1:19">
      <c r="A116" s="125" t="s">
        <v>154</v>
      </c>
      <c r="B116" s="126">
        <v>2030</v>
      </c>
      <c r="C116" s="77">
        <v>3.04568528E-2</v>
      </c>
      <c r="D116" s="15">
        <v>2215</v>
      </c>
      <c r="E116" s="32">
        <f t="shared" si="58"/>
        <v>9.1133004926108374E-2</v>
      </c>
      <c r="F116" s="18">
        <f>IF(ISNUMBER(D116), $B118 * E116, "")</f>
        <v>13669.950738916255</v>
      </c>
      <c r="G116" s="31">
        <v>2230</v>
      </c>
      <c r="H116" s="32">
        <f t="shared" si="59"/>
        <v>9.8522167487684734E-2</v>
      </c>
      <c r="I116" s="101">
        <f>IF(ISNUMBER(G116), $B118 * H116, "")</f>
        <v>14778.32512315271</v>
      </c>
      <c r="J116" s="15">
        <v>2205</v>
      </c>
      <c r="K116" s="32">
        <f t="shared" si="60"/>
        <v>8.6206896551724144E-2</v>
      </c>
      <c r="L116" s="18">
        <f>IF(ISNUMBER(J116), $B118 * K116, "")</f>
        <v>12931.034482758621</v>
      </c>
      <c r="M116" s="31">
        <v>2270</v>
      </c>
      <c r="N116" s="32">
        <f t="shared" si="61"/>
        <v>0.11822660098522167</v>
      </c>
      <c r="O116" s="18">
        <f>IF(ISNUMBER(M116), $B118 * N116, "")</f>
        <v>17733.99014778325</v>
      </c>
      <c r="Q116" s="253"/>
      <c r="R116" s="254"/>
      <c r="S116" s="255"/>
    </row>
    <row r="117" spans="1:19" ht="17.25" thickBot="1">
      <c r="A117" s="130" t="s">
        <v>222</v>
      </c>
      <c r="B117" s="131">
        <v>4580</v>
      </c>
      <c r="C117" s="79">
        <v>3.03712036E-2</v>
      </c>
      <c r="D117" s="24">
        <v>4565</v>
      </c>
      <c r="E117" s="25">
        <f t="shared" si="58"/>
        <v>-3.2751091703056767E-3</v>
      </c>
      <c r="F117" s="104">
        <f>IF(ISNUMBER(D117), $B118 * E117, "")</f>
        <v>-491.26637554585153</v>
      </c>
      <c r="G117" s="102">
        <v>4615</v>
      </c>
      <c r="H117" s="25">
        <f t="shared" si="59"/>
        <v>7.6419213973799123E-3</v>
      </c>
      <c r="I117" s="103">
        <f>IF(ISNUMBER(G117), $B118 * H117, "")</f>
        <v>1146.2882096069868</v>
      </c>
      <c r="J117" s="24">
        <v>4570</v>
      </c>
      <c r="K117" s="25">
        <f t="shared" si="60"/>
        <v>-2.1834061135371178E-3</v>
      </c>
      <c r="L117" s="104">
        <f>IF(ISNUMBER(J117), $B118 * K117, "")</f>
        <v>-327.51091703056767</v>
      </c>
      <c r="M117" s="102">
        <v>4640</v>
      </c>
      <c r="N117" s="25">
        <f t="shared" si="61"/>
        <v>1.3100436681222707E-2</v>
      </c>
      <c r="O117" s="104">
        <f>IF(ISNUMBER(M117), $B118 * N117, "")</f>
        <v>1965.0655021834061</v>
      </c>
      <c r="Q117" s="256"/>
      <c r="R117" s="257"/>
      <c r="S117" s="258"/>
    </row>
    <row r="118" spans="1:19" ht="17.25" thickBot="1">
      <c r="A118" s="132" t="s">
        <v>268</v>
      </c>
      <c r="B118" s="317">
        <f>$B$37</f>
        <v>150000</v>
      </c>
      <c r="C118" s="318"/>
      <c r="D118" s="26" t="s">
        <v>269</v>
      </c>
      <c r="E118" s="27">
        <f>IF(COUNT(E98:E117), SUM(E98:E117) / COUNT(E98:E117), 0)</f>
        <v>2.0112525367602111E-2</v>
      </c>
      <c r="F118" s="28">
        <f>SUM(F98:F117)</f>
        <v>60337.576102806313</v>
      </c>
      <c r="G118" s="26" t="s">
        <v>269</v>
      </c>
      <c r="H118" s="27">
        <f>IF(COUNT(H98:H117), SUM(H98:H117) / COUNT(H98:H117), 0)</f>
        <v>3.3649563669820151E-2</v>
      </c>
      <c r="I118" s="28">
        <f>SUM(I98:I117)</f>
        <v>100948.69100946041</v>
      </c>
      <c r="J118" s="26" t="s">
        <v>269</v>
      </c>
      <c r="K118" s="27">
        <f>IF(COUNT(K98:K117), SUM(K98:K117) / COUNT(K98:K117), 0)</f>
        <v>2.1125227456352088E-2</v>
      </c>
      <c r="L118" s="28">
        <f>SUM(L98:L117)</f>
        <v>63375.682369056267</v>
      </c>
      <c r="M118" s="26" t="s">
        <v>269</v>
      </c>
      <c r="N118" s="27">
        <f>IF(COUNT(N98:N117), SUM(N98:N117) / COUNT(N98:N117), 0)</f>
        <v>2.7800661381906185E-2</v>
      </c>
      <c r="O118" s="28">
        <f>SUM(O98:O117)</f>
        <v>83401.984145718525</v>
      </c>
      <c r="Q118" s="259"/>
      <c r="R118" s="260"/>
      <c r="S118" s="261"/>
    </row>
    <row r="120" spans="1:19" ht="17.25" thickBot="1"/>
    <row r="121" spans="1:19" ht="17.25" thickBot="1">
      <c r="A121" s="275" t="s">
        <v>256</v>
      </c>
      <c r="B121" s="276"/>
      <c r="C121" s="276"/>
      <c r="D121" s="276"/>
      <c r="E121" s="276"/>
      <c r="F121" s="276"/>
      <c r="G121" s="276"/>
      <c r="H121" s="276"/>
      <c r="I121" s="276"/>
      <c r="J121" s="276"/>
      <c r="K121" s="276"/>
      <c r="L121" s="276"/>
      <c r="M121" s="276"/>
      <c r="N121" s="276"/>
      <c r="O121" s="277"/>
      <c r="Q121" s="274"/>
      <c r="R121" s="274"/>
      <c r="S121" s="274"/>
    </row>
    <row r="122" spans="1:19" ht="17.25" thickBot="1">
      <c r="A122" s="237" t="s">
        <v>265</v>
      </c>
      <c r="B122" s="275" t="s">
        <v>49</v>
      </c>
      <c r="C122" s="277"/>
      <c r="D122" s="275" t="s">
        <v>58</v>
      </c>
      <c r="E122" s="276"/>
      <c r="F122" s="277"/>
      <c r="G122" s="278">
        <f>_xlfn.IFNA(VLOOKUP(B122, 현재가테이블!$B$2:$D$200, 2, FALSE), "-")</f>
        <v>74050000</v>
      </c>
      <c r="H122" s="279"/>
      <c r="I122" s="280"/>
      <c r="J122" s="275" t="s">
        <v>59</v>
      </c>
      <c r="K122" s="276"/>
      <c r="L122" s="277"/>
      <c r="M122" s="281">
        <f>_xlfn.IFNA(VLOOKUP(B122, 현재가테이블!$B$2:$D$200, 3, FALSE), "-")</f>
        <v>-1.04236269E-2</v>
      </c>
      <c r="N122" s="282"/>
      <c r="O122" s="283"/>
      <c r="Q122" s="274"/>
      <c r="R122" s="274"/>
      <c r="S122" s="274"/>
    </row>
    <row r="123" spans="1:19" ht="17.25" thickBot="1">
      <c r="A123" s="319" t="s">
        <v>55</v>
      </c>
      <c r="B123" s="315" t="str">
        <f>TEXT($G$1, "[$-ko-KR]yyyy-mm-dd(ddd) ") &amp; "오전 00:00"</f>
        <v>2021-10-21(목) 오전 00:00</v>
      </c>
      <c r="C123" s="316"/>
      <c r="D123" s="288" t="str">
        <f>TEXT($G$1, "[$-ko-KR]yyyy-mm-dd(ddd) ") &amp; "오후 14:00"</f>
        <v>2021-10-21(목) 오후 14:00</v>
      </c>
      <c r="E123" s="289"/>
      <c r="F123" s="290"/>
      <c r="G123" s="288" t="str">
        <f>TEXT($G$1, "[$-ko-KR]yyyy-mm-dd(ddd) ") &amp; "오후 19:00"</f>
        <v>2021-10-21(목) 오후 19:00</v>
      </c>
      <c r="H123" s="289"/>
      <c r="I123" s="290"/>
      <c r="J123" s="288" t="str">
        <f>TEXT($G$1, "[$-ko-KR]yyyy-mm-dd(ddd) ") &amp; "오후 21:00"</f>
        <v>2021-10-21(목) 오후 21:00</v>
      </c>
      <c r="K123" s="289"/>
      <c r="L123" s="290"/>
      <c r="M123" s="288" t="str">
        <f>TEXT($G$1+1, "[$-ko-KR]yyyy-mm-dd(ddd) ") &amp; "오전 00:00"</f>
        <v>2021-10-22(금) 오전 00:00</v>
      </c>
      <c r="N123" s="289"/>
      <c r="O123" s="290"/>
      <c r="Q123" s="274"/>
      <c r="R123" s="274"/>
      <c r="S123" s="274"/>
    </row>
    <row r="124" spans="1:19" ht="17.25" thickBot="1">
      <c r="A124" s="320"/>
      <c r="B124" s="121" t="s">
        <v>58</v>
      </c>
      <c r="C124" s="122" t="s">
        <v>59</v>
      </c>
      <c r="D124" s="2" t="s">
        <v>58</v>
      </c>
      <c r="E124" s="10" t="s">
        <v>266</v>
      </c>
      <c r="F124" s="11" t="s">
        <v>267</v>
      </c>
      <c r="G124" s="238" t="s">
        <v>58</v>
      </c>
      <c r="H124" s="239" t="s">
        <v>266</v>
      </c>
      <c r="I124" s="240" t="s">
        <v>267</v>
      </c>
      <c r="J124" s="10" t="s">
        <v>58</v>
      </c>
      <c r="K124" s="10" t="s">
        <v>266</v>
      </c>
      <c r="L124" s="115" t="s">
        <v>267</v>
      </c>
      <c r="M124" s="2" t="s">
        <v>58</v>
      </c>
      <c r="N124" s="10" t="s">
        <v>266</v>
      </c>
      <c r="O124" s="66" t="s">
        <v>267</v>
      </c>
      <c r="Q124" s="264"/>
      <c r="R124" s="264"/>
      <c r="S124" s="264"/>
    </row>
    <row r="125" spans="1:19" ht="17.25" thickBot="1">
      <c r="A125" s="123" t="s">
        <v>98</v>
      </c>
      <c r="B125" s="124">
        <v>4.57</v>
      </c>
      <c r="C125" s="76">
        <v>3.6281179099999998E-2</v>
      </c>
      <c r="D125" s="13">
        <v>4.5999999999999996</v>
      </c>
      <c r="E125" s="14">
        <f>IF(ISNUMBER(D125), (D125 - $B125) / $B125, "")</f>
        <v>6.5645514223193341E-3</v>
      </c>
      <c r="F125" s="16">
        <f>IF(ISNUMBER(D125), $B145 * E125, "")</f>
        <v>984.68271334790006</v>
      </c>
      <c r="G125" s="29">
        <v>4.6399999999999997</v>
      </c>
      <c r="H125" s="14">
        <f>IF(ISNUMBER(G125), (G125 - $B125) / $B125, "")</f>
        <v>1.5317286652078642E-2</v>
      </c>
      <c r="I125" s="100">
        <f>IF(ISNUMBER(G125), $B145 * H125, "")</f>
        <v>2297.5929978117965</v>
      </c>
      <c r="J125" s="13">
        <v>4.58</v>
      </c>
      <c r="K125" s="14">
        <f>IF(ISNUMBER(J125), (J125 - $B125) / $B125, "")</f>
        <v>2.188183807439778E-3</v>
      </c>
      <c r="L125" s="16">
        <f>IF(ISNUMBER(J125), $B145 * K125, "")</f>
        <v>328.22757111596673</v>
      </c>
      <c r="M125" s="29">
        <v>4.5199999999999996</v>
      </c>
      <c r="N125" s="14">
        <f>IF(ISNUMBER(M125), (M125 - $B125) / $B125, "")</f>
        <v>-1.0940919037199279E-2</v>
      </c>
      <c r="O125" s="16">
        <f>IF(ISNUMBER(M125), $B145 * N125, "")</f>
        <v>-1641.1378555798917</v>
      </c>
      <c r="Q125" s="274"/>
      <c r="R125" s="274"/>
      <c r="S125" s="274"/>
    </row>
    <row r="126" spans="1:19" ht="17.25" thickBot="1">
      <c r="A126" s="125" t="s">
        <v>328</v>
      </c>
      <c r="B126" s="126">
        <v>0.23499999999999999</v>
      </c>
      <c r="C126" s="77">
        <v>2.1739130400000001E-2</v>
      </c>
      <c r="D126" s="15">
        <v>0.23799999999999999</v>
      </c>
      <c r="E126" s="32">
        <f t="shared" ref="E126:E129" si="62">IF(ISNUMBER(D126), (D126 - $B126) / $B126, "")</f>
        <v>1.2765957446808522E-2</v>
      </c>
      <c r="F126" s="18">
        <f>IF(ISNUMBER(D126), $B145 * E126, "")</f>
        <v>1914.8936170212783</v>
      </c>
      <c r="G126" s="31">
        <v>0.24</v>
      </c>
      <c r="H126" s="32">
        <f t="shared" ref="H126:H129" si="63">IF(ISNUMBER(G126), (G126 - $B126) / $B126, "")</f>
        <v>2.1276595744680871E-2</v>
      </c>
      <c r="I126" s="101">
        <f>IF(ISNUMBER(G126), $B145 * H126, "")</f>
        <v>3191.4893617021307</v>
      </c>
      <c r="J126" s="15">
        <v>0.23599999999999999</v>
      </c>
      <c r="K126" s="32">
        <f t="shared" ref="K126:K129" si="64">IF(ISNUMBER(J126), (J126 - $B126) / $B126, "")</f>
        <v>4.2553191489361746E-3</v>
      </c>
      <c r="L126" s="18">
        <f>IF(ISNUMBER(J126), $B145 * K126, "")</f>
        <v>638.29787234042624</v>
      </c>
      <c r="M126" s="31">
        <v>0.23100000000000001</v>
      </c>
      <c r="N126" s="32">
        <f t="shared" ref="N126:N129" si="65">IF(ISNUMBER(M126), (M126 - $B126) / $B126, "")</f>
        <v>-1.7021276595744581E-2</v>
      </c>
      <c r="O126" s="18">
        <f>IF(ISNUMBER(M126), $B145 * N126, "")</f>
        <v>-2553.1914893616872</v>
      </c>
      <c r="Q126" s="274"/>
      <c r="R126" s="274"/>
      <c r="S126" s="274"/>
    </row>
    <row r="127" spans="1:19" ht="17.25" thickBot="1">
      <c r="A127" s="125" t="s">
        <v>146</v>
      </c>
      <c r="B127" s="126">
        <v>22.8</v>
      </c>
      <c r="C127" s="77">
        <v>1.33333333E-2</v>
      </c>
      <c r="D127" s="15">
        <v>23.3</v>
      </c>
      <c r="E127" s="32">
        <f t="shared" si="62"/>
        <v>2.1929824561403508E-2</v>
      </c>
      <c r="F127" s="18">
        <f>IF(ISNUMBER(D127), $B145 * E127, "")</f>
        <v>3289.4736842105262</v>
      </c>
      <c r="G127" s="31">
        <v>23.2</v>
      </c>
      <c r="H127" s="32">
        <f t="shared" si="63"/>
        <v>1.7543859649122744E-2</v>
      </c>
      <c r="I127" s="101">
        <f>IF(ISNUMBER(G127), $B145 * H127, "")</f>
        <v>2631.5789473684117</v>
      </c>
      <c r="J127" s="15">
        <v>23</v>
      </c>
      <c r="K127" s="32">
        <f t="shared" si="64"/>
        <v>8.7719298245613718E-3</v>
      </c>
      <c r="L127" s="18">
        <f>IF(ISNUMBER(J127), $B145 * K127, "")</f>
        <v>1315.7894736842059</v>
      </c>
      <c r="M127" s="31">
        <v>22.7</v>
      </c>
      <c r="N127" s="32">
        <f t="shared" si="65"/>
        <v>-4.385964912280764E-3</v>
      </c>
      <c r="O127" s="18">
        <f>IF(ISNUMBER(M127), $B145 * N127, "")</f>
        <v>-657.89473684211464</v>
      </c>
      <c r="Q127" s="264"/>
      <c r="R127" s="264"/>
      <c r="S127" s="264"/>
    </row>
    <row r="128" spans="1:19" ht="17.25" thickBot="1">
      <c r="A128" s="125" t="s">
        <v>65</v>
      </c>
      <c r="B128" s="126">
        <v>62</v>
      </c>
      <c r="C128" s="77">
        <v>9.7719869999999993E-3</v>
      </c>
      <c r="D128" s="15">
        <v>63.4</v>
      </c>
      <c r="E128" s="32">
        <f t="shared" si="62"/>
        <v>2.25806451612903E-2</v>
      </c>
      <c r="F128" s="18">
        <f>IF(ISNUMBER(D128), $B145 * E128, "")</f>
        <v>3387.0967741935451</v>
      </c>
      <c r="G128" s="31">
        <v>63.4</v>
      </c>
      <c r="H128" s="32">
        <f t="shared" si="63"/>
        <v>2.25806451612903E-2</v>
      </c>
      <c r="I128" s="101">
        <f>IF(ISNUMBER(G128), $B145 * H128, "")</f>
        <v>3387.0967741935451</v>
      </c>
      <c r="J128" s="15">
        <v>62.7</v>
      </c>
      <c r="K128" s="32">
        <f t="shared" si="64"/>
        <v>1.1290322580645207E-2</v>
      </c>
      <c r="L128" s="18">
        <f>IF(ISNUMBER(J128), $B145 * K128, "")</f>
        <v>1693.5483870967812</v>
      </c>
      <c r="M128" s="31">
        <v>62.1</v>
      </c>
      <c r="N128" s="32">
        <f t="shared" si="65"/>
        <v>1.6129032258064746E-3</v>
      </c>
      <c r="O128" s="18">
        <f>IF(ISNUMBER(M128), $B145 * N128, "")</f>
        <v>241.93548387097118</v>
      </c>
      <c r="Q128" s="264"/>
      <c r="R128" s="264"/>
      <c r="S128" s="264"/>
    </row>
    <row r="129" spans="1:19" ht="17.25" thickBot="1">
      <c r="A129" s="127" t="s">
        <v>120</v>
      </c>
      <c r="B129" s="128">
        <v>37.799999999999997</v>
      </c>
      <c r="C129" s="78">
        <v>2.6525199000000002E-3</v>
      </c>
      <c r="D129" s="20">
        <v>38.6</v>
      </c>
      <c r="E129" s="21">
        <f t="shared" si="62"/>
        <v>2.1164021164021277E-2</v>
      </c>
      <c r="F129" s="22">
        <f>IF(ISNUMBER(D129), $B145 * E129, "")</f>
        <v>3174.6031746031917</v>
      </c>
      <c r="G129" s="30">
        <v>40.1</v>
      </c>
      <c r="H129" s="21">
        <f t="shared" si="63"/>
        <v>6.0846560846560961E-2</v>
      </c>
      <c r="I129" s="105">
        <f>IF(ISNUMBER(G129), $B145 * H129, "")</f>
        <v>9126.9841269841436</v>
      </c>
      <c r="J129" s="20">
        <v>39.9</v>
      </c>
      <c r="K129" s="21">
        <f t="shared" si="64"/>
        <v>5.5555555555555594E-2</v>
      </c>
      <c r="L129" s="22">
        <f>IF(ISNUMBER(J129), $B145 * K129, "")</f>
        <v>8333.3333333333394</v>
      </c>
      <c r="M129" s="30">
        <v>39.5</v>
      </c>
      <c r="N129" s="21">
        <f t="shared" si="65"/>
        <v>4.4973544973545054E-2</v>
      </c>
      <c r="O129" s="22">
        <f>IF(ISNUMBER(M129), $B145 * N129, "")</f>
        <v>6746.0317460317583</v>
      </c>
      <c r="Q129" s="264"/>
      <c r="R129" s="264"/>
      <c r="S129" s="264"/>
    </row>
    <row r="130" spans="1:19" ht="17.25" thickBot="1">
      <c r="A130" s="125" t="s">
        <v>188</v>
      </c>
      <c r="B130" s="129">
        <v>18.5</v>
      </c>
      <c r="C130" s="80">
        <v>0</v>
      </c>
      <c r="D130" s="106">
        <v>19</v>
      </c>
      <c r="E130" s="107">
        <f>IF(ISNUMBER(D130), (D130 - $B130) / $B130, "")</f>
        <v>2.7027027027027029E-2</v>
      </c>
      <c r="F130" s="108">
        <f>IF(ISNUMBER(D130), $B145 * E130, "")</f>
        <v>4054.0540540540542</v>
      </c>
      <c r="G130" s="109">
        <v>19</v>
      </c>
      <c r="H130" s="107">
        <f>IF(ISNUMBER(G130), (G130 - $B130) / $B130, "")</f>
        <v>2.7027027027027029E-2</v>
      </c>
      <c r="I130" s="110">
        <f>IF(ISNUMBER(G130), $B145 * H130, "")</f>
        <v>4054.0540540540542</v>
      </c>
      <c r="J130" s="106">
        <v>18.8</v>
      </c>
      <c r="K130" s="107">
        <f>IF(ISNUMBER(J130), (J130 - $B130) / $B130, "")</f>
        <v>1.6216216216216255E-2</v>
      </c>
      <c r="L130" s="108">
        <f>IF(ISNUMBER(J130), $B145 * K130, "")</f>
        <v>2432.4324324324384</v>
      </c>
      <c r="M130" s="109">
        <v>18.399999999999999</v>
      </c>
      <c r="N130" s="107">
        <f>IF(ISNUMBER(M130), (M130 - $B130) / $B130, "")</f>
        <v>-5.405405405405482E-3</v>
      </c>
      <c r="O130" s="108">
        <f>IF(ISNUMBER(M130), $B145 * N130, "")</f>
        <v>-810.81081081082232</v>
      </c>
      <c r="Q130" s="264"/>
      <c r="R130" s="264"/>
      <c r="S130" s="264"/>
    </row>
    <row r="131" spans="1:19" ht="17.25" thickBot="1">
      <c r="A131" s="125" t="s">
        <v>200</v>
      </c>
      <c r="B131" s="126">
        <v>87.2</v>
      </c>
      <c r="C131" s="77">
        <v>-2.2883295000000001E-3</v>
      </c>
      <c r="D131" s="15">
        <v>94.6</v>
      </c>
      <c r="E131" s="32">
        <f t="shared" ref="E131:E134" si="66">IF(ISNUMBER(D131), (D131 - $B131) / $B131, "")</f>
        <v>8.4862385321100811E-2</v>
      </c>
      <c r="F131" s="18">
        <f>IF(ISNUMBER(D131), $B145 * E131, "")</f>
        <v>12729.357798165121</v>
      </c>
      <c r="G131" s="31">
        <v>93.2</v>
      </c>
      <c r="H131" s="32">
        <f t="shared" ref="H131:H134" si="67">IF(ISNUMBER(G131), (G131 - $B131) / $B131, "")</f>
        <v>6.8807339449541288E-2</v>
      </c>
      <c r="I131" s="101">
        <f>IF(ISNUMBER(G131), $B145 * H131, "")</f>
        <v>10321.100917431193</v>
      </c>
      <c r="J131" s="15">
        <v>91.4</v>
      </c>
      <c r="K131" s="32">
        <f t="shared" ref="K131:K134" si="68">IF(ISNUMBER(J131), (J131 - $B131) / $B131, "")</f>
        <v>4.816513761467893E-2</v>
      </c>
      <c r="L131" s="18">
        <f>IF(ISNUMBER(J131), $B145 * K131, "")</f>
        <v>7224.7706422018391</v>
      </c>
      <c r="M131" s="31">
        <v>89</v>
      </c>
      <c r="N131" s="32">
        <f t="shared" ref="N131:N134" si="69">IF(ISNUMBER(M131), (M131 - $B131) / $B131, "")</f>
        <v>2.0642201834862352E-2</v>
      </c>
      <c r="O131" s="18">
        <f>IF(ISNUMBER(M131), $B145 * N131, "")</f>
        <v>3096.330275229353</v>
      </c>
      <c r="Q131" s="264"/>
      <c r="R131" s="264"/>
      <c r="S131" s="264"/>
    </row>
    <row r="132" spans="1:19" ht="17.25" thickBot="1">
      <c r="A132" s="125" t="s">
        <v>148</v>
      </c>
      <c r="B132" s="126">
        <v>14.1</v>
      </c>
      <c r="C132" s="77">
        <v>-7.0422534999999998E-3</v>
      </c>
      <c r="D132" s="15">
        <v>14.3</v>
      </c>
      <c r="E132" s="32">
        <f t="shared" si="66"/>
        <v>1.4184397163120643E-2</v>
      </c>
      <c r="F132" s="18">
        <f>IF(ISNUMBER(D132), $B145 * E132, "")</f>
        <v>2127.6595744680967</v>
      </c>
      <c r="G132" s="31">
        <v>14.5</v>
      </c>
      <c r="H132" s="32">
        <f t="shared" si="67"/>
        <v>2.8368794326241162E-2</v>
      </c>
      <c r="I132" s="101">
        <f>IF(ISNUMBER(G132), $B145 * H132, "")</f>
        <v>4255.3191489361743</v>
      </c>
      <c r="J132" s="15">
        <v>14.6</v>
      </c>
      <c r="K132" s="32">
        <f t="shared" si="68"/>
        <v>3.5460992907801421E-2</v>
      </c>
      <c r="L132" s="18">
        <f>IF(ISNUMBER(J132), $B145 * K132, "")</f>
        <v>5319.1489361702133</v>
      </c>
      <c r="M132" s="31">
        <v>14.5</v>
      </c>
      <c r="N132" s="32">
        <f t="shared" si="69"/>
        <v>2.8368794326241162E-2</v>
      </c>
      <c r="O132" s="18">
        <f>IF(ISNUMBER(M132), $B145 * N132, "")</f>
        <v>4255.3191489361743</v>
      </c>
      <c r="Q132" s="264"/>
      <c r="R132" s="264"/>
      <c r="S132" s="264"/>
    </row>
    <row r="133" spans="1:19" ht="17.25" thickBot="1">
      <c r="A133" s="125" t="s">
        <v>214</v>
      </c>
      <c r="B133" s="126">
        <v>12.4</v>
      </c>
      <c r="C133" s="77">
        <v>-8.0000000000000002E-3</v>
      </c>
      <c r="D133" s="15">
        <v>12.3</v>
      </c>
      <c r="E133" s="32">
        <f t="shared" si="66"/>
        <v>-8.0645161290322284E-3</v>
      </c>
      <c r="F133" s="18">
        <f>IF(ISNUMBER(D133), $B145 * E133, "")</f>
        <v>-1209.6774193548342</v>
      </c>
      <c r="G133" s="31">
        <v>12.6</v>
      </c>
      <c r="H133" s="32">
        <f t="shared" si="67"/>
        <v>1.6129032258064457E-2</v>
      </c>
      <c r="I133" s="101">
        <f>IF(ISNUMBER(G133), $B145 * H133, "")</f>
        <v>2419.3548387096685</v>
      </c>
      <c r="J133" s="15">
        <v>12.3</v>
      </c>
      <c r="K133" s="32">
        <f t="shared" si="68"/>
        <v>-8.0645161290322284E-3</v>
      </c>
      <c r="L133" s="18">
        <f>IF(ISNUMBER(J133), $B145 * K133, "")</f>
        <v>-1209.6774193548342</v>
      </c>
      <c r="M133" s="31">
        <v>12.2</v>
      </c>
      <c r="N133" s="32">
        <f t="shared" si="69"/>
        <v>-1.6129032258064602E-2</v>
      </c>
      <c r="O133" s="18">
        <f>IF(ISNUMBER(M133), $B145 * N133, "")</f>
        <v>-2419.3548387096903</v>
      </c>
      <c r="Q133" s="33"/>
      <c r="R133" s="33"/>
    </row>
    <row r="134" spans="1:19" ht="17.25" thickBot="1">
      <c r="A134" s="130" t="s">
        <v>232</v>
      </c>
      <c r="B134" s="131">
        <v>82</v>
      </c>
      <c r="C134" s="79">
        <v>-9.6618356999999995E-3</v>
      </c>
      <c r="D134" s="24">
        <v>85.8</v>
      </c>
      <c r="E134" s="25">
        <f t="shared" si="66"/>
        <v>4.6341463414634111E-2</v>
      </c>
      <c r="F134" s="104">
        <f>IF(ISNUMBER(D134), $B145 * E134, "")</f>
        <v>6951.2195121951163</v>
      </c>
      <c r="G134" s="102">
        <v>85.8</v>
      </c>
      <c r="H134" s="25">
        <f t="shared" si="67"/>
        <v>4.6341463414634111E-2</v>
      </c>
      <c r="I134" s="103">
        <f>IF(ISNUMBER(G134), $B145 * H134, "")</f>
        <v>6951.2195121951163</v>
      </c>
      <c r="J134" s="24">
        <v>83.8</v>
      </c>
      <c r="K134" s="25">
        <f t="shared" si="68"/>
        <v>2.1951219512195086E-2</v>
      </c>
      <c r="L134" s="104">
        <f>IF(ISNUMBER(J134), $B145 * K134, "")</f>
        <v>3292.6829268292627</v>
      </c>
      <c r="M134" s="102">
        <v>83.2</v>
      </c>
      <c r="N134" s="25">
        <f t="shared" si="69"/>
        <v>1.4634146341463448E-2</v>
      </c>
      <c r="O134" s="104">
        <f>IF(ISNUMBER(M134), $B145 * N134, "")</f>
        <v>2195.1219512195171</v>
      </c>
      <c r="Q134" s="265"/>
      <c r="R134" s="266"/>
      <c r="S134" s="267"/>
    </row>
    <row r="135" spans="1:19">
      <c r="A135" s="123" t="s">
        <v>186</v>
      </c>
      <c r="B135" s="124">
        <v>16.600000000000001</v>
      </c>
      <c r="C135" s="76">
        <v>-1.19047619E-2</v>
      </c>
      <c r="D135" s="13">
        <v>16.600000000000001</v>
      </c>
      <c r="E135" s="14">
        <f>IF(ISNUMBER(D135), (D135 - $B135) / $B135, "")</f>
        <v>0</v>
      </c>
      <c r="F135" s="16">
        <f>IF(ISNUMBER(D135), $B145 * E135, "")</f>
        <v>0</v>
      </c>
      <c r="G135" s="29">
        <v>16.8</v>
      </c>
      <c r="H135" s="14">
        <f>IF(ISNUMBER(G135), (G135 - $B135) / $B135, "")</f>
        <v>1.2048192771084293E-2</v>
      </c>
      <c r="I135" s="100">
        <f>IF(ISNUMBER(G135), $B145 * H135, "")</f>
        <v>1807.2289156626439</v>
      </c>
      <c r="J135" s="13">
        <v>16.5</v>
      </c>
      <c r="K135" s="14">
        <f>IF(ISNUMBER(J135), (J135 - $B135) / $B135, "")</f>
        <v>-6.024096385542254E-3</v>
      </c>
      <c r="L135" s="16">
        <f>IF(ISNUMBER(J135), $B145 * K135, "")</f>
        <v>-903.61445783133809</v>
      </c>
      <c r="M135" s="29">
        <v>16.399999999999999</v>
      </c>
      <c r="N135" s="14">
        <f>IF(ISNUMBER(M135), (M135 - $B135) / $B135, "")</f>
        <v>-1.2048192771084508E-2</v>
      </c>
      <c r="O135" s="16">
        <f>IF(ISNUMBER(M135), $B145 * N135, "")</f>
        <v>-1807.2289156626762</v>
      </c>
      <c r="Q135" s="268"/>
      <c r="R135" s="269"/>
      <c r="S135" s="270"/>
    </row>
    <row r="136" spans="1:19" ht="17.25" thickBot="1">
      <c r="A136" s="125" t="s">
        <v>72</v>
      </c>
      <c r="B136" s="126">
        <v>35.6</v>
      </c>
      <c r="C136" s="77">
        <v>-1.9283746599999999E-2</v>
      </c>
      <c r="D136" s="15">
        <v>35.9</v>
      </c>
      <c r="E136" s="32">
        <f t="shared" ref="E136:E139" si="70">IF(ISNUMBER(D136), (D136 - $B136) / $B136, "")</f>
        <v>8.4269662921347514E-3</v>
      </c>
      <c r="F136" s="18">
        <f>IF(ISNUMBER(D136), $B145 * E136, "")</f>
        <v>1264.0449438202127</v>
      </c>
      <c r="G136" s="31">
        <v>36.1</v>
      </c>
      <c r="H136" s="32">
        <f t="shared" ref="H136:H139" si="71">IF(ISNUMBER(G136), (G136 - $B136) / $B136, "")</f>
        <v>1.4044943820224719E-2</v>
      </c>
      <c r="I136" s="101">
        <f>IF(ISNUMBER(G136), $B145 * H136, "")</f>
        <v>2106.7415730337079</v>
      </c>
      <c r="J136" s="15">
        <v>35.700000000000003</v>
      </c>
      <c r="K136" s="32">
        <f t="shared" ref="K136:K139" si="72">IF(ISNUMBER(J136), (J136 - $B136) / $B136, "")</f>
        <v>2.8089887640449836E-3</v>
      </c>
      <c r="L136" s="18">
        <f>IF(ISNUMBER(J136), $B145 * K136, "")</f>
        <v>421.34831460674752</v>
      </c>
      <c r="M136" s="31">
        <v>34.9</v>
      </c>
      <c r="N136" s="32">
        <f t="shared" ref="N136:N139" si="73">IF(ISNUMBER(M136), (M136 - $B136) / $B136, "")</f>
        <v>-1.9662921348314686E-2</v>
      </c>
      <c r="O136" s="18">
        <f>IF(ISNUMBER(M136), $B145 * N136, "")</f>
        <v>-2949.4382022472028</v>
      </c>
      <c r="Q136" s="271"/>
      <c r="R136" s="272"/>
      <c r="S136" s="273"/>
    </row>
    <row r="137" spans="1:19" ht="17.25" thickBot="1">
      <c r="A137" s="125" t="s">
        <v>176</v>
      </c>
      <c r="B137" s="126">
        <v>22.5</v>
      </c>
      <c r="C137" s="77">
        <v>-2.5974026000000001E-2</v>
      </c>
      <c r="D137" s="15">
        <v>22.6</v>
      </c>
      <c r="E137" s="32">
        <f t="shared" si="70"/>
        <v>4.4444444444445078E-3</v>
      </c>
      <c r="F137" s="18">
        <f>IF(ISNUMBER(D137), $B145 * E137, "")</f>
        <v>666.66666666667618</v>
      </c>
      <c r="G137" s="31">
        <v>22.8</v>
      </c>
      <c r="H137" s="32">
        <f t="shared" si="71"/>
        <v>1.3333333333333365E-2</v>
      </c>
      <c r="I137" s="101">
        <f>IF(ISNUMBER(G137), $B145 * H137, "")</f>
        <v>2000.0000000000048</v>
      </c>
      <c r="J137" s="15">
        <v>22.6</v>
      </c>
      <c r="K137" s="32">
        <f t="shared" si="72"/>
        <v>4.4444444444445078E-3</v>
      </c>
      <c r="L137" s="18">
        <f>IF(ISNUMBER(J137), $B145 * K137, "")</f>
        <v>666.66666666667618</v>
      </c>
      <c r="M137" s="31">
        <v>22.5</v>
      </c>
      <c r="N137" s="32">
        <f t="shared" si="73"/>
        <v>0</v>
      </c>
      <c r="O137" s="18">
        <f>IF(ISNUMBER(M137), $B145 * N137, "")</f>
        <v>0</v>
      </c>
      <c r="Q137" s="264"/>
      <c r="R137" s="264"/>
      <c r="S137" s="264"/>
    </row>
    <row r="138" spans="1:19" ht="17.25" thickBot="1">
      <c r="A138" s="125" t="s">
        <v>206</v>
      </c>
      <c r="B138" s="126">
        <v>16.100000000000001</v>
      </c>
      <c r="C138" s="77">
        <v>-3.0120481899999999E-2</v>
      </c>
      <c r="D138" s="15">
        <v>16.2</v>
      </c>
      <c r="E138" s="32">
        <f t="shared" si="70"/>
        <v>6.2111801242234694E-3</v>
      </c>
      <c r="F138" s="18">
        <f>IF(ISNUMBER(D138), $B145 * E138, "")</f>
        <v>931.67701863352045</v>
      </c>
      <c r="G138" s="31">
        <v>16.399999999999999</v>
      </c>
      <c r="H138" s="32">
        <f t="shared" si="71"/>
        <v>1.8633540372670631E-2</v>
      </c>
      <c r="I138" s="101">
        <f>IF(ISNUMBER(G138), $B145 * H138, "")</f>
        <v>2795.0310559005948</v>
      </c>
      <c r="J138" s="15">
        <v>16</v>
      </c>
      <c r="K138" s="32">
        <f t="shared" si="72"/>
        <v>-6.2111801242236905E-3</v>
      </c>
      <c r="L138" s="18">
        <f>IF(ISNUMBER(J138), $B145 * K138, "")</f>
        <v>-931.67701863355353</v>
      </c>
      <c r="M138" s="31">
        <v>16</v>
      </c>
      <c r="N138" s="32">
        <f t="shared" si="73"/>
        <v>-6.2111801242236905E-3</v>
      </c>
      <c r="O138" s="18">
        <f>IF(ISNUMBER(M138), $B145 * N138, "")</f>
        <v>-931.67701863355353</v>
      </c>
      <c r="Q138" s="274"/>
      <c r="R138" s="274"/>
      <c r="S138" s="274"/>
    </row>
    <row r="139" spans="1:19" ht="17.25" thickBot="1">
      <c r="A139" s="127" t="s">
        <v>208</v>
      </c>
      <c r="B139" s="128">
        <v>18.8</v>
      </c>
      <c r="C139" s="78">
        <v>-3.5897435900000003E-2</v>
      </c>
      <c r="D139" s="20">
        <v>19.2</v>
      </c>
      <c r="E139" s="21">
        <f t="shared" si="70"/>
        <v>2.1276595744680774E-2</v>
      </c>
      <c r="F139" s="22">
        <f>IF(ISNUMBER(D139), $B145 * E139, "")</f>
        <v>3191.4893617021162</v>
      </c>
      <c r="G139" s="30">
        <v>19.3</v>
      </c>
      <c r="H139" s="21">
        <f t="shared" si="71"/>
        <v>2.6595744680851064E-2</v>
      </c>
      <c r="I139" s="105">
        <f>IF(ISNUMBER(G139), $B145 * H139, "")</f>
        <v>3989.3617021276596</v>
      </c>
      <c r="J139" s="20">
        <v>19.2</v>
      </c>
      <c r="K139" s="21">
        <f t="shared" si="72"/>
        <v>2.1276595744680774E-2</v>
      </c>
      <c r="L139" s="22">
        <f>IF(ISNUMBER(J139), $B145 * K139, "")</f>
        <v>3191.4893617021162</v>
      </c>
      <c r="M139" s="30">
        <v>19.100000000000001</v>
      </c>
      <c r="N139" s="21">
        <f t="shared" si="73"/>
        <v>1.5957446808510675E-2</v>
      </c>
      <c r="O139" s="22">
        <f>IF(ISNUMBER(M139), $B145 * N139, "")</f>
        <v>2393.6170212766015</v>
      </c>
      <c r="Q139" s="274"/>
      <c r="R139" s="274"/>
      <c r="S139" s="274"/>
    </row>
    <row r="140" spans="1:19" ht="17.25" thickBot="1">
      <c r="A140" s="125" t="s">
        <v>202</v>
      </c>
      <c r="B140" s="129">
        <v>20.9</v>
      </c>
      <c r="C140" s="80">
        <v>-4.12844037E-2</v>
      </c>
      <c r="D140" s="106">
        <v>21.1</v>
      </c>
      <c r="E140" s="107">
        <f>IF(ISNUMBER(D140), (D140 - $B140) / $B140, "")</f>
        <v>9.5693779904307587E-3</v>
      </c>
      <c r="F140" s="108">
        <f>IF(ISNUMBER(D140), $B145 * E140, "")</f>
        <v>1435.4066985646139</v>
      </c>
      <c r="G140" s="109">
        <v>21.2</v>
      </c>
      <c r="H140" s="107">
        <f>IF(ISNUMBER(G140), (G140 - $B140) / $B140, "")</f>
        <v>1.4354066985645968E-2</v>
      </c>
      <c r="I140" s="110">
        <f>IF(ISNUMBER(G140), $B145 * H140, "")</f>
        <v>2153.1100478468952</v>
      </c>
      <c r="J140" s="106">
        <v>21</v>
      </c>
      <c r="K140" s="107">
        <f>IF(ISNUMBER(J140), (J140 - $B140) / $B140, "")</f>
        <v>4.7846889952153793E-3</v>
      </c>
      <c r="L140" s="108">
        <f>IF(ISNUMBER(J140), $B145 * K140, "")</f>
        <v>717.70334928230693</v>
      </c>
      <c r="M140" s="109">
        <v>20.8</v>
      </c>
      <c r="N140" s="107">
        <f>IF(ISNUMBER(M140), (M140 - $B140) / $B140, "")</f>
        <v>-4.7846889952152093E-3</v>
      </c>
      <c r="O140" s="108">
        <f>IF(ISNUMBER(M140), $B145 * N140, "")</f>
        <v>-717.70334928228135</v>
      </c>
      <c r="Q140" s="264"/>
      <c r="R140" s="264"/>
      <c r="S140" s="264"/>
    </row>
    <row r="141" spans="1:19" ht="17.25" thickBot="1">
      <c r="A141" s="125"/>
      <c r="B141" s="126"/>
      <c r="C141" s="77"/>
      <c r="D141" s="15" t="s">
        <v>329</v>
      </c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 t="s">
        <v>329</v>
      </c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 t="s">
        <v>329</v>
      </c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 t="s">
        <v>329</v>
      </c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64"/>
      <c r="R141" s="264"/>
      <c r="S141" s="264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64"/>
      <c r="R142" s="264"/>
      <c r="S142" s="264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53"/>
      <c r="R143" s="254"/>
      <c r="S143" s="255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56"/>
      <c r="R144" s="257"/>
      <c r="S144" s="258"/>
    </row>
    <row r="145" spans="1:19" ht="17.25" thickBot="1">
      <c r="A145" s="132" t="s">
        <v>268</v>
      </c>
      <c r="B145" s="317">
        <f>$B$37</f>
        <v>150000</v>
      </c>
      <c r="C145" s="318"/>
      <c r="D145" s="26" t="s">
        <v>269</v>
      </c>
      <c r="E145" s="27">
        <f>IF(COUNT(E125:E144), SUM(E125:E144) / COUNT(E125:E144), 0)</f>
        <v>1.8705270071787974E-2</v>
      </c>
      <c r="F145" s="28">
        <f>SUM(F125:F144)</f>
        <v>44892.648172291134</v>
      </c>
      <c r="G145" s="26" t="s">
        <v>269</v>
      </c>
      <c r="H145" s="27">
        <f>IF(COUNT(H125:H144), SUM(H125:H144) / COUNT(H125:H144), 0)</f>
        <v>2.6453026655815722E-2</v>
      </c>
      <c r="I145" s="28">
        <f>SUM(I125:I144)</f>
        <v>63487.263973957735</v>
      </c>
      <c r="J145" s="26" t="s">
        <v>269</v>
      </c>
      <c r="K145" s="27">
        <f>IF(COUNT(K125:K144), SUM(K125:K144) / COUNT(K125:K144), 0)</f>
        <v>1.355436265485108E-2</v>
      </c>
      <c r="L145" s="28">
        <f>SUM(L125:L144)</f>
        <v>32530.470371642594</v>
      </c>
      <c r="M145" s="26" t="s">
        <v>269</v>
      </c>
      <c r="N145" s="27">
        <f>IF(COUNT(N125:N144), SUM(N125:N144) / COUNT(N125:N144), 0)</f>
        <v>1.8499660039310228E-3</v>
      </c>
      <c r="O145" s="28">
        <f>SUM(O125:O144)</f>
        <v>4439.9184094344546</v>
      </c>
      <c r="Q145" s="259"/>
      <c r="R145" s="260"/>
      <c r="S145" s="261"/>
    </row>
    <row r="147" spans="1:19" ht="17.25" thickBot="1"/>
    <row r="148" spans="1:19" ht="17.25" thickBot="1">
      <c r="A148" s="275" t="s">
        <v>257</v>
      </c>
      <c r="B148" s="276"/>
      <c r="C148" s="276"/>
      <c r="D148" s="276"/>
      <c r="E148" s="276"/>
      <c r="F148" s="276"/>
      <c r="G148" s="276"/>
      <c r="H148" s="276"/>
      <c r="I148" s="276"/>
      <c r="J148" s="276"/>
      <c r="K148" s="276"/>
      <c r="L148" s="276"/>
      <c r="M148" s="276"/>
      <c r="N148" s="276"/>
      <c r="O148" s="277"/>
      <c r="Q148" s="274"/>
      <c r="R148" s="274"/>
      <c r="S148" s="274"/>
    </row>
    <row r="149" spans="1:19" ht="17.25" thickBot="1">
      <c r="A149" s="237" t="s">
        <v>265</v>
      </c>
      <c r="B149" s="275" t="s">
        <v>49</v>
      </c>
      <c r="C149" s="277"/>
      <c r="D149" s="275" t="s">
        <v>58</v>
      </c>
      <c r="E149" s="276"/>
      <c r="F149" s="277"/>
      <c r="G149" s="278">
        <f>_xlfn.IFNA(VLOOKUP(B149, 현재가테이블!$B$2:$D$200, 2, FALSE), "-")</f>
        <v>74050000</v>
      </c>
      <c r="H149" s="279"/>
      <c r="I149" s="280"/>
      <c r="J149" s="275" t="s">
        <v>59</v>
      </c>
      <c r="K149" s="276"/>
      <c r="L149" s="277"/>
      <c r="M149" s="281">
        <f>_xlfn.IFNA(VLOOKUP(B149, 현재가테이블!$B$2:$D$200, 3, FALSE), "-")</f>
        <v>-1.04236269E-2</v>
      </c>
      <c r="N149" s="282"/>
      <c r="O149" s="283"/>
      <c r="Q149" s="274"/>
      <c r="R149" s="274"/>
      <c r="S149" s="274"/>
    </row>
    <row r="150" spans="1:19" ht="17.25" thickBot="1">
      <c r="A150" s="319" t="s">
        <v>55</v>
      </c>
      <c r="B150" s="315" t="str">
        <f>TEXT($G$1, "[$-ko-KR]yyyy-mm-dd(ddd) ") &amp; "오전 00:00"</f>
        <v>2021-10-21(목) 오전 00:00</v>
      </c>
      <c r="C150" s="316"/>
      <c r="D150" s="288" t="str">
        <f>TEXT($G$1, "[$-ko-KR]yyyy-mm-dd(ddd) ") &amp; "오후 14:00"</f>
        <v>2021-10-21(목) 오후 14:00</v>
      </c>
      <c r="E150" s="289"/>
      <c r="F150" s="290"/>
      <c r="G150" s="288" t="str">
        <f>TEXT($G$1, "[$-ko-KR]yyyy-mm-dd(ddd) ") &amp; "오후 19:00"</f>
        <v>2021-10-21(목) 오후 19:00</v>
      </c>
      <c r="H150" s="289"/>
      <c r="I150" s="290"/>
      <c r="J150" s="288" t="str">
        <f>TEXT($G$1, "[$-ko-KR]yyyy-mm-dd(ddd) ") &amp; "오후 21:00"</f>
        <v>2021-10-21(목) 오후 21:00</v>
      </c>
      <c r="K150" s="289"/>
      <c r="L150" s="290"/>
      <c r="M150" s="288" t="str">
        <f>TEXT($G$1+1, "[$-ko-KR]yyyy-mm-dd(ddd) ") &amp; "오전 00:00"</f>
        <v>2021-10-22(금) 오전 00:00</v>
      </c>
      <c r="N150" s="289"/>
      <c r="O150" s="290"/>
      <c r="Q150" s="274"/>
      <c r="R150" s="274"/>
      <c r="S150" s="274"/>
    </row>
    <row r="151" spans="1:19" ht="17.25" thickBot="1">
      <c r="A151" s="320"/>
      <c r="B151" s="121" t="s">
        <v>58</v>
      </c>
      <c r="C151" s="122" t="s">
        <v>59</v>
      </c>
      <c r="D151" s="2" t="s">
        <v>58</v>
      </c>
      <c r="E151" s="10" t="s">
        <v>266</v>
      </c>
      <c r="F151" s="11" t="s">
        <v>267</v>
      </c>
      <c r="G151" s="238" t="s">
        <v>58</v>
      </c>
      <c r="H151" s="239" t="s">
        <v>266</v>
      </c>
      <c r="I151" s="240" t="s">
        <v>267</v>
      </c>
      <c r="J151" s="10" t="s">
        <v>58</v>
      </c>
      <c r="K151" s="10" t="s">
        <v>266</v>
      </c>
      <c r="L151" s="115" t="s">
        <v>267</v>
      </c>
      <c r="M151" s="2" t="s">
        <v>58</v>
      </c>
      <c r="N151" s="10" t="s">
        <v>266</v>
      </c>
      <c r="O151" s="66" t="s">
        <v>267</v>
      </c>
      <c r="Q151" s="264"/>
      <c r="R151" s="264"/>
      <c r="S151" s="264"/>
    </row>
    <row r="152" spans="1:19" ht="17.25" thickBot="1">
      <c r="A152" s="123" t="s">
        <v>86</v>
      </c>
      <c r="B152" s="124">
        <v>393</v>
      </c>
      <c r="C152" s="76">
        <v>1.28865979E-2</v>
      </c>
      <c r="D152" s="13">
        <v>398</v>
      </c>
      <c r="E152" s="14">
        <f>IF(ISNUMBER(D152), (D152 - $B152) / $B152, "")</f>
        <v>1.2722646310432569E-2</v>
      </c>
      <c r="F152" s="16">
        <f>IF(ISNUMBER(D152), $B172 * E152, "")</f>
        <v>1908.3969465648854</v>
      </c>
      <c r="G152" s="29">
        <v>402</v>
      </c>
      <c r="H152" s="14">
        <f>IF(ISNUMBER(G152), (G152 - $B152) / $B152, "")</f>
        <v>2.2900763358778626E-2</v>
      </c>
      <c r="I152" s="100">
        <f>IF(ISNUMBER(G152), $B172 * H152, "")</f>
        <v>3435.1145038167938</v>
      </c>
      <c r="J152" s="13">
        <v>396</v>
      </c>
      <c r="K152" s="14">
        <f>IF(ISNUMBER(J152), (J152 - $B152) / $B152, "")</f>
        <v>7.6335877862595417E-3</v>
      </c>
      <c r="L152" s="16">
        <f>IF(ISNUMBER(J152), $B172 * K152, "")</f>
        <v>1145.0381679389313</v>
      </c>
      <c r="M152" s="29">
        <v>391</v>
      </c>
      <c r="N152" s="14">
        <f>IF(ISNUMBER(M152), (M152 - $B152) / $B152, "")</f>
        <v>-5.0890585241730284E-3</v>
      </c>
      <c r="O152" s="16">
        <f>IF(ISNUMBER(M152), $B172 * N152, "")</f>
        <v>-763.3587786259543</v>
      </c>
      <c r="Q152" s="274"/>
      <c r="R152" s="274"/>
      <c r="S152" s="274"/>
    </row>
    <row r="153" spans="1:19" ht="17.25" thickBot="1">
      <c r="A153" s="125" t="s">
        <v>160</v>
      </c>
      <c r="B153" s="126">
        <v>109</v>
      </c>
      <c r="C153" s="77">
        <v>9.2592592999999994E-3</v>
      </c>
      <c r="D153" s="15">
        <v>111</v>
      </c>
      <c r="E153" s="32">
        <f t="shared" ref="E153:E156" si="78">IF(ISNUMBER(D153), (D153 - $B153) / $B153, "")</f>
        <v>1.834862385321101E-2</v>
      </c>
      <c r="F153" s="18">
        <f>IF(ISNUMBER(D153), $B172 * E153, "")</f>
        <v>2752.2935779816517</v>
      </c>
      <c r="G153" s="31">
        <v>113</v>
      </c>
      <c r="H153" s="32">
        <f t="shared" ref="H153:H156" si="79">IF(ISNUMBER(G153), (G153 - $B153) / $B153, "")</f>
        <v>3.669724770642202E-2</v>
      </c>
      <c r="I153" s="101">
        <f>IF(ISNUMBER(G153), $B172 * H153, "")</f>
        <v>5504.5871559633033</v>
      </c>
      <c r="J153" s="15">
        <v>110</v>
      </c>
      <c r="K153" s="32">
        <f t="shared" ref="K153:K156" si="80">IF(ISNUMBER(J153), (J153 - $B153) / $B153, "")</f>
        <v>9.1743119266055051E-3</v>
      </c>
      <c r="L153" s="18">
        <f>IF(ISNUMBER(J153), $B172 * K153, "")</f>
        <v>1376.1467889908258</v>
      </c>
      <c r="M153" s="31">
        <v>109</v>
      </c>
      <c r="N153" s="32">
        <f t="shared" ref="N153:N156" si="81">IF(ISNUMBER(M153), (M153 - $B153) / $B153, "")</f>
        <v>0</v>
      </c>
      <c r="O153" s="18">
        <f>IF(ISNUMBER(M153), $B172 * N153, "")</f>
        <v>0</v>
      </c>
      <c r="Q153" s="274"/>
      <c r="R153" s="274"/>
      <c r="S153" s="274"/>
    </row>
    <row r="154" spans="1:19" ht="17.25" thickBot="1">
      <c r="A154" s="125" t="s">
        <v>136</v>
      </c>
      <c r="B154" s="126">
        <v>349</v>
      </c>
      <c r="C154" s="77">
        <v>8.6705202000000002E-3</v>
      </c>
      <c r="D154" s="15">
        <v>358</v>
      </c>
      <c r="E154" s="32">
        <f t="shared" si="78"/>
        <v>2.5787965616045846E-2</v>
      </c>
      <c r="F154" s="18">
        <f>IF(ISNUMBER(D154), $B172 * E154, "")</f>
        <v>3868.1948424068769</v>
      </c>
      <c r="G154" s="31">
        <v>362</v>
      </c>
      <c r="H154" s="32">
        <f t="shared" si="79"/>
        <v>3.7249283667621778E-2</v>
      </c>
      <c r="I154" s="101">
        <f>IF(ISNUMBER(G154), $B172 * H154, "")</f>
        <v>5587.3925501432668</v>
      </c>
      <c r="J154" s="15">
        <v>357</v>
      </c>
      <c r="K154" s="32">
        <f t="shared" si="80"/>
        <v>2.2922636103151862E-2</v>
      </c>
      <c r="L154" s="18">
        <f>IF(ISNUMBER(J154), $B172 * K154, "")</f>
        <v>3438.3954154727794</v>
      </c>
      <c r="M154" s="31">
        <v>351</v>
      </c>
      <c r="N154" s="32">
        <f t="shared" si="81"/>
        <v>5.7306590257879654E-3</v>
      </c>
      <c r="O154" s="18">
        <f>IF(ISNUMBER(M154), $B172 * N154, "")</f>
        <v>859.59885386819485</v>
      </c>
      <c r="Q154" s="264"/>
      <c r="R154" s="264"/>
      <c r="S154" s="264"/>
    </row>
    <row r="155" spans="1:19" ht="17.25" thickBot="1">
      <c r="A155" s="125" t="s">
        <v>108</v>
      </c>
      <c r="B155" s="126">
        <v>173</v>
      </c>
      <c r="C155" s="77">
        <v>5.8139534999999999E-3</v>
      </c>
      <c r="D155" s="15">
        <v>174</v>
      </c>
      <c r="E155" s="32">
        <f t="shared" si="78"/>
        <v>5.7803468208092483E-3</v>
      </c>
      <c r="F155" s="18">
        <f>IF(ISNUMBER(D155), $B172 * E155, "")</f>
        <v>867.05202312138726</v>
      </c>
      <c r="G155" s="31">
        <v>174</v>
      </c>
      <c r="H155" s="32">
        <f t="shared" si="79"/>
        <v>5.7803468208092483E-3</v>
      </c>
      <c r="I155" s="101">
        <f>IF(ISNUMBER(G155), $B172 * H155, "")</f>
        <v>867.05202312138726</v>
      </c>
      <c r="J155" s="15">
        <v>173</v>
      </c>
      <c r="K155" s="32">
        <f t="shared" si="80"/>
        <v>0</v>
      </c>
      <c r="L155" s="18">
        <f>IF(ISNUMBER(J155), $B172 * K155, "")</f>
        <v>0</v>
      </c>
      <c r="M155" s="31">
        <v>172</v>
      </c>
      <c r="N155" s="32">
        <f t="shared" si="81"/>
        <v>-5.7803468208092483E-3</v>
      </c>
      <c r="O155" s="18">
        <f>IF(ISNUMBER(M155), $B172 * N155, "")</f>
        <v>-867.05202312138726</v>
      </c>
      <c r="Q155" s="264"/>
      <c r="R155" s="264"/>
      <c r="S155" s="264"/>
    </row>
    <row r="156" spans="1:19" ht="17.25" thickBot="1">
      <c r="A156" s="127" t="s">
        <v>236</v>
      </c>
      <c r="B156" s="128">
        <v>126</v>
      </c>
      <c r="C156" s="78">
        <v>0</v>
      </c>
      <c r="D156" s="20">
        <v>127</v>
      </c>
      <c r="E156" s="21">
        <f t="shared" si="78"/>
        <v>7.9365079365079361E-3</v>
      </c>
      <c r="F156" s="22">
        <f>IF(ISNUMBER(D156), $B172 * E156, "")</f>
        <v>1190.4761904761904</v>
      </c>
      <c r="G156" s="30">
        <v>129</v>
      </c>
      <c r="H156" s="21">
        <f t="shared" si="79"/>
        <v>2.3809523809523808E-2</v>
      </c>
      <c r="I156" s="105">
        <f>IF(ISNUMBER(G156), $B172 * H156, "")</f>
        <v>3571.4285714285711</v>
      </c>
      <c r="J156" s="20">
        <v>127</v>
      </c>
      <c r="K156" s="21">
        <f t="shared" si="80"/>
        <v>7.9365079365079361E-3</v>
      </c>
      <c r="L156" s="22">
        <f>IF(ISNUMBER(J156), $B172 * K156, "")</f>
        <v>1190.4761904761904</v>
      </c>
      <c r="M156" s="30">
        <v>126</v>
      </c>
      <c r="N156" s="21">
        <f t="shared" si="81"/>
        <v>0</v>
      </c>
      <c r="O156" s="22">
        <f>IF(ISNUMBER(M156), $B172 * N156, "")</f>
        <v>0</v>
      </c>
      <c r="Q156" s="264"/>
      <c r="R156" s="264"/>
      <c r="S156" s="264"/>
    </row>
    <row r="157" spans="1:19" ht="17.25" thickBot="1">
      <c r="A157" s="125" t="s">
        <v>122</v>
      </c>
      <c r="B157" s="129">
        <v>583</v>
      </c>
      <c r="C157" s="80">
        <v>-1.7123288E-3</v>
      </c>
      <c r="D157" s="106">
        <v>589</v>
      </c>
      <c r="E157" s="107">
        <f>IF(ISNUMBER(D157), (D157 - $B157) / $B157, "")</f>
        <v>1.0291595197255575E-2</v>
      </c>
      <c r="F157" s="108">
        <f>IF(ISNUMBER(D157), $B172 * E157, "")</f>
        <v>1543.7392795883363</v>
      </c>
      <c r="G157" s="109">
        <v>591</v>
      </c>
      <c r="H157" s="107">
        <f>IF(ISNUMBER(G157), (G157 - $B157) / $B157, "")</f>
        <v>1.3722126929674099E-2</v>
      </c>
      <c r="I157" s="110">
        <f>IF(ISNUMBER(G157), $B172 * H157, "")</f>
        <v>2058.3190394511148</v>
      </c>
      <c r="J157" s="106">
        <v>584</v>
      </c>
      <c r="K157" s="107">
        <f>IF(ISNUMBER(J157), (J157 - $B157) / $B157, "")</f>
        <v>1.7152658662092624E-3</v>
      </c>
      <c r="L157" s="108">
        <f>IF(ISNUMBER(J157), $B172 * K157, "")</f>
        <v>257.28987993138935</v>
      </c>
      <c r="M157" s="109">
        <v>576</v>
      </c>
      <c r="N157" s="107">
        <f>IF(ISNUMBER(M157), (M157 - $B157) / $B157, "")</f>
        <v>-1.2006861063464836E-2</v>
      </c>
      <c r="O157" s="108">
        <f>IF(ISNUMBER(M157), $B172 * N157, "")</f>
        <v>-1801.0291595197255</v>
      </c>
      <c r="Q157" s="264"/>
      <c r="R157" s="264"/>
      <c r="S157" s="264"/>
    </row>
    <row r="158" spans="1:19" ht="17.25" thickBot="1">
      <c r="A158" s="125" t="s">
        <v>172</v>
      </c>
      <c r="B158" s="126">
        <v>427</v>
      </c>
      <c r="C158" s="77">
        <v>-4.6620046999999998E-3</v>
      </c>
      <c r="D158" s="15">
        <v>430</v>
      </c>
      <c r="E158" s="32">
        <f t="shared" ref="E158:E161" si="82">IF(ISNUMBER(D158), (D158 - $B158) / $B158, "")</f>
        <v>7.0257611241217799E-3</v>
      </c>
      <c r="F158" s="18">
        <f>IF(ISNUMBER(D158), $B172 * E158, "")</f>
        <v>1053.8641686182671</v>
      </c>
      <c r="G158" s="31">
        <v>438</v>
      </c>
      <c r="H158" s="32">
        <f t="shared" ref="H158:H161" si="83">IF(ISNUMBER(G158), (G158 - $B158) / $B158, "")</f>
        <v>2.576112412177986E-2</v>
      </c>
      <c r="I158" s="101">
        <f>IF(ISNUMBER(G158), $B172 * H158, "")</f>
        <v>3864.1686182669791</v>
      </c>
      <c r="J158" s="15">
        <v>433</v>
      </c>
      <c r="K158" s="32">
        <f t="shared" ref="K158:K161" si="84">IF(ISNUMBER(J158), (J158 - $B158) / $B158, "")</f>
        <v>1.405152224824356E-2</v>
      </c>
      <c r="L158" s="18">
        <f>IF(ISNUMBER(J158), $B172 * K158, "")</f>
        <v>2107.7283372365341</v>
      </c>
      <c r="M158" s="31">
        <v>432</v>
      </c>
      <c r="N158" s="32">
        <f t="shared" ref="N158:N161" si="85">IF(ISNUMBER(M158), (M158 - $B158) / $B158, "")</f>
        <v>1.1709601873536301E-2</v>
      </c>
      <c r="O158" s="18">
        <f>IF(ISNUMBER(M158), $B172 * N158, "")</f>
        <v>1756.440281030445</v>
      </c>
      <c r="Q158" s="264"/>
      <c r="R158" s="264"/>
      <c r="S158" s="264"/>
    </row>
    <row r="159" spans="1:19" ht="17.25" thickBot="1">
      <c r="A159" s="125" t="s">
        <v>252</v>
      </c>
      <c r="B159" s="126">
        <v>389</v>
      </c>
      <c r="C159" s="77">
        <v>-5.1150895000000004E-3</v>
      </c>
      <c r="D159" s="15">
        <v>392</v>
      </c>
      <c r="E159" s="32">
        <f t="shared" si="82"/>
        <v>7.7120822622107968E-3</v>
      </c>
      <c r="F159" s="18">
        <f>IF(ISNUMBER(D159), $B172 * E159, "")</f>
        <v>1156.8123393316196</v>
      </c>
      <c r="G159" s="31">
        <v>394</v>
      </c>
      <c r="H159" s="32">
        <f t="shared" si="83"/>
        <v>1.2853470437017995E-2</v>
      </c>
      <c r="I159" s="101">
        <f>IF(ISNUMBER(G159), $B172 * H159, "")</f>
        <v>1928.0205655526993</v>
      </c>
      <c r="J159" s="15">
        <v>390</v>
      </c>
      <c r="K159" s="32">
        <f t="shared" si="84"/>
        <v>2.5706940874035988E-3</v>
      </c>
      <c r="L159" s="18">
        <f>IF(ISNUMBER(J159), $B172 * K159, "")</f>
        <v>385.6041131105398</v>
      </c>
      <c r="M159" s="31">
        <v>386</v>
      </c>
      <c r="N159" s="32">
        <f t="shared" si="85"/>
        <v>-7.7120822622107968E-3</v>
      </c>
      <c r="O159" s="18">
        <f>IF(ISNUMBER(M159), $B172 * N159, "")</f>
        <v>-1156.8123393316196</v>
      </c>
      <c r="Q159" s="264"/>
      <c r="R159" s="264"/>
      <c r="S159" s="264"/>
    </row>
    <row r="160" spans="1:19" ht="17.25" thickBot="1">
      <c r="A160" s="125" t="s">
        <v>234</v>
      </c>
      <c r="B160" s="126">
        <v>696</v>
      </c>
      <c r="C160" s="77">
        <v>-9.9573257000000002E-3</v>
      </c>
      <c r="D160" s="15">
        <v>707</v>
      </c>
      <c r="E160" s="32">
        <f t="shared" si="82"/>
        <v>1.5804597701149427E-2</v>
      </c>
      <c r="F160" s="18">
        <f>IF(ISNUMBER(D160), $B172 * E160, "")</f>
        <v>2370.6896551724139</v>
      </c>
      <c r="G160" s="31">
        <v>711</v>
      </c>
      <c r="H160" s="32">
        <f t="shared" si="83"/>
        <v>2.1551724137931036E-2</v>
      </c>
      <c r="I160" s="101">
        <f>IF(ISNUMBER(G160), $B172 * H160, "")</f>
        <v>3232.7586206896553</v>
      </c>
      <c r="J160" s="15">
        <v>703</v>
      </c>
      <c r="K160" s="32">
        <f t="shared" si="84"/>
        <v>1.0057471264367816E-2</v>
      </c>
      <c r="L160" s="18">
        <f>IF(ISNUMBER(J160), $B172 * K160, "")</f>
        <v>1508.6206896551723</v>
      </c>
      <c r="M160" s="31">
        <v>703</v>
      </c>
      <c r="N160" s="32">
        <f t="shared" si="85"/>
        <v>1.0057471264367816E-2</v>
      </c>
      <c r="O160" s="18">
        <f>IF(ISNUMBER(M160), $B172 * N160, "")</f>
        <v>1508.6206896551723</v>
      </c>
      <c r="Q160" s="33"/>
      <c r="R160" s="33"/>
    </row>
    <row r="161" spans="1:19" ht="17.25" thickBot="1">
      <c r="A161" s="130" t="s">
        <v>228</v>
      </c>
      <c r="B161" s="131">
        <v>356</v>
      </c>
      <c r="C161" s="79">
        <v>-1.11111111E-2</v>
      </c>
      <c r="D161" s="24">
        <v>361</v>
      </c>
      <c r="E161" s="25">
        <f t="shared" si="82"/>
        <v>1.4044943820224719E-2</v>
      </c>
      <c r="F161" s="104">
        <f>IF(ISNUMBER(D161), $B172 * E161, "")</f>
        <v>2106.7415730337079</v>
      </c>
      <c r="G161" s="102">
        <v>364</v>
      </c>
      <c r="H161" s="25">
        <f t="shared" si="83"/>
        <v>2.247191011235955E-2</v>
      </c>
      <c r="I161" s="103">
        <f>IF(ISNUMBER(G161), $B172 * H161, "")</f>
        <v>3370.7865168539324</v>
      </c>
      <c r="J161" s="24">
        <v>357</v>
      </c>
      <c r="K161" s="25">
        <f t="shared" si="84"/>
        <v>2.8089887640449437E-3</v>
      </c>
      <c r="L161" s="104">
        <f>IF(ISNUMBER(J161), $B172 * K161, "")</f>
        <v>421.34831460674155</v>
      </c>
      <c r="M161" s="102">
        <v>354</v>
      </c>
      <c r="N161" s="25">
        <f t="shared" si="85"/>
        <v>-5.6179775280898875E-3</v>
      </c>
      <c r="O161" s="104">
        <f>IF(ISNUMBER(M161), $B172 * N161, "")</f>
        <v>-842.69662921348311</v>
      </c>
      <c r="Q161" s="265"/>
      <c r="R161" s="266"/>
      <c r="S161" s="267"/>
    </row>
    <row r="162" spans="1:19">
      <c r="A162" s="123" t="s">
        <v>162</v>
      </c>
      <c r="B162" s="124">
        <v>713</v>
      </c>
      <c r="C162" s="76">
        <v>-1.2465374E-2</v>
      </c>
      <c r="D162" s="13">
        <v>716</v>
      </c>
      <c r="E162" s="14">
        <f>IF(ISNUMBER(D162), (D162 - $B162) / $B162, "")</f>
        <v>4.2075736325385693E-3</v>
      </c>
      <c r="F162" s="16">
        <f>IF(ISNUMBER(D162), $B172 * E162, "")</f>
        <v>631.13604488078545</v>
      </c>
      <c r="G162" s="29">
        <v>726</v>
      </c>
      <c r="H162" s="14">
        <f>IF(ISNUMBER(G162), (G162 - $B162) / $B162, "")</f>
        <v>1.82328190743338E-2</v>
      </c>
      <c r="I162" s="100">
        <f>IF(ISNUMBER(G162), $B172 * H162, "")</f>
        <v>2734.9228611500703</v>
      </c>
      <c r="J162" s="13">
        <v>714</v>
      </c>
      <c r="K162" s="14">
        <f>IF(ISNUMBER(J162), (J162 - $B162) / $B162, "")</f>
        <v>1.4025245441795231E-3</v>
      </c>
      <c r="L162" s="16">
        <f>IF(ISNUMBER(J162), $B172 * K162, "")</f>
        <v>210.37868162692845</v>
      </c>
      <c r="M162" s="29">
        <v>714</v>
      </c>
      <c r="N162" s="14">
        <f>IF(ISNUMBER(M162), (M162 - $B162) / $B162, "")</f>
        <v>1.4025245441795231E-3</v>
      </c>
      <c r="O162" s="16">
        <f>IF(ISNUMBER(M162), $B172 * N162, "")</f>
        <v>210.37868162692845</v>
      </c>
      <c r="Q162" s="268"/>
      <c r="R162" s="269"/>
      <c r="S162" s="270"/>
    </row>
    <row r="163" spans="1:19" ht="17.25" thickBot="1">
      <c r="A163" s="125" t="s">
        <v>218</v>
      </c>
      <c r="B163" s="126">
        <v>237</v>
      </c>
      <c r="C163" s="77">
        <v>-1.2500000000000001E-2</v>
      </c>
      <c r="D163" s="15">
        <v>238</v>
      </c>
      <c r="E163" s="32">
        <f t="shared" ref="E163:E166" si="86">IF(ISNUMBER(D163), (D163 - $B163) / $B163, "")</f>
        <v>4.2194092827004216E-3</v>
      </c>
      <c r="F163" s="18">
        <f>IF(ISNUMBER(D163), $B172 * E163, "")</f>
        <v>632.91139240506322</v>
      </c>
      <c r="G163" s="31">
        <v>240</v>
      </c>
      <c r="H163" s="32">
        <f t="shared" ref="H163:H166" si="87">IF(ISNUMBER(G163), (G163 - $B163) / $B163, "")</f>
        <v>1.2658227848101266E-2</v>
      </c>
      <c r="I163" s="101">
        <f>IF(ISNUMBER(G163), $B172 * H163, "")</f>
        <v>1898.7341772151899</v>
      </c>
      <c r="J163" s="15">
        <v>236</v>
      </c>
      <c r="K163" s="32">
        <f t="shared" ref="K163:K166" si="88">IF(ISNUMBER(J163), (J163 - $B163) / $B163, "")</f>
        <v>-4.2194092827004216E-3</v>
      </c>
      <c r="L163" s="18">
        <f>IF(ISNUMBER(J163), $B172 * K163, "")</f>
        <v>-632.91139240506322</v>
      </c>
      <c r="M163" s="31">
        <v>233</v>
      </c>
      <c r="N163" s="32">
        <f t="shared" ref="N163:N166" si="89">IF(ISNUMBER(M163), (M163 - $B163) / $B163, "")</f>
        <v>-1.6877637130801686E-2</v>
      </c>
      <c r="O163" s="18">
        <f>IF(ISNUMBER(M163), $B172 * N163, "")</f>
        <v>-2531.6455696202529</v>
      </c>
      <c r="Q163" s="271"/>
      <c r="R163" s="272"/>
      <c r="S163" s="273"/>
    </row>
    <row r="164" spans="1:19" ht="17.25" thickBot="1">
      <c r="A164" s="125" t="s">
        <v>220</v>
      </c>
      <c r="B164" s="126">
        <v>186</v>
      </c>
      <c r="C164" s="77">
        <v>-1.5873015899999999E-2</v>
      </c>
      <c r="D164" s="15">
        <v>194</v>
      </c>
      <c r="E164" s="32">
        <f t="shared" si="86"/>
        <v>4.3010752688172046E-2</v>
      </c>
      <c r="F164" s="18">
        <f>IF(ISNUMBER(D164), $B172 * E164, "")</f>
        <v>6451.6129032258068</v>
      </c>
      <c r="G164" s="31">
        <v>194</v>
      </c>
      <c r="H164" s="32">
        <f t="shared" si="87"/>
        <v>4.3010752688172046E-2</v>
      </c>
      <c r="I164" s="101">
        <f>IF(ISNUMBER(G164), $B172 * H164, "")</f>
        <v>6451.6129032258068</v>
      </c>
      <c r="J164" s="15">
        <v>191</v>
      </c>
      <c r="K164" s="32">
        <f t="shared" si="88"/>
        <v>2.6881720430107527E-2</v>
      </c>
      <c r="L164" s="18">
        <f>IF(ISNUMBER(J164), $B172 * K164, "")</f>
        <v>4032.2580645161293</v>
      </c>
      <c r="M164" s="31">
        <v>190</v>
      </c>
      <c r="N164" s="32">
        <f t="shared" si="89"/>
        <v>2.1505376344086023E-2</v>
      </c>
      <c r="O164" s="18">
        <f>IF(ISNUMBER(M164), $B172 * N164, "")</f>
        <v>3225.8064516129034</v>
      </c>
      <c r="Q164" s="264"/>
      <c r="R164" s="264"/>
      <c r="S164" s="264"/>
    </row>
    <row r="165" spans="1:19" ht="17.25" thickBot="1">
      <c r="A165" s="125" t="s">
        <v>230</v>
      </c>
      <c r="B165" s="126">
        <v>928</v>
      </c>
      <c r="C165" s="77">
        <v>-1.59066808E-2</v>
      </c>
      <c r="D165" s="15">
        <v>922</v>
      </c>
      <c r="E165" s="32">
        <f t="shared" si="86"/>
        <v>-6.4655172413793103E-3</v>
      </c>
      <c r="F165" s="18">
        <f>IF(ISNUMBER(D165), $B172 * E165, "")</f>
        <v>-969.82758620689651</v>
      </c>
      <c r="G165" s="31">
        <v>929</v>
      </c>
      <c r="H165" s="32">
        <f t="shared" si="87"/>
        <v>1.0775862068965517E-3</v>
      </c>
      <c r="I165" s="101">
        <f>IF(ISNUMBER(G165), $B172 * H165, "")</f>
        <v>161.63793103448276</v>
      </c>
      <c r="J165" s="15">
        <v>921</v>
      </c>
      <c r="K165" s="32">
        <f t="shared" si="88"/>
        <v>-7.5431034482758624E-3</v>
      </c>
      <c r="L165" s="18">
        <f>IF(ISNUMBER(J165), $B172 * K165, "")</f>
        <v>-1131.4655172413793</v>
      </c>
      <c r="M165" s="31">
        <v>921</v>
      </c>
      <c r="N165" s="32">
        <f t="shared" si="89"/>
        <v>-7.5431034482758624E-3</v>
      </c>
      <c r="O165" s="18">
        <f>IF(ISNUMBER(M165), $B172 * N165, "")</f>
        <v>-1131.4655172413793</v>
      </c>
      <c r="Q165" s="274"/>
      <c r="R165" s="274"/>
      <c r="S165" s="274"/>
    </row>
    <row r="166" spans="1:19" ht="17.25" thickBot="1">
      <c r="A166" s="127" t="s">
        <v>192</v>
      </c>
      <c r="B166" s="128">
        <v>126</v>
      </c>
      <c r="C166" s="78">
        <v>-2.3255814E-2</v>
      </c>
      <c r="D166" s="20">
        <v>132</v>
      </c>
      <c r="E166" s="21">
        <f t="shared" si="86"/>
        <v>4.7619047619047616E-2</v>
      </c>
      <c r="F166" s="22">
        <f>IF(ISNUMBER(D166), $B172 * E166, "")</f>
        <v>7142.8571428571422</v>
      </c>
      <c r="G166" s="30">
        <v>132</v>
      </c>
      <c r="H166" s="21">
        <f t="shared" si="87"/>
        <v>4.7619047619047616E-2</v>
      </c>
      <c r="I166" s="105">
        <f>IF(ISNUMBER(G166), $B172 * H166, "")</f>
        <v>7142.8571428571422</v>
      </c>
      <c r="J166" s="20">
        <v>130</v>
      </c>
      <c r="K166" s="21">
        <f t="shared" si="88"/>
        <v>3.1746031746031744E-2</v>
      </c>
      <c r="L166" s="22">
        <f>IF(ISNUMBER(J166), $B172 * K166, "")</f>
        <v>4761.9047619047615</v>
      </c>
      <c r="M166" s="30">
        <v>129</v>
      </c>
      <c r="N166" s="21">
        <f t="shared" si="89"/>
        <v>2.3809523809523808E-2</v>
      </c>
      <c r="O166" s="22">
        <f>IF(ISNUMBER(M166), $B172 * N166, "")</f>
        <v>3571.4285714285711</v>
      </c>
      <c r="Q166" s="274"/>
      <c r="R166" s="274"/>
      <c r="S166" s="274"/>
    </row>
    <row r="167" spans="1:19" ht="17.25" thickBot="1">
      <c r="A167" s="125" t="s">
        <v>198</v>
      </c>
      <c r="B167" s="129">
        <v>209</v>
      </c>
      <c r="C167" s="80">
        <v>-2.3364486E-2</v>
      </c>
      <c r="D167" s="106">
        <v>211</v>
      </c>
      <c r="E167" s="107">
        <f>IF(ISNUMBER(D167), (D167 - $B167) / $B167, "")</f>
        <v>9.5693779904306216E-3</v>
      </c>
      <c r="F167" s="108">
        <f>IF(ISNUMBER(D167), $B172 * E167, "")</f>
        <v>1435.4066985645932</v>
      </c>
      <c r="G167" s="109">
        <v>212</v>
      </c>
      <c r="H167" s="107">
        <f>IF(ISNUMBER(G167), (G167 - $B167) / $B167, "")</f>
        <v>1.4354066985645933E-2</v>
      </c>
      <c r="I167" s="110">
        <f>IF(ISNUMBER(G167), $B172 * H167, "")</f>
        <v>2153.1100478468902</v>
      </c>
      <c r="J167" s="106">
        <v>210</v>
      </c>
      <c r="K167" s="107">
        <f>IF(ISNUMBER(J167), (J167 - $B167) / $B167, "")</f>
        <v>4.7846889952153108E-3</v>
      </c>
      <c r="L167" s="108">
        <f>IF(ISNUMBER(J167), $B172 * K167, "")</f>
        <v>717.70334928229659</v>
      </c>
      <c r="M167" s="109">
        <v>208</v>
      </c>
      <c r="N167" s="107">
        <f>IF(ISNUMBER(M167), (M167 - $B167) / $B167, "")</f>
        <v>-4.7846889952153108E-3</v>
      </c>
      <c r="O167" s="108">
        <f>IF(ISNUMBER(M167), $B172 * N167, "")</f>
        <v>-717.70334928229659</v>
      </c>
      <c r="Q167" s="264"/>
      <c r="R167" s="264"/>
      <c r="S167" s="264"/>
    </row>
    <row r="168" spans="1:19" ht="17.25" thickBot="1">
      <c r="A168" s="125" t="s">
        <v>190</v>
      </c>
      <c r="B168" s="126">
        <v>375</v>
      </c>
      <c r="C168" s="77">
        <v>-2.5974026000000001E-2</v>
      </c>
      <c r="D168" s="15">
        <v>375</v>
      </c>
      <c r="E168" s="32">
        <f t="shared" ref="E168:E171" si="90">IF(ISNUMBER(D168), (D168 - $B168) / $B168, "")</f>
        <v>0</v>
      </c>
      <c r="F168" s="18">
        <f>IF(ISNUMBER(D168), $B172 * E168, "")</f>
        <v>0</v>
      </c>
      <c r="G168" s="31">
        <v>378</v>
      </c>
      <c r="H168" s="32">
        <f t="shared" ref="H168:H171" si="91">IF(ISNUMBER(G168), (G168 - $B168) / $B168, "")</f>
        <v>8.0000000000000002E-3</v>
      </c>
      <c r="I168" s="101">
        <f>IF(ISNUMBER(G168), $B172 * H168, "")</f>
        <v>1200</v>
      </c>
      <c r="J168" s="15">
        <v>372</v>
      </c>
      <c r="K168" s="32">
        <f t="shared" ref="K168:K171" si="92">IF(ISNUMBER(J168), (J168 - $B168) / $B168, "")</f>
        <v>-8.0000000000000002E-3</v>
      </c>
      <c r="L168" s="18">
        <f>IF(ISNUMBER(J168), $B172 * K168, "")</f>
        <v>-1200</v>
      </c>
      <c r="M168" s="31">
        <v>369</v>
      </c>
      <c r="N168" s="32">
        <f t="shared" ref="N168:N171" si="93">IF(ISNUMBER(M168), (M168 - $B168) / $B168, "")</f>
        <v>-1.6E-2</v>
      </c>
      <c r="O168" s="18">
        <f>IF(ISNUMBER(M168), $B172 * N168, "")</f>
        <v>-2400</v>
      </c>
      <c r="Q168" s="264"/>
      <c r="R168" s="264"/>
      <c r="S168" s="264"/>
    </row>
    <row r="169" spans="1:19" ht="17.25" thickBot="1">
      <c r="A169" s="125" t="s">
        <v>226</v>
      </c>
      <c r="B169" s="126">
        <v>888</v>
      </c>
      <c r="C169" s="77">
        <v>-2.6315789499999999E-2</v>
      </c>
      <c r="D169" s="15">
        <v>892</v>
      </c>
      <c r="E169" s="32">
        <f t="shared" si="90"/>
        <v>4.5045045045045045E-3</v>
      </c>
      <c r="F169" s="18">
        <f>IF(ISNUMBER(D169), $B172 * E169, "")</f>
        <v>675.67567567567562</v>
      </c>
      <c r="G169" s="31">
        <v>897</v>
      </c>
      <c r="H169" s="32">
        <f t="shared" si="91"/>
        <v>1.0135135135135136E-2</v>
      </c>
      <c r="I169" s="101">
        <f>IF(ISNUMBER(G169), $B172 * H169, "")</f>
        <v>1520.2702702702704</v>
      </c>
      <c r="J169" s="15">
        <v>892</v>
      </c>
      <c r="K169" s="32">
        <f t="shared" si="92"/>
        <v>4.5045045045045045E-3</v>
      </c>
      <c r="L169" s="18">
        <f>IF(ISNUMBER(J169), $B172 * K169, "")</f>
        <v>675.67567567567562</v>
      </c>
      <c r="M169" s="31">
        <v>884</v>
      </c>
      <c r="N169" s="32">
        <f t="shared" si="93"/>
        <v>-4.5045045045045045E-3</v>
      </c>
      <c r="O169" s="18">
        <f>IF(ISNUMBER(M169), $B172 * N169, "")</f>
        <v>-675.67567567567562</v>
      </c>
      <c r="Q169" s="264"/>
      <c r="R169" s="264"/>
      <c r="S169" s="264"/>
    </row>
    <row r="170" spans="1:19">
      <c r="A170" s="125" t="s">
        <v>204</v>
      </c>
      <c r="B170" s="126">
        <v>877</v>
      </c>
      <c r="C170" s="77">
        <v>-3.3076075000000003E-2</v>
      </c>
      <c r="D170" s="15">
        <v>871</v>
      </c>
      <c r="E170" s="32">
        <f t="shared" si="90"/>
        <v>-6.8415051311288486E-3</v>
      </c>
      <c r="F170" s="18">
        <f>IF(ISNUMBER(D170), $B172 * E170, "")</f>
        <v>-1026.2257696693273</v>
      </c>
      <c r="G170" s="31">
        <v>879</v>
      </c>
      <c r="H170" s="32">
        <f t="shared" si="91"/>
        <v>2.2805017103762829E-3</v>
      </c>
      <c r="I170" s="101">
        <f>IF(ISNUMBER(G170), $B172 * H170, "")</f>
        <v>342.07525655644241</v>
      </c>
      <c r="J170" s="15">
        <v>871</v>
      </c>
      <c r="K170" s="32">
        <f t="shared" si="92"/>
        <v>-6.8415051311288486E-3</v>
      </c>
      <c r="L170" s="18">
        <f>IF(ISNUMBER(J170), $B172 * K170, "")</f>
        <v>-1026.2257696693273</v>
      </c>
      <c r="M170" s="31">
        <v>865</v>
      </c>
      <c r="N170" s="32">
        <f t="shared" si="93"/>
        <v>-1.3683010262257697E-2</v>
      </c>
      <c r="O170" s="18">
        <f>IF(ISNUMBER(M170), $B172 * N170, "")</f>
        <v>-2052.4515393386546</v>
      </c>
      <c r="Q170" s="253"/>
      <c r="R170" s="254"/>
      <c r="S170" s="255"/>
    </row>
    <row r="171" spans="1:19" ht="17.25" thickBot="1">
      <c r="A171" s="130" t="s">
        <v>216</v>
      </c>
      <c r="B171" s="131">
        <v>321</v>
      </c>
      <c r="C171" s="79">
        <v>-4.1791044800000003E-2</v>
      </c>
      <c r="D171" s="24">
        <v>337</v>
      </c>
      <c r="E171" s="25">
        <f t="shared" si="90"/>
        <v>4.9844236760124609E-2</v>
      </c>
      <c r="F171" s="104">
        <f>IF(ISNUMBER(D171), $B172 * E171, "")</f>
        <v>7476.6355140186915</v>
      </c>
      <c r="G171" s="102">
        <v>345</v>
      </c>
      <c r="H171" s="25">
        <f t="shared" si="91"/>
        <v>7.476635514018691E-2</v>
      </c>
      <c r="I171" s="103">
        <f>IF(ISNUMBER(G171), $B172 * H171, "")</f>
        <v>11214.953271028036</v>
      </c>
      <c r="J171" s="24">
        <v>335</v>
      </c>
      <c r="K171" s="25">
        <f t="shared" si="92"/>
        <v>4.3613707165109032E-2</v>
      </c>
      <c r="L171" s="104">
        <f>IF(ISNUMBER(J171), $B172 * K171, "")</f>
        <v>6542.0560747663549</v>
      </c>
      <c r="M171" s="102">
        <v>323</v>
      </c>
      <c r="N171" s="25">
        <f t="shared" si="93"/>
        <v>6.2305295950155761E-3</v>
      </c>
      <c r="O171" s="104">
        <f>IF(ISNUMBER(M171), $B172 * N171, "")</f>
        <v>934.57943925233644</v>
      </c>
      <c r="Q171" s="256"/>
      <c r="R171" s="257"/>
      <c r="S171" s="258"/>
    </row>
    <row r="172" spans="1:19" ht="17.25" thickBot="1">
      <c r="A172" s="132" t="s">
        <v>268</v>
      </c>
      <c r="B172" s="317">
        <f>$B$37</f>
        <v>150000</v>
      </c>
      <c r="C172" s="318"/>
      <c r="D172" s="26" t="s">
        <v>269</v>
      </c>
      <c r="E172" s="27">
        <f>IF(COUNT(E152:E171), SUM(E152:E171) / COUNT(E152:E171), 0)</f>
        <v>1.3756147537348957E-2</v>
      </c>
      <c r="F172" s="28">
        <f>SUM(F152:F171)</f>
        <v>41268.442612046871</v>
      </c>
      <c r="G172" s="26" t="s">
        <v>269</v>
      </c>
      <c r="H172" s="27">
        <f>IF(COUNT(H152:H171), SUM(H152:H171) / COUNT(H152:H171), 0)</f>
        <v>2.274660067549068E-2</v>
      </c>
      <c r="I172" s="28">
        <f>SUM(I152:I171)</f>
        <v>68239.802026472054</v>
      </c>
      <c r="J172" s="26" t="s">
        <v>269</v>
      </c>
      <c r="K172" s="27">
        <f>IF(COUNT(K152:K171), SUM(K152:K171) / COUNT(K152:K171), 0)</f>
        <v>8.2600072752918273E-3</v>
      </c>
      <c r="L172" s="28">
        <f>SUM(L152:L171)</f>
        <v>24780.021825875479</v>
      </c>
      <c r="M172" s="26" t="s">
        <v>269</v>
      </c>
      <c r="N172" s="27">
        <f>IF(COUNT(N152:N171), SUM(N152:N171) / COUNT(N152:N171), 0)</f>
        <v>-9.5767920416529233E-4</v>
      </c>
      <c r="O172" s="28">
        <f>SUM(O152:O171)</f>
        <v>-2873.0376124958775</v>
      </c>
      <c r="Q172" s="259"/>
      <c r="R172" s="260"/>
      <c r="S172" s="261"/>
    </row>
    <row r="174" spans="1:19" ht="17.25" thickBot="1"/>
    <row r="175" spans="1:19" ht="17.25" thickBot="1">
      <c r="A175" s="275" t="s">
        <v>253</v>
      </c>
      <c r="B175" s="276"/>
      <c r="C175" s="276"/>
      <c r="D175" s="276"/>
      <c r="E175" s="276"/>
      <c r="F175" s="276"/>
      <c r="G175" s="276"/>
      <c r="H175" s="276"/>
      <c r="I175" s="276"/>
      <c r="J175" s="276"/>
      <c r="K175" s="276"/>
      <c r="L175" s="276"/>
      <c r="M175" s="276"/>
      <c r="N175" s="276"/>
      <c r="O175" s="277"/>
      <c r="Q175" s="274"/>
      <c r="R175" s="274"/>
      <c r="S175" s="274"/>
    </row>
    <row r="176" spans="1:19" ht="17.25" thickBot="1">
      <c r="A176" s="237" t="s">
        <v>265</v>
      </c>
      <c r="B176" s="275" t="s">
        <v>49</v>
      </c>
      <c r="C176" s="277"/>
      <c r="D176" s="275" t="s">
        <v>58</v>
      </c>
      <c r="E176" s="276"/>
      <c r="F176" s="277"/>
      <c r="G176" s="278">
        <f>_xlfn.IFNA(VLOOKUP(B176, 현재가테이블!$B$2:$D$200, 2, FALSE), "-")</f>
        <v>74050000</v>
      </c>
      <c r="H176" s="279"/>
      <c r="I176" s="280"/>
      <c r="J176" s="275" t="s">
        <v>59</v>
      </c>
      <c r="K176" s="276"/>
      <c r="L176" s="277"/>
      <c r="M176" s="281">
        <f>_xlfn.IFNA(VLOOKUP(B176, 현재가테이블!$B$2:$D$200, 3, FALSE), "-")</f>
        <v>-1.04236269E-2</v>
      </c>
      <c r="N176" s="282"/>
      <c r="O176" s="283"/>
      <c r="Q176" s="274"/>
      <c r="R176" s="274"/>
      <c r="S176" s="274"/>
    </row>
    <row r="177" spans="1:19" ht="17.25" thickBot="1">
      <c r="A177" s="319" t="s">
        <v>55</v>
      </c>
      <c r="B177" s="315" t="str">
        <f>TEXT($G$1, "[$-ko-KR]yyyy-mm-dd(ddd) ") &amp; "오전 00:00"</f>
        <v>2021-10-21(목) 오전 00:00</v>
      </c>
      <c r="C177" s="316"/>
      <c r="D177" s="288" t="str">
        <f>TEXT($G$1, "[$-ko-KR]yyyy-mm-dd(ddd) ") &amp; "오후 14:00"</f>
        <v>2021-10-21(목) 오후 14:00</v>
      </c>
      <c r="E177" s="289"/>
      <c r="F177" s="290"/>
      <c r="G177" s="288" t="str">
        <f>TEXT($G$1, "[$-ko-KR]yyyy-mm-dd(ddd) ") &amp; "오후 19:00"</f>
        <v>2021-10-21(목) 오후 19:00</v>
      </c>
      <c r="H177" s="289"/>
      <c r="I177" s="290"/>
      <c r="J177" s="288" t="str">
        <f>TEXT($G$1, "[$-ko-KR]yyyy-mm-dd(ddd) ") &amp; "오후 21:00"</f>
        <v>2021-10-21(목) 오후 21:00</v>
      </c>
      <c r="K177" s="289"/>
      <c r="L177" s="290"/>
      <c r="M177" s="288" t="str">
        <f>TEXT($G$1+1, "[$-ko-KR]yyyy-mm-dd(ddd) ") &amp; "오전 00:00"</f>
        <v>2021-10-22(금) 오전 00:00</v>
      </c>
      <c r="N177" s="289"/>
      <c r="O177" s="290"/>
      <c r="Q177" s="274"/>
      <c r="R177" s="274"/>
      <c r="S177" s="274"/>
    </row>
    <row r="178" spans="1:19" ht="17.25" thickBot="1">
      <c r="A178" s="320"/>
      <c r="B178" s="121" t="s">
        <v>58</v>
      </c>
      <c r="C178" s="122" t="s">
        <v>59</v>
      </c>
      <c r="D178" s="2" t="s">
        <v>58</v>
      </c>
      <c r="E178" s="10" t="s">
        <v>266</v>
      </c>
      <c r="F178" s="11" t="s">
        <v>267</v>
      </c>
      <c r="G178" s="238" t="s">
        <v>58</v>
      </c>
      <c r="H178" s="239" t="s">
        <v>266</v>
      </c>
      <c r="I178" s="240" t="s">
        <v>267</v>
      </c>
      <c r="J178" s="10" t="s">
        <v>58</v>
      </c>
      <c r="K178" s="10" t="s">
        <v>266</v>
      </c>
      <c r="L178" s="115" t="s">
        <v>267</v>
      </c>
      <c r="M178" s="2" t="s">
        <v>58</v>
      </c>
      <c r="N178" s="10" t="s">
        <v>266</v>
      </c>
      <c r="O178" s="66" t="s">
        <v>267</v>
      </c>
      <c r="Q178" s="264"/>
      <c r="R178" s="264"/>
      <c r="S178" s="264"/>
    </row>
    <row r="179" spans="1:19" ht="17.25" thickBot="1">
      <c r="A179" s="123" t="s">
        <v>74</v>
      </c>
      <c r="B179" s="124">
        <v>42270</v>
      </c>
      <c r="C179" s="76">
        <v>-1.30749475E-2</v>
      </c>
      <c r="D179" s="13">
        <v>43350</v>
      </c>
      <c r="E179" s="14">
        <f>IF(ISNUMBER(D179), (D179 - $B179) / $B179, "")</f>
        <v>2.5550035486160399E-2</v>
      </c>
      <c r="F179" s="16">
        <f>IF(ISNUMBER(D179), $B199 * E179, "")</f>
        <v>3832.5053229240598</v>
      </c>
      <c r="G179" s="29">
        <v>43770</v>
      </c>
      <c r="H179" s="14">
        <f>IF(ISNUMBER(G179), (G179 - $B179) / $B179, "")</f>
        <v>3.5486160397444996E-2</v>
      </c>
      <c r="I179" s="100">
        <f>IF(ISNUMBER(G179), $B199 * H179, "")</f>
        <v>5322.9240596167492</v>
      </c>
      <c r="J179" s="13">
        <v>42970</v>
      </c>
      <c r="K179" s="14">
        <f>IF(ISNUMBER(J179), (J179 - $B179) / $B179, "")</f>
        <v>1.656020818547433E-2</v>
      </c>
      <c r="L179" s="16">
        <f>IF(ISNUMBER(J179), $B199 * K179, "")</f>
        <v>2484.0312278211495</v>
      </c>
      <c r="M179" s="29">
        <v>42300</v>
      </c>
      <c r="N179" s="14">
        <f>IF(ISNUMBER(M179), (M179 - $B179) / $B179, "")</f>
        <v>7.0972320794889996E-4</v>
      </c>
      <c r="O179" s="16">
        <f>IF(ISNUMBER(M179), $B199 * N179, "")</f>
        <v>106.458481192335</v>
      </c>
      <c r="Q179" s="274"/>
      <c r="R179" s="274"/>
      <c r="S179" s="274"/>
    </row>
    <row r="180" spans="1:19" ht="17.25" thickBot="1">
      <c r="A180" s="125" t="s">
        <v>220</v>
      </c>
      <c r="B180" s="126">
        <v>186</v>
      </c>
      <c r="C180" s="77">
        <v>-1.5873015899999999E-2</v>
      </c>
      <c r="D180" s="15">
        <v>194</v>
      </c>
      <c r="E180" s="32">
        <f t="shared" ref="E180:E183" si="94">IF(ISNUMBER(D180), (D180 - $B180) / $B180, "")</f>
        <v>4.3010752688172046E-2</v>
      </c>
      <c r="F180" s="18">
        <f>IF(ISNUMBER(D180), $B199 * E180, "")</f>
        <v>6451.6129032258068</v>
      </c>
      <c r="G180" s="31">
        <v>194</v>
      </c>
      <c r="H180" s="32">
        <f t="shared" ref="H180:H183" si="95">IF(ISNUMBER(G180), (G180 - $B180) / $B180, "")</f>
        <v>4.3010752688172046E-2</v>
      </c>
      <c r="I180" s="101">
        <f>IF(ISNUMBER(G180), $B199 * H180, "")</f>
        <v>6451.6129032258068</v>
      </c>
      <c r="J180" s="15">
        <v>191</v>
      </c>
      <c r="K180" s="32">
        <f t="shared" ref="K180:K183" si="96">IF(ISNUMBER(J180), (J180 - $B180) / $B180, "")</f>
        <v>2.6881720430107527E-2</v>
      </c>
      <c r="L180" s="18">
        <f>IF(ISNUMBER(J180), $B199 * K180, "")</f>
        <v>4032.2580645161293</v>
      </c>
      <c r="M180" s="31">
        <v>190</v>
      </c>
      <c r="N180" s="32">
        <f t="shared" ref="N180:N183" si="97">IF(ISNUMBER(M180), (M180 - $B180) / $B180, "")</f>
        <v>2.1505376344086023E-2</v>
      </c>
      <c r="O180" s="18">
        <f>IF(ISNUMBER(M180), $B199 * N180, "")</f>
        <v>3225.8064516129034</v>
      </c>
      <c r="Q180" s="274"/>
      <c r="R180" s="274"/>
      <c r="S180" s="274"/>
    </row>
    <row r="181" spans="1:19" ht="17.25" thickBot="1">
      <c r="A181" s="125" t="s">
        <v>230</v>
      </c>
      <c r="B181" s="126">
        <v>928</v>
      </c>
      <c r="C181" s="77">
        <v>-1.59066808E-2</v>
      </c>
      <c r="D181" s="15">
        <v>922</v>
      </c>
      <c r="E181" s="32">
        <f t="shared" si="94"/>
        <v>-6.4655172413793103E-3</v>
      </c>
      <c r="F181" s="18">
        <f>IF(ISNUMBER(D181), $B199 * E181, "")</f>
        <v>-969.82758620689651</v>
      </c>
      <c r="G181" s="31">
        <v>929</v>
      </c>
      <c r="H181" s="32">
        <f t="shared" si="95"/>
        <v>1.0775862068965517E-3</v>
      </c>
      <c r="I181" s="101">
        <f>IF(ISNUMBER(G181), $B199 * H181, "")</f>
        <v>161.63793103448276</v>
      </c>
      <c r="J181" s="15">
        <v>921</v>
      </c>
      <c r="K181" s="32">
        <f t="shared" si="96"/>
        <v>-7.5431034482758624E-3</v>
      </c>
      <c r="L181" s="18">
        <f>IF(ISNUMBER(J181), $B199 * K181, "")</f>
        <v>-1131.4655172413793</v>
      </c>
      <c r="M181" s="31">
        <v>921</v>
      </c>
      <c r="N181" s="32">
        <f t="shared" si="97"/>
        <v>-7.5431034482758624E-3</v>
      </c>
      <c r="O181" s="18">
        <f>IF(ISNUMBER(M181), $B199 * N181, "")</f>
        <v>-1131.4655172413793</v>
      </c>
      <c r="Q181" s="264"/>
      <c r="R181" s="264"/>
      <c r="S181" s="264"/>
    </row>
    <row r="182" spans="1:19" ht="17.25" thickBot="1">
      <c r="A182" s="125" t="s">
        <v>67</v>
      </c>
      <c r="B182" s="126">
        <v>4765</v>
      </c>
      <c r="C182" s="77">
        <v>-1.6511867900000001E-2</v>
      </c>
      <c r="D182" s="15">
        <v>4775</v>
      </c>
      <c r="E182" s="32">
        <f t="shared" si="94"/>
        <v>2.0986358866736622E-3</v>
      </c>
      <c r="F182" s="18">
        <f>IF(ISNUMBER(D182), $B199 * E182, "")</f>
        <v>314.79538300104934</v>
      </c>
      <c r="G182" s="31">
        <v>4780</v>
      </c>
      <c r="H182" s="32">
        <f t="shared" si="95"/>
        <v>3.1479538300104933E-3</v>
      </c>
      <c r="I182" s="101">
        <f>IF(ISNUMBER(G182), $B199 * H182, "")</f>
        <v>472.19307450157402</v>
      </c>
      <c r="J182" s="15">
        <v>4750</v>
      </c>
      <c r="K182" s="32">
        <f t="shared" si="96"/>
        <v>-3.1479538300104933E-3</v>
      </c>
      <c r="L182" s="18">
        <f>IF(ISNUMBER(J182), $B199 * K182, "")</f>
        <v>-472.19307450157402</v>
      </c>
      <c r="M182" s="31">
        <v>4800</v>
      </c>
      <c r="N182" s="32">
        <f t="shared" si="97"/>
        <v>7.3452256033578172E-3</v>
      </c>
      <c r="O182" s="18">
        <f>IF(ISNUMBER(M182), $B199 * N182, "")</f>
        <v>1101.7838405036725</v>
      </c>
      <c r="Q182" s="264"/>
      <c r="R182" s="264"/>
      <c r="S182" s="264"/>
    </row>
    <row r="183" spans="1:19" ht="17.25" thickBot="1">
      <c r="A183" s="127" t="s">
        <v>184</v>
      </c>
      <c r="B183" s="128">
        <v>10110</v>
      </c>
      <c r="C183" s="78">
        <v>-1.6536965000000001E-2</v>
      </c>
      <c r="D183" s="20">
        <v>10130</v>
      </c>
      <c r="E183" s="21">
        <f t="shared" si="94"/>
        <v>1.9782393669634025E-3</v>
      </c>
      <c r="F183" s="22">
        <f>IF(ISNUMBER(D183), $B199 * E183, "")</f>
        <v>296.73590504451039</v>
      </c>
      <c r="G183" s="30">
        <v>10220</v>
      </c>
      <c r="H183" s="21">
        <f t="shared" si="95"/>
        <v>1.0880316518298714E-2</v>
      </c>
      <c r="I183" s="105">
        <f>IF(ISNUMBER(G183), $B199 * H183, "")</f>
        <v>1632.0474777448071</v>
      </c>
      <c r="J183" s="20">
        <v>10110</v>
      </c>
      <c r="K183" s="21">
        <f t="shared" si="96"/>
        <v>0</v>
      </c>
      <c r="L183" s="22">
        <f>IF(ISNUMBER(J183), $B199 * K183, "")</f>
        <v>0</v>
      </c>
      <c r="M183" s="30">
        <v>10050</v>
      </c>
      <c r="N183" s="21">
        <f t="shared" si="97"/>
        <v>-5.9347181008902079E-3</v>
      </c>
      <c r="O183" s="22">
        <f>IF(ISNUMBER(M183), $B199 * N183, "")</f>
        <v>-890.20771513353122</v>
      </c>
      <c r="Q183" s="264"/>
      <c r="R183" s="264"/>
      <c r="S183" s="264"/>
    </row>
    <row r="184" spans="1:19" ht="17.25" thickBot="1">
      <c r="A184" s="125" t="s">
        <v>244</v>
      </c>
      <c r="B184" s="129">
        <v>8435</v>
      </c>
      <c r="C184" s="80">
        <v>-1.6899766900000002E-2</v>
      </c>
      <c r="D184" s="106">
        <v>8445</v>
      </c>
      <c r="E184" s="107">
        <f>IF(ISNUMBER(D184), (D184 - $B184) / $B184, "")</f>
        <v>1.1855364552459987E-3</v>
      </c>
      <c r="F184" s="108">
        <f>IF(ISNUMBER(D184), $B199 * E184, "")</f>
        <v>177.83046828689982</v>
      </c>
      <c r="G184" s="109">
        <v>8540</v>
      </c>
      <c r="H184" s="107">
        <f>IF(ISNUMBER(G184), (G184 - $B184) / $B184, "")</f>
        <v>1.2448132780082987E-2</v>
      </c>
      <c r="I184" s="110">
        <f>IF(ISNUMBER(G184), $B199 * H184, "")</f>
        <v>1867.2199170124479</v>
      </c>
      <c r="J184" s="106">
        <v>8505</v>
      </c>
      <c r="K184" s="107">
        <f>IF(ISNUMBER(J184), (J184 - $B184) / $B184, "")</f>
        <v>8.2987551867219917E-3</v>
      </c>
      <c r="L184" s="108">
        <f>IF(ISNUMBER(J184), $B199 * K184, "")</f>
        <v>1244.8132780082988</v>
      </c>
      <c r="M184" s="109">
        <v>8460</v>
      </c>
      <c r="N184" s="107">
        <f>IF(ISNUMBER(M184), (M184 - $B184) / $B184, "")</f>
        <v>2.9638411381149969E-3</v>
      </c>
      <c r="O184" s="108">
        <f>IF(ISNUMBER(M184), $B199 * N184, "")</f>
        <v>444.57617071724951</v>
      </c>
      <c r="Q184" s="264"/>
      <c r="R184" s="264"/>
      <c r="S184" s="264"/>
    </row>
    <row r="185" spans="1:19" ht="17.25" thickBot="1">
      <c r="A185" s="125" t="s">
        <v>72</v>
      </c>
      <c r="B185" s="126">
        <v>35.6</v>
      </c>
      <c r="C185" s="77">
        <v>-1.9283746599999999E-2</v>
      </c>
      <c r="D185" s="15">
        <v>35.9</v>
      </c>
      <c r="E185" s="32">
        <f t="shared" ref="E185:E188" si="98">IF(ISNUMBER(D185), (D185 - $B185) / $B185, "")</f>
        <v>8.4269662921347514E-3</v>
      </c>
      <c r="F185" s="18">
        <f>IF(ISNUMBER(D185), $B199 * E185, "")</f>
        <v>1264.0449438202127</v>
      </c>
      <c r="G185" s="31">
        <v>36.1</v>
      </c>
      <c r="H185" s="32">
        <f t="shared" ref="H185:H188" si="99">IF(ISNUMBER(G185), (G185 - $B185) / $B185, "")</f>
        <v>1.4044943820224719E-2</v>
      </c>
      <c r="I185" s="101">
        <f>IF(ISNUMBER(G185), $B199 * H185, "")</f>
        <v>2106.7415730337079</v>
      </c>
      <c r="J185" s="15">
        <v>35.700000000000003</v>
      </c>
      <c r="K185" s="32">
        <f t="shared" ref="K185:K188" si="100">IF(ISNUMBER(J185), (J185 - $B185) / $B185, "")</f>
        <v>2.8089887640449836E-3</v>
      </c>
      <c r="L185" s="18">
        <f>IF(ISNUMBER(J185), $B199 * K185, "")</f>
        <v>421.34831460674752</v>
      </c>
      <c r="M185" s="31">
        <v>34.9</v>
      </c>
      <c r="N185" s="32">
        <f t="shared" ref="N185:N188" si="101">IF(ISNUMBER(M185), (M185 - $B185) / $B185, "")</f>
        <v>-1.9662921348314686E-2</v>
      </c>
      <c r="O185" s="18">
        <f>IF(ISNUMBER(M185), $B199 * N185, "")</f>
        <v>-2949.4382022472028</v>
      </c>
      <c r="Q185" s="264"/>
      <c r="R185" s="264"/>
      <c r="S185" s="264"/>
    </row>
    <row r="186" spans="1:19" ht="17.25" thickBot="1">
      <c r="A186" s="125" t="s">
        <v>192</v>
      </c>
      <c r="B186" s="126">
        <v>126</v>
      </c>
      <c r="C186" s="77">
        <v>-2.3255814E-2</v>
      </c>
      <c r="D186" s="15">
        <v>132</v>
      </c>
      <c r="E186" s="32">
        <f t="shared" si="98"/>
        <v>4.7619047619047616E-2</v>
      </c>
      <c r="F186" s="18">
        <f>IF(ISNUMBER(D186), $B199 * E186, "")</f>
        <v>7142.8571428571422</v>
      </c>
      <c r="G186" s="31">
        <v>132</v>
      </c>
      <c r="H186" s="32">
        <f t="shared" si="99"/>
        <v>4.7619047619047616E-2</v>
      </c>
      <c r="I186" s="101">
        <f>IF(ISNUMBER(G186), $B199 * H186, "")</f>
        <v>7142.8571428571422</v>
      </c>
      <c r="J186" s="15">
        <v>130</v>
      </c>
      <c r="K186" s="32">
        <f t="shared" si="100"/>
        <v>3.1746031746031744E-2</v>
      </c>
      <c r="L186" s="18">
        <f>IF(ISNUMBER(J186), $B199 * K186, "")</f>
        <v>4761.9047619047615</v>
      </c>
      <c r="M186" s="31">
        <v>129</v>
      </c>
      <c r="N186" s="32">
        <f t="shared" si="101"/>
        <v>2.3809523809523808E-2</v>
      </c>
      <c r="O186" s="18">
        <f>IF(ISNUMBER(M186), $B199 * N186, "")</f>
        <v>3571.4285714285711</v>
      </c>
      <c r="Q186" s="264"/>
      <c r="R186" s="264"/>
      <c r="S186" s="264"/>
    </row>
    <row r="187" spans="1:19" ht="17.25" thickBot="1">
      <c r="A187" s="125" t="s">
        <v>198</v>
      </c>
      <c r="B187" s="126">
        <v>209</v>
      </c>
      <c r="C187" s="77">
        <v>-2.3364486E-2</v>
      </c>
      <c r="D187" s="15">
        <v>211</v>
      </c>
      <c r="E187" s="32">
        <f t="shared" si="98"/>
        <v>9.5693779904306216E-3</v>
      </c>
      <c r="F187" s="18">
        <f>IF(ISNUMBER(D187), $B199 * E187, "")</f>
        <v>1435.4066985645932</v>
      </c>
      <c r="G187" s="31">
        <v>212</v>
      </c>
      <c r="H187" s="32">
        <f t="shared" si="99"/>
        <v>1.4354066985645933E-2</v>
      </c>
      <c r="I187" s="101">
        <f>IF(ISNUMBER(G187), $B199 * H187, "")</f>
        <v>2153.1100478468902</v>
      </c>
      <c r="J187" s="15">
        <v>210</v>
      </c>
      <c r="K187" s="32">
        <f t="shared" si="100"/>
        <v>4.7846889952153108E-3</v>
      </c>
      <c r="L187" s="18">
        <f>IF(ISNUMBER(J187), $B199 * K187, "")</f>
        <v>717.70334928229659</v>
      </c>
      <c r="M187" s="31">
        <v>208</v>
      </c>
      <c r="N187" s="32">
        <f t="shared" si="101"/>
        <v>-4.7846889952153108E-3</v>
      </c>
      <c r="O187" s="18">
        <f>IF(ISNUMBER(M187), $B199 * N187, "")</f>
        <v>-717.70334928229659</v>
      </c>
      <c r="Q187" s="33"/>
      <c r="R187" s="33"/>
    </row>
    <row r="188" spans="1:19" ht="17.25" thickBot="1">
      <c r="A188" s="130" t="s">
        <v>176</v>
      </c>
      <c r="B188" s="131">
        <v>22.5</v>
      </c>
      <c r="C188" s="79">
        <v>-2.5974026000000001E-2</v>
      </c>
      <c r="D188" s="24">
        <v>22.6</v>
      </c>
      <c r="E188" s="25">
        <f t="shared" si="98"/>
        <v>4.4444444444445078E-3</v>
      </c>
      <c r="F188" s="104">
        <f>IF(ISNUMBER(D188), $B199 * E188, "")</f>
        <v>666.66666666667618</v>
      </c>
      <c r="G188" s="102">
        <v>22.8</v>
      </c>
      <c r="H188" s="25">
        <f t="shared" si="99"/>
        <v>1.3333333333333365E-2</v>
      </c>
      <c r="I188" s="103">
        <f>IF(ISNUMBER(G188), $B199 * H188, "")</f>
        <v>2000.0000000000048</v>
      </c>
      <c r="J188" s="24">
        <v>22.6</v>
      </c>
      <c r="K188" s="25">
        <f t="shared" si="100"/>
        <v>4.4444444444445078E-3</v>
      </c>
      <c r="L188" s="104">
        <f>IF(ISNUMBER(J188), $B199 * K188, "")</f>
        <v>666.66666666667618</v>
      </c>
      <c r="M188" s="102">
        <v>22.5</v>
      </c>
      <c r="N188" s="25">
        <f t="shared" si="101"/>
        <v>0</v>
      </c>
      <c r="O188" s="104">
        <f>IF(ISNUMBER(M188), $B199 * N188, "")</f>
        <v>0</v>
      </c>
      <c r="Q188" s="265"/>
      <c r="R188" s="266"/>
      <c r="S188" s="267"/>
    </row>
    <row r="189" spans="1:19">
      <c r="A189" s="123" t="s">
        <v>190</v>
      </c>
      <c r="B189" s="124">
        <v>375</v>
      </c>
      <c r="C189" s="76">
        <v>-2.5974026000000001E-2</v>
      </c>
      <c r="D189" s="13">
        <v>375</v>
      </c>
      <c r="E189" s="14">
        <f>IF(ISNUMBER(D189), (D189 - $B189) / $B189, "")</f>
        <v>0</v>
      </c>
      <c r="F189" s="16">
        <f>IF(ISNUMBER(D189), $B199 * E189, "")</f>
        <v>0</v>
      </c>
      <c r="G189" s="29">
        <v>378</v>
      </c>
      <c r="H189" s="14">
        <f>IF(ISNUMBER(G189), (G189 - $B189) / $B189, "")</f>
        <v>8.0000000000000002E-3</v>
      </c>
      <c r="I189" s="100">
        <f>IF(ISNUMBER(G189), $B199 * H189, "")</f>
        <v>1200</v>
      </c>
      <c r="J189" s="13">
        <v>372</v>
      </c>
      <c r="K189" s="14">
        <f>IF(ISNUMBER(J189), (J189 - $B189) / $B189, "")</f>
        <v>-8.0000000000000002E-3</v>
      </c>
      <c r="L189" s="16">
        <f>IF(ISNUMBER(J189), $B199 * K189, "")</f>
        <v>-1200</v>
      </c>
      <c r="M189" s="29">
        <v>369</v>
      </c>
      <c r="N189" s="14">
        <f>IF(ISNUMBER(M189), (M189 - $B189) / $B189, "")</f>
        <v>-1.6E-2</v>
      </c>
      <c r="O189" s="16">
        <f>IF(ISNUMBER(M189), $B199 * N189, "")</f>
        <v>-2400</v>
      </c>
      <c r="Q189" s="268"/>
      <c r="R189" s="269"/>
      <c r="S189" s="270"/>
    </row>
    <row r="190" spans="1:19" ht="17.25" thickBot="1">
      <c r="A190" s="125" t="s">
        <v>226</v>
      </c>
      <c r="B190" s="126">
        <v>888</v>
      </c>
      <c r="C190" s="77">
        <v>-2.6315789499999999E-2</v>
      </c>
      <c r="D190" s="15">
        <v>892</v>
      </c>
      <c r="E190" s="32">
        <f t="shared" ref="E190:E193" si="102">IF(ISNUMBER(D190), (D190 - $B190) / $B190, "")</f>
        <v>4.5045045045045045E-3</v>
      </c>
      <c r="F190" s="18">
        <f>IF(ISNUMBER(D190), $B199 * E190, "")</f>
        <v>675.67567567567562</v>
      </c>
      <c r="G190" s="31">
        <v>897</v>
      </c>
      <c r="H190" s="32">
        <f t="shared" ref="H190:H193" si="103">IF(ISNUMBER(G190), (G190 - $B190) / $B190, "")</f>
        <v>1.0135135135135136E-2</v>
      </c>
      <c r="I190" s="101">
        <f>IF(ISNUMBER(G190), $B199 * H190, "")</f>
        <v>1520.2702702702704</v>
      </c>
      <c r="J190" s="15">
        <v>892</v>
      </c>
      <c r="K190" s="32">
        <f t="shared" ref="K190:K193" si="104">IF(ISNUMBER(J190), (J190 - $B190) / $B190, "")</f>
        <v>4.5045045045045045E-3</v>
      </c>
      <c r="L190" s="18">
        <f>IF(ISNUMBER(J190), $B199 * K190, "")</f>
        <v>675.67567567567562</v>
      </c>
      <c r="M190" s="31">
        <v>884</v>
      </c>
      <c r="N190" s="32">
        <f t="shared" ref="N190:N193" si="105">IF(ISNUMBER(M190), (M190 - $B190) / $B190, "")</f>
        <v>-4.5045045045045045E-3</v>
      </c>
      <c r="O190" s="18">
        <f>IF(ISNUMBER(M190), $B199 * N190, "")</f>
        <v>-675.67567567567562</v>
      </c>
      <c r="Q190" s="271"/>
      <c r="R190" s="272"/>
      <c r="S190" s="273"/>
    </row>
    <row r="191" spans="1:19" ht="17.25" thickBot="1">
      <c r="A191" s="125" t="s">
        <v>194</v>
      </c>
      <c r="B191" s="126">
        <v>4080</v>
      </c>
      <c r="C191" s="77">
        <v>-2.85714286E-2</v>
      </c>
      <c r="D191" s="15">
        <v>4125</v>
      </c>
      <c r="E191" s="32">
        <f t="shared" si="102"/>
        <v>1.1029411764705883E-2</v>
      </c>
      <c r="F191" s="18">
        <f>IF(ISNUMBER(D191), $B199 * E191, "")</f>
        <v>1654.4117647058824</v>
      </c>
      <c r="G191" s="31">
        <v>4175</v>
      </c>
      <c r="H191" s="32">
        <f t="shared" si="103"/>
        <v>2.3284313725490197E-2</v>
      </c>
      <c r="I191" s="101">
        <f>IF(ISNUMBER(G191), $B199 * H191, "")</f>
        <v>3492.6470588235293</v>
      </c>
      <c r="J191" s="15">
        <v>4110</v>
      </c>
      <c r="K191" s="32">
        <f t="shared" si="104"/>
        <v>7.3529411764705881E-3</v>
      </c>
      <c r="L191" s="18">
        <f>IF(ISNUMBER(J191), $B199 * K191, "")</f>
        <v>1102.9411764705883</v>
      </c>
      <c r="M191" s="31">
        <v>4055</v>
      </c>
      <c r="N191" s="32">
        <f t="shared" si="105"/>
        <v>-6.1274509803921568E-3</v>
      </c>
      <c r="O191" s="18">
        <f>IF(ISNUMBER(M191), $B199 * N191, "")</f>
        <v>-919.11764705882354</v>
      </c>
      <c r="Q191" s="264"/>
      <c r="R191" s="264"/>
      <c r="S191" s="264"/>
    </row>
    <row r="192" spans="1:19" ht="17.25" thickBot="1">
      <c r="A192" s="125" t="s">
        <v>242</v>
      </c>
      <c r="B192" s="126">
        <v>2490</v>
      </c>
      <c r="C192" s="77">
        <v>-2.9239766100000002E-2</v>
      </c>
      <c r="D192" s="15">
        <v>2510</v>
      </c>
      <c r="E192" s="32">
        <f t="shared" si="102"/>
        <v>8.0321285140562242E-3</v>
      </c>
      <c r="F192" s="18">
        <f>IF(ISNUMBER(D192), $B199 * E192, "")</f>
        <v>1204.8192771084337</v>
      </c>
      <c r="G192" s="31">
        <v>2525</v>
      </c>
      <c r="H192" s="32">
        <f t="shared" si="103"/>
        <v>1.4056224899598393E-2</v>
      </c>
      <c r="I192" s="101">
        <f>IF(ISNUMBER(G192), $B199 * H192, "")</f>
        <v>2108.4337349397588</v>
      </c>
      <c r="J192" s="15">
        <v>2485</v>
      </c>
      <c r="K192" s="32">
        <f t="shared" si="104"/>
        <v>-2.008032128514056E-3</v>
      </c>
      <c r="L192" s="18">
        <f>IF(ISNUMBER(J192), $B199 * K192, "")</f>
        <v>-301.20481927710841</v>
      </c>
      <c r="M192" s="31">
        <v>2470</v>
      </c>
      <c r="N192" s="32">
        <f t="shared" si="105"/>
        <v>-8.0321285140562242E-3</v>
      </c>
      <c r="O192" s="18">
        <f>IF(ISNUMBER(M192), $B199 * N192, "")</f>
        <v>-1204.8192771084337</v>
      </c>
      <c r="Q192" s="274"/>
      <c r="R192" s="274"/>
      <c r="S192" s="274"/>
    </row>
    <row r="193" spans="1:19" ht="17.25" thickBot="1">
      <c r="A193" s="127" t="s">
        <v>206</v>
      </c>
      <c r="B193" s="128">
        <v>16.100000000000001</v>
      </c>
      <c r="C193" s="78">
        <v>-3.0120481899999999E-2</v>
      </c>
      <c r="D193" s="20">
        <v>16.2</v>
      </c>
      <c r="E193" s="21">
        <f t="shared" si="102"/>
        <v>6.2111801242234694E-3</v>
      </c>
      <c r="F193" s="22">
        <f>IF(ISNUMBER(D193), $B199 * E193, "")</f>
        <v>931.67701863352045</v>
      </c>
      <c r="G193" s="30">
        <v>16.399999999999999</v>
      </c>
      <c r="H193" s="21">
        <f t="shared" si="103"/>
        <v>1.8633540372670631E-2</v>
      </c>
      <c r="I193" s="105">
        <f>IF(ISNUMBER(G193), $B199 * H193, "")</f>
        <v>2795.0310559005948</v>
      </c>
      <c r="J193" s="20">
        <v>16</v>
      </c>
      <c r="K193" s="21">
        <f t="shared" si="104"/>
        <v>-6.2111801242236905E-3</v>
      </c>
      <c r="L193" s="22">
        <f>IF(ISNUMBER(J193), $B199 * K193, "")</f>
        <v>-931.67701863355353</v>
      </c>
      <c r="M193" s="30">
        <v>16</v>
      </c>
      <c r="N193" s="21">
        <f t="shared" si="105"/>
        <v>-6.2111801242236905E-3</v>
      </c>
      <c r="O193" s="22">
        <f>IF(ISNUMBER(M193), $B199 * N193, "")</f>
        <v>-931.67701863355353</v>
      </c>
      <c r="Q193" s="274"/>
      <c r="R193" s="274"/>
      <c r="S193" s="274"/>
    </row>
    <row r="194" spans="1:19" ht="17.25" thickBot="1">
      <c r="A194" s="125" t="s">
        <v>204</v>
      </c>
      <c r="B194" s="129">
        <v>877</v>
      </c>
      <c r="C194" s="80">
        <v>-3.3076075000000003E-2</v>
      </c>
      <c r="D194" s="106">
        <v>871</v>
      </c>
      <c r="E194" s="107">
        <f>IF(ISNUMBER(D194), (D194 - $B194) / $B194, "")</f>
        <v>-6.8415051311288486E-3</v>
      </c>
      <c r="F194" s="108">
        <f>IF(ISNUMBER(D194), $B199 * E194, "")</f>
        <v>-1026.2257696693273</v>
      </c>
      <c r="G194" s="109">
        <v>879</v>
      </c>
      <c r="H194" s="107">
        <f>IF(ISNUMBER(G194), (G194 - $B194) / $B194, "")</f>
        <v>2.2805017103762829E-3</v>
      </c>
      <c r="I194" s="110">
        <f>IF(ISNUMBER(G194), $B199 * H194, "")</f>
        <v>342.07525655644241</v>
      </c>
      <c r="J194" s="106">
        <v>871</v>
      </c>
      <c r="K194" s="107">
        <f>IF(ISNUMBER(J194), (J194 - $B194) / $B194, "")</f>
        <v>-6.8415051311288486E-3</v>
      </c>
      <c r="L194" s="108">
        <f>IF(ISNUMBER(J194), $B199 * K194, "")</f>
        <v>-1026.2257696693273</v>
      </c>
      <c r="M194" s="109">
        <v>865</v>
      </c>
      <c r="N194" s="107">
        <f>IF(ISNUMBER(M194), (M194 - $B194) / $B194, "")</f>
        <v>-1.3683010262257697E-2</v>
      </c>
      <c r="O194" s="108">
        <f>IF(ISNUMBER(M194), $B199 * N194, "")</f>
        <v>-2052.4515393386546</v>
      </c>
      <c r="Q194" s="264"/>
      <c r="R194" s="264"/>
      <c r="S194" s="264"/>
    </row>
    <row r="195" spans="1:19" ht="17.25" thickBot="1">
      <c r="A195" s="125" t="s">
        <v>208</v>
      </c>
      <c r="B195" s="126">
        <v>18.8</v>
      </c>
      <c r="C195" s="77">
        <v>-3.5897435900000003E-2</v>
      </c>
      <c r="D195" s="15">
        <v>19.2</v>
      </c>
      <c r="E195" s="32">
        <f t="shared" ref="E195:E198" si="106">IF(ISNUMBER(D195), (D195 - $B195) / $B195, "")</f>
        <v>2.1276595744680774E-2</v>
      </c>
      <c r="F195" s="18">
        <f>IF(ISNUMBER(D195), $B199 * E195, "")</f>
        <v>3191.4893617021162</v>
      </c>
      <c r="G195" s="31">
        <v>19.3</v>
      </c>
      <c r="H195" s="32">
        <f t="shared" ref="H195:H198" si="107">IF(ISNUMBER(G195), (G195 - $B195) / $B195, "")</f>
        <v>2.6595744680851064E-2</v>
      </c>
      <c r="I195" s="101">
        <f>IF(ISNUMBER(G195), $B199 * H195, "")</f>
        <v>3989.3617021276596</v>
      </c>
      <c r="J195" s="15">
        <v>19.2</v>
      </c>
      <c r="K195" s="32">
        <f t="shared" ref="K195:K198" si="108">IF(ISNUMBER(J195), (J195 - $B195) / $B195, "")</f>
        <v>2.1276595744680774E-2</v>
      </c>
      <c r="L195" s="18">
        <f>IF(ISNUMBER(J195), $B199 * K195, "")</f>
        <v>3191.4893617021162</v>
      </c>
      <c r="M195" s="31">
        <v>19.100000000000001</v>
      </c>
      <c r="N195" s="32">
        <f t="shared" ref="N195:N198" si="109">IF(ISNUMBER(M195), (M195 - $B195) / $B195, "")</f>
        <v>1.5957446808510675E-2</v>
      </c>
      <c r="O195" s="18">
        <f>IF(ISNUMBER(M195), $B199 * N195, "")</f>
        <v>2393.6170212766015</v>
      </c>
      <c r="Q195" s="264"/>
      <c r="R195" s="264"/>
      <c r="S195" s="264"/>
    </row>
    <row r="196" spans="1:19" ht="17.25" thickBot="1">
      <c r="A196" s="125" t="s">
        <v>202</v>
      </c>
      <c r="B196" s="126">
        <v>20.9</v>
      </c>
      <c r="C196" s="77">
        <v>-4.12844037E-2</v>
      </c>
      <c r="D196" s="15">
        <v>21.1</v>
      </c>
      <c r="E196" s="32">
        <f t="shared" si="106"/>
        <v>9.5693779904307587E-3</v>
      </c>
      <c r="F196" s="18">
        <f>IF(ISNUMBER(D196), $B199 * E196, "")</f>
        <v>1435.4066985646139</v>
      </c>
      <c r="G196" s="31">
        <v>21.2</v>
      </c>
      <c r="H196" s="32">
        <f t="shared" si="107"/>
        <v>1.4354066985645968E-2</v>
      </c>
      <c r="I196" s="101">
        <f>IF(ISNUMBER(G196), $B199 * H196, "")</f>
        <v>2153.1100478468952</v>
      </c>
      <c r="J196" s="15">
        <v>21</v>
      </c>
      <c r="K196" s="32">
        <f t="shared" si="108"/>
        <v>4.7846889952153793E-3</v>
      </c>
      <c r="L196" s="18">
        <f>IF(ISNUMBER(J196), $B199 * K196, "")</f>
        <v>717.70334928230693</v>
      </c>
      <c r="M196" s="31">
        <v>20.8</v>
      </c>
      <c r="N196" s="32">
        <f t="shared" si="109"/>
        <v>-4.7846889952152093E-3</v>
      </c>
      <c r="O196" s="18">
        <f>IF(ISNUMBER(M196), $B199 * N196, "")</f>
        <v>-717.70334928228135</v>
      </c>
      <c r="Q196" s="264"/>
      <c r="R196" s="264"/>
      <c r="S196" s="264"/>
    </row>
    <row r="197" spans="1:19">
      <c r="A197" s="125" t="s">
        <v>216</v>
      </c>
      <c r="B197" s="126">
        <v>321</v>
      </c>
      <c r="C197" s="77">
        <v>-4.1791044800000003E-2</v>
      </c>
      <c r="D197" s="15">
        <v>337</v>
      </c>
      <c r="E197" s="32">
        <f t="shared" si="106"/>
        <v>4.9844236760124609E-2</v>
      </c>
      <c r="F197" s="18">
        <f>IF(ISNUMBER(D197), $B199 * E197, "")</f>
        <v>7476.6355140186915</v>
      </c>
      <c r="G197" s="31">
        <v>345</v>
      </c>
      <c r="H197" s="32">
        <f t="shared" si="107"/>
        <v>7.476635514018691E-2</v>
      </c>
      <c r="I197" s="101">
        <f>IF(ISNUMBER(G197), $B199 * H197, "")</f>
        <v>11214.953271028036</v>
      </c>
      <c r="J197" s="15">
        <v>335</v>
      </c>
      <c r="K197" s="32">
        <f t="shared" si="108"/>
        <v>4.3613707165109032E-2</v>
      </c>
      <c r="L197" s="18">
        <f>IF(ISNUMBER(J197), $B199 * K197, "")</f>
        <v>6542.0560747663549</v>
      </c>
      <c r="M197" s="31">
        <v>323</v>
      </c>
      <c r="N197" s="32">
        <f t="shared" si="109"/>
        <v>6.2305295950155761E-3</v>
      </c>
      <c r="O197" s="18">
        <f>IF(ISNUMBER(M197), $B199 * N197, "")</f>
        <v>934.57943925233644</v>
      </c>
      <c r="Q197" s="253"/>
      <c r="R197" s="254"/>
      <c r="S197" s="255"/>
    </row>
    <row r="198" spans="1:19" ht="17.25" thickBot="1">
      <c r="A198" s="130" t="s">
        <v>332</v>
      </c>
      <c r="B198" s="131">
        <v>1380</v>
      </c>
      <c r="C198" s="79">
        <v>-0.08</v>
      </c>
      <c r="D198" s="24">
        <v>1425</v>
      </c>
      <c r="E198" s="25">
        <f t="shared" si="106"/>
        <v>3.2608695652173912E-2</v>
      </c>
      <c r="F198" s="104">
        <f>IF(ISNUMBER(D198), $B199 * E198, "")</f>
        <v>4891.304347826087</v>
      </c>
      <c r="G198" s="102">
        <v>1485</v>
      </c>
      <c r="H198" s="25">
        <f t="shared" si="107"/>
        <v>7.6086956521739135E-2</v>
      </c>
      <c r="I198" s="103">
        <f>IF(ISNUMBER(G198), $B199 * H198, "")</f>
        <v>11413.04347826087</v>
      </c>
      <c r="J198" s="24">
        <v>1430</v>
      </c>
      <c r="K198" s="25">
        <f t="shared" si="108"/>
        <v>3.6231884057971016E-2</v>
      </c>
      <c r="L198" s="104">
        <f>IF(ISNUMBER(J198), $B199 * K198, "")</f>
        <v>5434.782608695652</v>
      </c>
      <c r="M198" s="102">
        <v>1425</v>
      </c>
      <c r="N198" s="25">
        <f t="shared" si="109"/>
        <v>3.2608695652173912E-2</v>
      </c>
      <c r="O198" s="104">
        <f>IF(ISNUMBER(M198), $B199 * N198, "")</f>
        <v>4891.304347826087</v>
      </c>
      <c r="Q198" s="256"/>
      <c r="R198" s="257"/>
      <c r="S198" s="258"/>
    </row>
    <row r="199" spans="1:19" ht="17.25" thickBot="1">
      <c r="A199" s="132" t="s">
        <v>268</v>
      </c>
      <c r="B199" s="317">
        <f>$B$37</f>
        <v>150000</v>
      </c>
      <c r="C199" s="318"/>
      <c r="D199" s="26" t="s">
        <v>269</v>
      </c>
      <c r="E199" s="27">
        <f>IF(COUNT(E179:E198), SUM(E179:E198) / COUNT(E179:E198), 0)</f>
        <v>1.3682607245583248E-2</v>
      </c>
      <c r="F199" s="28">
        <f>SUM(F179:F198)</f>
        <v>41047.821736749742</v>
      </c>
      <c r="G199" s="26" t="s">
        <v>269</v>
      </c>
      <c r="H199" s="27">
        <f>IF(COUNT(H179:H198), SUM(H179:H198) / COUNT(H179:H198), 0)</f>
        <v>2.3179756667542559E-2</v>
      </c>
      <c r="I199" s="28">
        <f>SUM(I179:I198)</f>
        <v>69539.270002627658</v>
      </c>
      <c r="J199" s="26" t="s">
        <v>269</v>
      </c>
      <c r="K199" s="27">
        <f>IF(COUNT(K179:K198), SUM(K179:K198) / COUNT(K179:K198), 0)</f>
        <v>8.9768692366919353E-3</v>
      </c>
      <c r="L199" s="28">
        <f>SUM(L179:L198)</f>
        <v>26930.607710075805</v>
      </c>
      <c r="M199" s="26" t="s">
        <v>269</v>
      </c>
      <c r="N199" s="27">
        <f>IF(COUNT(N179:N198), SUM(N179:N198) / COUNT(N179:N198), 0)</f>
        <v>6.9309834426930779E-4</v>
      </c>
      <c r="O199" s="28">
        <f>SUM(O179:O198)</f>
        <v>2079.2950328079251</v>
      </c>
      <c r="Q199" s="259"/>
      <c r="R199" s="260"/>
      <c r="S199" s="261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71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71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70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70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70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70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70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70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70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70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701" priority="157">
      <formula>AND($N17 &gt; 0, ISNUMBER($N17))</formula>
    </cfRule>
    <cfRule type="expression" dxfId="700" priority="158">
      <formula>AND($N17 = 0 * ISNUMBER($N17))</formula>
    </cfRule>
    <cfRule type="expression" dxfId="699" priority="159">
      <formula>AND($N17 &lt; 0, ISNUMBER($N17))</formula>
    </cfRule>
  </conditionalFormatting>
  <conditionalFormatting sqref="A17:F36">
    <cfRule type="expression" dxfId="698" priority="166">
      <formula>AND($E17 &gt; 0, ISNUMBER($E17))</formula>
    </cfRule>
    <cfRule type="expression" dxfId="697" priority="167">
      <formula>AND($E17 = 0 * ISNUMBER($E17))</formula>
    </cfRule>
    <cfRule type="expression" dxfId="696" priority="168">
      <formula>AND($E17 &lt; 0, ISNUMBER($E17))</formula>
    </cfRule>
  </conditionalFormatting>
  <conditionalFormatting sqref="A17:C36 G17:I36">
    <cfRule type="expression" dxfId="695" priority="163">
      <formula>AND($H17 &gt; 0, ISNUMBER($H17))</formula>
    </cfRule>
    <cfRule type="expression" dxfId="694" priority="164">
      <formula>AND($H17 = 0 * ISNUMBER($H17))</formula>
    </cfRule>
    <cfRule type="expression" dxfId="693" priority="165">
      <formula>AND($H17 &lt; 0, ISNUMBER($H17))</formula>
    </cfRule>
  </conditionalFormatting>
  <conditionalFormatting sqref="A17:C36 J17:L36">
    <cfRule type="expression" dxfId="692" priority="160">
      <formula>AND($K17 &gt; 0, ISNUMBER($K17))</formula>
    </cfRule>
    <cfRule type="expression" dxfId="691" priority="161">
      <formula>AND($K17 = 0 * ISNUMBER($K17))</formula>
    </cfRule>
    <cfRule type="expression" dxfId="690" priority="162">
      <formula>AND($K17 &lt; 0, ISNUMBER($K17))</formula>
    </cfRule>
  </conditionalFormatting>
  <conditionalFormatting sqref="D15:F16 E37:F37">
    <cfRule type="expression" dxfId="689" priority="154">
      <formula>$E$37 &gt; 0</formula>
    </cfRule>
    <cfRule type="expression" dxfId="688" priority="155">
      <formula>$E$37 = 0</formula>
    </cfRule>
    <cfRule type="expression" dxfId="687" priority="156">
      <formula>$E$37 &lt; 0</formula>
    </cfRule>
  </conditionalFormatting>
  <conditionalFormatting sqref="G15:I16 H37:I37">
    <cfRule type="expression" dxfId="686" priority="151">
      <formula>$H$37 &gt; 0</formula>
    </cfRule>
    <cfRule type="expression" dxfId="685" priority="152">
      <formula>$H$37 = 0</formula>
    </cfRule>
    <cfRule type="expression" dxfId="684" priority="153">
      <formula>$H$37 &lt; 0</formula>
    </cfRule>
  </conditionalFormatting>
  <conditionalFormatting sqref="J15:L16 K37:L37">
    <cfRule type="expression" dxfId="683" priority="148">
      <formula>$K$37 &gt; 0</formula>
    </cfRule>
    <cfRule type="expression" dxfId="682" priority="149">
      <formula>$K$37 = 0</formula>
    </cfRule>
    <cfRule type="expression" dxfId="681" priority="150">
      <formula>$K$37 &lt; 0</formula>
    </cfRule>
  </conditionalFormatting>
  <conditionalFormatting sqref="M15:O16 N37:O37">
    <cfRule type="expression" dxfId="680" priority="145">
      <formula>$N$37 &gt; 0</formula>
    </cfRule>
    <cfRule type="expression" dxfId="679" priority="146">
      <formula>$N$37 = 0</formula>
    </cfRule>
    <cfRule type="expression" dxfId="678" priority="147">
      <formula>$N$37 &lt; 0</formula>
    </cfRule>
  </conditionalFormatting>
  <conditionalFormatting sqref="A44:C63 M44:O63">
    <cfRule type="expression" dxfId="677" priority="133">
      <formula>AND($N44 &gt; 0, ISNUMBER($N44))</formula>
    </cfRule>
    <cfRule type="expression" dxfId="676" priority="134">
      <formula>AND($N44 = 0 * ISNUMBER($N44))</formula>
    </cfRule>
    <cfRule type="expression" dxfId="675" priority="135">
      <formula>AND($N44 &lt; 0, ISNUMBER($N44))</formula>
    </cfRule>
  </conditionalFormatting>
  <conditionalFormatting sqref="A44:F63">
    <cfRule type="expression" dxfId="674" priority="142">
      <formula>AND($E44 &gt; 0, ISNUMBER($E44))</formula>
    </cfRule>
    <cfRule type="expression" dxfId="673" priority="143">
      <formula>AND($E44 = 0 * ISNUMBER($E44))</formula>
    </cfRule>
    <cfRule type="expression" dxfId="672" priority="144">
      <formula>AND($E44 &lt; 0, ISNUMBER($E44))</formula>
    </cfRule>
  </conditionalFormatting>
  <conditionalFormatting sqref="A44:C63 G44:I63">
    <cfRule type="expression" dxfId="671" priority="139">
      <formula>AND($H44 &gt; 0, ISNUMBER($H44))</formula>
    </cfRule>
    <cfRule type="expression" dxfId="670" priority="140">
      <formula>AND($H44 = 0 * ISNUMBER($H44))</formula>
    </cfRule>
    <cfRule type="expression" dxfId="669" priority="141">
      <formula>AND($H44 &lt; 0, ISNUMBER($H44))</formula>
    </cfRule>
  </conditionalFormatting>
  <conditionalFormatting sqref="A44:C63 J44:L63">
    <cfRule type="expression" dxfId="668" priority="136">
      <formula>AND($K44 &gt; 0, ISNUMBER($K44))</formula>
    </cfRule>
    <cfRule type="expression" dxfId="667" priority="137">
      <formula>AND($K44 = 0 * ISNUMBER($K44))</formula>
    </cfRule>
    <cfRule type="expression" dxfId="666" priority="138">
      <formula>AND($K44 &lt; 0, ISNUMBER($K44))</formula>
    </cfRule>
  </conditionalFormatting>
  <conditionalFormatting sqref="D42:F43 E64:F64">
    <cfRule type="expression" dxfId="665" priority="130">
      <formula>$E$64 &gt; 0</formula>
    </cfRule>
    <cfRule type="expression" dxfId="664" priority="131">
      <formula>$E$64 = 0</formula>
    </cfRule>
    <cfRule type="expression" dxfId="663" priority="132">
      <formula>$E$64 &lt; 0</formula>
    </cfRule>
  </conditionalFormatting>
  <conditionalFormatting sqref="G42:I43 H64:I64">
    <cfRule type="expression" dxfId="662" priority="127">
      <formula>$H$64 &gt; 0</formula>
    </cfRule>
    <cfRule type="expression" dxfId="661" priority="128">
      <formula>$H$64 = 0</formula>
    </cfRule>
    <cfRule type="expression" dxfId="660" priority="129">
      <formula>$H$64 &lt; 0</formula>
    </cfRule>
  </conditionalFormatting>
  <conditionalFormatting sqref="J42:L43 K64:L64">
    <cfRule type="expression" dxfId="659" priority="124">
      <formula>$K$64 &gt; 0</formula>
    </cfRule>
    <cfRule type="expression" dxfId="658" priority="125">
      <formula>$K$64 = 0</formula>
    </cfRule>
    <cfRule type="expression" dxfId="657" priority="126">
      <formula>$K$64 &lt; 0</formula>
    </cfRule>
  </conditionalFormatting>
  <conditionalFormatting sqref="M42:O43 N64:O64">
    <cfRule type="expression" dxfId="656" priority="121">
      <formula>$N$64 &gt; 0</formula>
    </cfRule>
    <cfRule type="expression" dxfId="655" priority="122">
      <formula>$N$64 = 0</formula>
    </cfRule>
    <cfRule type="expression" dxfId="654" priority="123">
      <formula>$N$64 &lt; 0</formula>
    </cfRule>
  </conditionalFormatting>
  <conditionalFormatting sqref="A71:C90 M71:O90">
    <cfRule type="expression" dxfId="653" priority="109">
      <formula>AND($N71 &gt; 0, ISNUMBER($N71))</formula>
    </cfRule>
    <cfRule type="expression" dxfId="652" priority="110">
      <formula>AND($N71 = 0 * ISNUMBER($N71))</formula>
    </cfRule>
    <cfRule type="expression" dxfId="651" priority="111">
      <formula>AND($N71 &lt; 0, ISNUMBER($N71))</formula>
    </cfRule>
  </conditionalFormatting>
  <conditionalFormatting sqref="A71:F90">
    <cfRule type="expression" dxfId="650" priority="118">
      <formula>AND($E71 &gt; 0, ISNUMBER($E71))</formula>
    </cfRule>
    <cfRule type="expression" dxfId="649" priority="119">
      <formula>AND($E71 = 0 * ISNUMBER($E71))</formula>
    </cfRule>
    <cfRule type="expression" dxfId="648" priority="120">
      <formula>AND($E71 &lt; 0, ISNUMBER($E71))</formula>
    </cfRule>
  </conditionalFormatting>
  <conditionalFormatting sqref="A71:C90 G71:I90">
    <cfRule type="expression" dxfId="647" priority="115">
      <formula>AND($H71 &gt; 0, ISNUMBER($H71))</formula>
    </cfRule>
    <cfRule type="expression" dxfId="646" priority="116">
      <formula>AND($H71 = 0 * ISNUMBER($H71))</formula>
    </cfRule>
    <cfRule type="expression" dxfId="645" priority="117">
      <formula>AND($H71 &lt; 0, ISNUMBER($H71))</formula>
    </cfRule>
  </conditionalFormatting>
  <conditionalFormatting sqref="A71:C90 J71:L90">
    <cfRule type="expression" dxfId="644" priority="112">
      <formula>AND($K71 &gt; 0, ISNUMBER($K71))</formula>
    </cfRule>
    <cfRule type="expression" dxfId="643" priority="113">
      <formula>AND($K71 = 0 * ISNUMBER($K71))</formula>
    </cfRule>
    <cfRule type="expression" dxfId="642" priority="114">
      <formula>AND($K71 &lt; 0, ISNUMBER($K71))</formula>
    </cfRule>
  </conditionalFormatting>
  <conditionalFormatting sqref="D69:F70 E91:F91">
    <cfRule type="expression" dxfId="641" priority="106">
      <formula>$E$91 &gt; 0</formula>
    </cfRule>
    <cfRule type="expression" dxfId="640" priority="107">
      <formula>$E$91 = 0</formula>
    </cfRule>
    <cfRule type="expression" dxfId="639" priority="108">
      <formula>$E$91 &lt; 0</formula>
    </cfRule>
  </conditionalFormatting>
  <conditionalFormatting sqref="G69:I70 H91:I91">
    <cfRule type="expression" dxfId="638" priority="103">
      <formula>$H$91 &gt; 0</formula>
    </cfRule>
    <cfRule type="expression" dxfId="637" priority="104">
      <formula>$H$91 = 0</formula>
    </cfRule>
    <cfRule type="expression" dxfId="636" priority="105">
      <formula>$H$91 &lt; 0</formula>
    </cfRule>
  </conditionalFormatting>
  <conditionalFormatting sqref="J69:L70 K91:L91">
    <cfRule type="expression" dxfId="635" priority="100">
      <formula>$K$91 &gt; 0</formula>
    </cfRule>
    <cfRule type="expression" dxfId="634" priority="101">
      <formula>$K$91 = 0</formula>
    </cfRule>
    <cfRule type="expression" dxfId="633" priority="102">
      <formula>$K$91 &lt; 0</formula>
    </cfRule>
  </conditionalFormatting>
  <conditionalFormatting sqref="M69:O70 N91:O91">
    <cfRule type="expression" dxfId="632" priority="97">
      <formula>$N$91 &gt; 0</formula>
    </cfRule>
    <cfRule type="expression" dxfId="631" priority="98">
      <formula>$N$91 = 0</formula>
    </cfRule>
    <cfRule type="expression" dxfId="630" priority="99">
      <formula>$N$91 &lt; 0</formula>
    </cfRule>
  </conditionalFormatting>
  <conditionalFormatting sqref="A98:C117 M98:O117">
    <cfRule type="expression" dxfId="629" priority="85">
      <formula>AND($N98 &gt; 0, ISNUMBER($N98))</formula>
    </cfRule>
    <cfRule type="expression" dxfId="628" priority="86">
      <formula>AND($N98 = 0 * ISNUMBER($N98))</formula>
    </cfRule>
    <cfRule type="expression" dxfId="627" priority="87">
      <formula>AND($N98 &lt; 0, ISNUMBER($N98))</formula>
    </cfRule>
  </conditionalFormatting>
  <conditionalFormatting sqref="A98:F117">
    <cfRule type="expression" dxfId="626" priority="94">
      <formula>AND($E98 &gt; 0, ISNUMBER($E98))</formula>
    </cfRule>
    <cfRule type="expression" dxfId="625" priority="95">
      <formula>AND($E98 = 0 * ISNUMBER($E98))</formula>
    </cfRule>
    <cfRule type="expression" dxfId="624" priority="96">
      <formula>AND($E98 &lt; 0, ISNUMBER($E98))</formula>
    </cfRule>
  </conditionalFormatting>
  <conditionalFormatting sqref="A98:C117 G98:I117">
    <cfRule type="expression" dxfId="623" priority="91">
      <formula>AND($H98 &gt; 0, ISNUMBER($H98))</formula>
    </cfRule>
    <cfRule type="expression" dxfId="622" priority="92">
      <formula>AND($H98 = 0 * ISNUMBER($H98))</formula>
    </cfRule>
    <cfRule type="expression" dxfId="621" priority="93">
      <formula>AND($H98 &lt; 0, ISNUMBER($H98))</formula>
    </cfRule>
  </conditionalFormatting>
  <conditionalFormatting sqref="A98:C117 J98:L117">
    <cfRule type="expression" dxfId="620" priority="88">
      <formula>AND($K98 &gt; 0, ISNUMBER($K98))</formula>
    </cfRule>
    <cfRule type="expression" dxfId="619" priority="89">
      <formula>AND($K98 = 0 * ISNUMBER($K98))</formula>
    </cfRule>
    <cfRule type="expression" dxfId="618" priority="90">
      <formula>AND($K98 &lt; 0, ISNUMBER($K98))</formula>
    </cfRule>
  </conditionalFormatting>
  <conditionalFormatting sqref="D96:F97 E118:F118">
    <cfRule type="expression" dxfId="617" priority="82">
      <formula>$E$118 &gt; 0</formula>
    </cfRule>
    <cfRule type="expression" dxfId="616" priority="83">
      <formula>$E$118 = 0</formula>
    </cfRule>
    <cfRule type="expression" dxfId="615" priority="84">
      <formula>$E$118 &lt; 0</formula>
    </cfRule>
  </conditionalFormatting>
  <conditionalFormatting sqref="G96:I97 H118:I118">
    <cfRule type="expression" dxfId="614" priority="79">
      <formula>$H$118 &gt; 0</formula>
    </cfRule>
    <cfRule type="expression" dxfId="613" priority="80">
      <formula>$H$118 = 0</formula>
    </cfRule>
    <cfRule type="expression" dxfId="612" priority="81">
      <formula>$H$118 &lt; 0</formula>
    </cfRule>
  </conditionalFormatting>
  <conditionalFormatting sqref="J96:L97 K118:L118">
    <cfRule type="expression" dxfId="611" priority="76">
      <formula>$K$118 &gt; 0</formula>
    </cfRule>
    <cfRule type="expression" dxfId="610" priority="77">
      <formula>$K$118 = 0</formula>
    </cfRule>
    <cfRule type="expression" dxfId="609" priority="78">
      <formula>$K$118 &lt; 0</formula>
    </cfRule>
  </conditionalFormatting>
  <conditionalFormatting sqref="M96:O97 N118:O118">
    <cfRule type="expression" dxfId="608" priority="73">
      <formula>$N$118 &gt; 0</formula>
    </cfRule>
    <cfRule type="expression" dxfId="607" priority="74">
      <formula>$N$118 = 0</formula>
    </cfRule>
    <cfRule type="expression" dxfId="606" priority="75">
      <formula>$N$118 &lt; 0</formula>
    </cfRule>
  </conditionalFormatting>
  <conditionalFormatting sqref="A125:C144 M125:O144">
    <cfRule type="expression" dxfId="605" priority="61">
      <formula>AND($N125 &gt; 0, ISNUMBER($N125))</formula>
    </cfRule>
    <cfRule type="expression" dxfId="604" priority="62">
      <formula>AND($N125 = 0 * ISNUMBER($N125))</formula>
    </cfRule>
    <cfRule type="expression" dxfId="603" priority="63">
      <formula>AND($N125 &lt; 0, ISNUMBER($N125))</formula>
    </cfRule>
  </conditionalFormatting>
  <conditionalFormatting sqref="A125:F144">
    <cfRule type="expression" dxfId="602" priority="70">
      <formula>AND($E125 &gt; 0, ISNUMBER($E125))</formula>
    </cfRule>
    <cfRule type="expression" dxfId="601" priority="71">
      <formula>AND($E125 = 0 * ISNUMBER($E125))</formula>
    </cfRule>
    <cfRule type="expression" dxfId="600" priority="72">
      <formula>AND($E125 &lt; 0, ISNUMBER($E125))</formula>
    </cfRule>
  </conditionalFormatting>
  <conditionalFormatting sqref="A125:C144 G125:I144">
    <cfRule type="expression" dxfId="599" priority="67">
      <formula>AND($H125 &gt; 0, ISNUMBER($H125))</formula>
    </cfRule>
    <cfRule type="expression" dxfId="598" priority="68">
      <formula>AND($H125 = 0 * ISNUMBER($H125))</formula>
    </cfRule>
    <cfRule type="expression" dxfId="597" priority="69">
      <formula>AND($H125 &lt; 0, ISNUMBER($H125))</formula>
    </cfRule>
  </conditionalFormatting>
  <conditionalFormatting sqref="A125:C144 J125:L144">
    <cfRule type="expression" dxfId="596" priority="64">
      <formula>AND($K125 &gt; 0, ISNUMBER($K125))</formula>
    </cfRule>
    <cfRule type="expression" dxfId="595" priority="65">
      <formula>AND($K125 = 0 * ISNUMBER($K125))</formula>
    </cfRule>
    <cfRule type="expression" dxfId="594" priority="66">
      <formula>AND($K125 &lt; 0, ISNUMBER($K125))</formula>
    </cfRule>
  </conditionalFormatting>
  <conditionalFormatting sqref="D123:F124 E145:F145">
    <cfRule type="expression" dxfId="593" priority="58">
      <formula>$E$145 &gt; 0</formula>
    </cfRule>
    <cfRule type="expression" dxfId="592" priority="59">
      <formula>$E$145 = 0</formula>
    </cfRule>
    <cfRule type="expression" dxfId="591" priority="60">
      <formula>$E$145 &lt; 0</formula>
    </cfRule>
  </conditionalFormatting>
  <conditionalFormatting sqref="G123:I124 H145:I145">
    <cfRule type="expression" dxfId="590" priority="55">
      <formula>$H$145 &gt; 0</formula>
    </cfRule>
    <cfRule type="expression" dxfId="589" priority="56">
      <formula>$H$145 = 0</formula>
    </cfRule>
    <cfRule type="expression" dxfId="588" priority="57">
      <formula>$H$145 &lt; 0</formula>
    </cfRule>
  </conditionalFormatting>
  <conditionalFormatting sqref="J123:L124 K145:L145">
    <cfRule type="expression" dxfId="587" priority="52">
      <formula>$K$145 &gt; 0</formula>
    </cfRule>
    <cfRule type="expression" dxfId="586" priority="53">
      <formula>$K$145 = 0</formula>
    </cfRule>
    <cfRule type="expression" dxfId="585" priority="54">
      <formula>$K$145 &lt; 0</formula>
    </cfRule>
  </conditionalFormatting>
  <conditionalFormatting sqref="M123:O124 N145:O145">
    <cfRule type="expression" dxfId="584" priority="49">
      <formula>$N$145 &gt; 0</formula>
    </cfRule>
    <cfRule type="expression" dxfId="583" priority="50">
      <formula>$N$145 = 0</formula>
    </cfRule>
    <cfRule type="expression" dxfId="582" priority="51">
      <formula>$N$145 &lt; 0</formula>
    </cfRule>
  </conditionalFormatting>
  <conditionalFormatting sqref="A152:C171 M152:O171">
    <cfRule type="expression" dxfId="581" priority="37">
      <formula>AND($N152 &gt; 0, ISNUMBER($N152))</formula>
    </cfRule>
    <cfRule type="expression" dxfId="580" priority="38">
      <formula>AND($N152 = 0 * ISNUMBER($N152))</formula>
    </cfRule>
    <cfRule type="expression" dxfId="579" priority="39">
      <formula>AND($N152 &lt; 0, ISNUMBER($N152))</formula>
    </cfRule>
  </conditionalFormatting>
  <conditionalFormatting sqref="A152:F171">
    <cfRule type="expression" dxfId="578" priority="46">
      <formula>AND($E152 &gt; 0, ISNUMBER($E152))</formula>
    </cfRule>
    <cfRule type="expression" dxfId="577" priority="47">
      <formula>AND($E152 = 0 * ISNUMBER($E152))</formula>
    </cfRule>
    <cfRule type="expression" dxfId="576" priority="48">
      <formula>AND($E152 &lt; 0, ISNUMBER($E152))</formula>
    </cfRule>
  </conditionalFormatting>
  <conditionalFormatting sqref="A152:C171 G152:I171">
    <cfRule type="expression" dxfId="575" priority="43">
      <formula>AND($H152 &gt; 0, ISNUMBER($H152))</formula>
    </cfRule>
    <cfRule type="expression" dxfId="574" priority="44">
      <formula>AND($H152 = 0 * ISNUMBER($H152))</formula>
    </cfRule>
    <cfRule type="expression" dxfId="573" priority="45">
      <formula>AND($H152 &lt; 0, ISNUMBER($H152))</formula>
    </cfRule>
  </conditionalFormatting>
  <conditionalFormatting sqref="A152:C171 J152:L171">
    <cfRule type="expression" dxfId="572" priority="40">
      <formula>AND($K152 &gt; 0, ISNUMBER($K152))</formula>
    </cfRule>
    <cfRule type="expression" dxfId="571" priority="41">
      <formula>AND($K152 = 0 * ISNUMBER($K152))</formula>
    </cfRule>
    <cfRule type="expression" dxfId="570" priority="42">
      <formula>AND($K152 &lt; 0, ISNUMBER($K152))</formula>
    </cfRule>
  </conditionalFormatting>
  <conditionalFormatting sqref="D150:F151 E172:F172">
    <cfRule type="expression" dxfId="569" priority="34">
      <formula>$E$172 &gt; 0</formula>
    </cfRule>
    <cfRule type="expression" dxfId="568" priority="35">
      <formula>$E$172 = 0</formula>
    </cfRule>
    <cfRule type="expression" dxfId="567" priority="36">
      <formula>$E$172 &lt; 0</formula>
    </cfRule>
  </conditionalFormatting>
  <conditionalFormatting sqref="G150:I151 H172:I172">
    <cfRule type="expression" dxfId="566" priority="31">
      <formula>$H$172 &gt; 0</formula>
    </cfRule>
    <cfRule type="expression" dxfId="565" priority="32">
      <formula>$H$172 = 0</formula>
    </cfRule>
    <cfRule type="expression" dxfId="564" priority="33">
      <formula>$H$172 &lt; 0</formula>
    </cfRule>
  </conditionalFormatting>
  <conditionalFormatting sqref="J150:L151 K172:L172">
    <cfRule type="expression" dxfId="563" priority="28">
      <formula>$K$172 &gt; 0</formula>
    </cfRule>
    <cfRule type="expression" dxfId="562" priority="29">
      <formula>$K$172 = 0</formula>
    </cfRule>
    <cfRule type="expression" dxfId="561" priority="30">
      <formula>$K$172 &lt; 0</formula>
    </cfRule>
  </conditionalFormatting>
  <conditionalFormatting sqref="M150:O151 N172:O172">
    <cfRule type="expression" dxfId="560" priority="25">
      <formula>$N$172 &gt; 0</formula>
    </cfRule>
    <cfRule type="expression" dxfId="559" priority="26">
      <formula>$N$172 = 0</formula>
    </cfRule>
    <cfRule type="expression" dxfId="558" priority="27">
      <formula>$N$172 &lt; 0</formula>
    </cfRule>
  </conditionalFormatting>
  <conditionalFormatting sqref="A179:C198 M179:O198">
    <cfRule type="expression" dxfId="557" priority="13">
      <formula>AND($N179 &gt; 0, ISNUMBER($N179))</formula>
    </cfRule>
    <cfRule type="expression" dxfId="556" priority="14">
      <formula>AND($N179 = 0 * ISNUMBER($N179))</formula>
    </cfRule>
    <cfRule type="expression" dxfId="555" priority="15">
      <formula>AND($N179 &lt; 0, ISNUMBER($N179))</formula>
    </cfRule>
  </conditionalFormatting>
  <conditionalFormatting sqref="A179:F198">
    <cfRule type="expression" dxfId="554" priority="22">
      <formula>AND($E179 &gt; 0, ISNUMBER($E179))</formula>
    </cfRule>
    <cfRule type="expression" dxfId="553" priority="23">
      <formula>AND($E179 = 0 * ISNUMBER($E179))</formula>
    </cfRule>
    <cfRule type="expression" dxfId="552" priority="24">
      <formula>AND($E179 &lt; 0, ISNUMBER($E179))</formula>
    </cfRule>
  </conditionalFormatting>
  <conditionalFormatting sqref="A179:C198 G179:I198">
    <cfRule type="expression" dxfId="551" priority="19">
      <formula>AND($H179 &gt; 0, ISNUMBER($H179))</formula>
    </cfRule>
    <cfRule type="expression" dxfId="550" priority="20">
      <formula>AND($H179 = 0 * ISNUMBER($H179))</formula>
    </cfRule>
    <cfRule type="expression" dxfId="549" priority="21">
      <formula>AND($H179 &lt; 0, ISNUMBER($H179))</formula>
    </cfRule>
  </conditionalFormatting>
  <conditionalFormatting sqref="A179:C198 J179:L198">
    <cfRule type="expression" dxfId="548" priority="16">
      <formula>AND($K179 &gt; 0, ISNUMBER($K179))</formula>
    </cfRule>
    <cfRule type="expression" dxfId="547" priority="17">
      <formula>AND($K179 = 0 * ISNUMBER($K179))</formula>
    </cfRule>
    <cfRule type="expression" dxfId="546" priority="18">
      <formula>AND($K179 &lt; 0, ISNUMBER($K179))</formula>
    </cfRule>
  </conditionalFormatting>
  <conditionalFormatting sqref="D177:F178 E199:F199">
    <cfRule type="expression" dxfId="545" priority="10">
      <formula>$E$199 &gt; 0</formula>
    </cfRule>
    <cfRule type="expression" dxfId="544" priority="11">
      <formula>$E$199 = 0</formula>
    </cfRule>
    <cfRule type="expression" dxfId="543" priority="12">
      <formula>$E$199 &lt; 0</formula>
    </cfRule>
  </conditionalFormatting>
  <conditionalFormatting sqref="G177:I178 H199:I199">
    <cfRule type="expression" dxfId="542" priority="7">
      <formula>$H$199 &gt; 0</formula>
    </cfRule>
    <cfRule type="expression" dxfId="541" priority="8">
      <formula>$H$199 = 0</formula>
    </cfRule>
    <cfRule type="expression" dxfId="540" priority="9">
      <formula>$H$199 &lt; 0</formula>
    </cfRule>
  </conditionalFormatting>
  <conditionalFormatting sqref="J177:L178 K199:L199">
    <cfRule type="expression" dxfId="539" priority="4">
      <formula>$K$199 &gt; 0</formula>
    </cfRule>
    <cfRule type="expression" dxfId="538" priority="5">
      <formula>$K$199 = 0</formula>
    </cfRule>
    <cfRule type="expression" dxfId="537" priority="6">
      <formula>$K$199 &lt; 0</formula>
    </cfRule>
  </conditionalFormatting>
  <conditionalFormatting sqref="M177:O178 N199:O199">
    <cfRule type="expression" dxfId="536" priority="1">
      <formula>$N$199 &gt; 0</formula>
    </cfRule>
    <cfRule type="expression" dxfId="535" priority="2">
      <formula>$N$199 = 0</formula>
    </cfRule>
    <cfRule type="expression" dxfId="53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734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4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4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4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4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8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8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8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8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8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22F1F7-9D80-4E8E-AC2B-F78C9584CDD6}">
  <sheetPr codeName="Sheet28"/>
  <dimension ref="A1:S199"/>
  <sheetViews>
    <sheetView topLeftCell="A30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75" t="s">
        <v>0</v>
      </c>
      <c r="B1" s="276"/>
      <c r="C1" s="276"/>
      <c r="D1" s="276"/>
      <c r="E1" s="276"/>
      <c r="F1" s="277"/>
      <c r="G1" s="306">
        <v>44491</v>
      </c>
      <c r="H1" s="307"/>
      <c r="I1" s="308"/>
      <c r="J1" s="275" t="s">
        <v>1</v>
      </c>
      <c r="K1" s="276"/>
      <c r="L1" s="276"/>
      <c r="M1" s="276"/>
      <c r="N1" s="276"/>
      <c r="O1" s="277"/>
      <c r="Q1" s="275" t="s">
        <v>2</v>
      </c>
      <c r="R1" s="277"/>
    </row>
    <row r="2" spans="1:19" ht="17.25" customHeight="1">
      <c r="A2" s="117" t="s">
        <v>3</v>
      </c>
      <c r="B2" s="309" t="s">
        <v>8</v>
      </c>
      <c r="C2" s="310"/>
      <c r="D2" s="310"/>
      <c r="E2" s="310"/>
      <c r="F2" s="311"/>
      <c r="G2" s="303" t="s">
        <v>46</v>
      </c>
      <c r="H2" s="304"/>
      <c r="I2" s="305"/>
      <c r="J2" s="1" t="s">
        <v>3</v>
      </c>
      <c r="K2" s="309" t="s">
        <v>318</v>
      </c>
      <c r="L2" s="310"/>
      <c r="M2" s="310"/>
      <c r="N2" s="310"/>
      <c r="O2" s="311"/>
      <c r="Q2" s="2" t="s">
        <v>6</v>
      </c>
      <c r="R2" s="3">
        <v>0.375</v>
      </c>
    </row>
    <row r="3" spans="1:19" ht="17.25" customHeight="1" thickBot="1">
      <c r="A3" s="118" t="s">
        <v>7</v>
      </c>
      <c r="B3" s="300" t="s">
        <v>326</v>
      </c>
      <c r="C3" s="301"/>
      <c r="D3" s="301"/>
      <c r="E3" s="301"/>
      <c r="F3" s="302"/>
      <c r="G3" s="29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-32,590 KRW (-1.09%)</v>
      </c>
      <c r="H3" s="297"/>
      <c r="I3" s="298"/>
      <c r="J3" s="4" t="s">
        <v>7</v>
      </c>
      <c r="K3" s="300" t="s">
        <v>319</v>
      </c>
      <c r="L3" s="301"/>
      <c r="M3" s="301"/>
      <c r="N3" s="301"/>
      <c r="O3" s="302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300" t="s">
        <v>16</v>
      </c>
      <c r="C4" s="301"/>
      <c r="D4" s="301"/>
      <c r="E4" s="301"/>
      <c r="F4" s="302"/>
      <c r="G4" s="303" t="s">
        <v>44</v>
      </c>
      <c r="H4" s="304"/>
      <c r="I4" s="305"/>
      <c r="J4" s="4" t="s">
        <v>11</v>
      </c>
      <c r="K4" s="300" t="s">
        <v>320</v>
      </c>
      <c r="L4" s="301"/>
      <c r="M4" s="301"/>
      <c r="N4" s="301"/>
      <c r="O4" s="302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300" t="s">
        <v>317</v>
      </c>
      <c r="C5" s="301"/>
      <c r="D5" s="301"/>
      <c r="E5" s="301"/>
      <c r="F5" s="302"/>
      <c r="G5" s="29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15,131 KRW (0.59%)</v>
      </c>
      <c r="H5" s="297"/>
      <c r="I5" s="298"/>
      <c r="J5" s="4" t="s">
        <v>15</v>
      </c>
      <c r="K5" s="300" t="s">
        <v>321</v>
      </c>
      <c r="L5" s="301"/>
      <c r="M5" s="301"/>
      <c r="N5" s="301"/>
      <c r="O5" s="302"/>
    </row>
    <row r="6" spans="1:19">
      <c r="A6" s="118" t="s">
        <v>18</v>
      </c>
      <c r="B6" s="300"/>
      <c r="C6" s="301"/>
      <c r="D6" s="301"/>
      <c r="E6" s="301"/>
      <c r="F6" s="302"/>
      <c r="G6" s="303" t="s">
        <v>45</v>
      </c>
      <c r="H6" s="304"/>
      <c r="I6" s="305"/>
      <c r="J6" s="4" t="s">
        <v>18</v>
      </c>
      <c r="K6" s="300" t="s">
        <v>322</v>
      </c>
      <c r="L6" s="301"/>
      <c r="M6" s="301"/>
      <c r="N6" s="301"/>
      <c r="O6" s="302"/>
    </row>
    <row r="7" spans="1:19" ht="17.25" thickBot="1">
      <c r="A7" s="118" t="s">
        <v>21</v>
      </c>
      <c r="B7" s="300"/>
      <c r="C7" s="301"/>
      <c r="D7" s="301"/>
      <c r="E7" s="301"/>
      <c r="F7" s="302"/>
      <c r="G7" s="29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-9,631 KRW (-0.32%)</v>
      </c>
      <c r="H7" s="297"/>
      <c r="I7" s="298"/>
      <c r="J7" s="4" t="s">
        <v>21</v>
      </c>
      <c r="K7" s="300" t="s">
        <v>323</v>
      </c>
      <c r="L7" s="301"/>
      <c r="M7" s="301"/>
      <c r="N7" s="301"/>
      <c r="O7" s="302"/>
    </row>
    <row r="8" spans="1:19" ht="17.25" thickBot="1">
      <c r="A8" s="118" t="s">
        <v>24</v>
      </c>
      <c r="B8" s="300"/>
      <c r="C8" s="301"/>
      <c r="D8" s="301"/>
      <c r="E8" s="301"/>
      <c r="F8" s="302"/>
      <c r="G8" s="303" t="s">
        <v>253</v>
      </c>
      <c r="H8" s="304"/>
      <c r="I8" s="305"/>
      <c r="J8" s="4" t="s">
        <v>24</v>
      </c>
      <c r="K8" s="300"/>
      <c r="L8" s="301"/>
      <c r="M8" s="301"/>
      <c r="N8" s="301"/>
      <c r="O8" s="302"/>
      <c r="Q8" s="275" t="s">
        <v>27</v>
      </c>
      <c r="R8" s="277"/>
    </row>
    <row r="9" spans="1:19" ht="17.25" thickBot="1">
      <c r="A9" s="118" t="s">
        <v>28</v>
      </c>
      <c r="B9" s="300"/>
      <c r="C9" s="301"/>
      <c r="D9" s="301"/>
      <c r="E9" s="301"/>
      <c r="F9" s="302"/>
      <c r="G9" s="29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10,371 KRW (0.35%)</v>
      </c>
      <c r="H9" s="297"/>
      <c r="I9" s="298"/>
      <c r="J9" s="4" t="s">
        <v>28</v>
      </c>
      <c r="K9" s="300"/>
      <c r="L9" s="301"/>
      <c r="M9" s="301"/>
      <c r="N9" s="301"/>
      <c r="O9" s="302"/>
      <c r="Q9" s="2" t="s">
        <v>29</v>
      </c>
      <c r="R9" s="6">
        <v>10</v>
      </c>
    </row>
    <row r="10" spans="1:19">
      <c r="A10" s="118" t="s">
        <v>30</v>
      </c>
      <c r="B10" s="300"/>
      <c r="C10" s="301"/>
      <c r="D10" s="301"/>
      <c r="E10" s="301"/>
      <c r="F10" s="302"/>
      <c r="G10" s="303" t="s">
        <v>47</v>
      </c>
      <c r="H10" s="304"/>
      <c r="I10" s="305"/>
      <c r="J10" s="4" t="s">
        <v>30</v>
      </c>
      <c r="K10" s="300" t="s">
        <v>324</v>
      </c>
      <c r="L10" s="301"/>
      <c r="M10" s="301"/>
      <c r="N10" s="301"/>
      <c r="O10" s="302"/>
      <c r="Q10" s="2" t="s">
        <v>31</v>
      </c>
      <c r="R10" s="6">
        <v>100</v>
      </c>
    </row>
    <row r="11" spans="1:19" ht="17.25" thickBot="1">
      <c r="A11" s="119" t="s">
        <v>32</v>
      </c>
      <c r="B11" s="293" t="s">
        <v>325</v>
      </c>
      <c r="C11" s="294"/>
      <c r="D11" s="294"/>
      <c r="E11" s="294"/>
      <c r="F11" s="295"/>
      <c r="G11" s="29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97"/>
      <c r="I11" s="298"/>
      <c r="J11" s="7" t="s">
        <v>32</v>
      </c>
      <c r="K11" s="293" t="s">
        <v>316</v>
      </c>
      <c r="L11" s="294"/>
      <c r="M11" s="294"/>
      <c r="N11" s="294"/>
      <c r="O11" s="295"/>
      <c r="Q11" s="65" t="s">
        <v>33</v>
      </c>
      <c r="R11" s="8">
        <v>1000</v>
      </c>
    </row>
    <row r="12" spans="1:19" ht="17.25" thickBot="1"/>
    <row r="13" spans="1:19" ht="17.25" customHeight="1" thickBot="1">
      <c r="A13" s="275" t="s">
        <v>34</v>
      </c>
      <c r="B13" s="276"/>
      <c r="C13" s="276"/>
      <c r="D13" s="276"/>
      <c r="E13" s="276"/>
      <c r="F13" s="276"/>
      <c r="G13" s="276"/>
      <c r="H13" s="276"/>
      <c r="I13" s="276"/>
      <c r="J13" s="276"/>
      <c r="K13" s="276"/>
      <c r="L13" s="276"/>
      <c r="M13" s="276"/>
      <c r="N13" s="276"/>
      <c r="O13" s="277"/>
      <c r="Q13" s="274"/>
      <c r="R13" s="274"/>
      <c r="S13" s="274"/>
    </row>
    <row r="14" spans="1:19" ht="17.25" customHeight="1" thickBot="1">
      <c r="A14" s="241" t="s">
        <v>35</v>
      </c>
      <c r="B14" s="275" t="s">
        <v>36</v>
      </c>
      <c r="C14" s="277"/>
      <c r="D14" s="275" t="s">
        <v>37</v>
      </c>
      <c r="E14" s="276"/>
      <c r="F14" s="277"/>
      <c r="G14" s="278">
        <f>_xlfn.IFNA(VLOOKUP(B14, 현재가테이블!$B$2:$D$200, 2, FALSE), "-")</f>
        <v>74050000</v>
      </c>
      <c r="H14" s="279"/>
      <c r="I14" s="280"/>
      <c r="J14" s="275" t="s">
        <v>38</v>
      </c>
      <c r="K14" s="276"/>
      <c r="L14" s="277"/>
      <c r="M14" s="281">
        <f>_xlfn.IFNA(VLOOKUP(B14, 현재가테이블!$B$2:$D$200, 3, FALSE), "-")</f>
        <v>-1.04236269E-2</v>
      </c>
      <c r="N14" s="282"/>
      <c r="O14" s="283"/>
      <c r="Q14" s="274"/>
      <c r="R14" s="274"/>
      <c r="S14" s="274"/>
    </row>
    <row r="15" spans="1:19" ht="17.25" customHeight="1" thickBot="1">
      <c r="A15" s="312" t="s">
        <v>39</v>
      </c>
      <c r="B15" s="313" t="str">
        <f>TEXT($G$1, "[$-ko-KR]yyyy-mm-dd(ddd) ") &amp; "오전 00:00"</f>
        <v>2021-10-22(금) 오전 00:00</v>
      </c>
      <c r="C15" s="314"/>
      <c r="D15" s="288" t="str">
        <f>TEXT($G$1, "[$-ko-KR]yyyy-mm-dd(ddd) ") &amp; "오후 14:00"</f>
        <v>2021-10-22(금) 오후 14:00</v>
      </c>
      <c r="E15" s="289"/>
      <c r="F15" s="290"/>
      <c r="G15" s="288" t="str">
        <f>TEXT($G$1, "[$-ko-KR]yyyy-mm-dd(ddd) ") &amp; "오후 19:00"</f>
        <v>2021-10-22(금) 오후 19:00</v>
      </c>
      <c r="H15" s="289"/>
      <c r="I15" s="290"/>
      <c r="J15" s="288" t="str">
        <f>TEXT($G$1, "[$-ko-KR]yyyy-mm-dd(ddd) ") &amp; "오후 21:00"</f>
        <v>2021-10-22(금) 오후 21:00</v>
      </c>
      <c r="K15" s="289"/>
      <c r="L15" s="290"/>
      <c r="M15" s="288" t="str">
        <f>TEXT($G$1+1, "[$-ko-KR]yyyy-mm-dd(ddd) ") &amp; "오전 00:00"</f>
        <v>2021-10-23(토) 오전 00:00</v>
      </c>
      <c r="N15" s="289"/>
      <c r="O15" s="290"/>
      <c r="Q15" s="274"/>
      <c r="R15" s="274"/>
      <c r="S15" s="274"/>
    </row>
    <row r="16" spans="1:19" ht="17.25" customHeight="1" thickBot="1">
      <c r="A16" s="312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42" t="s">
        <v>37</v>
      </c>
      <c r="H16" s="243" t="s">
        <v>40</v>
      </c>
      <c r="I16" s="24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64"/>
      <c r="R16" s="264"/>
      <c r="S16" s="264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74"/>
      <c r="R17" s="274"/>
      <c r="S17" s="274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74"/>
      <c r="R18" s="274"/>
      <c r="S18" s="274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64"/>
      <c r="R19" s="264"/>
      <c r="S19" s="264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64"/>
      <c r="R20" s="264"/>
      <c r="S20" s="264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64"/>
      <c r="R21" s="264"/>
      <c r="S21" s="264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64"/>
      <c r="R22" s="264"/>
      <c r="S22" s="264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64"/>
      <c r="R23" s="264"/>
      <c r="S23" s="264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64"/>
      <c r="R24" s="264"/>
      <c r="S24" s="264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65"/>
      <c r="R26" s="266"/>
      <c r="S26" s="267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68"/>
      <c r="R27" s="269"/>
      <c r="S27" s="270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1"/>
      <c r="R28" s="272"/>
      <c r="S28" s="273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64"/>
      <c r="R29" s="264"/>
      <c r="S29" s="264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74"/>
      <c r="R30" s="274"/>
      <c r="S30" s="274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74"/>
      <c r="R31" s="274"/>
      <c r="S31" s="274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64"/>
      <c r="R32" s="264"/>
      <c r="S32" s="264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64"/>
      <c r="R33" s="264"/>
      <c r="S33" s="264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64"/>
      <c r="R34" s="264"/>
      <c r="S34" s="264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53"/>
      <c r="R35" s="254"/>
      <c r="S35" s="255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56"/>
      <c r="R36" s="257"/>
      <c r="S36" s="258"/>
    </row>
    <row r="37" spans="1:19" ht="17.25" customHeight="1" thickBot="1">
      <c r="A37" s="132" t="s">
        <v>42</v>
      </c>
      <c r="B37" s="317">
        <v>150000</v>
      </c>
      <c r="C37" s="318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59"/>
      <c r="R37" s="260"/>
      <c r="S37" s="261"/>
    </row>
    <row r="38" spans="1:19" ht="17.25" customHeight="1"/>
    <row r="39" spans="1:19" ht="17.25" customHeight="1" thickBot="1"/>
    <row r="40" spans="1:19" ht="17.25" customHeight="1" thickBot="1">
      <c r="A40" s="275" t="s">
        <v>44</v>
      </c>
      <c r="B40" s="276"/>
      <c r="C40" s="276"/>
      <c r="D40" s="276"/>
      <c r="E40" s="276"/>
      <c r="F40" s="276"/>
      <c r="G40" s="276"/>
      <c r="H40" s="276"/>
      <c r="I40" s="276"/>
      <c r="J40" s="276"/>
      <c r="K40" s="276"/>
      <c r="L40" s="276"/>
      <c r="M40" s="276"/>
      <c r="N40" s="276"/>
      <c r="O40" s="277"/>
      <c r="Q40" s="274"/>
      <c r="R40" s="274"/>
      <c r="S40" s="274"/>
    </row>
    <row r="41" spans="1:19" ht="17.25" customHeight="1" thickBot="1">
      <c r="A41" s="241" t="s">
        <v>265</v>
      </c>
      <c r="B41" s="275" t="s">
        <v>49</v>
      </c>
      <c r="C41" s="277"/>
      <c r="D41" s="275" t="s">
        <v>58</v>
      </c>
      <c r="E41" s="276"/>
      <c r="F41" s="277"/>
      <c r="G41" s="278">
        <f>_xlfn.IFNA(VLOOKUP(B41, 현재가테이블!$B$2:$D$200, 2, FALSE), "-")</f>
        <v>74050000</v>
      </c>
      <c r="H41" s="279"/>
      <c r="I41" s="280"/>
      <c r="J41" s="275" t="s">
        <v>59</v>
      </c>
      <c r="K41" s="276"/>
      <c r="L41" s="277"/>
      <c r="M41" s="281">
        <f>_xlfn.IFNA(VLOOKUP(B41, 현재가테이블!$B$2:$D$200, 3, FALSE), "-")</f>
        <v>-1.04236269E-2</v>
      </c>
      <c r="N41" s="282"/>
      <c r="O41" s="283"/>
      <c r="Q41" s="274"/>
      <c r="R41" s="274"/>
      <c r="S41" s="274"/>
    </row>
    <row r="42" spans="1:19" ht="17.25" customHeight="1" thickBot="1">
      <c r="A42" s="319" t="s">
        <v>55</v>
      </c>
      <c r="B42" s="315" t="str">
        <f>TEXT($G$1, "[$-ko-KR]yyyy-mm-dd(ddd) ") &amp; "오전 00:00"</f>
        <v>2021-10-22(금) 오전 00:00</v>
      </c>
      <c r="C42" s="316"/>
      <c r="D42" s="288" t="str">
        <f>TEXT($G$1, "[$-ko-KR]yyyy-mm-dd(ddd) ") &amp; "오후 14:00"</f>
        <v>2021-10-22(금) 오후 14:00</v>
      </c>
      <c r="E42" s="289"/>
      <c r="F42" s="290"/>
      <c r="G42" s="288" t="str">
        <f>TEXT($G$1, "[$-ko-KR]yyyy-mm-dd(ddd) ") &amp; "오후 19:00"</f>
        <v>2021-10-22(금) 오후 19:00</v>
      </c>
      <c r="H42" s="289"/>
      <c r="I42" s="290"/>
      <c r="J42" s="288" t="str">
        <f>TEXT($G$1, "[$-ko-KR]yyyy-mm-dd(ddd) ") &amp; "오후 21:00"</f>
        <v>2021-10-22(금) 오후 21:00</v>
      </c>
      <c r="K42" s="289"/>
      <c r="L42" s="290"/>
      <c r="M42" s="288" t="str">
        <f>TEXT($G$1+1, "[$-ko-KR]yyyy-mm-dd(ddd) ") &amp; "오전 00:00"</f>
        <v>2021-10-23(토) 오전 00:00</v>
      </c>
      <c r="N42" s="289"/>
      <c r="O42" s="290"/>
      <c r="Q42" s="274"/>
      <c r="R42" s="274"/>
      <c r="S42" s="274"/>
    </row>
    <row r="43" spans="1:19" ht="17.25" customHeight="1" thickBot="1">
      <c r="A43" s="320"/>
      <c r="B43" s="121" t="s">
        <v>58</v>
      </c>
      <c r="C43" s="122" t="s">
        <v>59</v>
      </c>
      <c r="D43" s="2" t="s">
        <v>58</v>
      </c>
      <c r="E43" s="10" t="s">
        <v>266</v>
      </c>
      <c r="F43" s="11" t="s">
        <v>267</v>
      </c>
      <c r="G43" s="242" t="s">
        <v>58</v>
      </c>
      <c r="H43" s="243" t="s">
        <v>266</v>
      </c>
      <c r="I43" s="244" t="s">
        <v>267</v>
      </c>
      <c r="J43" s="10" t="s">
        <v>58</v>
      </c>
      <c r="K43" s="10" t="s">
        <v>266</v>
      </c>
      <c r="L43" s="115" t="s">
        <v>267</v>
      </c>
      <c r="M43" s="2" t="s">
        <v>58</v>
      </c>
      <c r="N43" s="10" t="s">
        <v>266</v>
      </c>
      <c r="O43" s="66" t="s">
        <v>267</v>
      </c>
      <c r="Q43" s="264"/>
      <c r="R43" s="264"/>
      <c r="S43" s="264"/>
    </row>
    <row r="44" spans="1:19" ht="17.25" customHeight="1" thickBot="1">
      <c r="A44" s="123" t="s">
        <v>98</v>
      </c>
      <c r="B44" s="124">
        <v>4.5199999999999996</v>
      </c>
      <c r="C44" s="76">
        <v>1.34529148E-2</v>
      </c>
      <c r="D44" s="13">
        <v>4.53</v>
      </c>
      <c r="E44" s="14">
        <f>IF(ISNUMBER(D44), (D44 - $B44) / $B44, "")</f>
        <v>2.212389380531123E-3</v>
      </c>
      <c r="F44" s="16">
        <f>IF(ISNUMBER(D44), $B64 * E44, "")</f>
        <v>331.85840707966844</v>
      </c>
      <c r="G44" s="29">
        <v>4.51</v>
      </c>
      <c r="H44" s="14">
        <f>IF(ISNUMBER(G44), (G44 - $B44) / $B44, "")</f>
        <v>-2.2123893805309266E-3</v>
      </c>
      <c r="I44" s="100">
        <f>IF(ISNUMBER(G44), $B64 * H44, "")</f>
        <v>-331.85840707963899</v>
      </c>
      <c r="J44" s="13">
        <v>4.51</v>
      </c>
      <c r="K44" s="14">
        <f>IF(ISNUMBER(J44), (J44 - $B44) / $B44, "")</f>
        <v>-2.2123893805309266E-3</v>
      </c>
      <c r="L44" s="16">
        <f>IF(ISNUMBER(J44), $B64 * K44, "")</f>
        <v>-331.85840707963899</v>
      </c>
      <c r="M44" s="29">
        <v>4.46</v>
      </c>
      <c r="N44" s="14">
        <f>IF(ISNUMBER(M44), (M44 - $B44) / $B44, "")</f>
        <v>-1.3274336283185756E-2</v>
      </c>
      <c r="O44" s="16">
        <f>IF(ISNUMBER(M44), $B64 * N44, "")</f>
        <v>-1991.1504424778634</v>
      </c>
      <c r="Q44" s="274"/>
      <c r="R44" s="274"/>
      <c r="S44" s="274"/>
    </row>
    <row r="45" spans="1:19" ht="17.25" customHeight="1" thickBot="1">
      <c r="A45" s="125" t="s">
        <v>146</v>
      </c>
      <c r="B45" s="126">
        <v>22.7</v>
      </c>
      <c r="C45" s="77">
        <v>1.3392857100000001E-2</v>
      </c>
      <c r="D45" s="15">
        <v>22.8</v>
      </c>
      <c r="E45" s="32">
        <f t="shared" ref="E45:E48" si="14">IF(ISNUMBER(D45), (D45 - $B45) / $B45, "")</f>
        <v>4.4052863436123977E-3</v>
      </c>
      <c r="F45" s="18">
        <f>IF(ISNUMBER(D45), $B64 * E45, "")</f>
        <v>660.79295154185968</v>
      </c>
      <c r="G45" s="31">
        <v>23</v>
      </c>
      <c r="H45" s="32">
        <f t="shared" ref="H45:H48" si="15">IF(ISNUMBER(G45), (G45 - $B45) / $B45, "")</f>
        <v>1.3215859030837036E-2</v>
      </c>
      <c r="I45" s="101">
        <f>IF(ISNUMBER(G45), $B64 * H45, "")</f>
        <v>1982.3788546255555</v>
      </c>
      <c r="J45" s="15">
        <v>23</v>
      </c>
      <c r="K45" s="32">
        <f t="shared" ref="K45:K48" si="16">IF(ISNUMBER(J45), (J45 - $B45) / $B45, "")</f>
        <v>1.3215859030837036E-2</v>
      </c>
      <c r="L45" s="18">
        <f>IF(ISNUMBER(J45), $B64 * K45, "")</f>
        <v>1982.3788546255555</v>
      </c>
      <c r="M45" s="31">
        <v>22.7</v>
      </c>
      <c r="N45" s="32">
        <f t="shared" ref="N45:N48" si="17">IF(ISNUMBER(M45), (M45 - $B45) / $B45, "")</f>
        <v>0</v>
      </c>
      <c r="O45" s="18">
        <f>IF(ISNUMBER(M45), $B64 * N45, "")</f>
        <v>0</v>
      </c>
      <c r="Q45" s="274"/>
      <c r="R45" s="274"/>
      <c r="S45" s="274"/>
    </row>
    <row r="46" spans="1:19" ht="17.25" customHeight="1" thickBot="1">
      <c r="A46" s="125" t="s">
        <v>65</v>
      </c>
      <c r="B46" s="126">
        <v>62.1</v>
      </c>
      <c r="C46" s="77">
        <v>9.7560975999999994E-3</v>
      </c>
      <c r="D46" s="15">
        <v>61.9</v>
      </c>
      <c r="E46" s="32">
        <f t="shared" si="14"/>
        <v>-3.2206119162641357E-3</v>
      </c>
      <c r="F46" s="18">
        <f>IF(ISNUMBER(D46), $B64 * E46, "")</f>
        <v>-483.09178743962036</v>
      </c>
      <c r="G46" s="31">
        <v>61.9</v>
      </c>
      <c r="H46" s="32">
        <f t="shared" si="15"/>
        <v>-3.2206119162641357E-3</v>
      </c>
      <c r="I46" s="101">
        <f>IF(ISNUMBER(G46), $B64 * H46, "")</f>
        <v>-483.09178743962036</v>
      </c>
      <c r="J46" s="15">
        <v>62.2</v>
      </c>
      <c r="K46" s="32">
        <f t="shared" si="16"/>
        <v>1.6103059581320679E-3</v>
      </c>
      <c r="L46" s="18">
        <f>IF(ISNUMBER(J46), $B64 * K46, "")</f>
        <v>241.54589371981018</v>
      </c>
      <c r="M46" s="31">
        <v>62</v>
      </c>
      <c r="N46" s="32">
        <f t="shared" si="17"/>
        <v>-1.6103059581320679E-3</v>
      </c>
      <c r="O46" s="18">
        <f>IF(ISNUMBER(M46), $B64 * N46, "")</f>
        <v>-241.54589371981018</v>
      </c>
      <c r="Q46" s="264"/>
      <c r="R46" s="264"/>
      <c r="S46" s="264"/>
    </row>
    <row r="47" spans="1:19" ht="17.25" customHeight="1" thickBot="1">
      <c r="A47" s="125" t="s">
        <v>176</v>
      </c>
      <c r="B47" s="126">
        <v>22.5</v>
      </c>
      <c r="C47" s="77">
        <v>8.9686099000000005E-3</v>
      </c>
      <c r="D47" s="15">
        <v>22.7</v>
      </c>
      <c r="E47" s="32">
        <f t="shared" si="14"/>
        <v>8.8888888888888577E-3</v>
      </c>
      <c r="F47" s="18">
        <f>IF(ISNUMBER(D47), $B64 * E47, "")</f>
        <v>1333.3333333333287</v>
      </c>
      <c r="G47" s="31">
        <v>22.5</v>
      </c>
      <c r="H47" s="32">
        <f t="shared" si="15"/>
        <v>0</v>
      </c>
      <c r="I47" s="101">
        <f>IF(ISNUMBER(G47), $B64 * H47, "")</f>
        <v>0</v>
      </c>
      <c r="J47" s="15">
        <v>22.7</v>
      </c>
      <c r="K47" s="32">
        <f t="shared" si="16"/>
        <v>8.8888888888888577E-3</v>
      </c>
      <c r="L47" s="18">
        <f>IF(ISNUMBER(J47), $B64 * K47, "")</f>
        <v>1333.3333333333287</v>
      </c>
      <c r="M47" s="31">
        <v>22.5</v>
      </c>
      <c r="N47" s="32">
        <f t="shared" si="17"/>
        <v>0</v>
      </c>
      <c r="O47" s="18">
        <f>IF(ISNUMBER(M47), $B64 * N47, "")</f>
        <v>0</v>
      </c>
      <c r="Q47" s="264"/>
      <c r="R47" s="264"/>
      <c r="S47" s="264"/>
    </row>
    <row r="48" spans="1:19" ht="17.25" customHeight="1" thickBot="1">
      <c r="A48" s="127" t="s">
        <v>120</v>
      </c>
      <c r="B48" s="128">
        <v>39.5</v>
      </c>
      <c r="C48" s="78">
        <v>7.6530612000000001E-3</v>
      </c>
      <c r="D48" s="20">
        <v>39.5</v>
      </c>
      <c r="E48" s="21">
        <f t="shared" si="14"/>
        <v>0</v>
      </c>
      <c r="F48" s="22">
        <f>IF(ISNUMBER(D48), $B64 * E48, "")</f>
        <v>0</v>
      </c>
      <c r="G48" s="30">
        <v>39.6</v>
      </c>
      <c r="H48" s="21">
        <f t="shared" si="15"/>
        <v>2.5316455696202892E-3</v>
      </c>
      <c r="I48" s="105">
        <f>IF(ISNUMBER(G48), $B64 * H48, "")</f>
        <v>379.74683544304338</v>
      </c>
      <c r="J48" s="20">
        <v>39.9</v>
      </c>
      <c r="K48" s="21">
        <f t="shared" si="16"/>
        <v>1.0126582278480976E-2</v>
      </c>
      <c r="L48" s="22">
        <f>IF(ISNUMBER(J48), $B64 * K48, "")</f>
        <v>1518.9873417721465</v>
      </c>
      <c r="M48" s="30">
        <v>39</v>
      </c>
      <c r="N48" s="21">
        <f t="shared" si="17"/>
        <v>-1.2658227848101266E-2</v>
      </c>
      <c r="O48" s="22">
        <f>IF(ISNUMBER(M48), $B64 * N48, "")</f>
        <v>-1898.7341772151899</v>
      </c>
      <c r="Q48" s="264"/>
      <c r="R48" s="264"/>
      <c r="S48" s="264"/>
    </row>
    <row r="49" spans="1:19" ht="17.25" customHeight="1" thickBot="1">
      <c r="A49" s="125" t="s">
        <v>186</v>
      </c>
      <c r="B49" s="129">
        <v>16.399999999999999</v>
      </c>
      <c r="C49" s="80">
        <v>6.1349693000000002E-3</v>
      </c>
      <c r="D49" s="106">
        <v>16.399999999999999</v>
      </c>
      <c r="E49" s="107">
        <f>IF(ISNUMBER(D49), (D49 - $B49) / $B49, "")</f>
        <v>0</v>
      </c>
      <c r="F49" s="108">
        <f>IF(ISNUMBER(D49), $B64 * E49, "")</f>
        <v>0</v>
      </c>
      <c r="G49" s="109">
        <v>16.600000000000001</v>
      </c>
      <c r="H49" s="107">
        <f>IF(ISNUMBER(G49), (G49 - $B49) / $B49, "")</f>
        <v>1.2195121951219686E-2</v>
      </c>
      <c r="I49" s="110">
        <f>IF(ISNUMBER(G49), $B64 * H49, "")</f>
        <v>1829.268292682953</v>
      </c>
      <c r="J49" s="106">
        <v>16.600000000000001</v>
      </c>
      <c r="K49" s="107">
        <f>IF(ISNUMBER(J49), (J49 - $B49) / $B49, "")</f>
        <v>1.2195121951219686E-2</v>
      </c>
      <c r="L49" s="108">
        <f>IF(ISNUMBER(J49), $B64 * K49, "")</f>
        <v>1829.268292682953</v>
      </c>
      <c r="M49" s="109">
        <v>16.399999999999999</v>
      </c>
      <c r="N49" s="107">
        <f>IF(ISNUMBER(M49), (M49 - $B49) / $B49, "")</f>
        <v>0</v>
      </c>
      <c r="O49" s="108">
        <f>IF(ISNUMBER(M49), $B64 * N49, "")</f>
        <v>0</v>
      </c>
      <c r="Q49" s="264"/>
      <c r="R49" s="264"/>
      <c r="S49" s="264"/>
    </row>
    <row r="50" spans="1:19" ht="17.25" customHeight="1" thickBot="1">
      <c r="A50" s="125" t="s">
        <v>248</v>
      </c>
      <c r="B50" s="126">
        <v>98.4</v>
      </c>
      <c r="C50" s="77">
        <v>5.1072523000000002E-3</v>
      </c>
      <c r="D50" s="15">
        <v>98.9</v>
      </c>
      <c r="E50" s="32">
        <f t="shared" ref="E50:E53" si="18">IF(ISNUMBER(D50), (D50 - $B50) / $B50, "")</f>
        <v>5.08130081300813E-3</v>
      </c>
      <c r="F50" s="18">
        <f>IF(ISNUMBER(D50), $B64 * E50, "")</f>
        <v>762.19512195121945</v>
      </c>
      <c r="G50" s="31">
        <v>98.6</v>
      </c>
      <c r="H50" s="32">
        <f t="shared" ref="H50:H53" si="19">IF(ISNUMBER(G50), (G50 - $B50) / $B50, "")</f>
        <v>2.0325203252031365E-3</v>
      </c>
      <c r="I50" s="101">
        <f>IF(ISNUMBER(G50), $B64 * H50, "")</f>
        <v>304.87804878047046</v>
      </c>
      <c r="J50" s="15">
        <v>98.8</v>
      </c>
      <c r="K50" s="32">
        <f t="shared" ref="K50:K53" si="20">IF(ISNUMBER(J50), (J50 - $B50) / $B50, "")</f>
        <v>4.0650406504064169E-3</v>
      </c>
      <c r="L50" s="18">
        <f>IF(ISNUMBER(J50), $B64 * K50, "")</f>
        <v>609.75609756096253</v>
      </c>
      <c r="M50" s="31">
        <v>97.6</v>
      </c>
      <c r="N50" s="32">
        <f t="shared" ref="N50:N53" si="21">IF(ISNUMBER(M50), (M50 - $B50) / $B50, "")</f>
        <v>-8.1300813008131235E-3</v>
      </c>
      <c r="O50" s="18">
        <f>IF(ISNUMBER(M50), $B64 * N50, "")</f>
        <v>-1219.5121951219685</v>
      </c>
      <c r="Q50" s="264"/>
      <c r="R50" s="264"/>
      <c r="S50" s="264"/>
    </row>
    <row r="51" spans="1:19" ht="17.25" customHeight="1" thickBot="1">
      <c r="A51" s="125" t="s">
        <v>328</v>
      </c>
      <c r="B51" s="126">
        <v>0.23100000000000001</v>
      </c>
      <c r="C51" s="77">
        <v>4.3478261000000004E-3</v>
      </c>
      <c r="D51" s="15">
        <v>0.23300000000000001</v>
      </c>
      <c r="E51" s="32">
        <f t="shared" si="18"/>
        <v>8.6580086580086649E-3</v>
      </c>
      <c r="F51" s="18">
        <f>IF(ISNUMBER(D51), $B64 * E51, "")</f>
        <v>1298.7012987012997</v>
      </c>
      <c r="G51" s="31">
        <v>0.23100000000000001</v>
      </c>
      <c r="H51" s="32">
        <f t="shared" si="19"/>
        <v>0</v>
      </c>
      <c r="I51" s="101">
        <f>IF(ISNUMBER(G51), $B64 * H51, "")</f>
        <v>0</v>
      </c>
      <c r="J51" s="15">
        <v>0.23100000000000001</v>
      </c>
      <c r="K51" s="32">
        <f t="shared" si="20"/>
        <v>0</v>
      </c>
      <c r="L51" s="18">
        <f>IF(ISNUMBER(J51), $B64 * K51, "")</f>
        <v>0</v>
      </c>
      <c r="M51" s="31">
        <v>0.22900000000000001</v>
      </c>
      <c r="N51" s="32">
        <f t="shared" si="21"/>
        <v>-8.6580086580086649E-3</v>
      </c>
      <c r="O51" s="18">
        <f>IF(ISNUMBER(M51), $B64 * N51, "")</f>
        <v>-1298.7012987012997</v>
      </c>
      <c r="Q51" s="264"/>
      <c r="R51" s="264"/>
      <c r="S51" s="264"/>
    </row>
    <row r="52" spans="1:19" ht="17.25" customHeight="1" thickBot="1">
      <c r="A52" s="125" t="s">
        <v>232</v>
      </c>
      <c r="B52" s="126">
        <v>83.2</v>
      </c>
      <c r="C52" s="77">
        <v>2.4096386000000002E-3</v>
      </c>
      <c r="D52" s="15">
        <v>84.4</v>
      </c>
      <c r="E52" s="32">
        <f t="shared" si="18"/>
        <v>1.4423076923076957E-2</v>
      </c>
      <c r="F52" s="18">
        <f>IF(ISNUMBER(D52), $B64 * E52, "")</f>
        <v>2163.4615384615436</v>
      </c>
      <c r="G52" s="31">
        <v>84.4</v>
      </c>
      <c r="H52" s="32">
        <f t="shared" si="19"/>
        <v>1.4423076923076957E-2</v>
      </c>
      <c r="I52" s="101">
        <f>IF(ISNUMBER(G52), $B64 * H52, "")</f>
        <v>2163.4615384615436</v>
      </c>
      <c r="J52" s="15">
        <v>84.8</v>
      </c>
      <c r="K52" s="32">
        <f t="shared" si="20"/>
        <v>1.9230769230769162E-2</v>
      </c>
      <c r="L52" s="18">
        <f>IF(ISNUMBER(J52), $B64 * K52, "")</f>
        <v>2884.6153846153743</v>
      </c>
      <c r="M52" s="31">
        <v>83.5</v>
      </c>
      <c r="N52" s="32">
        <f t="shared" si="21"/>
        <v>3.6057692307691963E-3</v>
      </c>
      <c r="O52" s="18">
        <f>IF(ISNUMBER(M52), $B64 * N52, "")</f>
        <v>540.86538461537941</v>
      </c>
      <c r="Q52" s="33"/>
      <c r="R52" s="33"/>
    </row>
    <row r="53" spans="1:19" ht="17.25" customHeight="1" thickBot="1">
      <c r="A53" s="130" t="s">
        <v>202</v>
      </c>
      <c r="B53" s="131">
        <v>20.8</v>
      </c>
      <c r="C53" s="79">
        <v>0</v>
      </c>
      <c r="D53" s="24">
        <v>21</v>
      </c>
      <c r="E53" s="25">
        <f t="shared" si="18"/>
        <v>9.6153846153845812E-3</v>
      </c>
      <c r="F53" s="104">
        <f>IF(ISNUMBER(D53), $B64 * E53, "")</f>
        <v>1442.3076923076871</v>
      </c>
      <c r="G53" s="102">
        <v>21.3</v>
      </c>
      <c r="H53" s="25">
        <f t="shared" si="19"/>
        <v>2.4038461538461536E-2</v>
      </c>
      <c r="I53" s="103">
        <f>IF(ISNUMBER(G53), $B64 * H53, "")</f>
        <v>3605.7692307692305</v>
      </c>
      <c r="J53" s="24">
        <v>21.4</v>
      </c>
      <c r="K53" s="25">
        <f t="shared" si="20"/>
        <v>2.8846153846153744E-2</v>
      </c>
      <c r="L53" s="104">
        <f>IF(ISNUMBER(J53), $B64 * K53, "")</f>
        <v>4326.9230769230617</v>
      </c>
      <c r="M53" s="102">
        <v>21.5</v>
      </c>
      <c r="N53" s="25">
        <f t="shared" si="21"/>
        <v>3.3653846153846118E-2</v>
      </c>
      <c r="O53" s="104">
        <f>IF(ISNUMBER(M53), $B64 * N53, "")</f>
        <v>5048.0769230769174</v>
      </c>
      <c r="Q53" s="265"/>
      <c r="R53" s="266"/>
      <c r="S53" s="267"/>
    </row>
    <row r="54" spans="1:19" ht="17.25" customHeight="1">
      <c r="A54" s="123" t="s">
        <v>206</v>
      </c>
      <c r="B54" s="124">
        <v>16</v>
      </c>
      <c r="C54" s="76">
        <v>0</v>
      </c>
      <c r="D54" s="13">
        <v>16.100000000000001</v>
      </c>
      <c r="E54" s="14">
        <f>IF(ISNUMBER(D54), (D54 - $B54) / $B54, "")</f>
        <v>6.2500000000000888E-3</v>
      </c>
      <c r="F54" s="16">
        <f>IF(ISNUMBER(D54), $B64 * E54, "")</f>
        <v>937.5000000000133</v>
      </c>
      <c r="G54" s="29">
        <v>16.3</v>
      </c>
      <c r="H54" s="14">
        <f>IF(ISNUMBER(G54), (G54 - $B54) / $B54, "")</f>
        <v>1.8750000000000044E-2</v>
      </c>
      <c r="I54" s="100">
        <f>IF(ISNUMBER(G54), $B64 * H54, "")</f>
        <v>2812.5000000000068</v>
      </c>
      <c r="J54" s="13">
        <v>16.3</v>
      </c>
      <c r="K54" s="14">
        <f>IF(ISNUMBER(J54), (J54 - $B54) / $B54, "")</f>
        <v>1.8750000000000044E-2</v>
      </c>
      <c r="L54" s="16">
        <f>IF(ISNUMBER(J54), $B64 * K54, "")</f>
        <v>2812.5000000000068</v>
      </c>
      <c r="M54" s="29">
        <v>16</v>
      </c>
      <c r="N54" s="14">
        <f>IF(ISNUMBER(M54), (M54 - $B54) / $B54, "")</f>
        <v>0</v>
      </c>
      <c r="O54" s="16">
        <f>IF(ISNUMBER(M54), $B64 * N54, "")</f>
        <v>0</v>
      </c>
      <c r="Q54" s="268"/>
      <c r="R54" s="269"/>
      <c r="S54" s="270"/>
    </row>
    <row r="55" spans="1:19" ht="17.25" customHeight="1" thickBot="1">
      <c r="A55" s="125" t="s">
        <v>214</v>
      </c>
      <c r="B55" s="126">
        <v>12.2</v>
      </c>
      <c r="C55" s="77">
        <v>0</v>
      </c>
      <c r="D55" s="15">
        <v>12.2</v>
      </c>
      <c r="E55" s="32">
        <f t="shared" ref="E55:E58" si="22">IF(ISNUMBER(D55), (D55 - $B55) / $B55, "")</f>
        <v>0</v>
      </c>
      <c r="F55" s="18">
        <f>IF(ISNUMBER(D55), $B64 * E55, "")</f>
        <v>0</v>
      </c>
      <c r="G55" s="31">
        <v>12.5</v>
      </c>
      <c r="H55" s="32">
        <f t="shared" ref="H55:H58" si="23">IF(ISNUMBER(G55), (G55 - $B55) / $B55, "")</f>
        <v>2.4590163934426288E-2</v>
      </c>
      <c r="I55" s="101">
        <f>IF(ISNUMBER(G55), $B64 * H55, "")</f>
        <v>3688.5245901639432</v>
      </c>
      <c r="J55" s="15">
        <v>12.5</v>
      </c>
      <c r="K55" s="32">
        <f t="shared" ref="K55:K58" si="24">IF(ISNUMBER(J55), (J55 - $B55) / $B55, "")</f>
        <v>2.4590163934426288E-2</v>
      </c>
      <c r="L55" s="18">
        <f>IF(ISNUMBER(J55), $B64 * K55, "")</f>
        <v>3688.5245901639432</v>
      </c>
      <c r="M55" s="31">
        <v>12.4</v>
      </c>
      <c r="N55" s="32">
        <f t="shared" ref="N55:N58" si="25">IF(ISNUMBER(M55), (M55 - $B55) / $B55, "")</f>
        <v>1.6393442622950907E-2</v>
      </c>
      <c r="O55" s="18">
        <f>IF(ISNUMBER(M55), $B64 * N55, "")</f>
        <v>2459.0163934426359</v>
      </c>
      <c r="Q55" s="271"/>
      <c r="R55" s="272"/>
      <c r="S55" s="273"/>
    </row>
    <row r="56" spans="1:19" ht="17.25" customHeight="1" thickBot="1">
      <c r="A56" s="125" t="s">
        <v>208</v>
      </c>
      <c r="B56" s="126">
        <v>19.100000000000001</v>
      </c>
      <c r="C56" s="77">
        <v>0</v>
      </c>
      <c r="D56" s="15">
        <v>19.3</v>
      </c>
      <c r="E56" s="32">
        <f t="shared" si="22"/>
        <v>1.0471204188481638E-2</v>
      </c>
      <c r="F56" s="18">
        <f>IF(ISNUMBER(D56), $B64 * E56, "")</f>
        <v>1570.6806282722457</v>
      </c>
      <c r="G56" s="31">
        <v>19.7</v>
      </c>
      <c r="H56" s="32">
        <f t="shared" si="23"/>
        <v>3.1413612565444914E-2</v>
      </c>
      <c r="I56" s="101">
        <f>IF(ISNUMBER(G56), $B64 * H56, "")</f>
        <v>4712.0418848167374</v>
      </c>
      <c r="J56" s="15">
        <v>19.7</v>
      </c>
      <c r="K56" s="32">
        <f t="shared" si="24"/>
        <v>3.1413612565444914E-2</v>
      </c>
      <c r="L56" s="18">
        <f>IF(ISNUMBER(J56), $B64 * K56, "")</f>
        <v>4712.0418848167374</v>
      </c>
      <c r="M56" s="31">
        <v>19.8</v>
      </c>
      <c r="N56" s="32">
        <f t="shared" si="25"/>
        <v>3.6649214659685826E-2</v>
      </c>
      <c r="O56" s="18">
        <f>IF(ISNUMBER(M56), $B64 * N56, "")</f>
        <v>5497.3821989528742</v>
      </c>
      <c r="Q56" s="264"/>
      <c r="R56" s="264"/>
      <c r="S56" s="264"/>
    </row>
    <row r="57" spans="1:19" ht="17.25" customHeight="1" thickBot="1">
      <c r="A57" s="125" t="s">
        <v>188</v>
      </c>
      <c r="B57" s="126">
        <v>18.399999999999999</v>
      </c>
      <c r="C57" s="77">
        <v>0</v>
      </c>
      <c r="D57" s="15">
        <v>18.7</v>
      </c>
      <c r="E57" s="32">
        <f t="shared" si="22"/>
        <v>1.6304347826086998E-2</v>
      </c>
      <c r="F57" s="18">
        <f>IF(ISNUMBER(D57), $B64 * E57, "")</f>
        <v>2445.6521739130499</v>
      </c>
      <c r="G57" s="31">
        <v>18.899999999999999</v>
      </c>
      <c r="H57" s="32">
        <f t="shared" si="23"/>
        <v>2.7173913043478264E-2</v>
      </c>
      <c r="I57" s="101">
        <f>IF(ISNUMBER(G57), $B64 * H57, "")</f>
        <v>4076.0869565217395</v>
      </c>
      <c r="J57" s="15">
        <v>18.899999999999999</v>
      </c>
      <c r="K57" s="32">
        <f t="shared" si="24"/>
        <v>2.7173913043478264E-2</v>
      </c>
      <c r="L57" s="18">
        <f>IF(ISNUMBER(J57), $B64 * K57, "")</f>
        <v>4076.0869565217395</v>
      </c>
      <c r="M57" s="31">
        <v>18.7</v>
      </c>
      <c r="N57" s="32">
        <f t="shared" si="25"/>
        <v>1.6304347826086998E-2</v>
      </c>
      <c r="O57" s="18">
        <f>IF(ISNUMBER(M57), $B64 * N57, "")</f>
        <v>2445.6521739130499</v>
      </c>
      <c r="Q57" s="274"/>
      <c r="R57" s="274"/>
      <c r="S57" s="274"/>
    </row>
    <row r="58" spans="1:19" ht="17.25" customHeight="1" thickBot="1">
      <c r="A58" s="127" t="s">
        <v>72</v>
      </c>
      <c r="B58" s="128">
        <v>34.9</v>
      </c>
      <c r="C58" s="78">
        <v>-2.8571428999999999E-3</v>
      </c>
      <c r="D58" s="20">
        <v>35.299999999999997</v>
      </c>
      <c r="E58" s="21">
        <f t="shared" si="22"/>
        <v>1.1461318051575891E-2</v>
      </c>
      <c r="F58" s="22">
        <f>IF(ISNUMBER(D58), $B64 * E58, "")</f>
        <v>1719.1977077363836</v>
      </c>
      <c r="G58" s="30">
        <v>36.799999999999997</v>
      </c>
      <c r="H58" s="21">
        <f t="shared" si="23"/>
        <v>5.4441260744985634E-2</v>
      </c>
      <c r="I58" s="105">
        <f>IF(ISNUMBER(G58), $B64 * H58, "")</f>
        <v>8166.1891117478453</v>
      </c>
      <c r="J58" s="20">
        <v>37.4</v>
      </c>
      <c r="K58" s="21">
        <f t="shared" si="24"/>
        <v>7.163323782234958E-2</v>
      </c>
      <c r="L58" s="22">
        <f>IF(ISNUMBER(J58), $B64 * K58, "")</f>
        <v>10744.985673352438</v>
      </c>
      <c r="M58" s="30">
        <v>36.6</v>
      </c>
      <c r="N58" s="21">
        <f t="shared" si="25"/>
        <v>4.8710601719197791E-2</v>
      </c>
      <c r="O58" s="22">
        <f>IF(ISNUMBER(M58), $B64 * N58, "")</f>
        <v>7306.5902578796686</v>
      </c>
      <c r="Q58" s="274"/>
      <c r="R58" s="274"/>
      <c r="S58" s="274"/>
    </row>
    <row r="59" spans="1:19" ht="17.25" customHeight="1" thickBot="1">
      <c r="A59" s="125" t="s">
        <v>148</v>
      </c>
      <c r="B59" s="129">
        <v>14.5</v>
      </c>
      <c r="C59" s="80">
        <v>-1.36054422E-2</v>
      </c>
      <c r="D59" s="106">
        <v>14.6</v>
      </c>
      <c r="E59" s="107">
        <f>IF(ISNUMBER(D59), (D59 - $B59) / $B59, "")</f>
        <v>6.8965517241379067E-3</v>
      </c>
      <c r="F59" s="108">
        <f>IF(ISNUMBER(D59), $B64 * E59, "")</f>
        <v>1034.4827586206859</v>
      </c>
      <c r="G59" s="109">
        <v>14.7</v>
      </c>
      <c r="H59" s="107">
        <f>IF(ISNUMBER(G59), (G59 - $B59) / $B59, "")</f>
        <v>1.3793103448275813E-2</v>
      </c>
      <c r="I59" s="110">
        <f>IF(ISNUMBER(G59), $B64 * H59, "")</f>
        <v>2068.9655172413718</v>
      </c>
      <c r="J59" s="106">
        <v>15.1</v>
      </c>
      <c r="K59" s="107">
        <f>IF(ISNUMBER(J59), (J59 - $B59) / $B59, "")</f>
        <v>4.1379310344827565E-2</v>
      </c>
      <c r="L59" s="108">
        <f>IF(ISNUMBER(J59), $B64 * K59, "")</f>
        <v>6206.896551724135</v>
      </c>
      <c r="M59" s="109">
        <v>14.5</v>
      </c>
      <c r="N59" s="107">
        <f>IF(ISNUMBER(M59), (M59 - $B59) / $B59, "")</f>
        <v>0</v>
      </c>
      <c r="O59" s="108">
        <f>IF(ISNUMBER(M59), $B64 * N59, "")</f>
        <v>0</v>
      </c>
      <c r="Q59" s="264"/>
      <c r="R59" s="264"/>
      <c r="S59" s="264"/>
    </row>
    <row r="60" spans="1:19" ht="17.25" customHeight="1" thickBot="1">
      <c r="A60" s="125" t="s">
        <v>200</v>
      </c>
      <c r="B60" s="126">
        <v>89</v>
      </c>
      <c r="C60" s="77">
        <v>-3.2608695700000002E-2</v>
      </c>
      <c r="D60" s="15">
        <v>89.4</v>
      </c>
      <c r="E60" s="32">
        <f t="shared" ref="E60:E63" si="26">IF(ISNUMBER(D60), (D60 - $B60) / $B60, "")</f>
        <v>4.4943820224719738E-3</v>
      </c>
      <c r="F60" s="18">
        <f>IF(ISNUMBER(D60), $B64 * E60, "")</f>
        <v>674.15730337079606</v>
      </c>
      <c r="G60" s="31">
        <v>89.3</v>
      </c>
      <c r="H60" s="32">
        <f t="shared" ref="H60:H63" si="27">IF(ISNUMBER(G60), (G60 - $B60) / $B60, "")</f>
        <v>3.3707865168539006E-3</v>
      </c>
      <c r="I60" s="101">
        <f>IF(ISNUMBER(G60), $B64 * H60, "")</f>
        <v>505.61797752808508</v>
      </c>
      <c r="J60" s="15">
        <v>89</v>
      </c>
      <c r="K60" s="32">
        <f t="shared" ref="K60:K63" si="28">IF(ISNUMBER(J60), (J60 - $B60) / $B60, "")</f>
        <v>0</v>
      </c>
      <c r="L60" s="18">
        <f>IF(ISNUMBER(J60), $B64 * K60, "")</f>
        <v>0</v>
      </c>
      <c r="M60" s="31">
        <v>88.1</v>
      </c>
      <c r="N60" s="32">
        <f t="shared" ref="N60:N63" si="29">IF(ISNUMBER(M60), (M60 - $B60) / $B60, "")</f>
        <v>-1.0112359550561861E-2</v>
      </c>
      <c r="O60" s="18">
        <f>IF(ISNUMBER(M60), $B64 * N60, "")</f>
        <v>-1516.8539325842792</v>
      </c>
      <c r="Q60" s="264"/>
      <c r="R60" s="264"/>
      <c r="S60" s="264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64"/>
      <c r="R61" s="264"/>
      <c r="S61" s="264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53"/>
      <c r="R62" s="254"/>
      <c r="S62" s="255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56"/>
      <c r="R63" s="257"/>
      <c r="S63" s="258"/>
    </row>
    <row r="64" spans="1:19" ht="17.25" customHeight="1" thickBot="1">
      <c r="A64" s="132" t="s">
        <v>268</v>
      </c>
      <c r="B64" s="317">
        <f>$B$37</f>
        <v>150000</v>
      </c>
      <c r="C64" s="318"/>
      <c r="D64" s="26" t="s">
        <v>269</v>
      </c>
      <c r="E64" s="27">
        <f>IF(COUNT(E44:E63), SUM(E44:E63) / COUNT(E44:E63), 0)</f>
        <v>6.2318545599412394E-3</v>
      </c>
      <c r="F64" s="28">
        <f>SUM(F44:F63)</f>
        <v>15891.229127850162</v>
      </c>
      <c r="G64" s="26" t="s">
        <v>269</v>
      </c>
      <c r="H64" s="27">
        <f>IF(COUNT(H44:H63), SUM(H44:H63) / COUNT(H44:H63), 0)</f>
        <v>1.3913913193828733E-2</v>
      </c>
      <c r="I64" s="28">
        <f>SUM(I44:I63)</f>
        <v>35480.478644263269</v>
      </c>
      <c r="J64" s="26" t="s">
        <v>269</v>
      </c>
      <c r="K64" s="27">
        <f>IF(COUNT(K44:K63), SUM(K44:K63) / COUNT(K44:K63), 0)</f>
        <v>1.8288621774404924E-2</v>
      </c>
      <c r="L64" s="28">
        <f>SUM(L44:L63)</f>
        <v>46635.985524732554</v>
      </c>
      <c r="M64" s="26" t="s">
        <v>269</v>
      </c>
      <c r="N64" s="27">
        <f>IF(COUNT(N44:N63), SUM(N44:N63) / COUNT(N44:N63), 0)</f>
        <v>5.9337589772784768E-3</v>
      </c>
      <c r="O64" s="28">
        <f>SUM(O44:O63)</f>
        <v>15131.085392060115</v>
      </c>
      <c r="Q64" s="259"/>
      <c r="R64" s="260"/>
      <c r="S64" s="261"/>
    </row>
    <row r="65" spans="1:19" ht="17.25" customHeight="1"/>
    <row r="66" spans="1:19" ht="17.25" customHeight="1" thickBot="1"/>
    <row r="67" spans="1:19" ht="17.25" thickBot="1">
      <c r="A67" s="275" t="s">
        <v>45</v>
      </c>
      <c r="B67" s="276"/>
      <c r="C67" s="276"/>
      <c r="D67" s="276"/>
      <c r="E67" s="276"/>
      <c r="F67" s="276"/>
      <c r="G67" s="276"/>
      <c r="H67" s="276"/>
      <c r="I67" s="276"/>
      <c r="J67" s="276"/>
      <c r="K67" s="276"/>
      <c r="L67" s="276"/>
      <c r="M67" s="276"/>
      <c r="N67" s="276"/>
      <c r="O67" s="277"/>
      <c r="Q67" s="274"/>
      <c r="R67" s="274"/>
      <c r="S67" s="274"/>
    </row>
    <row r="68" spans="1:19" ht="17.25" thickBot="1">
      <c r="A68" s="241" t="s">
        <v>265</v>
      </c>
      <c r="B68" s="275" t="s">
        <v>49</v>
      </c>
      <c r="C68" s="277"/>
      <c r="D68" s="275" t="s">
        <v>58</v>
      </c>
      <c r="E68" s="276"/>
      <c r="F68" s="277"/>
      <c r="G68" s="278">
        <f>_xlfn.IFNA(VLOOKUP(B68, 현재가테이블!$B$2:$D$200, 2, FALSE), "-")</f>
        <v>74050000</v>
      </c>
      <c r="H68" s="279"/>
      <c r="I68" s="280"/>
      <c r="J68" s="275" t="s">
        <v>59</v>
      </c>
      <c r="K68" s="276"/>
      <c r="L68" s="277"/>
      <c r="M68" s="281">
        <f>_xlfn.IFNA(VLOOKUP(B68, 현재가테이블!$B$2:$D$200, 3, FALSE), "-")</f>
        <v>-1.04236269E-2</v>
      </c>
      <c r="N68" s="282"/>
      <c r="O68" s="283"/>
      <c r="Q68" s="274"/>
      <c r="R68" s="274"/>
      <c r="S68" s="274"/>
    </row>
    <row r="69" spans="1:19" ht="17.25" thickBot="1">
      <c r="A69" s="319" t="s">
        <v>55</v>
      </c>
      <c r="B69" s="315" t="str">
        <f>TEXT($G$1, "[$-ko-KR]yyyy-mm-dd(ddd) ") &amp; "오전 00:00"</f>
        <v>2021-10-22(금) 오전 00:00</v>
      </c>
      <c r="C69" s="316"/>
      <c r="D69" s="288" t="str">
        <f>TEXT($G$1, "[$-ko-KR]yyyy-mm-dd(ddd) ") &amp; "오후 14:00"</f>
        <v>2021-10-22(금) 오후 14:00</v>
      </c>
      <c r="E69" s="289"/>
      <c r="F69" s="290"/>
      <c r="G69" s="288" t="str">
        <f>TEXT($G$1, "[$-ko-KR]yyyy-mm-dd(ddd) ") &amp; "오후 19:00"</f>
        <v>2021-10-22(금) 오후 19:00</v>
      </c>
      <c r="H69" s="289"/>
      <c r="I69" s="290"/>
      <c r="J69" s="288" t="str">
        <f>TEXT($G$1, "[$-ko-KR]yyyy-mm-dd(ddd) ") &amp; "오후 21:00"</f>
        <v>2021-10-22(금) 오후 21:00</v>
      </c>
      <c r="K69" s="289"/>
      <c r="L69" s="290"/>
      <c r="M69" s="288" t="str">
        <f>TEXT($G$1+1, "[$-ko-KR]yyyy-mm-dd(ddd) ") &amp; "오전 00:00"</f>
        <v>2021-10-23(토) 오전 00:00</v>
      </c>
      <c r="N69" s="289"/>
      <c r="O69" s="290"/>
      <c r="Q69" s="274"/>
      <c r="R69" s="274"/>
      <c r="S69" s="274"/>
    </row>
    <row r="70" spans="1:19" ht="17.25" thickBot="1">
      <c r="A70" s="320"/>
      <c r="B70" s="121" t="s">
        <v>58</v>
      </c>
      <c r="C70" s="122" t="s">
        <v>59</v>
      </c>
      <c r="D70" s="2" t="s">
        <v>58</v>
      </c>
      <c r="E70" s="10" t="s">
        <v>266</v>
      </c>
      <c r="F70" s="11" t="s">
        <v>267</v>
      </c>
      <c r="G70" s="242" t="s">
        <v>58</v>
      </c>
      <c r="H70" s="243" t="s">
        <v>266</v>
      </c>
      <c r="I70" s="244" t="s">
        <v>267</v>
      </c>
      <c r="J70" s="10" t="s">
        <v>58</v>
      </c>
      <c r="K70" s="10" t="s">
        <v>266</v>
      </c>
      <c r="L70" s="115" t="s">
        <v>267</v>
      </c>
      <c r="M70" s="2" t="s">
        <v>58</v>
      </c>
      <c r="N70" s="10" t="s">
        <v>266</v>
      </c>
      <c r="O70" s="66" t="s">
        <v>267</v>
      </c>
      <c r="Q70" s="264"/>
      <c r="R70" s="264"/>
      <c r="S70" s="264"/>
    </row>
    <row r="71" spans="1:19" ht="17.25" thickBot="1">
      <c r="A71" s="123" t="s">
        <v>126</v>
      </c>
      <c r="B71" s="124">
        <v>165</v>
      </c>
      <c r="C71" s="76">
        <v>3.7735849100000003E-2</v>
      </c>
      <c r="D71" s="13">
        <v>162</v>
      </c>
      <c r="E71" s="14">
        <f>IF(ISNUMBER(D71), (D71 - $B71) / $B71, "")</f>
        <v>-1.8181818181818181E-2</v>
      </c>
      <c r="F71" s="16">
        <f>IF(ISNUMBER(D71), $B91 * E71, "")</f>
        <v>-2727.272727272727</v>
      </c>
      <c r="G71" s="29">
        <v>162</v>
      </c>
      <c r="H71" s="14">
        <f>IF(ISNUMBER(G71), (G71 - $B71) / $B71, "")</f>
        <v>-1.8181818181818181E-2</v>
      </c>
      <c r="I71" s="100">
        <f>IF(ISNUMBER(G71), $B91 * H71, "")</f>
        <v>-2727.272727272727</v>
      </c>
      <c r="J71" s="13">
        <v>162</v>
      </c>
      <c r="K71" s="14">
        <f>IF(ISNUMBER(J71), (J71 - $B71) / $B71, "")</f>
        <v>-1.8181818181818181E-2</v>
      </c>
      <c r="L71" s="16">
        <f>IF(ISNUMBER(J71), $B91 * K71, "")</f>
        <v>-2727.272727272727</v>
      </c>
      <c r="M71" s="29">
        <v>157</v>
      </c>
      <c r="N71" s="14">
        <f>IF(ISNUMBER(M71), (M71 - $B71) / $B71, "")</f>
        <v>-4.8484848484848485E-2</v>
      </c>
      <c r="O71" s="16">
        <f>IF(ISNUMBER(M71), $B91 * N71, "")</f>
        <v>-7272.727272727273</v>
      </c>
      <c r="Q71" s="274"/>
      <c r="R71" s="274"/>
      <c r="S71" s="274"/>
    </row>
    <row r="72" spans="1:19" ht="17.25" thickBot="1">
      <c r="A72" s="125" t="s">
        <v>116</v>
      </c>
      <c r="B72" s="126">
        <v>235</v>
      </c>
      <c r="C72" s="77">
        <v>2.6200873400000001E-2</v>
      </c>
      <c r="D72" s="15">
        <v>236</v>
      </c>
      <c r="E72" s="32">
        <f t="shared" ref="E72:E75" si="30">IF(ISNUMBER(D72), (D72 - $B72) / $B72, "")</f>
        <v>4.2553191489361703E-3</v>
      </c>
      <c r="F72" s="18">
        <f>IF(ISNUMBER(D72), $B91 * E72, "")</f>
        <v>638.29787234042556</v>
      </c>
      <c r="G72" s="31">
        <v>233</v>
      </c>
      <c r="H72" s="32">
        <f t="shared" ref="H72:H75" si="31">IF(ISNUMBER(G72), (G72 - $B72) / $B72, "")</f>
        <v>-8.5106382978723406E-3</v>
      </c>
      <c r="I72" s="101">
        <f>IF(ISNUMBER(G72), $B91 * H72, "")</f>
        <v>-1276.5957446808511</v>
      </c>
      <c r="J72" s="15">
        <v>235</v>
      </c>
      <c r="K72" s="32">
        <f t="shared" ref="K72:K75" si="32">IF(ISNUMBER(J72), (J72 - $B72) / $B72, "")</f>
        <v>0</v>
      </c>
      <c r="L72" s="18">
        <f>IF(ISNUMBER(J72), $B91 * K72, "")</f>
        <v>0</v>
      </c>
      <c r="M72" s="31">
        <v>230</v>
      </c>
      <c r="N72" s="32">
        <f t="shared" ref="N72:N75" si="33">IF(ISNUMBER(M72), (M72 - $B72) / $B72, "")</f>
        <v>-2.1276595744680851E-2</v>
      </c>
      <c r="O72" s="18">
        <f>IF(ISNUMBER(M72), $B91 * N72, "")</f>
        <v>-3191.4893617021276</v>
      </c>
      <c r="Q72" s="274"/>
      <c r="R72" s="274"/>
      <c r="S72" s="274"/>
    </row>
    <row r="73" spans="1:19" ht="17.25" thickBot="1">
      <c r="A73" s="125" t="s">
        <v>330</v>
      </c>
      <c r="B73" s="126">
        <v>475</v>
      </c>
      <c r="C73" s="77">
        <v>2.3706896599999999E-2</v>
      </c>
      <c r="D73" s="15">
        <v>470</v>
      </c>
      <c r="E73" s="32">
        <f t="shared" si="30"/>
        <v>-1.0526315789473684E-2</v>
      </c>
      <c r="F73" s="18">
        <f>IF(ISNUMBER(D73), $B91 * E73, "")</f>
        <v>-1578.9473684210525</v>
      </c>
      <c r="G73" s="31">
        <v>468</v>
      </c>
      <c r="H73" s="32">
        <f t="shared" si="31"/>
        <v>-1.4736842105263158E-2</v>
      </c>
      <c r="I73" s="101">
        <f>IF(ISNUMBER(G73), $B91 * H73, "")</f>
        <v>-2210.5263157894738</v>
      </c>
      <c r="J73" s="15">
        <v>467</v>
      </c>
      <c r="K73" s="32">
        <f t="shared" si="32"/>
        <v>-1.6842105263157894E-2</v>
      </c>
      <c r="L73" s="18">
        <f>IF(ISNUMBER(J73), $B91 * K73, "")</f>
        <v>-2526.3157894736842</v>
      </c>
      <c r="M73" s="31">
        <v>464</v>
      </c>
      <c r="N73" s="32">
        <f t="shared" si="33"/>
        <v>-2.3157894736842106E-2</v>
      </c>
      <c r="O73" s="18">
        <f>IF(ISNUMBER(M73), $B91 * N73, "")</f>
        <v>-3473.6842105263158</v>
      </c>
      <c r="Q73" s="264"/>
      <c r="R73" s="264"/>
      <c r="S73" s="264"/>
    </row>
    <row r="74" spans="1:19" ht="17.25" thickBot="1">
      <c r="A74" s="125" t="s">
        <v>160</v>
      </c>
      <c r="B74" s="126">
        <v>109</v>
      </c>
      <c r="C74" s="77">
        <v>1.8691588799999999E-2</v>
      </c>
      <c r="D74" s="15">
        <v>109</v>
      </c>
      <c r="E74" s="32">
        <f t="shared" si="30"/>
        <v>0</v>
      </c>
      <c r="F74" s="18">
        <f>IF(ISNUMBER(D74), $B91 * E74, "")</f>
        <v>0</v>
      </c>
      <c r="G74" s="31">
        <v>107</v>
      </c>
      <c r="H74" s="32">
        <f t="shared" si="31"/>
        <v>-1.834862385321101E-2</v>
      </c>
      <c r="I74" s="101">
        <f>IF(ISNUMBER(G74), $B91 * H74, "")</f>
        <v>-2752.2935779816517</v>
      </c>
      <c r="J74" s="15">
        <v>109</v>
      </c>
      <c r="K74" s="32">
        <f t="shared" si="32"/>
        <v>0</v>
      </c>
      <c r="L74" s="18">
        <f>IF(ISNUMBER(J74), $B91 * K74, "")</f>
        <v>0</v>
      </c>
      <c r="M74" s="31">
        <v>107</v>
      </c>
      <c r="N74" s="32">
        <f t="shared" si="33"/>
        <v>-1.834862385321101E-2</v>
      </c>
      <c r="O74" s="18">
        <f>IF(ISNUMBER(M74), $B91 * N74, "")</f>
        <v>-2752.2935779816517</v>
      </c>
      <c r="Q74" s="264"/>
      <c r="R74" s="264"/>
      <c r="S74" s="264"/>
    </row>
    <row r="75" spans="1:19" ht="17.25" thickBot="1">
      <c r="A75" s="127" t="s">
        <v>80</v>
      </c>
      <c r="B75" s="128">
        <v>862</v>
      </c>
      <c r="C75" s="78">
        <v>1.77095632E-2</v>
      </c>
      <c r="D75" s="20">
        <v>858</v>
      </c>
      <c r="E75" s="21">
        <f t="shared" si="30"/>
        <v>-4.6403712296983757E-3</v>
      </c>
      <c r="F75" s="22">
        <f>IF(ISNUMBER(D75), $B91 * E75, "")</f>
        <v>-696.05568445475637</v>
      </c>
      <c r="G75" s="30">
        <v>857</v>
      </c>
      <c r="H75" s="21">
        <f t="shared" si="31"/>
        <v>-5.8004640371229696E-3</v>
      </c>
      <c r="I75" s="105">
        <f>IF(ISNUMBER(G75), $B91 * H75, "")</f>
        <v>-870.06960556844547</v>
      </c>
      <c r="J75" s="20">
        <v>865</v>
      </c>
      <c r="K75" s="21">
        <f t="shared" si="32"/>
        <v>3.4802784222737818E-3</v>
      </c>
      <c r="L75" s="22">
        <f>IF(ISNUMBER(J75), $B91 * K75, "")</f>
        <v>522.04176334106728</v>
      </c>
      <c r="M75" s="30">
        <v>856</v>
      </c>
      <c r="N75" s="21">
        <f t="shared" si="33"/>
        <v>-6.9605568445475635E-3</v>
      </c>
      <c r="O75" s="22">
        <f>IF(ISNUMBER(M75), $B91 * N75, "")</f>
        <v>-1044.0835266821346</v>
      </c>
      <c r="Q75" s="264"/>
      <c r="R75" s="264"/>
      <c r="S75" s="264"/>
    </row>
    <row r="76" spans="1:19" ht="17.25" thickBot="1">
      <c r="A76" s="125" t="s">
        <v>164</v>
      </c>
      <c r="B76" s="129">
        <v>232</v>
      </c>
      <c r="C76" s="80">
        <v>1.75438596E-2</v>
      </c>
      <c r="D76" s="106">
        <v>232</v>
      </c>
      <c r="E76" s="107">
        <f>IF(ISNUMBER(D76), (D76 - $B76) / $B76, "")</f>
        <v>0</v>
      </c>
      <c r="F76" s="108">
        <f>IF(ISNUMBER(D76), $B91 * E76, "")</f>
        <v>0</v>
      </c>
      <c r="G76" s="109">
        <v>238</v>
      </c>
      <c r="H76" s="107">
        <f>IF(ISNUMBER(G76), (G76 - $B76) / $B76, "")</f>
        <v>2.5862068965517241E-2</v>
      </c>
      <c r="I76" s="110">
        <f>IF(ISNUMBER(G76), $B91 * H76, "")</f>
        <v>3879.3103448275861</v>
      </c>
      <c r="J76" s="106">
        <v>241</v>
      </c>
      <c r="K76" s="107">
        <f>IF(ISNUMBER(J76), (J76 - $B76) / $B76, "")</f>
        <v>3.8793103448275863E-2</v>
      </c>
      <c r="L76" s="108">
        <f>IF(ISNUMBER(J76), $B91 * K76, "")</f>
        <v>5818.9655172413795</v>
      </c>
      <c r="M76" s="109">
        <v>239</v>
      </c>
      <c r="N76" s="107">
        <f>IF(ISNUMBER(M76), (M76 - $B76) / $B76, "")</f>
        <v>3.017241379310345E-2</v>
      </c>
      <c r="O76" s="108">
        <f>IF(ISNUMBER(M76), $B91 * N76, "")</f>
        <v>4525.8620689655172</v>
      </c>
      <c r="Q76" s="264"/>
      <c r="R76" s="264"/>
      <c r="S76" s="264"/>
    </row>
    <row r="77" spans="1:19" ht="17.25" thickBot="1">
      <c r="A77" s="125" t="s">
        <v>130</v>
      </c>
      <c r="B77" s="126">
        <v>118</v>
      </c>
      <c r="C77" s="77">
        <v>1.7241379300000002E-2</v>
      </c>
      <c r="D77" s="15">
        <v>118</v>
      </c>
      <c r="E77" s="32">
        <f t="shared" ref="E77:E80" si="34">IF(ISNUMBER(D77), (D77 - $B77) / $B77, "")</f>
        <v>0</v>
      </c>
      <c r="F77" s="18">
        <f>IF(ISNUMBER(D77), $B91 * E77, "")</f>
        <v>0</v>
      </c>
      <c r="G77" s="31">
        <v>124</v>
      </c>
      <c r="H77" s="32">
        <f t="shared" ref="H77:H80" si="35">IF(ISNUMBER(G77), (G77 - $B77) / $B77, "")</f>
        <v>5.0847457627118647E-2</v>
      </c>
      <c r="I77" s="101">
        <f>IF(ISNUMBER(G77), $B91 * H77, "")</f>
        <v>7627.1186440677975</v>
      </c>
      <c r="J77" s="15">
        <v>124</v>
      </c>
      <c r="K77" s="32">
        <f t="shared" ref="K77:K80" si="36">IF(ISNUMBER(J77), (J77 - $B77) / $B77, "")</f>
        <v>5.0847457627118647E-2</v>
      </c>
      <c r="L77" s="18">
        <f>IF(ISNUMBER(J77), $B91 * K77, "")</f>
        <v>7627.1186440677975</v>
      </c>
      <c r="M77" s="31">
        <v>122</v>
      </c>
      <c r="N77" s="32">
        <f t="shared" ref="N77:N80" si="37">IF(ISNUMBER(M77), (M77 - $B77) / $B77, "")</f>
        <v>3.3898305084745763E-2</v>
      </c>
      <c r="O77" s="18">
        <f>IF(ISNUMBER(M77), $B91 * N77, "")</f>
        <v>5084.7457627118647</v>
      </c>
      <c r="Q77" s="264"/>
      <c r="R77" s="264"/>
      <c r="S77" s="264"/>
    </row>
    <row r="78" spans="1:19" ht="17.25" thickBot="1">
      <c r="A78" s="125" t="s">
        <v>236</v>
      </c>
      <c r="B78" s="126">
        <v>126</v>
      </c>
      <c r="C78" s="77">
        <v>1.6129032299999999E-2</v>
      </c>
      <c r="D78" s="15">
        <v>126</v>
      </c>
      <c r="E78" s="32">
        <f t="shared" si="34"/>
        <v>0</v>
      </c>
      <c r="F78" s="18">
        <f>IF(ISNUMBER(D78), $B91 * E78, "")</f>
        <v>0</v>
      </c>
      <c r="G78" s="31">
        <v>128</v>
      </c>
      <c r="H78" s="32">
        <f t="shared" si="35"/>
        <v>1.5873015873015872E-2</v>
      </c>
      <c r="I78" s="101">
        <f>IF(ISNUMBER(G78), $B91 * H78, "")</f>
        <v>2380.9523809523807</v>
      </c>
      <c r="J78" s="15">
        <v>128</v>
      </c>
      <c r="K78" s="32">
        <f t="shared" si="36"/>
        <v>1.5873015873015872E-2</v>
      </c>
      <c r="L78" s="18">
        <f>IF(ISNUMBER(J78), $B91 * K78, "")</f>
        <v>2380.9523809523807</v>
      </c>
      <c r="M78" s="31">
        <v>127</v>
      </c>
      <c r="N78" s="32">
        <f t="shared" si="37"/>
        <v>7.9365079365079361E-3</v>
      </c>
      <c r="O78" s="18">
        <f>IF(ISNUMBER(M78), $B91 * N78, "")</f>
        <v>1190.4761904761904</v>
      </c>
      <c r="Q78" s="264"/>
      <c r="R78" s="264"/>
      <c r="S78" s="264"/>
    </row>
    <row r="79" spans="1:19" ht="17.25" thickBot="1">
      <c r="A79" s="125" t="s">
        <v>51</v>
      </c>
      <c r="B79" s="126">
        <v>465</v>
      </c>
      <c r="C79" s="77">
        <v>1.5283842799999999E-2</v>
      </c>
      <c r="D79" s="15">
        <v>461</v>
      </c>
      <c r="E79" s="32">
        <f t="shared" si="34"/>
        <v>-8.6021505376344086E-3</v>
      </c>
      <c r="F79" s="18">
        <f>IF(ISNUMBER(D79), $B91 * E79, "")</f>
        <v>-1290.3225806451612</v>
      </c>
      <c r="G79" s="31">
        <v>459</v>
      </c>
      <c r="H79" s="32">
        <f t="shared" si="35"/>
        <v>-1.2903225806451613E-2</v>
      </c>
      <c r="I79" s="101">
        <f>IF(ISNUMBER(G79), $B91 * H79, "")</f>
        <v>-1935.483870967742</v>
      </c>
      <c r="J79" s="15">
        <v>460</v>
      </c>
      <c r="K79" s="32">
        <f t="shared" si="36"/>
        <v>-1.0752688172043012E-2</v>
      </c>
      <c r="L79" s="18">
        <f>IF(ISNUMBER(J79), $B91 * K79, "")</f>
        <v>-1612.9032258064517</v>
      </c>
      <c r="M79" s="31">
        <v>455</v>
      </c>
      <c r="N79" s="32">
        <f t="shared" si="37"/>
        <v>-2.1505376344086023E-2</v>
      </c>
      <c r="O79" s="18">
        <f>IF(ISNUMBER(M79), $B91 * N79, "")</f>
        <v>-3225.8064516129034</v>
      </c>
      <c r="Q79" s="33"/>
      <c r="R79" s="33"/>
    </row>
    <row r="80" spans="1:19" ht="17.25" thickBot="1">
      <c r="A80" s="130" t="s">
        <v>57</v>
      </c>
      <c r="B80" s="131">
        <v>215</v>
      </c>
      <c r="C80" s="79">
        <v>1.4150943399999999E-2</v>
      </c>
      <c r="D80" s="24">
        <v>216</v>
      </c>
      <c r="E80" s="25">
        <f t="shared" si="34"/>
        <v>4.6511627906976744E-3</v>
      </c>
      <c r="F80" s="104">
        <f>IF(ISNUMBER(D80), $B91 * E80, "")</f>
        <v>697.67441860465112</v>
      </c>
      <c r="G80" s="102">
        <v>215</v>
      </c>
      <c r="H80" s="25">
        <f t="shared" si="35"/>
        <v>0</v>
      </c>
      <c r="I80" s="103">
        <f>IF(ISNUMBER(G80), $B91 * H80, "")</f>
        <v>0</v>
      </c>
      <c r="J80" s="24">
        <v>215</v>
      </c>
      <c r="K80" s="25">
        <f t="shared" si="36"/>
        <v>0</v>
      </c>
      <c r="L80" s="104">
        <f>IF(ISNUMBER(J80), $B91 * K80, "")</f>
        <v>0</v>
      </c>
      <c r="M80" s="102">
        <v>212</v>
      </c>
      <c r="N80" s="25">
        <f t="shared" si="37"/>
        <v>-1.3953488372093023E-2</v>
      </c>
      <c r="O80" s="104">
        <f>IF(ISNUMBER(M80), $B91 * N80, "")</f>
        <v>-2093.0232558139533</v>
      </c>
      <c r="Q80" s="265"/>
      <c r="R80" s="266"/>
      <c r="S80" s="267"/>
    </row>
    <row r="81" spans="1:19">
      <c r="A81" s="123" t="s">
        <v>264</v>
      </c>
      <c r="B81" s="124">
        <v>302</v>
      </c>
      <c r="C81" s="76">
        <v>1.34228188E-2</v>
      </c>
      <c r="D81" s="13">
        <v>300</v>
      </c>
      <c r="E81" s="14">
        <f>IF(ISNUMBER(D81), (D81 - $B81) / $B81, "")</f>
        <v>-6.6225165562913907E-3</v>
      </c>
      <c r="F81" s="16">
        <f>IF(ISNUMBER(D81), $B91 * E81, "")</f>
        <v>-993.37748344370857</v>
      </c>
      <c r="G81" s="29">
        <v>299</v>
      </c>
      <c r="H81" s="14">
        <f>IF(ISNUMBER(G81), (G81 - $B81) / $B81, "")</f>
        <v>-9.9337748344370865E-3</v>
      </c>
      <c r="I81" s="100">
        <f>IF(ISNUMBER(G81), $B91 * H81, "")</f>
        <v>-1490.0662251655631</v>
      </c>
      <c r="J81" s="13">
        <v>301</v>
      </c>
      <c r="K81" s="14">
        <f>IF(ISNUMBER(J81), (J81 - $B81) / $B81, "")</f>
        <v>-3.3112582781456954E-3</v>
      </c>
      <c r="L81" s="16">
        <f>IF(ISNUMBER(J81), $B91 * K81, "")</f>
        <v>-496.68874172185429</v>
      </c>
      <c r="M81" s="29">
        <v>294</v>
      </c>
      <c r="N81" s="14">
        <f>IF(ISNUMBER(M81), (M81 - $B81) / $B81, "")</f>
        <v>-2.6490066225165563E-2</v>
      </c>
      <c r="O81" s="16">
        <f>IF(ISNUMBER(M81), $B91 * N81, "")</f>
        <v>-3973.5099337748343</v>
      </c>
      <c r="Q81" s="268"/>
      <c r="R81" s="269"/>
      <c r="S81" s="270"/>
    </row>
    <row r="82" spans="1:19" ht="17.25" thickBot="1">
      <c r="A82" s="125" t="s">
        <v>112</v>
      </c>
      <c r="B82" s="126">
        <v>937</v>
      </c>
      <c r="C82" s="77">
        <v>1.18790497E-2</v>
      </c>
      <c r="D82" s="15">
        <v>941</v>
      </c>
      <c r="E82" s="32">
        <f t="shared" ref="E82:E85" si="38">IF(ISNUMBER(D82), (D82 - $B82) / $B82, "")</f>
        <v>4.2689434364994666E-3</v>
      </c>
      <c r="F82" s="18">
        <f>IF(ISNUMBER(D82), $B91 * E82, "")</f>
        <v>640.34151547492002</v>
      </c>
      <c r="G82" s="31">
        <v>939</v>
      </c>
      <c r="H82" s="32">
        <f t="shared" ref="H82:H85" si="39">IF(ISNUMBER(G82), (G82 - $B82) / $B82, "")</f>
        <v>2.1344717182497333E-3</v>
      </c>
      <c r="I82" s="101">
        <f>IF(ISNUMBER(G82), $B91 * H82, "")</f>
        <v>320.17075773746001</v>
      </c>
      <c r="J82" s="15">
        <v>940</v>
      </c>
      <c r="K82" s="32">
        <f t="shared" ref="K82:K85" si="40">IF(ISNUMBER(J82), (J82 - $B82) / $B82, "")</f>
        <v>3.2017075773745998E-3</v>
      </c>
      <c r="L82" s="18">
        <f>IF(ISNUMBER(J82), $B91 * K82, "")</f>
        <v>480.25613660618995</v>
      </c>
      <c r="M82" s="31">
        <v>923</v>
      </c>
      <c r="N82" s="32">
        <f t="shared" ref="N82:N85" si="41">IF(ISNUMBER(M82), (M82 - $B82) / $B82, "")</f>
        <v>-1.4941302027748132E-2</v>
      </c>
      <c r="O82" s="18">
        <f>IF(ISNUMBER(M82), $B91 * N82, "")</f>
        <v>-2241.1953041622196</v>
      </c>
      <c r="Q82" s="271"/>
      <c r="R82" s="272"/>
      <c r="S82" s="273"/>
    </row>
    <row r="83" spans="1:19" ht="17.25" thickBot="1">
      <c r="A83" s="125" t="s">
        <v>61</v>
      </c>
      <c r="B83" s="126">
        <v>977</v>
      </c>
      <c r="C83" s="77">
        <v>1.13871636E-2</v>
      </c>
      <c r="D83" s="15">
        <v>978</v>
      </c>
      <c r="E83" s="32">
        <f t="shared" si="38"/>
        <v>1.0235414534288639E-3</v>
      </c>
      <c r="F83" s="18">
        <f>IF(ISNUMBER(D83), $B91 * E83, "")</f>
        <v>153.5312180143296</v>
      </c>
      <c r="G83" s="31">
        <v>976</v>
      </c>
      <c r="H83" s="32">
        <f t="shared" si="39"/>
        <v>-1.0235414534288639E-3</v>
      </c>
      <c r="I83" s="101">
        <f>IF(ISNUMBER(G83), $B91 * H83, "")</f>
        <v>-153.5312180143296</v>
      </c>
      <c r="J83" s="15">
        <v>984</v>
      </c>
      <c r="K83" s="32">
        <f t="shared" si="40"/>
        <v>7.164790174002047E-3</v>
      </c>
      <c r="L83" s="18">
        <f>IF(ISNUMBER(J83), $B91 * K83, "")</f>
        <v>1074.7185261003071</v>
      </c>
      <c r="M83" s="31">
        <v>970</v>
      </c>
      <c r="N83" s="32">
        <f t="shared" si="41"/>
        <v>-7.164790174002047E-3</v>
      </c>
      <c r="O83" s="18">
        <f>IF(ISNUMBER(M83), $B91 * N83, "")</f>
        <v>-1074.7185261003071</v>
      </c>
      <c r="Q83" s="264"/>
      <c r="R83" s="264"/>
      <c r="S83" s="264"/>
    </row>
    <row r="84" spans="1:19" ht="17.25" thickBot="1">
      <c r="A84" s="125" t="s">
        <v>86</v>
      </c>
      <c r="B84" s="126">
        <v>391</v>
      </c>
      <c r="C84" s="77">
        <v>1.0335917300000001E-2</v>
      </c>
      <c r="D84" s="15">
        <v>391</v>
      </c>
      <c r="E84" s="32">
        <f t="shared" si="38"/>
        <v>0</v>
      </c>
      <c r="F84" s="18">
        <f>IF(ISNUMBER(D84), $B91 * E84, "")</f>
        <v>0</v>
      </c>
      <c r="G84" s="31">
        <v>398</v>
      </c>
      <c r="H84" s="32">
        <f t="shared" si="39"/>
        <v>1.7902813299232736E-2</v>
      </c>
      <c r="I84" s="101">
        <f>IF(ISNUMBER(G84), $B91 * H84, "")</f>
        <v>2685.4219948849104</v>
      </c>
      <c r="J84" s="15">
        <v>401</v>
      </c>
      <c r="K84" s="32">
        <f t="shared" si="40"/>
        <v>2.557544757033248E-2</v>
      </c>
      <c r="L84" s="18">
        <f>IF(ISNUMBER(J84), $B91 * K84, "")</f>
        <v>3836.3171355498721</v>
      </c>
      <c r="M84" s="31">
        <v>394</v>
      </c>
      <c r="N84" s="32">
        <f t="shared" si="41"/>
        <v>7.6726342710997444E-3</v>
      </c>
      <c r="O84" s="18">
        <f>IF(ISNUMBER(M84), $B91 * N84, "")</f>
        <v>1150.8951406649617</v>
      </c>
      <c r="Q84" s="274"/>
      <c r="R84" s="274"/>
      <c r="S84" s="274"/>
    </row>
    <row r="85" spans="1:19" ht="17.25" thickBot="1">
      <c r="A85" s="127" t="s">
        <v>142</v>
      </c>
      <c r="B85" s="128">
        <v>116</v>
      </c>
      <c r="C85" s="78">
        <v>8.6956522000000008E-3</v>
      </c>
      <c r="D85" s="20">
        <v>117</v>
      </c>
      <c r="E85" s="21">
        <f t="shared" si="38"/>
        <v>8.6206896551724137E-3</v>
      </c>
      <c r="F85" s="22">
        <f>IF(ISNUMBER(D85), $B91 * E85, "")</f>
        <v>1293.1034482758621</v>
      </c>
      <c r="G85" s="30">
        <v>116</v>
      </c>
      <c r="H85" s="21">
        <f t="shared" si="39"/>
        <v>0</v>
      </c>
      <c r="I85" s="105">
        <f>IF(ISNUMBER(G85), $B91 * H85, "")</f>
        <v>0</v>
      </c>
      <c r="J85" s="20">
        <v>116</v>
      </c>
      <c r="K85" s="21">
        <f t="shared" si="40"/>
        <v>0</v>
      </c>
      <c r="L85" s="22">
        <f>IF(ISNUMBER(J85), $B91 * K85, "")</f>
        <v>0</v>
      </c>
      <c r="M85" s="30">
        <v>114</v>
      </c>
      <c r="N85" s="21">
        <f t="shared" si="41"/>
        <v>-1.7241379310344827E-2</v>
      </c>
      <c r="O85" s="22">
        <f>IF(ISNUMBER(M85), $B91 * N85, "")</f>
        <v>-2586.2068965517242</v>
      </c>
      <c r="Q85" s="274"/>
      <c r="R85" s="274"/>
      <c r="S85" s="274"/>
    </row>
    <row r="86" spans="1:19" ht="17.25" thickBot="1">
      <c r="A86" s="125" t="s">
        <v>136</v>
      </c>
      <c r="B86" s="129">
        <v>351</v>
      </c>
      <c r="C86" s="80">
        <v>8.6206896999999998E-3</v>
      </c>
      <c r="D86" s="106">
        <v>350</v>
      </c>
      <c r="E86" s="107">
        <f>IF(ISNUMBER(D86), (D86 - $B86) / $B86, "")</f>
        <v>-2.8490028490028491E-3</v>
      </c>
      <c r="F86" s="108">
        <f>IF(ISNUMBER(D86), $B91 * E86, "")</f>
        <v>-427.35042735042737</v>
      </c>
      <c r="G86" s="109">
        <v>364</v>
      </c>
      <c r="H86" s="107">
        <f>IF(ISNUMBER(G86), (G86 - $B86) / $B86, "")</f>
        <v>3.7037037037037035E-2</v>
      </c>
      <c r="I86" s="110">
        <f>IF(ISNUMBER(G86), $B91 * H86, "")</f>
        <v>5555.5555555555557</v>
      </c>
      <c r="J86" s="106">
        <v>364</v>
      </c>
      <c r="K86" s="107">
        <f>IF(ISNUMBER(J86), (J86 - $B86) / $B86, "")</f>
        <v>3.7037037037037035E-2</v>
      </c>
      <c r="L86" s="108">
        <f>IF(ISNUMBER(J86), $B91 * K86, "")</f>
        <v>5555.5555555555557</v>
      </c>
      <c r="M86" s="109">
        <v>362</v>
      </c>
      <c r="N86" s="107">
        <f>IF(ISNUMBER(M86), (M86 - $B86) / $B86, "")</f>
        <v>3.1339031339031341E-2</v>
      </c>
      <c r="O86" s="108">
        <f>IF(ISNUMBER(M86), $B91 * N86, "")</f>
        <v>4700.8547008547012</v>
      </c>
      <c r="Q86" s="264"/>
      <c r="R86" s="264"/>
      <c r="S86" s="264"/>
    </row>
    <row r="87" spans="1:19" ht="17.25" thickBot="1">
      <c r="A87" s="125" t="s">
        <v>198</v>
      </c>
      <c r="B87" s="126">
        <v>208</v>
      </c>
      <c r="C87" s="77">
        <v>4.8309179000000004E-3</v>
      </c>
      <c r="D87" s="15">
        <v>209</v>
      </c>
      <c r="E87" s="32">
        <f t="shared" ref="E87:E90" si="42">IF(ISNUMBER(D87), (D87 - $B87) / $B87, "")</f>
        <v>4.807692307692308E-3</v>
      </c>
      <c r="F87" s="18">
        <f>IF(ISNUMBER(D87), $B91 * E87, "")</f>
        <v>721.15384615384619</v>
      </c>
      <c r="G87" s="31">
        <v>211</v>
      </c>
      <c r="H87" s="32">
        <f t="shared" ref="H87:H90" si="43">IF(ISNUMBER(G87), (G87 - $B87) / $B87, "")</f>
        <v>1.4423076923076924E-2</v>
      </c>
      <c r="I87" s="101">
        <f>IF(ISNUMBER(G87), $B91 * H87, "")</f>
        <v>2163.4615384615386</v>
      </c>
      <c r="J87" s="15">
        <v>211</v>
      </c>
      <c r="K87" s="32">
        <f t="shared" ref="K87:K90" si="44">IF(ISNUMBER(J87), (J87 - $B87) / $B87, "")</f>
        <v>1.4423076923076924E-2</v>
      </c>
      <c r="L87" s="18">
        <f>IF(ISNUMBER(J87), $B91 * K87, "")</f>
        <v>2163.4615384615386</v>
      </c>
      <c r="M87" s="31">
        <v>210</v>
      </c>
      <c r="N87" s="32">
        <f t="shared" ref="N87:N90" si="45">IF(ISNUMBER(M87), (M87 - $B87) / $B87, "")</f>
        <v>9.6153846153846159E-3</v>
      </c>
      <c r="O87" s="18">
        <f>IF(ISNUMBER(M87), $B91 * N87, "")</f>
        <v>1442.3076923076924</v>
      </c>
      <c r="Q87" s="264"/>
      <c r="R87" s="264"/>
      <c r="S87" s="264"/>
    </row>
    <row r="88" spans="1:19" ht="17.25" thickBot="1">
      <c r="A88" s="125" t="s">
        <v>240</v>
      </c>
      <c r="B88" s="126">
        <v>659</v>
      </c>
      <c r="C88" s="77">
        <v>4.5731707000000003E-3</v>
      </c>
      <c r="D88" s="15">
        <v>658</v>
      </c>
      <c r="E88" s="32">
        <f t="shared" si="42"/>
        <v>-1.5174506828528073E-3</v>
      </c>
      <c r="F88" s="18">
        <f>IF(ISNUMBER(D88), $B91 * E88, "")</f>
        <v>-227.6176024279211</v>
      </c>
      <c r="G88" s="31">
        <v>663</v>
      </c>
      <c r="H88" s="32">
        <f t="shared" si="43"/>
        <v>6.0698027314112293E-3</v>
      </c>
      <c r="I88" s="101">
        <f>IF(ISNUMBER(G88), $B91 * H88, "")</f>
        <v>910.4704097116844</v>
      </c>
      <c r="J88" s="15">
        <v>665</v>
      </c>
      <c r="K88" s="32">
        <f t="shared" si="44"/>
        <v>9.104704097116844E-3</v>
      </c>
      <c r="L88" s="18">
        <f>IF(ISNUMBER(J88), $B91 * K88, "")</f>
        <v>1365.7056145675267</v>
      </c>
      <c r="M88" s="31">
        <v>659</v>
      </c>
      <c r="N88" s="32">
        <f t="shared" si="45"/>
        <v>0</v>
      </c>
      <c r="O88" s="18">
        <f>IF(ISNUMBER(M88), $B91 * N88, "")</f>
        <v>0</v>
      </c>
      <c r="Q88" s="264"/>
      <c r="R88" s="264"/>
      <c r="S88" s="264"/>
    </row>
    <row r="89" spans="1:19">
      <c r="A89" s="125" t="s">
        <v>228</v>
      </c>
      <c r="B89" s="126">
        <v>354</v>
      </c>
      <c r="C89" s="77">
        <v>2.8328612E-3</v>
      </c>
      <c r="D89" s="15">
        <v>356</v>
      </c>
      <c r="E89" s="32">
        <f t="shared" si="42"/>
        <v>5.6497175141242938E-3</v>
      </c>
      <c r="F89" s="18">
        <f>IF(ISNUMBER(D89), $B91 * E89, "")</f>
        <v>847.45762711864404</v>
      </c>
      <c r="G89" s="31">
        <v>364</v>
      </c>
      <c r="H89" s="32">
        <f t="shared" si="43"/>
        <v>2.8248587570621469E-2</v>
      </c>
      <c r="I89" s="101">
        <f>IF(ISNUMBER(G89), $B91 * H89, "")</f>
        <v>4237.2881355932204</v>
      </c>
      <c r="J89" s="15">
        <v>369</v>
      </c>
      <c r="K89" s="32">
        <f t="shared" si="44"/>
        <v>4.2372881355932202E-2</v>
      </c>
      <c r="L89" s="18">
        <f>IF(ISNUMBER(J89), $B91 * K89, "")</f>
        <v>6355.9322033898306</v>
      </c>
      <c r="M89" s="31">
        <v>363</v>
      </c>
      <c r="N89" s="32">
        <f t="shared" si="45"/>
        <v>2.5423728813559324E-2</v>
      </c>
      <c r="O89" s="18">
        <f>IF(ISNUMBER(M89), $B91 * N89, "")</f>
        <v>3813.5593220338988</v>
      </c>
      <c r="Q89" s="253"/>
      <c r="R89" s="254"/>
      <c r="S89" s="255"/>
    </row>
    <row r="90" spans="1:19" ht="17.25" thickBot="1">
      <c r="A90" s="130" t="s">
        <v>172</v>
      </c>
      <c r="B90" s="131">
        <v>432</v>
      </c>
      <c r="C90" s="79">
        <v>2.3201856E-3</v>
      </c>
      <c r="D90" s="24">
        <v>436</v>
      </c>
      <c r="E90" s="25">
        <f t="shared" si="42"/>
        <v>9.2592592592592587E-3</v>
      </c>
      <c r="F90" s="104">
        <f>IF(ISNUMBER(D90), $B91 * E90, "")</f>
        <v>1388.8888888888889</v>
      </c>
      <c r="G90" s="102">
        <v>438</v>
      </c>
      <c r="H90" s="25">
        <f t="shared" si="43"/>
        <v>1.3888888888888888E-2</v>
      </c>
      <c r="I90" s="103">
        <f>IF(ISNUMBER(G90), $B91 * H90, "")</f>
        <v>2083.333333333333</v>
      </c>
      <c r="J90" s="24">
        <v>438</v>
      </c>
      <c r="K90" s="25">
        <f t="shared" si="44"/>
        <v>1.3888888888888888E-2</v>
      </c>
      <c r="L90" s="104">
        <f>IF(ISNUMBER(J90), $B91 * K90, "")</f>
        <v>2083.333333333333</v>
      </c>
      <c r="M90" s="102">
        <v>436</v>
      </c>
      <c r="N90" s="25">
        <f t="shared" si="45"/>
        <v>9.2592592592592587E-3</v>
      </c>
      <c r="O90" s="104">
        <f>IF(ISNUMBER(M90), $B91 * N90, "")</f>
        <v>1388.8888888888889</v>
      </c>
      <c r="Q90" s="256"/>
      <c r="R90" s="257"/>
      <c r="S90" s="258"/>
    </row>
    <row r="91" spans="1:19" ht="17.25" thickBot="1">
      <c r="A91" s="132" t="s">
        <v>268</v>
      </c>
      <c r="B91" s="317">
        <f>$B$37</f>
        <v>150000</v>
      </c>
      <c r="C91" s="318"/>
      <c r="D91" s="26" t="s">
        <v>269</v>
      </c>
      <c r="E91" s="27">
        <f>IF(COUNT(E71:E90), SUM(E71:E90) / COUNT(E71:E90), 0)</f>
        <v>-5.2016501304806193E-4</v>
      </c>
      <c r="F91" s="28">
        <f>SUM(F71:F90)</f>
        <v>-1560.4950391441869</v>
      </c>
      <c r="G91" s="26" t="s">
        <v>269</v>
      </c>
      <c r="H91" s="27">
        <f>IF(COUNT(H71:H90), SUM(H71:H90) / COUNT(H71:H90), 0)</f>
        <v>6.1424146032282275E-3</v>
      </c>
      <c r="I91" s="28">
        <f>SUM(I71:I90)</f>
        <v>18427.243809684685</v>
      </c>
      <c r="J91" s="26" t="s">
        <v>269</v>
      </c>
      <c r="K91" s="27">
        <f>IF(COUNT(K71:K90), SUM(K71:K90) / COUNT(K71:K90), 0)</f>
        <v>1.0633725954964019E-2</v>
      </c>
      <c r="L91" s="28">
        <f>SUM(L71:L90)</f>
        <v>31901.177864892063</v>
      </c>
      <c r="M91" s="26" t="s">
        <v>269</v>
      </c>
      <c r="N91" s="27">
        <f>IF(COUNT(N71:N90), SUM(N71:N90) / COUNT(N71:N90), 0)</f>
        <v>-3.2103828502439103E-3</v>
      </c>
      <c r="O91" s="28">
        <f>SUM(O71:O90)</f>
        <v>-9631.1485507317248</v>
      </c>
      <c r="Q91" s="259"/>
      <c r="R91" s="260"/>
      <c r="S91" s="261"/>
    </row>
    <row r="93" spans="1:19" ht="17.25" thickBot="1"/>
    <row r="94" spans="1:19" ht="17.25" thickBot="1">
      <c r="A94" s="275" t="s">
        <v>46</v>
      </c>
      <c r="B94" s="276"/>
      <c r="C94" s="276"/>
      <c r="D94" s="276"/>
      <c r="E94" s="276"/>
      <c r="F94" s="276"/>
      <c r="G94" s="276"/>
      <c r="H94" s="276"/>
      <c r="I94" s="276"/>
      <c r="J94" s="276"/>
      <c r="K94" s="276"/>
      <c r="L94" s="276"/>
      <c r="M94" s="276"/>
      <c r="N94" s="276"/>
      <c r="O94" s="277"/>
      <c r="Q94" s="274"/>
      <c r="R94" s="274"/>
      <c r="S94" s="274"/>
    </row>
    <row r="95" spans="1:19" ht="17.25" thickBot="1">
      <c r="A95" s="241" t="s">
        <v>265</v>
      </c>
      <c r="B95" s="275" t="s">
        <v>49</v>
      </c>
      <c r="C95" s="277"/>
      <c r="D95" s="275" t="s">
        <v>58</v>
      </c>
      <c r="E95" s="276"/>
      <c r="F95" s="277"/>
      <c r="G95" s="278">
        <f>_xlfn.IFNA(VLOOKUP(B95, 현재가테이블!$B$2:$D$200, 2, FALSE), "-")</f>
        <v>74050000</v>
      </c>
      <c r="H95" s="279"/>
      <c r="I95" s="280"/>
      <c r="J95" s="275" t="s">
        <v>59</v>
      </c>
      <c r="K95" s="276"/>
      <c r="L95" s="277"/>
      <c r="M95" s="281">
        <f>_xlfn.IFNA(VLOOKUP(B95, 현재가테이블!$B$2:$D$200, 3, FALSE), "-")</f>
        <v>-1.04236269E-2</v>
      </c>
      <c r="N95" s="282"/>
      <c r="O95" s="283"/>
      <c r="Q95" s="274"/>
      <c r="R95" s="274"/>
      <c r="S95" s="274"/>
    </row>
    <row r="96" spans="1:19" ht="17.25" thickBot="1">
      <c r="A96" s="319" t="s">
        <v>55</v>
      </c>
      <c r="B96" s="315" t="str">
        <f>TEXT($G$1, "[$-ko-KR]yyyy-mm-dd(ddd) ") &amp; "오전 00:00"</f>
        <v>2021-10-22(금) 오전 00:00</v>
      </c>
      <c r="C96" s="316"/>
      <c r="D96" s="288" t="str">
        <f>TEXT($G$1, "[$-ko-KR]yyyy-mm-dd(ddd) ") &amp; "오후 14:00"</f>
        <v>2021-10-22(금) 오후 14:00</v>
      </c>
      <c r="E96" s="289"/>
      <c r="F96" s="290"/>
      <c r="G96" s="288" t="str">
        <f>TEXT($G$1, "[$-ko-KR]yyyy-mm-dd(ddd) ") &amp; "오후 19:00"</f>
        <v>2021-10-22(금) 오후 19:00</v>
      </c>
      <c r="H96" s="289"/>
      <c r="I96" s="290"/>
      <c r="J96" s="288" t="str">
        <f>TEXT($G$1, "[$-ko-KR]yyyy-mm-dd(ddd) ") &amp; "오후 21:00"</f>
        <v>2021-10-22(금) 오후 21:00</v>
      </c>
      <c r="K96" s="289"/>
      <c r="L96" s="290"/>
      <c r="M96" s="288" t="str">
        <f>TEXT($G$1+1, "[$-ko-KR]yyyy-mm-dd(ddd) ") &amp; "오전 00:00"</f>
        <v>2021-10-23(토) 오전 00:00</v>
      </c>
      <c r="N96" s="289"/>
      <c r="O96" s="290"/>
      <c r="Q96" s="274"/>
      <c r="R96" s="274"/>
      <c r="S96" s="274"/>
    </row>
    <row r="97" spans="1:19" ht="17.25" thickBot="1">
      <c r="A97" s="320"/>
      <c r="B97" s="121" t="s">
        <v>58</v>
      </c>
      <c r="C97" s="122" t="s">
        <v>59</v>
      </c>
      <c r="D97" s="2" t="s">
        <v>58</v>
      </c>
      <c r="E97" s="10" t="s">
        <v>266</v>
      </c>
      <c r="F97" s="11" t="s">
        <v>267</v>
      </c>
      <c r="G97" s="242" t="s">
        <v>58</v>
      </c>
      <c r="H97" s="243" t="s">
        <v>266</v>
      </c>
      <c r="I97" s="244" t="s">
        <v>267</v>
      </c>
      <c r="J97" s="10" t="s">
        <v>58</v>
      </c>
      <c r="K97" s="10" t="s">
        <v>266</v>
      </c>
      <c r="L97" s="115" t="s">
        <v>267</v>
      </c>
      <c r="M97" s="2" t="s">
        <v>58</v>
      </c>
      <c r="N97" s="10" t="s">
        <v>266</v>
      </c>
      <c r="O97" s="66" t="s">
        <v>267</v>
      </c>
      <c r="Q97" s="264"/>
      <c r="R97" s="264"/>
      <c r="S97" s="264"/>
    </row>
    <row r="98" spans="1:19" ht="17.25" thickBot="1">
      <c r="A98" s="123" t="s">
        <v>246</v>
      </c>
      <c r="B98" s="124">
        <v>2680</v>
      </c>
      <c r="C98" s="76">
        <v>6.3492063500000001E-2</v>
      </c>
      <c r="D98" s="13">
        <v>2755</v>
      </c>
      <c r="E98" s="14">
        <f>IF(ISNUMBER(D98), (D98 - $B98) / $B98, "")</f>
        <v>2.7985074626865673E-2</v>
      </c>
      <c r="F98" s="16">
        <f>IF(ISNUMBER(D98), $B118 * E98, "")</f>
        <v>4197.7611940298511</v>
      </c>
      <c r="G98" s="29">
        <v>2610</v>
      </c>
      <c r="H98" s="14">
        <f>IF(ISNUMBER(G98), (G98 - $B98) / $B98, "")</f>
        <v>-2.6119402985074626E-2</v>
      </c>
      <c r="I98" s="100">
        <f>IF(ISNUMBER(G98), $B118 * H98, "")</f>
        <v>-3917.9104477611941</v>
      </c>
      <c r="J98" s="13">
        <v>2630</v>
      </c>
      <c r="K98" s="14">
        <f>IF(ISNUMBER(J98), (J98 - $B98) / $B98, "")</f>
        <v>-1.8656716417910446E-2</v>
      </c>
      <c r="L98" s="16">
        <f>IF(ISNUMBER(J98), $B118 * K98, "")</f>
        <v>-2798.5074626865671</v>
      </c>
      <c r="M98" s="29">
        <v>2590</v>
      </c>
      <c r="N98" s="14">
        <f>IF(ISNUMBER(M98), (M98 - $B98) / $B98, "")</f>
        <v>-3.3582089552238806E-2</v>
      </c>
      <c r="O98" s="16">
        <f>IF(ISNUMBER(M98), $B118 * N98, "")</f>
        <v>-5037.313432835821</v>
      </c>
      <c r="Q98" s="274"/>
      <c r="R98" s="274"/>
      <c r="S98" s="274"/>
    </row>
    <row r="99" spans="1:19" ht="17.25" thickBot="1">
      <c r="A99" s="125" t="s">
        <v>336</v>
      </c>
      <c r="B99" s="126">
        <v>248900</v>
      </c>
      <c r="C99" s="77">
        <v>5.7349192899999998E-2</v>
      </c>
      <c r="D99" s="15">
        <v>251600</v>
      </c>
      <c r="E99" s="32">
        <f t="shared" ref="E99:E102" si="46">IF(ISNUMBER(D99), (D99 - $B99) / $B99, "")</f>
        <v>1.0847730012053034E-2</v>
      </c>
      <c r="F99" s="18">
        <f>IF(ISNUMBER(D99), $B118 * E99, "")</f>
        <v>1627.1595018079552</v>
      </c>
      <c r="G99" s="31">
        <v>245650</v>
      </c>
      <c r="H99" s="32">
        <f t="shared" ref="H99:H102" si="47">IF(ISNUMBER(G99), (G99 - $B99) / $B99, "")</f>
        <v>-1.3057452792286059E-2</v>
      </c>
      <c r="I99" s="101">
        <f>IF(ISNUMBER(G99), $B118 * H99, "")</f>
        <v>-1958.6179188429087</v>
      </c>
      <c r="J99" s="15">
        <v>248150</v>
      </c>
      <c r="K99" s="32">
        <f t="shared" ref="K99:K102" si="48">IF(ISNUMBER(J99), (J99 - $B99) / $B99, "")</f>
        <v>-3.013258336681398E-3</v>
      </c>
      <c r="L99" s="18">
        <f>IF(ISNUMBER(J99), $B118 * K99, "")</f>
        <v>-451.98875050220971</v>
      </c>
      <c r="M99" s="31">
        <v>258550</v>
      </c>
      <c r="N99" s="32">
        <f t="shared" ref="N99:N102" si="49">IF(ISNUMBER(M99), (M99 - $B99) / $B99, "")</f>
        <v>3.877059059863399E-2</v>
      </c>
      <c r="O99" s="18">
        <f>IF(ISNUMBER(M99), $B118 * N99, "")</f>
        <v>5815.5885897950984</v>
      </c>
      <c r="Q99" s="274"/>
      <c r="R99" s="274"/>
      <c r="S99" s="274"/>
    </row>
    <row r="100" spans="1:19" ht="17.25" thickBot="1">
      <c r="A100" s="125" t="s">
        <v>76</v>
      </c>
      <c r="B100" s="126">
        <v>36150</v>
      </c>
      <c r="C100" s="77">
        <v>4.2087056800000001E-2</v>
      </c>
      <c r="D100" s="15">
        <v>35400</v>
      </c>
      <c r="E100" s="32">
        <f t="shared" si="46"/>
        <v>-2.0746887966804978E-2</v>
      </c>
      <c r="F100" s="18">
        <f>IF(ISNUMBER(D100), $B118 * E100, "")</f>
        <v>-3112.0331950207469</v>
      </c>
      <c r="G100" s="31">
        <v>35400</v>
      </c>
      <c r="H100" s="32">
        <f t="shared" si="47"/>
        <v>-2.0746887966804978E-2</v>
      </c>
      <c r="I100" s="101">
        <f>IF(ISNUMBER(G100), $B118 * H100, "")</f>
        <v>-3112.0331950207469</v>
      </c>
      <c r="J100" s="15">
        <v>35700</v>
      </c>
      <c r="K100" s="32">
        <f t="shared" si="48"/>
        <v>-1.2448132780082987E-2</v>
      </c>
      <c r="L100" s="18">
        <f>IF(ISNUMBER(J100), $B118 * K100, "")</f>
        <v>-1867.2199170124479</v>
      </c>
      <c r="M100" s="31">
        <v>35590</v>
      </c>
      <c r="N100" s="32">
        <f t="shared" si="49"/>
        <v>-1.5491009681881052E-2</v>
      </c>
      <c r="O100" s="18">
        <f>IF(ISNUMBER(M100), $B118 * N100, "")</f>
        <v>-2323.6514522821576</v>
      </c>
      <c r="Q100" s="264"/>
      <c r="R100" s="264"/>
      <c r="S100" s="264"/>
    </row>
    <row r="101" spans="1:19" ht="17.25" thickBot="1">
      <c r="A101" s="125" t="s">
        <v>69</v>
      </c>
      <c r="B101" s="126">
        <v>9420</v>
      </c>
      <c r="C101" s="77">
        <v>4.14593698E-2</v>
      </c>
      <c r="D101" s="15">
        <v>9560</v>
      </c>
      <c r="E101" s="32">
        <f t="shared" si="46"/>
        <v>1.4861995753715499E-2</v>
      </c>
      <c r="F101" s="18">
        <f>IF(ISNUMBER(D101), $B118 * E101, "")</f>
        <v>2229.2993630573251</v>
      </c>
      <c r="G101" s="31">
        <v>9815</v>
      </c>
      <c r="H101" s="32">
        <f t="shared" si="47"/>
        <v>4.1932059447983012E-2</v>
      </c>
      <c r="I101" s="101">
        <f>IF(ISNUMBER(G101), $B118 * H101, "")</f>
        <v>6289.8089171974516</v>
      </c>
      <c r="J101" s="15">
        <v>9860</v>
      </c>
      <c r="K101" s="32">
        <f t="shared" si="48"/>
        <v>4.6709129511677279E-2</v>
      </c>
      <c r="L101" s="18">
        <f>IF(ISNUMBER(J101), $B118 * K101, "")</f>
        <v>7006.3694267515921</v>
      </c>
      <c r="M101" s="31">
        <v>9775</v>
      </c>
      <c r="N101" s="32">
        <f t="shared" si="49"/>
        <v>3.7685774946921442E-2</v>
      </c>
      <c r="O101" s="18">
        <f>IF(ISNUMBER(M101), $B118 * N101, "")</f>
        <v>5652.8662420382161</v>
      </c>
      <c r="Q101" s="264"/>
      <c r="R101" s="264"/>
      <c r="S101" s="264"/>
    </row>
    <row r="102" spans="1:19" ht="17.25" thickBot="1">
      <c r="A102" s="127" t="s">
        <v>126</v>
      </c>
      <c r="B102" s="128">
        <v>165</v>
      </c>
      <c r="C102" s="78">
        <v>3.7735849100000003E-2</v>
      </c>
      <c r="D102" s="20">
        <v>162</v>
      </c>
      <c r="E102" s="21">
        <f t="shared" si="46"/>
        <v>-1.8181818181818181E-2</v>
      </c>
      <c r="F102" s="22">
        <f>IF(ISNUMBER(D102), $B118 * E102, "")</f>
        <v>-2727.272727272727</v>
      </c>
      <c r="G102" s="30">
        <v>162</v>
      </c>
      <c r="H102" s="21">
        <f t="shared" si="47"/>
        <v>-1.8181818181818181E-2</v>
      </c>
      <c r="I102" s="105">
        <f>IF(ISNUMBER(G102), $B118 * H102, "")</f>
        <v>-2727.272727272727</v>
      </c>
      <c r="J102" s="20">
        <v>162</v>
      </c>
      <c r="K102" s="21">
        <f t="shared" si="48"/>
        <v>-1.8181818181818181E-2</v>
      </c>
      <c r="L102" s="22">
        <f>IF(ISNUMBER(J102), $B118 * K102, "")</f>
        <v>-2727.272727272727</v>
      </c>
      <c r="M102" s="30">
        <v>157</v>
      </c>
      <c r="N102" s="21">
        <f t="shared" si="49"/>
        <v>-4.8484848484848485E-2</v>
      </c>
      <c r="O102" s="22">
        <f>IF(ISNUMBER(M102), $B118 * N102, "")</f>
        <v>-7272.727272727273</v>
      </c>
      <c r="Q102" s="264"/>
      <c r="R102" s="264"/>
      <c r="S102" s="264"/>
    </row>
    <row r="103" spans="1:19" ht="17.25" thickBot="1">
      <c r="A103" s="125" t="s">
        <v>154</v>
      </c>
      <c r="B103" s="129">
        <v>2270</v>
      </c>
      <c r="C103" s="80">
        <v>2.7149321300000001E-2</v>
      </c>
      <c r="D103" s="106">
        <v>2255</v>
      </c>
      <c r="E103" s="107">
        <f>IF(ISNUMBER(D103), (D103 - $B103) / $B103, "")</f>
        <v>-6.6079295154185024E-3</v>
      </c>
      <c r="F103" s="108">
        <f>IF(ISNUMBER(D103), $B118 * E103, "")</f>
        <v>-991.18942731277536</v>
      </c>
      <c r="G103" s="109">
        <v>2240</v>
      </c>
      <c r="H103" s="107">
        <f>IF(ISNUMBER(G103), (G103 - $B103) / $B103, "")</f>
        <v>-1.3215859030837005E-2</v>
      </c>
      <c r="I103" s="110">
        <f>IF(ISNUMBER(G103), $B118 * H103, "")</f>
        <v>-1982.3788546255507</v>
      </c>
      <c r="J103" s="106">
        <v>2305</v>
      </c>
      <c r="K103" s="107">
        <f>IF(ISNUMBER(J103), (J103 - $B103) / $B103, "")</f>
        <v>1.5418502202643172E-2</v>
      </c>
      <c r="L103" s="108">
        <f>IF(ISNUMBER(J103), $B118 * K103, "")</f>
        <v>2312.775330396476</v>
      </c>
      <c r="M103" s="109">
        <v>2215</v>
      </c>
      <c r="N103" s="107">
        <f>IF(ISNUMBER(M103), (M103 - $B103) / $B103, "")</f>
        <v>-2.4229074889867842E-2</v>
      </c>
      <c r="O103" s="108">
        <f>IF(ISNUMBER(M103), $B118 * N103, "")</f>
        <v>-3634.3612334801765</v>
      </c>
      <c r="Q103" s="264"/>
      <c r="R103" s="264"/>
      <c r="S103" s="264"/>
    </row>
    <row r="104" spans="1:19" ht="17.25" thickBot="1">
      <c r="A104" s="125" t="s">
        <v>334</v>
      </c>
      <c r="B104" s="126">
        <v>1895</v>
      </c>
      <c r="C104" s="77">
        <v>2.7100270999999999E-2</v>
      </c>
      <c r="D104" s="15">
        <v>1895</v>
      </c>
      <c r="E104" s="32">
        <f t="shared" ref="E104:E107" si="50">IF(ISNUMBER(D104), (D104 - $B104) / $B104, "")</f>
        <v>0</v>
      </c>
      <c r="F104" s="18">
        <f>IF(ISNUMBER(D104), $B118 * E104, "")</f>
        <v>0</v>
      </c>
      <c r="G104" s="31">
        <v>1870</v>
      </c>
      <c r="H104" s="32">
        <f t="shared" ref="H104:H107" si="51">IF(ISNUMBER(G104), (G104 - $B104) / $B104, "")</f>
        <v>-1.3192612137203167E-2</v>
      </c>
      <c r="I104" s="101">
        <f>IF(ISNUMBER(G104), $B118 * H104, "")</f>
        <v>-1978.891820580475</v>
      </c>
      <c r="J104" s="15">
        <v>1880</v>
      </c>
      <c r="K104" s="32">
        <f t="shared" ref="K104:K107" si="52">IF(ISNUMBER(J104), (J104 - $B104) / $B104, "")</f>
        <v>-7.9155672823219003E-3</v>
      </c>
      <c r="L104" s="18">
        <f>IF(ISNUMBER(J104), $B118 * K104, "")</f>
        <v>-1187.3350923482851</v>
      </c>
      <c r="M104" s="31">
        <v>1865</v>
      </c>
      <c r="N104" s="32">
        <f t="shared" ref="N104:N107" si="53">IF(ISNUMBER(M104), (M104 - $B104) / $B104, "")</f>
        <v>-1.5831134564643801E-2</v>
      </c>
      <c r="O104" s="18">
        <f>IF(ISNUMBER(M104), $B118 * N104, "")</f>
        <v>-2374.6701846965702</v>
      </c>
      <c r="Q104" s="264"/>
      <c r="R104" s="264"/>
      <c r="S104" s="264"/>
    </row>
    <row r="105" spans="1:19" ht="17.25" thickBot="1">
      <c r="A105" s="125" t="s">
        <v>116</v>
      </c>
      <c r="B105" s="126">
        <v>235</v>
      </c>
      <c r="C105" s="77">
        <v>2.6200873400000001E-2</v>
      </c>
      <c r="D105" s="15">
        <v>236</v>
      </c>
      <c r="E105" s="32">
        <f t="shared" si="50"/>
        <v>4.2553191489361703E-3</v>
      </c>
      <c r="F105" s="18">
        <f>IF(ISNUMBER(D105), $B118 * E105, "")</f>
        <v>638.29787234042556</v>
      </c>
      <c r="G105" s="31">
        <v>233</v>
      </c>
      <c r="H105" s="32">
        <f t="shared" si="51"/>
        <v>-8.5106382978723406E-3</v>
      </c>
      <c r="I105" s="101">
        <f>IF(ISNUMBER(G105), $B118 * H105, "")</f>
        <v>-1276.5957446808511</v>
      </c>
      <c r="J105" s="15">
        <v>235</v>
      </c>
      <c r="K105" s="32">
        <f t="shared" si="52"/>
        <v>0</v>
      </c>
      <c r="L105" s="18">
        <f>IF(ISNUMBER(J105), $B118 * K105, "")</f>
        <v>0</v>
      </c>
      <c r="M105" s="31">
        <v>230</v>
      </c>
      <c r="N105" s="32">
        <f t="shared" si="53"/>
        <v>-2.1276595744680851E-2</v>
      </c>
      <c r="O105" s="18">
        <f>IF(ISNUMBER(M105), $B118 * N105, "")</f>
        <v>-3191.4893617021276</v>
      </c>
      <c r="Q105" s="264"/>
      <c r="R105" s="264"/>
      <c r="S105" s="264"/>
    </row>
    <row r="106" spans="1:19" ht="17.25" thickBot="1">
      <c r="A106" s="125" t="s">
        <v>132</v>
      </c>
      <c r="B106" s="126">
        <v>53850</v>
      </c>
      <c r="C106" s="77">
        <v>2.4933384100000001E-2</v>
      </c>
      <c r="D106" s="15">
        <v>54970</v>
      </c>
      <c r="E106" s="32">
        <f t="shared" si="50"/>
        <v>2.0798514391829157E-2</v>
      </c>
      <c r="F106" s="18">
        <f>IF(ISNUMBER(D106), $B118 * E106, "")</f>
        <v>3119.7771587743737</v>
      </c>
      <c r="G106" s="31">
        <v>54820</v>
      </c>
      <c r="H106" s="32">
        <f t="shared" si="51"/>
        <v>1.8012999071494892E-2</v>
      </c>
      <c r="I106" s="101">
        <f>IF(ISNUMBER(G106), $B118 * H106, "")</f>
        <v>2701.9498607242335</v>
      </c>
      <c r="J106" s="15">
        <v>56070</v>
      </c>
      <c r="K106" s="32">
        <f t="shared" si="52"/>
        <v>4.1225626740947076E-2</v>
      </c>
      <c r="L106" s="18">
        <f>IF(ISNUMBER(J106), $B118 * K106, "")</f>
        <v>6183.8440111420614</v>
      </c>
      <c r="M106" s="31">
        <v>54730</v>
      </c>
      <c r="N106" s="32">
        <f t="shared" si="53"/>
        <v>1.6341689879294335E-2</v>
      </c>
      <c r="O106" s="18">
        <f>IF(ISNUMBER(M106), $B118 * N106, "")</f>
        <v>2451.2534818941504</v>
      </c>
      <c r="Q106" s="33"/>
      <c r="R106" s="33"/>
    </row>
    <row r="107" spans="1:19" ht="17.25" thickBot="1">
      <c r="A107" s="130" t="s">
        <v>224</v>
      </c>
      <c r="B107" s="131">
        <v>1850</v>
      </c>
      <c r="C107" s="79">
        <v>2.4930747900000001E-2</v>
      </c>
      <c r="D107" s="24">
        <v>1835</v>
      </c>
      <c r="E107" s="25">
        <f t="shared" si="50"/>
        <v>-8.1081081081081086E-3</v>
      </c>
      <c r="F107" s="104">
        <f>IF(ISNUMBER(D107), $B118 * E107, "")</f>
        <v>-1216.2162162162163</v>
      </c>
      <c r="G107" s="102">
        <v>1835</v>
      </c>
      <c r="H107" s="25">
        <f t="shared" si="51"/>
        <v>-8.1081081081081086E-3</v>
      </c>
      <c r="I107" s="103">
        <f>IF(ISNUMBER(G107), $B118 * H107, "")</f>
        <v>-1216.2162162162163</v>
      </c>
      <c r="J107" s="24">
        <v>1840</v>
      </c>
      <c r="K107" s="25">
        <f t="shared" si="52"/>
        <v>-5.4054054054054057E-3</v>
      </c>
      <c r="L107" s="104">
        <f>IF(ISNUMBER(J107), $B118 * K107, "")</f>
        <v>-810.81081081081084</v>
      </c>
      <c r="M107" s="102">
        <v>1820</v>
      </c>
      <c r="N107" s="25">
        <f t="shared" si="53"/>
        <v>-1.6216216216216217E-2</v>
      </c>
      <c r="O107" s="104">
        <f>IF(ISNUMBER(M107), $B118 * N107, "")</f>
        <v>-2432.4324324324325</v>
      </c>
      <c r="Q107" s="265"/>
      <c r="R107" s="266"/>
      <c r="S107" s="267"/>
    </row>
    <row r="108" spans="1:19">
      <c r="A108" s="123" t="s">
        <v>114</v>
      </c>
      <c r="B108" s="124">
        <v>7100</v>
      </c>
      <c r="C108" s="76">
        <v>2.4531024500000002E-2</v>
      </c>
      <c r="D108" s="13">
        <v>7190</v>
      </c>
      <c r="E108" s="14">
        <f>IF(ISNUMBER(D108), (D108 - $B108) / $B108, "")</f>
        <v>1.2676056338028169E-2</v>
      </c>
      <c r="F108" s="16">
        <f>IF(ISNUMBER(D108), $B118 * E108, "")</f>
        <v>1901.4084507042255</v>
      </c>
      <c r="G108" s="29">
        <v>7090</v>
      </c>
      <c r="H108" s="14">
        <f>IF(ISNUMBER(G108), (G108 - $B108) / $B108, "")</f>
        <v>-1.4084507042253522E-3</v>
      </c>
      <c r="I108" s="100">
        <f>IF(ISNUMBER(G108), $B118 * H108, "")</f>
        <v>-211.26760563380282</v>
      </c>
      <c r="J108" s="13">
        <v>7115</v>
      </c>
      <c r="K108" s="14">
        <f>IF(ISNUMBER(J108), (J108 - $B108) / $B108, "")</f>
        <v>2.112676056338028E-3</v>
      </c>
      <c r="L108" s="16">
        <f>IF(ISNUMBER(J108), $B118 * K108, "")</f>
        <v>316.9014084507042</v>
      </c>
      <c r="M108" s="29">
        <v>7085</v>
      </c>
      <c r="N108" s="14">
        <f>IF(ISNUMBER(M108), (M108 - $B108) / $B108, "")</f>
        <v>-2.112676056338028E-3</v>
      </c>
      <c r="O108" s="16">
        <f>IF(ISNUMBER(M108), $B118 * N108, "")</f>
        <v>-316.9014084507042</v>
      </c>
      <c r="Q108" s="268"/>
      <c r="R108" s="269"/>
      <c r="S108" s="270"/>
    </row>
    <row r="109" spans="1:19" ht="17.25" thickBot="1">
      <c r="A109" s="125" t="s">
        <v>106</v>
      </c>
      <c r="B109" s="126">
        <v>2555</v>
      </c>
      <c r="C109" s="77">
        <v>2.4048096200000001E-2</v>
      </c>
      <c r="D109" s="15">
        <v>2550</v>
      </c>
      <c r="E109" s="32">
        <f t="shared" ref="E109:E112" si="54">IF(ISNUMBER(D109), (D109 - $B109) / $B109, "")</f>
        <v>-1.9569471624266144E-3</v>
      </c>
      <c r="F109" s="18">
        <f>IF(ISNUMBER(D109), $B118 * E109, "")</f>
        <v>-293.54207436399213</v>
      </c>
      <c r="G109" s="31">
        <v>2590</v>
      </c>
      <c r="H109" s="32">
        <f t="shared" ref="H109:H112" si="55">IF(ISNUMBER(G109), (G109 - $B109) / $B109, "")</f>
        <v>1.3698630136986301E-2</v>
      </c>
      <c r="I109" s="101">
        <f>IF(ISNUMBER(G109), $B118 * H109, "")</f>
        <v>2054.794520547945</v>
      </c>
      <c r="J109" s="15">
        <v>2630</v>
      </c>
      <c r="K109" s="32">
        <f t="shared" ref="K109:K112" si="56">IF(ISNUMBER(J109), (J109 - $B109) / $B109, "")</f>
        <v>2.9354207436399216E-2</v>
      </c>
      <c r="L109" s="18">
        <f>IF(ISNUMBER(J109), $B118 * K109, "")</f>
        <v>4403.1311154598825</v>
      </c>
      <c r="M109" s="31">
        <v>2545</v>
      </c>
      <c r="N109" s="32">
        <f t="shared" ref="N109:N112" si="57">IF(ISNUMBER(M109), (M109 - $B109) / $B109, "")</f>
        <v>-3.9138943248532287E-3</v>
      </c>
      <c r="O109" s="18">
        <f>IF(ISNUMBER(M109), $B118 * N109, "")</f>
        <v>-587.08414872798426</v>
      </c>
      <c r="Q109" s="271"/>
      <c r="R109" s="272"/>
      <c r="S109" s="273"/>
    </row>
    <row r="110" spans="1:19" ht="17.25" thickBot="1">
      <c r="A110" s="125" t="s">
        <v>330</v>
      </c>
      <c r="B110" s="126">
        <v>475</v>
      </c>
      <c r="C110" s="77">
        <v>2.3706896599999999E-2</v>
      </c>
      <c r="D110" s="15">
        <v>470</v>
      </c>
      <c r="E110" s="32">
        <f t="shared" si="54"/>
        <v>-1.0526315789473684E-2</v>
      </c>
      <c r="F110" s="18">
        <f>IF(ISNUMBER(D110), $B118 * E110, "")</f>
        <v>-1578.9473684210525</v>
      </c>
      <c r="G110" s="31">
        <v>468</v>
      </c>
      <c r="H110" s="32">
        <f t="shared" si="55"/>
        <v>-1.4736842105263158E-2</v>
      </c>
      <c r="I110" s="101">
        <f>IF(ISNUMBER(G110), $B118 * H110, "")</f>
        <v>-2210.5263157894738</v>
      </c>
      <c r="J110" s="15">
        <v>467</v>
      </c>
      <c r="K110" s="32">
        <f t="shared" si="56"/>
        <v>-1.6842105263157894E-2</v>
      </c>
      <c r="L110" s="18">
        <f>IF(ISNUMBER(J110), $B118 * K110, "")</f>
        <v>-2526.3157894736842</v>
      </c>
      <c r="M110" s="31">
        <v>464</v>
      </c>
      <c r="N110" s="32">
        <f t="shared" si="57"/>
        <v>-2.3157894736842106E-2</v>
      </c>
      <c r="O110" s="18">
        <f>IF(ISNUMBER(M110), $B118 * N110, "")</f>
        <v>-3473.6842105263158</v>
      </c>
      <c r="Q110" s="264"/>
      <c r="R110" s="264"/>
      <c r="S110" s="264"/>
    </row>
    <row r="111" spans="1:19" ht="17.25" thickBot="1">
      <c r="A111" s="125" t="s">
        <v>100</v>
      </c>
      <c r="B111" s="126">
        <v>69430</v>
      </c>
      <c r="C111" s="77">
        <v>2.2382565199999999E-2</v>
      </c>
      <c r="D111" s="15">
        <v>68900</v>
      </c>
      <c r="E111" s="32">
        <f t="shared" si="54"/>
        <v>-7.6335877862595417E-3</v>
      </c>
      <c r="F111" s="18">
        <f>IF(ISNUMBER(D111), $B118 * E111, "")</f>
        <v>-1145.0381679389313</v>
      </c>
      <c r="G111" s="31">
        <v>68390</v>
      </c>
      <c r="H111" s="32">
        <f t="shared" si="55"/>
        <v>-1.497911565605646E-2</v>
      </c>
      <c r="I111" s="101">
        <f>IF(ISNUMBER(G111), $B118 * H111, "")</f>
        <v>-2246.8673484084688</v>
      </c>
      <c r="J111" s="15">
        <v>68800</v>
      </c>
      <c r="K111" s="32">
        <f t="shared" si="56"/>
        <v>-9.0738873685726629E-3</v>
      </c>
      <c r="L111" s="18">
        <f>IF(ISNUMBER(J111), $B118 * K111, "")</f>
        <v>-1361.0831052858994</v>
      </c>
      <c r="M111" s="31">
        <v>67060</v>
      </c>
      <c r="N111" s="32">
        <f t="shared" si="57"/>
        <v>-3.4135100100820971E-2</v>
      </c>
      <c r="O111" s="18">
        <f>IF(ISNUMBER(M111), $B118 * N111, "")</f>
        <v>-5120.2650151231455</v>
      </c>
      <c r="Q111" s="274"/>
      <c r="R111" s="274"/>
      <c r="S111" s="274"/>
    </row>
    <row r="112" spans="1:19" ht="17.25" thickBot="1">
      <c r="A112" s="127" t="s">
        <v>180</v>
      </c>
      <c r="B112" s="128">
        <v>65930</v>
      </c>
      <c r="C112" s="78">
        <v>2.05882353E-2</v>
      </c>
      <c r="D112" s="20">
        <v>66130</v>
      </c>
      <c r="E112" s="21">
        <f t="shared" si="54"/>
        <v>3.033520400424693E-3</v>
      </c>
      <c r="F112" s="22">
        <f>IF(ISNUMBER(D112), $B118 * E112, "")</f>
        <v>455.02806006370395</v>
      </c>
      <c r="G112" s="30">
        <v>65140</v>
      </c>
      <c r="H112" s="21">
        <f t="shared" si="55"/>
        <v>-1.1982405581677538E-2</v>
      </c>
      <c r="I112" s="105">
        <f>IF(ISNUMBER(G112), $B118 * H112, "")</f>
        <v>-1797.3608372516305</v>
      </c>
      <c r="J112" s="20">
        <v>65330</v>
      </c>
      <c r="K112" s="21">
        <f t="shared" si="56"/>
        <v>-9.1005612012740791E-3</v>
      </c>
      <c r="L112" s="22">
        <f>IF(ISNUMBER(J112), $B118 * K112, "")</f>
        <v>-1365.084180191112</v>
      </c>
      <c r="M112" s="30">
        <v>64950</v>
      </c>
      <c r="N112" s="21">
        <f t="shared" si="57"/>
        <v>-1.4864249962080994E-2</v>
      </c>
      <c r="O112" s="22">
        <f>IF(ISNUMBER(M112), $B118 * N112, "")</f>
        <v>-2229.6374943121491</v>
      </c>
      <c r="Q112" s="274"/>
      <c r="R112" s="274"/>
      <c r="S112" s="274"/>
    </row>
    <row r="113" spans="1:19" ht="17.25" thickBot="1">
      <c r="A113" s="125" t="s">
        <v>174</v>
      </c>
      <c r="B113" s="129">
        <v>1600</v>
      </c>
      <c r="C113" s="80">
        <v>1.9108280299999999E-2</v>
      </c>
      <c r="D113" s="106">
        <v>1625</v>
      </c>
      <c r="E113" s="107">
        <f>IF(ISNUMBER(D113), (D113 - $B113) / $B113, "")</f>
        <v>1.5625E-2</v>
      </c>
      <c r="F113" s="108">
        <f>IF(ISNUMBER(D113), $B118 * E113, "")</f>
        <v>2343.75</v>
      </c>
      <c r="G113" s="109">
        <v>1655</v>
      </c>
      <c r="H113" s="107">
        <f>IF(ISNUMBER(G113), (G113 - $B113) / $B113, "")</f>
        <v>3.4375000000000003E-2</v>
      </c>
      <c r="I113" s="110">
        <f>IF(ISNUMBER(G113), $B118 * H113, "")</f>
        <v>5156.25</v>
      </c>
      <c r="J113" s="106">
        <v>1660</v>
      </c>
      <c r="K113" s="107">
        <f>IF(ISNUMBER(J113), (J113 - $B113) / $B113, "")</f>
        <v>3.7499999999999999E-2</v>
      </c>
      <c r="L113" s="108">
        <f>IF(ISNUMBER(J113), $B118 * K113, "")</f>
        <v>5625</v>
      </c>
      <c r="M113" s="109">
        <v>1625</v>
      </c>
      <c r="N113" s="107">
        <f>IF(ISNUMBER(M113), (M113 - $B113) / $B113, "")</f>
        <v>1.5625E-2</v>
      </c>
      <c r="O113" s="108">
        <f>IF(ISNUMBER(M113), $B118 * N113, "")</f>
        <v>2343.75</v>
      </c>
      <c r="Q113" s="264"/>
      <c r="R113" s="264"/>
      <c r="S113" s="264"/>
    </row>
    <row r="114" spans="1:19" ht="17.25" thickBot="1">
      <c r="A114" s="125" t="s">
        <v>94</v>
      </c>
      <c r="B114" s="126">
        <v>5060000</v>
      </c>
      <c r="C114" s="77">
        <v>1.87235756E-2</v>
      </c>
      <c r="D114" s="15">
        <v>5047000</v>
      </c>
      <c r="E114" s="32">
        <f t="shared" ref="E114:E117" si="58">IF(ISNUMBER(D114), (D114 - $B114) / $B114, "")</f>
        <v>-2.5691699604743082E-3</v>
      </c>
      <c r="F114" s="18">
        <f>IF(ISNUMBER(D114), $B118 * E114, "")</f>
        <v>-385.37549407114625</v>
      </c>
      <c r="G114" s="31">
        <v>4997000</v>
      </c>
      <c r="H114" s="32">
        <f t="shared" ref="H114:H117" si="59">IF(ISNUMBER(G114), (G114 - $B114) / $B114, "")</f>
        <v>-1.2450592885375493E-2</v>
      </c>
      <c r="I114" s="101">
        <f>IF(ISNUMBER(G114), $B118 * H114, "")</f>
        <v>-1867.588932806324</v>
      </c>
      <c r="J114" s="15">
        <v>5012000</v>
      </c>
      <c r="K114" s="32">
        <f t="shared" ref="K114:K117" si="60">IF(ISNUMBER(J114), (J114 - $B114) / $B114, "")</f>
        <v>-9.4861660079051391E-3</v>
      </c>
      <c r="L114" s="18">
        <f>IF(ISNUMBER(J114), $B118 * K114, "")</f>
        <v>-1422.9249011857708</v>
      </c>
      <c r="M114" s="31">
        <v>4901000</v>
      </c>
      <c r="N114" s="32">
        <f t="shared" ref="N114:N117" si="61">IF(ISNUMBER(M114), (M114 - $B114) / $B114, "")</f>
        <v>-3.142292490118577E-2</v>
      </c>
      <c r="O114" s="18">
        <f>IF(ISNUMBER(M114), $B118 * N114, "")</f>
        <v>-4713.4387351778651</v>
      </c>
      <c r="Q114" s="264"/>
      <c r="R114" s="264"/>
      <c r="S114" s="264"/>
    </row>
    <row r="115" spans="1:19" ht="17.25" thickBot="1">
      <c r="A115" s="125" t="s">
        <v>160</v>
      </c>
      <c r="B115" s="126">
        <v>109</v>
      </c>
      <c r="C115" s="77">
        <v>1.8691588799999999E-2</v>
      </c>
      <c r="D115" s="15">
        <v>109</v>
      </c>
      <c r="E115" s="32">
        <f t="shared" si="58"/>
        <v>0</v>
      </c>
      <c r="F115" s="18">
        <f>IF(ISNUMBER(D115), $B118 * E115, "")</f>
        <v>0</v>
      </c>
      <c r="G115" s="31">
        <v>107</v>
      </c>
      <c r="H115" s="32">
        <f t="shared" si="59"/>
        <v>-1.834862385321101E-2</v>
      </c>
      <c r="I115" s="101">
        <f>IF(ISNUMBER(G115), $B118 * H115, "")</f>
        <v>-2752.2935779816517</v>
      </c>
      <c r="J115" s="15">
        <v>109</v>
      </c>
      <c r="K115" s="32">
        <f t="shared" si="60"/>
        <v>0</v>
      </c>
      <c r="L115" s="18">
        <f>IF(ISNUMBER(J115), $B118 * K115, "")</f>
        <v>0</v>
      </c>
      <c r="M115" s="31">
        <v>107</v>
      </c>
      <c r="N115" s="32">
        <f t="shared" si="61"/>
        <v>-1.834862385321101E-2</v>
      </c>
      <c r="O115" s="18">
        <f>IF(ISNUMBER(M115), $B118 * N115, "")</f>
        <v>-2752.2935779816517</v>
      </c>
      <c r="Q115" s="264"/>
      <c r="R115" s="264"/>
      <c r="S115" s="264"/>
    </row>
    <row r="116" spans="1:19">
      <c r="A116" s="125" t="s">
        <v>96</v>
      </c>
      <c r="B116" s="126">
        <v>8300</v>
      </c>
      <c r="C116" s="77">
        <v>1.77805028E-2</v>
      </c>
      <c r="D116" s="15">
        <v>8380</v>
      </c>
      <c r="E116" s="32">
        <f t="shared" si="58"/>
        <v>9.6385542168674707E-3</v>
      </c>
      <c r="F116" s="18">
        <f>IF(ISNUMBER(D116), $B118 * E116, "")</f>
        <v>1445.7831325301206</v>
      </c>
      <c r="G116" s="31">
        <v>8310</v>
      </c>
      <c r="H116" s="32">
        <f t="shared" si="59"/>
        <v>1.2048192771084338E-3</v>
      </c>
      <c r="I116" s="101">
        <f>IF(ISNUMBER(G116), $B118 * H116, "")</f>
        <v>180.72289156626508</v>
      </c>
      <c r="J116" s="15">
        <v>8340</v>
      </c>
      <c r="K116" s="32">
        <f t="shared" si="60"/>
        <v>4.8192771084337354E-3</v>
      </c>
      <c r="L116" s="18">
        <f>IF(ISNUMBER(J116), $B118 * K116, "")</f>
        <v>722.89156626506031</v>
      </c>
      <c r="M116" s="31">
        <v>8170</v>
      </c>
      <c r="N116" s="32">
        <f t="shared" si="61"/>
        <v>-1.566265060240964E-2</v>
      </c>
      <c r="O116" s="18">
        <f>IF(ISNUMBER(M116), $B118 * N116, "")</f>
        <v>-2349.397590361446</v>
      </c>
      <c r="Q116" s="253"/>
      <c r="R116" s="254"/>
      <c r="S116" s="255"/>
    </row>
    <row r="117" spans="1:19" ht="17.25" thickBot="1">
      <c r="A117" s="130" t="s">
        <v>80</v>
      </c>
      <c r="B117" s="131">
        <v>862</v>
      </c>
      <c r="C117" s="79">
        <v>1.77095632E-2</v>
      </c>
      <c r="D117" s="24">
        <v>858</v>
      </c>
      <c r="E117" s="25">
        <f t="shared" si="58"/>
        <v>-4.6403712296983757E-3</v>
      </c>
      <c r="F117" s="104">
        <f>IF(ISNUMBER(D117), $B118 * E117, "")</f>
        <v>-696.05568445475637</v>
      </c>
      <c r="G117" s="102">
        <v>857</v>
      </c>
      <c r="H117" s="25">
        <f t="shared" si="59"/>
        <v>-5.8004640371229696E-3</v>
      </c>
      <c r="I117" s="103">
        <f>IF(ISNUMBER(G117), $B118 * H117, "")</f>
        <v>-870.06960556844547</v>
      </c>
      <c r="J117" s="24">
        <v>865</v>
      </c>
      <c r="K117" s="25">
        <f t="shared" si="60"/>
        <v>3.4802784222737818E-3</v>
      </c>
      <c r="L117" s="104">
        <f>IF(ISNUMBER(J117), $B118 * K117, "")</f>
        <v>522.04176334106728</v>
      </c>
      <c r="M117" s="102">
        <v>856</v>
      </c>
      <c r="N117" s="25">
        <f t="shared" si="61"/>
        <v>-6.9605568445475635E-3</v>
      </c>
      <c r="O117" s="104">
        <f>IF(ISNUMBER(M117), $B118 * N117, "")</f>
        <v>-1044.0835266821346</v>
      </c>
      <c r="Q117" s="256"/>
      <c r="R117" s="257"/>
      <c r="S117" s="258"/>
    </row>
    <row r="118" spans="1:19" ht="17.25" thickBot="1">
      <c r="A118" s="132" t="s">
        <v>268</v>
      </c>
      <c r="B118" s="317">
        <f>$B$37</f>
        <v>150000</v>
      </c>
      <c r="C118" s="318"/>
      <c r="D118" s="26" t="s">
        <v>269</v>
      </c>
      <c r="E118" s="27">
        <f>IF(COUNT(E98:E117), SUM(E98:E117) / COUNT(E98:E117), 0)</f>
        <v>1.9375314594118787E-3</v>
      </c>
      <c r="F118" s="28">
        <f>SUM(F98:F117)</f>
        <v>5812.5943782356371</v>
      </c>
      <c r="G118" s="26" t="s">
        <v>269</v>
      </c>
      <c r="H118" s="27">
        <f>IF(COUNT(H98:H117), SUM(H98:H117) / COUNT(H98:H117), 0)</f>
        <v>-4.5807883194681903E-3</v>
      </c>
      <c r="I118" s="28">
        <f>SUM(I98:I117)</f>
        <v>-13742.364958404572</v>
      </c>
      <c r="J118" s="26" t="s">
        <v>269</v>
      </c>
      <c r="K118" s="27">
        <f>IF(COUNT(K98:K117), SUM(K98:K117) / COUNT(K98:K117), 0)</f>
        <v>3.52480396167911E-3</v>
      </c>
      <c r="L118" s="28">
        <f>SUM(L98:L117)</f>
        <v>10574.411885037329</v>
      </c>
      <c r="M118" s="26" t="s">
        <v>269</v>
      </c>
      <c r="N118" s="27">
        <f>IF(COUNT(N98:N117), SUM(N98:N117) / COUNT(N98:N117), 0)</f>
        <v>-1.0863324254590832E-2</v>
      </c>
      <c r="O118" s="28">
        <f>SUM(O98:O117)</f>
        <v>-32589.972763772486</v>
      </c>
      <c r="Q118" s="259"/>
      <c r="R118" s="260"/>
      <c r="S118" s="261"/>
    </row>
    <row r="120" spans="1:19" ht="17.25" thickBot="1"/>
    <row r="121" spans="1:19" ht="17.25" thickBot="1">
      <c r="A121" s="275" t="s">
        <v>256</v>
      </c>
      <c r="B121" s="276"/>
      <c r="C121" s="276"/>
      <c r="D121" s="276"/>
      <c r="E121" s="276"/>
      <c r="F121" s="276"/>
      <c r="G121" s="276"/>
      <c r="H121" s="276"/>
      <c r="I121" s="276"/>
      <c r="J121" s="276"/>
      <c r="K121" s="276"/>
      <c r="L121" s="276"/>
      <c r="M121" s="276"/>
      <c r="N121" s="276"/>
      <c r="O121" s="277"/>
      <c r="Q121" s="274"/>
      <c r="R121" s="274"/>
      <c r="S121" s="274"/>
    </row>
    <row r="122" spans="1:19" ht="17.25" thickBot="1">
      <c r="A122" s="241" t="s">
        <v>265</v>
      </c>
      <c r="B122" s="275" t="s">
        <v>49</v>
      </c>
      <c r="C122" s="277"/>
      <c r="D122" s="275" t="s">
        <v>58</v>
      </c>
      <c r="E122" s="276"/>
      <c r="F122" s="277"/>
      <c r="G122" s="278">
        <f>_xlfn.IFNA(VLOOKUP(B122, 현재가테이블!$B$2:$D$200, 2, FALSE), "-")</f>
        <v>74050000</v>
      </c>
      <c r="H122" s="279"/>
      <c r="I122" s="280"/>
      <c r="J122" s="275" t="s">
        <v>59</v>
      </c>
      <c r="K122" s="276"/>
      <c r="L122" s="277"/>
      <c r="M122" s="281">
        <f>_xlfn.IFNA(VLOOKUP(B122, 현재가테이블!$B$2:$D$200, 3, FALSE), "-")</f>
        <v>-1.04236269E-2</v>
      </c>
      <c r="N122" s="282"/>
      <c r="O122" s="283"/>
      <c r="Q122" s="274"/>
      <c r="R122" s="274"/>
      <c r="S122" s="274"/>
    </row>
    <row r="123" spans="1:19" ht="17.25" thickBot="1">
      <c r="A123" s="319" t="s">
        <v>55</v>
      </c>
      <c r="B123" s="315" t="str">
        <f>TEXT($G$1, "[$-ko-KR]yyyy-mm-dd(ddd) ") &amp; "오전 00:00"</f>
        <v>2021-10-22(금) 오전 00:00</v>
      </c>
      <c r="C123" s="316"/>
      <c r="D123" s="288" t="str">
        <f>TEXT($G$1, "[$-ko-KR]yyyy-mm-dd(ddd) ") &amp; "오후 14:00"</f>
        <v>2021-10-22(금) 오후 14:00</v>
      </c>
      <c r="E123" s="289"/>
      <c r="F123" s="290"/>
      <c r="G123" s="288" t="str">
        <f>TEXT($G$1, "[$-ko-KR]yyyy-mm-dd(ddd) ") &amp; "오후 19:00"</f>
        <v>2021-10-22(금) 오후 19:00</v>
      </c>
      <c r="H123" s="289"/>
      <c r="I123" s="290"/>
      <c r="J123" s="288" t="str">
        <f>TEXT($G$1, "[$-ko-KR]yyyy-mm-dd(ddd) ") &amp; "오후 21:00"</f>
        <v>2021-10-22(금) 오후 21:00</v>
      </c>
      <c r="K123" s="289"/>
      <c r="L123" s="290"/>
      <c r="M123" s="288" t="str">
        <f>TEXT($G$1+1, "[$-ko-KR]yyyy-mm-dd(ddd) ") &amp; "오전 00:00"</f>
        <v>2021-10-23(토) 오전 00:00</v>
      </c>
      <c r="N123" s="289"/>
      <c r="O123" s="290"/>
      <c r="Q123" s="274"/>
      <c r="R123" s="274"/>
      <c r="S123" s="274"/>
    </row>
    <row r="124" spans="1:19" ht="17.25" thickBot="1">
      <c r="A124" s="320"/>
      <c r="B124" s="121" t="s">
        <v>58</v>
      </c>
      <c r="C124" s="122" t="s">
        <v>59</v>
      </c>
      <c r="D124" s="2" t="s">
        <v>58</v>
      </c>
      <c r="E124" s="10" t="s">
        <v>266</v>
      </c>
      <c r="F124" s="11" t="s">
        <v>267</v>
      </c>
      <c r="G124" s="242" t="s">
        <v>58</v>
      </c>
      <c r="H124" s="243" t="s">
        <v>266</v>
      </c>
      <c r="I124" s="244" t="s">
        <v>267</v>
      </c>
      <c r="J124" s="10" t="s">
        <v>58</v>
      </c>
      <c r="K124" s="10" t="s">
        <v>266</v>
      </c>
      <c r="L124" s="115" t="s">
        <v>267</v>
      </c>
      <c r="M124" s="2" t="s">
        <v>58</v>
      </c>
      <c r="N124" s="10" t="s">
        <v>266</v>
      </c>
      <c r="O124" s="66" t="s">
        <v>267</v>
      </c>
      <c r="Q124" s="264"/>
      <c r="R124" s="264"/>
      <c r="S124" s="264"/>
    </row>
    <row r="125" spans="1:19" ht="17.25" thickBot="1">
      <c r="A125" s="123" t="s">
        <v>98</v>
      </c>
      <c r="B125" s="124">
        <v>4.5199999999999996</v>
      </c>
      <c r="C125" s="76">
        <v>1.34529148E-2</v>
      </c>
      <c r="D125" s="13">
        <v>4.53</v>
      </c>
      <c r="E125" s="14">
        <f>IF(ISNUMBER(D125), (D125 - $B125) / $B125, "")</f>
        <v>2.212389380531123E-3</v>
      </c>
      <c r="F125" s="16">
        <f>IF(ISNUMBER(D125), $B145 * E125, "")</f>
        <v>331.85840707966844</v>
      </c>
      <c r="G125" s="29">
        <v>4.51</v>
      </c>
      <c r="H125" s="14">
        <f>IF(ISNUMBER(G125), (G125 - $B125) / $B125, "")</f>
        <v>-2.2123893805309266E-3</v>
      </c>
      <c r="I125" s="100">
        <f>IF(ISNUMBER(G125), $B145 * H125, "")</f>
        <v>-331.85840707963899</v>
      </c>
      <c r="J125" s="13">
        <v>4.51</v>
      </c>
      <c r="K125" s="14">
        <f>IF(ISNUMBER(J125), (J125 - $B125) / $B125, "")</f>
        <v>-2.2123893805309266E-3</v>
      </c>
      <c r="L125" s="16">
        <f>IF(ISNUMBER(J125), $B145 * K125, "")</f>
        <v>-331.85840707963899</v>
      </c>
      <c r="M125" s="29">
        <v>4.46</v>
      </c>
      <c r="N125" s="14">
        <f>IF(ISNUMBER(M125), (M125 - $B125) / $B125, "")</f>
        <v>-1.3274336283185756E-2</v>
      </c>
      <c r="O125" s="16">
        <f>IF(ISNUMBER(M125), $B145 * N125, "")</f>
        <v>-1991.1504424778634</v>
      </c>
      <c r="Q125" s="274"/>
      <c r="R125" s="274"/>
      <c r="S125" s="274"/>
    </row>
    <row r="126" spans="1:19" ht="17.25" thickBot="1">
      <c r="A126" s="125" t="s">
        <v>146</v>
      </c>
      <c r="B126" s="126">
        <v>22.7</v>
      </c>
      <c r="C126" s="77">
        <v>1.3392857100000001E-2</v>
      </c>
      <c r="D126" s="15">
        <v>22.8</v>
      </c>
      <c r="E126" s="32">
        <f t="shared" ref="E126:E129" si="62">IF(ISNUMBER(D126), (D126 - $B126) / $B126, "")</f>
        <v>4.4052863436123977E-3</v>
      </c>
      <c r="F126" s="18">
        <f>IF(ISNUMBER(D126), $B145 * E126, "")</f>
        <v>660.79295154185968</v>
      </c>
      <c r="G126" s="31">
        <v>23</v>
      </c>
      <c r="H126" s="32">
        <f t="shared" ref="H126:H129" si="63">IF(ISNUMBER(G126), (G126 - $B126) / $B126, "")</f>
        <v>1.3215859030837036E-2</v>
      </c>
      <c r="I126" s="101">
        <f>IF(ISNUMBER(G126), $B145 * H126, "")</f>
        <v>1982.3788546255555</v>
      </c>
      <c r="J126" s="15">
        <v>23</v>
      </c>
      <c r="K126" s="32">
        <f t="shared" ref="K126:K129" si="64">IF(ISNUMBER(J126), (J126 - $B126) / $B126, "")</f>
        <v>1.3215859030837036E-2</v>
      </c>
      <c r="L126" s="18">
        <f>IF(ISNUMBER(J126), $B145 * K126, "")</f>
        <v>1982.3788546255555</v>
      </c>
      <c r="M126" s="31">
        <v>22.7</v>
      </c>
      <c r="N126" s="32">
        <f t="shared" ref="N126:N129" si="65">IF(ISNUMBER(M126), (M126 - $B126) / $B126, "")</f>
        <v>0</v>
      </c>
      <c r="O126" s="18">
        <f>IF(ISNUMBER(M126), $B145 * N126, "")</f>
        <v>0</v>
      </c>
      <c r="Q126" s="274"/>
      <c r="R126" s="274"/>
      <c r="S126" s="274"/>
    </row>
    <row r="127" spans="1:19" ht="17.25" thickBot="1">
      <c r="A127" s="125" t="s">
        <v>65</v>
      </c>
      <c r="B127" s="126">
        <v>62.1</v>
      </c>
      <c r="C127" s="77">
        <v>9.7560975999999994E-3</v>
      </c>
      <c r="D127" s="15">
        <v>61.9</v>
      </c>
      <c r="E127" s="32">
        <f t="shared" si="62"/>
        <v>-3.2206119162641357E-3</v>
      </c>
      <c r="F127" s="18">
        <f>IF(ISNUMBER(D127), $B145 * E127, "")</f>
        <v>-483.09178743962036</v>
      </c>
      <c r="G127" s="31">
        <v>61.9</v>
      </c>
      <c r="H127" s="32">
        <f t="shared" si="63"/>
        <v>-3.2206119162641357E-3</v>
      </c>
      <c r="I127" s="101">
        <f>IF(ISNUMBER(G127), $B145 * H127, "")</f>
        <v>-483.09178743962036</v>
      </c>
      <c r="J127" s="15">
        <v>62.2</v>
      </c>
      <c r="K127" s="32">
        <f t="shared" si="64"/>
        <v>1.6103059581320679E-3</v>
      </c>
      <c r="L127" s="18">
        <f>IF(ISNUMBER(J127), $B145 * K127, "")</f>
        <v>241.54589371981018</v>
      </c>
      <c r="M127" s="31">
        <v>62</v>
      </c>
      <c r="N127" s="32">
        <f t="shared" si="65"/>
        <v>-1.6103059581320679E-3</v>
      </c>
      <c r="O127" s="18">
        <f>IF(ISNUMBER(M127), $B145 * N127, "")</f>
        <v>-241.54589371981018</v>
      </c>
      <c r="Q127" s="264"/>
      <c r="R127" s="264"/>
      <c r="S127" s="264"/>
    </row>
    <row r="128" spans="1:19" ht="17.25" thickBot="1">
      <c r="A128" s="125" t="s">
        <v>176</v>
      </c>
      <c r="B128" s="126">
        <v>22.5</v>
      </c>
      <c r="C128" s="77">
        <v>8.9686099000000005E-3</v>
      </c>
      <c r="D128" s="15">
        <v>22.7</v>
      </c>
      <c r="E128" s="32">
        <f t="shared" si="62"/>
        <v>8.8888888888888577E-3</v>
      </c>
      <c r="F128" s="18">
        <f>IF(ISNUMBER(D128), $B145 * E128, "")</f>
        <v>1333.3333333333287</v>
      </c>
      <c r="G128" s="31">
        <v>22.5</v>
      </c>
      <c r="H128" s="32">
        <f t="shared" si="63"/>
        <v>0</v>
      </c>
      <c r="I128" s="101">
        <f>IF(ISNUMBER(G128), $B145 * H128, "")</f>
        <v>0</v>
      </c>
      <c r="J128" s="15">
        <v>22.7</v>
      </c>
      <c r="K128" s="32">
        <f t="shared" si="64"/>
        <v>8.8888888888888577E-3</v>
      </c>
      <c r="L128" s="18">
        <f>IF(ISNUMBER(J128), $B145 * K128, "")</f>
        <v>1333.3333333333287</v>
      </c>
      <c r="M128" s="31">
        <v>22.5</v>
      </c>
      <c r="N128" s="32">
        <f t="shared" si="65"/>
        <v>0</v>
      </c>
      <c r="O128" s="18">
        <f>IF(ISNUMBER(M128), $B145 * N128, "")</f>
        <v>0</v>
      </c>
      <c r="Q128" s="264"/>
      <c r="R128" s="264"/>
      <c r="S128" s="264"/>
    </row>
    <row r="129" spans="1:19" ht="17.25" thickBot="1">
      <c r="A129" s="127" t="s">
        <v>120</v>
      </c>
      <c r="B129" s="128">
        <v>39.5</v>
      </c>
      <c r="C129" s="78">
        <v>7.6530612000000001E-3</v>
      </c>
      <c r="D129" s="20">
        <v>39.5</v>
      </c>
      <c r="E129" s="21">
        <f t="shared" si="62"/>
        <v>0</v>
      </c>
      <c r="F129" s="22">
        <f>IF(ISNUMBER(D129), $B145 * E129, "")</f>
        <v>0</v>
      </c>
      <c r="G129" s="30">
        <v>39.6</v>
      </c>
      <c r="H129" s="21">
        <f t="shared" si="63"/>
        <v>2.5316455696202892E-3</v>
      </c>
      <c r="I129" s="105">
        <f>IF(ISNUMBER(G129), $B145 * H129, "")</f>
        <v>379.74683544304338</v>
      </c>
      <c r="J129" s="20">
        <v>39.9</v>
      </c>
      <c r="K129" s="21">
        <f t="shared" si="64"/>
        <v>1.0126582278480976E-2</v>
      </c>
      <c r="L129" s="22">
        <f>IF(ISNUMBER(J129), $B145 * K129, "")</f>
        <v>1518.9873417721465</v>
      </c>
      <c r="M129" s="30">
        <v>39</v>
      </c>
      <c r="N129" s="21">
        <f t="shared" si="65"/>
        <v>-1.2658227848101266E-2</v>
      </c>
      <c r="O129" s="22">
        <f>IF(ISNUMBER(M129), $B145 * N129, "")</f>
        <v>-1898.7341772151899</v>
      </c>
      <c r="Q129" s="264"/>
      <c r="R129" s="264"/>
      <c r="S129" s="264"/>
    </row>
    <row r="130" spans="1:19" ht="17.25" thickBot="1">
      <c r="A130" s="125" t="s">
        <v>186</v>
      </c>
      <c r="B130" s="129">
        <v>16.399999999999999</v>
      </c>
      <c r="C130" s="80">
        <v>6.1349693000000002E-3</v>
      </c>
      <c r="D130" s="106">
        <v>16.399999999999999</v>
      </c>
      <c r="E130" s="107">
        <f>IF(ISNUMBER(D130), (D130 - $B130) / $B130, "")</f>
        <v>0</v>
      </c>
      <c r="F130" s="108">
        <f>IF(ISNUMBER(D130), $B145 * E130, "")</f>
        <v>0</v>
      </c>
      <c r="G130" s="109">
        <v>16.600000000000001</v>
      </c>
      <c r="H130" s="107">
        <f>IF(ISNUMBER(G130), (G130 - $B130) / $B130, "")</f>
        <v>1.2195121951219686E-2</v>
      </c>
      <c r="I130" s="110">
        <f>IF(ISNUMBER(G130), $B145 * H130, "")</f>
        <v>1829.268292682953</v>
      </c>
      <c r="J130" s="106">
        <v>16.600000000000001</v>
      </c>
      <c r="K130" s="107">
        <f>IF(ISNUMBER(J130), (J130 - $B130) / $B130, "")</f>
        <v>1.2195121951219686E-2</v>
      </c>
      <c r="L130" s="108">
        <f>IF(ISNUMBER(J130), $B145 * K130, "")</f>
        <v>1829.268292682953</v>
      </c>
      <c r="M130" s="109">
        <v>16.399999999999999</v>
      </c>
      <c r="N130" s="107">
        <f>IF(ISNUMBER(M130), (M130 - $B130) / $B130, "")</f>
        <v>0</v>
      </c>
      <c r="O130" s="108">
        <f>IF(ISNUMBER(M130), $B145 * N130, "")</f>
        <v>0</v>
      </c>
      <c r="Q130" s="264"/>
      <c r="R130" s="264"/>
      <c r="S130" s="264"/>
    </row>
    <row r="131" spans="1:19" ht="17.25" thickBot="1">
      <c r="A131" s="125" t="s">
        <v>248</v>
      </c>
      <c r="B131" s="126">
        <v>98.4</v>
      </c>
      <c r="C131" s="77">
        <v>5.1072523000000002E-3</v>
      </c>
      <c r="D131" s="15">
        <v>98.9</v>
      </c>
      <c r="E131" s="32">
        <f t="shared" ref="E131:E134" si="66">IF(ISNUMBER(D131), (D131 - $B131) / $B131, "")</f>
        <v>5.08130081300813E-3</v>
      </c>
      <c r="F131" s="18">
        <f>IF(ISNUMBER(D131), $B145 * E131, "")</f>
        <v>762.19512195121945</v>
      </c>
      <c r="G131" s="31">
        <v>98.6</v>
      </c>
      <c r="H131" s="32">
        <f t="shared" ref="H131:H134" si="67">IF(ISNUMBER(G131), (G131 - $B131) / $B131, "")</f>
        <v>2.0325203252031365E-3</v>
      </c>
      <c r="I131" s="101">
        <f>IF(ISNUMBER(G131), $B145 * H131, "")</f>
        <v>304.87804878047046</v>
      </c>
      <c r="J131" s="15">
        <v>98.8</v>
      </c>
      <c r="K131" s="32">
        <f t="shared" ref="K131:K134" si="68">IF(ISNUMBER(J131), (J131 - $B131) / $B131, "")</f>
        <v>4.0650406504064169E-3</v>
      </c>
      <c r="L131" s="18">
        <f>IF(ISNUMBER(J131), $B145 * K131, "")</f>
        <v>609.75609756096253</v>
      </c>
      <c r="M131" s="31">
        <v>97.6</v>
      </c>
      <c r="N131" s="32">
        <f t="shared" ref="N131:N134" si="69">IF(ISNUMBER(M131), (M131 - $B131) / $B131, "")</f>
        <v>-8.1300813008131235E-3</v>
      </c>
      <c r="O131" s="18">
        <f>IF(ISNUMBER(M131), $B145 * N131, "")</f>
        <v>-1219.5121951219685</v>
      </c>
      <c r="Q131" s="264"/>
      <c r="R131" s="264"/>
      <c r="S131" s="264"/>
    </row>
    <row r="132" spans="1:19" ht="17.25" thickBot="1">
      <c r="A132" s="125" t="s">
        <v>328</v>
      </c>
      <c r="B132" s="126">
        <v>0.23100000000000001</v>
      </c>
      <c r="C132" s="77">
        <v>4.3478261000000004E-3</v>
      </c>
      <c r="D132" s="15">
        <v>0.23300000000000001</v>
      </c>
      <c r="E132" s="32">
        <f t="shared" si="66"/>
        <v>8.6580086580086649E-3</v>
      </c>
      <c r="F132" s="18">
        <f>IF(ISNUMBER(D132), $B145 * E132, "")</f>
        <v>1298.7012987012997</v>
      </c>
      <c r="G132" s="31">
        <v>0.23100000000000001</v>
      </c>
      <c r="H132" s="32">
        <f t="shared" si="67"/>
        <v>0</v>
      </c>
      <c r="I132" s="101">
        <f>IF(ISNUMBER(G132), $B145 * H132, "")</f>
        <v>0</v>
      </c>
      <c r="J132" s="15">
        <v>0.23100000000000001</v>
      </c>
      <c r="K132" s="32">
        <f t="shared" si="68"/>
        <v>0</v>
      </c>
      <c r="L132" s="18">
        <f>IF(ISNUMBER(J132), $B145 * K132, "")</f>
        <v>0</v>
      </c>
      <c r="M132" s="31">
        <v>0.22900000000000001</v>
      </c>
      <c r="N132" s="32">
        <f t="shared" si="69"/>
        <v>-8.6580086580086649E-3</v>
      </c>
      <c r="O132" s="18">
        <f>IF(ISNUMBER(M132), $B145 * N132, "")</f>
        <v>-1298.7012987012997</v>
      </c>
      <c r="Q132" s="264"/>
      <c r="R132" s="264"/>
      <c r="S132" s="264"/>
    </row>
    <row r="133" spans="1:19" ht="17.25" thickBot="1">
      <c r="A133" s="125" t="s">
        <v>232</v>
      </c>
      <c r="B133" s="126">
        <v>83.2</v>
      </c>
      <c r="C133" s="77">
        <v>2.4096386000000002E-3</v>
      </c>
      <c r="D133" s="15">
        <v>84.4</v>
      </c>
      <c r="E133" s="32">
        <f t="shared" si="66"/>
        <v>1.4423076923076957E-2</v>
      </c>
      <c r="F133" s="18">
        <f>IF(ISNUMBER(D133), $B145 * E133, "")</f>
        <v>2163.4615384615436</v>
      </c>
      <c r="G133" s="31">
        <v>84.4</v>
      </c>
      <c r="H133" s="32">
        <f t="shared" si="67"/>
        <v>1.4423076923076957E-2</v>
      </c>
      <c r="I133" s="101">
        <f>IF(ISNUMBER(G133), $B145 * H133, "")</f>
        <v>2163.4615384615436</v>
      </c>
      <c r="J133" s="15">
        <v>84.8</v>
      </c>
      <c r="K133" s="32">
        <f t="shared" si="68"/>
        <v>1.9230769230769162E-2</v>
      </c>
      <c r="L133" s="18">
        <f>IF(ISNUMBER(J133), $B145 * K133, "")</f>
        <v>2884.6153846153743</v>
      </c>
      <c r="M133" s="31">
        <v>83.5</v>
      </c>
      <c r="N133" s="32">
        <f t="shared" si="69"/>
        <v>3.6057692307691963E-3</v>
      </c>
      <c r="O133" s="18">
        <f>IF(ISNUMBER(M133), $B145 * N133, "")</f>
        <v>540.86538461537941</v>
      </c>
      <c r="Q133" s="33"/>
      <c r="R133" s="33"/>
    </row>
    <row r="134" spans="1:19" ht="17.25" thickBot="1">
      <c r="A134" s="130" t="s">
        <v>202</v>
      </c>
      <c r="B134" s="131">
        <v>20.8</v>
      </c>
      <c r="C134" s="79">
        <v>0</v>
      </c>
      <c r="D134" s="24">
        <v>21</v>
      </c>
      <c r="E134" s="25">
        <f t="shared" si="66"/>
        <v>9.6153846153845812E-3</v>
      </c>
      <c r="F134" s="104">
        <f>IF(ISNUMBER(D134), $B145 * E134, "")</f>
        <v>1442.3076923076871</v>
      </c>
      <c r="G134" s="102">
        <v>21.3</v>
      </c>
      <c r="H134" s="25">
        <f t="shared" si="67"/>
        <v>2.4038461538461536E-2</v>
      </c>
      <c r="I134" s="103">
        <f>IF(ISNUMBER(G134), $B145 * H134, "")</f>
        <v>3605.7692307692305</v>
      </c>
      <c r="J134" s="24">
        <v>21.4</v>
      </c>
      <c r="K134" s="25">
        <f t="shared" si="68"/>
        <v>2.8846153846153744E-2</v>
      </c>
      <c r="L134" s="104">
        <f>IF(ISNUMBER(J134), $B145 * K134, "")</f>
        <v>4326.9230769230617</v>
      </c>
      <c r="M134" s="102">
        <v>21.5</v>
      </c>
      <c r="N134" s="25">
        <f t="shared" si="69"/>
        <v>3.3653846153846118E-2</v>
      </c>
      <c r="O134" s="104">
        <f>IF(ISNUMBER(M134), $B145 * N134, "")</f>
        <v>5048.0769230769174</v>
      </c>
      <c r="Q134" s="265"/>
      <c r="R134" s="266"/>
      <c r="S134" s="267"/>
    </row>
    <row r="135" spans="1:19">
      <c r="A135" s="123" t="s">
        <v>206</v>
      </c>
      <c r="B135" s="124">
        <v>16</v>
      </c>
      <c r="C135" s="76">
        <v>0</v>
      </c>
      <c r="D135" s="13">
        <v>16.100000000000001</v>
      </c>
      <c r="E135" s="14">
        <f>IF(ISNUMBER(D135), (D135 - $B135) / $B135, "")</f>
        <v>6.2500000000000888E-3</v>
      </c>
      <c r="F135" s="16">
        <f>IF(ISNUMBER(D135), $B145 * E135, "")</f>
        <v>937.5000000000133</v>
      </c>
      <c r="G135" s="29">
        <v>16.3</v>
      </c>
      <c r="H135" s="14">
        <f>IF(ISNUMBER(G135), (G135 - $B135) / $B135, "")</f>
        <v>1.8750000000000044E-2</v>
      </c>
      <c r="I135" s="100">
        <f>IF(ISNUMBER(G135), $B145 * H135, "")</f>
        <v>2812.5000000000068</v>
      </c>
      <c r="J135" s="13">
        <v>16.3</v>
      </c>
      <c r="K135" s="14">
        <f>IF(ISNUMBER(J135), (J135 - $B135) / $B135, "")</f>
        <v>1.8750000000000044E-2</v>
      </c>
      <c r="L135" s="16">
        <f>IF(ISNUMBER(J135), $B145 * K135, "")</f>
        <v>2812.5000000000068</v>
      </c>
      <c r="M135" s="29">
        <v>16</v>
      </c>
      <c r="N135" s="14">
        <f>IF(ISNUMBER(M135), (M135 - $B135) / $B135, "")</f>
        <v>0</v>
      </c>
      <c r="O135" s="16">
        <f>IF(ISNUMBER(M135), $B145 * N135, "")</f>
        <v>0</v>
      </c>
      <c r="Q135" s="268"/>
      <c r="R135" s="269"/>
      <c r="S135" s="270"/>
    </row>
    <row r="136" spans="1:19" ht="17.25" thickBot="1">
      <c r="A136" s="125" t="s">
        <v>214</v>
      </c>
      <c r="B136" s="126">
        <v>12.2</v>
      </c>
      <c r="C136" s="77">
        <v>0</v>
      </c>
      <c r="D136" s="15">
        <v>12.2</v>
      </c>
      <c r="E136" s="32">
        <f t="shared" ref="E136:E139" si="70">IF(ISNUMBER(D136), (D136 - $B136) / $B136, "")</f>
        <v>0</v>
      </c>
      <c r="F136" s="18">
        <f>IF(ISNUMBER(D136), $B145 * E136, "")</f>
        <v>0</v>
      </c>
      <c r="G136" s="31">
        <v>12.5</v>
      </c>
      <c r="H136" s="32">
        <f t="shared" ref="H136:H139" si="71">IF(ISNUMBER(G136), (G136 - $B136) / $B136, "")</f>
        <v>2.4590163934426288E-2</v>
      </c>
      <c r="I136" s="101">
        <f>IF(ISNUMBER(G136), $B145 * H136, "")</f>
        <v>3688.5245901639432</v>
      </c>
      <c r="J136" s="15">
        <v>12.5</v>
      </c>
      <c r="K136" s="32">
        <f t="shared" ref="K136:K139" si="72">IF(ISNUMBER(J136), (J136 - $B136) / $B136, "")</f>
        <v>2.4590163934426288E-2</v>
      </c>
      <c r="L136" s="18">
        <f>IF(ISNUMBER(J136), $B145 * K136, "")</f>
        <v>3688.5245901639432</v>
      </c>
      <c r="M136" s="31">
        <v>12.4</v>
      </c>
      <c r="N136" s="32">
        <f t="shared" ref="N136:N139" si="73">IF(ISNUMBER(M136), (M136 - $B136) / $B136, "")</f>
        <v>1.6393442622950907E-2</v>
      </c>
      <c r="O136" s="18">
        <f>IF(ISNUMBER(M136), $B145 * N136, "")</f>
        <v>2459.0163934426359</v>
      </c>
      <c r="Q136" s="271"/>
      <c r="R136" s="272"/>
      <c r="S136" s="273"/>
    </row>
    <row r="137" spans="1:19" ht="17.25" thickBot="1">
      <c r="A137" s="125" t="s">
        <v>208</v>
      </c>
      <c r="B137" s="126">
        <v>19.100000000000001</v>
      </c>
      <c r="C137" s="77">
        <v>0</v>
      </c>
      <c r="D137" s="15">
        <v>19.3</v>
      </c>
      <c r="E137" s="32">
        <f t="shared" si="70"/>
        <v>1.0471204188481638E-2</v>
      </c>
      <c r="F137" s="18">
        <f>IF(ISNUMBER(D137), $B145 * E137, "")</f>
        <v>1570.6806282722457</v>
      </c>
      <c r="G137" s="31">
        <v>19.7</v>
      </c>
      <c r="H137" s="32">
        <f t="shared" si="71"/>
        <v>3.1413612565444914E-2</v>
      </c>
      <c r="I137" s="101">
        <f>IF(ISNUMBER(G137), $B145 * H137, "")</f>
        <v>4712.0418848167374</v>
      </c>
      <c r="J137" s="15">
        <v>19.7</v>
      </c>
      <c r="K137" s="32">
        <f t="shared" si="72"/>
        <v>3.1413612565444914E-2</v>
      </c>
      <c r="L137" s="18">
        <f>IF(ISNUMBER(J137), $B145 * K137, "")</f>
        <v>4712.0418848167374</v>
      </c>
      <c r="M137" s="31">
        <v>19.8</v>
      </c>
      <c r="N137" s="32">
        <f t="shared" si="73"/>
        <v>3.6649214659685826E-2</v>
      </c>
      <c r="O137" s="18">
        <f>IF(ISNUMBER(M137), $B145 * N137, "")</f>
        <v>5497.3821989528742</v>
      </c>
      <c r="Q137" s="264"/>
      <c r="R137" s="264"/>
      <c r="S137" s="264"/>
    </row>
    <row r="138" spans="1:19" ht="17.25" thickBot="1">
      <c r="A138" s="125" t="s">
        <v>188</v>
      </c>
      <c r="B138" s="126">
        <v>18.399999999999999</v>
      </c>
      <c r="C138" s="77">
        <v>0</v>
      </c>
      <c r="D138" s="15">
        <v>18.7</v>
      </c>
      <c r="E138" s="32">
        <f t="shared" si="70"/>
        <v>1.6304347826086998E-2</v>
      </c>
      <c r="F138" s="18">
        <f>IF(ISNUMBER(D138), $B145 * E138, "")</f>
        <v>2445.6521739130499</v>
      </c>
      <c r="G138" s="31">
        <v>18.899999999999999</v>
      </c>
      <c r="H138" s="32">
        <f t="shared" si="71"/>
        <v>2.7173913043478264E-2</v>
      </c>
      <c r="I138" s="101">
        <f>IF(ISNUMBER(G138), $B145 * H138, "")</f>
        <v>4076.0869565217395</v>
      </c>
      <c r="J138" s="15">
        <v>18.899999999999999</v>
      </c>
      <c r="K138" s="32">
        <f t="shared" si="72"/>
        <v>2.7173913043478264E-2</v>
      </c>
      <c r="L138" s="18">
        <f>IF(ISNUMBER(J138), $B145 * K138, "")</f>
        <v>4076.0869565217395</v>
      </c>
      <c r="M138" s="31">
        <v>18.7</v>
      </c>
      <c r="N138" s="32">
        <f t="shared" si="73"/>
        <v>1.6304347826086998E-2</v>
      </c>
      <c r="O138" s="18">
        <f>IF(ISNUMBER(M138), $B145 * N138, "")</f>
        <v>2445.6521739130499</v>
      </c>
      <c r="Q138" s="274"/>
      <c r="R138" s="274"/>
      <c r="S138" s="274"/>
    </row>
    <row r="139" spans="1:19" ht="17.25" thickBot="1">
      <c r="A139" s="127" t="s">
        <v>72</v>
      </c>
      <c r="B139" s="128">
        <v>34.9</v>
      </c>
      <c r="C139" s="78">
        <v>-2.8571428999999999E-3</v>
      </c>
      <c r="D139" s="20">
        <v>35.299999999999997</v>
      </c>
      <c r="E139" s="21">
        <f t="shared" si="70"/>
        <v>1.1461318051575891E-2</v>
      </c>
      <c r="F139" s="22">
        <f>IF(ISNUMBER(D139), $B145 * E139, "")</f>
        <v>1719.1977077363836</v>
      </c>
      <c r="G139" s="30">
        <v>36.799999999999997</v>
      </c>
      <c r="H139" s="21">
        <f t="shared" si="71"/>
        <v>5.4441260744985634E-2</v>
      </c>
      <c r="I139" s="105">
        <f>IF(ISNUMBER(G139), $B145 * H139, "")</f>
        <v>8166.1891117478453</v>
      </c>
      <c r="J139" s="20">
        <v>37.4</v>
      </c>
      <c r="K139" s="21">
        <f t="shared" si="72"/>
        <v>7.163323782234958E-2</v>
      </c>
      <c r="L139" s="22">
        <f>IF(ISNUMBER(J139), $B145 * K139, "")</f>
        <v>10744.985673352438</v>
      </c>
      <c r="M139" s="30">
        <v>36.6</v>
      </c>
      <c r="N139" s="21">
        <f t="shared" si="73"/>
        <v>4.8710601719197791E-2</v>
      </c>
      <c r="O139" s="22">
        <f>IF(ISNUMBER(M139), $B145 * N139, "")</f>
        <v>7306.5902578796686</v>
      </c>
      <c r="Q139" s="274"/>
      <c r="R139" s="274"/>
      <c r="S139" s="274"/>
    </row>
    <row r="140" spans="1:19" ht="17.25" thickBot="1">
      <c r="A140" s="125" t="s">
        <v>148</v>
      </c>
      <c r="B140" s="129">
        <v>14.5</v>
      </c>
      <c r="C140" s="80">
        <v>-1.36054422E-2</v>
      </c>
      <c r="D140" s="106">
        <v>14.6</v>
      </c>
      <c r="E140" s="107">
        <f>IF(ISNUMBER(D140), (D140 - $B140) / $B140, "")</f>
        <v>6.8965517241379067E-3</v>
      </c>
      <c r="F140" s="108">
        <f>IF(ISNUMBER(D140), $B145 * E140, "")</f>
        <v>1034.4827586206859</v>
      </c>
      <c r="G140" s="109">
        <v>14.7</v>
      </c>
      <c r="H140" s="107">
        <f>IF(ISNUMBER(G140), (G140 - $B140) / $B140, "")</f>
        <v>1.3793103448275813E-2</v>
      </c>
      <c r="I140" s="110">
        <f>IF(ISNUMBER(G140), $B145 * H140, "")</f>
        <v>2068.9655172413718</v>
      </c>
      <c r="J140" s="106">
        <v>15.1</v>
      </c>
      <c r="K140" s="107">
        <f>IF(ISNUMBER(J140), (J140 - $B140) / $B140, "")</f>
        <v>4.1379310344827565E-2</v>
      </c>
      <c r="L140" s="108">
        <f>IF(ISNUMBER(J140), $B145 * K140, "")</f>
        <v>6206.896551724135</v>
      </c>
      <c r="M140" s="109">
        <v>14.5</v>
      </c>
      <c r="N140" s="107">
        <f>IF(ISNUMBER(M140), (M140 - $B140) / $B140, "")</f>
        <v>0</v>
      </c>
      <c r="O140" s="108">
        <f>IF(ISNUMBER(M140), $B145 * N140, "")</f>
        <v>0</v>
      </c>
      <c r="Q140" s="264"/>
      <c r="R140" s="264"/>
      <c r="S140" s="264"/>
    </row>
    <row r="141" spans="1:19" ht="17.25" thickBot="1">
      <c r="A141" s="125" t="s">
        <v>200</v>
      </c>
      <c r="B141" s="126">
        <v>89</v>
      </c>
      <c r="C141" s="77">
        <v>-3.2608695700000002E-2</v>
      </c>
      <c r="D141" s="15">
        <v>89.4</v>
      </c>
      <c r="E141" s="32">
        <f t="shared" ref="E141:E144" si="74">IF(ISNUMBER(D141), (D141 - $B141) / $B141, "")</f>
        <v>4.4943820224719738E-3</v>
      </c>
      <c r="F141" s="18">
        <f>IF(ISNUMBER(D141), $B145 * E141, "")</f>
        <v>674.15730337079606</v>
      </c>
      <c r="G141" s="31">
        <v>89.3</v>
      </c>
      <c r="H141" s="32">
        <f t="shared" ref="H141:H144" si="75">IF(ISNUMBER(G141), (G141 - $B141) / $B141, "")</f>
        <v>3.3707865168539006E-3</v>
      </c>
      <c r="I141" s="101">
        <f>IF(ISNUMBER(G141), $B145 * H141, "")</f>
        <v>505.61797752808508</v>
      </c>
      <c r="J141" s="15">
        <v>89</v>
      </c>
      <c r="K141" s="32">
        <f t="shared" ref="K141:K144" si="76">IF(ISNUMBER(J141), (J141 - $B141) / $B141, "")</f>
        <v>0</v>
      </c>
      <c r="L141" s="18">
        <f>IF(ISNUMBER(J141), $B145 * K141, "")</f>
        <v>0</v>
      </c>
      <c r="M141" s="31">
        <v>88.1</v>
      </c>
      <c r="N141" s="32">
        <f t="shared" ref="N141:N144" si="77">IF(ISNUMBER(M141), (M141 - $B141) / $B141, "")</f>
        <v>-1.0112359550561861E-2</v>
      </c>
      <c r="O141" s="18">
        <f>IF(ISNUMBER(M141), $B145 * N141, "")</f>
        <v>-1516.8539325842792</v>
      </c>
      <c r="Q141" s="264"/>
      <c r="R141" s="264"/>
      <c r="S141" s="264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64"/>
      <c r="R142" s="264"/>
      <c r="S142" s="264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53"/>
      <c r="R143" s="254"/>
      <c r="S143" s="255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56"/>
      <c r="R144" s="257"/>
      <c r="S144" s="258"/>
    </row>
    <row r="145" spans="1:19" ht="17.25" thickBot="1">
      <c r="A145" s="132" t="s">
        <v>268</v>
      </c>
      <c r="B145" s="317">
        <f>$B$37</f>
        <v>150000</v>
      </c>
      <c r="C145" s="318"/>
      <c r="D145" s="26" t="s">
        <v>269</v>
      </c>
      <c r="E145" s="27">
        <f>IF(COUNT(E125:E144), SUM(E125:E144) / COUNT(E125:E144), 0)</f>
        <v>6.2318545599412394E-3</v>
      </c>
      <c r="F145" s="28">
        <f>SUM(F125:F144)</f>
        <v>15891.229127850162</v>
      </c>
      <c r="G145" s="26" t="s">
        <v>269</v>
      </c>
      <c r="H145" s="27">
        <f>IF(COUNT(H125:H144), SUM(H125:H144) / COUNT(H125:H144), 0)</f>
        <v>1.3913913193828733E-2</v>
      </c>
      <c r="I145" s="28">
        <f>SUM(I125:I144)</f>
        <v>35480.478644263269</v>
      </c>
      <c r="J145" s="26" t="s">
        <v>269</v>
      </c>
      <c r="K145" s="27">
        <f>IF(COUNT(K125:K144), SUM(K125:K144) / COUNT(K125:K144), 0)</f>
        <v>1.8288621774404924E-2</v>
      </c>
      <c r="L145" s="28">
        <f>SUM(L125:L144)</f>
        <v>46635.985524732554</v>
      </c>
      <c r="M145" s="26" t="s">
        <v>269</v>
      </c>
      <c r="N145" s="27">
        <f>IF(COUNT(N125:N144), SUM(N125:N144) / COUNT(N125:N144), 0)</f>
        <v>5.9337589772784768E-3</v>
      </c>
      <c r="O145" s="28">
        <f>SUM(O125:O144)</f>
        <v>15131.085392060115</v>
      </c>
      <c r="Q145" s="259"/>
      <c r="R145" s="260"/>
      <c r="S145" s="261"/>
    </row>
    <row r="147" spans="1:19" ht="17.25" thickBot="1"/>
    <row r="148" spans="1:19" ht="17.25" thickBot="1">
      <c r="A148" s="275" t="s">
        <v>257</v>
      </c>
      <c r="B148" s="276"/>
      <c r="C148" s="276"/>
      <c r="D148" s="276"/>
      <c r="E148" s="276"/>
      <c r="F148" s="276"/>
      <c r="G148" s="276"/>
      <c r="H148" s="276"/>
      <c r="I148" s="276"/>
      <c r="J148" s="276"/>
      <c r="K148" s="276"/>
      <c r="L148" s="276"/>
      <c r="M148" s="276"/>
      <c r="N148" s="276"/>
      <c r="O148" s="277"/>
      <c r="Q148" s="274"/>
      <c r="R148" s="274"/>
      <c r="S148" s="274"/>
    </row>
    <row r="149" spans="1:19" ht="17.25" thickBot="1">
      <c r="A149" s="241" t="s">
        <v>265</v>
      </c>
      <c r="B149" s="275" t="s">
        <v>49</v>
      </c>
      <c r="C149" s="277"/>
      <c r="D149" s="275" t="s">
        <v>58</v>
      </c>
      <c r="E149" s="276"/>
      <c r="F149" s="277"/>
      <c r="G149" s="278">
        <f>_xlfn.IFNA(VLOOKUP(B149, 현재가테이블!$B$2:$D$200, 2, FALSE), "-")</f>
        <v>74050000</v>
      </c>
      <c r="H149" s="279"/>
      <c r="I149" s="280"/>
      <c r="J149" s="275" t="s">
        <v>59</v>
      </c>
      <c r="K149" s="276"/>
      <c r="L149" s="277"/>
      <c r="M149" s="281">
        <f>_xlfn.IFNA(VLOOKUP(B149, 현재가테이블!$B$2:$D$200, 3, FALSE), "-")</f>
        <v>-1.04236269E-2</v>
      </c>
      <c r="N149" s="282"/>
      <c r="O149" s="283"/>
      <c r="Q149" s="274"/>
      <c r="R149" s="274"/>
      <c r="S149" s="274"/>
    </row>
    <row r="150" spans="1:19" ht="17.25" thickBot="1">
      <c r="A150" s="319" t="s">
        <v>55</v>
      </c>
      <c r="B150" s="315" t="str">
        <f>TEXT($G$1, "[$-ko-KR]yyyy-mm-dd(ddd) ") &amp; "오전 00:00"</f>
        <v>2021-10-22(금) 오전 00:00</v>
      </c>
      <c r="C150" s="316"/>
      <c r="D150" s="288" t="str">
        <f>TEXT($G$1, "[$-ko-KR]yyyy-mm-dd(ddd) ") &amp; "오후 14:00"</f>
        <v>2021-10-22(금) 오후 14:00</v>
      </c>
      <c r="E150" s="289"/>
      <c r="F150" s="290"/>
      <c r="G150" s="288" t="str">
        <f>TEXT($G$1, "[$-ko-KR]yyyy-mm-dd(ddd) ") &amp; "오후 19:00"</f>
        <v>2021-10-22(금) 오후 19:00</v>
      </c>
      <c r="H150" s="289"/>
      <c r="I150" s="290"/>
      <c r="J150" s="288" t="str">
        <f>TEXT($G$1, "[$-ko-KR]yyyy-mm-dd(ddd) ") &amp; "오후 21:00"</f>
        <v>2021-10-22(금) 오후 21:00</v>
      </c>
      <c r="K150" s="289"/>
      <c r="L150" s="290"/>
      <c r="M150" s="288" t="str">
        <f>TEXT($G$1+1, "[$-ko-KR]yyyy-mm-dd(ddd) ") &amp; "오전 00:00"</f>
        <v>2021-10-23(토) 오전 00:00</v>
      </c>
      <c r="N150" s="289"/>
      <c r="O150" s="290"/>
      <c r="Q150" s="274"/>
      <c r="R150" s="274"/>
      <c r="S150" s="274"/>
    </row>
    <row r="151" spans="1:19" ht="17.25" thickBot="1">
      <c r="A151" s="320"/>
      <c r="B151" s="121" t="s">
        <v>58</v>
      </c>
      <c r="C151" s="122" t="s">
        <v>59</v>
      </c>
      <c r="D151" s="2" t="s">
        <v>58</v>
      </c>
      <c r="E151" s="10" t="s">
        <v>266</v>
      </c>
      <c r="F151" s="11" t="s">
        <v>267</v>
      </c>
      <c r="G151" s="242" t="s">
        <v>58</v>
      </c>
      <c r="H151" s="243" t="s">
        <v>266</v>
      </c>
      <c r="I151" s="244" t="s">
        <v>267</v>
      </c>
      <c r="J151" s="10" t="s">
        <v>58</v>
      </c>
      <c r="K151" s="10" t="s">
        <v>266</v>
      </c>
      <c r="L151" s="115" t="s">
        <v>267</v>
      </c>
      <c r="M151" s="2" t="s">
        <v>58</v>
      </c>
      <c r="N151" s="10" t="s">
        <v>266</v>
      </c>
      <c r="O151" s="66" t="s">
        <v>267</v>
      </c>
      <c r="Q151" s="264"/>
      <c r="R151" s="264"/>
      <c r="S151" s="264"/>
    </row>
    <row r="152" spans="1:19" ht="17.25" thickBot="1">
      <c r="A152" s="123" t="s">
        <v>240</v>
      </c>
      <c r="B152" s="124">
        <v>659</v>
      </c>
      <c r="C152" s="76">
        <v>4.5731707000000003E-3</v>
      </c>
      <c r="D152" s="13">
        <v>658</v>
      </c>
      <c r="E152" s="14">
        <f>IF(ISNUMBER(D152), (D152 - $B152) / $B152, "")</f>
        <v>-1.5174506828528073E-3</v>
      </c>
      <c r="F152" s="16">
        <f>IF(ISNUMBER(D152), $B172 * E152, "")</f>
        <v>-227.6176024279211</v>
      </c>
      <c r="G152" s="29">
        <v>663</v>
      </c>
      <c r="H152" s="14">
        <f>IF(ISNUMBER(G152), (G152 - $B152) / $B152, "")</f>
        <v>6.0698027314112293E-3</v>
      </c>
      <c r="I152" s="100">
        <f>IF(ISNUMBER(G152), $B172 * H152, "")</f>
        <v>910.4704097116844</v>
      </c>
      <c r="J152" s="13">
        <v>665</v>
      </c>
      <c r="K152" s="14">
        <f>IF(ISNUMBER(J152), (J152 - $B152) / $B152, "")</f>
        <v>9.104704097116844E-3</v>
      </c>
      <c r="L152" s="16">
        <f>IF(ISNUMBER(J152), $B172 * K152, "")</f>
        <v>1365.7056145675267</v>
      </c>
      <c r="M152" s="29">
        <v>659</v>
      </c>
      <c r="N152" s="14">
        <f>IF(ISNUMBER(M152), (M152 - $B152) / $B152, "")</f>
        <v>0</v>
      </c>
      <c r="O152" s="16">
        <f>IF(ISNUMBER(M152), $B172 * N152, "")</f>
        <v>0</v>
      </c>
      <c r="Q152" s="274"/>
      <c r="R152" s="274"/>
      <c r="S152" s="274"/>
    </row>
    <row r="153" spans="1:19" ht="17.25" thickBot="1">
      <c r="A153" s="125" t="s">
        <v>228</v>
      </c>
      <c r="B153" s="126">
        <v>354</v>
      </c>
      <c r="C153" s="77">
        <v>2.8328612E-3</v>
      </c>
      <c r="D153" s="15">
        <v>356</v>
      </c>
      <c r="E153" s="32">
        <f t="shared" ref="E153:E156" si="78">IF(ISNUMBER(D153), (D153 - $B153) / $B153, "")</f>
        <v>5.6497175141242938E-3</v>
      </c>
      <c r="F153" s="18">
        <f>IF(ISNUMBER(D153), $B172 * E153, "")</f>
        <v>847.45762711864404</v>
      </c>
      <c r="G153" s="31">
        <v>364</v>
      </c>
      <c r="H153" s="32">
        <f t="shared" ref="H153:H156" si="79">IF(ISNUMBER(G153), (G153 - $B153) / $B153, "")</f>
        <v>2.8248587570621469E-2</v>
      </c>
      <c r="I153" s="101">
        <f>IF(ISNUMBER(G153), $B172 * H153, "")</f>
        <v>4237.2881355932204</v>
      </c>
      <c r="J153" s="15">
        <v>369</v>
      </c>
      <c r="K153" s="32">
        <f t="shared" ref="K153:K156" si="80">IF(ISNUMBER(J153), (J153 - $B153) / $B153, "")</f>
        <v>4.2372881355932202E-2</v>
      </c>
      <c r="L153" s="18">
        <f>IF(ISNUMBER(J153), $B172 * K153, "")</f>
        <v>6355.9322033898306</v>
      </c>
      <c r="M153" s="31">
        <v>363</v>
      </c>
      <c r="N153" s="32">
        <f t="shared" ref="N153:N156" si="81">IF(ISNUMBER(M153), (M153 - $B153) / $B153, "")</f>
        <v>2.5423728813559324E-2</v>
      </c>
      <c r="O153" s="18">
        <f>IF(ISNUMBER(M153), $B172 * N153, "")</f>
        <v>3813.5593220338988</v>
      </c>
      <c r="Q153" s="274"/>
      <c r="R153" s="274"/>
      <c r="S153" s="274"/>
    </row>
    <row r="154" spans="1:19" ht="17.25" thickBot="1">
      <c r="A154" s="125" t="s">
        <v>172</v>
      </c>
      <c r="B154" s="126">
        <v>432</v>
      </c>
      <c r="C154" s="77">
        <v>2.3201856E-3</v>
      </c>
      <c r="D154" s="15">
        <v>436</v>
      </c>
      <c r="E154" s="32">
        <f t="shared" si="78"/>
        <v>9.2592592592592587E-3</v>
      </c>
      <c r="F154" s="18">
        <f>IF(ISNUMBER(D154), $B172 * E154, "")</f>
        <v>1388.8888888888889</v>
      </c>
      <c r="G154" s="31">
        <v>438</v>
      </c>
      <c r="H154" s="32">
        <f t="shared" si="79"/>
        <v>1.3888888888888888E-2</v>
      </c>
      <c r="I154" s="101">
        <f>IF(ISNUMBER(G154), $B172 * H154, "")</f>
        <v>2083.333333333333</v>
      </c>
      <c r="J154" s="15">
        <v>438</v>
      </c>
      <c r="K154" s="32">
        <f t="shared" si="80"/>
        <v>1.3888888888888888E-2</v>
      </c>
      <c r="L154" s="18">
        <f>IF(ISNUMBER(J154), $B172 * K154, "")</f>
        <v>2083.333333333333</v>
      </c>
      <c r="M154" s="31">
        <v>436</v>
      </c>
      <c r="N154" s="32">
        <f t="shared" si="81"/>
        <v>9.2592592592592587E-3</v>
      </c>
      <c r="O154" s="18">
        <f>IF(ISNUMBER(M154), $B172 * N154, "")</f>
        <v>1388.8888888888889</v>
      </c>
      <c r="Q154" s="264"/>
      <c r="R154" s="264"/>
      <c r="S154" s="264"/>
    </row>
    <row r="155" spans="1:19" ht="17.25" thickBot="1">
      <c r="A155" s="125" t="s">
        <v>122</v>
      </c>
      <c r="B155" s="126">
        <v>576</v>
      </c>
      <c r="C155" s="77">
        <v>1.7391303999999999E-3</v>
      </c>
      <c r="D155" s="15">
        <v>578</v>
      </c>
      <c r="E155" s="32">
        <f t="shared" si="78"/>
        <v>3.472222222222222E-3</v>
      </c>
      <c r="F155" s="18">
        <f>IF(ISNUMBER(D155), $B172 * E155, "")</f>
        <v>520.83333333333326</v>
      </c>
      <c r="G155" s="31">
        <v>582</v>
      </c>
      <c r="H155" s="32">
        <f t="shared" si="79"/>
        <v>1.0416666666666666E-2</v>
      </c>
      <c r="I155" s="101">
        <f>IF(ISNUMBER(G155), $B172 * H155, "")</f>
        <v>1562.5</v>
      </c>
      <c r="J155" s="15">
        <v>586</v>
      </c>
      <c r="K155" s="32">
        <f t="shared" si="80"/>
        <v>1.7361111111111112E-2</v>
      </c>
      <c r="L155" s="18">
        <f>IF(ISNUMBER(J155), $B172 * K155, "")</f>
        <v>2604.166666666667</v>
      </c>
      <c r="M155" s="31">
        <v>580</v>
      </c>
      <c r="N155" s="32">
        <f t="shared" si="81"/>
        <v>6.9444444444444441E-3</v>
      </c>
      <c r="O155" s="18">
        <f>IF(ISNUMBER(M155), $B172 * N155, "")</f>
        <v>1041.6666666666665</v>
      </c>
      <c r="Q155" s="264"/>
      <c r="R155" s="264"/>
      <c r="S155" s="264"/>
    </row>
    <row r="156" spans="1:19" ht="17.25" thickBot="1">
      <c r="A156" s="127" t="s">
        <v>234</v>
      </c>
      <c r="B156" s="128">
        <v>703</v>
      </c>
      <c r="C156" s="78">
        <v>0</v>
      </c>
      <c r="D156" s="20">
        <v>708</v>
      </c>
      <c r="E156" s="21">
        <f t="shared" si="78"/>
        <v>7.1123755334281651E-3</v>
      </c>
      <c r="F156" s="22">
        <f>IF(ISNUMBER(D156), $B172 * E156, "")</f>
        <v>1066.8563300142248</v>
      </c>
      <c r="G156" s="30">
        <v>710</v>
      </c>
      <c r="H156" s="21">
        <f t="shared" si="79"/>
        <v>9.9573257467994308E-3</v>
      </c>
      <c r="I156" s="105">
        <f>IF(ISNUMBER(G156), $B172 * H156, "")</f>
        <v>1493.5988620199146</v>
      </c>
      <c r="J156" s="20">
        <v>714</v>
      </c>
      <c r="K156" s="21">
        <f t="shared" si="80"/>
        <v>1.5647226173541962E-2</v>
      </c>
      <c r="L156" s="22">
        <f>IF(ISNUMBER(J156), $B172 * K156, "")</f>
        <v>2347.0839260312941</v>
      </c>
      <c r="M156" s="30">
        <v>705</v>
      </c>
      <c r="N156" s="21">
        <f t="shared" si="81"/>
        <v>2.8449502133712661E-3</v>
      </c>
      <c r="O156" s="22">
        <f>IF(ISNUMBER(M156), $B172 * N156, "")</f>
        <v>426.7425320056899</v>
      </c>
      <c r="Q156" s="264"/>
      <c r="R156" s="264"/>
      <c r="S156" s="264"/>
    </row>
    <row r="157" spans="1:19" ht="17.25" thickBot="1">
      <c r="A157" s="125" t="s">
        <v>252</v>
      </c>
      <c r="B157" s="129">
        <v>386</v>
      </c>
      <c r="C157" s="80">
        <v>0</v>
      </c>
      <c r="D157" s="106">
        <v>390</v>
      </c>
      <c r="E157" s="107">
        <f>IF(ISNUMBER(D157), (D157 - $B157) / $B157, "")</f>
        <v>1.0362694300518135E-2</v>
      </c>
      <c r="F157" s="108">
        <f>IF(ISNUMBER(D157), $B172 * E157, "")</f>
        <v>1554.4041450777202</v>
      </c>
      <c r="G157" s="109">
        <v>393</v>
      </c>
      <c r="H157" s="107">
        <f>IF(ISNUMBER(G157), (G157 - $B157) / $B157, "")</f>
        <v>1.8134715025906734E-2</v>
      </c>
      <c r="I157" s="110">
        <f>IF(ISNUMBER(G157), $B172 * H157, "")</f>
        <v>2720.2072538860102</v>
      </c>
      <c r="J157" s="106">
        <v>393</v>
      </c>
      <c r="K157" s="107">
        <f>IF(ISNUMBER(J157), (J157 - $B157) / $B157, "")</f>
        <v>1.8134715025906734E-2</v>
      </c>
      <c r="L157" s="108">
        <f>IF(ISNUMBER(J157), $B172 * K157, "")</f>
        <v>2720.2072538860102</v>
      </c>
      <c r="M157" s="109">
        <v>389</v>
      </c>
      <c r="N157" s="107">
        <f>IF(ISNUMBER(M157), (M157 - $B157) / $B157, "")</f>
        <v>7.7720207253886009E-3</v>
      </c>
      <c r="O157" s="108">
        <f>IF(ISNUMBER(M157), $B172 * N157, "")</f>
        <v>1165.8031088082901</v>
      </c>
      <c r="Q157" s="264"/>
      <c r="R157" s="264"/>
      <c r="S157" s="264"/>
    </row>
    <row r="158" spans="1:19" ht="17.25" thickBot="1">
      <c r="A158" s="125" t="s">
        <v>150</v>
      </c>
      <c r="B158" s="126">
        <v>123</v>
      </c>
      <c r="C158" s="77">
        <v>0</v>
      </c>
      <c r="D158" s="15">
        <v>124</v>
      </c>
      <c r="E158" s="32">
        <f t="shared" ref="E158:E161" si="82">IF(ISNUMBER(D158), (D158 - $B158) / $B158, "")</f>
        <v>8.130081300813009E-3</v>
      </c>
      <c r="F158" s="18">
        <f>IF(ISNUMBER(D158), $B172 * E158, "")</f>
        <v>1219.5121951219514</v>
      </c>
      <c r="G158" s="31">
        <v>124</v>
      </c>
      <c r="H158" s="32">
        <f t="shared" ref="H158:H161" si="83">IF(ISNUMBER(G158), (G158 - $B158) / $B158, "")</f>
        <v>8.130081300813009E-3</v>
      </c>
      <c r="I158" s="101">
        <f>IF(ISNUMBER(G158), $B172 * H158, "")</f>
        <v>1219.5121951219514</v>
      </c>
      <c r="J158" s="15">
        <v>124</v>
      </c>
      <c r="K158" s="32">
        <f t="shared" ref="K158:K161" si="84">IF(ISNUMBER(J158), (J158 - $B158) / $B158, "")</f>
        <v>8.130081300813009E-3</v>
      </c>
      <c r="L158" s="18">
        <f>IF(ISNUMBER(J158), $B172 * K158, "")</f>
        <v>1219.5121951219514</v>
      </c>
      <c r="M158" s="31">
        <v>122</v>
      </c>
      <c r="N158" s="32">
        <f t="shared" ref="N158:N161" si="85">IF(ISNUMBER(M158), (M158 - $B158) / $B158, "")</f>
        <v>-8.130081300813009E-3</v>
      </c>
      <c r="O158" s="18">
        <f>IF(ISNUMBER(M158), $B172 * N158, "")</f>
        <v>-1219.5121951219514</v>
      </c>
      <c r="Q158" s="264"/>
      <c r="R158" s="264"/>
      <c r="S158" s="264"/>
    </row>
    <row r="159" spans="1:19" ht="17.25" thickBot="1">
      <c r="A159" s="125" t="s">
        <v>204</v>
      </c>
      <c r="B159" s="126">
        <v>865</v>
      </c>
      <c r="C159" s="77">
        <v>0</v>
      </c>
      <c r="D159" s="15">
        <v>866</v>
      </c>
      <c r="E159" s="32">
        <f t="shared" si="82"/>
        <v>1.1560693641618498E-3</v>
      </c>
      <c r="F159" s="18">
        <f>IF(ISNUMBER(D159), $B172 * E159, "")</f>
        <v>173.41040462427748</v>
      </c>
      <c r="G159" s="31">
        <v>867</v>
      </c>
      <c r="H159" s="32">
        <f t="shared" si="83"/>
        <v>2.3121387283236996E-3</v>
      </c>
      <c r="I159" s="101">
        <f>IF(ISNUMBER(G159), $B172 * H159, "")</f>
        <v>346.82080924855495</v>
      </c>
      <c r="J159" s="15">
        <v>868</v>
      </c>
      <c r="K159" s="32">
        <f t="shared" si="84"/>
        <v>3.4682080924855491E-3</v>
      </c>
      <c r="L159" s="18">
        <f>IF(ISNUMBER(J159), $B172 * K159, "")</f>
        <v>520.23121387283231</v>
      </c>
      <c r="M159" s="31">
        <v>854</v>
      </c>
      <c r="N159" s="32">
        <f t="shared" si="85"/>
        <v>-1.2716763005780347E-2</v>
      </c>
      <c r="O159" s="18">
        <f>IF(ISNUMBER(M159), $B172 * N159, "")</f>
        <v>-1907.5144508670521</v>
      </c>
      <c r="Q159" s="264"/>
      <c r="R159" s="264"/>
      <c r="S159" s="264"/>
    </row>
    <row r="160" spans="1:19" ht="17.25" thickBot="1">
      <c r="A160" s="125" t="s">
        <v>218</v>
      </c>
      <c r="B160" s="126">
        <v>233</v>
      </c>
      <c r="C160" s="77">
        <v>0</v>
      </c>
      <c r="D160" s="15">
        <v>233</v>
      </c>
      <c r="E160" s="32">
        <f t="shared" si="82"/>
        <v>0</v>
      </c>
      <c r="F160" s="18">
        <f>IF(ISNUMBER(D160), $B172 * E160, "")</f>
        <v>0</v>
      </c>
      <c r="G160" s="31">
        <v>240</v>
      </c>
      <c r="H160" s="32">
        <f t="shared" si="83"/>
        <v>3.0042918454935622E-2</v>
      </c>
      <c r="I160" s="101">
        <f>IF(ISNUMBER(G160), $B172 * H160, "")</f>
        <v>4506.4377682403438</v>
      </c>
      <c r="J160" s="15">
        <v>239</v>
      </c>
      <c r="K160" s="32">
        <f t="shared" si="84"/>
        <v>2.575107296137339E-2</v>
      </c>
      <c r="L160" s="18">
        <f>IF(ISNUMBER(J160), $B172 * K160, "")</f>
        <v>3862.6609442060085</v>
      </c>
      <c r="M160" s="31">
        <v>238</v>
      </c>
      <c r="N160" s="32">
        <f t="shared" si="85"/>
        <v>2.1459227467811159E-2</v>
      </c>
      <c r="O160" s="18">
        <f>IF(ISNUMBER(M160), $B172 * N160, "")</f>
        <v>3218.8841201716737</v>
      </c>
      <c r="Q160" s="33"/>
      <c r="R160" s="33"/>
    </row>
    <row r="161" spans="1:19" ht="17.25" thickBot="1">
      <c r="A161" s="130" t="s">
        <v>190</v>
      </c>
      <c r="B161" s="131">
        <v>369</v>
      </c>
      <c r="C161" s="79">
        <v>0</v>
      </c>
      <c r="D161" s="24">
        <v>372</v>
      </c>
      <c r="E161" s="25">
        <f t="shared" si="82"/>
        <v>8.130081300813009E-3</v>
      </c>
      <c r="F161" s="104">
        <f>IF(ISNUMBER(D161), $B172 * E161, "")</f>
        <v>1219.5121951219514</v>
      </c>
      <c r="G161" s="102">
        <v>377</v>
      </c>
      <c r="H161" s="25">
        <f t="shared" si="83"/>
        <v>2.1680216802168022E-2</v>
      </c>
      <c r="I161" s="103">
        <f>IF(ISNUMBER(G161), $B172 * H161, "")</f>
        <v>3252.0325203252032</v>
      </c>
      <c r="J161" s="24">
        <v>379</v>
      </c>
      <c r="K161" s="25">
        <f t="shared" si="84"/>
        <v>2.7100271002710029E-2</v>
      </c>
      <c r="L161" s="104">
        <f>IF(ISNUMBER(J161), $B172 * K161, "")</f>
        <v>4065.0406504065045</v>
      </c>
      <c r="M161" s="102">
        <v>374</v>
      </c>
      <c r="N161" s="25">
        <f t="shared" si="85"/>
        <v>1.3550135501355014E-2</v>
      </c>
      <c r="O161" s="104">
        <f>IF(ISNUMBER(M161), $B172 * N161, "")</f>
        <v>2032.5203252032522</v>
      </c>
      <c r="Q161" s="265"/>
      <c r="R161" s="266"/>
      <c r="S161" s="267"/>
    </row>
    <row r="162" spans="1:19">
      <c r="A162" s="123" t="s">
        <v>108</v>
      </c>
      <c r="B162" s="124">
        <v>172</v>
      </c>
      <c r="C162" s="76">
        <v>0</v>
      </c>
      <c r="D162" s="13">
        <v>172</v>
      </c>
      <c r="E162" s="14">
        <f>IF(ISNUMBER(D162), (D162 - $B162) / $B162, "")</f>
        <v>0</v>
      </c>
      <c r="F162" s="16">
        <f>IF(ISNUMBER(D162), $B172 * E162, "")</f>
        <v>0</v>
      </c>
      <c r="G162" s="29">
        <v>175</v>
      </c>
      <c r="H162" s="14">
        <f>IF(ISNUMBER(G162), (G162 - $B162) / $B162, "")</f>
        <v>1.7441860465116279E-2</v>
      </c>
      <c r="I162" s="100">
        <f>IF(ISNUMBER(G162), $B172 * H162, "")</f>
        <v>2616.2790697674418</v>
      </c>
      <c r="J162" s="13">
        <v>173</v>
      </c>
      <c r="K162" s="14">
        <f>IF(ISNUMBER(J162), (J162 - $B162) / $B162, "")</f>
        <v>5.8139534883720929E-3</v>
      </c>
      <c r="L162" s="16">
        <f>IF(ISNUMBER(J162), $B172 * K162, "")</f>
        <v>872.09302325581393</v>
      </c>
      <c r="M162" s="29">
        <v>172</v>
      </c>
      <c r="N162" s="14">
        <f>IF(ISNUMBER(M162), (M162 - $B162) / $B162, "")</f>
        <v>0</v>
      </c>
      <c r="O162" s="16">
        <f>IF(ISNUMBER(M162), $B172 * N162, "")</f>
        <v>0</v>
      </c>
      <c r="Q162" s="268"/>
      <c r="R162" s="269"/>
      <c r="S162" s="270"/>
    </row>
    <row r="163" spans="1:19" ht="17.25" thickBot="1">
      <c r="A163" s="125" t="s">
        <v>192</v>
      </c>
      <c r="B163" s="126">
        <v>129</v>
      </c>
      <c r="C163" s="77">
        <v>0</v>
      </c>
      <c r="D163" s="15">
        <v>130</v>
      </c>
      <c r="E163" s="32">
        <f t="shared" ref="E163:E166" si="86">IF(ISNUMBER(D163), (D163 - $B163) / $B163, "")</f>
        <v>7.7519379844961239E-3</v>
      </c>
      <c r="F163" s="18">
        <f>IF(ISNUMBER(D163), $B172 * E163, "")</f>
        <v>1162.7906976744187</v>
      </c>
      <c r="G163" s="31">
        <v>130</v>
      </c>
      <c r="H163" s="32">
        <f t="shared" ref="H163:H166" si="87">IF(ISNUMBER(G163), (G163 - $B163) / $B163, "")</f>
        <v>7.7519379844961239E-3</v>
      </c>
      <c r="I163" s="101">
        <f>IF(ISNUMBER(G163), $B172 * H163, "")</f>
        <v>1162.7906976744187</v>
      </c>
      <c r="J163" s="15">
        <v>131</v>
      </c>
      <c r="K163" s="32">
        <f t="shared" ref="K163:K166" si="88">IF(ISNUMBER(J163), (J163 - $B163) / $B163, "")</f>
        <v>1.5503875968992248E-2</v>
      </c>
      <c r="L163" s="18">
        <f>IF(ISNUMBER(J163), $B172 * K163, "")</f>
        <v>2325.5813953488373</v>
      </c>
      <c r="M163" s="31">
        <v>129</v>
      </c>
      <c r="N163" s="32">
        <f t="shared" ref="N163:N166" si="89">IF(ISNUMBER(M163), (M163 - $B163) / $B163, "")</f>
        <v>0</v>
      </c>
      <c r="O163" s="18">
        <f>IF(ISNUMBER(M163), $B172 * N163, "")</f>
        <v>0</v>
      </c>
      <c r="Q163" s="271"/>
      <c r="R163" s="272"/>
      <c r="S163" s="273"/>
    </row>
    <row r="164" spans="1:19" ht="17.25" thickBot="1">
      <c r="A164" s="125" t="s">
        <v>230</v>
      </c>
      <c r="B164" s="126">
        <v>921</v>
      </c>
      <c r="C164" s="77">
        <v>-1.0845987E-3</v>
      </c>
      <c r="D164" s="15">
        <v>923</v>
      </c>
      <c r="E164" s="32">
        <f t="shared" si="86"/>
        <v>2.1715526601520088E-3</v>
      </c>
      <c r="F164" s="18">
        <f>IF(ISNUMBER(D164), $B172 * E164, "")</f>
        <v>325.73289902280129</v>
      </c>
      <c r="G164" s="31">
        <v>933</v>
      </c>
      <c r="H164" s="32">
        <f t="shared" si="87"/>
        <v>1.3029315960912053E-2</v>
      </c>
      <c r="I164" s="101">
        <f>IF(ISNUMBER(G164), $B172 * H164, "")</f>
        <v>1954.3973941368079</v>
      </c>
      <c r="J164" s="15">
        <v>935</v>
      </c>
      <c r="K164" s="32">
        <f t="shared" si="88"/>
        <v>1.5200868621064061E-2</v>
      </c>
      <c r="L164" s="18">
        <f>IF(ISNUMBER(J164), $B172 * K164, "")</f>
        <v>2280.1302931596092</v>
      </c>
      <c r="M164" s="31">
        <v>926</v>
      </c>
      <c r="N164" s="32">
        <f t="shared" si="89"/>
        <v>5.4288816503800215E-3</v>
      </c>
      <c r="O164" s="18">
        <f>IF(ISNUMBER(M164), $B172 * N164, "")</f>
        <v>814.33224755700326</v>
      </c>
      <c r="Q164" s="264"/>
      <c r="R164" s="264"/>
      <c r="S164" s="264"/>
    </row>
    <row r="165" spans="1:19" ht="17.25" thickBot="1">
      <c r="A165" s="125" t="s">
        <v>162</v>
      </c>
      <c r="B165" s="126">
        <v>714</v>
      </c>
      <c r="C165" s="77">
        <v>-1.3986014000000001E-3</v>
      </c>
      <c r="D165" s="15">
        <v>716</v>
      </c>
      <c r="E165" s="32">
        <f t="shared" si="86"/>
        <v>2.8011204481792717E-3</v>
      </c>
      <c r="F165" s="18">
        <f>IF(ISNUMBER(D165), $B172 * E165, "")</f>
        <v>420.16806722689074</v>
      </c>
      <c r="G165" s="31">
        <v>722</v>
      </c>
      <c r="H165" s="32">
        <f t="shared" si="87"/>
        <v>1.1204481792717087E-2</v>
      </c>
      <c r="I165" s="101">
        <f>IF(ISNUMBER(G165), $B172 * H165, "")</f>
        <v>1680.672268907563</v>
      </c>
      <c r="J165" s="15">
        <v>723</v>
      </c>
      <c r="K165" s="32">
        <f t="shared" si="88"/>
        <v>1.2605042016806723E-2</v>
      </c>
      <c r="L165" s="18">
        <f>IF(ISNUMBER(J165), $B172 * K165, "")</f>
        <v>1890.7563025210084</v>
      </c>
      <c r="M165" s="31">
        <v>716</v>
      </c>
      <c r="N165" s="32">
        <f t="shared" si="89"/>
        <v>2.8011204481792717E-3</v>
      </c>
      <c r="O165" s="18">
        <f>IF(ISNUMBER(M165), $B172 * N165, "")</f>
        <v>420.16806722689074</v>
      </c>
      <c r="Q165" s="274"/>
      <c r="R165" s="274"/>
      <c r="S165" s="274"/>
    </row>
    <row r="166" spans="1:19" ht="17.25" thickBot="1">
      <c r="A166" s="127" t="s">
        <v>226</v>
      </c>
      <c r="B166" s="128">
        <v>884</v>
      </c>
      <c r="C166" s="78">
        <v>-4.5045045000000001E-3</v>
      </c>
      <c r="D166" s="20">
        <v>891</v>
      </c>
      <c r="E166" s="21">
        <f t="shared" si="86"/>
        <v>7.9185520361990946E-3</v>
      </c>
      <c r="F166" s="22">
        <f>IF(ISNUMBER(D166), $B172 * E166, "")</f>
        <v>1187.7828054298641</v>
      </c>
      <c r="G166" s="30">
        <v>903</v>
      </c>
      <c r="H166" s="21">
        <f t="shared" si="87"/>
        <v>2.1493212669683258E-2</v>
      </c>
      <c r="I166" s="105">
        <f>IF(ISNUMBER(G166), $B172 * H166, "")</f>
        <v>3223.9819004524888</v>
      </c>
      <c r="J166" s="20">
        <v>902</v>
      </c>
      <c r="K166" s="21">
        <f t="shared" si="88"/>
        <v>2.0361990950226245E-2</v>
      </c>
      <c r="L166" s="22">
        <f>IF(ISNUMBER(J166), $B172 * K166, "")</f>
        <v>3054.2986425339368</v>
      </c>
      <c r="M166" s="30">
        <v>895</v>
      </c>
      <c r="N166" s="21">
        <f t="shared" si="89"/>
        <v>1.2443438914027148E-2</v>
      </c>
      <c r="O166" s="22">
        <f>IF(ISNUMBER(M166), $B172 * N166, "")</f>
        <v>1866.5158371040723</v>
      </c>
      <c r="Q166" s="274"/>
      <c r="R166" s="274"/>
      <c r="S166" s="274"/>
    </row>
    <row r="167" spans="1:19" ht="17.25" thickBot="1">
      <c r="A167" s="125" t="s">
        <v>212</v>
      </c>
      <c r="B167" s="129">
        <v>972</v>
      </c>
      <c r="C167" s="80">
        <v>-7.1501532000000003E-3</v>
      </c>
      <c r="D167" s="106">
        <v>977</v>
      </c>
      <c r="E167" s="107">
        <f>IF(ISNUMBER(D167), (D167 - $B167) / $B167, "")</f>
        <v>5.1440329218106996E-3</v>
      </c>
      <c r="F167" s="108">
        <f>IF(ISNUMBER(D167), $B172 * E167, "")</f>
        <v>771.60493827160496</v>
      </c>
      <c r="G167" s="109">
        <v>982</v>
      </c>
      <c r="H167" s="107">
        <f>IF(ISNUMBER(G167), (G167 - $B167) / $B167, "")</f>
        <v>1.0288065843621399E-2</v>
      </c>
      <c r="I167" s="110">
        <f>IF(ISNUMBER(G167), $B172 * H167, "")</f>
        <v>1543.2098765432099</v>
      </c>
      <c r="J167" s="106">
        <v>983</v>
      </c>
      <c r="K167" s="107">
        <f>IF(ISNUMBER(J167), (J167 - $B167) / $B167, "")</f>
        <v>1.131687242798354E-2</v>
      </c>
      <c r="L167" s="108">
        <f>IF(ISNUMBER(J167), $B172 * K167, "")</f>
        <v>1697.5308641975309</v>
      </c>
      <c r="M167" s="109">
        <v>975</v>
      </c>
      <c r="N167" s="107">
        <f>IF(ISNUMBER(M167), (M167 - $B167) / $B167, "")</f>
        <v>3.0864197530864196E-3</v>
      </c>
      <c r="O167" s="108">
        <f>IF(ISNUMBER(M167), $B172 * N167, "")</f>
        <v>462.96296296296293</v>
      </c>
      <c r="Q167" s="264"/>
      <c r="R167" s="264"/>
      <c r="S167" s="264"/>
    </row>
    <row r="168" spans="1:19" ht="17.25" thickBot="1">
      <c r="A168" s="125" t="s">
        <v>220</v>
      </c>
      <c r="B168" s="126">
        <v>190</v>
      </c>
      <c r="C168" s="77">
        <v>-1.04166667E-2</v>
      </c>
      <c r="D168" s="15">
        <v>191</v>
      </c>
      <c r="E168" s="32">
        <f t="shared" ref="E168:E171" si="90">IF(ISNUMBER(D168), (D168 - $B168) / $B168, "")</f>
        <v>5.263157894736842E-3</v>
      </c>
      <c r="F168" s="18">
        <f>IF(ISNUMBER(D168), $B172 * E168, "")</f>
        <v>789.47368421052624</v>
      </c>
      <c r="G168" s="31">
        <v>193</v>
      </c>
      <c r="H168" s="32">
        <f t="shared" ref="H168:H171" si="91">IF(ISNUMBER(G168), (G168 - $B168) / $B168, "")</f>
        <v>1.5789473684210527E-2</v>
      </c>
      <c r="I168" s="101">
        <f>IF(ISNUMBER(G168), $B172 * H168, "")</f>
        <v>2368.4210526315792</v>
      </c>
      <c r="J168" s="15">
        <v>195</v>
      </c>
      <c r="K168" s="32">
        <f t="shared" ref="K168:K171" si="92">IF(ISNUMBER(J168), (J168 - $B168) / $B168, "")</f>
        <v>2.6315789473684209E-2</v>
      </c>
      <c r="L168" s="18">
        <f>IF(ISNUMBER(J168), $B172 * K168, "")</f>
        <v>3947.3684210526312</v>
      </c>
      <c r="M168" s="31">
        <v>192</v>
      </c>
      <c r="N168" s="32">
        <f t="shared" ref="N168:N171" si="93">IF(ISNUMBER(M168), (M168 - $B168) / $B168, "")</f>
        <v>1.0526315789473684E-2</v>
      </c>
      <c r="O168" s="18">
        <f>IF(ISNUMBER(M168), $B172 * N168, "")</f>
        <v>1578.9473684210525</v>
      </c>
      <c r="Q168" s="264"/>
      <c r="R168" s="264"/>
      <c r="S168" s="264"/>
    </row>
    <row r="169" spans="1:19" ht="17.25" thickBot="1">
      <c r="A169" s="125" t="s">
        <v>238</v>
      </c>
      <c r="B169" s="126">
        <v>185</v>
      </c>
      <c r="C169" s="77">
        <v>-1.0695187199999999E-2</v>
      </c>
      <c r="D169" s="15">
        <v>188</v>
      </c>
      <c r="E169" s="32">
        <f t="shared" si="90"/>
        <v>1.6216216216216217E-2</v>
      </c>
      <c r="F169" s="18">
        <f>IF(ISNUMBER(D169), $B172 * E169, "")</f>
        <v>2432.4324324324325</v>
      </c>
      <c r="G169" s="31">
        <v>186</v>
      </c>
      <c r="H169" s="32">
        <f t="shared" si="91"/>
        <v>5.4054054054054057E-3</v>
      </c>
      <c r="I169" s="101">
        <f>IF(ISNUMBER(G169), $B172 * H169, "")</f>
        <v>810.81081081081084</v>
      </c>
      <c r="J169" s="15">
        <v>186</v>
      </c>
      <c r="K169" s="32">
        <f t="shared" si="92"/>
        <v>5.4054054054054057E-3</v>
      </c>
      <c r="L169" s="18">
        <f>IF(ISNUMBER(J169), $B172 * K169, "")</f>
        <v>810.81081081081084</v>
      </c>
      <c r="M169" s="31">
        <v>183</v>
      </c>
      <c r="N169" s="32">
        <f t="shared" si="93"/>
        <v>-1.0810810810810811E-2</v>
      </c>
      <c r="O169" s="18">
        <f>IF(ISNUMBER(M169), $B172 * N169, "")</f>
        <v>-1621.6216216216217</v>
      </c>
      <c r="Q169" s="264"/>
      <c r="R169" s="264"/>
      <c r="S169" s="264"/>
    </row>
    <row r="170" spans="1:19">
      <c r="A170" s="125" t="s">
        <v>128</v>
      </c>
      <c r="B170" s="126">
        <v>147</v>
      </c>
      <c r="C170" s="77">
        <v>-1.34228188E-2</v>
      </c>
      <c r="D170" s="15">
        <v>149</v>
      </c>
      <c r="E170" s="32">
        <f t="shared" si="90"/>
        <v>1.3605442176870748E-2</v>
      </c>
      <c r="F170" s="18">
        <f>IF(ISNUMBER(D170), $B172 * E170, "")</f>
        <v>2040.8163265306121</v>
      </c>
      <c r="G170" s="31">
        <v>147</v>
      </c>
      <c r="H170" s="32">
        <f t="shared" si="91"/>
        <v>0</v>
      </c>
      <c r="I170" s="101">
        <f>IF(ISNUMBER(G170), $B172 * H170, "")</f>
        <v>0</v>
      </c>
      <c r="J170" s="15">
        <v>148</v>
      </c>
      <c r="K170" s="32">
        <f t="shared" si="92"/>
        <v>6.8027210884353739E-3</v>
      </c>
      <c r="L170" s="18">
        <f>IF(ISNUMBER(J170), $B172 * K170, "")</f>
        <v>1020.408163265306</v>
      </c>
      <c r="M170" s="31">
        <v>147</v>
      </c>
      <c r="N170" s="32">
        <f t="shared" si="93"/>
        <v>0</v>
      </c>
      <c r="O170" s="18">
        <f>IF(ISNUMBER(M170), $B172 * N170, "")</f>
        <v>0</v>
      </c>
      <c r="Q170" s="253"/>
      <c r="R170" s="254"/>
      <c r="S170" s="255"/>
    </row>
    <row r="171" spans="1:19" ht="17.25" thickBot="1">
      <c r="A171" s="130" t="s">
        <v>216</v>
      </c>
      <c r="B171" s="131">
        <v>323</v>
      </c>
      <c r="C171" s="79">
        <v>-3.5820895499999998E-2</v>
      </c>
      <c r="D171" s="24">
        <v>319</v>
      </c>
      <c r="E171" s="25">
        <f t="shared" si="90"/>
        <v>-1.238390092879257E-2</v>
      </c>
      <c r="F171" s="104">
        <f>IF(ISNUMBER(D171), $B172 * E171, "")</f>
        <v>-1857.5851393188855</v>
      </c>
      <c r="G171" s="102">
        <v>311</v>
      </c>
      <c r="H171" s="25">
        <f t="shared" si="91"/>
        <v>-3.7151702786377708E-2</v>
      </c>
      <c r="I171" s="103">
        <f>IF(ISNUMBER(G171), $B172 * H171, "")</f>
        <v>-5572.7554179566559</v>
      </c>
      <c r="J171" s="24">
        <v>313</v>
      </c>
      <c r="K171" s="25">
        <f t="shared" si="92"/>
        <v>-3.0959752321981424E-2</v>
      </c>
      <c r="L171" s="104">
        <f>IF(ISNUMBER(J171), $B172 * K171, "")</f>
        <v>-4643.9628482972139</v>
      </c>
      <c r="M171" s="102">
        <v>308</v>
      </c>
      <c r="N171" s="25">
        <f t="shared" si="93"/>
        <v>-4.6439628482972138E-2</v>
      </c>
      <c r="O171" s="104">
        <f>IF(ISNUMBER(M171), $B172 * N171, "")</f>
        <v>-6965.9442724458204</v>
      </c>
      <c r="Q171" s="256"/>
      <c r="R171" s="257"/>
      <c r="S171" s="258"/>
    </row>
    <row r="172" spans="1:19" ht="17.25" thickBot="1">
      <c r="A172" s="132" t="s">
        <v>268</v>
      </c>
      <c r="B172" s="317">
        <f>$B$37</f>
        <v>150000</v>
      </c>
      <c r="C172" s="318"/>
      <c r="D172" s="26" t="s">
        <v>269</v>
      </c>
      <c r="E172" s="27">
        <f>IF(COUNT(E152:E171), SUM(E152:E171) / COUNT(E152:E171), 0)</f>
        <v>5.0121580761177797E-3</v>
      </c>
      <c r="F172" s="28">
        <f>SUM(F152:F171)</f>
        <v>15036.474228353334</v>
      </c>
      <c r="G172" s="26" t="s">
        <v>269</v>
      </c>
      <c r="H172" s="27">
        <f>IF(COUNT(H152:H171), SUM(H152:H171) / COUNT(H152:H171), 0)</f>
        <v>1.070666964681596E-2</v>
      </c>
      <c r="I172" s="28">
        <f>SUM(I152:I171)</f>
        <v>32120.008940447886</v>
      </c>
      <c r="J172" s="26" t="s">
        <v>269</v>
      </c>
      <c r="K172" s="27">
        <f>IF(COUNT(K152:K171), SUM(K152:K171) / COUNT(K152:K171), 0)</f>
        <v>1.346629635644341E-2</v>
      </c>
      <c r="L172" s="28">
        <f>SUM(L152:L171)</f>
        <v>40398.889069330231</v>
      </c>
      <c r="M172" s="26" t="s">
        <v>269</v>
      </c>
      <c r="N172" s="27">
        <f>IF(COUNT(N152:N171), SUM(N152:N171) / COUNT(N152:N171), 0)</f>
        <v>2.1721329689979659E-3</v>
      </c>
      <c r="O172" s="28">
        <f>SUM(O152:O171)</f>
        <v>6516.3989069938962</v>
      </c>
      <c r="Q172" s="259"/>
      <c r="R172" s="260"/>
      <c r="S172" s="261"/>
    </row>
    <row r="174" spans="1:19" ht="17.25" thickBot="1"/>
    <row r="175" spans="1:19" ht="17.25" thickBot="1">
      <c r="A175" s="275" t="s">
        <v>253</v>
      </c>
      <c r="B175" s="276"/>
      <c r="C175" s="276"/>
      <c r="D175" s="276"/>
      <c r="E175" s="276"/>
      <c r="F175" s="276"/>
      <c r="G175" s="276"/>
      <c r="H175" s="276"/>
      <c r="I175" s="276"/>
      <c r="J175" s="276"/>
      <c r="K175" s="276"/>
      <c r="L175" s="276"/>
      <c r="M175" s="276"/>
      <c r="N175" s="276"/>
      <c r="O175" s="277"/>
      <c r="Q175" s="274"/>
      <c r="R175" s="274"/>
      <c r="S175" s="274"/>
    </row>
    <row r="176" spans="1:19" ht="17.25" thickBot="1">
      <c r="A176" s="241" t="s">
        <v>265</v>
      </c>
      <c r="B176" s="275" t="s">
        <v>49</v>
      </c>
      <c r="C176" s="277"/>
      <c r="D176" s="275" t="s">
        <v>58</v>
      </c>
      <c r="E176" s="276"/>
      <c r="F176" s="277"/>
      <c r="G176" s="278">
        <f>_xlfn.IFNA(VLOOKUP(B176, 현재가테이블!$B$2:$D$200, 2, FALSE), "-")</f>
        <v>74050000</v>
      </c>
      <c r="H176" s="279"/>
      <c r="I176" s="280"/>
      <c r="J176" s="275" t="s">
        <v>59</v>
      </c>
      <c r="K176" s="276"/>
      <c r="L176" s="277"/>
      <c r="M176" s="281">
        <f>_xlfn.IFNA(VLOOKUP(B176, 현재가테이블!$B$2:$D$200, 3, FALSE), "-")</f>
        <v>-1.04236269E-2</v>
      </c>
      <c r="N176" s="282"/>
      <c r="O176" s="283"/>
      <c r="Q176" s="274"/>
      <c r="R176" s="274"/>
      <c r="S176" s="274"/>
    </row>
    <row r="177" spans="1:19" ht="17.25" thickBot="1">
      <c r="A177" s="319" t="s">
        <v>55</v>
      </c>
      <c r="B177" s="315" t="str">
        <f>TEXT($G$1, "[$-ko-KR]yyyy-mm-dd(ddd) ") &amp; "오전 00:00"</f>
        <v>2021-10-22(금) 오전 00:00</v>
      </c>
      <c r="C177" s="316"/>
      <c r="D177" s="288" t="str">
        <f>TEXT($G$1, "[$-ko-KR]yyyy-mm-dd(ddd) ") &amp; "오후 14:00"</f>
        <v>2021-10-22(금) 오후 14:00</v>
      </c>
      <c r="E177" s="289"/>
      <c r="F177" s="290"/>
      <c r="G177" s="288" t="str">
        <f>TEXT($G$1, "[$-ko-KR]yyyy-mm-dd(ddd) ") &amp; "오후 19:00"</f>
        <v>2021-10-22(금) 오후 19:00</v>
      </c>
      <c r="H177" s="289"/>
      <c r="I177" s="290"/>
      <c r="J177" s="288" t="str">
        <f>TEXT($G$1, "[$-ko-KR]yyyy-mm-dd(ddd) ") &amp; "오후 21:00"</f>
        <v>2021-10-22(금) 오후 21:00</v>
      </c>
      <c r="K177" s="289"/>
      <c r="L177" s="290"/>
      <c r="M177" s="288" t="str">
        <f>TEXT($G$1+1, "[$-ko-KR]yyyy-mm-dd(ddd) ") &amp; "오전 00:00"</f>
        <v>2021-10-23(토) 오전 00:00</v>
      </c>
      <c r="N177" s="289"/>
      <c r="O177" s="290"/>
      <c r="Q177" s="274"/>
      <c r="R177" s="274"/>
      <c r="S177" s="274"/>
    </row>
    <row r="178" spans="1:19" ht="17.25" thickBot="1">
      <c r="A178" s="320"/>
      <c r="B178" s="121" t="s">
        <v>58</v>
      </c>
      <c r="C178" s="122" t="s">
        <v>59</v>
      </c>
      <c r="D178" s="2" t="s">
        <v>58</v>
      </c>
      <c r="E178" s="10" t="s">
        <v>266</v>
      </c>
      <c r="F178" s="11" t="s">
        <v>267</v>
      </c>
      <c r="G178" s="242" t="s">
        <v>58</v>
      </c>
      <c r="H178" s="243" t="s">
        <v>266</v>
      </c>
      <c r="I178" s="244" t="s">
        <v>267</v>
      </c>
      <c r="J178" s="10" t="s">
        <v>58</v>
      </c>
      <c r="K178" s="10" t="s">
        <v>266</v>
      </c>
      <c r="L178" s="115" t="s">
        <v>267</v>
      </c>
      <c r="M178" s="2" t="s">
        <v>58</v>
      </c>
      <c r="N178" s="10" t="s">
        <v>266</v>
      </c>
      <c r="O178" s="66" t="s">
        <v>267</v>
      </c>
      <c r="Q178" s="264"/>
      <c r="R178" s="264"/>
      <c r="S178" s="264"/>
    </row>
    <row r="179" spans="1:19" ht="17.25" thickBot="1">
      <c r="A179" s="123" t="s">
        <v>190</v>
      </c>
      <c r="B179" s="124">
        <v>369</v>
      </c>
      <c r="C179" s="76">
        <v>0</v>
      </c>
      <c r="D179" s="13">
        <v>372</v>
      </c>
      <c r="E179" s="14">
        <f>IF(ISNUMBER(D179), (D179 - $B179) / $B179, "")</f>
        <v>8.130081300813009E-3</v>
      </c>
      <c r="F179" s="16">
        <f>IF(ISNUMBER(D179), $B199 * E179, "")</f>
        <v>1219.5121951219514</v>
      </c>
      <c r="G179" s="29">
        <v>377</v>
      </c>
      <c r="H179" s="14">
        <f>IF(ISNUMBER(G179), (G179 - $B179) / $B179, "")</f>
        <v>2.1680216802168022E-2</v>
      </c>
      <c r="I179" s="100">
        <f>IF(ISNUMBER(G179), $B199 * H179, "")</f>
        <v>3252.0325203252032</v>
      </c>
      <c r="J179" s="13">
        <v>379</v>
      </c>
      <c r="K179" s="14">
        <f>IF(ISNUMBER(J179), (J179 - $B179) / $B179, "")</f>
        <v>2.7100271002710029E-2</v>
      </c>
      <c r="L179" s="16">
        <f>IF(ISNUMBER(J179), $B199 * K179, "")</f>
        <v>4065.0406504065045</v>
      </c>
      <c r="M179" s="29">
        <v>374</v>
      </c>
      <c r="N179" s="14">
        <f>IF(ISNUMBER(M179), (M179 - $B179) / $B179, "")</f>
        <v>1.3550135501355014E-2</v>
      </c>
      <c r="O179" s="16">
        <f>IF(ISNUMBER(M179), $B199 * N179, "")</f>
        <v>2032.5203252032522</v>
      </c>
      <c r="Q179" s="274"/>
      <c r="R179" s="274"/>
      <c r="S179" s="274"/>
    </row>
    <row r="180" spans="1:19" ht="17.25" thickBot="1">
      <c r="A180" s="125" t="s">
        <v>214</v>
      </c>
      <c r="B180" s="126">
        <v>12.2</v>
      </c>
      <c r="C180" s="77">
        <v>0</v>
      </c>
      <c r="D180" s="15">
        <v>12.2</v>
      </c>
      <c r="E180" s="32">
        <f t="shared" ref="E180:E183" si="94">IF(ISNUMBER(D180), (D180 - $B180) / $B180, "")</f>
        <v>0</v>
      </c>
      <c r="F180" s="18">
        <f>IF(ISNUMBER(D180), $B199 * E180, "")</f>
        <v>0</v>
      </c>
      <c r="G180" s="31">
        <v>12.5</v>
      </c>
      <c r="H180" s="32">
        <f t="shared" ref="H180:H183" si="95">IF(ISNUMBER(G180), (G180 - $B180) / $B180, "")</f>
        <v>2.4590163934426288E-2</v>
      </c>
      <c r="I180" s="101">
        <f>IF(ISNUMBER(G180), $B199 * H180, "")</f>
        <v>3688.5245901639432</v>
      </c>
      <c r="J180" s="15">
        <v>12.5</v>
      </c>
      <c r="K180" s="32">
        <f t="shared" ref="K180:K183" si="96">IF(ISNUMBER(J180), (J180 - $B180) / $B180, "")</f>
        <v>2.4590163934426288E-2</v>
      </c>
      <c r="L180" s="18">
        <f>IF(ISNUMBER(J180), $B199 * K180, "")</f>
        <v>3688.5245901639432</v>
      </c>
      <c r="M180" s="31">
        <v>12.4</v>
      </c>
      <c r="N180" s="32">
        <f t="shared" ref="N180:N183" si="97">IF(ISNUMBER(M180), (M180 - $B180) / $B180, "")</f>
        <v>1.6393442622950907E-2</v>
      </c>
      <c r="O180" s="18">
        <f>IF(ISNUMBER(M180), $B199 * N180, "")</f>
        <v>2459.0163934426359</v>
      </c>
      <c r="Q180" s="274"/>
      <c r="R180" s="274"/>
      <c r="S180" s="274"/>
    </row>
    <row r="181" spans="1:19" ht="17.25" thickBot="1">
      <c r="A181" s="125" t="s">
        <v>108</v>
      </c>
      <c r="B181" s="126">
        <v>172</v>
      </c>
      <c r="C181" s="77">
        <v>0</v>
      </c>
      <c r="D181" s="15">
        <v>172</v>
      </c>
      <c r="E181" s="32">
        <f t="shared" si="94"/>
        <v>0</v>
      </c>
      <c r="F181" s="18">
        <f>IF(ISNUMBER(D181), $B199 * E181, "")</f>
        <v>0</v>
      </c>
      <c r="G181" s="31">
        <v>175</v>
      </c>
      <c r="H181" s="32">
        <f t="shared" si="95"/>
        <v>1.7441860465116279E-2</v>
      </c>
      <c r="I181" s="101">
        <f>IF(ISNUMBER(G181), $B199 * H181, "")</f>
        <v>2616.2790697674418</v>
      </c>
      <c r="J181" s="15">
        <v>173</v>
      </c>
      <c r="K181" s="32">
        <f t="shared" si="96"/>
        <v>5.8139534883720929E-3</v>
      </c>
      <c r="L181" s="18">
        <f>IF(ISNUMBER(J181), $B199 * K181, "")</f>
        <v>872.09302325581393</v>
      </c>
      <c r="M181" s="31">
        <v>172</v>
      </c>
      <c r="N181" s="32">
        <f t="shared" si="97"/>
        <v>0</v>
      </c>
      <c r="O181" s="18">
        <f>IF(ISNUMBER(M181), $B199 * N181, "")</f>
        <v>0</v>
      </c>
      <c r="Q181" s="264"/>
      <c r="R181" s="264"/>
      <c r="S181" s="264"/>
    </row>
    <row r="182" spans="1:19" ht="17.25" thickBot="1">
      <c r="A182" s="125" t="s">
        <v>208</v>
      </c>
      <c r="B182" s="126">
        <v>19.100000000000001</v>
      </c>
      <c r="C182" s="77">
        <v>0</v>
      </c>
      <c r="D182" s="15">
        <v>19.3</v>
      </c>
      <c r="E182" s="32">
        <f t="shared" si="94"/>
        <v>1.0471204188481638E-2</v>
      </c>
      <c r="F182" s="18">
        <f>IF(ISNUMBER(D182), $B199 * E182, "")</f>
        <v>1570.6806282722457</v>
      </c>
      <c r="G182" s="31">
        <v>19.7</v>
      </c>
      <c r="H182" s="32">
        <f t="shared" si="95"/>
        <v>3.1413612565444914E-2</v>
      </c>
      <c r="I182" s="101">
        <f>IF(ISNUMBER(G182), $B199 * H182, "")</f>
        <v>4712.0418848167374</v>
      </c>
      <c r="J182" s="15">
        <v>19.7</v>
      </c>
      <c r="K182" s="32">
        <f t="shared" si="96"/>
        <v>3.1413612565444914E-2</v>
      </c>
      <c r="L182" s="18">
        <f>IF(ISNUMBER(J182), $B199 * K182, "")</f>
        <v>4712.0418848167374</v>
      </c>
      <c r="M182" s="31">
        <v>19.8</v>
      </c>
      <c r="N182" s="32">
        <f t="shared" si="97"/>
        <v>3.6649214659685826E-2</v>
      </c>
      <c r="O182" s="18">
        <f>IF(ISNUMBER(M182), $B199 * N182, "")</f>
        <v>5497.3821989528742</v>
      </c>
      <c r="Q182" s="264"/>
      <c r="R182" s="264"/>
      <c r="S182" s="264"/>
    </row>
    <row r="183" spans="1:19" ht="17.25" thickBot="1">
      <c r="A183" s="127" t="s">
        <v>188</v>
      </c>
      <c r="B183" s="128">
        <v>18.399999999999999</v>
      </c>
      <c r="C183" s="78">
        <v>0</v>
      </c>
      <c r="D183" s="20">
        <v>18.7</v>
      </c>
      <c r="E183" s="21">
        <f t="shared" si="94"/>
        <v>1.6304347826086998E-2</v>
      </c>
      <c r="F183" s="22">
        <f>IF(ISNUMBER(D183), $B199 * E183, "")</f>
        <v>2445.6521739130499</v>
      </c>
      <c r="G183" s="30">
        <v>18.899999999999999</v>
      </c>
      <c r="H183" s="21">
        <f t="shared" si="95"/>
        <v>2.7173913043478264E-2</v>
      </c>
      <c r="I183" s="105">
        <f>IF(ISNUMBER(G183), $B199 * H183, "")</f>
        <v>4076.0869565217395</v>
      </c>
      <c r="J183" s="20">
        <v>18.899999999999999</v>
      </c>
      <c r="K183" s="21">
        <f t="shared" si="96"/>
        <v>2.7173913043478264E-2</v>
      </c>
      <c r="L183" s="22">
        <f>IF(ISNUMBER(J183), $B199 * K183, "")</f>
        <v>4076.0869565217395</v>
      </c>
      <c r="M183" s="30">
        <v>18.7</v>
      </c>
      <c r="N183" s="21">
        <f t="shared" si="97"/>
        <v>1.6304347826086998E-2</v>
      </c>
      <c r="O183" s="22">
        <f>IF(ISNUMBER(M183), $B199 * N183, "")</f>
        <v>2445.6521739130499</v>
      </c>
      <c r="Q183" s="264"/>
      <c r="R183" s="264"/>
      <c r="S183" s="264"/>
    </row>
    <row r="184" spans="1:19" ht="17.25" thickBot="1">
      <c r="A184" s="125" t="s">
        <v>192</v>
      </c>
      <c r="B184" s="129">
        <v>129</v>
      </c>
      <c r="C184" s="80">
        <v>0</v>
      </c>
      <c r="D184" s="106">
        <v>130</v>
      </c>
      <c r="E184" s="107">
        <f>IF(ISNUMBER(D184), (D184 - $B184) / $B184, "")</f>
        <v>7.7519379844961239E-3</v>
      </c>
      <c r="F184" s="108">
        <f>IF(ISNUMBER(D184), $B199 * E184, "")</f>
        <v>1162.7906976744187</v>
      </c>
      <c r="G184" s="109">
        <v>130</v>
      </c>
      <c r="H184" s="107">
        <f>IF(ISNUMBER(G184), (G184 - $B184) / $B184, "")</f>
        <v>7.7519379844961239E-3</v>
      </c>
      <c r="I184" s="110">
        <f>IF(ISNUMBER(G184), $B199 * H184, "")</f>
        <v>1162.7906976744187</v>
      </c>
      <c r="J184" s="106">
        <v>131</v>
      </c>
      <c r="K184" s="107">
        <f>IF(ISNUMBER(J184), (J184 - $B184) / $B184, "")</f>
        <v>1.5503875968992248E-2</v>
      </c>
      <c r="L184" s="108">
        <f>IF(ISNUMBER(J184), $B199 * K184, "")</f>
        <v>2325.5813953488373</v>
      </c>
      <c r="M184" s="109">
        <v>129</v>
      </c>
      <c r="N184" s="107">
        <f>IF(ISNUMBER(M184), (M184 - $B184) / $B184, "")</f>
        <v>0</v>
      </c>
      <c r="O184" s="108">
        <f>IF(ISNUMBER(M184), $B199 * N184, "")</f>
        <v>0</v>
      </c>
      <c r="Q184" s="264"/>
      <c r="R184" s="264"/>
      <c r="S184" s="264"/>
    </row>
    <row r="185" spans="1:19" ht="17.25" thickBot="1">
      <c r="A185" s="125" t="s">
        <v>230</v>
      </c>
      <c r="B185" s="126">
        <v>921</v>
      </c>
      <c r="C185" s="77">
        <v>-1.0845987E-3</v>
      </c>
      <c r="D185" s="15">
        <v>923</v>
      </c>
      <c r="E185" s="32">
        <f t="shared" ref="E185:E188" si="98">IF(ISNUMBER(D185), (D185 - $B185) / $B185, "")</f>
        <v>2.1715526601520088E-3</v>
      </c>
      <c r="F185" s="18">
        <f>IF(ISNUMBER(D185), $B199 * E185, "")</f>
        <v>325.73289902280129</v>
      </c>
      <c r="G185" s="31">
        <v>933</v>
      </c>
      <c r="H185" s="32">
        <f t="shared" ref="H185:H188" si="99">IF(ISNUMBER(G185), (G185 - $B185) / $B185, "")</f>
        <v>1.3029315960912053E-2</v>
      </c>
      <c r="I185" s="101">
        <f>IF(ISNUMBER(G185), $B199 * H185, "")</f>
        <v>1954.3973941368079</v>
      </c>
      <c r="J185" s="15">
        <v>935</v>
      </c>
      <c r="K185" s="32">
        <f t="shared" ref="K185:K188" si="100">IF(ISNUMBER(J185), (J185 - $B185) / $B185, "")</f>
        <v>1.5200868621064061E-2</v>
      </c>
      <c r="L185" s="18">
        <f>IF(ISNUMBER(J185), $B199 * K185, "")</f>
        <v>2280.1302931596092</v>
      </c>
      <c r="M185" s="31">
        <v>926</v>
      </c>
      <c r="N185" s="32">
        <f t="shared" ref="N185:N188" si="101">IF(ISNUMBER(M185), (M185 - $B185) / $B185, "")</f>
        <v>5.4288816503800215E-3</v>
      </c>
      <c r="O185" s="18">
        <f>IF(ISNUMBER(M185), $B199 * N185, "")</f>
        <v>814.33224755700326</v>
      </c>
      <c r="Q185" s="264"/>
      <c r="R185" s="264"/>
      <c r="S185" s="264"/>
    </row>
    <row r="186" spans="1:19" ht="17.25" thickBot="1">
      <c r="A186" s="125" t="s">
        <v>162</v>
      </c>
      <c r="B186" s="126">
        <v>714</v>
      </c>
      <c r="C186" s="77">
        <v>-1.3986014000000001E-3</v>
      </c>
      <c r="D186" s="15">
        <v>716</v>
      </c>
      <c r="E186" s="32">
        <f t="shared" si="98"/>
        <v>2.8011204481792717E-3</v>
      </c>
      <c r="F186" s="18">
        <f>IF(ISNUMBER(D186), $B199 * E186, "")</f>
        <v>420.16806722689074</v>
      </c>
      <c r="G186" s="31">
        <v>722</v>
      </c>
      <c r="H186" s="32">
        <f t="shared" si="99"/>
        <v>1.1204481792717087E-2</v>
      </c>
      <c r="I186" s="101">
        <f>IF(ISNUMBER(G186), $B199 * H186, "")</f>
        <v>1680.672268907563</v>
      </c>
      <c r="J186" s="15">
        <v>723</v>
      </c>
      <c r="K186" s="32">
        <f t="shared" si="100"/>
        <v>1.2605042016806723E-2</v>
      </c>
      <c r="L186" s="18">
        <f>IF(ISNUMBER(J186), $B199 * K186, "")</f>
        <v>1890.7563025210084</v>
      </c>
      <c r="M186" s="31">
        <v>716</v>
      </c>
      <c r="N186" s="32">
        <f t="shared" si="101"/>
        <v>2.8011204481792717E-3</v>
      </c>
      <c r="O186" s="18">
        <f>IF(ISNUMBER(M186), $B199 * N186, "")</f>
        <v>420.16806722689074</v>
      </c>
      <c r="Q186" s="264"/>
      <c r="R186" s="264"/>
      <c r="S186" s="264"/>
    </row>
    <row r="187" spans="1:19" ht="17.25" thickBot="1">
      <c r="A187" s="125" t="s">
        <v>72</v>
      </c>
      <c r="B187" s="126">
        <v>34.9</v>
      </c>
      <c r="C187" s="77">
        <v>-2.8571428999999999E-3</v>
      </c>
      <c r="D187" s="15">
        <v>35.299999999999997</v>
      </c>
      <c r="E187" s="32">
        <f t="shared" si="98"/>
        <v>1.1461318051575891E-2</v>
      </c>
      <c r="F187" s="18">
        <f>IF(ISNUMBER(D187), $B199 * E187, "")</f>
        <v>1719.1977077363836</v>
      </c>
      <c r="G187" s="31">
        <v>36.799999999999997</v>
      </c>
      <c r="H187" s="32">
        <f t="shared" si="99"/>
        <v>5.4441260744985634E-2</v>
      </c>
      <c r="I187" s="101">
        <f>IF(ISNUMBER(G187), $B199 * H187, "")</f>
        <v>8166.1891117478453</v>
      </c>
      <c r="J187" s="15">
        <v>37.4</v>
      </c>
      <c r="K187" s="32">
        <f t="shared" si="100"/>
        <v>7.163323782234958E-2</v>
      </c>
      <c r="L187" s="18">
        <f>IF(ISNUMBER(J187), $B199 * K187, "")</f>
        <v>10744.985673352438</v>
      </c>
      <c r="M187" s="31">
        <v>36.6</v>
      </c>
      <c r="N187" s="32">
        <f t="shared" si="101"/>
        <v>4.8710601719197791E-2</v>
      </c>
      <c r="O187" s="18">
        <f>IF(ISNUMBER(M187), $B199 * N187, "")</f>
        <v>7306.5902578796686</v>
      </c>
      <c r="Q187" s="33"/>
      <c r="R187" s="33"/>
    </row>
    <row r="188" spans="1:19" ht="17.25" thickBot="1">
      <c r="A188" s="130" t="s">
        <v>244</v>
      </c>
      <c r="B188" s="131">
        <v>8460</v>
      </c>
      <c r="C188" s="79">
        <v>-4.1200706000000002E-3</v>
      </c>
      <c r="D188" s="24">
        <v>8625</v>
      </c>
      <c r="E188" s="25">
        <f t="shared" si="98"/>
        <v>1.9503546099290781E-2</v>
      </c>
      <c r="F188" s="104">
        <f>IF(ISNUMBER(D188), $B199 * E188, "")</f>
        <v>2925.5319148936169</v>
      </c>
      <c r="G188" s="102">
        <v>8630</v>
      </c>
      <c r="H188" s="25">
        <f t="shared" si="99"/>
        <v>2.0094562647754138E-2</v>
      </c>
      <c r="I188" s="103">
        <f>IF(ISNUMBER(G188), $B199 * H188, "")</f>
        <v>3014.1843971631206</v>
      </c>
      <c r="J188" s="24">
        <v>8645</v>
      </c>
      <c r="K188" s="25">
        <f t="shared" si="100"/>
        <v>2.1867612293144208E-2</v>
      </c>
      <c r="L188" s="104">
        <f>IF(ISNUMBER(J188), $B199 * K188, "")</f>
        <v>3280.1418439716313</v>
      </c>
      <c r="M188" s="102">
        <v>8525</v>
      </c>
      <c r="N188" s="25">
        <f t="shared" si="101"/>
        <v>7.6832151300236405E-3</v>
      </c>
      <c r="O188" s="104">
        <f>IF(ISNUMBER(M188), $B199 * N188, "")</f>
        <v>1152.4822695035461</v>
      </c>
      <c r="Q188" s="265"/>
      <c r="R188" s="266"/>
      <c r="S188" s="267"/>
    </row>
    <row r="189" spans="1:19">
      <c r="A189" s="123" t="s">
        <v>226</v>
      </c>
      <c r="B189" s="124">
        <v>884</v>
      </c>
      <c r="C189" s="76">
        <v>-4.5045045000000001E-3</v>
      </c>
      <c r="D189" s="13">
        <v>891</v>
      </c>
      <c r="E189" s="14">
        <f>IF(ISNUMBER(D189), (D189 - $B189) / $B189, "")</f>
        <v>7.9185520361990946E-3</v>
      </c>
      <c r="F189" s="16">
        <f>IF(ISNUMBER(D189), $B199 * E189, "")</f>
        <v>1187.7828054298641</v>
      </c>
      <c r="G189" s="29">
        <v>903</v>
      </c>
      <c r="H189" s="14">
        <f>IF(ISNUMBER(G189), (G189 - $B189) / $B189, "")</f>
        <v>2.1493212669683258E-2</v>
      </c>
      <c r="I189" s="100">
        <f>IF(ISNUMBER(G189), $B199 * H189, "")</f>
        <v>3223.9819004524888</v>
      </c>
      <c r="J189" s="13">
        <v>902</v>
      </c>
      <c r="K189" s="14">
        <f>IF(ISNUMBER(J189), (J189 - $B189) / $B189, "")</f>
        <v>2.0361990950226245E-2</v>
      </c>
      <c r="L189" s="16">
        <f>IF(ISNUMBER(J189), $B199 * K189, "")</f>
        <v>3054.2986425339368</v>
      </c>
      <c r="M189" s="29">
        <v>895</v>
      </c>
      <c r="N189" s="14">
        <f>IF(ISNUMBER(M189), (M189 - $B189) / $B189, "")</f>
        <v>1.2443438914027148E-2</v>
      </c>
      <c r="O189" s="16">
        <f>IF(ISNUMBER(M189), $B199 * N189, "")</f>
        <v>1866.5158371040723</v>
      </c>
      <c r="Q189" s="268"/>
      <c r="R189" s="269"/>
      <c r="S189" s="270"/>
    </row>
    <row r="190" spans="1:19" ht="17.25" thickBot="1">
      <c r="A190" s="125" t="s">
        <v>166</v>
      </c>
      <c r="B190" s="126">
        <v>2805</v>
      </c>
      <c r="C190" s="77">
        <v>-5.3191489E-3</v>
      </c>
      <c r="D190" s="15">
        <v>2790</v>
      </c>
      <c r="E190" s="32">
        <f t="shared" ref="E190:E193" si="102">IF(ISNUMBER(D190), (D190 - $B190) / $B190, "")</f>
        <v>-5.3475935828877002E-3</v>
      </c>
      <c r="F190" s="18">
        <f>IF(ISNUMBER(D190), $B199 * E190, "")</f>
        <v>-802.13903743315507</v>
      </c>
      <c r="G190" s="31">
        <v>2730</v>
      </c>
      <c r="H190" s="32">
        <f t="shared" ref="H190:H193" si="103">IF(ISNUMBER(G190), (G190 - $B190) / $B190, "")</f>
        <v>-2.6737967914438502E-2</v>
      </c>
      <c r="I190" s="101">
        <f>IF(ISNUMBER(G190), $B199 * H190, "")</f>
        <v>-4010.6951871657752</v>
      </c>
      <c r="J190" s="15">
        <v>2730</v>
      </c>
      <c r="K190" s="32">
        <f t="shared" ref="K190:K193" si="104">IF(ISNUMBER(J190), (J190 - $B190) / $B190, "")</f>
        <v>-2.6737967914438502E-2</v>
      </c>
      <c r="L190" s="18">
        <f>IF(ISNUMBER(J190), $B199 * K190, "")</f>
        <v>-4010.6951871657752</v>
      </c>
      <c r="M190" s="31">
        <v>2680</v>
      </c>
      <c r="N190" s="32">
        <f t="shared" ref="N190:N193" si="105">IF(ISNUMBER(M190), (M190 - $B190) / $B190, "")</f>
        <v>-4.4563279857397504E-2</v>
      </c>
      <c r="O190" s="18">
        <f>IF(ISNUMBER(M190), $B199 * N190, "")</f>
        <v>-6684.4919786096252</v>
      </c>
      <c r="Q190" s="271"/>
      <c r="R190" s="272"/>
      <c r="S190" s="273"/>
    </row>
    <row r="191" spans="1:19" ht="17.25" thickBot="1">
      <c r="A191" s="125" t="s">
        <v>212</v>
      </c>
      <c r="B191" s="126">
        <v>972</v>
      </c>
      <c r="C191" s="77">
        <v>-7.1501532000000003E-3</v>
      </c>
      <c r="D191" s="15">
        <v>977</v>
      </c>
      <c r="E191" s="32">
        <f t="shared" si="102"/>
        <v>5.1440329218106996E-3</v>
      </c>
      <c r="F191" s="18">
        <f>IF(ISNUMBER(D191), $B199 * E191, "")</f>
        <v>771.60493827160496</v>
      </c>
      <c r="G191" s="31">
        <v>982</v>
      </c>
      <c r="H191" s="32">
        <f t="shared" si="103"/>
        <v>1.0288065843621399E-2</v>
      </c>
      <c r="I191" s="101">
        <f>IF(ISNUMBER(G191), $B199 * H191, "")</f>
        <v>1543.2098765432099</v>
      </c>
      <c r="J191" s="15">
        <v>983</v>
      </c>
      <c r="K191" s="32">
        <f t="shared" si="104"/>
        <v>1.131687242798354E-2</v>
      </c>
      <c r="L191" s="18">
        <f>IF(ISNUMBER(J191), $B199 * K191, "")</f>
        <v>1697.5308641975309</v>
      </c>
      <c r="M191" s="31">
        <v>975</v>
      </c>
      <c r="N191" s="32">
        <f t="shared" si="105"/>
        <v>3.0864197530864196E-3</v>
      </c>
      <c r="O191" s="18">
        <f>IF(ISNUMBER(M191), $B199 * N191, "")</f>
        <v>462.96296296296293</v>
      </c>
      <c r="Q191" s="264"/>
      <c r="R191" s="264"/>
      <c r="S191" s="264"/>
    </row>
    <row r="192" spans="1:19" ht="17.25" thickBot="1">
      <c r="A192" s="125" t="s">
        <v>210</v>
      </c>
      <c r="B192" s="126">
        <v>1335</v>
      </c>
      <c r="C192" s="77">
        <v>-7.4349441999999998E-3</v>
      </c>
      <c r="D192" s="15">
        <v>1355</v>
      </c>
      <c r="E192" s="32">
        <f t="shared" si="102"/>
        <v>1.4981273408239701E-2</v>
      </c>
      <c r="F192" s="18">
        <f>IF(ISNUMBER(D192), $B199 * E192, "")</f>
        <v>2247.1910112359551</v>
      </c>
      <c r="G192" s="31">
        <v>1370</v>
      </c>
      <c r="H192" s="32">
        <f t="shared" si="103"/>
        <v>2.6217228464419477E-2</v>
      </c>
      <c r="I192" s="101">
        <f>IF(ISNUMBER(G192), $B199 * H192, "")</f>
        <v>3932.5842696629215</v>
      </c>
      <c r="J192" s="15">
        <v>1365</v>
      </c>
      <c r="K192" s="32">
        <f t="shared" si="104"/>
        <v>2.247191011235955E-2</v>
      </c>
      <c r="L192" s="18">
        <f>IF(ISNUMBER(J192), $B199 * K192, "")</f>
        <v>3370.7865168539324</v>
      </c>
      <c r="M192" s="31">
        <v>1345</v>
      </c>
      <c r="N192" s="32">
        <f t="shared" si="105"/>
        <v>7.4906367041198503E-3</v>
      </c>
      <c r="O192" s="18">
        <f>IF(ISNUMBER(M192), $B199 * N192, "")</f>
        <v>1123.5955056179776</v>
      </c>
      <c r="Q192" s="274"/>
      <c r="R192" s="274"/>
      <c r="S192" s="274"/>
    </row>
    <row r="193" spans="1:19" ht="17.25" thickBot="1">
      <c r="A193" s="127" t="s">
        <v>220</v>
      </c>
      <c r="B193" s="128">
        <v>190</v>
      </c>
      <c r="C193" s="78">
        <v>-1.04166667E-2</v>
      </c>
      <c r="D193" s="20">
        <v>191</v>
      </c>
      <c r="E193" s="21">
        <f t="shared" si="102"/>
        <v>5.263157894736842E-3</v>
      </c>
      <c r="F193" s="22">
        <f>IF(ISNUMBER(D193), $B199 * E193, "")</f>
        <v>789.47368421052624</v>
      </c>
      <c r="G193" s="30">
        <v>193</v>
      </c>
      <c r="H193" s="21">
        <f t="shared" si="103"/>
        <v>1.5789473684210527E-2</v>
      </c>
      <c r="I193" s="105">
        <f>IF(ISNUMBER(G193), $B199 * H193, "")</f>
        <v>2368.4210526315792</v>
      </c>
      <c r="J193" s="20">
        <v>195</v>
      </c>
      <c r="K193" s="21">
        <f t="shared" si="104"/>
        <v>2.6315789473684209E-2</v>
      </c>
      <c r="L193" s="22">
        <f>IF(ISNUMBER(J193), $B199 * K193, "")</f>
        <v>3947.3684210526312</v>
      </c>
      <c r="M193" s="30">
        <v>192</v>
      </c>
      <c r="N193" s="21">
        <f t="shared" si="105"/>
        <v>1.0526315789473684E-2</v>
      </c>
      <c r="O193" s="22">
        <f>IF(ISNUMBER(M193), $B199 * N193, "")</f>
        <v>1578.9473684210525</v>
      </c>
      <c r="Q193" s="274"/>
      <c r="R193" s="274"/>
      <c r="S193" s="274"/>
    </row>
    <row r="194" spans="1:19" ht="17.25" thickBot="1">
      <c r="A194" s="125" t="s">
        <v>238</v>
      </c>
      <c r="B194" s="129">
        <v>185</v>
      </c>
      <c r="C194" s="80">
        <v>-1.0695187199999999E-2</v>
      </c>
      <c r="D194" s="106">
        <v>188</v>
      </c>
      <c r="E194" s="107">
        <f>IF(ISNUMBER(D194), (D194 - $B194) / $B194, "")</f>
        <v>1.6216216216216217E-2</v>
      </c>
      <c r="F194" s="108">
        <f>IF(ISNUMBER(D194), $B199 * E194, "")</f>
        <v>2432.4324324324325</v>
      </c>
      <c r="G194" s="109">
        <v>186</v>
      </c>
      <c r="H194" s="107">
        <f>IF(ISNUMBER(G194), (G194 - $B194) / $B194, "")</f>
        <v>5.4054054054054057E-3</v>
      </c>
      <c r="I194" s="110">
        <f>IF(ISNUMBER(G194), $B199 * H194, "")</f>
        <v>810.81081081081084</v>
      </c>
      <c r="J194" s="106">
        <v>186</v>
      </c>
      <c r="K194" s="107">
        <f>IF(ISNUMBER(J194), (J194 - $B194) / $B194, "")</f>
        <v>5.4054054054054057E-3</v>
      </c>
      <c r="L194" s="108">
        <f>IF(ISNUMBER(J194), $B199 * K194, "")</f>
        <v>810.81081081081084</v>
      </c>
      <c r="M194" s="109">
        <v>183</v>
      </c>
      <c r="N194" s="107">
        <f>IF(ISNUMBER(M194), (M194 - $B194) / $B194, "")</f>
        <v>-1.0810810810810811E-2</v>
      </c>
      <c r="O194" s="108">
        <f>IF(ISNUMBER(M194), $B199 * N194, "")</f>
        <v>-1621.6216216216217</v>
      </c>
      <c r="Q194" s="264"/>
      <c r="R194" s="264"/>
      <c r="S194" s="264"/>
    </row>
    <row r="195" spans="1:19" ht="17.25" thickBot="1">
      <c r="A195" s="125" t="s">
        <v>128</v>
      </c>
      <c r="B195" s="126">
        <v>147</v>
      </c>
      <c r="C195" s="77">
        <v>-1.34228188E-2</v>
      </c>
      <c r="D195" s="15">
        <v>149</v>
      </c>
      <c r="E195" s="32">
        <f t="shared" ref="E195:E198" si="106">IF(ISNUMBER(D195), (D195 - $B195) / $B195, "")</f>
        <v>1.3605442176870748E-2</v>
      </c>
      <c r="F195" s="18">
        <f>IF(ISNUMBER(D195), $B199 * E195, "")</f>
        <v>2040.8163265306121</v>
      </c>
      <c r="G195" s="31">
        <v>147</v>
      </c>
      <c r="H195" s="32">
        <f t="shared" ref="H195:H198" si="107">IF(ISNUMBER(G195), (G195 - $B195) / $B195, "")</f>
        <v>0</v>
      </c>
      <c r="I195" s="101">
        <f>IF(ISNUMBER(G195), $B199 * H195, "")</f>
        <v>0</v>
      </c>
      <c r="J195" s="15">
        <v>148</v>
      </c>
      <c r="K195" s="32">
        <f t="shared" ref="K195:K198" si="108">IF(ISNUMBER(J195), (J195 - $B195) / $B195, "")</f>
        <v>6.8027210884353739E-3</v>
      </c>
      <c r="L195" s="18">
        <f>IF(ISNUMBER(J195), $B199 * K195, "")</f>
        <v>1020.408163265306</v>
      </c>
      <c r="M195" s="31">
        <v>147</v>
      </c>
      <c r="N195" s="32">
        <f t="shared" ref="N195:N198" si="109">IF(ISNUMBER(M195), (M195 - $B195) / $B195, "")</f>
        <v>0</v>
      </c>
      <c r="O195" s="18">
        <f>IF(ISNUMBER(M195), $B199 * N195, "")</f>
        <v>0</v>
      </c>
      <c r="Q195" s="264"/>
      <c r="R195" s="264"/>
      <c r="S195" s="264"/>
    </row>
    <row r="196" spans="1:19" ht="17.25" thickBot="1">
      <c r="A196" s="125" t="s">
        <v>148</v>
      </c>
      <c r="B196" s="126">
        <v>14.5</v>
      </c>
      <c r="C196" s="77">
        <v>-1.36054422E-2</v>
      </c>
      <c r="D196" s="15">
        <v>14.6</v>
      </c>
      <c r="E196" s="32">
        <f t="shared" si="106"/>
        <v>6.8965517241379067E-3</v>
      </c>
      <c r="F196" s="18">
        <f>IF(ISNUMBER(D196), $B199 * E196, "")</f>
        <v>1034.4827586206859</v>
      </c>
      <c r="G196" s="31">
        <v>14.7</v>
      </c>
      <c r="H196" s="32">
        <f t="shared" si="107"/>
        <v>1.3793103448275813E-2</v>
      </c>
      <c r="I196" s="101">
        <f>IF(ISNUMBER(G196), $B199 * H196, "")</f>
        <v>2068.9655172413718</v>
      </c>
      <c r="J196" s="15">
        <v>15.1</v>
      </c>
      <c r="K196" s="32">
        <f t="shared" si="108"/>
        <v>4.1379310344827565E-2</v>
      </c>
      <c r="L196" s="18">
        <f>IF(ISNUMBER(J196), $B199 * K196, "")</f>
        <v>6206.896551724135</v>
      </c>
      <c r="M196" s="31">
        <v>14.5</v>
      </c>
      <c r="N196" s="32">
        <f t="shared" si="109"/>
        <v>0</v>
      </c>
      <c r="O196" s="18">
        <f>IF(ISNUMBER(M196), $B199 * N196, "")</f>
        <v>0</v>
      </c>
      <c r="Q196" s="264"/>
      <c r="R196" s="264"/>
      <c r="S196" s="264"/>
    </row>
    <row r="197" spans="1:19">
      <c r="A197" s="125" t="s">
        <v>200</v>
      </c>
      <c r="B197" s="126">
        <v>89</v>
      </c>
      <c r="C197" s="77">
        <v>-3.2608695700000002E-2</v>
      </c>
      <c r="D197" s="15">
        <v>89.4</v>
      </c>
      <c r="E197" s="32">
        <f t="shared" si="106"/>
        <v>4.4943820224719738E-3</v>
      </c>
      <c r="F197" s="18">
        <f>IF(ISNUMBER(D197), $B199 * E197, "")</f>
        <v>674.15730337079606</v>
      </c>
      <c r="G197" s="31">
        <v>89.3</v>
      </c>
      <c r="H197" s="32">
        <f t="shared" si="107"/>
        <v>3.3707865168539006E-3</v>
      </c>
      <c r="I197" s="101">
        <f>IF(ISNUMBER(G197), $B199 * H197, "")</f>
        <v>505.61797752808508</v>
      </c>
      <c r="J197" s="15">
        <v>89</v>
      </c>
      <c r="K197" s="32">
        <f t="shared" si="108"/>
        <v>0</v>
      </c>
      <c r="L197" s="18">
        <f>IF(ISNUMBER(J197), $B199 * K197, "")</f>
        <v>0</v>
      </c>
      <c r="M197" s="31">
        <v>88.1</v>
      </c>
      <c r="N197" s="32">
        <f t="shared" si="109"/>
        <v>-1.0112359550561861E-2</v>
      </c>
      <c r="O197" s="18">
        <f>IF(ISNUMBER(M197), $B199 * N197, "")</f>
        <v>-1516.8539325842792</v>
      </c>
      <c r="Q197" s="253"/>
      <c r="R197" s="254"/>
      <c r="S197" s="255"/>
    </row>
    <row r="198" spans="1:19" ht="17.25" thickBot="1">
      <c r="A198" s="130" t="s">
        <v>216</v>
      </c>
      <c r="B198" s="131">
        <v>323</v>
      </c>
      <c r="C198" s="79">
        <v>-3.5820895499999998E-2</v>
      </c>
      <c r="D198" s="24">
        <v>319</v>
      </c>
      <c r="E198" s="25">
        <f t="shared" si="106"/>
        <v>-1.238390092879257E-2</v>
      </c>
      <c r="F198" s="104">
        <f>IF(ISNUMBER(D198), $B199 * E198, "")</f>
        <v>-1857.5851393188855</v>
      </c>
      <c r="G198" s="102">
        <v>311</v>
      </c>
      <c r="H198" s="25">
        <f t="shared" si="107"/>
        <v>-3.7151702786377708E-2</v>
      </c>
      <c r="I198" s="103">
        <f>IF(ISNUMBER(G198), $B199 * H198, "")</f>
        <v>-5572.7554179566559</v>
      </c>
      <c r="J198" s="24">
        <v>313</v>
      </c>
      <c r="K198" s="25">
        <f t="shared" si="108"/>
        <v>-3.0959752321981424E-2</v>
      </c>
      <c r="L198" s="104">
        <f>IF(ISNUMBER(J198), $B199 * K198, "")</f>
        <v>-4643.9628482972139</v>
      </c>
      <c r="M198" s="102">
        <v>308</v>
      </c>
      <c r="N198" s="25">
        <f t="shared" si="109"/>
        <v>-4.6439628482972138E-2</v>
      </c>
      <c r="O198" s="104">
        <f>IF(ISNUMBER(M198), $B199 * N198, "")</f>
        <v>-6965.9442724458204</v>
      </c>
      <c r="Q198" s="256"/>
      <c r="R198" s="257"/>
      <c r="S198" s="258"/>
    </row>
    <row r="199" spans="1:19" ht="17.25" thickBot="1">
      <c r="A199" s="132" t="s">
        <v>268</v>
      </c>
      <c r="B199" s="317">
        <f>$B$37</f>
        <v>150000</v>
      </c>
      <c r="C199" s="318"/>
      <c r="D199" s="26" t="s">
        <v>269</v>
      </c>
      <c r="E199" s="27">
        <f>IF(COUNT(E179:E198), SUM(E179:E198) / COUNT(E179:E198), 0)</f>
        <v>6.7691611224039317E-3</v>
      </c>
      <c r="F199" s="28">
        <f>SUM(F179:F198)</f>
        <v>20307.483367211793</v>
      </c>
      <c r="G199" s="26" t="s">
        <v>269</v>
      </c>
      <c r="H199" s="27">
        <f>IF(COUNT(H179:H198), SUM(H179:H198) / COUNT(H179:H198), 0)</f>
        <v>1.3064446563657623E-2</v>
      </c>
      <c r="I199" s="28">
        <f>SUM(I179:I198)</f>
        <v>39193.339690972854</v>
      </c>
      <c r="J199" s="26" t="s">
        <v>269</v>
      </c>
      <c r="K199" s="27">
        <f>IF(COUNT(K179:K198), SUM(K179:K198) / COUNT(K179:K198), 0)</f>
        <v>1.6462941516164516E-2</v>
      </c>
      <c r="L199" s="28">
        <f>SUM(L179:L198)</f>
        <v>49388.824548493561</v>
      </c>
      <c r="M199" s="26" t="s">
        <v>269</v>
      </c>
      <c r="N199" s="27">
        <f>IF(COUNT(N179:N198), SUM(N179:N198) / COUNT(N179:N198), 0)</f>
        <v>3.4570846008412149E-3</v>
      </c>
      <c r="O199" s="28">
        <f>SUM(O179:O198)</f>
        <v>10371.253802523643</v>
      </c>
      <c r="Q199" s="259"/>
      <c r="R199" s="260"/>
      <c r="S199" s="261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53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53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53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53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52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52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52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52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52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52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523" priority="157">
      <formula>AND($N17 &gt; 0, ISNUMBER($N17))</formula>
    </cfRule>
    <cfRule type="expression" dxfId="522" priority="158">
      <formula>AND($N17 = 0 * ISNUMBER($N17))</formula>
    </cfRule>
    <cfRule type="expression" dxfId="521" priority="159">
      <formula>AND($N17 &lt; 0, ISNUMBER($N17))</formula>
    </cfRule>
  </conditionalFormatting>
  <conditionalFormatting sqref="A17:F36">
    <cfRule type="expression" dxfId="520" priority="166">
      <formula>AND($E17 &gt; 0, ISNUMBER($E17))</formula>
    </cfRule>
    <cfRule type="expression" dxfId="519" priority="167">
      <formula>AND($E17 = 0 * ISNUMBER($E17))</formula>
    </cfRule>
    <cfRule type="expression" dxfId="518" priority="168">
      <formula>AND($E17 &lt; 0, ISNUMBER($E17))</formula>
    </cfRule>
  </conditionalFormatting>
  <conditionalFormatting sqref="A17:C36 G17:I36">
    <cfRule type="expression" dxfId="517" priority="163">
      <formula>AND($H17 &gt; 0, ISNUMBER($H17))</formula>
    </cfRule>
    <cfRule type="expression" dxfId="516" priority="164">
      <formula>AND($H17 = 0 * ISNUMBER($H17))</formula>
    </cfRule>
    <cfRule type="expression" dxfId="515" priority="165">
      <formula>AND($H17 &lt; 0, ISNUMBER($H17))</formula>
    </cfRule>
  </conditionalFormatting>
  <conditionalFormatting sqref="A17:C36 J17:L36">
    <cfRule type="expression" dxfId="514" priority="160">
      <formula>AND($K17 &gt; 0, ISNUMBER($K17))</formula>
    </cfRule>
    <cfRule type="expression" dxfId="513" priority="161">
      <formula>AND($K17 = 0 * ISNUMBER($K17))</formula>
    </cfRule>
    <cfRule type="expression" dxfId="512" priority="162">
      <formula>AND($K17 &lt; 0, ISNUMBER($K17))</formula>
    </cfRule>
  </conditionalFormatting>
  <conditionalFormatting sqref="D15:F16 E37:F37">
    <cfRule type="expression" dxfId="511" priority="154">
      <formula>$E$37 &gt; 0</formula>
    </cfRule>
    <cfRule type="expression" dxfId="510" priority="155">
      <formula>$E$37 = 0</formula>
    </cfRule>
    <cfRule type="expression" dxfId="509" priority="156">
      <formula>$E$37 &lt; 0</formula>
    </cfRule>
  </conditionalFormatting>
  <conditionalFormatting sqref="G15:I16 H37:I37">
    <cfRule type="expression" dxfId="508" priority="151">
      <formula>$H$37 &gt; 0</formula>
    </cfRule>
    <cfRule type="expression" dxfId="507" priority="152">
      <formula>$H$37 = 0</formula>
    </cfRule>
    <cfRule type="expression" dxfId="506" priority="153">
      <formula>$H$37 &lt; 0</formula>
    </cfRule>
  </conditionalFormatting>
  <conditionalFormatting sqref="J15:L16 K37:L37">
    <cfRule type="expression" dxfId="505" priority="148">
      <formula>$K$37 &gt; 0</formula>
    </cfRule>
    <cfRule type="expression" dxfId="504" priority="149">
      <formula>$K$37 = 0</formula>
    </cfRule>
    <cfRule type="expression" dxfId="503" priority="150">
      <formula>$K$37 &lt; 0</formula>
    </cfRule>
  </conditionalFormatting>
  <conditionalFormatting sqref="M15:O16 N37:O37">
    <cfRule type="expression" dxfId="502" priority="145">
      <formula>$N$37 &gt; 0</formula>
    </cfRule>
    <cfRule type="expression" dxfId="501" priority="146">
      <formula>$N$37 = 0</formula>
    </cfRule>
    <cfRule type="expression" dxfId="500" priority="147">
      <formula>$N$37 &lt; 0</formula>
    </cfRule>
  </conditionalFormatting>
  <conditionalFormatting sqref="A44:C63 M44:O63">
    <cfRule type="expression" dxfId="499" priority="133">
      <formula>AND($N44 &gt; 0, ISNUMBER($N44))</formula>
    </cfRule>
    <cfRule type="expression" dxfId="498" priority="134">
      <formula>AND($N44 = 0 * ISNUMBER($N44))</formula>
    </cfRule>
    <cfRule type="expression" dxfId="497" priority="135">
      <formula>AND($N44 &lt; 0, ISNUMBER($N44))</formula>
    </cfRule>
  </conditionalFormatting>
  <conditionalFormatting sqref="A44:F63">
    <cfRule type="expression" dxfId="496" priority="142">
      <formula>AND($E44 &gt; 0, ISNUMBER($E44))</formula>
    </cfRule>
    <cfRule type="expression" dxfId="495" priority="143">
      <formula>AND($E44 = 0 * ISNUMBER($E44))</formula>
    </cfRule>
    <cfRule type="expression" dxfId="494" priority="144">
      <formula>AND($E44 &lt; 0, ISNUMBER($E44))</formula>
    </cfRule>
  </conditionalFormatting>
  <conditionalFormatting sqref="A44:C63 G44:I63">
    <cfRule type="expression" dxfId="493" priority="139">
      <formula>AND($H44 &gt; 0, ISNUMBER($H44))</formula>
    </cfRule>
    <cfRule type="expression" dxfId="492" priority="140">
      <formula>AND($H44 = 0 * ISNUMBER($H44))</formula>
    </cfRule>
    <cfRule type="expression" dxfId="491" priority="141">
      <formula>AND($H44 &lt; 0, ISNUMBER($H44))</formula>
    </cfRule>
  </conditionalFormatting>
  <conditionalFormatting sqref="A44:C63 J44:L63">
    <cfRule type="expression" dxfId="490" priority="136">
      <formula>AND($K44 &gt; 0, ISNUMBER($K44))</formula>
    </cfRule>
    <cfRule type="expression" dxfId="489" priority="137">
      <formula>AND($K44 = 0 * ISNUMBER($K44))</formula>
    </cfRule>
    <cfRule type="expression" dxfId="488" priority="138">
      <formula>AND($K44 &lt; 0, ISNUMBER($K44))</formula>
    </cfRule>
  </conditionalFormatting>
  <conditionalFormatting sqref="D42:F43 E64:F64">
    <cfRule type="expression" dxfId="487" priority="130">
      <formula>$E$64 &gt; 0</formula>
    </cfRule>
    <cfRule type="expression" dxfId="486" priority="131">
      <formula>$E$64 = 0</formula>
    </cfRule>
    <cfRule type="expression" dxfId="485" priority="132">
      <formula>$E$64 &lt; 0</formula>
    </cfRule>
  </conditionalFormatting>
  <conditionalFormatting sqref="G42:I43 H64:I64">
    <cfRule type="expression" dxfId="484" priority="127">
      <formula>$H$64 &gt; 0</formula>
    </cfRule>
    <cfRule type="expression" dxfId="483" priority="128">
      <formula>$H$64 = 0</formula>
    </cfRule>
    <cfRule type="expression" dxfId="482" priority="129">
      <formula>$H$64 &lt; 0</formula>
    </cfRule>
  </conditionalFormatting>
  <conditionalFormatting sqref="J42:L43 K64:L64">
    <cfRule type="expression" dxfId="481" priority="124">
      <formula>$K$64 &gt; 0</formula>
    </cfRule>
    <cfRule type="expression" dxfId="480" priority="125">
      <formula>$K$64 = 0</formula>
    </cfRule>
    <cfRule type="expression" dxfId="479" priority="126">
      <formula>$K$64 &lt; 0</formula>
    </cfRule>
  </conditionalFormatting>
  <conditionalFormatting sqref="M42:O43 N64:O64">
    <cfRule type="expression" dxfId="478" priority="121">
      <formula>$N$64 &gt; 0</formula>
    </cfRule>
    <cfRule type="expression" dxfId="477" priority="122">
      <formula>$N$64 = 0</formula>
    </cfRule>
    <cfRule type="expression" dxfId="476" priority="123">
      <formula>$N$64 &lt; 0</formula>
    </cfRule>
  </conditionalFormatting>
  <conditionalFormatting sqref="A71:C90 M71:O90">
    <cfRule type="expression" dxfId="475" priority="109">
      <formula>AND($N71 &gt; 0, ISNUMBER($N71))</formula>
    </cfRule>
    <cfRule type="expression" dxfId="474" priority="110">
      <formula>AND($N71 = 0 * ISNUMBER($N71))</formula>
    </cfRule>
    <cfRule type="expression" dxfId="473" priority="111">
      <formula>AND($N71 &lt; 0, ISNUMBER($N71))</formula>
    </cfRule>
  </conditionalFormatting>
  <conditionalFormatting sqref="A71:F90">
    <cfRule type="expression" dxfId="472" priority="118">
      <formula>AND($E71 &gt; 0, ISNUMBER($E71))</formula>
    </cfRule>
    <cfRule type="expression" dxfId="471" priority="119">
      <formula>AND($E71 = 0 * ISNUMBER($E71))</formula>
    </cfRule>
    <cfRule type="expression" dxfId="470" priority="120">
      <formula>AND($E71 &lt; 0, ISNUMBER($E71))</formula>
    </cfRule>
  </conditionalFormatting>
  <conditionalFormatting sqref="A71:C90 G71:I90">
    <cfRule type="expression" dxfId="469" priority="115">
      <formula>AND($H71 &gt; 0, ISNUMBER($H71))</formula>
    </cfRule>
    <cfRule type="expression" dxfId="468" priority="116">
      <formula>AND($H71 = 0 * ISNUMBER($H71))</formula>
    </cfRule>
    <cfRule type="expression" dxfId="467" priority="117">
      <formula>AND($H71 &lt; 0, ISNUMBER($H71))</formula>
    </cfRule>
  </conditionalFormatting>
  <conditionalFormatting sqref="A71:C90 J71:L90">
    <cfRule type="expression" dxfId="466" priority="112">
      <formula>AND($K71 &gt; 0, ISNUMBER($K71))</formula>
    </cfRule>
    <cfRule type="expression" dxfId="465" priority="113">
      <formula>AND($K71 = 0 * ISNUMBER($K71))</formula>
    </cfRule>
    <cfRule type="expression" dxfId="464" priority="114">
      <formula>AND($K71 &lt; 0, ISNUMBER($K71))</formula>
    </cfRule>
  </conditionalFormatting>
  <conditionalFormatting sqref="D69:F70 E91:F91">
    <cfRule type="expression" dxfId="463" priority="106">
      <formula>$E$91 &gt; 0</formula>
    </cfRule>
    <cfRule type="expression" dxfId="462" priority="107">
      <formula>$E$91 = 0</formula>
    </cfRule>
    <cfRule type="expression" dxfId="461" priority="108">
      <formula>$E$91 &lt; 0</formula>
    </cfRule>
  </conditionalFormatting>
  <conditionalFormatting sqref="G69:I70 H91:I91">
    <cfRule type="expression" dxfId="460" priority="103">
      <formula>$H$91 &gt; 0</formula>
    </cfRule>
    <cfRule type="expression" dxfId="459" priority="104">
      <formula>$H$91 = 0</formula>
    </cfRule>
    <cfRule type="expression" dxfId="458" priority="105">
      <formula>$H$91 &lt; 0</formula>
    </cfRule>
  </conditionalFormatting>
  <conditionalFormatting sqref="J69:L70 K91:L91">
    <cfRule type="expression" dxfId="457" priority="100">
      <formula>$K$91 &gt; 0</formula>
    </cfRule>
    <cfRule type="expression" dxfId="456" priority="101">
      <formula>$K$91 = 0</formula>
    </cfRule>
    <cfRule type="expression" dxfId="455" priority="102">
      <formula>$K$91 &lt; 0</formula>
    </cfRule>
  </conditionalFormatting>
  <conditionalFormatting sqref="M69:O70 N91:O91">
    <cfRule type="expression" dxfId="454" priority="97">
      <formula>$N$91 &gt; 0</formula>
    </cfRule>
    <cfRule type="expression" dxfId="453" priority="98">
      <formula>$N$91 = 0</formula>
    </cfRule>
    <cfRule type="expression" dxfId="452" priority="99">
      <formula>$N$91 &lt; 0</formula>
    </cfRule>
  </conditionalFormatting>
  <conditionalFormatting sqref="A98:C117 M98:O117">
    <cfRule type="expression" dxfId="451" priority="85">
      <formula>AND($N98 &gt; 0, ISNUMBER($N98))</formula>
    </cfRule>
    <cfRule type="expression" dxfId="450" priority="86">
      <formula>AND($N98 = 0 * ISNUMBER($N98))</formula>
    </cfRule>
    <cfRule type="expression" dxfId="449" priority="87">
      <formula>AND($N98 &lt; 0, ISNUMBER($N98))</formula>
    </cfRule>
  </conditionalFormatting>
  <conditionalFormatting sqref="A98:F117">
    <cfRule type="expression" dxfId="448" priority="94">
      <formula>AND($E98 &gt; 0, ISNUMBER($E98))</formula>
    </cfRule>
    <cfRule type="expression" dxfId="447" priority="95">
      <formula>AND($E98 = 0 * ISNUMBER($E98))</formula>
    </cfRule>
    <cfRule type="expression" dxfId="446" priority="96">
      <formula>AND($E98 &lt; 0, ISNUMBER($E98))</formula>
    </cfRule>
  </conditionalFormatting>
  <conditionalFormatting sqref="A98:C117 G98:I117">
    <cfRule type="expression" dxfId="445" priority="91">
      <formula>AND($H98 &gt; 0, ISNUMBER($H98))</formula>
    </cfRule>
    <cfRule type="expression" dxfId="444" priority="92">
      <formula>AND($H98 = 0 * ISNUMBER($H98))</formula>
    </cfRule>
    <cfRule type="expression" dxfId="443" priority="93">
      <formula>AND($H98 &lt; 0, ISNUMBER($H98))</formula>
    </cfRule>
  </conditionalFormatting>
  <conditionalFormatting sqref="A98:C117 J98:L117">
    <cfRule type="expression" dxfId="442" priority="88">
      <formula>AND($K98 &gt; 0, ISNUMBER($K98))</formula>
    </cfRule>
    <cfRule type="expression" dxfId="441" priority="89">
      <formula>AND($K98 = 0 * ISNUMBER($K98))</formula>
    </cfRule>
    <cfRule type="expression" dxfId="440" priority="90">
      <formula>AND($K98 &lt; 0, ISNUMBER($K98))</formula>
    </cfRule>
  </conditionalFormatting>
  <conditionalFormatting sqref="D96:F97 E118:F118">
    <cfRule type="expression" dxfId="439" priority="82">
      <formula>$E$118 &gt; 0</formula>
    </cfRule>
    <cfRule type="expression" dxfId="438" priority="83">
      <formula>$E$118 = 0</formula>
    </cfRule>
    <cfRule type="expression" dxfId="437" priority="84">
      <formula>$E$118 &lt; 0</formula>
    </cfRule>
  </conditionalFormatting>
  <conditionalFormatting sqref="G96:I97 H118:I118">
    <cfRule type="expression" dxfId="436" priority="79">
      <formula>$H$118 &gt; 0</formula>
    </cfRule>
    <cfRule type="expression" dxfId="435" priority="80">
      <formula>$H$118 = 0</formula>
    </cfRule>
    <cfRule type="expression" dxfId="434" priority="81">
      <formula>$H$118 &lt; 0</formula>
    </cfRule>
  </conditionalFormatting>
  <conditionalFormatting sqref="J96:L97 K118:L118">
    <cfRule type="expression" dxfId="433" priority="76">
      <formula>$K$118 &gt; 0</formula>
    </cfRule>
    <cfRule type="expression" dxfId="432" priority="77">
      <formula>$K$118 = 0</formula>
    </cfRule>
    <cfRule type="expression" dxfId="431" priority="78">
      <formula>$K$118 &lt; 0</formula>
    </cfRule>
  </conditionalFormatting>
  <conditionalFormatting sqref="M96:O97 N118:O118">
    <cfRule type="expression" dxfId="430" priority="73">
      <formula>$N$118 &gt; 0</formula>
    </cfRule>
    <cfRule type="expression" dxfId="429" priority="74">
      <formula>$N$118 = 0</formula>
    </cfRule>
    <cfRule type="expression" dxfId="428" priority="75">
      <formula>$N$118 &lt; 0</formula>
    </cfRule>
  </conditionalFormatting>
  <conditionalFormatting sqref="A125:C144 M125:O144">
    <cfRule type="expression" dxfId="427" priority="61">
      <formula>AND($N125 &gt; 0, ISNUMBER($N125))</formula>
    </cfRule>
    <cfRule type="expression" dxfId="426" priority="62">
      <formula>AND($N125 = 0 * ISNUMBER($N125))</formula>
    </cfRule>
    <cfRule type="expression" dxfId="425" priority="63">
      <formula>AND($N125 &lt; 0, ISNUMBER($N125))</formula>
    </cfRule>
  </conditionalFormatting>
  <conditionalFormatting sqref="A125:F144">
    <cfRule type="expression" dxfId="424" priority="70">
      <formula>AND($E125 &gt; 0, ISNUMBER($E125))</formula>
    </cfRule>
    <cfRule type="expression" dxfId="423" priority="71">
      <formula>AND($E125 = 0 * ISNUMBER($E125))</formula>
    </cfRule>
    <cfRule type="expression" dxfId="422" priority="72">
      <formula>AND($E125 &lt; 0, ISNUMBER($E125))</formula>
    </cfRule>
  </conditionalFormatting>
  <conditionalFormatting sqref="A125:C144 G125:I144">
    <cfRule type="expression" dxfId="421" priority="67">
      <formula>AND($H125 &gt; 0, ISNUMBER($H125))</formula>
    </cfRule>
    <cfRule type="expression" dxfId="420" priority="68">
      <formula>AND($H125 = 0 * ISNUMBER($H125))</formula>
    </cfRule>
    <cfRule type="expression" dxfId="419" priority="69">
      <formula>AND($H125 &lt; 0, ISNUMBER($H125))</formula>
    </cfRule>
  </conditionalFormatting>
  <conditionalFormatting sqref="A125:C144 J125:L144">
    <cfRule type="expression" dxfId="418" priority="64">
      <formula>AND($K125 &gt; 0, ISNUMBER($K125))</formula>
    </cfRule>
    <cfRule type="expression" dxfId="417" priority="65">
      <formula>AND($K125 = 0 * ISNUMBER($K125))</formula>
    </cfRule>
    <cfRule type="expression" dxfId="416" priority="66">
      <formula>AND($K125 &lt; 0, ISNUMBER($K125))</formula>
    </cfRule>
  </conditionalFormatting>
  <conditionalFormatting sqref="D123:F124 E145:F145">
    <cfRule type="expression" dxfId="415" priority="58">
      <formula>$E$145 &gt; 0</formula>
    </cfRule>
    <cfRule type="expression" dxfId="414" priority="59">
      <formula>$E$145 = 0</formula>
    </cfRule>
    <cfRule type="expression" dxfId="413" priority="60">
      <formula>$E$145 &lt; 0</formula>
    </cfRule>
  </conditionalFormatting>
  <conditionalFormatting sqref="G123:I124 H145:I145">
    <cfRule type="expression" dxfId="412" priority="55">
      <formula>$H$145 &gt; 0</formula>
    </cfRule>
    <cfRule type="expression" dxfId="411" priority="56">
      <formula>$H$145 = 0</formula>
    </cfRule>
    <cfRule type="expression" dxfId="410" priority="57">
      <formula>$H$145 &lt; 0</formula>
    </cfRule>
  </conditionalFormatting>
  <conditionalFormatting sqref="J123:L124 K145:L145">
    <cfRule type="expression" dxfId="409" priority="52">
      <formula>$K$145 &gt; 0</formula>
    </cfRule>
    <cfRule type="expression" dxfId="408" priority="53">
      <formula>$K$145 = 0</formula>
    </cfRule>
    <cfRule type="expression" dxfId="407" priority="54">
      <formula>$K$145 &lt; 0</formula>
    </cfRule>
  </conditionalFormatting>
  <conditionalFormatting sqref="M123:O124 N145:O145">
    <cfRule type="expression" dxfId="406" priority="49">
      <formula>$N$145 &gt; 0</formula>
    </cfRule>
    <cfRule type="expression" dxfId="405" priority="50">
      <formula>$N$145 = 0</formula>
    </cfRule>
    <cfRule type="expression" dxfId="404" priority="51">
      <formula>$N$145 &lt; 0</formula>
    </cfRule>
  </conditionalFormatting>
  <conditionalFormatting sqref="A152:C171 M152:O171">
    <cfRule type="expression" dxfId="403" priority="37">
      <formula>AND($N152 &gt; 0, ISNUMBER($N152))</formula>
    </cfRule>
    <cfRule type="expression" dxfId="402" priority="38">
      <formula>AND($N152 = 0 * ISNUMBER($N152))</formula>
    </cfRule>
    <cfRule type="expression" dxfId="401" priority="39">
      <formula>AND($N152 &lt; 0, ISNUMBER($N152))</formula>
    </cfRule>
  </conditionalFormatting>
  <conditionalFormatting sqref="A152:F171">
    <cfRule type="expression" dxfId="400" priority="46">
      <formula>AND($E152 &gt; 0, ISNUMBER($E152))</formula>
    </cfRule>
    <cfRule type="expression" dxfId="399" priority="47">
      <formula>AND($E152 = 0 * ISNUMBER($E152))</formula>
    </cfRule>
    <cfRule type="expression" dxfId="398" priority="48">
      <formula>AND($E152 &lt; 0, ISNUMBER($E152))</formula>
    </cfRule>
  </conditionalFormatting>
  <conditionalFormatting sqref="A152:C171 G152:I171">
    <cfRule type="expression" dxfId="397" priority="43">
      <formula>AND($H152 &gt; 0, ISNUMBER($H152))</formula>
    </cfRule>
    <cfRule type="expression" dxfId="396" priority="44">
      <formula>AND($H152 = 0 * ISNUMBER($H152))</formula>
    </cfRule>
    <cfRule type="expression" dxfId="395" priority="45">
      <formula>AND($H152 &lt; 0, ISNUMBER($H152))</formula>
    </cfRule>
  </conditionalFormatting>
  <conditionalFormatting sqref="A152:C171 J152:L171">
    <cfRule type="expression" dxfId="394" priority="40">
      <formula>AND($K152 &gt; 0, ISNUMBER($K152))</formula>
    </cfRule>
    <cfRule type="expression" dxfId="393" priority="41">
      <formula>AND($K152 = 0 * ISNUMBER($K152))</formula>
    </cfRule>
    <cfRule type="expression" dxfId="392" priority="42">
      <formula>AND($K152 &lt; 0, ISNUMBER($K152))</formula>
    </cfRule>
  </conditionalFormatting>
  <conditionalFormatting sqref="D150:F151 E172:F172">
    <cfRule type="expression" dxfId="391" priority="34">
      <formula>$E$172 &gt; 0</formula>
    </cfRule>
    <cfRule type="expression" dxfId="390" priority="35">
      <formula>$E$172 = 0</formula>
    </cfRule>
    <cfRule type="expression" dxfId="389" priority="36">
      <formula>$E$172 &lt; 0</formula>
    </cfRule>
  </conditionalFormatting>
  <conditionalFormatting sqref="G150:I151 H172:I172">
    <cfRule type="expression" dxfId="388" priority="31">
      <formula>$H$172 &gt; 0</formula>
    </cfRule>
    <cfRule type="expression" dxfId="387" priority="32">
      <formula>$H$172 = 0</formula>
    </cfRule>
    <cfRule type="expression" dxfId="386" priority="33">
      <formula>$H$172 &lt; 0</formula>
    </cfRule>
  </conditionalFormatting>
  <conditionalFormatting sqref="J150:L151 K172:L172">
    <cfRule type="expression" dxfId="385" priority="28">
      <formula>$K$172 &gt; 0</formula>
    </cfRule>
    <cfRule type="expression" dxfId="384" priority="29">
      <formula>$K$172 = 0</formula>
    </cfRule>
    <cfRule type="expression" dxfId="383" priority="30">
      <formula>$K$172 &lt; 0</formula>
    </cfRule>
  </conditionalFormatting>
  <conditionalFormatting sqref="M150:O151 N172:O172">
    <cfRule type="expression" dxfId="382" priority="25">
      <formula>$N$172 &gt; 0</formula>
    </cfRule>
    <cfRule type="expression" dxfId="381" priority="26">
      <formula>$N$172 = 0</formula>
    </cfRule>
    <cfRule type="expression" dxfId="380" priority="27">
      <formula>$N$172 &lt; 0</formula>
    </cfRule>
  </conditionalFormatting>
  <conditionalFormatting sqref="A179:C198 M179:O198">
    <cfRule type="expression" dxfId="379" priority="13">
      <formula>AND($N179 &gt; 0, ISNUMBER($N179))</formula>
    </cfRule>
    <cfRule type="expression" dxfId="378" priority="14">
      <formula>AND($N179 = 0 * ISNUMBER($N179))</formula>
    </cfRule>
    <cfRule type="expression" dxfId="377" priority="15">
      <formula>AND($N179 &lt; 0, ISNUMBER($N179))</formula>
    </cfRule>
  </conditionalFormatting>
  <conditionalFormatting sqref="A179:F198">
    <cfRule type="expression" dxfId="376" priority="22">
      <formula>AND($E179 &gt; 0, ISNUMBER($E179))</formula>
    </cfRule>
    <cfRule type="expression" dxfId="375" priority="23">
      <formula>AND($E179 = 0 * ISNUMBER($E179))</formula>
    </cfRule>
    <cfRule type="expression" dxfId="374" priority="24">
      <formula>AND($E179 &lt; 0, ISNUMBER($E179))</formula>
    </cfRule>
  </conditionalFormatting>
  <conditionalFormatting sqref="A179:C198 G179:I198">
    <cfRule type="expression" dxfId="373" priority="19">
      <formula>AND($H179 &gt; 0, ISNUMBER($H179))</formula>
    </cfRule>
    <cfRule type="expression" dxfId="372" priority="20">
      <formula>AND($H179 = 0 * ISNUMBER($H179))</formula>
    </cfRule>
    <cfRule type="expression" dxfId="371" priority="21">
      <formula>AND($H179 &lt; 0, ISNUMBER($H179))</formula>
    </cfRule>
  </conditionalFormatting>
  <conditionalFormatting sqref="A179:C198 J179:L198">
    <cfRule type="expression" dxfId="370" priority="16">
      <formula>AND($K179 &gt; 0, ISNUMBER($K179))</formula>
    </cfRule>
    <cfRule type="expression" dxfId="369" priority="17">
      <formula>AND($K179 = 0 * ISNUMBER($K179))</formula>
    </cfRule>
    <cfRule type="expression" dxfId="368" priority="18">
      <formula>AND($K179 &lt; 0, ISNUMBER($K179))</formula>
    </cfRule>
  </conditionalFormatting>
  <conditionalFormatting sqref="D177:F178 E199:F199">
    <cfRule type="expression" dxfId="367" priority="10">
      <formula>$E$199 &gt; 0</formula>
    </cfRule>
    <cfRule type="expression" dxfId="366" priority="11">
      <formula>$E$199 = 0</formula>
    </cfRule>
    <cfRule type="expression" dxfId="365" priority="12">
      <formula>$E$199 &lt; 0</formula>
    </cfRule>
  </conditionalFormatting>
  <conditionalFormatting sqref="G177:I178 H199:I199">
    <cfRule type="expression" dxfId="364" priority="7">
      <formula>$H$199 &gt; 0</formula>
    </cfRule>
    <cfRule type="expression" dxfId="363" priority="8">
      <formula>$H$199 = 0</formula>
    </cfRule>
    <cfRule type="expression" dxfId="362" priority="9">
      <formula>$H$199 &lt; 0</formula>
    </cfRule>
  </conditionalFormatting>
  <conditionalFormatting sqref="J177:L178 K199:L199">
    <cfRule type="expression" dxfId="361" priority="4">
      <formula>$K$199 &gt; 0</formula>
    </cfRule>
    <cfRule type="expression" dxfId="360" priority="5">
      <formula>$K$199 = 0</formula>
    </cfRule>
    <cfRule type="expression" dxfId="359" priority="6">
      <formula>$K$199 &lt; 0</formula>
    </cfRule>
  </conditionalFormatting>
  <conditionalFormatting sqref="M177:O178 N199:O199">
    <cfRule type="expression" dxfId="358" priority="1">
      <formula>$N$199 &gt; 0</formula>
    </cfRule>
    <cfRule type="expression" dxfId="357" priority="2">
      <formula>$N$199 = 0</formula>
    </cfRule>
    <cfRule type="expression" dxfId="35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836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3417AC-4728-4EA2-B02E-FC815EC60D10}">
  <sheetPr codeName="Sheet29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75" t="s">
        <v>0</v>
      </c>
      <c r="B1" s="276"/>
      <c r="C1" s="276"/>
      <c r="D1" s="276"/>
      <c r="E1" s="276"/>
      <c r="F1" s="277"/>
      <c r="G1" s="306">
        <v>44492</v>
      </c>
      <c r="H1" s="307"/>
      <c r="I1" s="308"/>
      <c r="J1" s="275" t="s">
        <v>1</v>
      </c>
      <c r="K1" s="276"/>
      <c r="L1" s="276"/>
      <c r="M1" s="276"/>
      <c r="N1" s="276"/>
      <c r="O1" s="277"/>
      <c r="Q1" s="275" t="s">
        <v>2</v>
      </c>
      <c r="R1" s="277"/>
    </row>
    <row r="2" spans="1:19" ht="17.25" customHeight="1">
      <c r="A2" s="117" t="s">
        <v>3</v>
      </c>
      <c r="B2" s="309" t="s">
        <v>8</v>
      </c>
      <c r="C2" s="310"/>
      <c r="D2" s="310"/>
      <c r="E2" s="310"/>
      <c r="F2" s="311"/>
      <c r="G2" s="303" t="s">
        <v>46</v>
      </c>
      <c r="H2" s="304"/>
      <c r="I2" s="305"/>
      <c r="J2" s="1" t="s">
        <v>3</v>
      </c>
      <c r="K2" s="309" t="s">
        <v>318</v>
      </c>
      <c r="L2" s="310"/>
      <c r="M2" s="310"/>
      <c r="N2" s="310"/>
      <c r="O2" s="311"/>
      <c r="Q2" s="2" t="s">
        <v>6</v>
      </c>
      <c r="R2" s="3">
        <v>0.375</v>
      </c>
    </row>
    <row r="3" spans="1:19" ht="17.25" customHeight="1" thickBot="1">
      <c r="A3" s="118" t="s">
        <v>7</v>
      </c>
      <c r="B3" s="300" t="s">
        <v>326</v>
      </c>
      <c r="C3" s="301"/>
      <c r="D3" s="301"/>
      <c r="E3" s="301"/>
      <c r="F3" s="302"/>
      <c r="G3" s="29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10,310 KRW (0.34%)</v>
      </c>
      <c r="H3" s="297"/>
      <c r="I3" s="298"/>
      <c r="J3" s="4" t="s">
        <v>7</v>
      </c>
      <c r="K3" s="300" t="s">
        <v>319</v>
      </c>
      <c r="L3" s="301"/>
      <c r="M3" s="301"/>
      <c r="N3" s="301"/>
      <c r="O3" s="302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300" t="s">
        <v>16</v>
      </c>
      <c r="C4" s="301"/>
      <c r="D4" s="301"/>
      <c r="E4" s="301"/>
      <c r="F4" s="302"/>
      <c r="G4" s="303" t="s">
        <v>44</v>
      </c>
      <c r="H4" s="304"/>
      <c r="I4" s="305"/>
      <c r="J4" s="4" t="s">
        <v>11</v>
      </c>
      <c r="K4" s="300" t="s">
        <v>320</v>
      </c>
      <c r="L4" s="301"/>
      <c r="M4" s="301"/>
      <c r="N4" s="301"/>
      <c r="O4" s="302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300" t="s">
        <v>317</v>
      </c>
      <c r="C5" s="301"/>
      <c r="D5" s="301"/>
      <c r="E5" s="301"/>
      <c r="F5" s="302"/>
      <c r="G5" s="29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10,186 KRW (0.40%)</v>
      </c>
      <c r="H5" s="297"/>
      <c r="I5" s="298"/>
      <c r="J5" s="4" t="s">
        <v>15</v>
      </c>
      <c r="K5" s="300" t="s">
        <v>321</v>
      </c>
      <c r="L5" s="301"/>
      <c r="M5" s="301"/>
      <c r="N5" s="301"/>
      <c r="O5" s="302"/>
    </row>
    <row r="6" spans="1:19">
      <c r="A6" s="118" t="s">
        <v>18</v>
      </c>
      <c r="B6" s="300"/>
      <c r="C6" s="301"/>
      <c r="D6" s="301"/>
      <c r="E6" s="301"/>
      <c r="F6" s="302"/>
      <c r="G6" s="303" t="s">
        <v>45</v>
      </c>
      <c r="H6" s="304"/>
      <c r="I6" s="305"/>
      <c r="J6" s="4" t="s">
        <v>18</v>
      </c>
      <c r="K6" s="300" t="s">
        <v>322</v>
      </c>
      <c r="L6" s="301"/>
      <c r="M6" s="301"/>
      <c r="N6" s="301"/>
      <c r="O6" s="302"/>
    </row>
    <row r="7" spans="1:19" ht="17.25" thickBot="1">
      <c r="A7" s="118" t="s">
        <v>21</v>
      </c>
      <c r="B7" s="300"/>
      <c r="C7" s="301"/>
      <c r="D7" s="301"/>
      <c r="E7" s="301"/>
      <c r="F7" s="302"/>
      <c r="G7" s="29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51,228 KRW (1.71%)</v>
      </c>
      <c r="H7" s="297"/>
      <c r="I7" s="298"/>
      <c r="J7" s="4" t="s">
        <v>21</v>
      </c>
      <c r="K7" s="300" t="s">
        <v>323</v>
      </c>
      <c r="L7" s="301"/>
      <c r="M7" s="301"/>
      <c r="N7" s="301"/>
      <c r="O7" s="302"/>
    </row>
    <row r="8" spans="1:19" ht="17.25" thickBot="1">
      <c r="A8" s="118" t="s">
        <v>24</v>
      </c>
      <c r="B8" s="300"/>
      <c r="C8" s="301"/>
      <c r="D8" s="301"/>
      <c r="E8" s="301"/>
      <c r="F8" s="302"/>
      <c r="G8" s="303" t="s">
        <v>253</v>
      </c>
      <c r="H8" s="304"/>
      <c r="I8" s="305"/>
      <c r="J8" s="4" t="s">
        <v>24</v>
      </c>
      <c r="K8" s="300"/>
      <c r="L8" s="301"/>
      <c r="M8" s="301"/>
      <c r="N8" s="301"/>
      <c r="O8" s="302"/>
      <c r="Q8" s="275" t="s">
        <v>27</v>
      </c>
      <c r="R8" s="277"/>
    </row>
    <row r="9" spans="1:19" ht="17.25" thickBot="1">
      <c r="A9" s="118" t="s">
        <v>28</v>
      </c>
      <c r="B9" s="300"/>
      <c r="C9" s="301"/>
      <c r="D9" s="301"/>
      <c r="E9" s="301"/>
      <c r="F9" s="302"/>
      <c r="G9" s="29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28,256 KRW (0.94%)</v>
      </c>
      <c r="H9" s="297"/>
      <c r="I9" s="298"/>
      <c r="J9" s="4" t="s">
        <v>28</v>
      </c>
      <c r="K9" s="300"/>
      <c r="L9" s="301"/>
      <c r="M9" s="301"/>
      <c r="N9" s="301"/>
      <c r="O9" s="302"/>
      <c r="Q9" s="2" t="s">
        <v>29</v>
      </c>
      <c r="R9" s="6">
        <v>10</v>
      </c>
    </row>
    <row r="10" spans="1:19">
      <c r="A10" s="118" t="s">
        <v>30</v>
      </c>
      <c r="B10" s="300"/>
      <c r="C10" s="301"/>
      <c r="D10" s="301"/>
      <c r="E10" s="301"/>
      <c r="F10" s="302"/>
      <c r="G10" s="303" t="s">
        <v>47</v>
      </c>
      <c r="H10" s="304"/>
      <c r="I10" s="305"/>
      <c r="J10" s="4" t="s">
        <v>30</v>
      </c>
      <c r="K10" s="300" t="s">
        <v>324</v>
      </c>
      <c r="L10" s="301"/>
      <c r="M10" s="301"/>
      <c r="N10" s="301"/>
      <c r="O10" s="302"/>
      <c r="Q10" s="2" t="s">
        <v>31</v>
      </c>
      <c r="R10" s="6">
        <v>100</v>
      </c>
    </row>
    <row r="11" spans="1:19" ht="17.25" thickBot="1">
      <c r="A11" s="119" t="s">
        <v>32</v>
      </c>
      <c r="B11" s="293" t="s">
        <v>325</v>
      </c>
      <c r="C11" s="294"/>
      <c r="D11" s="294"/>
      <c r="E11" s="294"/>
      <c r="F11" s="295"/>
      <c r="G11" s="29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97"/>
      <c r="I11" s="298"/>
      <c r="J11" s="7" t="s">
        <v>32</v>
      </c>
      <c r="K11" s="293" t="s">
        <v>316</v>
      </c>
      <c r="L11" s="294"/>
      <c r="M11" s="294"/>
      <c r="N11" s="294"/>
      <c r="O11" s="295"/>
      <c r="Q11" s="65" t="s">
        <v>33</v>
      </c>
      <c r="R11" s="8">
        <v>1000</v>
      </c>
    </row>
    <row r="12" spans="1:19" ht="17.25" thickBot="1"/>
    <row r="13" spans="1:19" ht="17.25" customHeight="1" thickBot="1">
      <c r="A13" s="275" t="s">
        <v>34</v>
      </c>
      <c r="B13" s="276"/>
      <c r="C13" s="276"/>
      <c r="D13" s="276"/>
      <c r="E13" s="276"/>
      <c r="F13" s="276"/>
      <c r="G13" s="276"/>
      <c r="H13" s="276"/>
      <c r="I13" s="276"/>
      <c r="J13" s="276"/>
      <c r="K13" s="276"/>
      <c r="L13" s="276"/>
      <c r="M13" s="276"/>
      <c r="N13" s="276"/>
      <c r="O13" s="277"/>
      <c r="Q13" s="274"/>
      <c r="R13" s="274"/>
      <c r="S13" s="274"/>
    </row>
    <row r="14" spans="1:19" ht="17.25" customHeight="1" thickBot="1">
      <c r="A14" s="245" t="s">
        <v>35</v>
      </c>
      <c r="B14" s="275" t="s">
        <v>36</v>
      </c>
      <c r="C14" s="277"/>
      <c r="D14" s="275" t="s">
        <v>37</v>
      </c>
      <c r="E14" s="276"/>
      <c r="F14" s="277"/>
      <c r="G14" s="278">
        <f>_xlfn.IFNA(VLOOKUP(B14, 현재가테이블!$B$2:$D$200, 2, FALSE), "-")</f>
        <v>74050000</v>
      </c>
      <c r="H14" s="279"/>
      <c r="I14" s="280"/>
      <c r="J14" s="275" t="s">
        <v>38</v>
      </c>
      <c r="K14" s="276"/>
      <c r="L14" s="277"/>
      <c r="M14" s="281">
        <f>_xlfn.IFNA(VLOOKUP(B14, 현재가테이블!$B$2:$D$200, 3, FALSE), "-")</f>
        <v>-1.04236269E-2</v>
      </c>
      <c r="N14" s="282"/>
      <c r="O14" s="283"/>
      <c r="Q14" s="274"/>
      <c r="R14" s="274"/>
      <c r="S14" s="274"/>
    </row>
    <row r="15" spans="1:19" ht="17.25" customHeight="1" thickBot="1">
      <c r="A15" s="312" t="s">
        <v>39</v>
      </c>
      <c r="B15" s="313" t="str">
        <f>TEXT($G$1, "[$-ko-KR]yyyy-mm-dd(ddd) ") &amp; "오전 00:00"</f>
        <v>2021-10-23(토) 오전 00:00</v>
      </c>
      <c r="C15" s="314"/>
      <c r="D15" s="288" t="str">
        <f>TEXT($G$1, "[$-ko-KR]yyyy-mm-dd(ddd) ") &amp; "오후 14:00"</f>
        <v>2021-10-23(토) 오후 14:00</v>
      </c>
      <c r="E15" s="289"/>
      <c r="F15" s="290"/>
      <c r="G15" s="288" t="str">
        <f>TEXT($G$1, "[$-ko-KR]yyyy-mm-dd(ddd) ") &amp; "오후 19:00"</f>
        <v>2021-10-23(토) 오후 19:00</v>
      </c>
      <c r="H15" s="289"/>
      <c r="I15" s="290"/>
      <c r="J15" s="288" t="str">
        <f>TEXT($G$1, "[$-ko-KR]yyyy-mm-dd(ddd) ") &amp; "오후 21:00"</f>
        <v>2021-10-23(토) 오후 21:00</v>
      </c>
      <c r="K15" s="289"/>
      <c r="L15" s="290"/>
      <c r="M15" s="288" t="str">
        <f>TEXT($G$1+1, "[$-ko-KR]yyyy-mm-dd(ddd) ") &amp; "오전 00:00"</f>
        <v>2021-10-24(일) 오전 00:00</v>
      </c>
      <c r="N15" s="289"/>
      <c r="O15" s="290"/>
      <c r="Q15" s="274"/>
      <c r="R15" s="274"/>
      <c r="S15" s="274"/>
    </row>
    <row r="16" spans="1:19" ht="17.25" customHeight="1" thickBot="1">
      <c r="A16" s="312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46" t="s">
        <v>37</v>
      </c>
      <c r="H16" s="247" t="s">
        <v>40</v>
      </c>
      <c r="I16" s="248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64"/>
      <c r="R16" s="264"/>
      <c r="S16" s="264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74"/>
      <c r="R17" s="274"/>
      <c r="S17" s="274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74"/>
      <c r="R18" s="274"/>
      <c r="S18" s="274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64"/>
      <c r="R19" s="264"/>
      <c r="S19" s="264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64"/>
      <c r="R20" s="264"/>
      <c r="S20" s="264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64"/>
      <c r="R21" s="264"/>
      <c r="S21" s="264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64"/>
      <c r="R22" s="264"/>
      <c r="S22" s="264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64"/>
      <c r="R23" s="264"/>
      <c r="S23" s="264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64"/>
      <c r="R24" s="264"/>
      <c r="S24" s="264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65"/>
      <c r="R26" s="266"/>
      <c r="S26" s="267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68"/>
      <c r="R27" s="269"/>
      <c r="S27" s="270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1"/>
      <c r="R28" s="272"/>
      <c r="S28" s="273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64"/>
      <c r="R29" s="264"/>
      <c r="S29" s="264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74"/>
      <c r="R30" s="274"/>
      <c r="S30" s="274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74"/>
      <c r="R31" s="274"/>
      <c r="S31" s="274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64"/>
      <c r="R32" s="264"/>
      <c r="S32" s="264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64"/>
      <c r="R33" s="264"/>
      <c r="S33" s="264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64"/>
      <c r="R34" s="264"/>
      <c r="S34" s="264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53"/>
      <c r="R35" s="254"/>
      <c r="S35" s="255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56"/>
      <c r="R36" s="257"/>
      <c r="S36" s="258"/>
    </row>
    <row r="37" spans="1:19" ht="17.25" customHeight="1" thickBot="1">
      <c r="A37" s="132" t="s">
        <v>42</v>
      </c>
      <c r="B37" s="317">
        <v>150000</v>
      </c>
      <c r="C37" s="318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59"/>
      <c r="R37" s="260"/>
      <c r="S37" s="261"/>
    </row>
    <row r="38" spans="1:19" ht="17.25" customHeight="1"/>
    <row r="39" spans="1:19" ht="17.25" customHeight="1" thickBot="1"/>
    <row r="40" spans="1:19" ht="17.25" customHeight="1" thickBot="1">
      <c r="A40" s="275" t="s">
        <v>44</v>
      </c>
      <c r="B40" s="276"/>
      <c r="C40" s="276"/>
      <c r="D40" s="276"/>
      <c r="E40" s="276"/>
      <c r="F40" s="276"/>
      <c r="G40" s="276"/>
      <c r="H40" s="276"/>
      <c r="I40" s="276"/>
      <c r="J40" s="276"/>
      <c r="K40" s="276"/>
      <c r="L40" s="276"/>
      <c r="M40" s="276"/>
      <c r="N40" s="276"/>
      <c r="O40" s="277"/>
      <c r="Q40" s="274"/>
      <c r="R40" s="274"/>
      <c r="S40" s="274"/>
    </row>
    <row r="41" spans="1:19" ht="17.25" customHeight="1" thickBot="1">
      <c r="A41" s="245" t="s">
        <v>265</v>
      </c>
      <c r="B41" s="275" t="s">
        <v>49</v>
      </c>
      <c r="C41" s="277"/>
      <c r="D41" s="275" t="s">
        <v>58</v>
      </c>
      <c r="E41" s="276"/>
      <c r="F41" s="277"/>
      <c r="G41" s="278">
        <f>_xlfn.IFNA(VLOOKUP(B41, 현재가테이블!$B$2:$D$200, 2, FALSE), "-")</f>
        <v>74050000</v>
      </c>
      <c r="H41" s="279"/>
      <c r="I41" s="280"/>
      <c r="J41" s="275" t="s">
        <v>59</v>
      </c>
      <c r="K41" s="276"/>
      <c r="L41" s="277"/>
      <c r="M41" s="281">
        <f>_xlfn.IFNA(VLOOKUP(B41, 현재가테이블!$B$2:$D$200, 3, FALSE), "-")</f>
        <v>-1.04236269E-2</v>
      </c>
      <c r="N41" s="282"/>
      <c r="O41" s="283"/>
      <c r="Q41" s="274"/>
      <c r="R41" s="274"/>
      <c r="S41" s="274"/>
    </row>
    <row r="42" spans="1:19" ht="17.25" customHeight="1" thickBot="1">
      <c r="A42" s="319" t="s">
        <v>55</v>
      </c>
      <c r="B42" s="315" t="str">
        <f>TEXT($G$1, "[$-ko-KR]yyyy-mm-dd(ddd) ") &amp; "오전 00:00"</f>
        <v>2021-10-23(토) 오전 00:00</v>
      </c>
      <c r="C42" s="316"/>
      <c r="D42" s="288" t="str">
        <f>TEXT($G$1, "[$-ko-KR]yyyy-mm-dd(ddd) ") &amp; "오후 14:00"</f>
        <v>2021-10-23(토) 오후 14:00</v>
      </c>
      <c r="E42" s="289"/>
      <c r="F42" s="290"/>
      <c r="G42" s="288" t="str">
        <f>TEXT($G$1, "[$-ko-KR]yyyy-mm-dd(ddd) ") &amp; "오후 19:00"</f>
        <v>2021-10-23(토) 오후 19:00</v>
      </c>
      <c r="H42" s="289"/>
      <c r="I42" s="290"/>
      <c r="J42" s="288" t="str">
        <f>TEXT($G$1, "[$-ko-KR]yyyy-mm-dd(ddd) ") &amp; "오후 21:00"</f>
        <v>2021-10-23(토) 오후 21:00</v>
      </c>
      <c r="K42" s="289"/>
      <c r="L42" s="290"/>
      <c r="M42" s="288" t="str">
        <f>TEXT($G$1+1, "[$-ko-KR]yyyy-mm-dd(ddd) ") &amp; "오전 00:00"</f>
        <v>2021-10-24(일) 오전 00:00</v>
      </c>
      <c r="N42" s="289"/>
      <c r="O42" s="290"/>
      <c r="Q42" s="274"/>
      <c r="R42" s="274"/>
      <c r="S42" s="274"/>
    </row>
    <row r="43" spans="1:19" ht="17.25" customHeight="1" thickBot="1">
      <c r="A43" s="320"/>
      <c r="B43" s="121" t="s">
        <v>58</v>
      </c>
      <c r="C43" s="122" t="s">
        <v>59</v>
      </c>
      <c r="D43" s="2" t="s">
        <v>58</v>
      </c>
      <c r="E43" s="10" t="s">
        <v>266</v>
      </c>
      <c r="F43" s="11" t="s">
        <v>267</v>
      </c>
      <c r="G43" s="246" t="s">
        <v>58</v>
      </c>
      <c r="H43" s="247" t="s">
        <v>266</v>
      </c>
      <c r="I43" s="248" t="s">
        <v>267</v>
      </c>
      <c r="J43" s="10" t="s">
        <v>58</v>
      </c>
      <c r="K43" s="10" t="s">
        <v>266</v>
      </c>
      <c r="L43" s="115" t="s">
        <v>267</v>
      </c>
      <c r="M43" s="2" t="s">
        <v>58</v>
      </c>
      <c r="N43" s="10" t="s">
        <v>266</v>
      </c>
      <c r="O43" s="66" t="s">
        <v>267</v>
      </c>
      <c r="Q43" s="264"/>
      <c r="R43" s="264"/>
      <c r="S43" s="264"/>
    </row>
    <row r="44" spans="1:19" ht="17.25" customHeight="1" thickBot="1">
      <c r="A44" s="123" t="s">
        <v>72</v>
      </c>
      <c r="B44" s="124">
        <v>36.6</v>
      </c>
      <c r="C44" s="76">
        <v>4.5714285700000003E-2</v>
      </c>
      <c r="D44" s="13">
        <v>36.700000000000003</v>
      </c>
      <c r="E44" s="14">
        <f>IF(ISNUMBER(D44), (D44 - $B44) / $B44, "")</f>
        <v>2.7322404371585085E-3</v>
      </c>
      <c r="F44" s="16">
        <f>IF(ISNUMBER(D44), $B64 * E44, "")</f>
        <v>409.8360655737763</v>
      </c>
      <c r="G44" s="29">
        <v>37.200000000000003</v>
      </c>
      <c r="H44" s="14">
        <f>IF(ISNUMBER(G44), (G44 - $B44) / $B44, "")</f>
        <v>1.6393442622950859E-2</v>
      </c>
      <c r="I44" s="100">
        <f>IF(ISNUMBER(G44), $B64 * H44, "")</f>
        <v>2459.0163934426287</v>
      </c>
      <c r="J44" s="13">
        <v>36.9</v>
      </c>
      <c r="K44" s="14">
        <f>IF(ISNUMBER(J44), (J44 - $B44) / $B44, "")</f>
        <v>8.1967213114753322E-3</v>
      </c>
      <c r="L44" s="16">
        <f>IF(ISNUMBER(J44), $B64 * K44, "")</f>
        <v>1229.5081967212998</v>
      </c>
      <c r="M44" s="29">
        <v>36.9</v>
      </c>
      <c r="N44" s="14">
        <f>IF(ISNUMBER(M44), (M44 - $B44) / $B44, "")</f>
        <v>8.1967213114753322E-3</v>
      </c>
      <c r="O44" s="16">
        <f>IF(ISNUMBER(M44), $B64 * N44, "")</f>
        <v>1229.5081967212998</v>
      </c>
      <c r="Q44" s="274"/>
      <c r="R44" s="274"/>
      <c r="S44" s="274"/>
    </row>
    <row r="45" spans="1:19" ht="17.25" customHeight="1" thickBot="1">
      <c r="A45" s="125" t="s">
        <v>208</v>
      </c>
      <c r="B45" s="126">
        <v>19.8</v>
      </c>
      <c r="C45" s="77">
        <v>3.6649214700000002E-2</v>
      </c>
      <c r="D45" s="15">
        <v>20.100000000000001</v>
      </c>
      <c r="E45" s="32">
        <f t="shared" ref="E45:E48" si="14">IF(ISNUMBER(D45), (D45 - $B45) / $B45, "")</f>
        <v>1.5151515151515187E-2</v>
      </c>
      <c r="F45" s="18">
        <f>IF(ISNUMBER(D45), $B64 * E45, "")</f>
        <v>2272.727272727278</v>
      </c>
      <c r="G45" s="31">
        <v>19.8</v>
      </c>
      <c r="H45" s="32">
        <f t="shared" ref="H45:H48" si="15">IF(ISNUMBER(G45), (G45 - $B45) / $B45, "")</f>
        <v>0</v>
      </c>
      <c r="I45" s="101">
        <f>IF(ISNUMBER(G45), $B64 * H45, "")</f>
        <v>0</v>
      </c>
      <c r="J45" s="15">
        <v>19.7</v>
      </c>
      <c r="K45" s="32">
        <f t="shared" ref="K45:K48" si="16">IF(ISNUMBER(J45), (J45 - $B45) / $B45, "")</f>
        <v>-5.0505050505051221E-3</v>
      </c>
      <c r="L45" s="18">
        <f>IF(ISNUMBER(J45), $B64 * K45, "")</f>
        <v>-757.57575757576831</v>
      </c>
      <c r="M45" s="31">
        <v>19.8</v>
      </c>
      <c r="N45" s="32">
        <f t="shared" ref="N45:N48" si="17">IF(ISNUMBER(M45), (M45 - $B45) / $B45, "")</f>
        <v>0</v>
      </c>
      <c r="O45" s="18">
        <f>IF(ISNUMBER(M45), $B64 * N45, "")</f>
        <v>0</v>
      </c>
      <c r="Q45" s="274"/>
      <c r="R45" s="274"/>
      <c r="S45" s="274"/>
    </row>
    <row r="46" spans="1:19" ht="17.25" customHeight="1" thickBot="1">
      <c r="A46" s="125" t="s">
        <v>202</v>
      </c>
      <c r="B46" s="126">
        <v>21.5</v>
      </c>
      <c r="C46" s="77">
        <v>3.3653846199999997E-2</v>
      </c>
      <c r="D46" s="15">
        <v>21.5</v>
      </c>
      <c r="E46" s="32">
        <f t="shared" si="14"/>
        <v>0</v>
      </c>
      <c r="F46" s="18">
        <f>IF(ISNUMBER(D46), $B64 * E46, "")</f>
        <v>0</v>
      </c>
      <c r="G46" s="31">
        <v>21.3</v>
      </c>
      <c r="H46" s="32">
        <f t="shared" si="15"/>
        <v>-9.3023255813953157E-3</v>
      </c>
      <c r="I46" s="101">
        <f>IF(ISNUMBER(G46), $B64 * H46, "")</f>
        <v>-1395.3488372092975</v>
      </c>
      <c r="J46" s="15">
        <v>21.3</v>
      </c>
      <c r="K46" s="32">
        <f t="shared" si="16"/>
        <v>-9.3023255813953157E-3</v>
      </c>
      <c r="L46" s="18">
        <f>IF(ISNUMBER(J46), $B64 * K46, "")</f>
        <v>-1395.3488372092975</v>
      </c>
      <c r="M46" s="31">
        <v>21.4</v>
      </c>
      <c r="N46" s="32">
        <f t="shared" si="17"/>
        <v>-4.6511627906977403E-3</v>
      </c>
      <c r="O46" s="18">
        <f>IF(ISNUMBER(M46), $B64 * N46, "")</f>
        <v>-697.67441860466101</v>
      </c>
      <c r="Q46" s="264"/>
      <c r="R46" s="264"/>
      <c r="S46" s="264"/>
    </row>
    <row r="47" spans="1:19" ht="17.25" customHeight="1" thickBot="1">
      <c r="A47" s="125" t="s">
        <v>214</v>
      </c>
      <c r="B47" s="126">
        <v>12.4</v>
      </c>
      <c r="C47" s="77">
        <v>1.6393442599999999E-2</v>
      </c>
      <c r="D47" s="15">
        <v>12.5</v>
      </c>
      <c r="E47" s="32">
        <f t="shared" si="14"/>
        <v>8.0645161290322284E-3</v>
      </c>
      <c r="F47" s="18">
        <f>IF(ISNUMBER(D47), $B64 * E47, "")</f>
        <v>1209.6774193548342</v>
      </c>
      <c r="G47" s="31">
        <v>12.4</v>
      </c>
      <c r="H47" s="32">
        <f t="shared" si="15"/>
        <v>0</v>
      </c>
      <c r="I47" s="101">
        <f>IF(ISNUMBER(G47), $B64 * H47, "")</f>
        <v>0</v>
      </c>
      <c r="J47" s="15">
        <v>12.5</v>
      </c>
      <c r="K47" s="32">
        <f t="shared" si="16"/>
        <v>8.0645161290322284E-3</v>
      </c>
      <c r="L47" s="18">
        <f>IF(ISNUMBER(J47), $B64 * K47, "")</f>
        <v>1209.6774193548342</v>
      </c>
      <c r="M47" s="31">
        <v>12.5</v>
      </c>
      <c r="N47" s="32">
        <f t="shared" si="17"/>
        <v>8.0645161290322284E-3</v>
      </c>
      <c r="O47" s="18">
        <f>IF(ISNUMBER(M47), $B64 * N47, "")</f>
        <v>1209.6774193548342</v>
      </c>
      <c r="Q47" s="264"/>
      <c r="R47" s="264"/>
      <c r="S47" s="264"/>
    </row>
    <row r="48" spans="1:19" ht="17.25" customHeight="1" thickBot="1">
      <c r="A48" s="127" t="s">
        <v>188</v>
      </c>
      <c r="B48" s="128">
        <v>18.7</v>
      </c>
      <c r="C48" s="78">
        <v>1.6304347800000001E-2</v>
      </c>
      <c r="D48" s="20">
        <v>18.899999999999999</v>
      </c>
      <c r="E48" s="21">
        <f t="shared" si="14"/>
        <v>1.0695187165775364E-2</v>
      </c>
      <c r="F48" s="22">
        <f>IF(ISNUMBER(D48), $B64 * E48, "")</f>
        <v>1604.2780748663047</v>
      </c>
      <c r="G48" s="30">
        <v>18.8</v>
      </c>
      <c r="H48" s="21">
        <f t="shared" si="15"/>
        <v>5.3475935828877766E-3</v>
      </c>
      <c r="I48" s="105">
        <f>IF(ISNUMBER(G48), $B64 * H48, "")</f>
        <v>802.13903743316644</v>
      </c>
      <c r="J48" s="20">
        <v>18.8</v>
      </c>
      <c r="K48" s="21">
        <f t="shared" si="16"/>
        <v>5.3475935828877766E-3</v>
      </c>
      <c r="L48" s="22">
        <f>IF(ISNUMBER(J48), $B64 * K48, "")</f>
        <v>802.13903743316644</v>
      </c>
      <c r="M48" s="30">
        <v>18.899999999999999</v>
      </c>
      <c r="N48" s="21">
        <f t="shared" si="17"/>
        <v>1.0695187165775364E-2</v>
      </c>
      <c r="O48" s="22">
        <f>IF(ISNUMBER(M48), $B64 * N48, "")</f>
        <v>1604.2780748663047</v>
      </c>
      <c r="Q48" s="264"/>
      <c r="R48" s="264"/>
      <c r="S48" s="264"/>
    </row>
    <row r="49" spans="1:19" ht="17.25" customHeight="1" thickBot="1">
      <c r="A49" s="125" t="s">
        <v>146</v>
      </c>
      <c r="B49" s="129">
        <v>22.7</v>
      </c>
      <c r="C49" s="80">
        <v>1.3392857100000001E-2</v>
      </c>
      <c r="D49" s="106">
        <v>22.9</v>
      </c>
      <c r="E49" s="107">
        <f>IF(ISNUMBER(D49), (D49 - $B49) / $B49, "")</f>
        <v>8.8105726872246392E-3</v>
      </c>
      <c r="F49" s="108">
        <f>IF(ISNUMBER(D49), $B64 * E49, "")</f>
        <v>1321.5859030836959</v>
      </c>
      <c r="G49" s="109">
        <v>22.7</v>
      </c>
      <c r="H49" s="107">
        <f>IF(ISNUMBER(G49), (G49 - $B49) / $B49, "")</f>
        <v>0</v>
      </c>
      <c r="I49" s="110">
        <f>IF(ISNUMBER(G49), $B64 * H49, "")</f>
        <v>0</v>
      </c>
      <c r="J49" s="106">
        <v>22.7</v>
      </c>
      <c r="K49" s="107">
        <f>IF(ISNUMBER(J49), (J49 - $B49) / $B49, "")</f>
        <v>0</v>
      </c>
      <c r="L49" s="108">
        <f>IF(ISNUMBER(J49), $B64 * K49, "")</f>
        <v>0</v>
      </c>
      <c r="M49" s="109">
        <v>22.6</v>
      </c>
      <c r="N49" s="107">
        <f>IF(ISNUMBER(M49), (M49 - $B49) / $B49, "")</f>
        <v>-4.4052863436122407E-3</v>
      </c>
      <c r="O49" s="108">
        <f>IF(ISNUMBER(M49), $B64 * N49, "")</f>
        <v>-660.79295154183615</v>
      </c>
      <c r="Q49" s="264"/>
      <c r="R49" s="264"/>
      <c r="S49" s="264"/>
    </row>
    <row r="50" spans="1:19" ht="17.25" customHeight="1" thickBot="1">
      <c r="A50" s="125" t="s">
        <v>176</v>
      </c>
      <c r="B50" s="126">
        <v>22.5</v>
      </c>
      <c r="C50" s="77">
        <v>8.9686099000000005E-3</v>
      </c>
      <c r="D50" s="15">
        <v>22.8</v>
      </c>
      <c r="E50" s="32">
        <f t="shared" ref="E50:E53" si="18">IF(ISNUMBER(D50), (D50 - $B50) / $B50, "")</f>
        <v>1.3333333333333365E-2</v>
      </c>
      <c r="F50" s="18">
        <f>IF(ISNUMBER(D50), $B64 * E50, "")</f>
        <v>2000.0000000000048</v>
      </c>
      <c r="G50" s="31">
        <v>22.7</v>
      </c>
      <c r="H50" s="32">
        <f t="shared" ref="H50:H53" si="19">IF(ISNUMBER(G50), (G50 - $B50) / $B50, "")</f>
        <v>8.8888888888888577E-3</v>
      </c>
      <c r="I50" s="101">
        <f>IF(ISNUMBER(G50), $B64 * H50, "")</f>
        <v>1333.3333333333287</v>
      </c>
      <c r="J50" s="15">
        <v>22.6</v>
      </c>
      <c r="K50" s="32">
        <f t="shared" ref="K50:K53" si="20">IF(ISNUMBER(J50), (J50 - $B50) / $B50, "")</f>
        <v>4.4444444444445078E-3</v>
      </c>
      <c r="L50" s="18">
        <f>IF(ISNUMBER(J50), $B64 * K50, "")</f>
        <v>666.66666666667618</v>
      </c>
      <c r="M50" s="31">
        <v>22.7</v>
      </c>
      <c r="N50" s="32">
        <f t="shared" ref="N50:N53" si="21">IF(ISNUMBER(M50), (M50 - $B50) / $B50, "")</f>
        <v>8.8888888888888577E-3</v>
      </c>
      <c r="O50" s="18">
        <f>IF(ISNUMBER(M50), $B64 * N50, "")</f>
        <v>1333.3333333333287</v>
      </c>
      <c r="Q50" s="264"/>
      <c r="R50" s="264"/>
      <c r="S50" s="264"/>
    </row>
    <row r="51" spans="1:19" ht="17.25" customHeight="1" thickBot="1">
      <c r="A51" s="125" t="s">
        <v>65</v>
      </c>
      <c r="B51" s="126">
        <v>62</v>
      </c>
      <c r="C51" s="77">
        <v>8.1300812999999996E-3</v>
      </c>
      <c r="D51" s="15">
        <v>63.2</v>
      </c>
      <c r="E51" s="32">
        <f t="shared" si="18"/>
        <v>1.9354838709677465E-2</v>
      </c>
      <c r="F51" s="18">
        <f>IF(ISNUMBER(D51), $B64 * E51, "")</f>
        <v>2903.22580645162</v>
      </c>
      <c r="G51" s="31">
        <v>62.4</v>
      </c>
      <c r="H51" s="32">
        <f t="shared" si="19"/>
        <v>6.4516129032257839E-3</v>
      </c>
      <c r="I51" s="101">
        <f>IF(ISNUMBER(G51), $B64 * H51, "")</f>
        <v>967.74193548386756</v>
      </c>
      <c r="J51" s="15">
        <v>62.4</v>
      </c>
      <c r="K51" s="32">
        <f t="shared" si="20"/>
        <v>6.4516129032257839E-3</v>
      </c>
      <c r="L51" s="18">
        <f>IF(ISNUMBER(J51), $B64 * K51, "")</f>
        <v>967.74193548386756</v>
      </c>
      <c r="M51" s="31">
        <v>62.2</v>
      </c>
      <c r="N51" s="32">
        <f t="shared" si="21"/>
        <v>3.2258064516129492E-3</v>
      </c>
      <c r="O51" s="18">
        <f>IF(ISNUMBER(M51), $B64 * N51, "")</f>
        <v>483.87096774194237</v>
      </c>
      <c r="Q51" s="264"/>
      <c r="R51" s="264"/>
      <c r="S51" s="264"/>
    </row>
    <row r="52" spans="1:19" ht="17.25" customHeight="1" thickBot="1">
      <c r="A52" s="125" t="s">
        <v>186</v>
      </c>
      <c r="B52" s="126">
        <v>16.399999999999999</v>
      </c>
      <c r="C52" s="77">
        <v>6.1349693000000002E-3</v>
      </c>
      <c r="D52" s="15">
        <v>16.5</v>
      </c>
      <c r="E52" s="32">
        <f t="shared" si="18"/>
        <v>6.097560975609843E-3</v>
      </c>
      <c r="F52" s="18">
        <f>IF(ISNUMBER(D52), $B64 * E52, "")</f>
        <v>914.63414634147648</v>
      </c>
      <c r="G52" s="31">
        <v>16.399999999999999</v>
      </c>
      <c r="H52" s="32">
        <f t="shared" si="19"/>
        <v>0</v>
      </c>
      <c r="I52" s="101">
        <f>IF(ISNUMBER(G52), $B64 * H52, "")</f>
        <v>0</v>
      </c>
      <c r="J52" s="15">
        <v>16.5</v>
      </c>
      <c r="K52" s="32">
        <f t="shared" si="20"/>
        <v>6.097560975609843E-3</v>
      </c>
      <c r="L52" s="18">
        <f>IF(ISNUMBER(J52), $B64 * K52, "")</f>
        <v>914.63414634147648</v>
      </c>
      <c r="M52" s="31">
        <v>16.5</v>
      </c>
      <c r="N52" s="32">
        <f t="shared" si="21"/>
        <v>6.097560975609843E-3</v>
      </c>
      <c r="O52" s="18">
        <f>IF(ISNUMBER(M52), $B64 * N52, "")</f>
        <v>914.63414634147648</v>
      </c>
      <c r="Q52" s="33"/>
      <c r="R52" s="33"/>
    </row>
    <row r="53" spans="1:19" ht="17.25" customHeight="1" thickBot="1">
      <c r="A53" s="130" t="s">
        <v>232</v>
      </c>
      <c r="B53" s="131">
        <v>83.5</v>
      </c>
      <c r="C53" s="79">
        <v>6.0240963999999998E-3</v>
      </c>
      <c r="D53" s="24">
        <v>84.4</v>
      </c>
      <c r="E53" s="25">
        <f t="shared" si="18"/>
        <v>1.0778443113772523E-2</v>
      </c>
      <c r="F53" s="104">
        <f>IF(ISNUMBER(D53), $B64 * E53, "")</f>
        <v>1616.7664670658785</v>
      </c>
      <c r="G53" s="102">
        <v>84</v>
      </c>
      <c r="H53" s="25">
        <f t="shared" si="19"/>
        <v>5.9880239520958087E-3</v>
      </c>
      <c r="I53" s="103">
        <f>IF(ISNUMBER(G53), $B64 * H53, "")</f>
        <v>898.20359281437129</v>
      </c>
      <c r="J53" s="24">
        <v>84.1</v>
      </c>
      <c r="K53" s="25">
        <f t="shared" si="20"/>
        <v>7.1856287425149023E-3</v>
      </c>
      <c r="L53" s="104">
        <f>IF(ISNUMBER(J53), $B64 * K53, "")</f>
        <v>1077.8443113772353</v>
      </c>
      <c r="M53" s="102">
        <v>83.8</v>
      </c>
      <c r="N53" s="25">
        <f t="shared" si="21"/>
        <v>3.5928143712574512E-3</v>
      </c>
      <c r="O53" s="104">
        <f>IF(ISNUMBER(M53), $B64 * N53, "")</f>
        <v>538.92215568861764</v>
      </c>
      <c r="Q53" s="265"/>
      <c r="R53" s="266"/>
      <c r="S53" s="267"/>
    </row>
    <row r="54" spans="1:19" ht="17.25" customHeight="1">
      <c r="A54" s="123" t="s">
        <v>206</v>
      </c>
      <c r="B54" s="124">
        <v>16</v>
      </c>
      <c r="C54" s="76">
        <v>0</v>
      </c>
      <c r="D54" s="13">
        <v>16.2</v>
      </c>
      <c r="E54" s="14">
        <f>IF(ISNUMBER(D54), (D54 - $B54) / $B54, "")</f>
        <v>1.2499999999999956E-2</v>
      </c>
      <c r="F54" s="16">
        <f>IF(ISNUMBER(D54), $B64 * E54, "")</f>
        <v>1874.9999999999934</v>
      </c>
      <c r="G54" s="29">
        <v>16.2</v>
      </c>
      <c r="H54" s="14">
        <f>IF(ISNUMBER(G54), (G54 - $B54) / $B54, "")</f>
        <v>1.2499999999999956E-2</v>
      </c>
      <c r="I54" s="100">
        <f>IF(ISNUMBER(G54), $B64 * H54, "")</f>
        <v>1874.9999999999934</v>
      </c>
      <c r="J54" s="13">
        <v>16.2</v>
      </c>
      <c r="K54" s="14">
        <f>IF(ISNUMBER(J54), (J54 - $B54) / $B54, "")</f>
        <v>1.2499999999999956E-2</v>
      </c>
      <c r="L54" s="16">
        <f>IF(ISNUMBER(J54), $B64 * K54, "")</f>
        <v>1874.9999999999934</v>
      </c>
      <c r="M54" s="29">
        <v>16.3</v>
      </c>
      <c r="N54" s="14">
        <f>IF(ISNUMBER(M54), (M54 - $B54) / $B54, "")</f>
        <v>1.8750000000000044E-2</v>
      </c>
      <c r="O54" s="16">
        <f>IF(ISNUMBER(M54), $B64 * N54, "")</f>
        <v>2812.5000000000068</v>
      </c>
      <c r="Q54" s="268"/>
      <c r="R54" s="269"/>
      <c r="S54" s="270"/>
    </row>
    <row r="55" spans="1:19" ht="17.25" customHeight="1" thickBot="1">
      <c r="A55" s="125" t="s">
        <v>98</v>
      </c>
      <c r="B55" s="126">
        <v>4.46</v>
      </c>
      <c r="C55" s="77">
        <v>0</v>
      </c>
      <c r="D55" s="15">
        <v>4.49</v>
      </c>
      <c r="E55" s="32">
        <f t="shared" ref="E55:E58" si="22">IF(ISNUMBER(D55), (D55 - $B55) / $B55, "")</f>
        <v>6.7264573991031949E-3</v>
      </c>
      <c r="F55" s="18">
        <f>IF(ISNUMBER(D55), $B64 * E55, "")</f>
        <v>1008.9686098654793</v>
      </c>
      <c r="G55" s="31">
        <v>4.46</v>
      </c>
      <c r="H55" s="32">
        <f t="shared" ref="H55:H58" si="23">IF(ISNUMBER(G55), (G55 - $B55) / $B55, "")</f>
        <v>0</v>
      </c>
      <c r="I55" s="101">
        <f>IF(ISNUMBER(G55), $B64 * H55, "")</f>
        <v>0</v>
      </c>
      <c r="J55" s="15">
        <v>4.47</v>
      </c>
      <c r="K55" s="32">
        <f t="shared" ref="K55:K58" si="24">IF(ISNUMBER(J55), (J55 - $B55) / $B55, "")</f>
        <v>2.2421524663676653E-3</v>
      </c>
      <c r="L55" s="18">
        <f>IF(ISNUMBER(J55), $B64 * K55, "")</f>
        <v>336.32286995514977</v>
      </c>
      <c r="M55" s="31">
        <v>4.46</v>
      </c>
      <c r="N55" s="32">
        <f t="shared" ref="N55:N58" si="25">IF(ISNUMBER(M55), (M55 - $B55) / $B55, "")</f>
        <v>0</v>
      </c>
      <c r="O55" s="18">
        <f>IF(ISNUMBER(M55), $B64 * N55, "")</f>
        <v>0</v>
      </c>
      <c r="Q55" s="271"/>
      <c r="R55" s="272"/>
      <c r="S55" s="273"/>
    </row>
    <row r="56" spans="1:19" ht="17.25" customHeight="1" thickBot="1">
      <c r="A56" s="125" t="s">
        <v>248</v>
      </c>
      <c r="B56" s="126">
        <v>97.6</v>
      </c>
      <c r="C56" s="77">
        <v>-3.0643514E-3</v>
      </c>
      <c r="D56" s="15">
        <v>98.6</v>
      </c>
      <c r="E56" s="32">
        <f t="shared" si="22"/>
        <v>1.0245901639344263E-2</v>
      </c>
      <c r="F56" s="18">
        <f>IF(ISNUMBER(D56), $B64 * E56, "")</f>
        <v>1536.8852459016396</v>
      </c>
      <c r="G56" s="31">
        <v>98.4</v>
      </c>
      <c r="H56" s="32">
        <f t="shared" si="23"/>
        <v>8.1967213114755265E-3</v>
      </c>
      <c r="I56" s="101">
        <f>IF(ISNUMBER(G56), $B64 * H56, "")</f>
        <v>1229.5081967213289</v>
      </c>
      <c r="J56" s="15">
        <v>98.6</v>
      </c>
      <c r="K56" s="32">
        <f t="shared" si="24"/>
        <v>1.0245901639344263E-2</v>
      </c>
      <c r="L56" s="18">
        <f>IF(ISNUMBER(J56), $B64 * K56, "")</f>
        <v>1536.8852459016396</v>
      </c>
      <c r="M56" s="31">
        <v>99</v>
      </c>
      <c r="N56" s="32">
        <f t="shared" si="25"/>
        <v>1.4344262295082027E-2</v>
      </c>
      <c r="O56" s="18">
        <f>IF(ISNUMBER(M56), $B64 * N56, "")</f>
        <v>2151.6393442623039</v>
      </c>
      <c r="Q56" s="264"/>
      <c r="R56" s="264"/>
      <c r="S56" s="264"/>
    </row>
    <row r="57" spans="1:19" ht="17.25" customHeight="1" thickBot="1">
      <c r="A57" s="125" t="s">
        <v>328</v>
      </c>
      <c r="B57" s="126">
        <v>0.22900000000000001</v>
      </c>
      <c r="C57" s="77">
        <v>-4.3478261000000004E-3</v>
      </c>
      <c r="D57" s="15">
        <v>0.23100000000000001</v>
      </c>
      <c r="E57" s="32">
        <f t="shared" si="22"/>
        <v>8.7336244541484798E-3</v>
      </c>
      <c r="F57" s="18">
        <f>IF(ISNUMBER(D57), $B64 * E57, "")</f>
        <v>1310.043668122272</v>
      </c>
      <c r="G57" s="31">
        <v>0.23200000000000001</v>
      </c>
      <c r="H57" s="32">
        <f t="shared" si="23"/>
        <v>1.3100436681222719E-2</v>
      </c>
      <c r="I57" s="101">
        <f>IF(ISNUMBER(G57), $B64 * H57, "")</f>
        <v>1965.0655021834079</v>
      </c>
      <c r="J57" s="15">
        <v>0.23300000000000001</v>
      </c>
      <c r="K57" s="32">
        <f t="shared" si="24"/>
        <v>1.746724890829696E-2</v>
      </c>
      <c r="L57" s="18">
        <f>IF(ISNUMBER(J57), $B64 * K57, "")</f>
        <v>2620.0873362445441</v>
      </c>
      <c r="M57" s="31">
        <v>0.23200000000000001</v>
      </c>
      <c r="N57" s="32">
        <f t="shared" si="25"/>
        <v>1.3100436681222719E-2</v>
      </c>
      <c r="O57" s="18">
        <f>IF(ISNUMBER(M57), $B64 * N57, "")</f>
        <v>1965.0655021834079</v>
      </c>
      <c r="Q57" s="274"/>
      <c r="R57" s="274"/>
      <c r="S57" s="274"/>
    </row>
    <row r="58" spans="1:19" ht="17.25" customHeight="1" thickBot="1">
      <c r="A58" s="127" t="s">
        <v>120</v>
      </c>
      <c r="B58" s="128">
        <v>39</v>
      </c>
      <c r="C58" s="78">
        <v>-5.1020407999999998E-3</v>
      </c>
      <c r="D58" s="20">
        <v>39.1</v>
      </c>
      <c r="E58" s="21">
        <f t="shared" si="22"/>
        <v>2.5641025641026005E-3</v>
      </c>
      <c r="F58" s="22">
        <f>IF(ISNUMBER(D58), $B64 * E58, "")</f>
        <v>384.6153846153901</v>
      </c>
      <c r="G58" s="30">
        <v>38.700000000000003</v>
      </c>
      <c r="H58" s="21">
        <f t="shared" si="23"/>
        <v>-7.692307692307619E-3</v>
      </c>
      <c r="I58" s="105">
        <f>IF(ISNUMBER(G58), $B64 * H58, "")</f>
        <v>-1153.8461538461429</v>
      </c>
      <c r="J58" s="20">
        <v>38.9</v>
      </c>
      <c r="K58" s="21">
        <f t="shared" si="24"/>
        <v>-2.5641025641026005E-3</v>
      </c>
      <c r="L58" s="22">
        <f>IF(ISNUMBER(J58), $B64 * K58, "")</f>
        <v>-384.6153846153901</v>
      </c>
      <c r="M58" s="30">
        <v>38.700000000000003</v>
      </c>
      <c r="N58" s="21">
        <f t="shared" si="25"/>
        <v>-7.692307692307619E-3</v>
      </c>
      <c r="O58" s="22">
        <f>IF(ISNUMBER(M58), $B64 * N58, "")</f>
        <v>-1153.8461538461429</v>
      </c>
      <c r="Q58" s="274"/>
      <c r="R58" s="274"/>
      <c r="S58" s="274"/>
    </row>
    <row r="59" spans="1:19" ht="17.25" customHeight="1" thickBot="1">
      <c r="A59" s="125" t="s">
        <v>148</v>
      </c>
      <c r="B59" s="129">
        <v>14.5</v>
      </c>
      <c r="C59" s="80">
        <v>-1.36054422E-2</v>
      </c>
      <c r="D59" s="106">
        <v>14.6</v>
      </c>
      <c r="E59" s="107">
        <f>IF(ISNUMBER(D59), (D59 - $B59) / $B59, "")</f>
        <v>6.8965517241379067E-3</v>
      </c>
      <c r="F59" s="108">
        <f>IF(ISNUMBER(D59), $B64 * E59, "")</f>
        <v>1034.4827586206859</v>
      </c>
      <c r="G59" s="109">
        <v>14.4</v>
      </c>
      <c r="H59" s="107">
        <f>IF(ISNUMBER(G59), (G59 - $B59) / $B59, "")</f>
        <v>-6.8965517241379067E-3</v>
      </c>
      <c r="I59" s="110">
        <f>IF(ISNUMBER(G59), $B64 * H59, "")</f>
        <v>-1034.4827586206859</v>
      </c>
      <c r="J59" s="106">
        <v>14.4</v>
      </c>
      <c r="K59" s="107">
        <f>IF(ISNUMBER(J59), (J59 - $B59) / $B59, "")</f>
        <v>-6.8965517241379067E-3</v>
      </c>
      <c r="L59" s="108">
        <f>IF(ISNUMBER(J59), $B64 * K59, "")</f>
        <v>-1034.4827586206859</v>
      </c>
      <c r="M59" s="109">
        <v>14.4</v>
      </c>
      <c r="N59" s="107">
        <f>IF(ISNUMBER(M59), (M59 - $B59) / $B59, "")</f>
        <v>-6.8965517241379067E-3</v>
      </c>
      <c r="O59" s="108">
        <f>IF(ISNUMBER(M59), $B64 * N59, "")</f>
        <v>-1034.4827586206859</v>
      </c>
      <c r="Q59" s="264"/>
      <c r="R59" s="264"/>
      <c r="S59" s="264"/>
    </row>
    <row r="60" spans="1:19" ht="17.25" customHeight="1" thickBot="1">
      <c r="A60" s="125" t="s">
        <v>200</v>
      </c>
      <c r="B60" s="126">
        <v>88.1</v>
      </c>
      <c r="C60" s="77">
        <v>-4.2391304300000002E-2</v>
      </c>
      <c r="D60" s="15">
        <v>88.4</v>
      </c>
      <c r="E60" s="32">
        <f t="shared" ref="E60:E63" si="26">IF(ISNUMBER(D60), (D60 - $B60) / $B60, "")</f>
        <v>3.4052213393871893E-3</v>
      </c>
      <c r="F60" s="18">
        <f>IF(ISNUMBER(D60), $B64 * E60, "")</f>
        <v>510.78320090807841</v>
      </c>
      <c r="G60" s="31">
        <v>88.1</v>
      </c>
      <c r="H60" s="32">
        <f t="shared" ref="H60:H63" si="27">IF(ISNUMBER(G60), (G60 - $B60) / $B60, "")</f>
        <v>0</v>
      </c>
      <c r="I60" s="101">
        <f>IF(ISNUMBER(G60), $B64 * H60, "")</f>
        <v>0</v>
      </c>
      <c r="J60" s="15">
        <v>88.2</v>
      </c>
      <c r="K60" s="32">
        <f t="shared" ref="K60:K63" si="28">IF(ISNUMBER(J60), (J60 - $B60) / $B60, "")</f>
        <v>1.1350737797957836E-3</v>
      </c>
      <c r="L60" s="18">
        <f>IF(ISNUMBER(J60), $B64 * K60, "")</f>
        <v>170.26106696936753</v>
      </c>
      <c r="M60" s="31">
        <v>87.8</v>
      </c>
      <c r="N60" s="32">
        <f t="shared" ref="N60:N63" si="29">IF(ISNUMBER(M60), (M60 - $B60) / $B60, "")</f>
        <v>-3.405221339387028E-3</v>
      </c>
      <c r="O60" s="18">
        <f>IF(ISNUMBER(M60), $B64 * N60, "")</f>
        <v>-510.7832009080542</v>
      </c>
      <c r="Q60" s="264"/>
      <c r="R60" s="264"/>
      <c r="S60" s="264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64"/>
      <c r="R61" s="264"/>
      <c r="S61" s="264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53"/>
      <c r="R62" s="254"/>
      <c r="S62" s="255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56"/>
      <c r="R63" s="257"/>
      <c r="S63" s="258"/>
    </row>
    <row r="64" spans="1:19" ht="17.25" customHeight="1" thickBot="1">
      <c r="A64" s="132" t="s">
        <v>268</v>
      </c>
      <c r="B64" s="317">
        <f>$B$37</f>
        <v>150000</v>
      </c>
      <c r="C64" s="318"/>
      <c r="D64" s="26" t="s">
        <v>269</v>
      </c>
      <c r="E64" s="27">
        <f>IF(COUNT(E44:E63), SUM(E44:E63) / COUNT(E44:E63), 0)</f>
        <v>8.5935333425483981E-3</v>
      </c>
      <c r="F64" s="28">
        <f>SUM(F44:F63)</f>
        <v>21913.510023498402</v>
      </c>
      <c r="G64" s="26" t="s">
        <v>269</v>
      </c>
      <c r="H64" s="27">
        <f>IF(COUNT(H44:H63), SUM(H44:H63) / COUNT(H44:H63), 0)</f>
        <v>3.1162079379356733E-3</v>
      </c>
      <c r="I64" s="28">
        <f>SUM(I44:I63)</f>
        <v>7946.3302417359673</v>
      </c>
      <c r="J64" s="26" t="s">
        <v>269</v>
      </c>
      <c r="K64" s="27">
        <f>IF(COUNT(K44:K63), SUM(K44:K63) / COUNT(K44:K63), 0)</f>
        <v>3.8567629389914156E-3</v>
      </c>
      <c r="L64" s="28">
        <f>SUM(L44:L63)</f>
        <v>9834.7454944281071</v>
      </c>
      <c r="M64" s="26" t="s">
        <v>269</v>
      </c>
      <c r="N64" s="27">
        <f>IF(COUNT(N44:N63), SUM(N44:N63) / COUNT(N44:N63), 0)</f>
        <v>3.9944508458714285E-3</v>
      </c>
      <c r="O64" s="28">
        <f>SUM(O44:O63)</f>
        <v>10185.849656972143</v>
      </c>
      <c r="Q64" s="259"/>
      <c r="R64" s="260"/>
      <c r="S64" s="261"/>
    </row>
    <row r="65" spans="1:19" ht="17.25" customHeight="1"/>
    <row r="66" spans="1:19" ht="17.25" customHeight="1" thickBot="1"/>
    <row r="67" spans="1:19" ht="17.25" thickBot="1">
      <c r="A67" s="275" t="s">
        <v>45</v>
      </c>
      <c r="B67" s="276"/>
      <c r="C67" s="276"/>
      <c r="D67" s="276"/>
      <c r="E67" s="276"/>
      <c r="F67" s="276"/>
      <c r="G67" s="276"/>
      <c r="H67" s="276"/>
      <c r="I67" s="276"/>
      <c r="J67" s="276"/>
      <c r="K67" s="276"/>
      <c r="L67" s="276"/>
      <c r="M67" s="276"/>
      <c r="N67" s="276"/>
      <c r="O67" s="277"/>
      <c r="Q67" s="274"/>
      <c r="R67" s="274"/>
      <c r="S67" s="274"/>
    </row>
    <row r="68" spans="1:19" ht="17.25" thickBot="1">
      <c r="A68" s="245" t="s">
        <v>265</v>
      </c>
      <c r="B68" s="275" t="s">
        <v>49</v>
      </c>
      <c r="C68" s="277"/>
      <c r="D68" s="275" t="s">
        <v>58</v>
      </c>
      <c r="E68" s="276"/>
      <c r="F68" s="277"/>
      <c r="G68" s="278">
        <f>_xlfn.IFNA(VLOOKUP(B68, 현재가테이블!$B$2:$D$200, 2, FALSE), "-")</f>
        <v>74050000</v>
      </c>
      <c r="H68" s="279"/>
      <c r="I68" s="280"/>
      <c r="J68" s="275" t="s">
        <v>59</v>
      </c>
      <c r="K68" s="276"/>
      <c r="L68" s="277"/>
      <c r="M68" s="281">
        <f>_xlfn.IFNA(VLOOKUP(B68, 현재가테이블!$B$2:$D$200, 3, FALSE), "-")</f>
        <v>-1.04236269E-2</v>
      </c>
      <c r="N68" s="282"/>
      <c r="O68" s="283"/>
      <c r="Q68" s="274"/>
      <c r="R68" s="274"/>
      <c r="S68" s="274"/>
    </row>
    <row r="69" spans="1:19" ht="17.25" thickBot="1">
      <c r="A69" s="319" t="s">
        <v>55</v>
      </c>
      <c r="B69" s="315" t="str">
        <f>TEXT($G$1, "[$-ko-KR]yyyy-mm-dd(ddd) ") &amp; "오전 00:00"</f>
        <v>2021-10-23(토) 오전 00:00</v>
      </c>
      <c r="C69" s="316"/>
      <c r="D69" s="288" t="str">
        <f>TEXT($G$1, "[$-ko-KR]yyyy-mm-dd(ddd) ") &amp; "오후 14:00"</f>
        <v>2021-10-23(토) 오후 14:00</v>
      </c>
      <c r="E69" s="289"/>
      <c r="F69" s="290"/>
      <c r="G69" s="288" t="str">
        <f>TEXT($G$1, "[$-ko-KR]yyyy-mm-dd(ddd) ") &amp; "오후 19:00"</f>
        <v>2021-10-23(토) 오후 19:00</v>
      </c>
      <c r="H69" s="289"/>
      <c r="I69" s="290"/>
      <c r="J69" s="288" t="str">
        <f>TEXT($G$1, "[$-ko-KR]yyyy-mm-dd(ddd) ") &amp; "오후 21:00"</f>
        <v>2021-10-23(토) 오후 21:00</v>
      </c>
      <c r="K69" s="289"/>
      <c r="L69" s="290"/>
      <c r="M69" s="288" t="str">
        <f>TEXT($G$1+1, "[$-ko-KR]yyyy-mm-dd(ddd) ") &amp; "오전 00:00"</f>
        <v>2021-10-24(일) 오전 00:00</v>
      </c>
      <c r="N69" s="289"/>
      <c r="O69" s="290"/>
      <c r="Q69" s="274"/>
      <c r="R69" s="274"/>
      <c r="S69" s="274"/>
    </row>
    <row r="70" spans="1:19" ht="17.25" thickBot="1">
      <c r="A70" s="320"/>
      <c r="B70" s="121" t="s">
        <v>58</v>
      </c>
      <c r="C70" s="122" t="s">
        <v>59</v>
      </c>
      <c r="D70" s="2" t="s">
        <v>58</v>
      </c>
      <c r="E70" s="10" t="s">
        <v>266</v>
      </c>
      <c r="F70" s="11" t="s">
        <v>267</v>
      </c>
      <c r="G70" s="246" t="s">
        <v>58</v>
      </c>
      <c r="H70" s="247" t="s">
        <v>266</v>
      </c>
      <c r="I70" s="248" t="s">
        <v>267</v>
      </c>
      <c r="J70" s="10" t="s">
        <v>58</v>
      </c>
      <c r="K70" s="10" t="s">
        <v>266</v>
      </c>
      <c r="L70" s="115" t="s">
        <v>267</v>
      </c>
      <c r="M70" s="2" t="s">
        <v>58</v>
      </c>
      <c r="N70" s="10" t="s">
        <v>266</v>
      </c>
      <c r="O70" s="66" t="s">
        <v>267</v>
      </c>
      <c r="Q70" s="264"/>
      <c r="R70" s="264"/>
      <c r="S70" s="264"/>
    </row>
    <row r="71" spans="1:19" ht="17.25" thickBot="1">
      <c r="A71" s="123" t="s">
        <v>130</v>
      </c>
      <c r="B71" s="124">
        <v>122</v>
      </c>
      <c r="C71" s="76">
        <v>5.1724137900000001E-2</v>
      </c>
      <c r="D71" s="13">
        <v>128</v>
      </c>
      <c r="E71" s="14">
        <f>IF(ISNUMBER(D71), (D71 - $B71) / $B71, "")</f>
        <v>4.9180327868852458E-2</v>
      </c>
      <c r="F71" s="16">
        <f>IF(ISNUMBER(D71), $B91 * E71, "")</f>
        <v>7377.0491803278683</v>
      </c>
      <c r="G71" s="29">
        <v>126</v>
      </c>
      <c r="H71" s="14">
        <f>IF(ISNUMBER(G71), (G71 - $B71) / $B71, "")</f>
        <v>3.2786885245901641E-2</v>
      </c>
      <c r="I71" s="100">
        <f>IF(ISNUMBER(G71), $B91 * H71, "")</f>
        <v>4918.0327868852464</v>
      </c>
      <c r="J71" s="13">
        <v>126</v>
      </c>
      <c r="K71" s="14">
        <f>IF(ISNUMBER(J71), (J71 - $B71) / $B71, "")</f>
        <v>3.2786885245901641E-2</v>
      </c>
      <c r="L71" s="16">
        <f>IF(ISNUMBER(J71), $B91 * K71, "")</f>
        <v>4918.0327868852464</v>
      </c>
      <c r="M71" s="29">
        <v>128</v>
      </c>
      <c r="N71" s="14">
        <f>IF(ISNUMBER(M71), (M71 - $B71) / $B71, "")</f>
        <v>4.9180327868852458E-2</v>
      </c>
      <c r="O71" s="16">
        <f>IF(ISNUMBER(M71), $B91 * N71, "")</f>
        <v>7377.0491803278683</v>
      </c>
      <c r="Q71" s="274"/>
      <c r="R71" s="274"/>
      <c r="S71" s="274"/>
    </row>
    <row r="72" spans="1:19" ht="17.25" thickBot="1">
      <c r="A72" s="125" t="s">
        <v>164</v>
      </c>
      <c r="B72" s="126">
        <v>239</v>
      </c>
      <c r="C72" s="77">
        <v>4.8245613999999999E-2</v>
      </c>
      <c r="D72" s="15">
        <v>256</v>
      </c>
      <c r="E72" s="32">
        <f t="shared" ref="E72:E75" si="30">IF(ISNUMBER(D72), (D72 - $B72) / $B72, "")</f>
        <v>7.1129707112970716E-2</v>
      </c>
      <c r="F72" s="18">
        <f>IF(ISNUMBER(D72), $B91 * E72, "")</f>
        <v>10669.456066945608</v>
      </c>
      <c r="G72" s="31">
        <v>250</v>
      </c>
      <c r="H72" s="32">
        <f t="shared" ref="H72:H75" si="31">IF(ISNUMBER(G72), (G72 - $B72) / $B72, "")</f>
        <v>4.6025104602510462E-2</v>
      </c>
      <c r="I72" s="101">
        <f>IF(ISNUMBER(G72), $B91 * H72, "")</f>
        <v>6903.7656903765692</v>
      </c>
      <c r="J72" s="15">
        <v>253</v>
      </c>
      <c r="K72" s="32">
        <f t="shared" ref="K72:K75" si="32">IF(ISNUMBER(J72), (J72 - $B72) / $B72, "")</f>
        <v>5.8577405857740586E-2</v>
      </c>
      <c r="L72" s="18">
        <f>IF(ISNUMBER(J72), $B91 * K72, "")</f>
        <v>8786.6108786610876</v>
      </c>
      <c r="M72" s="31">
        <v>253</v>
      </c>
      <c r="N72" s="32">
        <f t="shared" ref="N72:N75" si="33">IF(ISNUMBER(M72), (M72 - $B72) / $B72, "")</f>
        <v>5.8577405857740586E-2</v>
      </c>
      <c r="O72" s="18">
        <f>IF(ISNUMBER(M72), $B91 * N72, "")</f>
        <v>8786.6108786610876</v>
      </c>
      <c r="Q72" s="274"/>
      <c r="R72" s="274"/>
      <c r="S72" s="274"/>
    </row>
    <row r="73" spans="1:19" ht="17.25" thickBot="1">
      <c r="A73" s="125" t="s">
        <v>136</v>
      </c>
      <c r="B73" s="126">
        <v>362</v>
      </c>
      <c r="C73" s="77">
        <v>4.0229885100000001E-2</v>
      </c>
      <c r="D73" s="15">
        <v>366</v>
      </c>
      <c r="E73" s="32">
        <f t="shared" si="30"/>
        <v>1.1049723756906077E-2</v>
      </c>
      <c r="F73" s="18">
        <f>IF(ISNUMBER(D73), $B91 * E73, "")</f>
        <v>1657.4585635359115</v>
      </c>
      <c r="G73" s="31">
        <v>365</v>
      </c>
      <c r="H73" s="32">
        <f t="shared" si="31"/>
        <v>8.2872928176795577E-3</v>
      </c>
      <c r="I73" s="101">
        <f>IF(ISNUMBER(G73), $B91 * H73, "")</f>
        <v>1243.0939226519336</v>
      </c>
      <c r="J73" s="15">
        <v>362</v>
      </c>
      <c r="K73" s="32">
        <f t="shared" si="32"/>
        <v>0</v>
      </c>
      <c r="L73" s="18">
        <f>IF(ISNUMBER(J73), $B91 * K73, "")</f>
        <v>0</v>
      </c>
      <c r="M73" s="31">
        <v>362</v>
      </c>
      <c r="N73" s="32">
        <f t="shared" si="33"/>
        <v>0</v>
      </c>
      <c r="O73" s="18">
        <f>IF(ISNUMBER(M73), $B91 * N73, "")</f>
        <v>0</v>
      </c>
      <c r="Q73" s="264"/>
      <c r="R73" s="264"/>
      <c r="S73" s="264"/>
    </row>
    <row r="74" spans="1:19" ht="17.25" thickBot="1">
      <c r="A74" s="125" t="s">
        <v>228</v>
      </c>
      <c r="B74" s="126">
        <v>363</v>
      </c>
      <c r="C74" s="77">
        <v>2.8328611900000002E-2</v>
      </c>
      <c r="D74" s="15">
        <v>367</v>
      </c>
      <c r="E74" s="32">
        <f t="shared" si="30"/>
        <v>1.1019283746556474E-2</v>
      </c>
      <c r="F74" s="18">
        <f>IF(ISNUMBER(D74), $B91 * E74, "")</f>
        <v>1652.8925619834711</v>
      </c>
      <c r="G74" s="31">
        <v>374</v>
      </c>
      <c r="H74" s="32">
        <f t="shared" si="31"/>
        <v>3.0303030303030304E-2</v>
      </c>
      <c r="I74" s="101">
        <f>IF(ISNUMBER(G74), $B91 * H74, "")</f>
        <v>4545.454545454546</v>
      </c>
      <c r="J74" s="15">
        <v>377</v>
      </c>
      <c r="K74" s="32">
        <f t="shared" si="32"/>
        <v>3.8567493112947659E-2</v>
      </c>
      <c r="L74" s="18">
        <f>IF(ISNUMBER(J74), $B91 * K74, "")</f>
        <v>5785.1239669421493</v>
      </c>
      <c r="M74" s="31">
        <v>375</v>
      </c>
      <c r="N74" s="32">
        <f t="shared" si="33"/>
        <v>3.3057851239669422E-2</v>
      </c>
      <c r="O74" s="18">
        <f>IF(ISNUMBER(M74), $B91 * N74, "")</f>
        <v>4958.6776859504134</v>
      </c>
      <c r="Q74" s="264"/>
      <c r="R74" s="264"/>
      <c r="S74" s="264"/>
    </row>
    <row r="75" spans="1:19" ht="17.25" thickBot="1">
      <c r="A75" s="127" t="s">
        <v>236</v>
      </c>
      <c r="B75" s="128">
        <v>127</v>
      </c>
      <c r="C75" s="78">
        <v>2.4193548400000001E-2</v>
      </c>
      <c r="D75" s="20">
        <v>130</v>
      </c>
      <c r="E75" s="21">
        <f t="shared" si="30"/>
        <v>2.3622047244094488E-2</v>
      </c>
      <c r="F75" s="22">
        <f>IF(ISNUMBER(D75), $B91 * E75, "")</f>
        <v>3543.3070866141734</v>
      </c>
      <c r="G75" s="30">
        <v>128</v>
      </c>
      <c r="H75" s="21">
        <f t="shared" si="31"/>
        <v>7.874015748031496E-3</v>
      </c>
      <c r="I75" s="105">
        <f>IF(ISNUMBER(G75), $B91 * H75, "")</f>
        <v>1181.1023622047244</v>
      </c>
      <c r="J75" s="20">
        <v>128</v>
      </c>
      <c r="K75" s="21">
        <f t="shared" si="32"/>
        <v>7.874015748031496E-3</v>
      </c>
      <c r="L75" s="22">
        <f>IF(ISNUMBER(J75), $B91 * K75, "")</f>
        <v>1181.1023622047244</v>
      </c>
      <c r="M75" s="30">
        <v>129</v>
      </c>
      <c r="N75" s="21">
        <f t="shared" si="33"/>
        <v>1.5748031496062992E-2</v>
      </c>
      <c r="O75" s="22">
        <f>IF(ISNUMBER(M75), $B91 * N75, "")</f>
        <v>2362.2047244094488</v>
      </c>
      <c r="Q75" s="264"/>
      <c r="R75" s="264"/>
      <c r="S75" s="264"/>
    </row>
    <row r="76" spans="1:19" ht="17.25" thickBot="1">
      <c r="A76" s="125" t="s">
        <v>218</v>
      </c>
      <c r="B76" s="129">
        <v>238</v>
      </c>
      <c r="C76" s="80">
        <v>2.1459227500000001E-2</v>
      </c>
      <c r="D76" s="106">
        <v>243</v>
      </c>
      <c r="E76" s="107">
        <f>IF(ISNUMBER(D76), (D76 - $B76) / $B76, "")</f>
        <v>2.100840336134454E-2</v>
      </c>
      <c r="F76" s="108">
        <f>IF(ISNUMBER(D76), $B91 * E76, "")</f>
        <v>3151.2605042016808</v>
      </c>
      <c r="G76" s="109">
        <v>241</v>
      </c>
      <c r="H76" s="107">
        <f>IF(ISNUMBER(G76), (G76 - $B76) / $B76, "")</f>
        <v>1.2605042016806723E-2</v>
      </c>
      <c r="I76" s="110">
        <f>IF(ISNUMBER(G76), $B91 * H76, "")</f>
        <v>1890.7563025210084</v>
      </c>
      <c r="J76" s="106">
        <v>241</v>
      </c>
      <c r="K76" s="107">
        <f>IF(ISNUMBER(J76), (J76 - $B76) / $B76, "")</f>
        <v>1.2605042016806723E-2</v>
      </c>
      <c r="L76" s="108">
        <f>IF(ISNUMBER(J76), $B91 * K76, "")</f>
        <v>1890.7563025210084</v>
      </c>
      <c r="M76" s="109">
        <v>242</v>
      </c>
      <c r="N76" s="107">
        <f>IF(ISNUMBER(M76), (M76 - $B76) / $B76, "")</f>
        <v>1.680672268907563E-2</v>
      </c>
      <c r="O76" s="108">
        <f>IF(ISNUMBER(M76), $B91 * N76, "")</f>
        <v>2521.0084033613443</v>
      </c>
      <c r="Q76" s="264"/>
      <c r="R76" s="264"/>
      <c r="S76" s="264"/>
    </row>
    <row r="77" spans="1:19" ht="17.25" thickBot="1">
      <c r="A77" s="125" t="s">
        <v>86</v>
      </c>
      <c r="B77" s="126">
        <v>394</v>
      </c>
      <c r="C77" s="77">
        <v>1.80878553E-2</v>
      </c>
      <c r="D77" s="15">
        <v>399</v>
      </c>
      <c r="E77" s="32">
        <f t="shared" ref="E77:E80" si="34">IF(ISNUMBER(D77), (D77 - $B77) / $B77, "")</f>
        <v>1.2690355329949238E-2</v>
      </c>
      <c r="F77" s="18">
        <f>IF(ISNUMBER(D77), $B91 * E77, "")</f>
        <v>1903.5532994923858</v>
      </c>
      <c r="G77" s="31">
        <v>394</v>
      </c>
      <c r="H77" s="32">
        <f t="shared" ref="H77:H80" si="35">IF(ISNUMBER(G77), (G77 - $B77) / $B77, "")</f>
        <v>0</v>
      </c>
      <c r="I77" s="101">
        <f>IF(ISNUMBER(G77), $B91 * H77, "")</f>
        <v>0</v>
      </c>
      <c r="J77" s="15">
        <v>395</v>
      </c>
      <c r="K77" s="32">
        <f t="shared" ref="K77:K80" si="36">IF(ISNUMBER(J77), (J77 - $B77) / $B77, "")</f>
        <v>2.5380710659898475E-3</v>
      </c>
      <c r="L77" s="18">
        <f>IF(ISNUMBER(J77), $B91 * K77, "")</f>
        <v>380.7106598984771</v>
      </c>
      <c r="M77" s="31">
        <v>395</v>
      </c>
      <c r="N77" s="32">
        <f t="shared" ref="N77:N80" si="37">IF(ISNUMBER(M77), (M77 - $B77) / $B77, "")</f>
        <v>2.5380710659898475E-3</v>
      </c>
      <c r="O77" s="18">
        <f>IF(ISNUMBER(M77), $B91 * N77, "")</f>
        <v>380.7106598984771</v>
      </c>
      <c r="Q77" s="264"/>
      <c r="R77" s="264"/>
      <c r="S77" s="264"/>
    </row>
    <row r="78" spans="1:19" ht="17.25" thickBot="1">
      <c r="A78" s="125" t="s">
        <v>198</v>
      </c>
      <c r="B78" s="126">
        <v>210</v>
      </c>
      <c r="C78" s="77">
        <v>1.44927536E-2</v>
      </c>
      <c r="D78" s="15">
        <v>218</v>
      </c>
      <c r="E78" s="32">
        <f t="shared" si="34"/>
        <v>3.8095238095238099E-2</v>
      </c>
      <c r="F78" s="18">
        <f>IF(ISNUMBER(D78), $B91 * E78, "")</f>
        <v>5714.2857142857147</v>
      </c>
      <c r="G78" s="31">
        <v>214</v>
      </c>
      <c r="H78" s="32">
        <f t="shared" si="35"/>
        <v>1.9047619047619049E-2</v>
      </c>
      <c r="I78" s="101">
        <f>IF(ISNUMBER(G78), $B91 * H78, "")</f>
        <v>2857.1428571428573</v>
      </c>
      <c r="J78" s="15">
        <v>214</v>
      </c>
      <c r="K78" s="32">
        <f t="shared" si="36"/>
        <v>1.9047619047619049E-2</v>
      </c>
      <c r="L78" s="18">
        <f>IF(ISNUMBER(J78), $B91 * K78, "")</f>
        <v>2857.1428571428573</v>
      </c>
      <c r="M78" s="31">
        <v>213</v>
      </c>
      <c r="N78" s="32">
        <f t="shared" si="37"/>
        <v>1.4285714285714285E-2</v>
      </c>
      <c r="O78" s="18">
        <f>IF(ISNUMBER(M78), $B91 * N78, "")</f>
        <v>2142.8571428571427</v>
      </c>
      <c r="Q78" s="264"/>
      <c r="R78" s="264"/>
      <c r="S78" s="264"/>
    </row>
    <row r="79" spans="1:19" ht="17.25" thickBot="1">
      <c r="A79" s="125" t="s">
        <v>190</v>
      </c>
      <c r="B79" s="126">
        <v>374</v>
      </c>
      <c r="C79" s="77">
        <v>1.3550135499999999E-2</v>
      </c>
      <c r="D79" s="15">
        <v>390</v>
      </c>
      <c r="E79" s="32">
        <f t="shared" si="34"/>
        <v>4.2780748663101602E-2</v>
      </c>
      <c r="F79" s="18">
        <f>IF(ISNUMBER(D79), $B91 * E79, "")</f>
        <v>6417.1122994652405</v>
      </c>
      <c r="G79" s="31">
        <v>385</v>
      </c>
      <c r="H79" s="32">
        <f t="shared" si="35"/>
        <v>2.9411764705882353E-2</v>
      </c>
      <c r="I79" s="101">
        <f>IF(ISNUMBER(G79), $B91 * H79, "")</f>
        <v>4411.7647058823532</v>
      </c>
      <c r="J79" s="15">
        <v>387</v>
      </c>
      <c r="K79" s="32">
        <f t="shared" si="36"/>
        <v>3.4759358288770054E-2</v>
      </c>
      <c r="L79" s="18">
        <f>IF(ISNUMBER(J79), $B91 * K79, "")</f>
        <v>5213.9037433155081</v>
      </c>
      <c r="M79" s="31">
        <v>387</v>
      </c>
      <c r="N79" s="32">
        <f t="shared" si="37"/>
        <v>3.4759358288770054E-2</v>
      </c>
      <c r="O79" s="18">
        <f>IF(ISNUMBER(M79), $B91 * N79, "")</f>
        <v>5213.9037433155081</v>
      </c>
      <c r="Q79" s="33"/>
      <c r="R79" s="33"/>
    </row>
    <row r="80" spans="1:19" ht="17.25" thickBot="1">
      <c r="A80" s="130" t="s">
        <v>172</v>
      </c>
      <c r="B80" s="131">
        <v>436</v>
      </c>
      <c r="C80" s="79">
        <v>1.16009281E-2</v>
      </c>
      <c r="D80" s="24">
        <v>445</v>
      </c>
      <c r="E80" s="25">
        <f t="shared" si="34"/>
        <v>2.0642201834862386E-2</v>
      </c>
      <c r="F80" s="104">
        <f>IF(ISNUMBER(D80), $B91 * E80, "")</f>
        <v>3096.330275229358</v>
      </c>
      <c r="G80" s="102">
        <v>443</v>
      </c>
      <c r="H80" s="25">
        <f t="shared" si="35"/>
        <v>1.6055045871559634E-2</v>
      </c>
      <c r="I80" s="103">
        <f>IF(ISNUMBER(G80), $B91 * H80, "")</f>
        <v>2408.2568807339453</v>
      </c>
      <c r="J80" s="24">
        <v>440</v>
      </c>
      <c r="K80" s="25">
        <f t="shared" si="36"/>
        <v>9.1743119266055051E-3</v>
      </c>
      <c r="L80" s="104">
        <f>IF(ISNUMBER(J80), $B91 * K80, "")</f>
        <v>1376.1467889908258</v>
      </c>
      <c r="M80" s="102">
        <v>442</v>
      </c>
      <c r="N80" s="25">
        <f t="shared" si="37"/>
        <v>1.3761467889908258E-2</v>
      </c>
      <c r="O80" s="104">
        <f>IF(ISNUMBER(M80), $B91 * N80, "")</f>
        <v>2064.2201834862385</v>
      </c>
      <c r="Q80" s="265"/>
      <c r="R80" s="266"/>
      <c r="S80" s="267"/>
    </row>
    <row r="81" spans="1:19">
      <c r="A81" s="123" t="s">
        <v>80</v>
      </c>
      <c r="B81" s="124">
        <v>856</v>
      </c>
      <c r="C81" s="76">
        <v>1.06257379E-2</v>
      </c>
      <c r="D81" s="13">
        <v>862</v>
      </c>
      <c r="E81" s="14">
        <f>IF(ISNUMBER(D81), (D81 - $B81) / $B81, "")</f>
        <v>7.0093457943925233E-3</v>
      </c>
      <c r="F81" s="16">
        <f>IF(ISNUMBER(D81), $B91 * E81, "")</f>
        <v>1051.4018691588785</v>
      </c>
      <c r="G81" s="29">
        <v>865</v>
      </c>
      <c r="H81" s="14">
        <f>IF(ISNUMBER(G81), (G81 - $B81) / $B81, "")</f>
        <v>1.0514018691588784E-2</v>
      </c>
      <c r="I81" s="100">
        <f>IF(ISNUMBER(G81), $B91 * H81, "")</f>
        <v>1577.1028037383176</v>
      </c>
      <c r="J81" s="13">
        <v>863</v>
      </c>
      <c r="K81" s="14">
        <f>IF(ISNUMBER(J81), (J81 - $B81) / $B81, "")</f>
        <v>8.1775700934579431E-3</v>
      </c>
      <c r="L81" s="16">
        <f>IF(ISNUMBER(J81), $B91 * K81, "")</f>
        <v>1226.6355140186915</v>
      </c>
      <c r="M81" s="29">
        <v>869</v>
      </c>
      <c r="N81" s="14">
        <f>IF(ISNUMBER(M81), (M81 - $B81) / $B81, "")</f>
        <v>1.5186915887850467E-2</v>
      </c>
      <c r="O81" s="16">
        <f>IF(ISNUMBER(M81), $B91 * N81, "")</f>
        <v>2278.0373831775701</v>
      </c>
      <c r="Q81" s="268"/>
      <c r="R81" s="269"/>
      <c r="S81" s="270"/>
    </row>
    <row r="82" spans="1:19" ht="17.25" thickBot="1">
      <c r="A82" s="125" t="s">
        <v>122</v>
      </c>
      <c r="B82" s="126">
        <v>580</v>
      </c>
      <c r="C82" s="77">
        <v>8.6956522000000008E-3</v>
      </c>
      <c r="D82" s="15">
        <v>585</v>
      </c>
      <c r="E82" s="32">
        <f t="shared" ref="E82:E85" si="38">IF(ISNUMBER(D82), (D82 - $B82) / $B82, "")</f>
        <v>8.6206896551724137E-3</v>
      </c>
      <c r="F82" s="18">
        <f>IF(ISNUMBER(D82), $B91 * E82, "")</f>
        <v>1293.1034482758621</v>
      </c>
      <c r="G82" s="31">
        <v>582</v>
      </c>
      <c r="H82" s="32">
        <f t="shared" ref="H82:H85" si="39">IF(ISNUMBER(G82), (G82 - $B82) / $B82, "")</f>
        <v>3.4482758620689655E-3</v>
      </c>
      <c r="I82" s="101">
        <f>IF(ISNUMBER(G82), $B91 * H82, "")</f>
        <v>517.24137931034477</v>
      </c>
      <c r="J82" s="15">
        <v>583</v>
      </c>
      <c r="K82" s="32">
        <f t="shared" ref="K82:K85" si="40">IF(ISNUMBER(J82), (J82 - $B82) / $B82, "")</f>
        <v>5.1724137931034482E-3</v>
      </c>
      <c r="L82" s="18">
        <f>IF(ISNUMBER(J82), $B91 * K82, "")</f>
        <v>775.86206896551721</v>
      </c>
      <c r="M82" s="31">
        <v>580</v>
      </c>
      <c r="N82" s="32">
        <f t="shared" ref="N82:N85" si="41">IF(ISNUMBER(M82), (M82 - $B82) / $B82, "")</f>
        <v>0</v>
      </c>
      <c r="O82" s="18">
        <f>IF(ISNUMBER(M82), $B91 * N82, "")</f>
        <v>0</v>
      </c>
      <c r="Q82" s="271"/>
      <c r="R82" s="272"/>
      <c r="S82" s="273"/>
    </row>
    <row r="83" spans="1:19" ht="17.25" thickBot="1">
      <c r="A83" s="125" t="s">
        <v>226</v>
      </c>
      <c r="B83" s="126">
        <v>895</v>
      </c>
      <c r="C83" s="77">
        <v>7.8828829000000007E-3</v>
      </c>
      <c r="D83" s="15">
        <v>900</v>
      </c>
      <c r="E83" s="32">
        <f t="shared" si="38"/>
        <v>5.5865921787709499E-3</v>
      </c>
      <c r="F83" s="18">
        <f>IF(ISNUMBER(D83), $B91 * E83, "")</f>
        <v>837.98882681564248</v>
      </c>
      <c r="G83" s="31">
        <v>897</v>
      </c>
      <c r="H83" s="32">
        <f t="shared" si="39"/>
        <v>2.2346368715083797E-3</v>
      </c>
      <c r="I83" s="101">
        <f>IF(ISNUMBER(G83), $B91 * H83, "")</f>
        <v>335.19553072625695</v>
      </c>
      <c r="J83" s="15">
        <v>902</v>
      </c>
      <c r="K83" s="32">
        <f t="shared" si="40"/>
        <v>7.82122905027933E-3</v>
      </c>
      <c r="L83" s="18">
        <f>IF(ISNUMBER(J83), $B91 * K83, "")</f>
        <v>1173.1843575418995</v>
      </c>
      <c r="M83" s="31">
        <v>900</v>
      </c>
      <c r="N83" s="32">
        <f t="shared" si="41"/>
        <v>5.5865921787709499E-3</v>
      </c>
      <c r="O83" s="18">
        <f>IF(ISNUMBER(M83), $B91 * N83, "")</f>
        <v>837.98882681564248</v>
      </c>
      <c r="Q83" s="264"/>
      <c r="R83" s="264"/>
      <c r="S83" s="264"/>
    </row>
    <row r="84" spans="1:19" ht="17.25" thickBot="1">
      <c r="A84" s="125" t="s">
        <v>252</v>
      </c>
      <c r="B84" s="126">
        <v>389</v>
      </c>
      <c r="C84" s="77">
        <v>7.7720206999999999E-3</v>
      </c>
      <c r="D84" s="15">
        <v>400</v>
      </c>
      <c r="E84" s="32">
        <f t="shared" si="38"/>
        <v>2.8277634961439587E-2</v>
      </c>
      <c r="F84" s="18">
        <f>IF(ISNUMBER(D84), $B91 * E84, "")</f>
        <v>4241.645244215938</v>
      </c>
      <c r="G84" s="31">
        <v>401</v>
      </c>
      <c r="H84" s="32">
        <f t="shared" si="39"/>
        <v>3.0848329048843187E-2</v>
      </c>
      <c r="I84" s="101">
        <f>IF(ISNUMBER(G84), $B91 * H84, "")</f>
        <v>4627.2493573264783</v>
      </c>
      <c r="J84" s="15">
        <v>400</v>
      </c>
      <c r="K84" s="32">
        <f t="shared" si="40"/>
        <v>2.8277634961439587E-2</v>
      </c>
      <c r="L84" s="18">
        <f>IF(ISNUMBER(J84), $B91 * K84, "")</f>
        <v>4241.645244215938</v>
      </c>
      <c r="M84" s="31">
        <v>398</v>
      </c>
      <c r="N84" s="32">
        <f t="shared" si="41"/>
        <v>2.313624678663239E-2</v>
      </c>
      <c r="O84" s="18">
        <f>IF(ISNUMBER(M84), $B91 * N84, "")</f>
        <v>3470.4370179948587</v>
      </c>
      <c r="Q84" s="274"/>
      <c r="R84" s="274"/>
      <c r="S84" s="274"/>
    </row>
    <row r="85" spans="1:19" ht="17.25" thickBot="1">
      <c r="A85" s="127" t="s">
        <v>240</v>
      </c>
      <c r="B85" s="128">
        <v>659</v>
      </c>
      <c r="C85" s="78">
        <v>4.5731707000000003E-3</v>
      </c>
      <c r="D85" s="20">
        <v>665</v>
      </c>
      <c r="E85" s="21">
        <f t="shared" si="38"/>
        <v>9.104704097116844E-3</v>
      </c>
      <c r="F85" s="22">
        <f>IF(ISNUMBER(D85), $B91 * E85, "")</f>
        <v>1365.7056145675267</v>
      </c>
      <c r="G85" s="30">
        <v>661</v>
      </c>
      <c r="H85" s="21">
        <f t="shared" si="39"/>
        <v>3.0349013657056147E-3</v>
      </c>
      <c r="I85" s="105">
        <f>IF(ISNUMBER(G85), $B91 * H85, "")</f>
        <v>455.2352048558422</v>
      </c>
      <c r="J85" s="20">
        <v>659</v>
      </c>
      <c r="K85" s="21">
        <f t="shared" si="40"/>
        <v>0</v>
      </c>
      <c r="L85" s="22">
        <f>IF(ISNUMBER(J85), $B91 * K85, "")</f>
        <v>0</v>
      </c>
      <c r="M85" s="30">
        <v>657</v>
      </c>
      <c r="N85" s="21">
        <f t="shared" si="41"/>
        <v>-3.0349013657056147E-3</v>
      </c>
      <c r="O85" s="22">
        <f>IF(ISNUMBER(M85), $B91 * N85, "")</f>
        <v>-455.2352048558422</v>
      </c>
      <c r="Q85" s="274"/>
      <c r="R85" s="274"/>
      <c r="S85" s="274"/>
    </row>
    <row r="86" spans="1:19" ht="17.25" thickBot="1">
      <c r="A86" s="125" t="s">
        <v>116</v>
      </c>
      <c r="B86" s="129">
        <v>230</v>
      </c>
      <c r="C86" s="80">
        <v>4.3668122000000004E-3</v>
      </c>
      <c r="D86" s="106">
        <v>230</v>
      </c>
      <c r="E86" s="107">
        <f>IF(ISNUMBER(D86), (D86 - $B86) / $B86, "")</f>
        <v>0</v>
      </c>
      <c r="F86" s="108">
        <f>IF(ISNUMBER(D86), $B91 * E86, "")</f>
        <v>0</v>
      </c>
      <c r="G86" s="109">
        <v>229</v>
      </c>
      <c r="H86" s="107">
        <f>IF(ISNUMBER(G86), (G86 - $B86) / $B86, "")</f>
        <v>-4.3478260869565218E-3</v>
      </c>
      <c r="I86" s="110">
        <f>IF(ISNUMBER(G86), $B91 * H86, "")</f>
        <v>-652.17391304347825</v>
      </c>
      <c r="J86" s="106">
        <v>231</v>
      </c>
      <c r="K86" s="107">
        <f>IF(ISNUMBER(J86), (J86 - $B86) / $B86, "")</f>
        <v>4.3478260869565218E-3</v>
      </c>
      <c r="L86" s="108">
        <f>IF(ISNUMBER(J86), $B91 * K86, "")</f>
        <v>652.17391304347825</v>
      </c>
      <c r="M86" s="109">
        <v>231</v>
      </c>
      <c r="N86" s="107">
        <f>IF(ISNUMBER(M86), (M86 - $B86) / $B86, "")</f>
        <v>4.3478260869565218E-3</v>
      </c>
      <c r="O86" s="108">
        <f>IF(ISNUMBER(M86), $B91 * N86, "")</f>
        <v>652.17391304347825</v>
      </c>
      <c r="Q86" s="264"/>
      <c r="R86" s="264"/>
      <c r="S86" s="264"/>
    </row>
    <row r="87" spans="1:19" ht="17.25" thickBot="1">
      <c r="A87" s="125" t="s">
        <v>230</v>
      </c>
      <c r="B87" s="126">
        <v>926</v>
      </c>
      <c r="C87" s="77">
        <v>4.3383948E-3</v>
      </c>
      <c r="D87" s="15">
        <v>950</v>
      </c>
      <c r="E87" s="32">
        <f t="shared" ref="E87:E90" si="42">IF(ISNUMBER(D87), (D87 - $B87) / $B87, "")</f>
        <v>2.591792656587473E-2</v>
      </c>
      <c r="F87" s="18">
        <f>IF(ISNUMBER(D87), $B91 * E87, "")</f>
        <v>3887.6889848812093</v>
      </c>
      <c r="G87" s="31">
        <v>940</v>
      </c>
      <c r="H87" s="32">
        <f t="shared" ref="H87:H90" si="43">IF(ISNUMBER(G87), (G87 - $B87) / $B87, "")</f>
        <v>1.511879049676026E-2</v>
      </c>
      <c r="I87" s="101">
        <f>IF(ISNUMBER(G87), $B91 * H87, "")</f>
        <v>2267.818574514039</v>
      </c>
      <c r="J87" s="15">
        <v>948</v>
      </c>
      <c r="K87" s="32">
        <f t="shared" ref="K87:K90" si="44">IF(ISNUMBER(J87), (J87 - $B87) / $B87, "")</f>
        <v>2.3758099352051837E-2</v>
      </c>
      <c r="L87" s="18">
        <f>IF(ISNUMBER(J87), $B91 * K87, "")</f>
        <v>3563.7149028077756</v>
      </c>
      <c r="M87" s="31">
        <v>943</v>
      </c>
      <c r="N87" s="32">
        <f t="shared" ref="N87:N90" si="45">IF(ISNUMBER(M87), (M87 - $B87) / $B87, "")</f>
        <v>1.8358531317494601E-2</v>
      </c>
      <c r="O87" s="18">
        <f>IF(ISNUMBER(M87), $B91 * N87, "")</f>
        <v>2753.7796976241902</v>
      </c>
      <c r="Q87" s="264"/>
      <c r="R87" s="264"/>
      <c r="S87" s="264"/>
    </row>
    <row r="88" spans="1:19" ht="17.25" thickBot="1">
      <c r="A88" s="125" t="s">
        <v>61</v>
      </c>
      <c r="B88" s="126">
        <v>970</v>
      </c>
      <c r="C88" s="77">
        <v>4.1407867000000003E-3</v>
      </c>
      <c r="D88" s="15">
        <v>977</v>
      </c>
      <c r="E88" s="32">
        <f t="shared" si="42"/>
        <v>7.2164948453608251E-3</v>
      </c>
      <c r="F88" s="18">
        <f>IF(ISNUMBER(D88), $B91 * E88, "")</f>
        <v>1082.4742268041239</v>
      </c>
      <c r="G88" s="31">
        <v>969</v>
      </c>
      <c r="H88" s="32">
        <f t="shared" si="43"/>
        <v>-1.0309278350515464E-3</v>
      </c>
      <c r="I88" s="101">
        <f>IF(ISNUMBER(G88), $B91 * H88, "")</f>
        <v>-154.63917525773195</v>
      </c>
      <c r="J88" s="15">
        <v>968</v>
      </c>
      <c r="K88" s="32">
        <f t="shared" si="44"/>
        <v>-2.0618556701030928E-3</v>
      </c>
      <c r="L88" s="18">
        <f>IF(ISNUMBER(J88), $B91 * K88, "")</f>
        <v>-309.2783505154639</v>
      </c>
      <c r="M88" s="31">
        <v>967</v>
      </c>
      <c r="N88" s="32">
        <f t="shared" si="45"/>
        <v>-3.092783505154639E-3</v>
      </c>
      <c r="O88" s="18">
        <f>IF(ISNUMBER(M88), $B91 * N88, "")</f>
        <v>-463.91752577319585</v>
      </c>
      <c r="Q88" s="264"/>
      <c r="R88" s="264"/>
      <c r="S88" s="264"/>
    </row>
    <row r="89" spans="1:19">
      <c r="A89" s="125" t="s">
        <v>234</v>
      </c>
      <c r="B89" s="126">
        <v>705</v>
      </c>
      <c r="C89" s="77">
        <v>2.8449501999999998E-3</v>
      </c>
      <c r="D89" s="15">
        <v>745</v>
      </c>
      <c r="E89" s="32">
        <f t="shared" si="42"/>
        <v>5.6737588652482268E-2</v>
      </c>
      <c r="F89" s="18">
        <f>IF(ISNUMBER(D89), $B91 * E89, "")</f>
        <v>8510.6382978723395</v>
      </c>
      <c r="G89" s="31">
        <v>733</v>
      </c>
      <c r="H89" s="32">
        <f t="shared" si="43"/>
        <v>3.971631205673759E-2</v>
      </c>
      <c r="I89" s="101">
        <f>IF(ISNUMBER(G89), $B91 * H89, "")</f>
        <v>5957.4468085106382</v>
      </c>
      <c r="J89" s="15">
        <v>731</v>
      </c>
      <c r="K89" s="32">
        <f t="shared" si="44"/>
        <v>3.6879432624113473E-2</v>
      </c>
      <c r="L89" s="18">
        <f>IF(ISNUMBER(J89), $B91 * K89, "")</f>
        <v>5531.9148936170213</v>
      </c>
      <c r="M89" s="31">
        <v>724</v>
      </c>
      <c r="N89" s="32">
        <f t="shared" si="45"/>
        <v>2.6950354609929079E-2</v>
      </c>
      <c r="O89" s="18">
        <f>IF(ISNUMBER(M89), $B91 * N89, "")</f>
        <v>4042.5531914893618</v>
      </c>
      <c r="Q89" s="253"/>
      <c r="R89" s="254"/>
      <c r="S89" s="255"/>
    </row>
    <row r="90" spans="1:19" ht="17.25" thickBot="1">
      <c r="A90" s="130" t="s">
        <v>162</v>
      </c>
      <c r="B90" s="131">
        <v>716</v>
      </c>
      <c r="C90" s="79">
        <v>1.3986014000000001E-3</v>
      </c>
      <c r="D90" s="24">
        <v>724</v>
      </c>
      <c r="E90" s="25">
        <f t="shared" si="42"/>
        <v>1.11731843575419E-2</v>
      </c>
      <c r="F90" s="104">
        <f>IF(ISNUMBER(D90), $B91 * E90, "")</f>
        <v>1675.977653631285</v>
      </c>
      <c r="G90" s="102">
        <v>721</v>
      </c>
      <c r="H90" s="25">
        <f t="shared" si="43"/>
        <v>6.9832402234636867E-3</v>
      </c>
      <c r="I90" s="103">
        <f>IF(ISNUMBER(G90), $B91 * H90, "")</f>
        <v>1047.4860335195531</v>
      </c>
      <c r="J90" s="24">
        <v>723</v>
      </c>
      <c r="K90" s="25">
        <f t="shared" si="44"/>
        <v>9.7765363128491621E-3</v>
      </c>
      <c r="L90" s="104">
        <f>IF(ISNUMBER(J90), $B91 * K90, "")</f>
        <v>1466.4804469273743</v>
      </c>
      <c r="M90" s="102">
        <v>727</v>
      </c>
      <c r="N90" s="25">
        <f t="shared" si="45"/>
        <v>1.5363128491620111E-2</v>
      </c>
      <c r="O90" s="104">
        <f>IF(ISNUMBER(M90), $B91 * N90, "")</f>
        <v>2304.4692737430169</v>
      </c>
      <c r="Q90" s="256"/>
      <c r="R90" s="257"/>
      <c r="S90" s="258"/>
    </row>
    <row r="91" spans="1:19" ht="17.25" thickBot="1">
      <c r="A91" s="132" t="s">
        <v>268</v>
      </c>
      <c r="B91" s="317">
        <f>$B$37</f>
        <v>150000</v>
      </c>
      <c r="C91" s="318"/>
      <c r="D91" s="26" t="s">
        <v>269</v>
      </c>
      <c r="E91" s="27">
        <f>IF(COUNT(E71:E90), SUM(E71:E90) / COUNT(E71:E90), 0)</f>
        <v>2.3043109906101401E-2</v>
      </c>
      <c r="F91" s="28">
        <f>SUM(F71:F90)</f>
        <v>69129.329718304201</v>
      </c>
      <c r="G91" s="26" t="s">
        <v>269</v>
      </c>
      <c r="H91" s="27">
        <f>IF(COUNT(H71:H90), SUM(H71:H90) / COUNT(H71:H90), 0)</f>
        <v>1.5445777552684481E-2</v>
      </c>
      <c r="I91" s="28">
        <f>SUM(I71:I90)</f>
        <v>46337.332658053434</v>
      </c>
      <c r="J91" s="26" t="s">
        <v>269</v>
      </c>
      <c r="K91" s="27">
        <f>IF(COUNT(K71:K90), SUM(K71:K90) / COUNT(K71:K90), 0)</f>
        <v>1.6903954445728033E-2</v>
      </c>
      <c r="L91" s="28">
        <f>SUM(L71:L90)</f>
        <v>50711.863337184106</v>
      </c>
      <c r="M91" s="26" t="s">
        <v>269</v>
      </c>
      <c r="N91" s="27">
        <f>IF(COUNT(N71:N90), SUM(N71:N90) / COUNT(N71:N90), 0)</f>
        <v>1.7075843058508868E-2</v>
      </c>
      <c r="O91" s="28">
        <f>SUM(O71:O90)</f>
        <v>51227.529175526608</v>
      </c>
      <c r="Q91" s="259"/>
      <c r="R91" s="260"/>
      <c r="S91" s="261"/>
    </row>
    <row r="93" spans="1:19" ht="17.25" thickBot="1"/>
    <row r="94" spans="1:19" ht="17.25" thickBot="1">
      <c r="A94" s="275" t="s">
        <v>46</v>
      </c>
      <c r="B94" s="276"/>
      <c r="C94" s="276"/>
      <c r="D94" s="276"/>
      <c r="E94" s="276"/>
      <c r="F94" s="276"/>
      <c r="G94" s="276"/>
      <c r="H94" s="276"/>
      <c r="I94" s="276"/>
      <c r="J94" s="276"/>
      <c r="K94" s="276"/>
      <c r="L94" s="276"/>
      <c r="M94" s="276"/>
      <c r="N94" s="276"/>
      <c r="O94" s="277"/>
      <c r="Q94" s="274"/>
      <c r="R94" s="274"/>
      <c r="S94" s="274"/>
    </row>
    <row r="95" spans="1:19" ht="17.25" thickBot="1">
      <c r="A95" s="245" t="s">
        <v>265</v>
      </c>
      <c r="B95" s="275" t="s">
        <v>49</v>
      </c>
      <c r="C95" s="277"/>
      <c r="D95" s="275" t="s">
        <v>58</v>
      </c>
      <c r="E95" s="276"/>
      <c r="F95" s="277"/>
      <c r="G95" s="278">
        <f>_xlfn.IFNA(VLOOKUP(B95, 현재가테이블!$B$2:$D$200, 2, FALSE), "-")</f>
        <v>74050000</v>
      </c>
      <c r="H95" s="279"/>
      <c r="I95" s="280"/>
      <c r="J95" s="275" t="s">
        <v>59</v>
      </c>
      <c r="K95" s="276"/>
      <c r="L95" s="277"/>
      <c r="M95" s="281">
        <f>_xlfn.IFNA(VLOOKUP(B95, 현재가테이블!$B$2:$D$200, 3, FALSE), "-")</f>
        <v>-1.04236269E-2</v>
      </c>
      <c r="N95" s="282"/>
      <c r="O95" s="283"/>
      <c r="Q95" s="274"/>
      <c r="R95" s="274"/>
      <c r="S95" s="274"/>
    </row>
    <row r="96" spans="1:19" ht="17.25" thickBot="1">
      <c r="A96" s="319" t="s">
        <v>55</v>
      </c>
      <c r="B96" s="315" t="str">
        <f>TEXT($G$1, "[$-ko-KR]yyyy-mm-dd(ddd) ") &amp; "오전 00:00"</f>
        <v>2021-10-23(토) 오전 00:00</v>
      </c>
      <c r="C96" s="316"/>
      <c r="D96" s="288" t="str">
        <f>TEXT($G$1, "[$-ko-KR]yyyy-mm-dd(ddd) ") &amp; "오후 14:00"</f>
        <v>2021-10-23(토) 오후 14:00</v>
      </c>
      <c r="E96" s="289"/>
      <c r="F96" s="290"/>
      <c r="G96" s="288" t="str">
        <f>TEXT($G$1, "[$-ko-KR]yyyy-mm-dd(ddd) ") &amp; "오후 19:00"</f>
        <v>2021-10-23(토) 오후 19:00</v>
      </c>
      <c r="H96" s="289"/>
      <c r="I96" s="290"/>
      <c r="J96" s="288" t="str">
        <f>TEXT($G$1, "[$-ko-KR]yyyy-mm-dd(ddd) ") &amp; "오후 21:00"</f>
        <v>2021-10-23(토) 오후 21:00</v>
      </c>
      <c r="K96" s="289"/>
      <c r="L96" s="290"/>
      <c r="M96" s="288" t="str">
        <f>TEXT($G$1+1, "[$-ko-KR]yyyy-mm-dd(ddd) ") &amp; "오전 00:00"</f>
        <v>2021-10-24(일) 오전 00:00</v>
      </c>
      <c r="N96" s="289"/>
      <c r="O96" s="290"/>
      <c r="Q96" s="274"/>
      <c r="R96" s="274"/>
      <c r="S96" s="274"/>
    </row>
    <row r="97" spans="1:19" ht="17.25" thickBot="1">
      <c r="A97" s="320"/>
      <c r="B97" s="121" t="s">
        <v>58</v>
      </c>
      <c r="C97" s="122" t="s">
        <v>59</v>
      </c>
      <c r="D97" s="2" t="s">
        <v>58</v>
      </c>
      <c r="E97" s="10" t="s">
        <v>266</v>
      </c>
      <c r="F97" s="11" t="s">
        <v>267</v>
      </c>
      <c r="G97" s="246" t="s">
        <v>58</v>
      </c>
      <c r="H97" s="247" t="s">
        <v>266</v>
      </c>
      <c r="I97" s="248" t="s">
        <v>267</v>
      </c>
      <c r="J97" s="10" t="s">
        <v>58</v>
      </c>
      <c r="K97" s="10" t="s">
        <v>266</v>
      </c>
      <c r="L97" s="115" t="s">
        <v>267</v>
      </c>
      <c r="M97" s="2" t="s">
        <v>58</v>
      </c>
      <c r="N97" s="10" t="s">
        <v>266</v>
      </c>
      <c r="O97" s="66" t="s">
        <v>267</v>
      </c>
      <c r="Q97" s="264"/>
      <c r="R97" s="264"/>
      <c r="S97" s="264"/>
    </row>
    <row r="98" spans="1:19" ht="17.25" thickBot="1">
      <c r="A98" s="123" t="s">
        <v>67</v>
      </c>
      <c r="B98" s="124">
        <v>6560</v>
      </c>
      <c r="C98" s="76">
        <v>0.38835978840000002</v>
      </c>
      <c r="D98" s="13">
        <v>6195</v>
      </c>
      <c r="E98" s="14">
        <f>IF(ISNUMBER(D98), (D98 - $B98) / $B98, "")</f>
        <v>-5.5640243902439025E-2</v>
      </c>
      <c r="F98" s="16">
        <f>IF(ISNUMBER(D98), $B118 * E98, "")</f>
        <v>-8346.0365853658532</v>
      </c>
      <c r="G98" s="29">
        <v>5930</v>
      </c>
      <c r="H98" s="14">
        <f>IF(ISNUMBER(G98), (G98 - $B98) / $B98, "")</f>
        <v>-9.6036585365853661E-2</v>
      </c>
      <c r="I98" s="100">
        <f>IF(ISNUMBER(G98), $B118 * H98, "")</f>
        <v>-14405.487804878048</v>
      </c>
      <c r="J98" s="13">
        <v>5910</v>
      </c>
      <c r="K98" s="14">
        <f>IF(ISNUMBER(J98), (J98 - $B98) / $B98, "")</f>
        <v>-9.9085365853658541E-2</v>
      </c>
      <c r="L98" s="16">
        <f>IF(ISNUMBER(J98), $B118 * K98, "")</f>
        <v>-14862.804878048781</v>
      </c>
      <c r="M98" s="29">
        <v>5920</v>
      </c>
      <c r="N98" s="14">
        <f>IF(ISNUMBER(M98), (M98 - $B98) / $B98, "")</f>
        <v>-9.7560975609756101E-2</v>
      </c>
      <c r="O98" s="16">
        <f>IF(ISNUMBER(M98), $B118 * N98, "")</f>
        <v>-14634.146341463415</v>
      </c>
      <c r="Q98" s="274"/>
      <c r="R98" s="274"/>
      <c r="S98" s="274"/>
    </row>
    <row r="99" spans="1:19" ht="17.25" thickBot="1">
      <c r="A99" s="125" t="s">
        <v>110</v>
      </c>
      <c r="B99" s="126">
        <v>8105</v>
      </c>
      <c r="C99" s="77">
        <v>0.10197144800000001</v>
      </c>
      <c r="D99" s="15">
        <v>8065</v>
      </c>
      <c r="E99" s="32">
        <f t="shared" ref="E99:E102" si="46">IF(ISNUMBER(D99), (D99 - $B99) / $B99, "")</f>
        <v>-4.9352251696483653E-3</v>
      </c>
      <c r="F99" s="18">
        <f>IF(ISNUMBER(D99), $B118 * E99, "")</f>
        <v>-740.28377544725481</v>
      </c>
      <c r="G99" s="31">
        <v>7915</v>
      </c>
      <c r="H99" s="32">
        <f t="shared" ref="H99:H102" si="47">IF(ISNUMBER(G99), (G99 - $B99) / $B99, "")</f>
        <v>-2.3442319555829736E-2</v>
      </c>
      <c r="I99" s="101">
        <f>IF(ISNUMBER(G99), $B118 * H99, "")</f>
        <v>-3516.3479333744604</v>
      </c>
      <c r="J99" s="15">
        <v>7950</v>
      </c>
      <c r="K99" s="32">
        <f t="shared" ref="K99:K102" si="48">IF(ISNUMBER(J99), (J99 - $B99) / $B99, "")</f>
        <v>-1.9123997532387416E-2</v>
      </c>
      <c r="L99" s="18">
        <f>IF(ISNUMBER(J99), $B118 * K99, "")</f>
        <v>-2868.5996298581122</v>
      </c>
      <c r="M99" s="31">
        <v>7980</v>
      </c>
      <c r="N99" s="32">
        <f t="shared" ref="N99:N102" si="49">IF(ISNUMBER(M99), (M99 - $B99) / $B99, "")</f>
        <v>-1.5422578655151141E-2</v>
      </c>
      <c r="O99" s="18">
        <f>IF(ISNUMBER(M99), $B118 * N99, "")</f>
        <v>-2313.3867982726711</v>
      </c>
      <c r="Q99" s="274"/>
      <c r="R99" s="274"/>
      <c r="S99" s="274"/>
    </row>
    <row r="100" spans="1:19" ht="17.25" thickBot="1">
      <c r="A100" s="125" t="s">
        <v>336</v>
      </c>
      <c r="B100" s="126">
        <v>258550</v>
      </c>
      <c r="C100" s="77">
        <v>9.8343245499999996E-2</v>
      </c>
      <c r="D100" s="15">
        <v>248550</v>
      </c>
      <c r="E100" s="32">
        <f t="shared" si="46"/>
        <v>-3.8677238445175018E-2</v>
      </c>
      <c r="F100" s="18">
        <f>IF(ISNUMBER(D100), $B118 * E100, "")</f>
        <v>-5801.585766776253</v>
      </c>
      <c r="G100" s="31">
        <v>245500</v>
      </c>
      <c r="H100" s="32">
        <f t="shared" si="47"/>
        <v>-5.0473796170953392E-2</v>
      </c>
      <c r="I100" s="101">
        <f>IF(ISNUMBER(G100), $B118 * H100, "")</f>
        <v>-7571.0694256430088</v>
      </c>
      <c r="J100" s="15">
        <v>246200</v>
      </c>
      <c r="K100" s="32">
        <f t="shared" si="48"/>
        <v>-4.7766389479791144E-2</v>
      </c>
      <c r="L100" s="18">
        <f>IF(ISNUMBER(J100), $B118 * K100, "")</f>
        <v>-7164.9584219686712</v>
      </c>
      <c r="M100" s="31">
        <v>241900</v>
      </c>
      <c r="N100" s="32">
        <f t="shared" si="49"/>
        <v>-6.4397602011216401E-2</v>
      </c>
      <c r="O100" s="18">
        <f>IF(ISNUMBER(M100), $B118 * N100, "")</f>
        <v>-9659.6403016824606</v>
      </c>
      <c r="Q100" s="264"/>
      <c r="R100" s="264"/>
      <c r="S100" s="264"/>
    </row>
    <row r="101" spans="1:19" ht="17.25" thickBot="1">
      <c r="A101" s="125" t="s">
        <v>69</v>
      </c>
      <c r="B101" s="126">
        <v>9775</v>
      </c>
      <c r="C101" s="77">
        <v>8.0707573199999993E-2</v>
      </c>
      <c r="D101" s="15">
        <v>9770</v>
      </c>
      <c r="E101" s="32">
        <f t="shared" si="46"/>
        <v>-5.1150895140664957E-4</v>
      </c>
      <c r="F101" s="18">
        <f>IF(ISNUMBER(D101), $B118 * E101, "")</f>
        <v>-76.726342710997429</v>
      </c>
      <c r="G101" s="31">
        <v>9620</v>
      </c>
      <c r="H101" s="32">
        <f t="shared" si="47"/>
        <v>-1.5856777493606138E-2</v>
      </c>
      <c r="I101" s="101">
        <f>IF(ISNUMBER(G101), $B118 * H101, "")</f>
        <v>-2378.5166240409208</v>
      </c>
      <c r="J101" s="15">
        <v>9580</v>
      </c>
      <c r="K101" s="32">
        <f t="shared" si="48"/>
        <v>-1.9948849104859334E-2</v>
      </c>
      <c r="L101" s="18">
        <f>IF(ISNUMBER(J101), $B118 * K101, "")</f>
        <v>-2992.3273657289001</v>
      </c>
      <c r="M101" s="31">
        <v>9500</v>
      </c>
      <c r="N101" s="32">
        <f t="shared" si="49"/>
        <v>-2.8132992327365727E-2</v>
      </c>
      <c r="O101" s="18">
        <f>IF(ISNUMBER(M101), $B118 * N101, "")</f>
        <v>-4219.9488491048587</v>
      </c>
      <c r="Q101" s="264"/>
      <c r="R101" s="264"/>
      <c r="S101" s="264"/>
    </row>
    <row r="102" spans="1:19" ht="17.25" thickBot="1">
      <c r="A102" s="127" t="s">
        <v>118</v>
      </c>
      <c r="B102" s="128">
        <v>4750</v>
      </c>
      <c r="C102" s="78">
        <v>7.1025930099999995E-2</v>
      </c>
      <c r="D102" s="20">
        <v>4950</v>
      </c>
      <c r="E102" s="21">
        <f t="shared" si="46"/>
        <v>4.2105263157894736E-2</v>
      </c>
      <c r="F102" s="22">
        <f>IF(ISNUMBER(D102), $B118 * E102, "")</f>
        <v>6315.78947368421</v>
      </c>
      <c r="G102" s="30">
        <v>4905</v>
      </c>
      <c r="H102" s="21">
        <f t="shared" si="47"/>
        <v>3.2631578947368421E-2</v>
      </c>
      <c r="I102" s="105">
        <f>IF(ISNUMBER(G102), $B118 * H102, "")</f>
        <v>4894.7368421052633</v>
      </c>
      <c r="J102" s="20">
        <v>4895</v>
      </c>
      <c r="K102" s="21">
        <f t="shared" si="48"/>
        <v>3.0526315789473683E-2</v>
      </c>
      <c r="L102" s="22">
        <f>IF(ISNUMBER(J102), $B118 * K102, "")</f>
        <v>4578.9473684210525</v>
      </c>
      <c r="M102" s="30">
        <v>4925</v>
      </c>
      <c r="N102" s="21">
        <f t="shared" si="49"/>
        <v>3.6842105263157891E-2</v>
      </c>
      <c r="O102" s="22">
        <f>IF(ISNUMBER(M102), $B118 * N102, "")</f>
        <v>5526.3157894736833</v>
      </c>
      <c r="Q102" s="264"/>
      <c r="R102" s="264"/>
      <c r="S102" s="264"/>
    </row>
    <row r="103" spans="1:19" ht="17.25" thickBot="1">
      <c r="A103" s="125" t="s">
        <v>130</v>
      </c>
      <c r="B103" s="129">
        <v>122</v>
      </c>
      <c r="C103" s="80">
        <v>5.1724137900000001E-2</v>
      </c>
      <c r="D103" s="106">
        <v>128</v>
      </c>
      <c r="E103" s="107">
        <f>IF(ISNUMBER(D103), (D103 - $B103) / $B103, "")</f>
        <v>4.9180327868852458E-2</v>
      </c>
      <c r="F103" s="108">
        <f>IF(ISNUMBER(D103), $B118 * E103, "")</f>
        <v>7377.0491803278683</v>
      </c>
      <c r="G103" s="109">
        <v>126</v>
      </c>
      <c r="H103" s="107">
        <f>IF(ISNUMBER(G103), (G103 - $B103) / $B103, "")</f>
        <v>3.2786885245901641E-2</v>
      </c>
      <c r="I103" s="110">
        <f>IF(ISNUMBER(G103), $B118 * H103, "")</f>
        <v>4918.0327868852464</v>
      </c>
      <c r="J103" s="106">
        <v>126</v>
      </c>
      <c r="K103" s="107">
        <f>IF(ISNUMBER(J103), (J103 - $B103) / $B103, "")</f>
        <v>3.2786885245901641E-2</v>
      </c>
      <c r="L103" s="108">
        <f>IF(ISNUMBER(J103), $B118 * K103, "")</f>
        <v>4918.0327868852464</v>
      </c>
      <c r="M103" s="109">
        <v>128</v>
      </c>
      <c r="N103" s="107">
        <f>IF(ISNUMBER(M103), (M103 - $B103) / $B103, "")</f>
        <v>4.9180327868852458E-2</v>
      </c>
      <c r="O103" s="108">
        <f>IF(ISNUMBER(M103), $B118 * N103, "")</f>
        <v>7377.0491803278683</v>
      </c>
      <c r="Q103" s="264"/>
      <c r="R103" s="264"/>
      <c r="S103" s="264"/>
    </row>
    <row r="104" spans="1:19" ht="17.25" thickBot="1">
      <c r="A104" s="125" t="s">
        <v>164</v>
      </c>
      <c r="B104" s="126">
        <v>239</v>
      </c>
      <c r="C104" s="77">
        <v>4.8245613999999999E-2</v>
      </c>
      <c r="D104" s="15">
        <v>256</v>
      </c>
      <c r="E104" s="32">
        <f t="shared" ref="E104:E107" si="50">IF(ISNUMBER(D104), (D104 - $B104) / $B104, "")</f>
        <v>7.1129707112970716E-2</v>
      </c>
      <c r="F104" s="18">
        <f>IF(ISNUMBER(D104), $B118 * E104, "")</f>
        <v>10669.456066945608</v>
      </c>
      <c r="G104" s="31">
        <v>250</v>
      </c>
      <c r="H104" s="32">
        <f t="shared" ref="H104:H107" si="51">IF(ISNUMBER(G104), (G104 - $B104) / $B104, "")</f>
        <v>4.6025104602510462E-2</v>
      </c>
      <c r="I104" s="101">
        <f>IF(ISNUMBER(G104), $B118 * H104, "")</f>
        <v>6903.7656903765692</v>
      </c>
      <c r="J104" s="15">
        <v>253</v>
      </c>
      <c r="K104" s="32">
        <f t="shared" ref="K104:K107" si="52">IF(ISNUMBER(J104), (J104 - $B104) / $B104, "")</f>
        <v>5.8577405857740586E-2</v>
      </c>
      <c r="L104" s="18">
        <f>IF(ISNUMBER(J104), $B118 * K104, "")</f>
        <v>8786.6108786610876</v>
      </c>
      <c r="M104" s="31">
        <v>253</v>
      </c>
      <c r="N104" s="32">
        <f t="shared" ref="N104:N107" si="53">IF(ISNUMBER(M104), (M104 - $B104) / $B104, "")</f>
        <v>5.8577405857740586E-2</v>
      </c>
      <c r="O104" s="18">
        <f>IF(ISNUMBER(M104), $B118 * N104, "")</f>
        <v>8786.6108786610876</v>
      </c>
      <c r="Q104" s="264"/>
      <c r="R104" s="264"/>
      <c r="S104" s="264"/>
    </row>
    <row r="105" spans="1:19" ht="17.25" thickBot="1">
      <c r="A105" s="125" t="s">
        <v>184</v>
      </c>
      <c r="B105" s="126">
        <v>10480</v>
      </c>
      <c r="C105" s="77">
        <v>4.8000000000000001E-2</v>
      </c>
      <c r="D105" s="15">
        <v>10770</v>
      </c>
      <c r="E105" s="32">
        <f t="shared" si="50"/>
        <v>2.7671755725190841E-2</v>
      </c>
      <c r="F105" s="18">
        <f>IF(ISNUMBER(D105), $B118 * E105, "")</f>
        <v>4150.7633587786258</v>
      </c>
      <c r="G105" s="31">
        <v>10570</v>
      </c>
      <c r="H105" s="32">
        <f t="shared" si="51"/>
        <v>8.5877862595419852E-3</v>
      </c>
      <c r="I105" s="101">
        <f>IF(ISNUMBER(G105), $B118 * H105, "")</f>
        <v>1288.1679389312978</v>
      </c>
      <c r="J105" s="15">
        <v>10630</v>
      </c>
      <c r="K105" s="32">
        <f t="shared" si="52"/>
        <v>1.4312977099236641E-2</v>
      </c>
      <c r="L105" s="18">
        <f>IF(ISNUMBER(J105), $B118 * K105, "")</f>
        <v>2146.9465648854962</v>
      </c>
      <c r="M105" s="31">
        <v>10580</v>
      </c>
      <c r="N105" s="32">
        <f t="shared" si="53"/>
        <v>9.5419847328244278E-3</v>
      </c>
      <c r="O105" s="18">
        <f>IF(ISNUMBER(M105), $B118 * N105, "")</f>
        <v>1431.2977099236641</v>
      </c>
      <c r="Q105" s="264"/>
      <c r="R105" s="264"/>
      <c r="S105" s="264"/>
    </row>
    <row r="106" spans="1:19" ht="17.25" thickBot="1">
      <c r="A106" s="125" t="s">
        <v>72</v>
      </c>
      <c r="B106" s="126">
        <v>36.6</v>
      </c>
      <c r="C106" s="77">
        <v>4.5714285700000003E-2</v>
      </c>
      <c r="D106" s="15">
        <v>36.700000000000003</v>
      </c>
      <c r="E106" s="32">
        <f t="shared" si="50"/>
        <v>2.7322404371585085E-3</v>
      </c>
      <c r="F106" s="18">
        <f>IF(ISNUMBER(D106), $B118 * E106, "")</f>
        <v>409.8360655737763</v>
      </c>
      <c r="G106" s="31">
        <v>37.200000000000003</v>
      </c>
      <c r="H106" s="32">
        <f t="shared" si="51"/>
        <v>1.6393442622950859E-2</v>
      </c>
      <c r="I106" s="101">
        <f>IF(ISNUMBER(G106), $B118 * H106, "")</f>
        <v>2459.0163934426287</v>
      </c>
      <c r="J106" s="15">
        <v>36.9</v>
      </c>
      <c r="K106" s="32">
        <f t="shared" si="52"/>
        <v>8.1967213114753322E-3</v>
      </c>
      <c r="L106" s="18">
        <f>IF(ISNUMBER(J106), $B118 * K106, "")</f>
        <v>1229.5081967212998</v>
      </c>
      <c r="M106" s="31">
        <v>36.9</v>
      </c>
      <c r="N106" s="32">
        <f t="shared" si="53"/>
        <v>8.1967213114753322E-3</v>
      </c>
      <c r="O106" s="18">
        <f>IF(ISNUMBER(M106), $B118 * N106, "")</f>
        <v>1229.5081967212998</v>
      </c>
      <c r="Q106" s="33"/>
      <c r="R106" s="33"/>
    </row>
    <row r="107" spans="1:19" ht="17.25" thickBot="1">
      <c r="A107" s="130" t="s">
        <v>132</v>
      </c>
      <c r="B107" s="131">
        <v>54730</v>
      </c>
      <c r="C107" s="79">
        <v>4.1682527599999998E-2</v>
      </c>
      <c r="D107" s="24">
        <v>54350</v>
      </c>
      <c r="E107" s="25">
        <f t="shared" si="50"/>
        <v>-6.9431755892563497E-3</v>
      </c>
      <c r="F107" s="104">
        <f>IF(ISNUMBER(D107), $B118 * E107, "")</f>
        <v>-1041.4763383884524</v>
      </c>
      <c r="G107" s="102">
        <v>54320</v>
      </c>
      <c r="H107" s="25">
        <f t="shared" si="51"/>
        <v>-7.4913210305134299E-3</v>
      </c>
      <c r="I107" s="103">
        <f>IF(ISNUMBER(G107), $B118 * H107, "")</f>
        <v>-1123.6981545770145</v>
      </c>
      <c r="J107" s="24">
        <v>54240</v>
      </c>
      <c r="K107" s="25">
        <f t="shared" si="52"/>
        <v>-8.9530422071989763E-3</v>
      </c>
      <c r="L107" s="104">
        <f>IF(ISNUMBER(J107), $B118 * K107, "")</f>
        <v>-1342.9563310798464</v>
      </c>
      <c r="M107" s="102">
        <v>53860</v>
      </c>
      <c r="N107" s="25">
        <f t="shared" si="53"/>
        <v>-1.5896217796455326E-2</v>
      </c>
      <c r="O107" s="104">
        <f>IF(ISNUMBER(M107), $B118 * N107, "")</f>
        <v>-2384.4326694682991</v>
      </c>
      <c r="Q107" s="265"/>
      <c r="R107" s="266"/>
      <c r="S107" s="267"/>
    </row>
    <row r="108" spans="1:19">
      <c r="A108" s="123" t="s">
        <v>136</v>
      </c>
      <c r="B108" s="124">
        <v>362</v>
      </c>
      <c r="C108" s="76">
        <v>4.0229885100000001E-2</v>
      </c>
      <c r="D108" s="13">
        <v>366</v>
      </c>
      <c r="E108" s="14">
        <f>IF(ISNUMBER(D108), (D108 - $B108) / $B108, "")</f>
        <v>1.1049723756906077E-2</v>
      </c>
      <c r="F108" s="16">
        <f>IF(ISNUMBER(D108), $B118 * E108, "")</f>
        <v>1657.4585635359115</v>
      </c>
      <c r="G108" s="29">
        <v>365</v>
      </c>
      <c r="H108" s="14">
        <f>IF(ISNUMBER(G108), (G108 - $B108) / $B108, "")</f>
        <v>8.2872928176795577E-3</v>
      </c>
      <c r="I108" s="100">
        <f>IF(ISNUMBER(G108), $B118 * H108, "")</f>
        <v>1243.0939226519336</v>
      </c>
      <c r="J108" s="13">
        <v>362</v>
      </c>
      <c r="K108" s="14">
        <f>IF(ISNUMBER(J108), (J108 - $B108) / $B108, "")</f>
        <v>0</v>
      </c>
      <c r="L108" s="16">
        <f>IF(ISNUMBER(J108), $B118 * K108, "")</f>
        <v>0</v>
      </c>
      <c r="M108" s="29">
        <v>362</v>
      </c>
      <c r="N108" s="14">
        <f>IF(ISNUMBER(M108), (M108 - $B108) / $B108, "")</f>
        <v>0</v>
      </c>
      <c r="O108" s="16">
        <f>IF(ISNUMBER(M108), $B118 * N108, "")</f>
        <v>0</v>
      </c>
      <c r="Q108" s="268"/>
      <c r="R108" s="269"/>
      <c r="S108" s="270"/>
    </row>
    <row r="109" spans="1:19" ht="17.25" thickBot="1">
      <c r="A109" s="125" t="s">
        <v>208</v>
      </c>
      <c r="B109" s="126">
        <v>19.8</v>
      </c>
      <c r="C109" s="77">
        <v>3.6649214700000002E-2</v>
      </c>
      <c r="D109" s="15">
        <v>20.100000000000001</v>
      </c>
      <c r="E109" s="32">
        <f t="shared" ref="E109:E112" si="54">IF(ISNUMBER(D109), (D109 - $B109) / $B109, "")</f>
        <v>1.5151515151515187E-2</v>
      </c>
      <c r="F109" s="18">
        <f>IF(ISNUMBER(D109), $B118 * E109, "")</f>
        <v>2272.727272727278</v>
      </c>
      <c r="G109" s="31">
        <v>19.8</v>
      </c>
      <c r="H109" s="32">
        <f t="shared" ref="H109:H112" si="55">IF(ISNUMBER(G109), (G109 - $B109) / $B109, "")</f>
        <v>0</v>
      </c>
      <c r="I109" s="101">
        <f>IF(ISNUMBER(G109), $B118 * H109, "")</f>
        <v>0</v>
      </c>
      <c r="J109" s="15">
        <v>19.7</v>
      </c>
      <c r="K109" s="32">
        <f t="shared" ref="K109:K112" si="56">IF(ISNUMBER(J109), (J109 - $B109) / $B109, "")</f>
        <v>-5.0505050505051221E-3</v>
      </c>
      <c r="L109" s="18">
        <f>IF(ISNUMBER(J109), $B118 * K109, "")</f>
        <v>-757.57575757576831</v>
      </c>
      <c r="M109" s="31">
        <v>19.8</v>
      </c>
      <c r="N109" s="32">
        <f t="shared" ref="N109:N112" si="57">IF(ISNUMBER(M109), (M109 - $B109) / $B109, "")</f>
        <v>0</v>
      </c>
      <c r="O109" s="18">
        <f>IF(ISNUMBER(M109), $B118 * N109, "")</f>
        <v>0</v>
      </c>
      <c r="Q109" s="271"/>
      <c r="R109" s="272"/>
      <c r="S109" s="273"/>
    </row>
    <row r="110" spans="1:19" ht="17.25" thickBot="1">
      <c r="A110" s="125" t="s">
        <v>174</v>
      </c>
      <c r="B110" s="126">
        <v>1625</v>
      </c>
      <c r="C110" s="77">
        <v>3.5031847099999999E-2</v>
      </c>
      <c r="D110" s="15">
        <v>1645</v>
      </c>
      <c r="E110" s="32">
        <f t="shared" si="54"/>
        <v>1.2307692307692308E-2</v>
      </c>
      <c r="F110" s="18">
        <f>IF(ISNUMBER(D110), $B118 * E110, "")</f>
        <v>1846.1538461538462</v>
      </c>
      <c r="G110" s="31">
        <v>1625</v>
      </c>
      <c r="H110" s="32">
        <f t="shared" si="55"/>
        <v>0</v>
      </c>
      <c r="I110" s="101">
        <f>IF(ISNUMBER(G110), $B118 * H110, "")</f>
        <v>0</v>
      </c>
      <c r="J110" s="15">
        <v>1625</v>
      </c>
      <c r="K110" s="32">
        <f t="shared" si="56"/>
        <v>0</v>
      </c>
      <c r="L110" s="18">
        <f>IF(ISNUMBER(J110), $B118 * K110, "")</f>
        <v>0</v>
      </c>
      <c r="M110" s="31">
        <v>1615</v>
      </c>
      <c r="N110" s="32">
        <f t="shared" si="57"/>
        <v>-6.1538461538461538E-3</v>
      </c>
      <c r="O110" s="18">
        <f>IF(ISNUMBER(M110), $B118 * N110, "")</f>
        <v>-923.07692307692309</v>
      </c>
      <c r="Q110" s="264"/>
      <c r="R110" s="264"/>
      <c r="S110" s="264"/>
    </row>
    <row r="111" spans="1:19" ht="17.25" thickBot="1">
      <c r="A111" s="125" t="s">
        <v>202</v>
      </c>
      <c r="B111" s="126">
        <v>21.5</v>
      </c>
      <c r="C111" s="77">
        <v>3.3653846199999997E-2</v>
      </c>
      <c r="D111" s="15">
        <v>21.5</v>
      </c>
      <c r="E111" s="32">
        <f t="shared" si="54"/>
        <v>0</v>
      </c>
      <c r="F111" s="18">
        <f>IF(ISNUMBER(D111), $B118 * E111, "")</f>
        <v>0</v>
      </c>
      <c r="G111" s="31">
        <v>21.3</v>
      </c>
      <c r="H111" s="32">
        <f t="shared" si="55"/>
        <v>-9.3023255813953157E-3</v>
      </c>
      <c r="I111" s="101">
        <f>IF(ISNUMBER(G111), $B118 * H111, "")</f>
        <v>-1395.3488372092975</v>
      </c>
      <c r="J111" s="15">
        <v>21.3</v>
      </c>
      <c r="K111" s="32">
        <f t="shared" si="56"/>
        <v>-9.3023255813953157E-3</v>
      </c>
      <c r="L111" s="18">
        <f>IF(ISNUMBER(J111), $B118 * K111, "")</f>
        <v>-1395.3488372092975</v>
      </c>
      <c r="M111" s="31">
        <v>21.4</v>
      </c>
      <c r="N111" s="32">
        <f t="shared" si="57"/>
        <v>-4.6511627906977403E-3</v>
      </c>
      <c r="O111" s="18">
        <f>IF(ISNUMBER(M111), $B118 * N111, "")</f>
        <v>-697.67441860466101</v>
      </c>
      <c r="Q111" s="274"/>
      <c r="R111" s="274"/>
      <c r="S111" s="274"/>
    </row>
    <row r="112" spans="1:19" ht="17.25" thickBot="1">
      <c r="A112" s="127" t="s">
        <v>228</v>
      </c>
      <c r="B112" s="128">
        <v>363</v>
      </c>
      <c r="C112" s="78">
        <v>2.8328611900000002E-2</v>
      </c>
      <c r="D112" s="20">
        <v>367</v>
      </c>
      <c r="E112" s="21">
        <f t="shared" si="54"/>
        <v>1.1019283746556474E-2</v>
      </c>
      <c r="F112" s="22">
        <f>IF(ISNUMBER(D112), $B118 * E112, "")</f>
        <v>1652.8925619834711</v>
      </c>
      <c r="G112" s="30">
        <v>374</v>
      </c>
      <c r="H112" s="21">
        <f t="shared" si="55"/>
        <v>3.0303030303030304E-2</v>
      </c>
      <c r="I112" s="105">
        <f>IF(ISNUMBER(G112), $B118 * H112, "")</f>
        <v>4545.454545454546</v>
      </c>
      <c r="J112" s="20">
        <v>377</v>
      </c>
      <c r="K112" s="21">
        <f t="shared" si="56"/>
        <v>3.8567493112947659E-2</v>
      </c>
      <c r="L112" s="22">
        <f>IF(ISNUMBER(J112), $B118 * K112, "")</f>
        <v>5785.1239669421493</v>
      </c>
      <c r="M112" s="30">
        <v>375</v>
      </c>
      <c r="N112" s="21">
        <f t="shared" si="57"/>
        <v>3.3057851239669422E-2</v>
      </c>
      <c r="O112" s="22">
        <f>IF(ISNUMBER(M112), $B118 * N112, "")</f>
        <v>4958.6776859504134</v>
      </c>
      <c r="Q112" s="274"/>
      <c r="R112" s="274"/>
      <c r="S112" s="274"/>
    </row>
    <row r="113" spans="1:19" ht="17.25" thickBot="1">
      <c r="A113" s="125" t="s">
        <v>246</v>
      </c>
      <c r="B113" s="129">
        <v>2590</v>
      </c>
      <c r="C113" s="80">
        <v>2.77777778E-2</v>
      </c>
      <c r="D113" s="106">
        <v>2650</v>
      </c>
      <c r="E113" s="107">
        <f>IF(ISNUMBER(D113), (D113 - $B113) / $B113, "")</f>
        <v>2.3166023166023165E-2</v>
      </c>
      <c r="F113" s="108">
        <f>IF(ISNUMBER(D113), $B118 * E113, "")</f>
        <v>3474.9034749034749</v>
      </c>
      <c r="G113" s="109">
        <v>2600</v>
      </c>
      <c r="H113" s="107">
        <f>IF(ISNUMBER(G113), (G113 - $B113) / $B113, "")</f>
        <v>3.8610038610038611E-3</v>
      </c>
      <c r="I113" s="110">
        <f>IF(ISNUMBER(G113), $B118 * H113, "")</f>
        <v>579.15057915057912</v>
      </c>
      <c r="J113" s="106">
        <v>2600</v>
      </c>
      <c r="K113" s="107">
        <f>IF(ISNUMBER(J113), (J113 - $B113) / $B113, "")</f>
        <v>3.8610038610038611E-3</v>
      </c>
      <c r="L113" s="108">
        <f>IF(ISNUMBER(J113), $B118 * K113, "")</f>
        <v>579.15057915057912</v>
      </c>
      <c r="M113" s="109">
        <v>2585</v>
      </c>
      <c r="N113" s="107">
        <f>IF(ISNUMBER(M113), (M113 - $B113) / $B113, "")</f>
        <v>-1.9305019305019305E-3</v>
      </c>
      <c r="O113" s="108">
        <f>IF(ISNUMBER(M113), $B118 * N113, "")</f>
        <v>-289.57528957528956</v>
      </c>
      <c r="Q113" s="264"/>
      <c r="R113" s="264"/>
      <c r="S113" s="264"/>
    </row>
    <row r="114" spans="1:19" ht="17.25" thickBot="1">
      <c r="A114" s="125" t="s">
        <v>76</v>
      </c>
      <c r="B114" s="126">
        <v>35590</v>
      </c>
      <c r="C114" s="77">
        <v>2.5944076100000001E-2</v>
      </c>
      <c r="D114" s="15">
        <v>35440</v>
      </c>
      <c r="E114" s="32">
        <f t="shared" ref="E114:E117" si="58">IF(ISNUMBER(D114), (D114 - $B114) / $B114, "")</f>
        <v>-4.2146670413037374E-3</v>
      </c>
      <c r="F114" s="18">
        <f>IF(ISNUMBER(D114), $B118 * E114, "")</f>
        <v>-632.20005619556059</v>
      </c>
      <c r="G114" s="31">
        <v>37050</v>
      </c>
      <c r="H114" s="32">
        <f t="shared" ref="H114:H117" si="59">IF(ISNUMBER(G114), (G114 - $B114) / $B114, "")</f>
        <v>4.1022759202023043E-2</v>
      </c>
      <c r="I114" s="101">
        <f>IF(ISNUMBER(G114), $B118 * H114, "")</f>
        <v>6153.4138803034566</v>
      </c>
      <c r="J114" s="15">
        <v>37580</v>
      </c>
      <c r="K114" s="32">
        <f t="shared" ref="K114:K117" si="60">IF(ISNUMBER(J114), (J114 - $B114) / $B114, "")</f>
        <v>5.5914582747962911E-2</v>
      </c>
      <c r="L114" s="18">
        <f>IF(ISNUMBER(J114), $B118 * K114, "")</f>
        <v>8387.1874121944365</v>
      </c>
      <c r="M114" s="31">
        <v>37590</v>
      </c>
      <c r="N114" s="32">
        <f t="shared" ref="N114:N117" si="61">IF(ISNUMBER(M114), (M114 - $B114) / $B114, "")</f>
        <v>5.6195560550716492E-2</v>
      </c>
      <c r="O114" s="18">
        <f>IF(ISNUMBER(M114), $B118 * N114, "")</f>
        <v>8429.3340826074746</v>
      </c>
      <c r="Q114" s="264"/>
      <c r="R114" s="264"/>
      <c r="S114" s="264"/>
    </row>
    <row r="115" spans="1:19" ht="17.25" thickBot="1">
      <c r="A115" s="125" t="s">
        <v>236</v>
      </c>
      <c r="B115" s="126">
        <v>127</v>
      </c>
      <c r="C115" s="77">
        <v>2.4193548400000001E-2</v>
      </c>
      <c r="D115" s="15">
        <v>130</v>
      </c>
      <c r="E115" s="32">
        <f t="shared" si="58"/>
        <v>2.3622047244094488E-2</v>
      </c>
      <c r="F115" s="18">
        <f>IF(ISNUMBER(D115), $B118 * E115, "")</f>
        <v>3543.3070866141734</v>
      </c>
      <c r="G115" s="31">
        <v>128</v>
      </c>
      <c r="H115" s="32">
        <f t="shared" si="59"/>
        <v>7.874015748031496E-3</v>
      </c>
      <c r="I115" s="101">
        <f>IF(ISNUMBER(G115), $B118 * H115, "")</f>
        <v>1181.1023622047244</v>
      </c>
      <c r="J115" s="15">
        <v>128</v>
      </c>
      <c r="K115" s="32">
        <f t="shared" si="60"/>
        <v>7.874015748031496E-3</v>
      </c>
      <c r="L115" s="18">
        <f>IF(ISNUMBER(J115), $B118 * K115, "")</f>
        <v>1181.1023622047244</v>
      </c>
      <c r="M115" s="31">
        <v>129</v>
      </c>
      <c r="N115" s="32">
        <f t="shared" si="61"/>
        <v>1.5748031496062992E-2</v>
      </c>
      <c r="O115" s="18">
        <f>IF(ISNUMBER(M115), $B118 * N115, "")</f>
        <v>2362.2047244094488</v>
      </c>
      <c r="Q115" s="264"/>
      <c r="R115" s="264"/>
      <c r="S115" s="264"/>
    </row>
    <row r="116" spans="1:19">
      <c r="A116" s="125" t="s">
        <v>152</v>
      </c>
      <c r="B116" s="126">
        <v>150550</v>
      </c>
      <c r="C116" s="77">
        <v>2.2758152199999999E-2</v>
      </c>
      <c r="D116" s="15">
        <v>157350</v>
      </c>
      <c r="E116" s="32">
        <f t="shared" si="58"/>
        <v>4.5167718365991365E-2</v>
      </c>
      <c r="F116" s="18">
        <f>IF(ISNUMBER(D116), $B118 * E116, "")</f>
        <v>6775.1577548987043</v>
      </c>
      <c r="G116" s="31">
        <v>155400</v>
      </c>
      <c r="H116" s="32">
        <f t="shared" si="59"/>
        <v>3.2215210893390897E-2</v>
      </c>
      <c r="I116" s="101">
        <f>IF(ISNUMBER(G116), $B118 * H116, "")</f>
        <v>4832.2816340086347</v>
      </c>
      <c r="J116" s="15">
        <v>155800</v>
      </c>
      <c r="K116" s="32">
        <f t="shared" si="60"/>
        <v>3.4872135503155099E-2</v>
      </c>
      <c r="L116" s="18">
        <f>IF(ISNUMBER(J116), $B118 * K116, "")</f>
        <v>5230.8203254732653</v>
      </c>
      <c r="M116" s="31">
        <v>154200</v>
      </c>
      <c r="N116" s="32">
        <f t="shared" si="61"/>
        <v>2.4244437064098307E-2</v>
      </c>
      <c r="O116" s="18">
        <f>IF(ISNUMBER(M116), $B118 * N116, "")</f>
        <v>3636.6655596147461</v>
      </c>
      <c r="Q116" s="253"/>
      <c r="R116" s="254"/>
      <c r="S116" s="255"/>
    </row>
    <row r="117" spans="1:19" ht="17.25" thickBot="1">
      <c r="A117" s="130" t="s">
        <v>114</v>
      </c>
      <c r="B117" s="131">
        <v>7085</v>
      </c>
      <c r="C117" s="79">
        <v>2.2366522400000002E-2</v>
      </c>
      <c r="D117" s="24">
        <v>7110</v>
      </c>
      <c r="E117" s="25">
        <f t="shared" si="58"/>
        <v>3.5285815102328866E-3</v>
      </c>
      <c r="F117" s="104">
        <f>IF(ISNUMBER(D117), $B118 * E117, "")</f>
        <v>529.28722653493298</v>
      </c>
      <c r="G117" s="102">
        <v>7155</v>
      </c>
      <c r="H117" s="25">
        <f t="shared" si="59"/>
        <v>9.8800282286520824E-3</v>
      </c>
      <c r="I117" s="103">
        <f>IF(ISNUMBER(G117), $B118 * H117, "")</f>
        <v>1482.0042342978124</v>
      </c>
      <c r="J117" s="24">
        <v>7220</v>
      </c>
      <c r="K117" s="25">
        <f t="shared" si="60"/>
        <v>1.9054340155257588E-2</v>
      </c>
      <c r="L117" s="104">
        <f>IF(ISNUMBER(J117), $B118 * K117, "")</f>
        <v>2858.151023288638</v>
      </c>
      <c r="M117" s="102">
        <v>7165</v>
      </c>
      <c r="N117" s="25">
        <f t="shared" si="61"/>
        <v>1.1291460832745237E-2</v>
      </c>
      <c r="O117" s="104">
        <f>IF(ISNUMBER(M117), $B118 * N117, "")</f>
        <v>1693.7191249117855</v>
      </c>
      <c r="Q117" s="256"/>
      <c r="R117" s="257"/>
      <c r="S117" s="258"/>
    </row>
    <row r="118" spans="1:19" ht="17.25" thickBot="1">
      <c r="A118" s="132" t="s">
        <v>268</v>
      </c>
      <c r="B118" s="317">
        <f>$B$37</f>
        <v>150000</v>
      </c>
      <c r="C118" s="318"/>
      <c r="D118" s="26" t="s">
        <v>269</v>
      </c>
      <c r="E118" s="27">
        <f>IF(COUNT(E98:E117), SUM(E98:E117) / COUNT(E98:E117), 0)</f>
        <v>1.1345491022592505E-2</v>
      </c>
      <c r="F118" s="28">
        <f>SUM(F98:F117)</f>
        <v>34036.473067777508</v>
      </c>
      <c r="G118" s="26" t="s">
        <v>269</v>
      </c>
      <c r="H118" s="27">
        <f>IF(COUNT(H98:H117), SUM(H98:H117) / COUNT(H98:H117), 0)</f>
        <v>3.3632506766966483E-3</v>
      </c>
      <c r="I118" s="28">
        <f>SUM(I98:I117)</f>
        <v>10089.752030089941</v>
      </c>
      <c r="J118" s="26" t="s">
        <v>269</v>
      </c>
      <c r="K118" s="27">
        <f>IF(COUNT(K98:K117), SUM(K98:K117) / COUNT(K98:K117), 0)</f>
        <v>4.7656700811195326E-3</v>
      </c>
      <c r="L118" s="28">
        <f>SUM(L98:L117)</f>
        <v>14297.010243358602</v>
      </c>
      <c r="M118" s="26" t="s">
        <v>269</v>
      </c>
      <c r="N118" s="27">
        <f>IF(COUNT(N98:N117), SUM(N98:N117) / COUNT(N98:N117), 0)</f>
        <v>3.4365004471176319E-3</v>
      </c>
      <c r="O118" s="28">
        <f>SUM(O98:O117)</f>
        <v>10309.501341352892</v>
      </c>
      <c r="Q118" s="259"/>
      <c r="R118" s="260"/>
      <c r="S118" s="261"/>
    </row>
    <row r="120" spans="1:19" ht="17.25" thickBot="1"/>
    <row r="121" spans="1:19" ht="17.25" thickBot="1">
      <c r="A121" s="275" t="s">
        <v>256</v>
      </c>
      <c r="B121" s="276"/>
      <c r="C121" s="276"/>
      <c r="D121" s="276"/>
      <c r="E121" s="276"/>
      <c r="F121" s="276"/>
      <c r="G121" s="276"/>
      <c r="H121" s="276"/>
      <c r="I121" s="276"/>
      <c r="J121" s="276"/>
      <c r="K121" s="276"/>
      <c r="L121" s="276"/>
      <c r="M121" s="276"/>
      <c r="N121" s="276"/>
      <c r="O121" s="277"/>
      <c r="Q121" s="274"/>
      <c r="R121" s="274"/>
      <c r="S121" s="274"/>
    </row>
    <row r="122" spans="1:19" ht="17.25" thickBot="1">
      <c r="A122" s="245" t="s">
        <v>265</v>
      </c>
      <c r="B122" s="275" t="s">
        <v>49</v>
      </c>
      <c r="C122" s="277"/>
      <c r="D122" s="275" t="s">
        <v>58</v>
      </c>
      <c r="E122" s="276"/>
      <c r="F122" s="277"/>
      <c r="G122" s="278">
        <f>_xlfn.IFNA(VLOOKUP(B122, 현재가테이블!$B$2:$D$200, 2, FALSE), "-")</f>
        <v>74050000</v>
      </c>
      <c r="H122" s="279"/>
      <c r="I122" s="280"/>
      <c r="J122" s="275" t="s">
        <v>59</v>
      </c>
      <c r="K122" s="276"/>
      <c r="L122" s="277"/>
      <c r="M122" s="281">
        <f>_xlfn.IFNA(VLOOKUP(B122, 현재가테이블!$B$2:$D$200, 3, FALSE), "-")</f>
        <v>-1.04236269E-2</v>
      </c>
      <c r="N122" s="282"/>
      <c r="O122" s="283"/>
      <c r="Q122" s="274"/>
      <c r="R122" s="274"/>
      <c r="S122" s="274"/>
    </row>
    <row r="123" spans="1:19" ht="17.25" thickBot="1">
      <c r="A123" s="319" t="s">
        <v>55</v>
      </c>
      <c r="B123" s="315" t="str">
        <f>TEXT($G$1, "[$-ko-KR]yyyy-mm-dd(ddd) ") &amp; "오전 00:00"</f>
        <v>2021-10-23(토) 오전 00:00</v>
      </c>
      <c r="C123" s="316"/>
      <c r="D123" s="288" t="str">
        <f>TEXT($G$1, "[$-ko-KR]yyyy-mm-dd(ddd) ") &amp; "오후 14:00"</f>
        <v>2021-10-23(토) 오후 14:00</v>
      </c>
      <c r="E123" s="289"/>
      <c r="F123" s="290"/>
      <c r="G123" s="288" t="str">
        <f>TEXT($G$1, "[$-ko-KR]yyyy-mm-dd(ddd) ") &amp; "오후 19:00"</f>
        <v>2021-10-23(토) 오후 19:00</v>
      </c>
      <c r="H123" s="289"/>
      <c r="I123" s="290"/>
      <c r="J123" s="288" t="str">
        <f>TEXT($G$1, "[$-ko-KR]yyyy-mm-dd(ddd) ") &amp; "오후 21:00"</f>
        <v>2021-10-23(토) 오후 21:00</v>
      </c>
      <c r="K123" s="289"/>
      <c r="L123" s="290"/>
      <c r="M123" s="288" t="str">
        <f>TEXT($G$1+1, "[$-ko-KR]yyyy-mm-dd(ddd) ") &amp; "오전 00:00"</f>
        <v>2021-10-24(일) 오전 00:00</v>
      </c>
      <c r="N123" s="289"/>
      <c r="O123" s="290"/>
      <c r="Q123" s="274"/>
      <c r="R123" s="274"/>
      <c r="S123" s="274"/>
    </row>
    <row r="124" spans="1:19" ht="17.25" thickBot="1">
      <c r="A124" s="320"/>
      <c r="B124" s="121" t="s">
        <v>58</v>
      </c>
      <c r="C124" s="122" t="s">
        <v>59</v>
      </c>
      <c r="D124" s="2" t="s">
        <v>58</v>
      </c>
      <c r="E124" s="10" t="s">
        <v>266</v>
      </c>
      <c r="F124" s="11" t="s">
        <v>267</v>
      </c>
      <c r="G124" s="246" t="s">
        <v>58</v>
      </c>
      <c r="H124" s="247" t="s">
        <v>266</v>
      </c>
      <c r="I124" s="248" t="s">
        <v>267</v>
      </c>
      <c r="J124" s="10" t="s">
        <v>58</v>
      </c>
      <c r="K124" s="10" t="s">
        <v>266</v>
      </c>
      <c r="L124" s="115" t="s">
        <v>267</v>
      </c>
      <c r="M124" s="2" t="s">
        <v>58</v>
      </c>
      <c r="N124" s="10" t="s">
        <v>266</v>
      </c>
      <c r="O124" s="66" t="s">
        <v>267</v>
      </c>
      <c r="Q124" s="264"/>
      <c r="R124" s="264"/>
      <c r="S124" s="264"/>
    </row>
    <row r="125" spans="1:19" ht="17.25" thickBot="1">
      <c r="A125" s="123" t="s">
        <v>72</v>
      </c>
      <c r="B125" s="124">
        <v>36.6</v>
      </c>
      <c r="C125" s="76">
        <v>4.5714285700000003E-2</v>
      </c>
      <c r="D125" s="13">
        <v>36.700000000000003</v>
      </c>
      <c r="E125" s="14">
        <f>IF(ISNUMBER(D125), (D125 - $B125) / $B125, "")</f>
        <v>2.7322404371585085E-3</v>
      </c>
      <c r="F125" s="16">
        <f>IF(ISNUMBER(D125), $B145 * E125, "")</f>
        <v>409.8360655737763</v>
      </c>
      <c r="G125" s="29">
        <v>37.200000000000003</v>
      </c>
      <c r="H125" s="14">
        <f>IF(ISNUMBER(G125), (G125 - $B125) / $B125, "")</f>
        <v>1.6393442622950859E-2</v>
      </c>
      <c r="I125" s="100">
        <f>IF(ISNUMBER(G125), $B145 * H125, "")</f>
        <v>2459.0163934426287</v>
      </c>
      <c r="J125" s="13">
        <v>36.9</v>
      </c>
      <c r="K125" s="14">
        <f>IF(ISNUMBER(J125), (J125 - $B125) / $B125, "")</f>
        <v>8.1967213114753322E-3</v>
      </c>
      <c r="L125" s="16">
        <f>IF(ISNUMBER(J125), $B145 * K125, "")</f>
        <v>1229.5081967212998</v>
      </c>
      <c r="M125" s="29">
        <v>36.9</v>
      </c>
      <c r="N125" s="14">
        <f>IF(ISNUMBER(M125), (M125 - $B125) / $B125, "")</f>
        <v>8.1967213114753322E-3</v>
      </c>
      <c r="O125" s="16">
        <f>IF(ISNUMBER(M125), $B145 * N125, "")</f>
        <v>1229.5081967212998</v>
      </c>
      <c r="Q125" s="274"/>
      <c r="R125" s="274"/>
      <c r="S125" s="274"/>
    </row>
    <row r="126" spans="1:19" ht="17.25" thickBot="1">
      <c r="A126" s="125" t="s">
        <v>208</v>
      </c>
      <c r="B126" s="126">
        <v>19.8</v>
      </c>
      <c r="C126" s="77">
        <v>3.6649214700000002E-2</v>
      </c>
      <c r="D126" s="15">
        <v>20.100000000000001</v>
      </c>
      <c r="E126" s="32">
        <f t="shared" ref="E126:E129" si="62">IF(ISNUMBER(D126), (D126 - $B126) / $B126, "")</f>
        <v>1.5151515151515187E-2</v>
      </c>
      <c r="F126" s="18">
        <f>IF(ISNUMBER(D126), $B145 * E126, "")</f>
        <v>2272.727272727278</v>
      </c>
      <c r="G126" s="31">
        <v>19.8</v>
      </c>
      <c r="H126" s="32">
        <f t="shared" ref="H126:H129" si="63">IF(ISNUMBER(G126), (G126 - $B126) / $B126, "")</f>
        <v>0</v>
      </c>
      <c r="I126" s="101">
        <f>IF(ISNUMBER(G126), $B145 * H126, "")</f>
        <v>0</v>
      </c>
      <c r="J126" s="15">
        <v>19.7</v>
      </c>
      <c r="K126" s="32">
        <f t="shared" ref="K126:K129" si="64">IF(ISNUMBER(J126), (J126 - $B126) / $B126, "")</f>
        <v>-5.0505050505051221E-3</v>
      </c>
      <c r="L126" s="18">
        <f>IF(ISNUMBER(J126), $B145 * K126, "")</f>
        <v>-757.57575757576831</v>
      </c>
      <c r="M126" s="31">
        <v>19.8</v>
      </c>
      <c r="N126" s="32">
        <f t="shared" ref="N126:N129" si="65">IF(ISNUMBER(M126), (M126 - $B126) / $B126, "")</f>
        <v>0</v>
      </c>
      <c r="O126" s="18">
        <f>IF(ISNUMBER(M126), $B145 * N126, "")</f>
        <v>0</v>
      </c>
      <c r="Q126" s="274"/>
      <c r="R126" s="274"/>
      <c r="S126" s="274"/>
    </row>
    <row r="127" spans="1:19" ht="17.25" thickBot="1">
      <c r="A127" s="125" t="s">
        <v>202</v>
      </c>
      <c r="B127" s="126">
        <v>21.5</v>
      </c>
      <c r="C127" s="77">
        <v>3.3653846199999997E-2</v>
      </c>
      <c r="D127" s="15">
        <v>21.5</v>
      </c>
      <c r="E127" s="32">
        <f t="shared" si="62"/>
        <v>0</v>
      </c>
      <c r="F127" s="18">
        <f>IF(ISNUMBER(D127), $B145 * E127, "")</f>
        <v>0</v>
      </c>
      <c r="G127" s="31">
        <v>21.3</v>
      </c>
      <c r="H127" s="32">
        <f t="shared" si="63"/>
        <v>-9.3023255813953157E-3</v>
      </c>
      <c r="I127" s="101">
        <f>IF(ISNUMBER(G127), $B145 * H127, "")</f>
        <v>-1395.3488372092975</v>
      </c>
      <c r="J127" s="15">
        <v>21.3</v>
      </c>
      <c r="K127" s="32">
        <f t="shared" si="64"/>
        <v>-9.3023255813953157E-3</v>
      </c>
      <c r="L127" s="18">
        <f>IF(ISNUMBER(J127), $B145 * K127, "")</f>
        <v>-1395.3488372092975</v>
      </c>
      <c r="M127" s="31">
        <v>21.4</v>
      </c>
      <c r="N127" s="32">
        <f t="shared" si="65"/>
        <v>-4.6511627906977403E-3</v>
      </c>
      <c r="O127" s="18">
        <f>IF(ISNUMBER(M127), $B145 * N127, "")</f>
        <v>-697.67441860466101</v>
      </c>
      <c r="Q127" s="264"/>
      <c r="R127" s="264"/>
      <c r="S127" s="264"/>
    </row>
    <row r="128" spans="1:19" ht="17.25" thickBot="1">
      <c r="A128" s="125" t="s">
        <v>214</v>
      </c>
      <c r="B128" s="126">
        <v>12.4</v>
      </c>
      <c r="C128" s="77">
        <v>1.6393442599999999E-2</v>
      </c>
      <c r="D128" s="15">
        <v>12.5</v>
      </c>
      <c r="E128" s="32">
        <f t="shared" si="62"/>
        <v>8.0645161290322284E-3</v>
      </c>
      <c r="F128" s="18">
        <f>IF(ISNUMBER(D128), $B145 * E128, "")</f>
        <v>1209.6774193548342</v>
      </c>
      <c r="G128" s="31">
        <v>12.4</v>
      </c>
      <c r="H128" s="32">
        <f t="shared" si="63"/>
        <v>0</v>
      </c>
      <c r="I128" s="101">
        <f>IF(ISNUMBER(G128), $B145 * H128, "")</f>
        <v>0</v>
      </c>
      <c r="J128" s="15">
        <v>12.5</v>
      </c>
      <c r="K128" s="32">
        <f t="shared" si="64"/>
        <v>8.0645161290322284E-3</v>
      </c>
      <c r="L128" s="18">
        <f>IF(ISNUMBER(J128), $B145 * K128, "")</f>
        <v>1209.6774193548342</v>
      </c>
      <c r="M128" s="31">
        <v>12.5</v>
      </c>
      <c r="N128" s="32">
        <f t="shared" si="65"/>
        <v>8.0645161290322284E-3</v>
      </c>
      <c r="O128" s="18">
        <f>IF(ISNUMBER(M128), $B145 * N128, "")</f>
        <v>1209.6774193548342</v>
      </c>
      <c r="Q128" s="264"/>
      <c r="R128" s="264"/>
      <c r="S128" s="264"/>
    </row>
    <row r="129" spans="1:19" ht="17.25" thickBot="1">
      <c r="A129" s="127" t="s">
        <v>188</v>
      </c>
      <c r="B129" s="128">
        <v>18.7</v>
      </c>
      <c r="C129" s="78">
        <v>1.6304347800000001E-2</v>
      </c>
      <c r="D129" s="20">
        <v>18.899999999999999</v>
      </c>
      <c r="E129" s="21">
        <f t="shared" si="62"/>
        <v>1.0695187165775364E-2</v>
      </c>
      <c r="F129" s="22">
        <f>IF(ISNUMBER(D129), $B145 * E129, "")</f>
        <v>1604.2780748663047</v>
      </c>
      <c r="G129" s="30">
        <v>18.8</v>
      </c>
      <c r="H129" s="21">
        <f t="shared" si="63"/>
        <v>5.3475935828877766E-3</v>
      </c>
      <c r="I129" s="105">
        <f>IF(ISNUMBER(G129), $B145 * H129, "")</f>
        <v>802.13903743316644</v>
      </c>
      <c r="J129" s="20">
        <v>18.8</v>
      </c>
      <c r="K129" s="21">
        <f t="shared" si="64"/>
        <v>5.3475935828877766E-3</v>
      </c>
      <c r="L129" s="22">
        <f>IF(ISNUMBER(J129), $B145 * K129, "")</f>
        <v>802.13903743316644</v>
      </c>
      <c r="M129" s="30">
        <v>18.899999999999999</v>
      </c>
      <c r="N129" s="21">
        <f t="shared" si="65"/>
        <v>1.0695187165775364E-2</v>
      </c>
      <c r="O129" s="22">
        <f>IF(ISNUMBER(M129), $B145 * N129, "")</f>
        <v>1604.2780748663047</v>
      </c>
      <c r="Q129" s="264"/>
      <c r="R129" s="264"/>
      <c r="S129" s="264"/>
    </row>
    <row r="130" spans="1:19" ht="17.25" thickBot="1">
      <c r="A130" s="125" t="s">
        <v>146</v>
      </c>
      <c r="B130" s="129">
        <v>22.7</v>
      </c>
      <c r="C130" s="80">
        <v>1.3392857100000001E-2</v>
      </c>
      <c r="D130" s="106">
        <v>22.9</v>
      </c>
      <c r="E130" s="107">
        <f>IF(ISNUMBER(D130), (D130 - $B130) / $B130, "")</f>
        <v>8.8105726872246392E-3</v>
      </c>
      <c r="F130" s="108">
        <f>IF(ISNUMBER(D130), $B145 * E130, "")</f>
        <v>1321.5859030836959</v>
      </c>
      <c r="G130" s="109">
        <v>22.7</v>
      </c>
      <c r="H130" s="107">
        <f>IF(ISNUMBER(G130), (G130 - $B130) / $B130, "")</f>
        <v>0</v>
      </c>
      <c r="I130" s="110">
        <f>IF(ISNUMBER(G130), $B145 * H130, "")</f>
        <v>0</v>
      </c>
      <c r="J130" s="106">
        <v>22.7</v>
      </c>
      <c r="K130" s="107">
        <f>IF(ISNUMBER(J130), (J130 - $B130) / $B130, "")</f>
        <v>0</v>
      </c>
      <c r="L130" s="108">
        <f>IF(ISNUMBER(J130), $B145 * K130, "")</f>
        <v>0</v>
      </c>
      <c r="M130" s="109">
        <v>22.6</v>
      </c>
      <c r="N130" s="107">
        <f>IF(ISNUMBER(M130), (M130 - $B130) / $B130, "")</f>
        <v>-4.4052863436122407E-3</v>
      </c>
      <c r="O130" s="108">
        <f>IF(ISNUMBER(M130), $B145 * N130, "")</f>
        <v>-660.79295154183615</v>
      </c>
      <c r="Q130" s="264"/>
      <c r="R130" s="264"/>
      <c r="S130" s="264"/>
    </row>
    <row r="131" spans="1:19" ht="17.25" thickBot="1">
      <c r="A131" s="125" t="s">
        <v>176</v>
      </c>
      <c r="B131" s="126">
        <v>22.5</v>
      </c>
      <c r="C131" s="77">
        <v>8.9686099000000005E-3</v>
      </c>
      <c r="D131" s="15">
        <v>22.8</v>
      </c>
      <c r="E131" s="32">
        <f t="shared" ref="E131:E134" si="66">IF(ISNUMBER(D131), (D131 - $B131) / $B131, "")</f>
        <v>1.3333333333333365E-2</v>
      </c>
      <c r="F131" s="18">
        <f>IF(ISNUMBER(D131), $B145 * E131, "")</f>
        <v>2000.0000000000048</v>
      </c>
      <c r="G131" s="31">
        <v>22.7</v>
      </c>
      <c r="H131" s="32">
        <f t="shared" ref="H131:H134" si="67">IF(ISNUMBER(G131), (G131 - $B131) / $B131, "")</f>
        <v>8.8888888888888577E-3</v>
      </c>
      <c r="I131" s="101">
        <f>IF(ISNUMBER(G131), $B145 * H131, "")</f>
        <v>1333.3333333333287</v>
      </c>
      <c r="J131" s="15">
        <v>22.6</v>
      </c>
      <c r="K131" s="32">
        <f t="shared" ref="K131:K134" si="68">IF(ISNUMBER(J131), (J131 - $B131) / $B131, "")</f>
        <v>4.4444444444445078E-3</v>
      </c>
      <c r="L131" s="18">
        <f>IF(ISNUMBER(J131), $B145 * K131, "")</f>
        <v>666.66666666667618</v>
      </c>
      <c r="M131" s="31">
        <v>22.7</v>
      </c>
      <c r="N131" s="32">
        <f t="shared" ref="N131:N134" si="69">IF(ISNUMBER(M131), (M131 - $B131) / $B131, "")</f>
        <v>8.8888888888888577E-3</v>
      </c>
      <c r="O131" s="18">
        <f>IF(ISNUMBER(M131), $B145 * N131, "")</f>
        <v>1333.3333333333287</v>
      </c>
      <c r="Q131" s="264"/>
      <c r="R131" s="264"/>
      <c r="S131" s="264"/>
    </row>
    <row r="132" spans="1:19" ht="17.25" thickBot="1">
      <c r="A132" s="125" t="s">
        <v>65</v>
      </c>
      <c r="B132" s="126">
        <v>62</v>
      </c>
      <c r="C132" s="77">
        <v>8.1300812999999996E-3</v>
      </c>
      <c r="D132" s="15">
        <v>63.2</v>
      </c>
      <c r="E132" s="32">
        <f t="shared" si="66"/>
        <v>1.9354838709677465E-2</v>
      </c>
      <c r="F132" s="18">
        <f>IF(ISNUMBER(D132), $B145 * E132, "")</f>
        <v>2903.22580645162</v>
      </c>
      <c r="G132" s="31">
        <v>62.4</v>
      </c>
      <c r="H132" s="32">
        <f t="shared" si="67"/>
        <v>6.4516129032257839E-3</v>
      </c>
      <c r="I132" s="101">
        <f>IF(ISNUMBER(G132), $B145 * H132, "")</f>
        <v>967.74193548386756</v>
      </c>
      <c r="J132" s="15">
        <v>62.4</v>
      </c>
      <c r="K132" s="32">
        <f t="shared" si="68"/>
        <v>6.4516129032257839E-3</v>
      </c>
      <c r="L132" s="18">
        <f>IF(ISNUMBER(J132), $B145 * K132, "")</f>
        <v>967.74193548386756</v>
      </c>
      <c r="M132" s="31">
        <v>62.2</v>
      </c>
      <c r="N132" s="32">
        <f t="shared" si="69"/>
        <v>3.2258064516129492E-3</v>
      </c>
      <c r="O132" s="18">
        <f>IF(ISNUMBER(M132), $B145 * N132, "")</f>
        <v>483.87096774194237</v>
      </c>
      <c r="Q132" s="264"/>
      <c r="R132" s="264"/>
      <c r="S132" s="264"/>
    </row>
    <row r="133" spans="1:19" ht="17.25" thickBot="1">
      <c r="A133" s="125" t="s">
        <v>186</v>
      </c>
      <c r="B133" s="126">
        <v>16.399999999999999</v>
      </c>
      <c r="C133" s="77">
        <v>6.1349693000000002E-3</v>
      </c>
      <c r="D133" s="15">
        <v>16.5</v>
      </c>
      <c r="E133" s="32">
        <f t="shared" si="66"/>
        <v>6.097560975609843E-3</v>
      </c>
      <c r="F133" s="18">
        <f>IF(ISNUMBER(D133), $B145 * E133, "")</f>
        <v>914.63414634147648</v>
      </c>
      <c r="G133" s="31">
        <v>16.399999999999999</v>
      </c>
      <c r="H133" s="32">
        <f t="shared" si="67"/>
        <v>0</v>
      </c>
      <c r="I133" s="101">
        <f>IF(ISNUMBER(G133), $B145 * H133, "")</f>
        <v>0</v>
      </c>
      <c r="J133" s="15">
        <v>16.5</v>
      </c>
      <c r="K133" s="32">
        <f t="shared" si="68"/>
        <v>6.097560975609843E-3</v>
      </c>
      <c r="L133" s="18">
        <f>IF(ISNUMBER(J133), $B145 * K133, "")</f>
        <v>914.63414634147648</v>
      </c>
      <c r="M133" s="31">
        <v>16.5</v>
      </c>
      <c r="N133" s="32">
        <f t="shared" si="69"/>
        <v>6.097560975609843E-3</v>
      </c>
      <c r="O133" s="18">
        <f>IF(ISNUMBER(M133), $B145 * N133, "")</f>
        <v>914.63414634147648</v>
      </c>
      <c r="Q133" s="33"/>
      <c r="R133" s="33"/>
    </row>
    <row r="134" spans="1:19" ht="17.25" thickBot="1">
      <c r="A134" s="130" t="s">
        <v>232</v>
      </c>
      <c r="B134" s="131">
        <v>83.5</v>
      </c>
      <c r="C134" s="79">
        <v>6.0240963999999998E-3</v>
      </c>
      <c r="D134" s="24">
        <v>84.4</v>
      </c>
      <c r="E134" s="25">
        <f t="shared" si="66"/>
        <v>1.0778443113772523E-2</v>
      </c>
      <c r="F134" s="104">
        <f>IF(ISNUMBER(D134), $B145 * E134, "")</f>
        <v>1616.7664670658785</v>
      </c>
      <c r="G134" s="102">
        <v>84</v>
      </c>
      <c r="H134" s="25">
        <f t="shared" si="67"/>
        <v>5.9880239520958087E-3</v>
      </c>
      <c r="I134" s="103">
        <f>IF(ISNUMBER(G134), $B145 * H134, "")</f>
        <v>898.20359281437129</v>
      </c>
      <c r="J134" s="24">
        <v>84.1</v>
      </c>
      <c r="K134" s="25">
        <f t="shared" si="68"/>
        <v>7.1856287425149023E-3</v>
      </c>
      <c r="L134" s="104">
        <f>IF(ISNUMBER(J134), $B145 * K134, "")</f>
        <v>1077.8443113772353</v>
      </c>
      <c r="M134" s="102">
        <v>83.8</v>
      </c>
      <c r="N134" s="25">
        <f t="shared" si="69"/>
        <v>3.5928143712574512E-3</v>
      </c>
      <c r="O134" s="104">
        <f>IF(ISNUMBER(M134), $B145 * N134, "")</f>
        <v>538.92215568861764</v>
      </c>
      <c r="Q134" s="265"/>
      <c r="R134" s="266"/>
      <c r="S134" s="267"/>
    </row>
    <row r="135" spans="1:19">
      <c r="A135" s="123" t="s">
        <v>206</v>
      </c>
      <c r="B135" s="124">
        <v>16</v>
      </c>
      <c r="C135" s="76">
        <v>0</v>
      </c>
      <c r="D135" s="13">
        <v>16.2</v>
      </c>
      <c r="E135" s="14">
        <f>IF(ISNUMBER(D135), (D135 - $B135) / $B135, "")</f>
        <v>1.2499999999999956E-2</v>
      </c>
      <c r="F135" s="16">
        <f>IF(ISNUMBER(D135), $B145 * E135, "")</f>
        <v>1874.9999999999934</v>
      </c>
      <c r="G135" s="29">
        <v>16.2</v>
      </c>
      <c r="H135" s="14">
        <f>IF(ISNUMBER(G135), (G135 - $B135) / $B135, "")</f>
        <v>1.2499999999999956E-2</v>
      </c>
      <c r="I135" s="100">
        <f>IF(ISNUMBER(G135), $B145 * H135, "")</f>
        <v>1874.9999999999934</v>
      </c>
      <c r="J135" s="13">
        <v>16.2</v>
      </c>
      <c r="K135" s="14">
        <f>IF(ISNUMBER(J135), (J135 - $B135) / $B135, "")</f>
        <v>1.2499999999999956E-2</v>
      </c>
      <c r="L135" s="16">
        <f>IF(ISNUMBER(J135), $B145 * K135, "")</f>
        <v>1874.9999999999934</v>
      </c>
      <c r="M135" s="29">
        <v>16.3</v>
      </c>
      <c r="N135" s="14">
        <f>IF(ISNUMBER(M135), (M135 - $B135) / $B135, "")</f>
        <v>1.8750000000000044E-2</v>
      </c>
      <c r="O135" s="16">
        <f>IF(ISNUMBER(M135), $B145 * N135, "")</f>
        <v>2812.5000000000068</v>
      </c>
      <c r="Q135" s="268"/>
      <c r="R135" s="269"/>
      <c r="S135" s="270"/>
    </row>
    <row r="136" spans="1:19" ht="17.25" thickBot="1">
      <c r="A136" s="125" t="s">
        <v>98</v>
      </c>
      <c r="B136" s="126">
        <v>4.46</v>
      </c>
      <c r="C136" s="77">
        <v>0</v>
      </c>
      <c r="D136" s="15">
        <v>4.49</v>
      </c>
      <c r="E136" s="32">
        <f t="shared" ref="E136:E139" si="70">IF(ISNUMBER(D136), (D136 - $B136) / $B136, "")</f>
        <v>6.7264573991031949E-3</v>
      </c>
      <c r="F136" s="18">
        <f>IF(ISNUMBER(D136), $B145 * E136, "")</f>
        <v>1008.9686098654793</v>
      </c>
      <c r="G136" s="31">
        <v>4.46</v>
      </c>
      <c r="H136" s="32">
        <f t="shared" ref="H136:H139" si="71">IF(ISNUMBER(G136), (G136 - $B136) / $B136, "")</f>
        <v>0</v>
      </c>
      <c r="I136" s="101">
        <f>IF(ISNUMBER(G136), $B145 * H136, "")</f>
        <v>0</v>
      </c>
      <c r="J136" s="15">
        <v>4.47</v>
      </c>
      <c r="K136" s="32">
        <f t="shared" ref="K136:K139" si="72">IF(ISNUMBER(J136), (J136 - $B136) / $B136, "")</f>
        <v>2.2421524663676653E-3</v>
      </c>
      <c r="L136" s="18">
        <f>IF(ISNUMBER(J136), $B145 * K136, "")</f>
        <v>336.32286995514977</v>
      </c>
      <c r="M136" s="31">
        <v>4.46</v>
      </c>
      <c r="N136" s="32">
        <f t="shared" ref="N136:N139" si="73">IF(ISNUMBER(M136), (M136 - $B136) / $B136, "")</f>
        <v>0</v>
      </c>
      <c r="O136" s="18">
        <f>IF(ISNUMBER(M136), $B145 * N136, "")</f>
        <v>0</v>
      </c>
      <c r="Q136" s="271"/>
      <c r="R136" s="272"/>
      <c r="S136" s="273"/>
    </row>
    <row r="137" spans="1:19" ht="17.25" thickBot="1">
      <c r="A137" s="125" t="s">
        <v>248</v>
      </c>
      <c r="B137" s="126">
        <v>97.6</v>
      </c>
      <c r="C137" s="77">
        <v>-3.0643514E-3</v>
      </c>
      <c r="D137" s="15">
        <v>98.6</v>
      </c>
      <c r="E137" s="32">
        <f t="shared" si="70"/>
        <v>1.0245901639344263E-2</v>
      </c>
      <c r="F137" s="18">
        <f>IF(ISNUMBER(D137), $B145 * E137, "")</f>
        <v>1536.8852459016396</v>
      </c>
      <c r="G137" s="31">
        <v>98.4</v>
      </c>
      <c r="H137" s="32">
        <f t="shared" si="71"/>
        <v>8.1967213114755265E-3</v>
      </c>
      <c r="I137" s="101">
        <f>IF(ISNUMBER(G137), $B145 * H137, "")</f>
        <v>1229.5081967213289</v>
      </c>
      <c r="J137" s="15">
        <v>98.6</v>
      </c>
      <c r="K137" s="32">
        <f t="shared" si="72"/>
        <v>1.0245901639344263E-2</v>
      </c>
      <c r="L137" s="18">
        <f>IF(ISNUMBER(J137), $B145 * K137, "")</f>
        <v>1536.8852459016396</v>
      </c>
      <c r="M137" s="31">
        <v>99</v>
      </c>
      <c r="N137" s="32">
        <f t="shared" si="73"/>
        <v>1.4344262295082027E-2</v>
      </c>
      <c r="O137" s="18">
        <f>IF(ISNUMBER(M137), $B145 * N137, "")</f>
        <v>2151.6393442623039</v>
      </c>
      <c r="Q137" s="264"/>
      <c r="R137" s="264"/>
      <c r="S137" s="264"/>
    </row>
    <row r="138" spans="1:19" ht="17.25" thickBot="1">
      <c r="A138" s="125" t="s">
        <v>328</v>
      </c>
      <c r="B138" s="126">
        <v>0.22900000000000001</v>
      </c>
      <c r="C138" s="77">
        <v>-4.3478261000000004E-3</v>
      </c>
      <c r="D138" s="15">
        <v>0.23100000000000001</v>
      </c>
      <c r="E138" s="32">
        <f t="shared" si="70"/>
        <v>8.7336244541484798E-3</v>
      </c>
      <c r="F138" s="18">
        <f>IF(ISNUMBER(D138), $B145 * E138, "")</f>
        <v>1310.043668122272</v>
      </c>
      <c r="G138" s="31">
        <v>0.23200000000000001</v>
      </c>
      <c r="H138" s="32">
        <f t="shared" si="71"/>
        <v>1.3100436681222719E-2</v>
      </c>
      <c r="I138" s="101">
        <f>IF(ISNUMBER(G138), $B145 * H138, "")</f>
        <v>1965.0655021834079</v>
      </c>
      <c r="J138" s="15">
        <v>0.23300000000000001</v>
      </c>
      <c r="K138" s="32">
        <f t="shared" si="72"/>
        <v>1.746724890829696E-2</v>
      </c>
      <c r="L138" s="18">
        <f>IF(ISNUMBER(J138), $B145 * K138, "")</f>
        <v>2620.0873362445441</v>
      </c>
      <c r="M138" s="31">
        <v>0.23200000000000001</v>
      </c>
      <c r="N138" s="32">
        <f t="shared" si="73"/>
        <v>1.3100436681222719E-2</v>
      </c>
      <c r="O138" s="18">
        <f>IF(ISNUMBER(M138), $B145 * N138, "")</f>
        <v>1965.0655021834079</v>
      </c>
      <c r="Q138" s="274"/>
      <c r="R138" s="274"/>
      <c r="S138" s="274"/>
    </row>
    <row r="139" spans="1:19" ht="17.25" thickBot="1">
      <c r="A139" s="127" t="s">
        <v>120</v>
      </c>
      <c r="B139" s="128">
        <v>39</v>
      </c>
      <c r="C139" s="78">
        <v>-5.1020407999999998E-3</v>
      </c>
      <c r="D139" s="20">
        <v>39.1</v>
      </c>
      <c r="E139" s="21">
        <f t="shared" si="70"/>
        <v>2.5641025641026005E-3</v>
      </c>
      <c r="F139" s="22">
        <f>IF(ISNUMBER(D139), $B145 * E139, "")</f>
        <v>384.6153846153901</v>
      </c>
      <c r="G139" s="30">
        <v>38.700000000000003</v>
      </c>
      <c r="H139" s="21">
        <f t="shared" si="71"/>
        <v>-7.692307692307619E-3</v>
      </c>
      <c r="I139" s="105">
        <f>IF(ISNUMBER(G139), $B145 * H139, "")</f>
        <v>-1153.8461538461429</v>
      </c>
      <c r="J139" s="20">
        <v>38.9</v>
      </c>
      <c r="K139" s="21">
        <f t="shared" si="72"/>
        <v>-2.5641025641026005E-3</v>
      </c>
      <c r="L139" s="22">
        <f>IF(ISNUMBER(J139), $B145 * K139, "")</f>
        <v>-384.6153846153901</v>
      </c>
      <c r="M139" s="30">
        <v>38.700000000000003</v>
      </c>
      <c r="N139" s="21">
        <f t="shared" si="73"/>
        <v>-7.692307692307619E-3</v>
      </c>
      <c r="O139" s="22">
        <f>IF(ISNUMBER(M139), $B145 * N139, "")</f>
        <v>-1153.8461538461429</v>
      </c>
      <c r="Q139" s="274"/>
      <c r="R139" s="274"/>
      <c r="S139" s="274"/>
    </row>
    <row r="140" spans="1:19" ht="17.25" thickBot="1">
      <c r="A140" s="125" t="s">
        <v>148</v>
      </c>
      <c r="B140" s="129">
        <v>14.5</v>
      </c>
      <c r="C140" s="80">
        <v>-1.36054422E-2</v>
      </c>
      <c r="D140" s="106">
        <v>14.6</v>
      </c>
      <c r="E140" s="107">
        <f>IF(ISNUMBER(D140), (D140 - $B140) / $B140, "")</f>
        <v>6.8965517241379067E-3</v>
      </c>
      <c r="F140" s="108">
        <f>IF(ISNUMBER(D140), $B145 * E140, "")</f>
        <v>1034.4827586206859</v>
      </c>
      <c r="G140" s="109">
        <v>14.4</v>
      </c>
      <c r="H140" s="107">
        <f>IF(ISNUMBER(G140), (G140 - $B140) / $B140, "")</f>
        <v>-6.8965517241379067E-3</v>
      </c>
      <c r="I140" s="110">
        <f>IF(ISNUMBER(G140), $B145 * H140, "")</f>
        <v>-1034.4827586206859</v>
      </c>
      <c r="J140" s="106">
        <v>14.4</v>
      </c>
      <c r="K140" s="107">
        <f>IF(ISNUMBER(J140), (J140 - $B140) / $B140, "")</f>
        <v>-6.8965517241379067E-3</v>
      </c>
      <c r="L140" s="108">
        <f>IF(ISNUMBER(J140), $B145 * K140, "")</f>
        <v>-1034.4827586206859</v>
      </c>
      <c r="M140" s="109">
        <v>14.4</v>
      </c>
      <c r="N140" s="107">
        <f>IF(ISNUMBER(M140), (M140 - $B140) / $B140, "")</f>
        <v>-6.8965517241379067E-3</v>
      </c>
      <c r="O140" s="108">
        <f>IF(ISNUMBER(M140), $B145 * N140, "")</f>
        <v>-1034.4827586206859</v>
      </c>
      <c r="Q140" s="264"/>
      <c r="R140" s="264"/>
      <c r="S140" s="264"/>
    </row>
    <row r="141" spans="1:19" ht="17.25" thickBot="1">
      <c r="A141" s="125" t="s">
        <v>200</v>
      </c>
      <c r="B141" s="126">
        <v>88.1</v>
      </c>
      <c r="C141" s="77">
        <v>-4.2391304300000002E-2</v>
      </c>
      <c r="D141" s="15">
        <v>88.4</v>
      </c>
      <c r="E141" s="32">
        <f t="shared" ref="E141:E144" si="74">IF(ISNUMBER(D141), (D141 - $B141) / $B141, "")</f>
        <v>3.4052213393871893E-3</v>
      </c>
      <c r="F141" s="18">
        <f>IF(ISNUMBER(D141), $B145 * E141, "")</f>
        <v>510.78320090807841</v>
      </c>
      <c r="G141" s="31">
        <v>88.1</v>
      </c>
      <c r="H141" s="32">
        <f t="shared" ref="H141:H144" si="75">IF(ISNUMBER(G141), (G141 - $B141) / $B141, "")</f>
        <v>0</v>
      </c>
      <c r="I141" s="101">
        <f>IF(ISNUMBER(G141), $B145 * H141, "")</f>
        <v>0</v>
      </c>
      <c r="J141" s="15">
        <v>88.2</v>
      </c>
      <c r="K141" s="32">
        <f t="shared" ref="K141:K144" si="76">IF(ISNUMBER(J141), (J141 - $B141) / $B141, "")</f>
        <v>1.1350737797957836E-3</v>
      </c>
      <c r="L141" s="18">
        <f>IF(ISNUMBER(J141), $B145 * K141, "")</f>
        <v>170.26106696936753</v>
      </c>
      <c r="M141" s="31">
        <v>87.8</v>
      </c>
      <c r="N141" s="32">
        <f t="shared" ref="N141:N144" si="77">IF(ISNUMBER(M141), (M141 - $B141) / $B141, "")</f>
        <v>-3.405221339387028E-3</v>
      </c>
      <c r="O141" s="18">
        <f>IF(ISNUMBER(M141), $B145 * N141, "")</f>
        <v>-510.7832009080542</v>
      </c>
      <c r="Q141" s="264"/>
      <c r="R141" s="264"/>
      <c r="S141" s="264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64"/>
      <c r="R142" s="264"/>
      <c r="S142" s="264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53"/>
      <c r="R143" s="254"/>
      <c r="S143" s="255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56"/>
      <c r="R144" s="257"/>
      <c r="S144" s="258"/>
    </row>
    <row r="145" spans="1:19" ht="17.25" thickBot="1">
      <c r="A145" s="132" t="s">
        <v>268</v>
      </c>
      <c r="B145" s="317">
        <f>$B$37</f>
        <v>150000</v>
      </c>
      <c r="C145" s="318"/>
      <c r="D145" s="26" t="s">
        <v>269</v>
      </c>
      <c r="E145" s="27">
        <f>IF(COUNT(E125:E144), SUM(E125:E144) / COUNT(E125:E144), 0)</f>
        <v>8.5935333425483981E-3</v>
      </c>
      <c r="F145" s="28">
        <f>SUM(F125:F144)</f>
        <v>21913.510023498402</v>
      </c>
      <c r="G145" s="26" t="s">
        <v>269</v>
      </c>
      <c r="H145" s="27">
        <f>IF(COUNT(H125:H144), SUM(H125:H144) / COUNT(H125:H144), 0)</f>
        <v>3.1162079379356733E-3</v>
      </c>
      <c r="I145" s="28">
        <f>SUM(I125:I144)</f>
        <v>7946.3302417359673</v>
      </c>
      <c r="J145" s="26" t="s">
        <v>269</v>
      </c>
      <c r="K145" s="27">
        <f>IF(COUNT(K125:K144), SUM(K125:K144) / COUNT(K125:K144), 0)</f>
        <v>3.8567629389914156E-3</v>
      </c>
      <c r="L145" s="28">
        <f>SUM(L125:L144)</f>
        <v>9834.7454944281071</v>
      </c>
      <c r="M145" s="26" t="s">
        <v>269</v>
      </c>
      <c r="N145" s="27">
        <f>IF(COUNT(N125:N144), SUM(N125:N144) / COUNT(N125:N144), 0)</f>
        <v>3.9944508458714285E-3</v>
      </c>
      <c r="O145" s="28">
        <f>SUM(O125:O144)</f>
        <v>10185.849656972143</v>
      </c>
      <c r="Q145" s="259"/>
      <c r="R145" s="260"/>
      <c r="S145" s="261"/>
    </row>
    <row r="147" spans="1:19" ht="17.25" thickBot="1"/>
    <row r="148" spans="1:19" ht="17.25" thickBot="1">
      <c r="A148" s="275" t="s">
        <v>257</v>
      </c>
      <c r="B148" s="276"/>
      <c r="C148" s="276"/>
      <c r="D148" s="276"/>
      <c r="E148" s="276"/>
      <c r="F148" s="276"/>
      <c r="G148" s="276"/>
      <c r="H148" s="276"/>
      <c r="I148" s="276"/>
      <c r="J148" s="276"/>
      <c r="K148" s="276"/>
      <c r="L148" s="276"/>
      <c r="M148" s="276"/>
      <c r="N148" s="276"/>
      <c r="O148" s="277"/>
      <c r="Q148" s="274"/>
      <c r="R148" s="274"/>
      <c r="S148" s="274"/>
    </row>
    <row r="149" spans="1:19" ht="17.25" thickBot="1">
      <c r="A149" s="245" t="s">
        <v>265</v>
      </c>
      <c r="B149" s="275" t="s">
        <v>49</v>
      </c>
      <c r="C149" s="277"/>
      <c r="D149" s="275" t="s">
        <v>58</v>
      </c>
      <c r="E149" s="276"/>
      <c r="F149" s="277"/>
      <c r="G149" s="278">
        <f>_xlfn.IFNA(VLOOKUP(B149, 현재가테이블!$B$2:$D$200, 2, FALSE), "-")</f>
        <v>74050000</v>
      </c>
      <c r="H149" s="279"/>
      <c r="I149" s="280"/>
      <c r="J149" s="275" t="s">
        <v>59</v>
      </c>
      <c r="K149" s="276"/>
      <c r="L149" s="277"/>
      <c r="M149" s="281">
        <f>_xlfn.IFNA(VLOOKUP(B149, 현재가테이블!$B$2:$D$200, 3, FALSE), "-")</f>
        <v>-1.04236269E-2</v>
      </c>
      <c r="N149" s="282"/>
      <c r="O149" s="283"/>
      <c r="Q149" s="274"/>
      <c r="R149" s="274"/>
      <c r="S149" s="274"/>
    </row>
    <row r="150" spans="1:19" ht="17.25" thickBot="1">
      <c r="A150" s="319" t="s">
        <v>55</v>
      </c>
      <c r="B150" s="315" t="str">
        <f>TEXT($G$1, "[$-ko-KR]yyyy-mm-dd(ddd) ") &amp; "오전 00:00"</f>
        <v>2021-10-23(토) 오전 00:00</v>
      </c>
      <c r="C150" s="316"/>
      <c r="D150" s="288" t="str">
        <f>TEXT($G$1, "[$-ko-KR]yyyy-mm-dd(ddd) ") &amp; "오후 14:00"</f>
        <v>2021-10-23(토) 오후 14:00</v>
      </c>
      <c r="E150" s="289"/>
      <c r="F150" s="290"/>
      <c r="G150" s="288" t="str">
        <f>TEXT($G$1, "[$-ko-KR]yyyy-mm-dd(ddd) ") &amp; "오후 19:00"</f>
        <v>2021-10-23(토) 오후 19:00</v>
      </c>
      <c r="H150" s="289"/>
      <c r="I150" s="290"/>
      <c r="J150" s="288" t="str">
        <f>TEXT($G$1, "[$-ko-KR]yyyy-mm-dd(ddd) ") &amp; "오후 21:00"</f>
        <v>2021-10-23(토) 오후 21:00</v>
      </c>
      <c r="K150" s="289"/>
      <c r="L150" s="290"/>
      <c r="M150" s="288" t="str">
        <f>TEXT($G$1+1, "[$-ko-KR]yyyy-mm-dd(ddd) ") &amp; "오전 00:00"</f>
        <v>2021-10-24(일) 오전 00:00</v>
      </c>
      <c r="N150" s="289"/>
      <c r="O150" s="290"/>
      <c r="Q150" s="274"/>
      <c r="R150" s="274"/>
      <c r="S150" s="274"/>
    </row>
    <row r="151" spans="1:19" ht="17.25" thickBot="1">
      <c r="A151" s="320"/>
      <c r="B151" s="121" t="s">
        <v>58</v>
      </c>
      <c r="C151" s="122" t="s">
        <v>59</v>
      </c>
      <c r="D151" s="2" t="s">
        <v>58</v>
      </c>
      <c r="E151" s="10" t="s">
        <v>266</v>
      </c>
      <c r="F151" s="11" t="s">
        <v>267</v>
      </c>
      <c r="G151" s="246" t="s">
        <v>58</v>
      </c>
      <c r="H151" s="247" t="s">
        <v>266</v>
      </c>
      <c r="I151" s="248" t="s">
        <v>267</v>
      </c>
      <c r="J151" s="10" t="s">
        <v>58</v>
      </c>
      <c r="K151" s="10" t="s">
        <v>266</v>
      </c>
      <c r="L151" s="115" t="s">
        <v>267</v>
      </c>
      <c r="M151" s="2" t="s">
        <v>58</v>
      </c>
      <c r="N151" s="10" t="s">
        <v>266</v>
      </c>
      <c r="O151" s="66" t="s">
        <v>267</v>
      </c>
      <c r="Q151" s="264"/>
      <c r="R151" s="264"/>
      <c r="S151" s="264"/>
    </row>
    <row r="152" spans="1:19" ht="17.25" thickBot="1">
      <c r="A152" s="123" t="s">
        <v>61</v>
      </c>
      <c r="B152" s="124">
        <v>970</v>
      </c>
      <c r="C152" s="76">
        <v>4.1407867000000003E-3</v>
      </c>
      <c r="D152" s="13">
        <v>977</v>
      </c>
      <c r="E152" s="14">
        <f>IF(ISNUMBER(D152), (D152 - $B152) / $B152, "")</f>
        <v>7.2164948453608251E-3</v>
      </c>
      <c r="F152" s="16">
        <f>IF(ISNUMBER(D152), $B172 * E152, "")</f>
        <v>1082.4742268041239</v>
      </c>
      <c r="G152" s="29">
        <v>969</v>
      </c>
      <c r="H152" s="14">
        <f>IF(ISNUMBER(G152), (G152 - $B152) / $B152, "")</f>
        <v>-1.0309278350515464E-3</v>
      </c>
      <c r="I152" s="100">
        <f>IF(ISNUMBER(G152), $B172 * H152, "")</f>
        <v>-154.63917525773195</v>
      </c>
      <c r="J152" s="13">
        <v>968</v>
      </c>
      <c r="K152" s="14">
        <f>IF(ISNUMBER(J152), (J152 - $B152) / $B152, "")</f>
        <v>-2.0618556701030928E-3</v>
      </c>
      <c r="L152" s="16">
        <f>IF(ISNUMBER(J152), $B172 * K152, "")</f>
        <v>-309.2783505154639</v>
      </c>
      <c r="M152" s="29">
        <v>967</v>
      </c>
      <c r="N152" s="14">
        <f>IF(ISNUMBER(M152), (M152 - $B152) / $B152, "")</f>
        <v>-3.092783505154639E-3</v>
      </c>
      <c r="O152" s="16">
        <f>IF(ISNUMBER(M152), $B172 * N152, "")</f>
        <v>-463.91752577319585</v>
      </c>
      <c r="Q152" s="274"/>
      <c r="R152" s="274"/>
      <c r="S152" s="274"/>
    </row>
    <row r="153" spans="1:19" ht="17.25" thickBot="1">
      <c r="A153" s="125" t="s">
        <v>234</v>
      </c>
      <c r="B153" s="126">
        <v>705</v>
      </c>
      <c r="C153" s="77">
        <v>2.8449501999999998E-3</v>
      </c>
      <c r="D153" s="15">
        <v>745</v>
      </c>
      <c r="E153" s="32">
        <f t="shared" ref="E153:E156" si="78">IF(ISNUMBER(D153), (D153 - $B153) / $B153, "")</f>
        <v>5.6737588652482268E-2</v>
      </c>
      <c r="F153" s="18">
        <f>IF(ISNUMBER(D153), $B172 * E153, "")</f>
        <v>8510.6382978723395</v>
      </c>
      <c r="G153" s="31">
        <v>733</v>
      </c>
      <c r="H153" s="32">
        <f t="shared" ref="H153:H156" si="79">IF(ISNUMBER(G153), (G153 - $B153) / $B153, "")</f>
        <v>3.971631205673759E-2</v>
      </c>
      <c r="I153" s="101">
        <f>IF(ISNUMBER(G153), $B172 * H153, "")</f>
        <v>5957.4468085106382</v>
      </c>
      <c r="J153" s="15">
        <v>731</v>
      </c>
      <c r="K153" s="32">
        <f t="shared" ref="K153:K156" si="80">IF(ISNUMBER(J153), (J153 - $B153) / $B153, "")</f>
        <v>3.6879432624113473E-2</v>
      </c>
      <c r="L153" s="18">
        <f>IF(ISNUMBER(J153), $B172 * K153, "")</f>
        <v>5531.9148936170213</v>
      </c>
      <c r="M153" s="31">
        <v>724</v>
      </c>
      <c r="N153" s="32">
        <f t="shared" ref="N153:N156" si="81">IF(ISNUMBER(M153), (M153 - $B153) / $B153, "")</f>
        <v>2.6950354609929079E-2</v>
      </c>
      <c r="O153" s="18">
        <f>IF(ISNUMBER(M153), $B172 * N153, "")</f>
        <v>4042.5531914893618</v>
      </c>
      <c r="Q153" s="274"/>
      <c r="R153" s="274"/>
      <c r="S153" s="274"/>
    </row>
    <row r="154" spans="1:19" ht="17.25" thickBot="1">
      <c r="A154" s="125" t="s">
        <v>162</v>
      </c>
      <c r="B154" s="126">
        <v>716</v>
      </c>
      <c r="C154" s="77">
        <v>1.3986014000000001E-3</v>
      </c>
      <c r="D154" s="15">
        <v>724</v>
      </c>
      <c r="E154" s="32">
        <f t="shared" si="78"/>
        <v>1.11731843575419E-2</v>
      </c>
      <c r="F154" s="18">
        <f>IF(ISNUMBER(D154), $B172 * E154, "")</f>
        <v>1675.977653631285</v>
      </c>
      <c r="G154" s="31">
        <v>721</v>
      </c>
      <c r="H154" s="32">
        <f t="shared" si="79"/>
        <v>6.9832402234636867E-3</v>
      </c>
      <c r="I154" s="101">
        <f>IF(ISNUMBER(G154), $B172 * H154, "")</f>
        <v>1047.4860335195531</v>
      </c>
      <c r="J154" s="15">
        <v>723</v>
      </c>
      <c r="K154" s="32">
        <f t="shared" si="80"/>
        <v>9.7765363128491621E-3</v>
      </c>
      <c r="L154" s="18">
        <f>IF(ISNUMBER(J154), $B172 * K154, "")</f>
        <v>1466.4804469273743</v>
      </c>
      <c r="M154" s="31">
        <v>727</v>
      </c>
      <c r="N154" s="32">
        <f t="shared" si="81"/>
        <v>1.5363128491620111E-2</v>
      </c>
      <c r="O154" s="18">
        <f>IF(ISNUMBER(M154), $B172 * N154, "")</f>
        <v>2304.4692737430169</v>
      </c>
      <c r="Q154" s="264"/>
      <c r="R154" s="264"/>
      <c r="S154" s="264"/>
    </row>
    <row r="155" spans="1:19" ht="17.25" thickBot="1">
      <c r="A155" s="125" t="s">
        <v>160</v>
      </c>
      <c r="B155" s="126">
        <v>107</v>
      </c>
      <c r="C155" s="77">
        <v>0</v>
      </c>
      <c r="D155" s="15">
        <v>108</v>
      </c>
      <c r="E155" s="32">
        <f t="shared" si="78"/>
        <v>9.3457943925233638E-3</v>
      </c>
      <c r="F155" s="18">
        <f>IF(ISNUMBER(D155), $B172 * E155, "")</f>
        <v>1401.8691588785045</v>
      </c>
      <c r="G155" s="31">
        <v>108</v>
      </c>
      <c r="H155" s="32">
        <f t="shared" si="79"/>
        <v>9.3457943925233638E-3</v>
      </c>
      <c r="I155" s="101">
        <f>IF(ISNUMBER(G155), $B172 * H155, "")</f>
        <v>1401.8691588785045</v>
      </c>
      <c r="J155" s="15">
        <v>109</v>
      </c>
      <c r="K155" s="32">
        <f t="shared" si="80"/>
        <v>1.8691588785046728E-2</v>
      </c>
      <c r="L155" s="18">
        <f>IF(ISNUMBER(J155), $B172 * K155, "")</f>
        <v>2803.7383177570091</v>
      </c>
      <c r="M155" s="31">
        <v>108</v>
      </c>
      <c r="N155" s="32">
        <f t="shared" si="81"/>
        <v>9.3457943925233638E-3</v>
      </c>
      <c r="O155" s="18">
        <f>IF(ISNUMBER(M155), $B172 * N155, "")</f>
        <v>1401.8691588785045</v>
      </c>
      <c r="Q155" s="264"/>
      <c r="R155" s="264"/>
      <c r="S155" s="264"/>
    </row>
    <row r="156" spans="1:19" ht="17.25" thickBot="1">
      <c r="A156" s="127" t="s">
        <v>57</v>
      </c>
      <c r="B156" s="128">
        <v>212</v>
      </c>
      <c r="C156" s="78">
        <v>0</v>
      </c>
      <c r="D156" s="20">
        <v>214</v>
      </c>
      <c r="E156" s="21">
        <f t="shared" si="78"/>
        <v>9.433962264150943E-3</v>
      </c>
      <c r="F156" s="22">
        <f>IF(ISNUMBER(D156), $B172 * E156, "")</f>
        <v>1415.0943396226414</v>
      </c>
      <c r="G156" s="30">
        <v>212</v>
      </c>
      <c r="H156" s="21">
        <f t="shared" si="79"/>
        <v>0</v>
      </c>
      <c r="I156" s="105">
        <f>IF(ISNUMBER(G156), $B172 * H156, "")</f>
        <v>0</v>
      </c>
      <c r="J156" s="20">
        <v>213</v>
      </c>
      <c r="K156" s="21">
        <f t="shared" si="80"/>
        <v>4.7169811320754715E-3</v>
      </c>
      <c r="L156" s="22">
        <f>IF(ISNUMBER(J156), $B172 * K156, "")</f>
        <v>707.54716981132071</v>
      </c>
      <c r="M156" s="30">
        <v>213</v>
      </c>
      <c r="N156" s="21">
        <f t="shared" si="81"/>
        <v>4.7169811320754715E-3</v>
      </c>
      <c r="O156" s="22">
        <f>IF(ISNUMBER(M156), $B172 * N156, "")</f>
        <v>707.54716981132071</v>
      </c>
      <c r="Q156" s="264"/>
      <c r="R156" s="264"/>
      <c r="S156" s="264"/>
    </row>
    <row r="157" spans="1:19" ht="17.25" thickBot="1">
      <c r="A157" s="125" t="s">
        <v>220</v>
      </c>
      <c r="B157" s="129">
        <v>192</v>
      </c>
      <c r="C157" s="80">
        <v>0</v>
      </c>
      <c r="D157" s="106">
        <v>199</v>
      </c>
      <c r="E157" s="107">
        <f>IF(ISNUMBER(D157), (D157 - $B157) / $B157, "")</f>
        <v>3.6458333333333336E-2</v>
      </c>
      <c r="F157" s="108">
        <f>IF(ISNUMBER(D157), $B172 * E157, "")</f>
        <v>5468.75</v>
      </c>
      <c r="G157" s="109">
        <v>202</v>
      </c>
      <c r="H157" s="107">
        <f>IF(ISNUMBER(G157), (G157 - $B157) / $B157, "")</f>
        <v>5.2083333333333336E-2</v>
      </c>
      <c r="I157" s="110">
        <f>IF(ISNUMBER(G157), $B172 * H157, "")</f>
        <v>7812.5</v>
      </c>
      <c r="J157" s="106">
        <v>201</v>
      </c>
      <c r="K157" s="107">
        <f>IF(ISNUMBER(J157), (J157 - $B157) / $B157, "")</f>
        <v>4.6875E-2</v>
      </c>
      <c r="L157" s="108">
        <f>IF(ISNUMBER(J157), $B172 * K157, "")</f>
        <v>7031.25</v>
      </c>
      <c r="M157" s="109">
        <v>202</v>
      </c>
      <c r="N157" s="107">
        <f>IF(ISNUMBER(M157), (M157 - $B157) / $B157, "")</f>
        <v>5.2083333333333336E-2</v>
      </c>
      <c r="O157" s="108">
        <f>IF(ISNUMBER(M157), $B172 * N157, "")</f>
        <v>7812.5</v>
      </c>
      <c r="Q157" s="264"/>
      <c r="R157" s="264"/>
      <c r="S157" s="264"/>
    </row>
    <row r="158" spans="1:19" ht="17.25" thickBot="1">
      <c r="A158" s="125" t="s">
        <v>330</v>
      </c>
      <c r="B158" s="126">
        <v>464</v>
      </c>
      <c r="C158" s="77">
        <v>0</v>
      </c>
      <c r="D158" s="15">
        <v>463</v>
      </c>
      <c r="E158" s="32">
        <f t="shared" ref="E158:E161" si="82">IF(ISNUMBER(D158), (D158 - $B158) / $B158, "")</f>
        <v>-2.1551724137931034E-3</v>
      </c>
      <c r="F158" s="18">
        <f>IF(ISNUMBER(D158), $B172 * E158, "")</f>
        <v>-323.27586206896552</v>
      </c>
      <c r="G158" s="31">
        <v>459</v>
      </c>
      <c r="H158" s="32">
        <f t="shared" ref="H158:H161" si="83">IF(ISNUMBER(G158), (G158 - $B158) / $B158, "")</f>
        <v>-1.0775862068965518E-2</v>
      </c>
      <c r="I158" s="101">
        <f>IF(ISNUMBER(G158), $B172 * H158, "")</f>
        <v>-1616.3793103448277</v>
      </c>
      <c r="J158" s="15">
        <v>460</v>
      </c>
      <c r="K158" s="32">
        <f t="shared" ref="K158:K161" si="84">IF(ISNUMBER(J158), (J158 - $B158) / $B158, "")</f>
        <v>-8.6206896551724137E-3</v>
      </c>
      <c r="L158" s="18">
        <f>IF(ISNUMBER(J158), $B172 * K158, "")</f>
        <v>-1293.1034482758621</v>
      </c>
      <c r="M158" s="31">
        <v>462</v>
      </c>
      <c r="N158" s="32">
        <f t="shared" ref="N158:N161" si="85">IF(ISNUMBER(M158), (M158 - $B158) / $B158, "")</f>
        <v>-4.3103448275862068E-3</v>
      </c>
      <c r="O158" s="18">
        <f>IF(ISNUMBER(M158), $B172 * N158, "")</f>
        <v>-646.55172413793105</v>
      </c>
      <c r="Q158" s="264"/>
      <c r="R158" s="264"/>
      <c r="S158" s="264"/>
    </row>
    <row r="159" spans="1:19" ht="17.25" thickBot="1">
      <c r="A159" s="125" t="s">
        <v>108</v>
      </c>
      <c r="B159" s="126">
        <v>172</v>
      </c>
      <c r="C159" s="77">
        <v>0</v>
      </c>
      <c r="D159" s="15">
        <v>175</v>
      </c>
      <c r="E159" s="32">
        <f t="shared" si="82"/>
        <v>1.7441860465116279E-2</v>
      </c>
      <c r="F159" s="18">
        <f>IF(ISNUMBER(D159), $B172 * E159, "")</f>
        <v>2616.2790697674418</v>
      </c>
      <c r="G159" s="31">
        <v>174</v>
      </c>
      <c r="H159" s="32">
        <f t="shared" si="83"/>
        <v>1.1627906976744186E-2</v>
      </c>
      <c r="I159" s="101">
        <f>IF(ISNUMBER(G159), $B172 * H159, "")</f>
        <v>1744.1860465116279</v>
      </c>
      <c r="J159" s="15">
        <v>174</v>
      </c>
      <c r="K159" s="32">
        <f t="shared" si="84"/>
        <v>1.1627906976744186E-2</v>
      </c>
      <c r="L159" s="18">
        <f>IF(ISNUMBER(J159), $B172 * K159, "")</f>
        <v>1744.1860465116279</v>
      </c>
      <c r="M159" s="31">
        <v>173</v>
      </c>
      <c r="N159" s="32">
        <f t="shared" si="85"/>
        <v>5.8139534883720929E-3</v>
      </c>
      <c r="O159" s="18">
        <f>IF(ISNUMBER(M159), $B172 * N159, "")</f>
        <v>872.09302325581393</v>
      </c>
      <c r="Q159" s="264"/>
      <c r="R159" s="264"/>
      <c r="S159" s="264"/>
    </row>
    <row r="160" spans="1:19" ht="17.25" thickBot="1">
      <c r="A160" s="125" t="s">
        <v>192</v>
      </c>
      <c r="B160" s="126">
        <v>129</v>
      </c>
      <c r="C160" s="77">
        <v>0</v>
      </c>
      <c r="D160" s="15">
        <v>133</v>
      </c>
      <c r="E160" s="32">
        <f t="shared" si="82"/>
        <v>3.1007751937984496E-2</v>
      </c>
      <c r="F160" s="18">
        <f>IF(ISNUMBER(D160), $B172 * E160, "")</f>
        <v>4651.1627906976746</v>
      </c>
      <c r="G160" s="31">
        <v>132</v>
      </c>
      <c r="H160" s="32">
        <f t="shared" si="83"/>
        <v>2.3255813953488372E-2</v>
      </c>
      <c r="I160" s="101">
        <f>IF(ISNUMBER(G160), $B172 * H160, "")</f>
        <v>3488.3720930232557</v>
      </c>
      <c r="J160" s="15">
        <v>132</v>
      </c>
      <c r="K160" s="32">
        <f t="shared" si="84"/>
        <v>2.3255813953488372E-2</v>
      </c>
      <c r="L160" s="18">
        <f>IF(ISNUMBER(J160), $B172 * K160, "")</f>
        <v>3488.3720930232557</v>
      </c>
      <c r="M160" s="31">
        <v>133</v>
      </c>
      <c r="N160" s="32">
        <f t="shared" si="85"/>
        <v>3.1007751937984496E-2</v>
      </c>
      <c r="O160" s="18">
        <f>IF(ISNUMBER(M160), $B172 * N160, "")</f>
        <v>4651.1627906976746</v>
      </c>
      <c r="Q160" s="33"/>
      <c r="R160" s="33"/>
    </row>
    <row r="161" spans="1:19" ht="17.25" thickBot="1">
      <c r="A161" s="130" t="s">
        <v>112</v>
      </c>
      <c r="B161" s="131">
        <v>923</v>
      </c>
      <c r="C161" s="79">
        <v>-3.2397407999999999E-3</v>
      </c>
      <c r="D161" s="24">
        <v>926</v>
      </c>
      <c r="E161" s="25">
        <f t="shared" si="82"/>
        <v>3.2502708559046588E-3</v>
      </c>
      <c r="F161" s="104">
        <f>IF(ISNUMBER(D161), $B172 * E161, "")</f>
        <v>487.54062838569882</v>
      </c>
      <c r="G161" s="102">
        <v>921</v>
      </c>
      <c r="H161" s="25">
        <f t="shared" si="83"/>
        <v>-2.1668472372697724E-3</v>
      </c>
      <c r="I161" s="103">
        <f>IF(ISNUMBER(G161), $B172 * H161, "")</f>
        <v>-325.02708559046584</v>
      </c>
      <c r="J161" s="24">
        <v>921</v>
      </c>
      <c r="K161" s="25">
        <f t="shared" si="84"/>
        <v>-2.1668472372697724E-3</v>
      </c>
      <c r="L161" s="104">
        <f>IF(ISNUMBER(J161), $B172 * K161, "")</f>
        <v>-325.02708559046584</v>
      </c>
      <c r="M161" s="102">
        <v>916</v>
      </c>
      <c r="N161" s="25">
        <f t="shared" si="85"/>
        <v>-7.5839653304442039E-3</v>
      </c>
      <c r="O161" s="104">
        <f>IF(ISNUMBER(M161), $B172 * N161, "")</f>
        <v>-1137.5947995666306</v>
      </c>
      <c r="Q161" s="265"/>
      <c r="R161" s="266"/>
      <c r="S161" s="267"/>
    </row>
    <row r="162" spans="1:19">
      <c r="A162" s="123" t="s">
        <v>212</v>
      </c>
      <c r="B162" s="124">
        <v>975</v>
      </c>
      <c r="C162" s="76">
        <v>-4.0858018000000003E-3</v>
      </c>
      <c r="D162" s="13">
        <v>980</v>
      </c>
      <c r="E162" s="14">
        <f>IF(ISNUMBER(D162), (D162 - $B162) / $B162, "")</f>
        <v>5.1282051282051282E-3</v>
      </c>
      <c r="F162" s="16">
        <f>IF(ISNUMBER(D162), $B172 * E162, "")</f>
        <v>769.23076923076928</v>
      </c>
      <c r="G162" s="29">
        <v>975</v>
      </c>
      <c r="H162" s="14">
        <f>IF(ISNUMBER(G162), (G162 - $B162) / $B162, "")</f>
        <v>0</v>
      </c>
      <c r="I162" s="100">
        <f>IF(ISNUMBER(G162), $B172 * H162, "")</f>
        <v>0</v>
      </c>
      <c r="J162" s="13">
        <v>977</v>
      </c>
      <c r="K162" s="14">
        <f>IF(ISNUMBER(J162), (J162 - $B162) / $B162, "")</f>
        <v>2.0512820512820513E-3</v>
      </c>
      <c r="L162" s="16">
        <f>IF(ISNUMBER(J162), $B172 * K162, "")</f>
        <v>307.69230769230768</v>
      </c>
      <c r="M162" s="29">
        <v>977</v>
      </c>
      <c r="N162" s="14">
        <f>IF(ISNUMBER(M162), (M162 - $B162) / $B162, "")</f>
        <v>2.0512820512820513E-3</v>
      </c>
      <c r="O162" s="16">
        <f>IF(ISNUMBER(M162), $B172 * N162, "")</f>
        <v>307.69230769230768</v>
      </c>
      <c r="Q162" s="268"/>
      <c r="R162" s="269"/>
      <c r="S162" s="270"/>
    </row>
    <row r="163" spans="1:19" ht="17.25" thickBot="1">
      <c r="A163" s="125" t="s">
        <v>51</v>
      </c>
      <c r="B163" s="126">
        <v>455</v>
      </c>
      <c r="C163" s="77">
        <v>-6.5502182999999997E-3</v>
      </c>
      <c r="D163" s="15">
        <v>459</v>
      </c>
      <c r="E163" s="32">
        <f t="shared" ref="E163:E166" si="86">IF(ISNUMBER(D163), (D163 - $B163) / $B163, "")</f>
        <v>8.7912087912087912E-3</v>
      </c>
      <c r="F163" s="18">
        <f>IF(ISNUMBER(D163), $B172 * E163, "")</f>
        <v>1318.6813186813188</v>
      </c>
      <c r="G163" s="31">
        <v>459</v>
      </c>
      <c r="H163" s="32">
        <f t="shared" ref="H163:H166" si="87">IF(ISNUMBER(G163), (G163 - $B163) / $B163, "")</f>
        <v>8.7912087912087912E-3</v>
      </c>
      <c r="I163" s="101">
        <f>IF(ISNUMBER(G163), $B172 * H163, "")</f>
        <v>1318.6813186813188</v>
      </c>
      <c r="J163" s="15">
        <v>458</v>
      </c>
      <c r="K163" s="32">
        <f t="shared" ref="K163:K166" si="88">IF(ISNUMBER(J163), (J163 - $B163) / $B163, "")</f>
        <v>6.5934065934065934E-3</v>
      </c>
      <c r="L163" s="18">
        <f>IF(ISNUMBER(J163), $B172 * K163, "")</f>
        <v>989.01098901098896</v>
      </c>
      <c r="M163" s="31">
        <v>457</v>
      </c>
      <c r="N163" s="32">
        <f t="shared" ref="N163:N166" si="89">IF(ISNUMBER(M163), (M163 - $B163) / $B163, "")</f>
        <v>4.3956043956043956E-3</v>
      </c>
      <c r="O163" s="18">
        <f>IF(ISNUMBER(M163), $B172 * N163, "")</f>
        <v>659.34065934065939</v>
      </c>
      <c r="Q163" s="271"/>
      <c r="R163" s="272"/>
      <c r="S163" s="273"/>
    </row>
    <row r="164" spans="1:19" ht="17.25" thickBot="1">
      <c r="A164" s="125" t="s">
        <v>150</v>
      </c>
      <c r="B164" s="126">
        <v>122</v>
      </c>
      <c r="C164" s="77">
        <v>-8.1300812999999996E-3</v>
      </c>
      <c r="D164" s="15">
        <v>123</v>
      </c>
      <c r="E164" s="32">
        <f t="shared" si="86"/>
        <v>8.1967213114754103E-3</v>
      </c>
      <c r="F164" s="18">
        <f>IF(ISNUMBER(D164), $B172 * E164, "")</f>
        <v>1229.5081967213116</v>
      </c>
      <c r="G164" s="31">
        <v>123</v>
      </c>
      <c r="H164" s="32">
        <f t="shared" si="87"/>
        <v>8.1967213114754103E-3</v>
      </c>
      <c r="I164" s="101">
        <f>IF(ISNUMBER(G164), $B172 * H164, "")</f>
        <v>1229.5081967213116</v>
      </c>
      <c r="J164" s="15">
        <v>123</v>
      </c>
      <c r="K164" s="32">
        <f t="shared" si="88"/>
        <v>8.1967213114754103E-3</v>
      </c>
      <c r="L164" s="18">
        <f>IF(ISNUMBER(J164), $B172 * K164, "")</f>
        <v>1229.5081967213116</v>
      </c>
      <c r="M164" s="31">
        <v>123</v>
      </c>
      <c r="N164" s="32">
        <f t="shared" si="89"/>
        <v>8.1967213114754103E-3</v>
      </c>
      <c r="O164" s="18">
        <f>IF(ISNUMBER(M164), $B172 * N164, "")</f>
        <v>1229.5081967213116</v>
      </c>
      <c r="Q164" s="264"/>
      <c r="R164" s="264"/>
      <c r="S164" s="264"/>
    </row>
    <row r="165" spans="1:19" ht="17.25" thickBot="1">
      <c r="A165" s="125" t="s">
        <v>142</v>
      </c>
      <c r="B165" s="126">
        <v>114</v>
      </c>
      <c r="C165" s="77">
        <v>-8.6956522000000008E-3</v>
      </c>
      <c r="D165" s="15">
        <v>115</v>
      </c>
      <c r="E165" s="32">
        <f t="shared" si="86"/>
        <v>8.771929824561403E-3</v>
      </c>
      <c r="F165" s="18">
        <f>IF(ISNUMBER(D165), $B172 * E165, "")</f>
        <v>1315.7894736842104</v>
      </c>
      <c r="G165" s="31">
        <v>115</v>
      </c>
      <c r="H165" s="32">
        <f t="shared" si="87"/>
        <v>8.771929824561403E-3</v>
      </c>
      <c r="I165" s="101">
        <f>IF(ISNUMBER(G165), $B172 * H165, "")</f>
        <v>1315.7894736842104</v>
      </c>
      <c r="J165" s="15">
        <v>114</v>
      </c>
      <c r="K165" s="32">
        <f t="shared" si="88"/>
        <v>0</v>
      </c>
      <c r="L165" s="18">
        <f>IF(ISNUMBER(J165), $B172 * K165, "")</f>
        <v>0</v>
      </c>
      <c r="M165" s="31">
        <v>114</v>
      </c>
      <c r="N165" s="32">
        <f t="shared" si="89"/>
        <v>0</v>
      </c>
      <c r="O165" s="18">
        <f>IF(ISNUMBER(M165), $B172 * N165, "")</f>
        <v>0</v>
      </c>
      <c r="Q165" s="274"/>
      <c r="R165" s="274"/>
      <c r="S165" s="274"/>
    </row>
    <row r="166" spans="1:19" ht="17.25" thickBot="1">
      <c r="A166" s="127" t="s">
        <v>126</v>
      </c>
      <c r="B166" s="128">
        <v>157</v>
      </c>
      <c r="C166" s="78">
        <v>-1.2578616399999999E-2</v>
      </c>
      <c r="D166" s="20">
        <v>163</v>
      </c>
      <c r="E166" s="21">
        <f t="shared" si="86"/>
        <v>3.8216560509554139E-2</v>
      </c>
      <c r="F166" s="22">
        <f>IF(ISNUMBER(D166), $B172 * E166, "")</f>
        <v>5732.4840764331211</v>
      </c>
      <c r="G166" s="30">
        <v>162</v>
      </c>
      <c r="H166" s="21">
        <f t="shared" si="87"/>
        <v>3.1847133757961783E-2</v>
      </c>
      <c r="I166" s="105">
        <f>IF(ISNUMBER(G166), $B172 * H166, "")</f>
        <v>4777.0700636942674</v>
      </c>
      <c r="J166" s="20">
        <v>167</v>
      </c>
      <c r="K166" s="21">
        <f t="shared" si="88"/>
        <v>6.3694267515923567E-2</v>
      </c>
      <c r="L166" s="22">
        <f>IF(ISNUMBER(J166), $B172 * K166, "")</f>
        <v>9554.1401273885349</v>
      </c>
      <c r="M166" s="30">
        <v>168</v>
      </c>
      <c r="N166" s="21">
        <f t="shared" si="89"/>
        <v>7.0063694267515922E-2</v>
      </c>
      <c r="O166" s="22">
        <f>IF(ISNUMBER(M166), $B172 * N166, "")</f>
        <v>10509.554140127388</v>
      </c>
      <c r="Q166" s="274"/>
      <c r="R166" s="274"/>
      <c r="S166" s="274"/>
    </row>
    <row r="167" spans="1:19" ht="17.25" thickBot="1">
      <c r="A167" s="125" t="s">
        <v>204</v>
      </c>
      <c r="B167" s="129">
        <v>854</v>
      </c>
      <c r="C167" s="80">
        <v>-1.2716763000000001E-2</v>
      </c>
      <c r="D167" s="106">
        <v>864</v>
      </c>
      <c r="E167" s="107">
        <f>IF(ISNUMBER(D167), (D167 - $B167) / $B167, "")</f>
        <v>1.1709601873536301E-2</v>
      </c>
      <c r="F167" s="108">
        <f>IF(ISNUMBER(D167), $B172 * E167, "")</f>
        <v>1756.440281030445</v>
      </c>
      <c r="G167" s="109">
        <v>865</v>
      </c>
      <c r="H167" s="107">
        <f>IF(ISNUMBER(G167), (G167 - $B167) / $B167, "")</f>
        <v>1.288056206088993E-2</v>
      </c>
      <c r="I167" s="110">
        <f>IF(ISNUMBER(G167), $B172 * H167, "")</f>
        <v>1932.0843091334896</v>
      </c>
      <c r="J167" s="106">
        <v>860</v>
      </c>
      <c r="K167" s="107">
        <f>IF(ISNUMBER(J167), (J167 - $B167) / $B167, "")</f>
        <v>7.0257611241217799E-3</v>
      </c>
      <c r="L167" s="108">
        <f>IF(ISNUMBER(J167), $B172 * K167, "")</f>
        <v>1053.8641686182671</v>
      </c>
      <c r="M167" s="109">
        <v>859</v>
      </c>
      <c r="N167" s="107">
        <f>IF(ISNUMBER(M167), (M167 - $B167) / $B167, "")</f>
        <v>5.8548009367681503E-3</v>
      </c>
      <c r="O167" s="108">
        <f>IF(ISNUMBER(M167), $B172 * N167, "")</f>
        <v>878.22014051522251</v>
      </c>
      <c r="Q167" s="264"/>
      <c r="R167" s="264"/>
      <c r="S167" s="264"/>
    </row>
    <row r="168" spans="1:19" ht="17.25" thickBot="1">
      <c r="A168" s="125" t="s">
        <v>128</v>
      </c>
      <c r="B168" s="126">
        <v>147</v>
      </c>
      <c r="C168" s="77">
        <v>-1.34228188E-2</v>
      </c>
      <c r="D168" s="15">
        <v>147</v>
      </c>
      <c r="E168" s="32">
        <f t="shared" ref="E168:E171" si="90">IF(ISNUMBER(D168), (D168 - $B168) / $B168, "")</f>
        <v>0</v>
      </c>
      <c r="F168" s="18">
        <f>IF(ISNUMBER(D168), $B172 * E168, "")</f>
        <v>0</v>
      </c>
      <c r="G168" s="31">
        <v>145</v>
      </c>
      <c r="H168" s="32">
        <f t="shared" ref="H168:H171" si="91">IF(ISNUMBER(G168), (G168 - $B168) / $B168, "")</f>
        <v>-1.3605442176870748E-2</v>
      </c>
      <c r="I168" s="101">
        <f>IF(ISNUMBER(G168), $B172 * H168, "")</f>
        <v>-2040.8163265306121</v>
      </c>
      <c r="J168" s="15">
        <v>147</v>
      </c>
      <c r="K168" s="32">
        <f t="shared" ref="K168:K171" si="92">IF(ISNUMBER(J168), (J168 - $B168) / $B168, "")</f>
        <v>0</v>
      </c>
      <c r="L168" s="18">
        <f>IF(ISNUMBER(J168), $B172 * K168, "")</f>
        <v>0</v>
      </c>
      <c r="M168" s="31">
        <v>146</v>
      </c>
      <c r="N168" s="32">
        <f t="shared" ref="N168:N171" si="93">IF(ISNUMBER(M168), (M168 - $B168) / $B168, "")</f>
        <v>-6.8027210884353739E-3</v>
      </c>
      <c r="O168" s="18">
        <f>IF(ISNUMBER(M168), $B172 * N168, "")</f>
        <v>-1020.408163265306</v>
      </c>
      <c r="Q168" s="264"/>
      <c r="R168" s="264"/>
      <c r="S168" s="264"/>
    </row>
    <row r="169" spans="1:19" ht="17.25" thickBot="1">
      <c r="A169" s="125" t="s">
        <v>264</v>
      </c>
      <c r="B169" s="126">
        <v>294</v>
      </c>
      <c r="C169" s="77">
        <v>-1.34228188E-2</v>
      </c>
      <c r="D169" s="15">
        <v>302</v>
      </c>
      <c r="E169" s="32">
        <f t="shared" si="90"/>
        <v>2.7210884353741496E-2</v>
      </c>
      <c r="F169" s="18">
        <f>IF(ISNUMBER(D169), $B172 * E169, "")</f>
        <v>4081.6326530612241</v>
      </c>
      <c r="G169" s="31">
        <v>302</v>
      </c>
      <c r="H169" s="32">
        <f t="shared" si="91"/>
        <v>2.7210884353741496E-2</v>
      </c>
      <c r="I169" s="101">
        <f>IF(ISNUMBER(G169), $B172 * H169, "")</f>
        <v>4081.6326530612241</v>
      </c>
      <c r="J169" s="15">
        <v>300</v>
      </c>
      <c r="K169" s="32">
        <f t="shared" si="92"/>
        <v>2.0408163265306121E-2</v>
      </c>
      <c r="L169" s="18">
        <f>IF(ISNUMBER(J169), $B172 * K169, "")</f>
        <v>3061.2244897959181</v>
      </c>
      <c r="M169" s="31">
        <v>301</v>
      </c>
      <c r="N169" s="32">
        <f t="shared" si="93"/>
        <v>2.3809523809523808E-2</v>
      </c>
      <c r="O169" s="18">
        <f>IF(ISNUMBER(M169), $B172 * N169, "")</f>
        <v>3571.4285714285711</v>
      </c>
      <c r="Q169" s="264"/>
      <c r="R169" s="264"/>
      <c r="S169" s="264"/>
    </row>
    <row r="170" spans="1:19">
      <c r="A170" s="125" t="s">
        <v>238</v>
      </c>
      <c r="B170" s="126">
        <v>183</v>
      </c>
      <c r="C170" s="77">
        <v>-2.1390374300000001E-2</v>
      </c>
      <c r="D170" s="15">
        <v>189</v>
      </c>
      <c r="E170" s="32">
        <f t="shared" si="90"/>
        <v>3.2786885245901641E-2</v>
      </c>
      <c r="F170" s="18">
        <f>IF(ISNUMBER(D170), $B172 * E170, "")</f>
        <v>4918.0327868852464</v>
      </c>
      <c r="G170" s="31">
        <v>189</v>
      </c>
      <c r="H170" s="32">
        <f t="shared" si="91"/>
        <v>3.2786885245901641E-2</v>
      </c>
      <c r="I170" s="101">
        <f>IF(ISNUMBER(G170), $B172 * H170, "")</f>
        <v>4918.0327868852464</v>
      </c>
      <c r="J170" s="15">
        <v>189</v>
      </c>
      <c r="K170" s="32">
        <f t="shared" si="92"/>
        <v>3.2786885245901641E-2</v>
      </c>
      <c r="L170" s="18">
        <f>IF(ISNUMBER(J170), $B172 * K170, "")</f>
        <v>4918.0327868852464</v>
      </c>
      <c r="M170" s="31">
        <v>190</v>
      </c>
      <c r="N170" s="32">
        <f t="shared" si="93"/>
        <v>3.825136612021858E-2</v>
      </c>
      <c r="O170" s="18">
        <f>IF(ISNUMBER(M170), $B172 * N170, "")</f>
        <v>5737.7049180327867</v>
      </c>
      <c r="Q170" s="253"/>
      <c r="R170" s="254"/>
      <c r="S170" s="255"/>
    </row>
    <row r="171" spans="1:19" ht="17.25" thickBot="1">
      <c r="A171" s="130" t="s">
        <v>216</v>
      </c>
      <c r="B171" s="131">
        <v>308</v>
      </c>
      <c r="C171" s="79">
        <v>-8.05970149E-2</v>
      </c>
      <c r="D171" s="24">
        <v>318</v>
      </c>
      <c r="E171" s="25">
        <f t="shared" si="90"/>
        <v>3.2467532467532464E-2</v>
      </c>
      <c r="F171" s="104">
        <f>IF(ISNUMBER(D171), $B172 * E171, "")</f>
        <v>4870.1298701298692</v>
      </c>
      <c r="G171" s="102">
        <v>319</v>
      </c>
      <c r="H171" s="25">
        <f t="shared" si="91"/>
        <v>3.5714285714285712E-2</v>
      </c>
      <c r="I171" s="103">
        <f>IF(ISNUMBER(G171), $B172 * H171, "")</f>
        <v>5357.1428571428569</v>
      </c>
      <c r="J171" s="24">
        <v>320</v>
      </c>
      <c r="K171" s="25">
        <f t="shared" si="92"/>
        <v>3.896103896103896E-2</v>
      </c>
      <c r="L171" s="104">
        <f>IF(ISNUMBER(J171), $B172 * K171, "")</f>
        <v>5844.1558441558436</v>
      </c>
      <c r="M171" s="102">
        <v>316</v>
      </c>
      <c r="N171" s="25">
        <f t="shared" si="93"/>
        <v>2.5974025974025976E-2</v>
      </c>
      <c r="O171" s="104">
        <f>IF(ISNUMBER(M171), $B172 * N171, "")</f>
        <v>3896.1038961038962</v>
      </c>
      <c r="Q171" s="256"/>
      <c r="R171" s="257"/>
      <c r="S171" s="258"/>
    </row>
    <row r="172" spans="1:19" ht="17.25" thickBot="1">
      <c r="A172" s="132" t="s">
        <v>268</v>
      </c>
      <c r="B172" s="317">
        <f>$B$37</f>
        <v>150000</v>
      </c>
      <c r="C172" s="318"/>
      <c r="D172" s="26" t="s">
        <v>269</v>
      </c>
      <c r="E172" s="27">
        <f>IF(COUNT(E152:E171), SUM(E152:E171) / COUNT(E152:E171), 0)</f>
        <v>1.7659479909816086E-2</v>
      </c>
      <c r="F172" s="28">
        <f>SUM(F152:F171)</f>
        <v>52978.439729448262</v>
      </c>
      <c r="G172" s="26" t="s">
        <v>269</v>
      </c>
      <c r="H172" s="27">
        <f>IF(COUNT(H152:H171), SUM(H152:H171) / COUNT(H152:H171), 0)</f>
        <v>1.4081646633907957E-2</v>
      </c>
      <c r="I172" s="28">
        <f>SUM(I152:I171)</f>
        <v>42244.939901723861</v>
      </c>
      <c r="J172" s="26" t="s">
        <v>269</v>
      </c>
      <c r="K172" s="27">
        <f>IF(COUNT(K152:K171), SUM(K152:K171) / COUNT(K152:K171), 0)</f>
        <v>1.5934569664511414E-2</v>
      </c>
      <c r="L172" s="28">
        <f>SUM(L152:L171)</f>
        <v>47803.708993534237</v>
      </c>
      <c r="M172" s="26" t="s">
        <v>269</v>
      </c>
      <c r="N172" s="27">
        <f>IF(COUNT(N152:N171), SUM(N152:N171) / COUNT(N152:N171), 0)</f>
        <v>1.5104425075031593E-2</v>
      </c>
      <c r="O172" s="28">
        <f>SUM(O152:O171)</f>
        <v>45313.275225094767</v>
      </c>
      <c r="Q172" s="259"/>
      <c r="R172" s="260"/>
      <c r="S172" s="261"/>
    </row>
    <row r="174" spans="1:19" ht="17.25" thickBot="1"/>
    <row r="175" spans="1:19" ht="17.25" thickBot="1">
      <c r="A175" s="275" t="s">
        <v>253</v>
      </c>
      <c r="B175" s="276"/>
      <c r="C175" s="276"/>
      <c r="D175" s="276"/>
      <c r="E175" s="276"/>
      <c r="F175" s="276"/>
      <c r="G175" s="276"/>
      <c r="H175" s="276"/>
      <c r="I175" s="276"/>
      <c r="J175" s="276"/>
      <c r="K175" s="276"/>
      <c r="L175" s="276"/>
      <c r="M175" s="276"/>
      <c r="N175" s="276"/>
      <c r="O175" s="277"/>
      <c r="Q175" s="274"/>
      <c r="R175" s="274"/>
      <c r="S175" s="274"/>
    </row>
    <row r="176" spans="1:19" ht="17.25" thickBot="1">
      <c r="A176" s="245" t="s">
        <v>265</v>
      </c>
      <c r="B176" s="275" t="s">
        <v>49</v>
      </c>
      <c r="C176" s="277"/>
      <c r="D176" s="275" t="s">
        <v>58</v>
      </c>
      <c r="E176" s="276"/>
      <c r="F176" s="277"/>
      <c r="G176" s="278">
        <f>_xlfn.IFNA(VLOOKUP(B176, 현재가테이블!$B$2:$D$200, 2, FALSE), "-")</f>
        <v>74050000</v>
      </c>
      <c r="H176" s="279"/>
      <c r="I176" s="280"/>
      <c r="J176" s="275" t="s">
        <v>59</v>
      </c>
      <c r="K176" s="276"/>
      <c r="L176" s="277"/>
      <c r="M176" s="281">
        <f>_xlfn.IFNA(VLOOKUP(B176, 현재가테이블!$B$2:$D$200, 3, FALSE), "-")</f>
        <v>-1.04236269E-2</v>
      </c>
      <c r="N176" s="282"/>
      <c r="O176" s="283"/>
      <c r="Q176" s="274"/>
      <c r="R176" s="274"/>
      <c r="S176" s="274"/>
    </row>
    <row r="177" spans="1:19" ht="17.25" thickBot="1">
      <c r="A177" s="319" t="s">
        <v>55</v>
      </c>
      <c r="B177" s="315" t="str">
        <f>TEXT($G$1, "[$-ko-KR]yyyy-mm-dd(ddd) ") &amp; "오전 00:00"</f>
        <v>2021-10-23(토) 오전 00:00</v>
      </c>
      <c r="C177" s="316"/>
      <c r="D177" s="288" t="str">
        <f>TEXT($G$1, "[$-ko-KR]yyyy-mm-dd(ddd) ") &amp; "오후 14:00"</f>
        <v>2021-10-23(토) 오후 14:00</v>
      </c>
      <c r="E177" s="289"/>
      <c r="F177" s="290"/>
      <c r="G177" s="288" t="str">
        <f>TEXT($G$1, "[$-ko-KR]yyyy-mm-dd(ddd) ") &amp; "오후 19:00"</f>
        <v>2021-10-23(토) 오후 19:00</v>
      </c>
      <c r="H177" s="289"/>
      <c r="I177" s="290"/>
      <c r="J177" s="288" t="str">
        <f>TEXT($G$1, "[$-ko-KR]yyyy-mm-dd(ddd) ") &amp; "오후 21:00"</f>
        <v>2021-10-23(토) 오후 21:00</v>
      </c>
      <c r="K177" s="289"/>
      <c r="L177" s="290"/>
      <c r="M177" s="288" t="str">
        <f>TEXT($G$1+1, "[$-ko-KR]yyyy-mm-dd(ddd) ") &amp; "오전 00:00"</f>
        <v>2021-10-24(일) 오전 00:00</v>
      </c>
      <c r="N177" s="289"/>
      <c r="O177" s="290"/>
      <c r="Q177" s="274"/>
      <c r="R177" s="274"/>
      <c r="S177" s="274"/>
    </row>
    <row r="178" spans="1:19" ht="17.25" thickBot="1">
      <c r="A178" s="320"/>
      <c r="B178" s="121" t="s">
        <v>58</v>
      </c>
      <c r="C178" s="122" t="s">
        <v>59</v>
      </c>
      <c r="D178" s="2" t="s">
        <v>58</v>
      </c>
      <c r="E178" s="10" t="s">
        <v>266</v>
      </c>
      <c r="F178" s="11" t="s">
        <v>267</v>
      </c>
      <c r="G178" s="246" t="s">
        <v>58</v>
      </c>
      <c r="H178" s="247" t="s">
        <v>266</v>
      </c>
      <c r="I178" s="248" t="s">
        <v>267</v>
      </c>
      <c r="J178" s="10" t="s">
        <v>58</v>
      </c>
      <c r="K178" s="10" t="s">
        <v>266</v>
      </c>
      <c r="L178" s="115" t="s">
        <v>267</v>
      </c>
      <c r="M178" s="2" t="s">
        <v>58</v>
      </c>
      <c r="N178" s="10" t="s">
        <v>266</v>
      </c>
      <c r="O178" s="66" t="s">
        <v>267</v>
      </c>
      <c r="Q178" s="264"/>
      <c r="R178" s="264"/>
      <c r="S178" s="264"/>
    </row>
    <row r="179" spans="1:19" ht="17.25" thickBot="1">
      <c r="A179" s="123" t="s">
        <v>102</v>
      </c>
      <c r="B179" s="124">
        <v>1195</v>
      </c>
      <c r="C179" s="76">
        <v>-8.2987552000000006E-3</v>
      </c>
      <c r="D179" s="13">
        <v>1190</v>
      </c>
      <c r="E179" s="14">
        <f>IF(ISNUMBER(D179), (D179 - $B179) / $B179, "")</f>
        <v>-4.1841004184100415E-3</v>
      </c>
      <c r="F179" s="16">
        <f>IF(ISNUMBER(D179), $B199 * E179, "")</f>
        <v>-627.61506276150624</v>
      </c>
      <c r="G179" s="29">
        <v>1175</v>
      </c>
      <c r="H179" s="14">
        <f>IF(ISNUMBER(G179), (G179 - $B179) / $B179, "")</f>
        <v>-1.6736401673640166E-2</v>
      </c>
      <c r="I179" s="100">
        <f>IF(ISNUMBER(G179), $B199 * H179, "")</f>
        <v>-2510.460251046025</v>
      </c>
      <c r="J179" s="13">
        <v>1175</v>
      </c>
      <c r="K179" s="14">
        <f>IF(ISNUMBER(J179), (J179 - $B179) / $B179, "")</f>
        <v>-1.6736401673640166E-2</v>
      </c>
      <c r="L179" s="16">
        <f>IF(ISNUMBER(J179), $B199 * K179, "")</f>
        <v>-2510.460251046025</v>
      </c>
      <c r="M179" s="29">
        <v>1175</v>
      </c>
      <c r="N179" s="14">
        <f>IF(ISNUMBER(M179), (M179 - $B179) / $B179, "")</f>
        <v>-1.6736401673640166E-2</v>
      </c>
      <c r="O179" s="16">
        <f>IF(ISNUMBER(M179), $B199 * N179, "")</f>
        <v>-2510.460251046025</v>
      </c>
      <c r="Q179" s="274"/>
      <c r="R179" s="274"/>
      <c r="S179" s="274"/>
    </row>
    <row r="180" spans="1:19" ht="17.25" thickBot="1">
      <c r="A180" s="125" t="s">
        <v>142</v>
      </c>
      <c r="B180" s="126">
        <v>114</v>
      </c>
      <c r="C180" s="77">
        <v>-8.6956522000000008E-3</v>
      </c>
      <c r="D180" s="15">
        <v>115</v>
      </c>
      <c r="E180" s="32">
        <f t="shared" ref="E180:E183" si="94">IF(ISNUMBER(D180), (D180 - $B180) / $B180, "")</f>
        <v>8.771929824561403E-3</v>
      </c>
      <c r="F180" s="18">
        <f>IF(ISNUMBER(D180), $B199 * E180, "")</f>
        <v>1315.7894736842104</v>
      </c>
      <c r="G180" s="31">
        <v>115</v>
      </c>
      <c r="H180" s="32">
        <f t="shared" ref="H180:H183" si="95">IF(ISNUMBER(G180), (G180 - $B180) / $B180, "")</f>
        <v>8.771929824561403E-3</v>
      </c>
      <c r="I180" s="101">
        <f>IF(ISNUMBER(G180), $B199 * H180, "")</f>
        <v>1315.7894736842104</v>
      </c>
      <c r="J180" s="15">
        <v>114</v>
      </c>
      <c r="K180" s="32">
        <f t="shared" ref="K180:K183" si="96">IF(ISNUMBER(J180), (J180 - $B180) / $B180, "")</f>
        <v>0</v>
      </c>
      <c r="L180" s="18">
        <f>IF(ISNUMBER(J180), $B199 * K180, "")</f>
        <v>0</v>
      </c>
      <c r="M180" s="31">
        <v>114</v>
      </c>
      <c r="N180" s="32">
        <f t="shared" ref="N180:N183" si="97">IF(ISNUMBER(M180), (M180 - $B180) / $B180, "")</f>
        <v>0</v>
      </c>
      <c r="O180" s="18">
        <f>IF(ISNUMBER(M180), $B199 * N180, "")</f>
        <v>0</v>
      </c>
      <c r="Q180" s="274"/>
      <c r="R180" s="274"/>
      <c r="S180" s="274"/>
    </row>
    <row r="181" spans="1:19" ht="17.25" thickBot="1">
      <c r="A181" s="125" t="s">
        <v>100</v>
      </c>
      <c r="B181" s="126">
        <v>67060</v>
      </c>
      <c r="C181" s="77">
        <v>-1.2516566E-2</v>
      </c>
      <c r="D181" s="15">
        <v>67320</v>
      </c>
      <c r="E181" s="32">
        <f t="shared" si="94"/>
        <v>3.8771249627199524E-3</v>
      </c>
      <c r="F181" s="18">
        <f>IF(ISNUMBER(D181), $B199 * E181, "")</f>
        <v>581.56874440799288</v>
      </c>
      <c r="G181" s="31">
        <v>67040</v>
      </c>
      <c r="H181" s="32">
        <f t="shared" si="95"/>
        <v>-2.9824038174768865E-4</v>
      </c>
      <c r="I181" s="101">
        <f>IF(ISNUMBER(G181), $B199 * H181, "")</f>
        <v>-44.736057262153295</v>
      </c>
      <c r="J181" s="15">
        <v>67190</v>
      </c>
      <c r="K181" s="32">
        <f t="shared" si="96"/>
        <v>1.9385624813599762E-3</v>
      </c>
      <c r="L181" s="18">
        <f>IF(ISNUMBER(J181), $B199 * K181, "")</f>
        <v>290.78437220399644</v>
      </c>
      <c r="M181" s="31">
        <v>67300</v>
      </c>
      <c r="N181" s="32">
        <f t="shared" si="97"/>
        <v>3.5788845809722638E-3</v>
      </c>
      <c r="O181" s="18">
        <f>IF(ISNUMBER(M181), $B199 * N181, "")</f>
        <v>536.8326871458396</v>
      </c>
      <c r="Q181" s="264"/>
      <c r="R181" s="264"/>
      <c r="S181" s="264"/>
    </row>
    <row r="182" spans="1:19" ht="17.25" thickBot="1">
      <c r="A182" s="125" t="s">
        <v>126</v>
      </c>
      <c r="B182" s="126">
        <v>157</v>
      </c>
      <c r="C182" s="77">
        <v>-1.2578616399999999E-2</v>
      </c>
      <c r="D182" s="15">
        <v>163</v>
      </c>
      <c r="E182" s="32">
        <f t="shared" si="94"/>
        <v>3.8216560509554139E-2</v>
      </c>
      <c r="F182" s="18">
        <f>IF(ISNUMBER(D182), $B199 * E182, "")</f>
        <v>5732.4840764331211</v>
      </c>
      <c r="G182" s="31">
        <v>162</v>
      </c>
      <c r="H182" s="32">
        <f t="shared" si="95"/>
        <v>3.1847133757961783E-2</v>
      </c>
      <c r="I182" s="101">
        <f>IF(ISNUMBER(G182), $B199 * H182, "")</f>
        <v>4777.0700636942674</v>
      </c>
      <c r="J182" s="15">
        <v>167</v>
      </c>
      <c r="K182" s="32">
        <f t="shared" si="96"/>
        <v>6.3694267515923567E-2</v>
      </c>
      <c r="L182" s="18">
        <f>IF(ISNUMBER(J182), $B199 * K182, "")</f>
        <v>9554.1401273885349</v>
      </c>
      <c r="M182" s="31">
        <v>168</v>
      </c>
      <c r="N182" s="32">
        <f t="shared" si="97"/>
        <v>7.0063694267515922E-2</v>
      </c>
      <c r="O182" s="18">
        <f>IF(ISNUMBER(M182), $B199 * N182, "")</f>
        <v>10509.554140127388</v>
      </c>
      <c r="Q182" s="264"/>
      <c r="R182" s="264"/>
      <c r="S182" s="264"/>
    </row>
    <row r="183" spans="1:19" ht="17.25" thickBot="1">
      <c r="A183" s="127" t="s">
        <v>204</v>
      </c>
      <c r="B183" s="128">
        <v>854</v>
      </c>
      <c r="C183" s="78">
        <v>-1.2716763000000001E-2</v>
      </c>
      <c r="D183" s="20">
        <v>864</v>
      </c>
      <c r="E183" s="21">
        <f t="shared" si="94"/>
        <v>1.1709601873536301E-2</v>
      </c>
      <c r="F183" s="22">
        <f>IF(ISNUMBER(D183), $B199 * E183, "")</f>
        <v>1756.440281030445</v>
      </c>
      <c r="G183" s="30">
        <v>865</v>
      </c>
      <c r="H183" s="21">
        <f t="shared" si="95"/>
        <v>1.288056206088993E-2</v>
      </c>
      <c r="I183" s="105">
        <f>IF(ISNUMBER(G183), $B199 * H183, "")</f>
        <v>1932.0843091334896</v>
      </c>
      <c r="J183" s="20">
        <v>860</v>
      </c>
      <c r="K183" s="21">
        <f t="shared" si="96"/>
        <v>7.0257611241217799E-3</v>
      </c>
      <c r="L183" s="22">
        <f>IF(ISNUMBER(J183), $B199 * K183, "")</f>
        <v>1053.8641686182671</v>
      </c>
      <c r="M183" s="30">
        <v>859</v>
      </c>
      <c r="N183" s="21">
        <f t="shared" si="97"/>
        <v>5.8548009367681503E-3</v>
      </c>
      <c r="O183" s="22">
        <f>IF(ISNUMBER(M183), $B199 * N183, "")</f>
        <v>878.22014051522251</v>
      </c>
      <c r="Q183" s="264"/>
      <c r="R183" s="264"/>
      <c r="S183" s="264"/>
    </row>
    <row r="184" spans="1:19" ht="17.25" thickBot="1">
      <c r="A184" s="125" t="s">
        <v>63</v>
      </c>
      <c r="B184" s="129">
        <v>54410</v>
      </c>
      <c r="C184" s="80">
        <v>-1.28809869E-2</v>
      </c>
      <c r="D184" s="106">
        <v>54170</v>
      </c>
      <c r="E184" s="107">
        <f>IF(ISNUMBER(D184), (D184 - $B184) / $B184, "")</f>
        <v>-4.4109538687741225E-3</v>
      </c>
      <c r="F184" s="108">
        <f>IF(ISNUMBER(D184), $B199 * E184, "")</f>
        <v>-661.64308031611836</v>
      </c>
      <c r="G184" s="109">
        <v>54120</v>
      </c>
      <c r="H184" s="107">
        <f>IF(ISNUMBER(G184), (G184 - $B184) / $B184, "")</f>
        <v>-5.3299025914353981E-3</v>
      </c>
      <c r="I184" s="110">
        <f>IF(ISNUMBER(G184), $B199 * H184, "")</f>
        <v>-799.48538871530968</v>
      </c>
      <c r="J184" s="106">
        <v>54260</v>
      </c>
      <c r="K184" s="107">
        <f>IF(ISNUMBER(J184), (J184 - $B184) / $B184, "")</f>
        <v>-2.7568461679838264E-3</v>
      </c>
      <c r="L184" s="108">
        <f>IF(ISNUMBER(J184), $B199 * K184, "")</f>
        <v>-413.52692519757397</v>
      </c>
      <c r="M184" s="109">
        <v>54210</v>
      </c>
      <c r="N184" s="107">
        <f>IF(ISNUMBER(M184), (M184 - $B184) / $B184, "")</f>
        <v>-3.675794890645102E-3</v>
      </c>
      <c r="O184" s="108">
        <f>IF(ISNUMBER(M184), $B199 * N184, "")</f>
        <v>-551.3692335967653</v>
      </c>
      <c r="Q184" s="264"/>
      <c r="R184" s="264"/>
      <c r="S184" s="264"/>
    </row>
    <row r="185" spans="1:19" ht="17.25" thickBot="1">
      <c r="A185" s="125" t="s">
        <v>94</v>
      </c>
      <c r="B185" s="126">
        <v>4901000</v>
      </c>
      <c r="C185" s="77">
        <v>-1.3287698800000001E-2</v>
      </c>
      <c r="D185" s="15">
        <v>4928000</v>
      </c>
      <c r="E185" s="32">
        <f t="shared" ref="E185:E188" si="98">IF(ISNUMBER(D185), (D185 - $B185) / $B185, "")</f>
        <v>5.5090797796368092E-3</v>
      </c>
      <c r="F185" s="18">
        <f>IF(ISNUMBER(D185), $B199 * E185, "")</f>
        <v>826.36196694552143</v>
      </c>
      <c r="G185" s="31">
        <v>4898000</v>
      </c>
      <c r="H185" s="32">
        <f t="shared" ref="H185:H188" si="99">IF(ISNUMBER(G185), (G185 - $B185) / $B185, "")</f>
        <v>-6.1211997551520101E-4</v>
      </c>
      <c r="I185" s="101">
        <f>IF(ISNUMBER(G185), $B199 * H185, "")</f>
        <v>-91.817996327280156</v>
      </c>
      <c r="J185" s="15">
        <v>4937000</v>
      </c>
      <c r="K185" s="32">
        <f t="shared" ref="K185:K188" si="100">IF(ISNUMBER(J185), (J185 - $B185) / $B185, "")</f>
        <v>7.3454397061824116E-3</v>
      </c>
      <c r="L185" s="18">
        <f>IF(ISNUMBER(J185), $B199 * K185, "")</f>
        <v>1101.8159559273618</v>
      </c>
      <c r="M185" s="31">
        <v>4921000</v>
      </c>
      <c r="N185" s="32">
        <f t="shared" ref="N185:N188" si="101">IF(ISNUMBER(M185), (M185 - $B185) / $B185, "")</f>
        <v>4.0807998367680069E-3</v>
      </c>
      <c r="O185" s="18">
        <f>IF(ISNUMBER(M185), $B199 * N185, "")</f>
        <v>612.11997551520108</v>
      </c>
      <c r="Q185" s="264"/>
      <c r="R185" s="264"/>
      <c r="S185" s="264"/>
    </row>
    <row r="186" spans="1:19" ht="17.25" thickBot="1">
      <c r="A186" s="125" t="s">
        <v>128</v>
      </c>
      <c r="B186" s="126">
        <v>147</v>
      </c>
      <c r="C186" s="77">
        <v>-1.34228188E-2</v>
      </c>
      <c r="D186" s="15">
        <v>147</v>
      </c>
      <c r="E186" s="32">
        <f t="shared" si="98"/>
        <v>0</v>
      </c>
      <c r="F186" s="18">
        <f>IF(ISNUMBER(D186), $B199 * E186, "")</f>
        <v>0</v>
      </c>
      <c r="G186" s="31">
        <v>145</v>
      </c>
      <c r="H186" s="32">
        <f t="shared" si="99"/>
        <v>-1.3605442176870748E-2</v>
      </c>
      <c r="I186" s="101">
        <f>IF(ISNUMBER(G186), $B199 * H186, "")</f>
        <v>-2040.8163265306121</v>
      </c>
      <c r="J186" s="15">
        <v>147</v>
      </c>
      <c r="K186" s="32">
        <f t="shared" si="100"/>
        <v>0</v>
      </c>
      <c r="L186" s="18">
        <f>IF(ISNUMBER(J186), $B199 * K186, "")</f>
        <v>0</v>
      </c>
      <c r="M186" s="31">
        <v>146</v>
      </c>
      <c r="N186" s="32">
        <f t="shared" si="101"/>
        <v>-6.8027210884353739E-3</v>
      </c>
      <c r="O186" s="18">
        <f>IF(ISNUMBER(M186), $B199 * N186, "")</f>
        <v>-1020.408163265306</v>
      </c>
      <c r="Q186" s="264"/>
      <c r="R186" s="264"/>
      <c r="S186" s="264"/>
    </row>
    <row r="187" spans="1:19" ht="17.25" thickBot="1">
      <c r="A187" s="125" t="s">
        <v>264</v>
      </c>
      <c r="B187" s="126">
        <v>294</v>
      </c>
      <c r="C187" s="77">
        <v>-1.34228188E-2</v>
      </c>
      <c r="D187" s="15">
        <v>302</v>
      </c>
      <c r="E187" s="32">
        <f t="shared" si="98"/>
        <v>2.7210884353741496E-2</v>
      </c>
      <c r="F187" s="18">
        <f>IF(ISNUMBER(D187), $B199 * E187, "")</f>
        <v>4081.6326530612241</v>
      </c>
      <c r="G187" s="31">
        <v>302</v>
      </c>
      <c r="H187" s="32">
        <f t="shared" si="99"/>
        <v>2.7210884353741496E-2</v>
      </c>
      <c r="I187" s="101">
        <f>IF(ISNUMBER(G187), $B199 * H187, "")</f>
        <v>4081.6326530612241</v>
      </c>
      <c r="J187" s="15">
        <v>300</v>
      </c>
      <c r="K187" s="32">
        <f t="shared" si="100"/>
        <v>2.0408163265306121E-2</v>
      </c>
      <c r="L187" s="18">
        <f>IF(ISNUMBER(J187), $B199 * K187, "")</f>
        <v>3061.2244897959181</v>
      </c>
      <c r="M187" s="31">
        <v>301</v>
      </c>
      <c r="N187" s="32">
        <f t="shared" si="101"/>
        <v>2.3809523809523808E-2</v>
      </c>
      <c r="O187" s="18">
        <f>IF(ISNUMBER(M187), $B199 * N187, "")</f>
        <v>3571.4285714285711</v>
      </c>
      <c r="Q187" s="33"/>
      <c r="R187" s="33"/>
    </row>
    <row r="188" spans="1:19" ht="17.25" thickBot="1">
      <c r="A188" s="130" t="s">
        <v>148</v>
      </c>
      <c r="B188" s="131">
        <v>14.5</v>
      </c>
      <c r="C188" s="79">
        <v>-1.36054422E-2</v>
      </c>
      <c r="D188" s="24">
        <v>14.6</v>
      </c>
      <c r="E188" s="25">
        <f t="shared" si="98"/>
        <v>6.8965517241379067E-3</v>
      </c>
      <c r="F188" s="104">
        <f>IF(ISNUMBER(D188), $B199 * E188, "")</f>
        <v>1034.4827586206859</v>
      </c>
      <c r="G188" s="102">
        <v>14.4</v>
      </c>
      <c r="H188" s="25">
        <f t="shared" si="99"/>
        <v>-6.8965517241379067E-3</v>
      </c>
      <c r="I188" s="103">
        <f>IF(ISNUMBER(G188), $B199 * H188, "")</f>
        <v>-1034.4827586206859</v>
      </c>
      <c r="J188" s="24">
        <v>14.4</v>
      </c>
      <c r="K188" s="25">
        <f t="shared" si="100"/>
        <v>-6.8965517241379067E-3</v>
      </c>
      <c r="L188" s="104">
        <f>IF(ISNUMBER(J188), $B199 * K188, "")</f>
        <v>-1034.4827586206859</v>
      </c>
      <c r="M188" s="102">
        <v>14.4</v>
      </c>
      <c r="N188" s="25">
        <f t="shared" si="101"/>
        <v>-6.8965517241379067E-3</v>
      </c>
      <c r="O188" s="104">
        <f>IF(ISNUMBER(M188), $B199 * N188, "")</f>
        <v>-1034.4827586206859</v>
      </c>
      <c r="Q188" s="265"/>
      <c r="R188" s="266"/>
      <c r="S188" s="267"/>
    </row>
    <row r="189" spans="1:19">
      <c r="A189" s="123" t="s">
        <v>124</v>
      </c>
      <c r="B189" s="124">
        <v>237400</v>
      </c>
      <c r="C189" s="76">
        <v>-1.6977225700000001E-2</v>
      </c>
      <c r="D189" s="13">
        <v>236950</v>
      </c>
      <c r="E189" s="14">
        <f>IF(ISNUMBER(D189), (D189 - $B189) / $B189, "")</f>
        <v>-1.8955349620893007E-3</v>
      </c>
      <c r="F189" s="16">
        <f>IF(ISNUMBER(D189), $B199 * E189, "")</f>
        <v>-284.3302443133951</v>
      </c>
      <c r="G189" s="29">
        <v>235000</v>
      </c>
      <c r="H189" s="14">
        <f>IF(ISNUMBER(G189), (G189 - $B189) / $B189, "")</f>
        <v>-1.0109519797809604E-2</v>
      </c>
      <c r="I189" s="100">
        <f>IF(ISNUMBER(G189), $B199 * H189, "")</f>
        <v>-1516.4279696714407</v>
      </c>
      <c r="J189" s="13">
        <v>237050</v>
      </c>
      <c r="K189" s="14">
        <f>IF(ISNUMBER(J189), (J189 - $B189) / $B189, "")</f>
        <v>-1.4743049705139006E-3</v>
      </c>
      <c r="L189" s="16">
        <f>IF(ISNUMBER(J189), $B199 * K189, "")</f>
        <v>-221.14574557708511</v>
      </c>
      <c r="M189" s="29">
        <v>238950</v>
      </c>
      <c r="N189" s="14">
        <f>IF(ISNUMBER(M189), (M189 - $B189) / $B189, "")</f>
        <v>6.5290648694187022E-3</v>
      </c>
      <c r="O189" s="16">
        <f>IF(ISNUMBER(M189), $B199 * N189, "")</f>
        <v>979.35973041280533</v>
      </c>
      <c r="Q189" s="268"/>
      <c r="R189" s="269"/>
      <c r="S189" s="270"/>
    </row>
    <row r="190" spans="1:19" ht="17.25" thickBot="1">
      <c r="A190" s="125" t="s">
        <v>49</v>
      </c>
      <c r="B190" s="126">
        <v>75076000</v>
      </c>
      <c r="C190" s="77">
        <v>-1.72783915E-2</v>
      </c>
      <c r="D190" s="15">
        <v>74647000</v>
      </c>
      <c r="E190" s="32">
        <f t="shared" ref="E190:E193" si="102">IF(ISNUMBER(D190), (D190 - $B190) / $B190, "")</f>
        <v>-5.7142096009377167E-3</v>
      </c>
      <c r="F190" s="18">
        <f>IF(ISNUMBER(D190), $B199 * E190, "")</f>
        <v>-857.13144014065756</v>
      </c>
      <c r="G190" s="31">
        <v>74367000</v>
      </c>
      <c r="H190" s="32">
        <f t="shared" ref="H190:H193" si="103">IF(ISNUMBER(G190), (G190 - $B190) / $B190, "")</f>
        <v>-9.4437636528317964E-3</v>
      </c>
      <c r="I190" s="101">
        <f>IF(ISNUMBER(G190), $B199 * H190, "")</f>
        <v>-1416.5645479247694</v>
      </c>
      <c r="J190" s="15">
        <v>75118000</v>
      </c>
      <c r="K190" s="32">
        <f t="shared" ref="K190:K193" si="104">IF(ISNUMBER(J190), (J190 - $B190) / $B190, "")</f>
        <v>5.5943310778411206E-4</v>
      </c>
      <c r="L190" s="18">
        <f>IF(ISNUMBER(J190), $B199 * K190, "")</f>
        <v>83.914966167616811</v>
      </c>
      <c r="M190" s="31">
        <v>74740000</v>
      </c>
      <c r="N190" s="32">
        <f t="shared" ref="N190:N193" si="105">IF(ISNUMBER(M190), (M190 - $B190) / $B190, "")</f>
        <v>-4.4754648622728965E-3</v>
      </c>
      <c r="O190" s="18">
        <f>IF(ISNUMBER(M190), $B199 * N190, "")</f>
        <v>-671.31972934093449</v>
      </c>
      <c r="Q190" s="271"/>
      <c r="R190" s="272"/>
      <c r="S190" s="273"/>
    </row>
    <row r="191" spans="1:19" ht="17.25" thickBot="1">
      <c r="A191" s="125" t="s">
        <v>238</v>
      </c>
      <c r="B191" s="126">
        <v>183</v>
      </c>
      <c r="C191" s="77">
        <v>-2.1390374300000001E-2</v>
      </c>
      <c r="D191" s="15">
        <v>189</v>
      </c>
      <c r="E191" s="32">
        <f t="shared" si="102"/>
        <v>3.2786885245901641E-2</v>
      </c>
      <c r="F191" s="18">
        <f>IF(ISNUMBER(D191), $B199 * E191, "")</f>
        <v>4918.0327868852464</v>
      </c>
      <c r="G191" s="31">
        <v>189</v>
      </c>
      <c r="H191" s="32">
        <f t="shared" si="103"/>
        <v>3.2786885245901641E-2</v>
      </c>
      <c r="I191" s="101">
        <f>IF(ISNUMBER(G191), $B199 * H191, "")</f>
        <v>4918.0327868852464</v>
      </c>
      <c r="J191" s="15">
        <v>189</v>
      </c>
      <c r="K191" s="32">
        <f t="shared" si="104"/>
        <v>3.2786885245901641E-2</v>
      </c>
      <c r="L191" s="18">
        <f>IF(ISNUMBER(J191), $B199 * K191, "")</f>
        <v>4918.0327868852464</v>
      </c>
      <c r="M191" s="31">
        <v>190</v>
      </c>
      <c r="N191" s="32">
        <f t="shared" si="105"/>
        <v>3.825136612021858E-2</v>
      </c>
      <c r="O191" s="18">
        <f>IF(ISNUMBER(M191), $B199 * N191, "")</f>
        <v>5737.7049180327867</v>
      </c>
      <c r="Q191" s="264"/>
      <c r="R191" s="264"/>
      <c r="S191" s="264"/>
    </row>
    <row r="192" spans="1:19" ht="17.25" thickBot="1">
      <c r="A192" s="125" t="s">
        <v>178</v>
      </c>
      <c r="B192" s="126">
        <v>15730</v>
      </c>
      <c r="C192" s="77">
        <v>-2.72108844E-2</v>
      </c>
      <c r="D192" s="15">
        <v>15730</v>
      </c>
      <c r="E192" s="32">
        <f t="shared" si="102"/>
        <v>0</v>
      </c>
      <c r="F192" s="18">
        <f>IF(ISNUMBER(D192), $B199 * E192, "")</f>
        <v>0</v>
      </c>
      <c r="G192" s="31">
        <v>15720</v>
      </c>
      <c r="H192" s="32">
        <f t="shared" si="103"/>
        <v>-6.3572790845518119E-4</v>
      </c>
      <c r="I192" s="101">
        <f>IF(ISNUMBER(G192), $B199 * H192, "")</f>
        <v>-95.359186268277185</v>
      </c>
      <c r="J192" s="15">
        <v>15810</v>
      </c>
      <c r="K192" s="32">
        <f t="shared" si="104"/>
        <v>5.0858232676414495E-3</v>
      </c>
      <c r="L192" s="18">
        <f>IF(ISNUMBER(J192), $B199 * K192, "")</f>
        <v>762.87349014621748</v>
      </c>
      <c r="M192" s="31">
        <v>16090</v>
      </c>
      <c r="N192" s="32">
        <f t="shared" si="105"/>
        <v>2.2886204704386522E-2</v>
      </c>
      <c r="O192" s="18">
        <f>IF(ISNUMBER(M192), $B199 * N192, "")</f>
        <v>3432.9307056579783</v>
      </c>
      <c r="Q192" s="274"/>
      <c r="R192" s="274"/>
      <c r="S192" s="274"/>
    </row>
    <row r="193" spans="1:19" ht="17.25" thickBot="1">
      <c r="A193" s="127" t="s">
        <v>332</v>
      </c>
      <c r="B193" s="128">
        <v>1355</v>
      </c>
      <c r="C193" s="78">
        <v>-3.9007092200000003E-2</v>
      </c>
      <c r="D193" s="20">
        <v>1390</v>
      </c>
      <c r="E193" s="21">
        <f t="shared" si="102"/>
        <v>2.5830258302583026E-2</v>
      </c>
      <c r="F193" s="22">
        <f>IF(ISNUMBER(D193), $B199 * E193, "")</f>
        <v>3874.5387453874541</v>
      </c>
      <c r="G193" s="30">
        <v>1385</v>
      </c>
      <c r="H193" s="21">
        <f t="shared" si="103"/>
        <v>2.2140221402214021E-2</v>
      </c>
      <c r="I193" s="105">
        <f>IF(ISNUMBER(G193), $B199 * H193, "")</f>
        <v>3321.033210332103</v>
      </c>
      <c r="J193" s="20">
        <v>1385</v>
      </c>
      <c r="K193" s="21">
        <f t="shared" si="104"/>
        <v>2.2140221402214021E-2</v>
      </c>
      <c r="L193" s="22">
        <f>IF(ISNUMBER(J193), $B199 * K193, "")</f>
        <v>3321.033210332103</v>
      </c>
      <c r="M193" s="30">
        <v>1405</v>
      </c>
      <c r="N193" s="21">
        <f t="shared" si="105"/>
        <v>3.6900369003690037E-2</v>
      </c>
      <c r="O193" s="22">
        <f>IF(ISNUMBER(M193), $B199 * N193, "")</f>
        <v>5535.0553505535054</v>
      </c>
      <c r="Q193" s="274"/>
      <c r="R193" s="274"/>
      <c r="S193" s="274"/>
    </row>
    <row r="194" spans="1:19" ht="17.25" thickBot="1">
      <c r="A194" s="125" t="s">
        <v>138</v>
      </c>
      <c r="B194" s="129">
        <v>17400</v>
      </c>
      <c r="C194" s="80">
        <v>-3.97350993E-2</v>
      </c>
      <c r="D194" s="106">
        <v>17350</v>
      </c>
      <c r="E194" s="107">
        <f>IF(ISNUMBER(D194), (D194 - $B194) / $B194, "")</f>
        <v>-2.8735632183908046E-3</v>
      </c>
      <c r="F194" s="108">
        <f>IF(ISNUMBER(D194), $B199 * E194, "")</f>
        <v>-431.0344827586207</v>
      </c>
      <c r="G194" s="109">
        <v>17370</v>
      </c>
      <c r="H194" s="107">
        <f>IF(ISNUMBER(G194), (G194 - $B194) / $B194, "")</f>
        <v>-1.7241379310344827E-3</v>
      </c>
      <c r="I194" s="110">
        <f>IF(ISNUMBER(G194), $B199 * H194, "")</f>
        <v>-258.62068965517238</v>
      </c>
      <c r="J194" s="106">
        <v>17460</v>
      </c>
      <c r="K194" s="107">
        <f>IF(ISNUMBER(J194), (J194 - $B194) / $B194, "")</f>
        <v>3.4482758620689655E-3</v>
      </c>
      <c r="L194" s="108">
        <f>IF(ISNUMBER(J194), $B199 * K194, "")</f>
        <v>517.24137931034477</v>
      </c>
      <c r="M194" s="109">
        <v>17560</v>
      </c>
      <c r="N194" s="107">
        <f>IF(ISNUMBER(M194), (M194 - $B194) / $B194, "")</f>
        <v>9.1954022988505746E-3</v>
      </c>
      <c r="O194" s="108">
        <f>IF(ISNUMBER(M194), $B199 * N194, "")</f>
        <v>1379.3103448275863</v>
      </c>
      <c r="Q194" s="264"/>
      <c r="R194" s="264"/>
      <c r="S194" s="264"/>
    </row>
    <row r="195" spans="1:19" ht="17.25" thickBot="1">
      <c r="A195" s="125" t="s">
        <v>200</v>
      </c>
      <c r="B195" s="126">
        <v>88.1</v>
      </c>
      <c r="C195" s="77">
        <v>-4.2391304300000002E-2</v>
      </c>
      <c r="D195" s="15">
        <v>88.4</v>
      </c>
      <c r="E195" s="32">
        <f t="shared" ref="E195:E198" si="106">IF(ISNUMBER(D195), (D195 - $B195) / $B195, "")</f>
        <v>3.4052213393871893E-3</v>
      </c>
      <c r="F195" s="18">
        <f>IF(ISNUMBER(D195), $B199 * E195, "")</f>
        <v>510.78320090807841</v>
      </c>
      <c r="G195" s="31">
        <v>88.1</v>
      </c>
      <c r="H195" s="32">
        <f t="shared" ref="H195:H198" si="107">IF(ISNUMBER(G195), (G195 - $B195) / $B195, "")</f>
        <v>0</v>
      </c>
      <c r="I195" s="101">
        <f>IF(ISNUMBER(G195), $B199 * H195, "")</f>
        <v>0</v>
      </c>
      <c r="J195" s="15">
        <v>88.2</v>
      </c>
      <c r="K195" s="32">
        <f t="shared" ref="K195:K198" si="108">IF(ISNUMBER(J195), (J195 - $B195) / $B195, "")</f>
        <v>1.1350737797957836E-3</v>
      </c>
      <c r="L195" s="18">
        <f>IF(ISNUMBER(J195), $B199 * K195, "")</f>
        <v>170.26106696936753</v>
      </c>
      <c r="M195" s="31">
        <v>87.8</v>
      </c>
      <c r="N195" s="32">
        <f t="shared" ref="N195:N198" si="109">IF(ISNUMBER(M195), (M195 - $B195) / $B195, "")</f>
        <v>-3.405221339387028E-3</v>
      </c>
      <c r="O195" s="18">
        <f>IF(ISNUMBER(M195), $B199 * N195, "")</f>
        <v>-510.7832009080542</v>
      </c>
      <c r="Q195" s="264"/>
      <c r="R195" s="264"/>
      <c r="S195" s="264"/>
    </row>
    <row r="196" spans="1:19" ht="17.25" thickBot="1">
      <c r="A196" s="125" t="s">
        <v>166</v>
      </c>
      <c r="B196" s="126">
        <v>2680</v>
      </c>
      <c r="C196" s="77">
        <v>-4.9645390099999999E-2</v>
      </c>
      <c r="D196" s="15">
        <v>2650</v>
      </c>
      <c r="E196" s="32">
        <f t="shared" si="106"/>
        <v>-1.1194029850746268E-2</v>
      </c>
      <c r="F196" s="18">
        <f>IF(ISNUMBER(D196), $B199 * E196, "")</f>
        <v>-1679.1044776119402</v>
      </c>
      <c r="G196" s="31">
        <v>2635</v>
      </c>
      <c r="H196" s="32">
        <f t="shared" si="107"/>
        <v>-1.6791044776119403E-2</v>
      </c>
      <c r="I196" s="101">
        <f>IF(ISNUMBER(G196), $B199 * H196, "")</f>
        <v>-2518.6567164179105</v>
      </c>
      <c r="J196" s="15">
        <v>2640</v>
      </c>
      <c r="K196" s="32">
        <f t="shared" si="108"/>
        <v>-1.4925373134328358E-2</v>
      </c>
      <c r="L196" s="18">
        <f>IF(ISNUMBER(J196), $B199 * K196, "")</f>
        <v>-2238.8059701492539</v>
      </c>
      <c r="M196" s="31">
        <v>2640</v>
      </c>
      <c r="N196" s="32">
        <f t="shared" si="109"/>
        <v>-1.4925373134328358E-2</v>
      </c>
      <c r="O196" s="18">
        <f>IF(ISNUMBER(M196), $B199 * N196, "")</f>
        <v>-2238.8059701492539</v>
      </c>
      <c r="Q196" s="264"/>
      <c r="R196" s="264"/>
      <c r="S196" s="264"/>
    </row>
    <row r="197" spans="1:19">
      <c r="A197" s="125" t="s">
        <v>196</v>
      </c>
      <c r="B197" s="126">
        <v>16380</v>
      </c>
      <c r="C197" s="77">
        <v>-5.1534452799999998E-2</v>
      </c>
      <c r="D197" s="15">
        <v>16570</v>
      </c>
      <c r="E197" s="32">
        <f t="shared" si="106"/>
        <v>1.15995115995116E-2</v>
      </c>
      <c r="F197" s="18">
        <f>IF(ISNUMBER(D197), $B199 * E197, "")</f>
        <v>1739.9267399267401</v>
      </c>
      <c r="G197" s="31">
        <v>16450</v>
      </c>
      <c r="H197" s="32">
        <f t="shared" si="107"/>
        <v>4.2735042735042739E-3</v>
      </c>
      <c r="I197" s="101">
        <f>IF(ISNUMBER(G197), $B199 * H197, "")</f>
        <v>641.02564102564111</v>
      </c>
      <c r="J197" s="15">
        <v>16380</v>
      </c>
      <c r="K197" s="32">
        <f t="shared" si="108"/>
        <v>0</v>
      </c>
      <c r="L197" s="18">
        <f>IF(ISNUMBER(J197), $B199 * K197, "")</f>
        <v>0</v>
      </c>
      <c r="M197" s="31">
        <v>16350</v>
      </c>
      <c r="N197" s="32">
        <f t="shared" si="109"/>
        <v>-1.8315018315018315E-3</v>
      </c>
      <c r="O197" s="18">
        <f>IF(ISNUMBER(M197), $B199 * N197, "")</f>
        <v>-274.72527472527474</v>
      </c>
      <c r="Q197" s="253"/>
      <c r="R197" s="254"/>
      <c r="S197" s="255"/>
    </row>
    <row r="198" spans="1:19" ht="17.25" thickBot="1">
      <c r="A198" s="130" t="s">
        <v>216</v>
      </c>
      <c r="B198" s="131">
        <v>308</v>
      </c>
      <c r="C198" s="79">
        <v>-8.05970149E-2</v>
      </c>
      <c r="D198" s="24">
        <v>318</v>
      </c>
      <c r="E198" s="25">
        <f t="shared" si="106"/>
        <v>3.2467532467532464E-2</v>
      </c>
      <c r="F198" s="104">
        <f>IF(ISNUMBER(D198), $B199 * E198, "")</f>
        <v>4870.1298701298692</v>
      </c>
      <c r="G198" s="102">
        <v>319</v>
      </c>
      <c r="H198" s="25">
        <f t="shared" si="107"/>
        <v>3.5714285714285712E-2</v>
      </c>
      <c r="I198" s="103">
        <f>IF(ISNUMBER(G198), $B199 * H198, "")</f>
        <v>5357.1428571428569</v>
      </c>
      <c r="J198" s="24">
        <v>320</v>
      </c>
      <c r="K198" s="25">
        <f t="shared" si="108"/>
        <v>3.896103896103896E-2</v>
      </c>
      <c r="L198" s="104">
        <f>IF(ISNUMBER(J198), $B199 * K198, "")</f>
        <v>5844.1558441558436</v>
      </c>
      <c r="M198" s="102">
        <v>316</v>
      </c>
      <c r="N198" s="25">
        <f t="shared" si="109"/>
        <v>2.5974025974025976E-2</v>
      </c>
      <c r="O198" s="104">
        <f>IF(ISNUMBER(M198), $B199 * N198, "")</f>
        <v>3896.1038961038962</v>
      </c>
      <c r="Q198" s="256"/>
      <c r="R198" s="257"/>
      <c r="S198" s="258"/>
    </row>
    <row r="199" spans="1:19" ht="17.25" thickBot="1">
      <c r="A199" s="132" t="s">
        <v>268</v>
      </c>
      <c r="B199" s="317">
        <f>$B$37</f>
        <v>150000</v>
      </c>
      <c r="C199" s="318"/>
      <c r="D199" s="26" t="s">
        <v>269</v>
      </c>
      <c r="E199" s="27">
        <f>IF(COUNT(E179:E198), SUM(E179:E198) / COUNT(E179:E198), 0)</f>
        <v>8.9004375031727836E-3</v>
      </c>
      <c r="F199" s="28">
        <f>SUM(F179:F198)</f>
        <v>26701.312509518353</v>
      </c>
      <c r="G199" s="26" t="s">
        <v>269</v>
      </c>
      <c r="H199" s="27">
        <f>IF(COUNT(H179:H198), SUM(H179:H198) / COUNT(H179:H198), 0)</f>
        <v>4.6721277021731346E-3</v>
      </c>
      <c r="I199" s="28">
        <f>SUM(I179:I198)</f>
        <v>14016.383106519403</v>
      </c>
      <c r="J199" s="26" t="s">
        <v>269</v>
      </c>
      <c r="K199" s="27">
        <f>IF(COUNT(K179:K198), SUM(K179:K198) / COUNT(K179:K198), 0)</f>
        <v>8.0869734024367305E-3</v>
      </c>
      <c r="L199" s="28">
        <f>SUM(L179:L198)</f>
        <v>24260.920207310191</v>
      </c>
      <c r="M199" s="26" t="s">
        <v>269</v>
      </c>
      <c r="N199" s="27">
        <f>IF(COUNT(N179:N198), SUM(N179:N198) / COUNT(N179:N198), 0)</f>
        <v>9.4187552928894948E-3</v>
      </c>
      <c r="O199" s="28">
        <f>SUM(O179:O198)</f>
        <v>28256.265878668481</v>
      </c>
      <c r="Q199" s="259"/>
      <c r="R199" s="260"/>
      <c r="S199" s="261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35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5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5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5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5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5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4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4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4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4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45" priority="157">
      <formula>AND($N17 &gt; 0, ISNUMBER($N17))</formula>
    </cfRule>
    <cfRule type="expression" dxfId="344" priority="158">
      <formula>AND($N17 = 0 * ISNUMBER($N17))</formula>
    </cfRule>
    <cfRule type="expression" dxfId="343" priority="159">
      <formula>AND($N17 &lt; 0, ISNUMBER($N17))</formula>
    </cfRule>
  </conditionalFormatting>
  <conditionalFormatting sqref="A17:F36">
    <cfRule type="expression" dxfId="342" priority="166">
      <formula>AND($E17 &gt; 0, ISNUMBER($E17))</formula>
    </cfRule>
    <cfRule type="expression" dxfId="341" priority="167">
      <formula>AND($E17 = 0 * ISNUMBER($E17))</formula>
    </cfRule>
    <cfRule type="expression" dxfId="340" priority="168">
      <formula>AND($E17 &lt; 0, ISNUMBER($E17))</formula>
    </cfRule>
  </conditionalFormatting>
  <conditionalFormatting sqref="A17:C36 G17:I36">
    <cfRule type="expression" dxfId="339" priority="163">
      <formula>AND($H17 &gt; 0, ISNUMBER($H17))</formula>
    </cfRule>
    <cfRule type="expression" dxfId="338" priority="164">
      <formula>AND($H17 = 0 * ISNUMBER($H17))</formula>
    </cfRule>
    <cfRule type="expression" dxfId="337" priority="165">
      <formula>AND($H17 &lt; 0, ISNUMBER($H17))</formula>
    </cfRule>
  </conditionalFormatting>
  <conditionalFormatting sqref="A17:C36 J17:L36">
    <cfRule type="expression" dxfId="336" priority="160">
      <formula>AND($K17 &gt; 0, ISNUMBER($K17))</formula>
    </cfRule>
    <cfRule type="expression" dxfId="335" priority="161">
      <formula>AND($K17 = 0 * ISNUMBER($K17))</formula>
    </cfRule>
    <cfRule type="expression" dxfId="334" priority="162">
      <formula>AND($K17 &lt; 0, ISNUMBER($K17))</formula>
    </cfRule>
  </conditionalFormatting>
  <conditionalFormatting sqref="D15:F16 E37:F37">
    <cfRule type="expression" dxfId="333" priority="154">
      <formula>$E$37 &gt; 0</formula>
    </cfRule>
    <cfRule type="expression" dxfId="332" priority="155">
      <formula>$E$37 = 0</formula>
    </cfRule>
    <cfRule type="expression" dxfId="331" priority="156">
      <formula>$E$37 &lt; 0</formula>
    </cfRule>
  </conditionalFormatting>
  <conditionalFormatting sqref="G15:I16 H37:I37">
    <cfRule type="expression" dxfId="330" priority="151">
      <formula>$H$37 &gt; 0</formula>
    </cfRule>
    <cfRule type="expression" dxfId="329" priority="152">
      <formula>$H$37 = 0</formula>
    </cfRule>
    <cfRule type="expression" dxfId="328" priority="153">
      <formula>$H$37 &lt; 0</formula>
    </cfRule>
  </conditionalFormatting>
  <conditionalFormatting sqref="J15:L16 K37:L37">
    <cfRule type="expression" dxfId="327" priority="148">
      <formula>$K$37 &gt; 0</formula>
    </cfRule>
    <cfRule type="expression" dxfId="326" priority="149">
      <formula>$K$37 = 0</formula>
    </cfRule>
    <cfRule type="expression" dxfId="325" priority="150">
      <formula>$K$37 &lt; 0</formula>
    </cfRule>
  </conditionalFormatting>
  <conditionalFormatting sqref="M15:O16 N37:O37">
    <cfRule type="expression" dxfId="324" priority="145">
      <formula>$N$37 &gt; 0</formula>
    </cfRule>
    <cfRule type="expression" dxfId="323" priority="146">
      <formula>$N$37 = 0</formula>
    </cfRule>
    <cfRule type="expression" dxfId="322" priority="147">
      <formula>$N$37 &lt; 0</formula>
    </cfRule>
  </conditionalFormatting>
  <conditionalFormatting sqref="A44:C63 M44:O63">
    <cfRule type="expression" dxfId="321" priority="133">
      <formula>AND($N44 &gt; 0, ISNUMBER($N44))</formula>
    </cfRule>
    <cfRule type="expression" dxfId="320" priority="134">
      <formula>AND($N44 = 0 * ISNUMBER($N44))</formula>
    </cfRule>
    <cfRule type="expression" dxfId="319" priority="135">
      <formula>AND($N44 &lt; 0, ISNUMBER($N44))</formula>
    </cfRule>
  </conditionalFormatting>
  <conditionalFormatting sqref="A44:F63">
    <cfRule type="expression" dxfId="318" priority="142">
      <formula>AND($E44 &gt; 0, ISNUMBER($E44))</formula>
    </cfRule>
    <cfRule type="expression" dxfId="317" priority="143">
      <formula>AND($E44 = 0 * ISNUMBER($E44))</formula>
    </cfRule>
    <cfRule type="expression" dxfId="316" priority="144">
      <formula>AND($E44 &lt; 0, ISNUMBER($E44))</formula>
    </cfRule>
  </conditionalFormatting>
  <conditionalFormatting sqref="A44:C63 G44:I63">
    <cfRule type="expression" dxfId="315" priority="139">
      <formula>AND($H44 &gt; 0, ISNUMBER($H44))</formula>
    </cfRule>
    <cfRule type="expression" dxfId="314" priority="140">
      <formula>AND($H44 = 0 * ISNUMBER($H44))</formula>
    </cfRule>
    <cfRule type="expression" dxfId="313" priority="141">
      <formula>AND($H44 &lt; 0, ISNUMBER($H44))</formula>
    </cfRule>
  </conditionalFormatting>
  <conditionalFormatting sqref="A44:C63 J44:L63">
    <cfRule type="expression" dxfId="312" priority="136">
      <formula>AND($K44 &gt; 0, ISNUMBER($K44))</formula>
    </cfRule>
    <cfRule type="expression" dxfId="311" priority="137">
      <formula>AND($K44 = 0 * ISNUMBER($K44))</formula>
    </cfRule>
    <cfRule type="expression" dxfId="310" priority="138">
      <formula>AND($K44 &lt; 0, ISNUMBER($K44))</formula>
    </cfRule>
  </conditionalFormatting>
  <conditionalFormatting sqref="D42:F43 E64:F64">
    <cfRule type="expression" dxfId="309" priority="130">
      <formula>$E$64 &gt; 0</formula>
    </cfRule>
    <cfRule type="expression" dxfId="308" priority="131">
      <formula>$E$64 = 0</formula>
    </cfRule>
    <cfRule type="expression" dxfId="307" priority="132">
      <formula>$E$64 &lt; 0</formula>
    </cfRule>
  </conditionalFormatting>
  <conditionalFormatting sqref="G42:I43 H64:I64">
    <cfRule type="expression" dxfId="306" priority="127">
      <formula>$H$64 &gt; 0</formula>
    </cfRule>
    <cfRule type="expression" dxfId="305" priority="128">
      <formula>$H$64 = 0</formula>
    </cfRule>
    <cfRule type="expression" dxfId="304" priority="129">
      <formula>$H$64 &lt; 0</formula>
    </cfRule>
  </conditionalFormatting>
  <conditionalFormatting sqref="J42:L43 K64:L64">
    <cfRule type="expression" dxfId="303" priority="124">
      <formula>$K$64 &gt; 0</formula>
    </cfRule>
    <cfRule type="expression" dxfId="302" priority="125">
      <formula>$K$64 = 0</formula>
    </cfRule>
    <cfRule type="expression" dxfId="301" priority="126">
      <formula>$K$64 &lt; 0</formula>
    </cfRule>
  </conditionalFormatting>
  <conditionalFormatting sqref="M42:O43 N64:O64">
    <cfRule type="expression" dxfId="300" priority="121">
      <formula>$N$64 &gt; 0</formula>
    </cfRule>
    <cfRule type="expression" dxfId="299" priority="122">
      <formula>$N$64 = 0</formula>
    </cfRule>
    <cfRule type="expression" dxfId="298" priority="123">
      <formula>$N$64 &lt; 0</formula>
    </cfRule>
  </conditionalFormatting>
  <conditionalFormatting sqref="A71:C90 M71:O90">
    <cfRule type="expression" dxfId="297" priority="109">
      <formula>AND($N71 &gt; 0, ISNUMBER($N71))</formula>
    </cfRule>
    <cfRule type="expression" dxfId="296" priority="110">
      <formula>AND($N71 = 0 * ISNUMBER($N71))</formula>
    </cfRule>
    <cfRule type="expression" dxfId="295" priority="111">
      <formula>AND($N71 &lt; 0, ISNUMBER($N71))</formula>
    </cfRule>
  </conditionalFormatting>
  <conditionalFormatting sqref="A71:F90">
    <cfRule type="expression" dxfId="294" priority="118">
      <formula>AND($E71 &gt; 0, ISNUMBER($E71))</formula>
    </cfRule>
    <cfRule type="expression" dxfId="293" priority="119">
      <formula>AND($E71 = 0 * ISNUMBER($E71))</formula>
    </cfRule>
    <cfRule type="expression" dxfId="292" priority="120">
      <formula>AND($E71 &lt; 0, ISNUMBER($E71))</formula>
    </cfRule>
  </conditionalFormatting>
  <conditionalFormatting sqref="A71:C90 G71:I90">
    <cfRule type="expression" dxfId="291" priority="115">
      <formula>AND($H71 &gt; 0, ISNUMBER($H71))</formula>
    </cfRule>
    <cfRule type="expression" dxfId="290" priority="116">
      <formula>AND($H71 = 0 * ISNUMBER($H71))</formula>
    </cfRule>
    <cfRule type="expression" dxfId="289" priority="117">
      <formula>AND($H71 &lt; 0, ISNUMBER($H71))</formula>
    </cfRule>
  </conditionalFormatting>
  <conditionalFormatting sqref="A71:C90 J71:L90">
    <cfRule type="expression" dxfId="288" priority="112">
      <formula>AND($K71 &gt; 0, ISNUMBER($K71))</formula>
    </cfRule>
    <cfRule type="expression" dxfId="287" priority="113">
      <formula>AND($K71 = 0 * ISNUMBER($K71))</formula>
    </cfRule>
    <cfRule type="expression" dxfId="286" priority="114">
      <formula>AND($K71 &lt; 0, ISNUMBER($K71))</formula>
    </cfRule>
  </conditionalFormatting>
  <conditionalFormatting sqref="D69:F70 E91:F91">
    <cfRule type="expression" dxfId="285" priority="106">
      <formula>$E$91 &gt; 0</formula>
    </cfRule>
    <cfRule type="expression" dxfId="284" priority="107">
      <formula>$E$91 = 0</formula>
    </cfRule>
    <cfRule type="expression" dxfId="283" priority="108">
      <formula>$E$91 &lt; 0</formula>
    </cfRule>
  </conditionalFormatting>
  <conditionalFormatting sqref="G69:I70 H91:I91">
    <cfRule type="expression" dxfId="282" priority="103">
      <formula>$H$91 &gt; 0</formula>
    </cfRule>
    <cfRule type="expression" dxfId="281" priority="104">
      <formula>$H$91 = 0</formula>
    </cfRule>
    <cfRule type="expression" dxfId="280" priority="105">
      <formula>$H$91 &lt; 0</formula>
    </cfRule>
  </conditionalFormatting>
  <conditionalFormatting sqref="J69:L70 K91:L91">
    <cfRule type="expression" dxfId="279" priority="100">
      <formula>$K$91 &gt; 0</formula>
    </cfRule>
    <cfRule type="expression" dxfId="278" priority="101">
      <formula>$K$91 = 0</formula>
    </cfRule>
    <cfRule type="expression" dxfId="277" priority="102">
      <formula>$K$91 &lt; 0</formula>
    </cfRule>
  </conditionalFormatting>
  <conditionalFormatting sqref="M69:O70 N91:O91">
    <cfRule type="expression" dxfId="276" priority="97">
      <formula>$N$91 &gt; 0</formula>
    </cfRule>
    <cfRule type="expression" dxfId="275" priority="98">
      <formula>$N$91 = 0</formula>
    </cfRule>
    <cfRule type="expression" dxfId="274" priority="99">
      <formula>$N$91 &lt; 0</formula>
    </cfRule>
  </conditionalFormatting>
  <conditionalFormatting sqref="A98:C117 M98:O117">
    <cfRule type="expression" dxfId="273" priority="85">
      <formula>AND($N98 &gt; 0, ISNUMBER($N98))</formula>
    </cfRule>
    <cfRule type="expression" dxfId="272" priority="86">
      <formula>AND($N98 = 0 * ISNUMBER($N98))</formula>
    </cfRule>
    <cfRule type="expression" dxfId="271" priority="87">
      <formula>AND($N98 &lt; 0, ISNUMBER($N98))</formula>
    </cfRule>
  </conditionalFormatting>
  <conditionalFormatting sqref="A98:F117">
    <cfRule type="expression" dxfId="270" priority="94">
      <formula>AND($E98 &gt; 0, ISNUMBER($E98))</formula>
    </cfRule>
    <cfRule type="expression" dxfId="269" priority="95">
      <formula>AND($E98 = 0 * ISNUMBER($E98))</formula>
    </cfRule>
    <cfRule type="expression" dxfId="268" priority="96">
      <formula>AND($E98 &lt; 0, ISNUMBER($E98))</formula>
    </cfRule>
  </conditionalFormatting>
  <conditionalFormatting sqref="A98:C117 G98:I117">
    <cfRule type="expression" dxfId="267" priority="91">
      <formula>AND($H98 &gt; 0, ISNUMBER($H98))</formula>
    </cfRule>
    <cfRule type="expression" dxfId="266" priority="92">
      <formula>AND($H98 = 0 * ISNUMBER($H98))</formula>
    </cfRule>
    <cfRule type="expression" dxfId="265" priority="93">
      <formula>AND($H98 &lt; 0, ISNUMBER($H98))</formula>
    </cfRule>
  </conditionalFormatting>
  <conditionalFormatting sqref="A98:C117 J98:L117">
    <cfRule type="expression" dxfId="264" priority="88">
      <formula>AND($K98 &gt; 0, ISNUMBER($K98))</formula>
    </cfRule>
    <cfRule type="expression" dxfId="263" priority="89">
      <formula>AND($K98 = 0 * ISNUMBER($K98))</formula>
    </cfRule>
    <cfRule type="expression" dxfId="262" priority="90">
      <formula>AND($K98 &lt; 0, ISNUMBER($K98))</formula>
    </cfRule>
  </conditionalFormatting>
  <conditionalFormatting sqref="D96:F97 E118:F118">
    <cfRule type="expression" dxfId="261" priority="82">
      <formula>$E$118 &gt; 0</formula>
    </cfRule>
    <cfRule type="expression" dxfId="260" priority="83">
      <formula>$E$118 = 0</formula>
    </cfRule>
    <cfRule type="expression" dxfId="259" priority="84">
      <formula>$E$118 &lt; 0</formula>
    </cfRule>
  </conditionalFormatting>
  <conditionalFormatting sqref="G96:I97 H118:I118">
    <cfRule type="expression" dxfId="258" priority="79">
      <formula>$H$118 &gt; 0</formula>
    </cfRule>
    <cfRule type="expression" dxfId="257" priority="80">
      <formula>$H$118 = 0</formula>
    </cfRule>
    <cfRule type="expression" dxfId="256" priority="81">
      <formula>$H$118 &lt; 0</formula>
    </cfRule>
  </conditionalFormatting>
  <conditionalFormatting sqref="J96:L97 K118:L118">
    <cfRule type="expression" dxfId="255" priority="76">
      <formula>$K$118 &gt; 0</formula>
    </cfRule>
    <cfRule type="expression" dxfId="254" priority="77">
      <formula>$K$118 = 0</formula>
    </cfRule>
    <cfRule type="expression" dxfId="253" priority="78">
      <formula>$K$118 &lt; 0</formula>
    </cfRule>
  </conditionalFormatting>
  <conditionalFormatting sqref="M96:O97 N118:O118">
    <cfRule type="expression" dxfId="252" priority="73">
      <formula>$N$118 &gt; 0</formula>
    </cfRule>
    <cfRule type="expression" dxfId="251" priority="74">
      <formula>$N$118 = 0</formula>
    </cfRule>
    <cfRule type="expression" dxfId="250" priority="75">
      <formula>$N$118 &lt; 0</formula>
    </cfRule>
  </conditionalFormatting>
  <conditionalFormatting sqref="A125:C144 M125:O144">
    <cfRule type="expression" dxfId="249" priority="61">
      <formula>AND($N125 &gt; 0, ISNUMBER($N125))</formula>
    </cfRule>
    <cfRule type="expression" dxfId="248" priority="62">
      <formula>AND($N125 = 0 * ISNUMBER($N125))</formula>
    </cfRule>
    <cfRule type="expression" dxfId="247" priority="63">
      <formula>AND($N125 &lt; 0, ISNUMBER($N125))</formula>
    </cfRule>
  </conditionalFormatting>
  <conditionalFormatting sqref="A125:F144">
    <cfRule type="expression" dxfId="246" priority="70">
      <formula>AND($E125 &gt; 0, ISNUMBER($E125))</formula>
    </cfRule>
    <cfRule type="expression" dxfId="245" priority="71">
      <formula>AND($E125 = 0 * ISNUMBER($E125))</formula>
    </cfRule>
    <cfRule type="expression" dxfId="244" priority="72">
      <formula>AND($E125 &lt; 0, ISNUMBER($E125))</formula>
    </cfRule>
  </conditionalFormatting>
  <conditionalFormatting sqref="A125:C144 G125:I144">
    <cfRule type="expression" dxfId="243" priority="67">
      <formula>AND($H125 &gt; 0, ISNUMBER($H125))</formula>
    </cfRule>
    <cfRule type="expression" dxfId="242" priority="68">
      <formula>AND($H125 = 0 * ISNUMBER($H125))</formula>
    </cfRule>
    <cfRule type="expression" dxfId="241" priority="69">
      <formula>AND($H125 &lt; 0, ISNUMBER($H125))</formula>
    </cfRule>
  </conditionalFormatting>
  <conditionalFormatting sqref="A125:C144 J125:L144">
    <cfRule type="expression" dxfId="240" priority="64">
      <formula>AND($K125 &gt; 0, ISNUMBER($K125))</formula>
    </cfRule>
    <cfRule type="expression" dxfId="239" priority="65">
      <formula>AND($K125 = 0 * ISNUMBER($K125))</formula>
    </cfRule>
    <cfRule type="expression" dxfId="238" priority="66">
      <formula>AND($K125 &lt; 0, ISNUMBER($K125))</formula>
    </cfRule>
  </conditionalFormatting>
  <conditionalFormatting sqref="D123:F124 E145:F145">
    <cfRule type="expression" dxfId="237" priority="58">
      <formula>$E$145 &gt; 0</formula>
    </cfRule>
    <cfRule type="expression" dxfId="236" priority="59">
      <formula>$E$145 = 0</formula>
    </cfRule>
    <cfRule type="expression" dxfId="235" priority="60">
      <formula>$E$145 &lt; 0</formula>
    </cfRule>
  </conditionalFormatting>
  <conditionalFormatting sqref="G123:I124 H145:I145">
    <cfRule type="expression" dxfId="234" priority="55">
      <formula>$H$145 &gt; 0</formula>
    </cfRule>
    <cfRule type="expression" dxfId="233" priority="56">
      <formula>$H$145 = 0</formula>
    </cfRule>
    <cfRule type="expression" dxfId="232" priority="57">
      <formula>$H$145 &lt; 0</formula>
    </cfRule>
  </conditionalFormatting>
  <conditionalFormatting sqref="J123:L124 K145:L145">
    <cfRule type="expression" dxfId="231" priority="52">
      <formula>$K$145 &gt; 0</formula>
    </cfRule>
    <cfRule type="expression" dxfId="230" priority="53">
      <formula>$K$145 = 0</formula>
    </cfRule>
    <cfRule type="expression" dxfId="229" priority="54">
      <formula>$K$145 &lt; 0</formula>
    </cfRule>
  </conditionalFormatting>
  <conditionalFormatting sqref="M123:O124 N145:O145">
    <cfRule type="expression" dxfId="228" priority="49">
      <formula>$N$145 &gt; 0</formula>
    </cfRule>
    <cfRule type="expression" dxfId="227" priority="50">
      <formula>$N$145 = 0</formula>
    </cfRule>
    <cfRule type="expression" dxfId="226" priority="51">
      <formula>$N$145 &lt; 0</formula>
    </cfRule>
  </conditionalFormatting>
  <conditionalFormatting sqref="A152:C171 M152:O171">
    <cfRule type="expression" dxfId="225" priority="37">
      <formula>AND($N152 &gt; 0, ISNUMBER($N152))</formula>
    </cfRule>
    <cfRule type="expression" dxfId="224" priority="38">
      <formula>AND($N152 = 0 * ISNUMBER($N152))</formula>
    </cfRule>
    <cfRule type="expression" dxfId="223" priority="39">
      <formula>AND($N152 &lt; 0, ISNUMBER($N152))</formula>
    </cfRule>
  </conditionalFormatting>
  <conditionalFormatting sqref="A152:F171">
    <cfRule type="expression" dxfId="222" priority="46">
      <formula>AND($E152 &gt; 0, ISNUMBER($E152))</formula>
    </cfRule>
    <cfRule type="expression" dxfId="221" priority="47">
      <formula>AND($E152 = 0 * ISNUMBER($E152))</formula>
    </cfRule>
    <cfRule type="expression" dxfId="220" priority="48">
      <formula>AND($E152 &lt; 0, ISNUMBER($E152))</formula>
    </cfRule>
  </conditionalFormatting>
  <conditionalFormatting sqref="A152:C171 G152:I171">
    <cfRule type="expression" dxfId="219" priority="43">
      <formula>AND($H152 &gt; 0, ISNUMBER($H152))</formula>
    </cfRule>
    <cfRule type="expression" dxfId="218" priority="44">
      <formula>AND($H152 = 0 * ISNUMBER($H152))</formula>
    </cfRule>
    <cfRule type="expression" dxfId="217" priority="45">
      <formula>AND($H152 &lt; 0, ISNUMBER($H152))</formula>
    </cfRule>
  </conditionalFormatting>
  <conditionalFormatting sqref="A152:C171 J152:L171">
    <cfRule type="expression" dxfId="216" priority="40">
      <formula>AND($K152 &gt; 0, ISNUMBER($K152))</formula>
    </cfRule>
    <cfRule type="expression" dxfId="215" priority="41">
      <formula>AND($K152 = 0 * ISNUMBER($K152))</formula>
    </cfRule>
    <cfRule type="expression" dxfId="214" priority="42">
      <formula>AND($K152 &lt; 0, ISNUMBER($K152))</formula>
    </cfRule>
  </conditionalFormatting>
  <conditionalFormatting sqref="D150:F151 E172:F172">
    <cfRule type="expression" dxfId="213" priority="34">
      <formula>$E$172 &gt; 0</formula>
    </cfRule>
    <cfRule type="expression" dxfId="212" priority="35">
      <formula>$E$172 = 0</formula>
    </cfRule>
    <cfRule type="expression" dxfId="211" priority="36">
      <formula>$E$172 &lt; 0</formula>
    </cfRule>
  </conditionalFormatting>
  <conditionalFormatting sqref="G150:I151 H172:I172">
    <cfRule type="expression" dxfId="210" priority="31">
      <formula>$H$172 &gt; 0</formula>
    </cfRule>
    <cfRule type="expression" dxfId="209" priority="32">
      <formula>$H$172 = 0</formula>
    </cfRule>
    <cfRule type="expression" dxfId="208" priority="33">
      <formula>$H$172 &lt; 0</formula>
    </cfRule>
  </conditionalFormatting>
  <conditionalFormatting sqref="J150:L151 K172:L172">
    <cfRule type="expression" dxfId="207" priority="28">
      <formula>$K$172 &gt; 0</formula>
    </cfRule>
    <cfRule type="expression" dxfId="206" priority="29">
      <formula>$K$172 = 0</formula>
    </cfRule>
    <cfRule type="expression" dxfId="205" priority="30">
      <formula>$K$172 &lt; 0</formula>
    </cfRule>
  </conditionalFormatting>
  <conditionalFormatting sqref="M150:O151 N172:O172">
    <cfRule type="expression" dxfId="204" priority="25">
      <formula>$N$172 &gt; 0</formula>
    </cfRule>
    <cfRule type="expression" dxfId="203" priority="26">
      <formula>$N$172 = 0</formula>
    </cfRule>
    <cfRule type="expression" dxfId="202" priority="27">
      <formula>$N$172 &lt; 0</formula>
    </cfRule>
  </conditionalFormatting>
  <conditionalFormatting sqref="A179:C198 M179:O198">
    <cfRule type="expression" dxfId="201" priority="13">
      <formula>AND($N179 &gt; 0, ISNUMBER($N179))</formula>
    </cfRule>
    <cfRule type="expression" dxfId="200" priority="14">
      <formula>AND($N179 = 0 * ISNUMBER($N179))</formula>
    </cfRule>
    <cfRule type="expression" dxfId="199" priority="15">
      <formula>AND($N179 &lt; 0, ISNUMBER($N179))</formula>
    </cfRule>
  </conditionalFormatting>
  <conditionalFormatting sqref="A179:F198">
    <cfRule type="expression" dxfId="198" priority="22">
      <formula>AND($E179 &gt; 0, ISNUMBER($E179))</formula>
    </cfRule>
    <cfRule type="expression" dxfId="197" priority="23">
      <formula>AND($E179 = 0 * ISNUMBER($E179))</formula>
    </cfRule>
    <cfRule type="expression" dxfId="196" priority="24">
      <formula>AND($E179 &lt; 0, ISNUMBER($E179))</formula>
    </cfRule>
  </conditionalFormatting>
  <conditionalFormatting sqref="A179:C198 G179:I198">
    <cfRule type="expression" dxfId="195" priority="19">
      <formula>AND($H179 &gt; 0, ISNUMBER($H179))</formula>
    </cfRule>
    <cfRule type="expression" dxfId="194" priority="20">
      <formula>AND($H179 = 0 * ISNUMBER($H179))</formula>
    </cfRule>
    <cfRule type="expression" dxfId="193" priority="21">
      <formula>AND($H179 &lt; 0, ISNUMBER($H179))</formula>
    </cfRule>
  </conditionalFormatting>
  <conditionalFormatting sqref="A179:C198 J179:L198">
    <cfRule type="expression" dxfId="192" priority="16">
      <formula>AND($K179 &gt; 0, ISNUMBER($K179))</formula>
    </cfRule>
    <cfRule type="expression" dxfId="191" priority="17">
      <formula>AND($K179 = 0 * ISNUMBER($K179))</formula>
    </cfRule>
    <cfRule type="expression" dxfId="190" priority="18">
      <formula>AND($K179 &lt; 0, ISNUMBER($K179))</formula>
    </cfRule>
  </conditionalFormatting>
  <conditionalFormatting sqref="D177:F178 E199:F199">
    <cfRule type="expression" dxfId="189" priority="10">
      <formula>$E$199 &gt; 0</formula>
    </cfRule>
    <cfRule type="expression" dxfId="188" priority="11">
      <formula>$E$199 = 0</formula>
    </cfRule>
    <cfRule type="expression" dxfId="187" priority="12">
      <formula>$E$199 &lt; 0</formula>
    </cfRule>
  </conditionalFormatting>
  <conditionalFormatting sqref="G177:I178 H199:I199">
    <cfRule type="expression" dxfId="186" priority="7">
      <formula>$H$199 &gt; 0</formula>
    </cfRule>
    <cfRule type="expression" dxfId="185" priority="8">
      <formula>$H$199 = 0</formula>
    </cfRule>
    <cfRule type="expression" dxfId="184" priority="9">
      <formula>$H$199 &lt; 0</formula>
    </cfRule>
  </conditionalFormatting>
  <conditionalFormatting sqref="J177:L178 K199:L199">
    <cfRule type="expression" dxfId="183" priority="4">
      <formula>$K$199 &gt; 0</formula>
    </cfRule>
    <cfRule type="expression" dxfId="182" priority="5">
      <formula>$K$199 = 0</formula>
    </cfRule>
    <cfRule type="expression" dxfId="181" priority="6">
      <formula>$K$199 &lt; 0</formula>
    </cfRule>
  </conditionalFormatting>
  <conditionalFormatting sqref="M177:O178 N199:O199">
    <cfRule type="expression" dxfId="180" priority="1">
      <formula>$N$199 &gt; 0</formula>
    </cfRule>
    <cfRule type="expression" dxfId="179" priority="2">
      <formula>$N$199 = 0</formula>
    </cfRule>
    <cfRule type="expression" dxfId="17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939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9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9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9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9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9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9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3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3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3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882E96-0E38-4BF5-8874-90D7F19A4195}">
  <sheetPr codeName="Sheet30"/>
  <dimension ref="A1:S199"/>
  <sheetViews>
    <sheetView tabSelected="1"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75" t="s">
        <v>0</v>
      </c>
      <c r="B1" s="276"/>
      <c r="C1" s="276"/>
      <c r="D1" s="276"/>
      <c r="E1" s="276"/>
      <c r="F1" s="277"/>
      <c r="G1" s="306">
        <v>44493</v>
      </c>
      <c r="H1" s="307"/>
      <c r="I1" s="308"/>
      <c r="J1" s="275" t="s">
        <v>1</v>
      </c>
      <c r="K1" s="276"/>
      <c r="L1" s="276"/>
      <c r="M1" s="276"/>
      <c r="N1" s="276"/>
      <c r="O1" s="277"/>
      <c r="Q1" s="275" t="s">
        <v>2</v>
      </c>
      <c r="R1" s="277"/>
    </row>
    <row r="2" spans="1:19" ht="17.25" customHeight="1">
      <c r="A2" s="117" t="s">
        <v>3</v>
      </c>
      <c r="B2" s="309" t="s">
        <v>8</v>
      </c>
      <c r="C2" s="310"/>
      <c r="D2" s="310"/>
      <c r="E2" s="310"/>
      <c r="F2" s="311"/>
      <c r="G2" s="303" t="s">
        <v>46</v>
      </c>
      <c r="H2" s="304"/>
      <c r="I2" s="305"/>
      <c r="J2" s="1" t="s">
        <v>3</v>
      </c>
      <c r="K2" s="309" t="s">
        <v>318</v>
      </c>
      <c r="L2" s="310"/>
      <c r="M2" s="310"/>
      <c r="N2" s="310"/>
      <c r="O2" s="311"/>
      <c r="Q2" s="2" t="s">
        <v>6</v>
      </c>
      <c r="R2" s="3">
        <v>0.375</v>
      </c>
    </row>
    <row r="3" spans="1:19" ht="17.25" customHeight="1" thickBot="1">
      <c r="A3" s="118" t="s">
        <v>7</v>
      </c>
      <c r="B3" s="300" t="s">
        <v>326</v>
      </c>
      <c r="C3" s="301"/>
      <c r="D3" s="301"/>
      <c r="E3" s="301"/>
      <c r="F3" s="302"/>
      <c r="G3" s="29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-57,718 KRW (-1.92%)</v>
      </c>
      <c r="H3" s="297"/>
      <c r="I3" s="298"/>
      <c r="J3" s="4" t="s">
        <v>7</v>
      </c>
      <c r="K3" s="300" t="s">
        <v>319</v>
      </c>
      <c r="L3" s="301"/>
      <c r="M3" s="301"/>
      <c r="N3" s="301"/>
      <c r="O3" s="302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300" t="s">
        <v>16</v>
      </c>
      <c r="C4" s="301"/>
      <c r="D4" s="301"/>
      <c r="E4" s="301"/>
      <c r="F4" s="302"/>
      <c r="G4" s="303" t="s">
        <v>44</v>
      </c>
      <c r="H4" s="304"/>
      <c r="I4" s="305"/>
      <c r="J4" s="4" t="s">
        <v>11</v>
      </c>
      <c r="K4" s="300" t="s">
        <v>320</v>
      </c>
      <c r="L4" s="301"/>
      <c r="M4" s="301"/>
      <c r="N4" s="301"/>
      <c r="O4" s="302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300" t="s">
        <v>317</v>
      </c>
      <c r="C5" s="301"/>
      <c r="D5" s="301"/>
      <c r="E5" s="301"/>
      <c r="F5" s="302"/>
      <c r="G5" s="29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-25,938 KRW (-1.02%)</v>
      </c>
      <c r="H5" s="297"/>
      <c r="I5" s="298"/>
      <c r="J5" s="4" t="s">
        <v>15</v>
      </c>
      <c r="K5" s="300" t="s">
        <v>321</v>
      </c>
      <c r="L5" s="301"/>
      <c r="M5" s="301"/>
      <c r="N5" s="301"/>
      <c r="O5" s="302"/>
    </row>
    <row r="6" spans="1:19">
      <c r="A6" s="118" t="s">
        <v>18</v>
      </c>
      <c r="B6" s="300"/>
      <c r="C6" s="301"/>
      <c r="D6" s="301"/>
      <c r="E6" s="301"/>
      <c r="F6" s="302"/>
      <c r="G6" s="303" t="s">
        <v>45</v>
      </c>
      <c r="H6" s="304"/>
      <c r="I6" s="305"/>
      <c r="J6" s="4" t="s">
        <v>18</v>
      </c>
      <c r="K6" s="300" t="s">
        <v>322</v>
      </c>
      <c r="L6" s="301"/>
      <c r="M6" s="301"/>
      <c r="N6" s="301"/>
      <c r="O6" s="302"/>
    </row>
    <row r="7" spans="1:19" ht="17.25" thickBot="1">
      <c r="A7" s="118" t="s">
        <v>21</v>
      </c>
      <c r="B7" s="300"/>
      <c r="C7" s="301"/>
      <c r="D7" s="301"/>
      <c r="E7" s="301"/>
      <c r="F7" s="302"/>
      <c r="G7" s="29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-17,488 KRW (-0.58%)</v>
      </c>
      <c r="H7" s="297"/>
      <c r="I7" s="298"/>
      <c r="J7" s="4" t="s">
        <v>21</v>
      </c>
      <c r="K7" s="300" t="s">
        <v>323</v>
      </c>
      <c r="L7" s="301"/>
      <c r="M7" s="301"/>
      <c r="N7" s="301"/>
      <c r="O7" s="302"/>
    </row>
    <row r="8" spans="1:19" ht="17.25" thickBot="1">
      <c r="A8" s="118" t="s">
        <v>24</v>
      </c>
      <c r="B8" s="300"/>
      <c r="C8" s="301"/>
      <c r="D8" s="301"/>
      <c r="E8" s="301"/>
      <c r="F8" s="302"/>
      <c r="G8" s="303" t="s">
        <v>253</v>
      </c>
      <c r="H8" s="304"/>
      <c r="I8" s="305"/>
      <c r="J8" s="4" t="s">
        <v>24</v>
      </c>
      <c r="K8" s="300"/>
      <c r="L8" s="301"/>
      <c r="M8" s="301"/>
      <c r="N8" s="301"/>
      <c r="O8" s="302"/>
      <c r="Q8" s="275" t="s">
        <v>27</v>
      </c>
      <c r="R8" s="277"/>
    </row>
    <row r="9" spans="1:19" ht="17.25" thickBot="1">
      <c r="A9" s="118" t="s">
        <v>28</v>
      </c>
      <c r="B9" s="300"/>
      <c r="C9" s="301"/>
      <c r="D9" s="301"/>
      <c r="E9" s="301"/>
      <c r="F9" s="302"/>
      <c r="G9" s="29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-48,511 KRW (-1.62%)</v>
      </c>
      <c r="H9" s="297"/>
      <c r="I9" s="298"/>
      <c r="J9" s="4" t="s">
        <v>28</v>
      </c>
      <c r="K9" s="300"/>
      <c r="L9" s="301"/>
      <c r="M9" s="301"/>
      <c r="N9" s="301"/>
      <c r="O9" s="302"/>
      <c r="Q9" s="2" t="s">
        <v>29</v>
      </c>
      <c r="R9" s="6">
        <v>10</v>
      </c>
    </row>
    <row r="10" spans="1:19">
      <c r="A10" s="118" t="s">
        <v>30</v>
      </c>
      <c r="B10" s="300"/>
      <c r="C10" s="301"/>
      <c r="D10" s="301"/>
      <c r="E10" s="301"/>
      <c r="F10" s="302"/>
      <c r="G10" s="303" t="s">
        <v>47</v>
      </c>
      <c r="H10" s="304"/>
      <c r="I10" s="305"/>
      <c r="J10" s="4" t="s">
        <v>30</v>
      </c>
      <c r="K10" s="300" t="s">
        <v>324</v>
      </c>
      <c r="L10" s="301"/>
      <c r="M10" s="301"/>
      <c r="N10" s="301"/>
      <c r="O10" s="302"/>
      <c r="Q10" s="2" t="s">
        <v>31</v>
      </c>
      <c r="R10" s="6">
        <v>100</v>
      </c>
    </row>
    <row r="11" spans="1:19" ht="17.25" thickBot="1">
      <c r="A11" s="119" t="s">
        <v>32</v>
      </c>
      <c r="B11" s="293" t="s">
        <v>325</v>
      </c>
      <c r="C11" s="294"/>
      <c r="D11" s="294"/>
      <c r="E11" s="294"/>
      <c r="F11" s="295"/>
      <c r="G11" s="29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97"/>
      <c r="I11" s="298"/>
      <c r="J11" s="7" t="s">
        <v>32</v>
      </c>
      <c r="K11" s="293" t="s">
        <v>316</v>
      </c>
      <c r="L11" s="294"/>
      <c r="M11" s="294"/>
      <c r="N11" s="294"/>
      <c r="O11" s="295"/>
      <c r="Q11" s="65" t="s">
        <v>33</v>
      </c>
      <c r="R11" s="8">
        <v>1000</v>
      </c>
    </row>
    <row r="12" spans="1:19" ht="17.25" thickBot="1"/>
    <row r="13" spans="1:19" ht="17.25" customHeight="1" thickBot="1">
      <c r="A13" s="275" t="s">
        <v>34</v>
      </c>
      <c r="B13" s="276"/>
      <c r="C13" s="276"/>
      <c r="D13" s="276"/>
      <c r="E13" s="276"/>
      <c r="F13" s="276"/>
      <c r="G13" s="276"/>
      <c r="H13" s="276"/>
      <c r="I13" s="276"/>
      <c r="J13" s="276"/>
      <c r="K13" s="276"/>
      <c r="L13" s="276"/>
      <c r="M13" s="276"/>
      <c r="N13" s="276"/>
      <c r="O13" s="277"/>
      <c r="Q13" s="274"/>
      <c r="R13" s="274"/>
      <c r="S13" s="274"/>
    </row>
    <row r="14" spans="1:19" ht="17.25" customHeight="1" thickBot="1">
      <c r="A14" s="249" t="s">
        <v>35</v>
      </c>
      <c r="B14" s="275" t="s">
        <v>36</v>
      </c>
      <c r="C14" s="277"/>
      <c r="D14" s="275" t="s">
        <v>37</v>
      </c>
      <c r="E14" s="276"/>
      <c r="F14" s="277"/>
      <c r="G14" s="278">
        <f>_xlfn.IFNA(VLOOKUP(B14, 현재가테이블!$B$2:$D$200, 2, FALSE), "-")</f>
        <v>74050000</v>
      </c>
      <c r="H14" s="279"/>
      <c r="I14" s="280"/>
      <c r="J14" s="275" t="s">
        <v>38</v>
      </c>
      <c r="K14" s="276"/>
      <c r="L14" s="277"/>
      <c r="M14" s="281">
        <f>_xlfn.IFNA(VLOOKUP(B14, 현재가테이블!$B$2:$D$200, 3, FALSE), "-")</f>
        <v>-1.04236269E-2</v>
      </c>
      <c r="N14" s="282"/>
      <c r="O14" s="283"/>
      <c r="Q14" s="274"/>
      <c r="R14" s="274"/>
      <c r="S14" s="274"/>
    </row>
    <row r="15" spans="1:19" ht="17.25" customHeight="1" thickBot="1">
      <c r="A15" s="312" t="s">
        <v>39</v>
      </c>
      <c r="B15" s="313" t="str">
        <f>TEXT($G$1, "[$-ko-KR]yyyy-mm-dd(ddd) ") &amp; "오전 00:00"</f>
        <v>2021-10-24(일) 오전 00:00</v>
      </c>
      <c r="C15" s="314"/>
      <c r="D15" s="288" t="str">
        <f>TEXT($G$1, "[$-ko-KR]yyyy-mm-dd(ddd) ") &amp; "오후 14:00"</f>
        <v>2021-10-24(일) 오후 14:00</v>
      </c>
      <c r="E15" s="289"/>
      <c r="F15" s="290"/>
      <c r="G15" s="288" t="str">
        <f>TEXT($G$1, "[$-ko-KR]yyyy-mm-dd(ddd) ") &amp; "오후 19:00"</f>
        <v>2021-10-24(일) 오후 19:00</v>
      </c>
      <c r="H15" s="289"/>
      <c r="I15" s="290"/>
      <c r="J15" s="288" t="str">
        <f>TEXT($G$1, "[$-ko-KR]yyyy-mm-dd(ddd) ") &amp; "오후 21:00"</f>
        <v>2021-10-24(일) 오후 21:00</v>
      </c>
      <c r="K15" s="289"/>
      <c r="L15" s="290"/>
      <c r="M15" s="288" t="str">
        <f>TEXT($G$1+1, "[$-ko-KR]yyyy-mm-dd(ddd) ") &amp; "오전 00:00"</f>
        <v>2021-10-25(월) 오전 00:00</v>
      </c>
      <c r="N15" s="289"/>
      <c r="O15" s="290"/>
      <c r="Q15" s="274"/>
      <c r="R15" s="274"/>
      <c r="S15" s="274"/>
    </row>
    <row r="16" spans="1:19" ht="17.25" customHeight="1" thickBot="1">
      <c r="A16" s="312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50" t="s">
        <v>37</v>
      </c>
      <c r="H16" s="251" t="s">
        <v>40</v>
      </c>
      <c r="I16" s="252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64"/>
      <c r="R16" s="264"/>
      <c r="S16" s="264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74"/>
      <c r="R17" s="274"/>
      <c r="S17" s="274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74"/>
      <c r="R18" s="274"/>
      <c r="S18" s="274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64"/>
      <c r="R19" s="264"/>
      <c r="S19" s="264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64"/>
      <c r="R20" s="264"/>
      <c r="S20" s="264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64"/>
      <c r="R21" s="264"/>
      <c r="S21" s="264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64"/>
      <c r="R22" s="264"/>
      <c r="S22" s="264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64"/>
      <c r="R23" s="264"/>
      <c r="S23" s="264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64"/>
      <c r="R24" s="264"/>
      <c r="S24" s="264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65"/>
      <c r="R26" s="266"/>
      <c r="S26" s="267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68"/>
      <c r="R27" s="269"/>
      <c r="S27" s="270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1"/>
      <c r="R28" s="272"/>
      <c r="S28" s="273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64"/>
      <c r="R29" s="264"/>
      <c r="S29" s="264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74"/>
      <c r="R30" s="274"/>
      <c r="S30" s="274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74"/>
      <c r="R31" s="274"/>
      <c r="S31" s="274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64"/>
      <c r="R32" s="264"/>
      <c r="S32" s="264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64"/>
      <c r="R33" s="264"/>
      <c r="S33" s="264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64"/>
      <c r="R34" s="264"/>
      <c r="S34" s="264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53"/>
      <c r="R35" s="254"/>
      <c r="S35" s="255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56"/>
      <c r="R36" s="257"/>
      <c r="S36" s="258"/>
    </row>
    <row r="37" spans="1:19" ht="17.25" customHeight="1" thickBot="1">
      <c r="A37" s="132" t="s">
        <v>42</v>
      </c>
      <c r="B37" s="317">
        <v>150000</v>
      </c>
      <c r="C37" s="318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59"/>
      <c r="R37" s="260"/>
      <c r="S37" s="261"/>
    </row>
    <row r="38" spans="1:19" ht="17.25" customHeight="1"/>
    <row r="39" spans="1:19" ht="17.25" customHeight="1" thickBot="1"/>
    <row r="40" spans="1:19" ht="17.25" customHeight="1" thickBot="1">
      <c r="A40" s="275" t="s">
        <v>44</v>
      </c>
      <c r="B40" s="276"/>
      <c r="C40" s="276"/>
      <c r="D40" s="276"/>
      <c r="E40" s="276"/>
      <c r="F40" s="276"/>
      <c r="G40" s="276"/>
      <c r="H40" s="276"/>
      <c r="I40" s="276"/>
      <c r="J40" s="276"/>
      <c r="K40" s="276"/>
      <c r="L40" s="276"/>
      <c r="M40" s="276"/>
      <c r="N40" s="276"/>
      <c r="O40" s="277"/>
      <c r="Q40" s="274"/>
      <c r="R40" s="274"/>
      <c r="S40" s="274"/>
    </row>
    <row r="41" spans="1:19" ht="17.25" customHeight="1" thickBot="1">
      <c r="A41" s="249" t="s">
        <v>265</v>
      </c>
      <c r="B41" s="275" t="s">
        <v>49</v>
      </c>
      <c r="C41" s="277"/>
      <c r="D41" s="275" t="s">
        <v>58</v>
      </c>
      <c r="E41" s="276"/>
      <c r="F41" s="277"/>
      <c r="G41" s="278">
        <f>_xlfn.IFNA(VLOOKUP(B41, 현재가테이블!$B$2:$D$200, 2, FALSE), "-")</f>
        <v>74050000</v>
      </c>
      <c r="H41" s="279"/>
      <c r="I41" s="280"/>
      <c r="J41" s="275" t="s">
        <v>59</v>
      </c>
      <c r="K41" s="276"/>
      <c r="L41" s="277"/>
      <c r="M41" s="281">
        <f>_xlfn.IFNA(VLOOKUP(B41, 현재가테이블!$B$2:$D$200, 3, FALSE), "-")</f>
        <v>-1.04236269E-2</v>
      </c>
      <c r="N41" s="282"/>
      <c r="O41" s="283"/>
      <c r="Q41" s="274"/>
      <c r="R41" s="274"/>
      <c r="S41" s="274"/>
    </row>
    <row r="42" spans="1:19" ht="17.25" customHeight="1" thickBot="1">
      <c r="A42" s="319" t="s">
        <v>55</v>
      </c>
      <c r="B42" s="315" t="str">
        <f>TEXT($G$1, "[$-ko-KR]yyyy-mm-dd(ddd) ") &amp; "오전 00:00"</f>
        <v>2021-10-24(일) 오전 00:00</v>
      </c>
      <c r="C42" s="316"/>
      <c r="D42" s="288" t="str">
        <f>TEXT($G$1, "[$-ko-KR]yyyy-mm-dd(ddd) ") &amp; "오후 14:00"</f>
        <v>2021-10-24(일) 오후 14:00</v>
      </c>
      <c r="E42" s="289"/>
      <c r="F42" s="290"/>
      <c r="G42" s="288" t="str">
        <f>TEXT($G$1, "[$-ko-KR]yyyy-mm-dd(ddd) ") &amp; "오후 19:00"</f>
        <v>2021-10-24(일) 오후 19:00</v>
      </c>
      <c r="H42" s="289"/>
      <c r="I42" s="290"/>
      <c r="J42" s="288" t="str">
        <f>TEXT($G$1, "[$-ko-KR]yyyy-mm-dd(ddd) ") &amp; "오후 21:00"</f>
        <v>2021-10-24(일) 오후 21:00</v>
      </c>
      <c r="K42" s="289"/>
      <c r="L42" s="290"/>
      <c r="M42" s="288" t="str">
        <f>TEXT($G$1+1, "[$-ko-KR]yyyy-mm-dd(ddd) ") &amp; "오전 00:00"</f>
        <v>2021-10-25(월) 오전 00:00</v>
      </c>
      <c r="N42" s="289"/>
      <c r="O42" s="290"/>
      <c r="Q42" s="274"/>
      <c r="R42" s="274"/>
      <c r="S42" s="274"/>
    </row>
    <row r="43" spans="1:19" ht="17.25" customHeight="1" thickBot="1">
      <c r="A43" s="320"/>
      <c r="B43" s="121" t="s">
        <v>58</v>
      </c>
      <c r="C43" s="122" t="s">
        <v>59</v>
      </c>
      <c r="D43" s="2" t="s">
        <v>58</v>
      </c>
      <c r="E43" s="10" t="s">
        <v>266</v>
      </c>
      <c r="F43" s="11" t="s">
        <v>267</v>
      </c>
      <c r="G43" s="250" t="s">
        <v>58</v>
      </c>
      <c r="H43" s="251" t="s">
        <v>266</v>
      </c>
      <c r="I43" s="252" t="s">
        <v>267</v>
      </c>
      <c r="J43" s="10" t="s">
        <v>58</v>
      </c>
      <c r="K43" s="10" t="s">
        <v>266</v>
      </c>
      <c r="L43" s="115" t="s">
        <v>267</v>
      </c>
      <c r="M43" s="2" t="s">
        <v>58</v>
      </c>
      <c r="N43" s="10" t="s">
        <v>266</v>
      </c>
      <c r="O43" s="66" t="s">
        <v>267</v>
      </c>
      <c r="Q43" s="264"/>
      <c r="R43" s="264"/>
      <c r="S43" s="264"/>
    </row>
    <row r="44" spans="1:19" ht="17.25" customHeight="1" thickBot="1">
      <c r="A44" s="123" t="s">
        <v>248</v>
      </c>
      <c r="B44" s="124">
        <v>99</v>
      </c>
      <c r="C44" s="76">
        <v>9.1743119000000008E-3</v>
      </c>
      <c r="D44" s="13">
        <v>101</v>
      </c>
      <c r="E44" s="14">
        <f>IF(ISNUMBER(D44), (D44 - $B44) / $B44, "")</f>
        <v>2.0202020202020204E-2</v>
      </c>
      <c r="F44" s="16">
        <f>IF(ISNUMBER(D44), $B64 * E44, "")</f>
        <v>3030.3030303030305</v>
      </c>
      <c r="G44" s="29">
        <v>101</v>
      </c>
      <c r="H44" s="14">
        <f>IF(ISNUMBER(G44), (G44 - $B44) / $B44, "")</f>
        <v>2.0202020202020204E-2</v>
      </c>
      <c r="I44" s="100">
        <f>IF(ISNUMBER(G44), $B64 * H44, "")</f>
        <v>3030.3030303030305</v>
      </c>
      <c r="J44" s="13">
        <v>99.8</v>
      </c>
      <c r="K44" s="14">
        <f>IF(ISNUMBER(J44), (J44 - $B44) / $B44, "")</f>
        <v>8.0808080808080513E-3</v>
      </c>
      <c r="L44" s="16">
        <f>IF(ISNUMBER(J44), $B64 * K44, "")</f>
        <v>1212.1212121212077</v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74"/>
      <c r="R44" s="274"/>
      <c r="S44" s="274"/>
    </row>
    <row r="45" spans="1:19" ht="17.25" customHeight="1" thickBot="1">
      <c r="A45" s="125" t="s">
        <v>328</v>
      </c>
      <c r="B45" s="126">
        <v>0.23200000000000001</v>
      </c>
      <c r="C45" s="77">
        <v>4.3290042999999997E-3</v>
      </c>
      <c r="D45" s="15">
        <v>0.23400000000000001</v>
      </c>
      <c r="E45" s="32">
        <f t="shared" ref="E45:E48" si="14">IF(ISNUMBER(D45), (D45 - $B45) / $B45, "")</f>
        <v>8.6206896551724206E-3</v>
      </c>
      <c r="F45" s="18">
        <f>IF(ISNUMBER(D45), $B64 * E45, "")</f>
        <v>1293.103448275863</v>
      </c>
      <c r="G45" s="31">
        <v>0.23400000000000001</v>
      </c>
      <c r="H45" s="32">
        <f t="shared" ref="H45:H48" si="15">IF(ISNUMBER(G45), (G45 - $B45) / $B45, "")</f>
        <v>8.6206896551724206E-3</v>
      </c>
      <c r="I45" s="101">
        <f>IF(ISNUMBER(G45), $B64 * H45, "")</f>
        <v>1293.103448275863</v>
      </c>
      <c r="J45" s="15">
        <v>0.23</v>
      </c>
      <c r="K45" s="32">
        <f t="shared" ref="K45:K48" si="16">IF(ISNUMBER(J45), (J45 - $B45) / $B45, "")</f>
        <v>-8.6206896551724206E-3</v>
      </c>
      <c r="L45" s="18">
        <f>IF(ISNUMBER(J45), $B64 * K45, "")</f>
        <v>-1293.103448275863</v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74"/>
      <c r="R45" s="274"/>
      <c r="S45" s="274"/>
    </row>
    <row r="46" spans="1:19" ht="17.25" customHeight="1" thickBot="1">
      <c r="A46" s="125" t="s">
        <v>98</v>
      </c>
      <c r="B46" s="126">
        <v>4.46</v>
      </c>
      <c r="C46" s="77">
        <v>-4.4642856999999999E-3</v>
      </c>
      <c r="D46" s="15">
        <v>4.4800000000000004</v>
      </c>
      <c r="E46" s="32">
        <f t="shared" si="14"/>
        <v>4.48430493273553E-3</v>
      </c>
      <c r="F46" s="18">
        <f>IF(ISNUMBER(D46), $B64 * E46, "")</f>
        <v>672.64573991032955</v>
      </c>
      <c r="G46" s="31">
        <v>4.49</v>
      </c>
      <c r="H46" s="32">
        <f t="shared" si="15"/>
        <v>6.7264573991031949E-3</v>
      </c>
      <c r="I46" s="101">
        <f>IF(ISNUMBER(G46), $B64 * H46, "")</f>
        <v>1008.9686098654793</v>
      </c>
      <c r="J46" s="15">
        <v>4.43</v>
      </c>
      <c r="K46" s="32">
        <f t="shared" si="16"/>
        <v>-6.7264573991031949E-3</v>
      </c>
      <c r="L46" s="18">
        <f>IF(ISNUMBER(J46), $B64 * K46, "")</f>
        <v>-1008.9686098654793</v>
      </c>
      <c r="M46" s="31"/>
      <c r="N46" s="32" t="str">
        <f t="shared" si="17"/>
        <v/>
      </c>
      <c r="O46" s="18" t="str">
        <f>IF(ISNUMBER(M46), $B64 * N46, "")</f>
        <v/>
      </c>
      <c r="Q46" s="264"/>
      <c r="R46" s="264"/>
      <c r="S46" s="264"/>
    </row>
    <row r="47" spans="1:19" ht="17.25" customHeight="1" thickBot="1">
      <c r="A47" s="125" t="s">
        <v>206</v>
      </c>
      <c r="B47" s="126">
        <v>16.3</v>
      </c>
      <c r="C47" s="77">
        <v>-6.0975609999999996E-3</v>
      </c>
      <c r="D47" s="15">
        <v>16.2</v>
      </c>
      <c r="E47" s="32">
        <f t="shared" si="14"/>
        <v>-6.1349693251534611E-3</v>
      </c>
      <c r="F47" s="18">
        <f>IF(ISNUMBER(D47), $B64 * E47, "")</f>
        <v>-920.24539877301913</v>
      </c>
      <c r="G47" s="31">
        <v>16.3</v>
      </c>
      <c r="H47" s="32">
        <f t="shared" si="15"/>
        <v>0</v>
      </c>
      <c r="I47" s="101">
        <f>IF(ISNUMBER(G47), $B64 * H47, "")</f>
        <v>0</v>
      </c>
      <c r="J47" s="15">
        <v>16</v>
      </c>
      <c r="K47" s="32">
        <f t="shared" si="16"/>
        <v>-1.8404907975460166E-2</v>
      </c>
      <c r="L47" s="18">
        <f>IF(ISNUMBER(J47), $B64 * K47, "")</f>
        <v>-2760.7361963190247</v>
      </c>
      <c r="M47" s="31"/>
      <c r="N47" s="32" t="str">
        <f t="shared" si="17"/>
        <v/>
      </c>
      <c r="O47" s="18" t="str">
        <f>IF(ISNUMBER(M47), $B64 * N47, "")</f>
        <v/>
      </c>
      <c r="Q47" s="264"/>
      <c r="R47" s="264"/>
      <c r="S47" s="264"/>
    </row>
    <row r="48" spans="1:19" ht="17.25" customHeight="1" thickBot="1">
      <c r="A48" s="127" t="s">
        <v>65</v>
      </c>
      <c r="B48" s="128">
        <v>62.2</v>
      </c>
      <c r="C48" s="78">
        <v>-6.3897763999999999E-3</v>
      </c>
      <c r="D48" s="20">
        <v>62.8</v>
      </c>
      <c r="E48" s="21">
        <f t="shared" si="14"/>
        <v>9.6463022508037673E-3</v>
      </c>
      <c r="F48" s="22">
        <f>IF(ISNUMBER(D48), $B64 * E48, "")</f>
        <v>1446.9453376205652</v>
      </c>
      <c r="G48" s="30">
        <v>62.4</v>
      </c>
      <c r="H48" s="21">
        <f t="shared" si="15"/>
        <v>3.2154340836012176E-3</v>
      </c>
      <c r="I48" s="105">
        <f>IF(ISNUMBER(G48), $B64 * H48, "")</f>
        <v>482.31511254018267</v>
      </c>
      <c r="J48" s="20">
        <v>61.3</v>
      </c>
      <c r="K48" s="21">
        <f t="shared" si="16"/>
        <v>-1.4469453376205879E-2</v>
      </c>
      <c r="L48" s="22">
        <f>IF(ISNUMBER(J48), $B64 * K48, "")</f>
        <v>-2170.4180064308821</v>
      </c>
      <c r="M48" s="30"/>
      <c r="N48" s="21" t="str">
        <f t="shared" si="17"/>
        <v/>
      </c>
      <c r="O48" s="22" t="str">
        <f>IF(ISNUMBER(M48), $B64 * N48, "")</f>
        <v/>
      </c>
      <c r="Q48" s="264"/>
      <c r="R48" s="264"/>
      <c r="S48" s="264"/>
    </row>
    <row r="49" spans="1:19" ht="17.25" customHeight="1" thickBot="1">
      <c r="A49" s="125" t="s">
        <v>176</v>
      </c>
      <c r="B49" s="129">
        <v>22.7</v>
      </c>
      <c r="C49" s="80">
        <v>-1.30434783E-2</v>
      </c>
      <c r="D49" s="106">
        <v>22.6</v>
      </c>
      <c r="E49" s="107">
        <f>IF(ISNUMBER(D49), (D49 - $B49) / $B49, "")</f>
        <v>-4.4052863436122407E-3</v>
      </c>
      <c r="F49" s="108">
        <f>IF(ISNUMBER(D49), $B64 * E49, "")</f>
        <v>-660.79295154183615</v>
      </c>
      <c r="G49" s="109">
        <v>22.7</v>
      </c>
      <c r="H49" s="107">
        <f>IF(ISNUMBER(G49), (G49 - $B49) / $B49, "")</f>
        <v>0</v>
      </c>
      <c r="I49" s="110">
        <f>IF(ISNUMBER(G49), $B64 * H49, "")</f>
        <v>0</v>
      </c>
      <c r="J49" s="106">
        <v>22.5</v>
      </c>
      <c r="K49" s="107">
        <f>IF(ISNUMBER(J49), (J49 - $B49) / $B49, "")</f>
        <v>-8.8105726872246392E-3</v>
      </c>
      <c r="L49" s="108">
        <f>IF(ISNUMBER(J49), $B64 * K49, "")</f>
        <v>-1321.5859030836959</v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64"/>
      <c r="R49" s="264"/>
      <c r="S49" s="264"/>
    </row>
    <row r="50" spans="1:19" ht="17.25" customHeight="1" thickBot="1">
      <c r="A50" s="125" t="s">
        <v>214</v>
      </c>
      <c r="B50" s="126">
        <v>12.5</v>
      </c>
      <c r="C50" s="77">
        <v>-1.5748031499999999E-2</v>
      </c>
      <c r="D50" s="15">
        <v>12.6</v>
      </c>
      <c r="E50" s="32">
        <f t="shared" ref="E50:E53" si="18">IF(ISNUMBER(D50), (D50 - $B50) / $B50, "")</f>
        <v>7.9999999999999724E-3</v>
      </c>
      <c r="F50" s="18">
        <f>IF(ISNUMBER(D50), $B64 * E50, "")</f>
        <v>1199.9999999999959</v>
      </c>
      <c r="G50" s="31">
        <v>12.5</v>
      </c>
      <c r="H50" s="32">
        <f t="shared" ref="H50:H53" si="19">IF(ISNUMBER(G50), (G50 - $B50) / $B50, "")</f>
        <v>0</v>
      </c>
      <c r="I50" s="101">
        <f>IF(ISNUMBER(G50), $B64 * H50, "")</f>
        <v>0</v>
      </c>
      <c r="J50" s="15">
        <v>12.5</v>
      </c>
      <c r="K50" s="32">
        <f t="shared" ref="K50:K53" si="20">IF(ISNUMBER(J50), (J50 - $B50) / $B50, "")</f>
        <v>0</v>
      </c>
      <c r="L50" s="18">
        <f>IF(ISNUMBER(J50), $B64 * K50, "")</f>
        <v>0</v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64"/>
      <c r="R50" s="264"/>
      <c r="S50" s="264"/>
    </row>
    <row r="51" spans="1:19" ht="17.25" customHeight="1" thickBot="1">
      <c r="A51" s="125" t="s">
        <v>146</v>
      </c>
      <c r="B51" s="126">
        <v>22.6</v>
      </c>
      <c r="C51" s="77">
        <v>-1.73913043E-2</v>
      </c>
      <c r="D51" s="15">
        <v>22.7</v>
      </c>
      <c r="E51" s="32">
        <f t="shared" si="18"/>
        <v>4.4247787610618523E-3</v>
      </c>
      <c r="F51" s="18">
        <f>IF(ISNUMBER(D51), $B64 * E51, "")</f>
        <v>663.71681415927787</v>
      </c>
      <c r="G51" s="31">
        <v>22.7</v>
      </c>
      <c r="H51" s="32">
        <f t="shared" si="19"/>
        <v>4.4247787610618523E-3</v>
      </c>
      <c r="I51" s="101">
        <f>IF(ISNUMBER(G51), $B64 * H51, "")</f>
        <v>663.71681415927787</v>
      </c>
      <c r="J51" s="15">
        <v>22.5</v>
      </c>
      <c r="K51" s="32">
        <f t="shared" si="20"/>
        <v>-4.4247787610620093E-3</v>
      </c>
      <c r="L51" s="18">
        <f>IF(ISNUMBER(J51), $B64 * K51, "")</f>
        <v>-663.71681415930141</v>
      </c>
      <c r="M51" s="31"/>
      <c r="N51" s="32" t="str">
        <f t="shared" si="21"/>
        <v/>
      </c>
      <c r="O51" s="18" t="str">
        <f>IF(ISNUMBER(M51), $B64 * N51, "")</f>
        <v/>
      </c>
      <c r="Q51" s="264"/>
      <c r="R51" s="264"/>
      <c r="S51" s="264"/>
    </row>
    <row r="52" spans="1:19" ht="17.25" customHeight="1" thickBot="1">
      <c r="A52" s="125" t="s">
        <v>120</v>
      </c>
      <c r="B52" s="126">
        <v>38.700000000000003</v>
      </c>
      <c r="C52" s="77">
        <v>-1.7766497499999999E-2</v>
      </c>
      <c r="D52" s="15">
        <v>39.299999999999997</v>
      </c>
      <c r="E52" s="32">
        <f t="shared" si="18"/>
        <v>1.55038759689921E-2</v>
      </c>
      <c r="F52" s="18">
        <f>IF(ISNUMBER(D52), $B64 * E52, "")</f>
        <v>2325.581395348815</v>
      </c>
      <c r="G52" s="31">
        <v>39.200000000000003</v>
      </c>
      <c r="H52" s="32">
        <f t="shared" si="19"/>
        <v>1.2919896640826873E-2</v>
      </c>
      <c r="I52" s="101">
        <f>IF(ISNUMBER(G52), $B64 * H52, "")</f>
        <v>1937.9844961240308</v>
      </c>
      <c r="J52" s="15">
        <v>38.6</v>
      </c>
      <c r="K52" s="32">
        <f t="shared" si="20"/>
        <v>-2.5839793281654112E-3</v>
      </c>
      <c r="L52" s="18">
        <f>IF(ISNUMBER(J52), $B64 * K52, "")</f>
        <v>-387.59689922481169</v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 t="s">
        <v>186</v>
      </c>
      <c r="B53" s="131">
        <v>16.5</v>
      </c>
      <c r="C53" s="79">
        <v>-1.7857142900000001E-2</v>
      </c>
      <c r="D53" s="24">
        <v>16.600000000000001</v>
      </c>
      <c r="E53" s="25">
        <f t="shared" si="18"/>
        <v>6.0606060606061465E-3</v>
      </c>
      <c r="F53" s="104">
        <f>IF(ISNUMBER(D53), $B64 * E53, "")</f>
        <v>909.09090909092197</v>
      </c>
      <c r="G53" s="102">
        <v>16.600000000000001</v>
      </c>
      <c r="H53" s="25">
        <f t="shared" si="19"/>
        <v>6.0606060606061465E-3</v>
      </c>
      <c r="I53" s="103">
        <f>IF(ISNUMBER(G53), $B64 * H53, "")</f>
        <v>909.09090909092197</v>
      </c>
      <c r="J53" s="24">
        <v>16.5</v>
      </c>
      <c r="K53" s="25">
        <f t="shared" si="20"/>
        <v>0</v>
      </c>
      <c r="L53" s="104">
        <f>IF(ISNUMBER(J53), $B64 * K53, "")</f>
        <v>0</v>
      </c>
      <c r="M53" s="102"/>
      <c r="N53" s="25" t="str">
        <f t="shared" si="21"/>
        <v/>
      </c>
      <c r="O53" s="104" t="str">
        <f>IF(ISNUMBER(M53), $B64 * N53, "")</f>
        <v/>
      </c>
      <c r="Q53" s="265"/>
      <c r="R53" s="266"/>
      <c r="S53" s="267"/>
    </row>
    <row r="54" spans="1:19" ht="17.25" customHeight="1">
      <c r="A54" s="123" t="s">
        <v>232</v>
      </c>
      <c r="B54" s="124">
        <v>83.8</v>
      </c>
      <c r="C54" s="76">
        <v>-1.9883040899999999E-2</v>
      </c>
      <c r="D54" s="13">
        <v>83.9</v>
      </c>
      <c r="E54" s="14">
        <f>IF(ISNUMBER(D54), (D54 - $B54) / $B54, "")</f>
        <v>1.1933174224344693E-3</v>
      </c>
      <c r="F54" s="16">
        <f>IF(ISNUMBER(D54), $B64 * E54, "")</f>
        <v>178.99761336517039</v>
      </c>
      <c r="G54" s="29">
        <v>83.8</v>
      </c>
      <c r="H54" s="14">
        <f>IF(ISNUMBER(G54), (G54 - $B54) / $B54, "")</f>
        <v>0</v>
      </c>
      <c r="I54" s="100">
        <f>IF(ISNUMBER(G54), $B64 * H54, "")</f>
        <v>0</v>
      </c>
      <c r="J54" s="13">
        <v>83.3</v>
      </c>
      <c r="K54" s="14">
        <f>IF(ISNUMBER(J54), (J54 - $B54) / $B54, "")</f>
        <v>-5.9665871121718375E-3</v>
      </c>
      <c r="L54" s="16">
        <f>IF(ISNUMBER(J54), $B64 * K54, "")</f>
        <v>-894.9880668257756</v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68"/>
      <c r="R54" s="269"/>
      <c r="S54" s="270"/>
    </row>
    <row r="55" spans="1:19" ht="17.25" customHeight="1" thickBot="1">
      <c r="A55" s="125" t="s">
        <v>188</v>
      </c>
      <c r="B55" s="126">
        <v>18.899999999999999</v>
      </c>
      <c r="C55" s="77">
        <v>-2.0725388599999998E-2</v>
      </c>
      <c r="D55" s="15">
        <v>18.8</v>
      </c>
      <c r="E55" s="32">
        <f t="shared" ref="E55:E58" si="22">IF(ISNUMBER(D55), (D55 - $B55) / $B55, "")</f>
        <v>-5.2910052910051788E-3</v>
      </c>
      <c r="F55" s="18">
        <f>IF(ISNUMBER(D55), $B64 * E55, "")</f>
        <v>-793.65079365077679</v>
      </c>
      <c r="G55" s="31">
        <v>18.8</v>
      </c>
      <c r="H55" s="32">
        <f t="shared" ref="H55:H58" si="23">IF(ISNUMBER(G55), (G55 - $B55) / $B55, "")</f>
        <v>-5.2910052910051788E-3</v>
      </c>
      <c r="I55" s="101">
        <f>IF(ISNUMBER(G55), $B64 * H55, "")</f>
        <v>-793.65079365077679</v>
      </c>
      <c r="J55" s="15">
        <v>18.7</v>
      </c>
      <c r="K55" s="32">
        <f t="shared" ref="K55:K58" si="24">IF(ISNUMBER(J55), (J55 - $B55) / $B55, "")</f>
        <v>-1.0582010582010545E-2</v>
      </c>
      <c r="L55" s="18">
        <f>IF(ISNUMBER(J55), $B64 * K55, "")</f>
        <v>-1587.3015873015818</v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71"/>
      <c r="R55" s="272"/>
      <c r="S55" s="273"/>
    </row>
    <row r="56" spans="1:19" ht="17.25" customHeight="1" thickBot="1">
      <c r="A56" s="125" t="s">
        <v>200</v>
      </c>
      <c r="B56" s="126">
        <v>87.8</v>
      </c>
      <c r="C56" s="77">
        <v>-2.11817168E-2</v>
      </c>
      <c r="D56" s="15">
        <v>88.2</v>
      </c>
      <c r="E56" s="32">
        <f t="shared" si="22"/>
        <v>4.5558086560365113E-3</v>
      </c>
      <c r="F56" s="18">
        <f>IF(ISNUMBER(D56), $B64 * E56, "")</f>
        <v>683.37129840547675</v>
      </c>
      <c r="G56" s="31">
        <v>87.7</v>
      </c>
      <c r="H56" s="32">
        <f t="shared" si="23"/>
        <v>-1.1389521640090469E-3</v>
      </c>
      <c r="I56" s="101">
        <f>IF(ISNUMBER(G56), $B64 * H56, "")</f>
        <v>-170.84282460135705</v>
      </c>
      <c r="J56" s="15">
        <v>86.5</v>
      </c>
      <c r="K56" s="32">
        <f t="shared" si="24"/>
        <v>-1.4806378132118419E-2</v>
      </c>
      <c r="L56" s="18">
        <f>IF(ISNUMBER(J56), $B64 * K56, "")</f>
        <v>-2220.9567198177629</v>
      </c>
      <c r="M56" s="31"/>
      <c r="N56" s="32" t="str">
        <f t="shared" si="25"/>
        <v/>
      </c>
      <c r="O56" s="18" t="str">
        <f>IF(ISNUMBER(M56), $B64 * N56, "")</f>
        <v/>
      </c>
      <c r="Q56" s="264"/>
      <c r="R56" s="264"/>
      <c r="S56" s="264"/>
    </row>
    <row r="57" spans="1:19" ht="17.25" customHeight="1" thickBot="1">
      <c r="A57" s="125" t="s">
        <v>202</v>
      </c>
      <c r="B57" s="126">
        <v>21.4</v>
      </c>
      <c r="C57" s="77">
        <v>-2.2831050200000001E-2</v>
      </c>
      <c r="D57" s="15">
        <v>21.3</v>
      </c>
      <c r="E57" s="32">
        <f t="shared" si="22"/>
        <v>-4.672897196261583E-3</v>
      </c>
      <c r="F57" s="18">
        <f>IF(ISNUMBER(D57), $B64 * E57, "")</f>
        <v>-700.9345794392375</v>
      </c>
      <c r="G57" s="31">
        <v>21.2</v>
      </c>
      <c r="H57" s="32">
        <f t="shared" si="23"/>
        <v>-9.3457943925233326E-3</v>
      </c>
      <c r="I57" s="101">
        <f>IF(ISNUMBER(G57), $B64 * H57, "")</f>
        <v>-1401.8691588784998</v>
      </c>
      <c r="J57" s="15">
        <v>21.1</v>
      </c>
      <c r="K57" s="32">
        <f t="shared" si="24"/>
        <v>-1.4018691588784915E-2</v>
      </c>
      <c r="L57" s="18">
        <f>IF(ISNUMBER(J57), $B64 * K57, "")</f>
        <v>-2102.803738317737</v>
      </c>
      <c r="M57" s="31"/>
      <c r="N57" s="32" t="str">
        <f t="shared" si="25"/>
        <v/>
      </c>
      <c r="O57" s="18" t="str">
        <f>IF(ISNUMBER(M57), $B64 * N57, "")</f>
        <v/>
      </c>
      <c r="Q57" s="274"/>
      <c r="R57" s="274"/>
      <c r="S57" s="274"/>
    </row>
    <row r="58" spans="1:19" ht="17.25" customHeight="1" thickBot="1">
      <c r="A58" s="127" t="s">
        <v>72</v>
      </c>
      <c r="B58" s="128">
        <v>36.9</v>
      </c>
      <c r="C58" s="78">
        <v>-2.3809523799999999E-2</v>
      </c>
      <c r="D58" s="20">
        <v>36.299999999999997</v>
      </c>
      <c r="E58" s="21">
        <f t="shared" si="22"/>
        <v>-1.6260162601626056E-2</v>
      </c>
      <c r="F58" s="22">
        <f>IF(ISNUMBER(D58), $B64 * E58, "")</f>
        <v>-2439.0243902439083</v>
      </c>
      <c r="G58" s="30">
        <v>35.700000000000003</v>
      </c>
      <c r="H58" s="21">
        <f t="shared" si="23"/>
        <v>-3.2520325203251918E-2</v>
      </c>
      <c r="I58" s="105">
        <f>IF(ISNUMBER(G58), $B64 * H58, "")</f>
        <v>-4878.0487804877876</v>
      </c>
      <c r="J58" s="20">
        <v>35.4</v>
      </c>
      <c r="K58" s="21">
        <f t="shared" si="24"/>
        <v>-4.065040650406504E-2</v>
      </c>
      <c r="L58" s="22">
        <f>IF(ISNUMBER(J58), $B64 * K58, "")</f>
        <v>-6097.5609756097556</v>
      </c>
      <c r="M58" s="30"/>
      <c r="N58" s="21" t="str">
        <f t="shared" si="25"/>
        <v/>
      </c>
      <c r="O58" s="22" t="str">
        <f>IF(ISNUMBER(M58), $B64 * N58, "")</f>
        <v/>
      </c>
      <c r="Q58" s="274"/>
      <c r="R58" s="274"/>
      <c r="S58" s="274"/>
    </row>
    <row r="59" spans="1:19" ht="17.25" customHeight="1" thickBot="1">
      <c r="A59" s="125" t="s">
        <v>148</v>
      </c>
      <c r="B59" s="129">
        <v>14.4</v>
      </c>
      <c r="C59" s="80">
        <v>-2.7027026999999999E-2</v>
      </c>
      <c r="D59" s="106">
        <v>14.3</v>
      </c>
      <c r="E59" s="107">
        <f>IF(ISNUMBER(D59), (D59 - $B59) / $B59, "")</f>
        <v>-6.9444444444444198E-3</v>
      </c>
      <c r="F59" s="108">
        <f>IF(ISNUMBER(D59), $B64 * E59, "")</f>
        <v>-1041.6666666666629</v>
      </c>
      <c r="G59" s="109">
        <v>14.3</v>
      </c>
      <c r="H59" s="107">
        <f>IF(ISNUMBER(G59), (G59 - $B59) / $B59, "")</f>
        <v>-6.9444444444444198E-3</v>
      </c>
      <c r="I59" s="110">
        <f>IF(ISNUMBER(G59), $B64 * H59, "")</f>
        <v>-1041.6666666666629</v>
      </c>
      <c r="J59" s="106">
        <v>14.1</v>
      </c>
      <c r="K59" s="107">
        <f>IF(ISNUMBER(J59), (J59 - $B59) / $B59, "")</f>
        <v>-2.0833333333333381E-2</v>
      </c>
      <c r="L59" s="108">
        <f>IF(ISNUMBER(J59), $B64 * K59, "")</f>
        <v>-3125.0000000000073</v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64"/>
      <c r="R59" s="264"/>
      <c r="S59" s="264"/>
    </row>
    <row r="60" spans="1:19" ht="17.25" customHeight="1" thickBot="1">
      <c r="A60" s="125" t="s">
        <v>208</v>
      </c>
      <c r="B60" s="126">
        <v>19.8</v>
      </c>
      <c r="C60" s="77">
        <v>-3.4146341500000003E-2</v>
      </c>
      <c r="D60" s="15">
        <v>19.8</v>
      </c>
      <c r="E60" s="32">
        <f t="shared" ref="E60:E63" si="26">IF(ISNUMBER(D60), (D60 - $B60) / $B60, "")</f>
        <v>0</v>
      </c>
      <c r="F60" s="18">
        <f>IF(ISNUMBER(D60), $B64 * E60, "")</f>
        <v>0</v>
      </c>
      <c r="G60" s="31">
        <v>19.7</v>
      </c>
      <c r="H60" s="32">
        <f t="shared" ref="H60:H63" si="27">IF(ISNUMBER(G60), (G60 - $B60) / $B60, "")</f>
        <v>-5.0505050505051221E-3</v>
      </c>
      <c r="I60" s="101">
        <f>IF(ISNUMBER(G60), $B64 * H60, "")</f>
        <v>-757.57575757576831</v>
      </c>
      <c r="J60" s="15">
        <v>19.600000000000001</v>
      </c>
      <c r="K60" s="32">
        <f t="shared" ref="K60:K63" si="28">IF(ISNUMBER(J60), (J60 - $B60) / $B60, "")</f>
        <v>-1.0101010101010065E-2</v>
      </c>
      <c r="L60" s="18">
        <f>IF(ISNUMBER(J60), $B64 * K60, "")</f>
        <v>-1515.1515151515098</v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64"/>
      <c r="R60" s="264"/>
      <c r="S60" s="264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64"/>
      <c r="R61" s="264"/>
      <c r="S61" s="264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53"/>
      <c r="R62" s="254"/>
      <c r="S62" s="255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56"/>
      <c r="R63" s="257"/>
      <c r="S63" s="258"/>
    </row>
    <row r="64" spans="1:19" ht="17.25" customHeight="1" thickBot="1">
      <c r="A64" s="132" t="s">
        <v>268</v>
      </c>
      <c r="B64" s="317">
        <f>$B$37</f>
        <v>150000</v>
      </c>
      <c r="C64" s="318"/>
      <c r="D64" s="26" t="s">
        <v>269</v>
      </c>
      <c r="E64" s="27">
        <f>IF(COUNT(E44:E63), SUM(E44:E63) / COUNT(E44:E63), 0)</f>
        <v>2.2931140416329429E-3</v>
      </c>
      <c r="F64" s="28">
        <f>SUM(F44:F63)</f>
        <v>5847.4408061640061</v>
      </c>
      <c r="G64" s="26" t="s">
        <v>269</v>
      </c>
      <c r="H64" s="27">
        <f>IF(COUNT(H44:H63), SUM(H44:H63) / COUNT(H44:H63), 0)</f>
        <v>1.1052095627369924E-4</v>
      </c>
      <c r="I64" s="28">
        <f>SUM(I44:I63)</f>
        <v>281.82843849793437</v>
      </c>
      <c r="J64" s="26" t="s">
        <v>269</v>
      </c>
      <c r="K64" s="27">
        <f>IF(COUNT(K44:K63), SUM(K44:K63) / COUNT(K44:K63), 0)</f>
        <v>-1.0171673438534109E-2</v>
      </c>
      <c r="L64" s="28">
        <f>SUM(L44:L63)</f>
        <v>-25937.767268261978</v>
      </c>
      <c r="M64" s="26" t="s">
        <v>269</v>
      </c>
      <c r="N64" s="27">
        <f>IF(COUNT(N44:N63), SUM(N44:N63) / COUNT(N44:N63), 0)</f>
        <v>0</v>
      </c>
      <c r="O64" s="28">
        <f>SUM(O44:O63)</f>
        <v>0</v>
      </c>
      <c r="Q64" s="259"/>
      <c r="R64" s="260"/>
      <c r="S64" s="261"/>
    </row>
    <row r="65" spans="1:19" ht="17.25" customHeight="1"/>
    <row r="66" spans="1:19" ht="17.25" customHeight="1" thickBot="1"/>
    <row r="67" spans="1:19" ht="17.25" thickBot="1">
      <c r="A67" s="275" t="s">
        <v>45</v>
      </c>
      <c r="B67" s="276"/>
      <c r="C67" s="276"/>
      <c r="D67" s="276"/>
      <c r="E67" s="276"/>
      <c r="F67" s="276"/>
      <c r="G67" s="276"/>
      <c r="H67" s="276"/>
      <c r="I67" s="276"/>
      <c r="J67" s="276"/>
      <c r="K67" s="276"/>
      <c r="L67" s="276"/>
      <c r="M67" s="276"/>
      <c r="N67" s="276"/>
      <c r="O67" s="277"/>
      <c r="Q67" s="274"/>
      <c r="R67" s="274"/>
      <c r="S67" s="274"/>
    </row>
    <row r="68" spans="1:19" ht="17.25" thickBot="1">
      <c r="A68" s="249" t="s">
        <v>265</v>
      </c>
      <c r="B68" s="275" t="s">
        <v>49</v>
      </c>
      <c r="C68" s="277"/>
      <c r="D68" s="275" t="s">
        <v>58</v>
      </c>
      <c r="E68" s="276"/>
      <c r="F68" s="277"/>
      <c r="G68" s="278">
        <f>_xlfn.IFNA(VLOOKUP(B68, 현재가테이블!$B$2:$D$200, 2, FALSE), "-")</f>
        <v>74050000</v>
      </c>
      <c r="H68" s="279"/>
      <c r="I68" s="280"/>
      <c r="J68" s="275" t="s">
        <v>59</v>
      </c>
      <c r="K68" s="276"/>
      <c r="L68" s="277"/>
      <c r="M68" s="281">
        <f>_xlfn.IFNA(VLOOKUP(B68, 현재가테이블!$B$2:$D$200, 3, FALSE), "-")</f>
        <v>-1.04236269E-2</v>
      </c>
      <c r="N68" s="282"/>
      <c r="O68" s="283"/>
      <c r="Q68" s="274"/>
      <c r="R68" s="274"/>
      <c r="S68" s="274"/>
    </row>
    <row r="69" spans="1:19" ht="17.25" thickBot="1">
      <c r="A69" s="319" t="s">
        <v>55</v>
      </c>
      <c r="B69" s="315" t="str">
        <f>TEXT($G$1, "[$-ko-KR]yyyy-mm-dd(ddd) ") &amp; "오전 00:00"</f>
        <v>2021-10-24(일) 오전 00:00</v>
      </c>
      <c r="C69" s="316"/>
      <c r="D69" s="288" t="str">
        <f>TEXT($G$1, "[$-ko-KR]yyyy-mm-dd(ddd) ") &amp; "오후 14:00"</f>
        <v>2021-10-24(일) 오후 14:00</v>
      </c>
      <c r="E69" s="289"/>
      <c r="F69" s="290"/>
      <c r="G69" s="288" t="str">
        <f>TEXT($G$1, "[$-ko-KR]yyyy-mm-dd(ddd) ") &amp; "오후 19:00"</f>
        <v>2021-10-24(일) 오후 19:00</v>
      </c>
      <c r="H69" s="289"/>
      <c r="I69" s="290"/>
      <c r="J69" s="288" t="str">
        <f>TEXT($G$1, "[$-ko-KR]yyyy-mm-dd(ddd) ") &amp; "오후 21:00"</f>
        <v>2021-10-24(일) 오후 21:00</v>
      </c>
      <c r="K69" s="289"/>
      <c r="L69" s="290"/>
      <c r="M69" s="288" t="str">
        <f>TEXT($G$1+1, "[$-ko-KR]yyyy-mm-dd(ddd) ") &amp; "오전 00:00"</f>
        <v>2021-10-25(월) 오전 00:00</v>
      </c>
      <c r="N69" s="289"/>
      <c r="O69" s="290"/>
      <c r="Q69" s="274"/>
      <c r="R69" s="274"/>
      <c r="S69" s="274"/>
    </row>
    <row r="70" spans="1:19" ht="17.25" thickBot="1">
      <c r="A70" s="320"/>
      <c r="B70" s="121" t="s">
        <v>58</v>
      </c>
      <c r="C70" s="122" t="s">
        <v>59</v>
      </c>
      <c r="D70" s="2" t="s">
        <v>58</v>
      </c>
      <c r="E70" s="10" t="s">
        <v>266</v>
      </c>
      <c r="F70" s="11" t="s">
        <v>267</v>
      </c>
      <c r="G70" s="250" t="s">
        <v>58</v>
      </c>
      <c r="H70" s="251" t="s">
        <v>266</v>
      </c>
      <c r="I70" s="252" t="s">
        <v>267</v>
      </c>
      <c r="J70" s="10" t="s">
        <v>58</v>
      </c>
      <c r="K70" s="10" t="s">
        <v>266</v>
      </c>
      <c r="L70" s="115" t="s">
        <v>267</v>
      </c>
      <c r="M70" s="2" t="s">
        <v>58</v>
      </c>
      <c r="N70" s="10" t="s">
        <v>266</v>
      </c>
      <c r="O70" s="66" t="s">
        <v>267</v>
      </c>
      <c r="Q70" s="264"/>
      <c r="R70" s="264"/>
      <c r="S70" s="264"/>
    </row>
    <row r="71" spans="1:19" ht="17.25" thickBot="1">
      <c r="A71" s="123" t="s">
        <v>126</v>
      </c>
      <c r="B71" s="124">
        <v>168</v>
      </c>
      <c r="C71" s="76">
        <v>0.05</v>
      </c>
      <c r="D71" s="13">
        <v>168</v>
      </c>
      <c r="E71" s="14">
        <f>IF(ISNUMBER(D71), (D71 - $B71) / $B71, "")</f>
        <v>0</v>
      </c>
      <c r="F71" s="16">
        <f>IF(ISNUMBER(D71), $B91 * E71, "")</f>
        <v>0</v>
      </c>
      <c r="G71" s="29">
        <v>167</v>
      </c>
      <c r="H71" s="14">
        <f>IF(ISNUMBER(G71), (G71 - $B71) / $B71, "")</f>
        <v>-5.9523809523809521E-3</v>
      </c>
      <c r="I71" s="100">
        <f>IF(ISNUMBER(G71), $B91 * H71, "")</f>
        <v>-892.85714285714278</v>
      </c>
      <c r="J71" s="13">
        <v>164</v>
      </c>
      <c r="K71" s="14">
        <f>IF(ISNUMBER(J71), (J71 - $B71) / $B71, "")</f>
        <v>-2.3809523809523808E-2</v>
      </c>
      <c r="L71" s="16">
        <f>IF(ISNUMBER(J71), $B91 * K71, "")</f>
        <v>-3571.4285714285711</v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74"/>
      <c r="R71" s="274"/>
      <c r="S71" s="274"/>
    </row>
    <row r="72" spans="1:19" ht="17.25" thickBot="1">
      <c r="A72" s="125" t="s">
        <v>164</v>
      </c>
      <c r="B72" s="126">
        <v>253</v>
      </c>
      <c r="C72" s="77">
        <v>3.6885245900000002E-2</v>
      </c>
      <c r="D72" s="15">
        <v>257</v>
      </c>
      <c r="E72" s="32">
        <f t="shared" ref="E72:E75" si="30">IF(ISNUMBER(D72), (D72 - $B72) / $B72, "")</f>
        <v>1.5810276679841896E-2</v>
      </c>
      <c r="F72" s="18">
        <f>IF(ISNUMBER(D72), $B91 * E72, "")</f>
        <v>2371.5415019762845</v>
      </c>
      <c r="G72" s="31">
        <v>251</v>
      </c>
      <c r="H72" s="32">
        <f t="shared" ref="H72:H75" si="31">IF(ISNUMBER(G72), (G72 - $B72) / $B72, "")</f>
        <v>-7.9051383399209481E-3</v>
      </c>
      <c r="I72" s="101">
        <f>IF(ISNUMBER(G72), $B91 * H72, "")</f>
        <v>-1185.7707509881423</v>
      </c>
      <c r="J72" s="15">
        <v>248</v>
      </c>
      <c r="K72" s="32">
        <f t="shared" ref="K72:K75" si="32">IF(ISNUMBER(J72), (J72 - $B72) / $B72, "")</f>
        <v>-1.9762845849802372E-2</v>
      </c>
      <c r="L72" s="18">
        <f>IF(ISNUMBER(J72), $B91 * K72, "")</f>
        <v>-2964.426877470356</v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74"/>
      <c r="R72" s="274"/>
      <c r="S72" s="274"/>
    </row>
    <row r="73" spans="1:19" ht="17.25" thickBot="1">
      <c r="A73" s="125" t="s">
        <v>130</v>
      </c>
      <c r="B73" s="126">
        <v>128</v>
      </c>
      <c r="C73" s="77">
        <v>2.4E-2</v>
      </c>
      <c r="D73" s="15">
        <v>127</v>
      </c>
      <c r="E73" s="32">
        <f t="shared" si="30"/>
        <v>-7.8125E-3</v>
      </c>
      <c r="F73" s="18">
        <f>IF(ISNUMBER(D73), $B91 * E73, "")</f>
        <v>-1171.875</v>
      </c>
      <c r="G73" s="31">
        <v>130</v>
      </c>
      <c r="H73" s="32">
        <f t="shared" si="31"/>
        <v>1.5625E-2</v>
      </c>
      <c r="I73" s="101">
        <f>IF(ISNUMBER(G73), $B91 * H73, "")</f>
        <v>2343.75</v>
      </c>
      <c r="J73" s="15">
        <v>128</v>
      </c>
      <c r="K73" s="32">
        <f t="shared" si="32"/>
        <v>0</v>
      </c>
      <c r="L73" s="18">
        <f>IF(ISNUMBER(J73), $B91 * K73, "")</f>
        <v>0</v>
      </c>
      <c r="M73" s="31"/>
      <c r="N73" s="32" t="str">
        <f t="shared" si="33"/>
        <v/>
      </c>
      <c r="O73" s="18" t="str">
        <f>IF(ISNUMBER(M73), $B91 * N73, "")</f>
        <v/>
      </c>
      <c r="Q73" s="264"/>
      <c r="R73" s="264"/>
      <c r="S73" s="264"/>
    </row>
    <row r="74" spans="1:19" ht="17.25" thickBot="1">
      <c r="A74" s="125" t="s">
        <v>216</v>
      </c>
      <c r="B74" s="126">
        <v>316</v>
      </c>
      <c r="C74" s="77">
        <v>2.2653721700000001E-2</v>
      </c>
      <c r="D74" s="15">
        <v>314</v>
      </c>
      <c r="E74" s="32">
        <f t="shared" si="30"/>
        <v>-6.3291139240506328E-3</v>
      </c>
      <c r="F74" s="18">
        <f>IF(ISNUMBER(D74), $B91 * E74, "")</f>
        <v>-949.36708860759495</v>
      </c>
      <c r="G74" s="31">
        <v>310</v>
      </c>
      <c r="H74" s="32">
        <f t="shared" si="31"/>
        <v>-1.8987341772151899E-2</v>
      </c>
      <c r="I74" s="101">
        <f>IF(ISNUMBER(G74), $B91 * H74, "")</f>
        <v>-2848.1012658227851</v>
      </c>
      <c r="J74" s="15">
        <v>307</v>
      </c>
      <c r="K74" s="32">
        <f t="shared" si="32"/>
        <v>-2.8481012658227847E-2</v>
      </c>
      <c r="L74" s="18">
        <f>IF(ISNUMBER(J74), $B91 * K74, "")</f>
        <v>-4272.1518987341769</v>
      </c>
      <c r="M74" s="31"/>
      <c r="N74" s="32" t="str">
        <f t="shared" si="33"/>
        <v/>
      </c>
      <c r="O74" s="18" t="str">
        <f>IF(ISNUMBER(M74), $B91 * N74, "")</f>
        <v/>
      </c>
      <c r="Q74" s="264"/>
      <c r="R74" s="264"/>
      <c r="S74" s="264"/>
    </row>
    <row r="75" spans="1:19" ht="17.25" thickBot="1">
      <c r="A75" s="127" t="s">
        <v>116</v>
      </c>
      <c r="B75" s="128">
        <v>231</v>
      </c>
      <c r="C75" s="78">
        <v>1.76211454E-2</v>
      </c>
      <c r="D75" s="20">
        <v>236</v>
      </c>
      <c r="E75" s="21">
        <f t="shared" si="30"/>
        <v>2.1645021645021644E-2</v>
      </c>
      <c r="F75" s="22">
        <f>IF(ISNUMBER(D75), $B91 * E75, "")</f>
        <v>3246.7532467532465</v>
      </c>
      <c r="G75" s="30">
        <v>239</v>
      </c>
      <c r="H75" s="21">
        <f t="shared" si="31"/>
        <v>3.4632034632034632E-2</v>
      </c>
      <c r="I75" s="105">
        <f>IF(ISNUMBER(G75), $B91 * H75, "")</f>
        <v>5194.8051948051952</v>
      </c>
      <c r="J75" s="20">
        <v>237</v>
      </c>
      <c r="K75" s="21">
        <f t="shared" si="32"/>
        <v>2.5974025974025976E-2</v>
      </c>
      <c r="L75" s="22">
        <f>IF(ISNUMBER(J75), $B91 * K75, "")</f>
        <v>3896.1038961038962</v>
      </c>
      <c r="M75" s="30"/>
      <c r="N75" s="21" t="str">
        <f t="shared" si="33"/>
        <v/>
      </c>
      <c r="O75" s="22" t="str">
        <f>IF(ISNUMBER(M75), $B91 * N75, "")</f>
        <v/>
      </c>
      <c r="Q75" s="264"/>
      <c r="R75" s="264"/>
      <c r="S75" s="264"/>
    </row>
    <row r="76" spans="1:19" ht="17.25" thickBot="1">
      <c r="A76" s="125" t="s">
        <v>80</v>
      </c>
      <c r="B76" s="129">
        <v>869</v>
      </c>
      <c r="C76" s="80">
        <v>1.6374269E-2</v>
      </c>
      <c r="D76" s="106">
        <v>862</v>
      </c>
      <c r="E76" s="107">
        <f>IF(ISNUMBER(D76), (D76 - $B76) / $B76, "")</f>
        <v>-8.0552359033371698E-3</v>
      </c>
      <c r="F76" s="108">
        <f>IF(ISNUMBER(D76), $B91 * E76, "")</f>
        <v>-1208.2853855005756</v>
      </c>
      <c r="G76" s="109">
        <v>863</v>
      </c>
      <c r="H76" s="107">
        <f>IF(ISNUMBER(G76), (G76 - $B76) / $B76, "")</f>
        <v>-6.9044879171461446E-3</v>
      </c>
      <c r="I76" s="110">
        <f>IF(ISNUMBER(G76), $B91 * H76, "")</f>
        <v>-1035.6731875719217</v>
      </c>
      <c r="J76" s="106">
        <v>855</v>
      </c>
      <c r="K76" s="107">
        <f>IF(ISNUMBER(J76), (J76 - $B76) / $B76, "")</f>
        <v>-1.611047180667434E-2</v>
      </c>
      <c r="L76" s="108">
        <f>IF(ISNUMBER(J76), $B91 * K76, "")</f>
        <v>-2416.5707710011511</v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64"/>
      <c r="R76" s="264"/>
      <c r="S76" s="264"/>
    </row>
    <row r="77" spans="1:19" ht="17.25" thickBot="1">
      <c r="A77" s="125" t="s">
        <v>190</v>
      </c>
      <c r="B77" s="126">
        <v>387</v>
      </c>
      <c r="C77" s="77">
        <v>1.5748031499999999E-2</v>
      </c>
      <c r="D77" s="15">
        <v>385</v>
      </c>
      <c r="E77" s="32">
        <f t="shared" ref="E77:E80" si="34">IF(ISNUMBER(D77), (D77 - $B77) / $B77, "")</f>
        <v>-5.1679586563307496E-3</v>
      </c>
      <c r="F77" s="18">
        <f>IF(ISNUMBER(D77), $B91 * E77, "")</f>
        <v>-775.19379844961247</v>
      </c>
      <c r="G77" s="31">
        <v>381</v>
      </c>
      <c r="H77" s="32">
        <f t="shared" ref="H77:H80" si="35">IF(ISNUMBER(G77), (G77 - $B77) / $B77, "")</f>
        <v>-1.5503875968992248E-2</v>
      </c>
      <c r="I77" s="101">
        <f>IF(ISNUMBER(G77), $B91 * H77, "")</f>
        <v>-2325.5813953488373</v>
      </c>
      <c r="J77" s="15">
        <v>376</v>
      </c>
      <c r="K77" s="32">
        <f t="shared" ref="K77:K80" si="36">IF(ISNUMBER(J77), (J77 - $B77) / $B77, "")</f>
        <v>-2.8423772609819122E-2</v>
      </c>
      <c r="L77" s="18">
        <f>IF(ISNUMBER(J77), $B91 * K77, "")</f>
        <v>-4263.5658914728683</v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64"/>
      <c r="R77" s="264"/>
      <c r="S77" s="264"/>
    </row>
    <row r="78" spans="1:19" ht="17.25" thickBot="1">
      <c r="A78" s="125" t="s">
        <v>234</v>
      </c>
      <c r="B78" s="126">
        <v>724</v>
      </c>
      <c r="C78" s="77">
        <v>1.40056022E-2</v>
      </c>
      <c r="D78" s="15">
        <v>713</v>
      </c>
      <c r="E78" s="32">
        <f t="shared" si="34"/>
        <v>-1.5193370165745856E-2</v>
      </c>
      <c r="F78" s="18">
        <f>IF(ISNUMBER(D78), $B91 * E78, "")</f>
        <v>-2279.0055248618783</v>
      </c>
      <c r="G78" s="31">
        <v>708</v>
      </c>
      <c r="H78" s="32">
        <f t="shared" si="35"/>
        <v>-2.2099447513812154E-2</v>
      </c>
      <c r="I78" s="101">
        <f>IF(ISNUMBER(G78), $B91 * H78, "")</f>
        <v>-3314.917127071823</v>
      </c>
      <c r="J78" s="15">
        <v>705</v>
      </c>
      <c r="K78" s="32">
        <f t="shared" si="36"/>
        <v>-2.6243093922651933E-2</v>
      </c>
      <c r="L78" s="18">
        <f>IF(ISNUMBER(J78), $B91 * K78, "")</f>
        <v>-3936.46408839779</v>
      </c>
      <c r="M78" s="31"/>
      <c r="N78" s="32" t="str">
        <f t="shared" si="37"/>
        <v/>
      </c>
      <c r="O78" s="18" t="str">
        <f>IF(ISNUMBER(M78), $B91 * N78, "")</f>
        <v/>
      </c>
      <c r="Q78" s="264"/>
      <c r="R78" s="264"/>
      <c r="S78" s="264"/>
    </row>
    <row r="79" spans="1:19" ht="17.25" thickBot="1">
      <c r="A79" s="125" t="s">
        <v>150</v>
      </c>
      <c r="B79" s="126">
        <v>123</v>
      </c>
      <c r="C79" s="77">
        <v>8.1967212999999994E-3</v>
      </c>
      <c r="D79" s="15">
        <v>122</v>
      </c>
      <c r="E79" s="32">
        <f t="shared" si="34"/>
        <v>-8.130081300813009E-3</v>
      </c>
      <c r="F79" s="18">
        <f>IF(ISNUMBER(D79), $B91 * E79, "")</f>
        <v>-1219.5121951219514</v>
      </c>
      <c r="G79" s="31">
        <v>125</v>
      </c>
      <c r="H79" s="32">
        <f t="shared" si="35"/>
        <v>1.6260162601626018E-2</v>
      </c>
      <c r="I79" s="101">
        <f>IF(ISNUMBER(G79), $B91 * H79, "")</f>
        <v>2439.0243902439029</v>
      </c>
      <c r="J79" s="15">
        <v>123</v>
      </c>
      <c r="K79" s="32">
        <f t="shared" si="36"/>
        <v>0</v>
      </c>
      <c r="L79" s="18">
        <f>IF(ISNUMBER(J79), $B91 * K79, "")</f>
        <v>0</v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 t="s">
        <v>192</v>
      </c>
      <c r="B80" s="131">
        <v>133</v>
      </c>
      <c r="C80" s="79">
        <v>7.5757576E-3</v>
      </c>
      <c r="D80" s="24">
        <v>132</v>
      </c>
      <c r="E80" s="25">
        <f t="shared" si="34"/>
        <v>-7.5187969924812026E-3</v>
      </c>
      <c r="F80" s="104">
        <f>IF(ISNUMBER(D80), $B91 * E80, "")</f>
        <v>-1127.8195488721803</v>
      </c>
      <c r="G80" s="102">
        <v>131</v>
      </c>
      <c r="H80" s="25">
        <f t="shared" si="35"/>
        <v>-1.5037593984962405E-2</v>
      </c>
      <c r="I80" s="103">
        <f>IF(ISNUMBER(G80), $B91 * H80, "")</f>
        <v>-2255.6390977443607</v>
      </c>
      <c r="J80" s="24">
        <v>130</v>
      </c>
      <c r="K80" s="25">
        <f t="shared" si="36"/>
        <v>-2.2556390977443608E-2</v>
      </c>
      <c r="L80" s="104">
        <f>IF(ISNUMBER(J80), $B91 * K80, "")</f>
        <v>-3383.458646616541</v>
      </c>
      <c r="M80" s="102"/>
      <c r="N80" s="25" t="str">
        <f t="shared" si="37"/>
        <v/>
      </c>
      <c r="O80" s="104" t="str">
        <f>IF(ISNUMBER(M80), $B91 * N80, "")</f>
        <v/>
      </c>
      <c r="Q80" s="265"/>
      <c r="R80" s="266"/>
      <c r="S80" s="267"/>
    </row>
    <row r="81" spans="1:19">
      <c r="A81" s="123" t="s">
        <v>162</v>
      </c>
      <c r="B81" s="124">
        <v>727</v>
      </c>
      <c r="C81" s="76">
        <v>6.9252078000000003E-3</v>
      </c>
      <c r="D81" s="13">
        <v>721</v>
      </c>
      <c r="E81" s="14">
        <f>IF(ISNUMBER(D81), (D81 - $B81) / $B81, "")</f>
        <v>-8.253094910591471E-3</v>
      </c>
      <c r="F81" s="16">
        <f>IF(ISNUMBER(D81), $B91 * E81, "")</f>
        <v>-1237.9642365887207</v>
      </c>
      <c r="G81" s="29">
        <v>719</v>
      </c>
      <c r="H81" s="14">
        <f>IF(ISNUMBER(G81), (G81 - $B81) / $B81, "")</f>
        <v>-1.1004126547455296E-2</v>
      </c>
      <c r="I81" s="100">
        <f>IF(ISNUMBER(G81), $B91 * H81, "")</f>
        <v>-1650.6189821182943</v>
      </c>
      <c r="J81" s="13">
        <v>716</v>
      </c>
      <c r="K81" s="14">
        <f>IF(ISNUMBER(J81), (J81 - $B81) / $B81, "")</f>
        <v>-1.5130674002751032E-2</v>
      </c>
      <c r="L81" s="16">
        <f>IF(ISNUMBER(J81), $B91 * K81, "")</f>
        <v>-2269.6011004126549</v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68"/>
      <c r="R81" s="269"/>
      <c r="S81" s="270"/>
    </row>
    <row r="82" spans="1:19" ht="17.25" thickBot="1">
      <c r="A82" s="125" t="s">
        <v>238</v>
      </c>
      <c r="B82" s="126">
        <v>190</v>
      </c>
      <c r="C82" s="77">
        <v>5.2910053000000002E-3</v>
      </c>
      <c r="D82" s="15">
        <v>187</v>
      </c>
      <c r="E82" s="32">
        <f t="shared" ref="E82:E85" si="38">IF(ISNUMBER(D82), (D82 - $B82) / $B82, "")</f>
        <v>-1.5789473684210527E-2</v>
      </c>
      <c r="F82" s="18">
        <f>IF(ISNUMBER(D82), $B91 * E82, "")</f>
        <v>-2368.4210526315792</v>
      </c>
      <c r="G82" s="31">
        <v>186</v>
      </c>
      <c r="H82" s="32">
        <f t="shared" ref="H82:H85" si="39">IF(ISNUMBER(G82), (G82 - $B82) / $B82, "")</f>
        <v>-2.1052631578947368E-2</v>
      </c>
      <c r="I82" s="101">
        <f>IF(ISNUMBER(G82), $B91 * H82, "")</f>
        <v>-3157.894736842105</v>
      </c>
      <c r="J82" s="15">
        <v>184</v>
      </c>
      <c r="K82" s="32">
        <f t="shared" ref="K82:K85" si="40">IF(ISNUMBER(J82), (J82 - $B82) / $B82, "")</f>
        <v>-3.1578947368421054E-2</v>
      </c>
      <c r="L82" s="18">
        <f>IF(ISNUMBER(J82), $B91 * K82, "")</f>
        <v>-4736.8421052631584</v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71"/>
      <c r="R82" s="272"/>
      <c r="S82" s="273"/>
    </row>
    <row r="83" spans="1:19" ht="17.25" thickBot="1">
      <c r="A83" s="125" t="s">
        <v>264</v>
      </c>
      <c r="B83" s="126">
        <v>301</v>
      </c>
      <c r="C83" s="77">
        <v>3.3333333000000001E-3</v>
      </c>
      <c r="D83" s="15">
        <v>305</v>
      </c>
      <c r="E83" s="32">
        <f t="shared" si="38"/>
        <v>1.3289036544850499E-2</v>
      </c>
      <c r="F83" s="18">
        <f>IF(ISNUMBER(D83), $B91 * E83, "")</f>
        <v>1993.3554817275749</v>
      </c>
      <c r="G83" s="31">
        <v>304</v>
      </c>
      <c r="H83" s="32">
        <f t="shared" si="39"/>
        <v>9.9667774086378731E-3</v>
      </c>
      <c r="I83" s="101">
        <f>IF(ISNUMBER(G83), $B91 * H83, "")</f>
        <v>1495.0166112956811</v>
      </c>
      <c r="J83" s="15">
        <v>322</v>
      </c>
      <c r="K83" s="32">
        <f t="shared" si="40"/>
        <v>6.9767441860465115E-2</v>
      </c>
      <c r="L83" s="18">
        <f>IF(ISNUMBER(J83), $B91 * K83, "")</f>
        <v>10465.116279069767</v>
      </c>
      <c r="M83" s="31"/>
      <c r="N83" s="32" t="str">
        <f t="shared" si="41"/>
        <v/>
      </c>
      <c r="O83" s="18" t="str">
        <f>IF(ISNUMBER(M83), $B91 * N83, "")</f>
        <v/>
      </c>
      <c r="Q83" s="264"/>
      <c r="R83" s="264"/>
      <c r="S83" s="264"/>
    </row>
    <row r="84" spans="1:19" ht="17.25" thickBot="1">
      <c r="A84" s="125" t="s">
        <v>228</v>
      </c>
      <c r="B84" s="126">
        <v>375</v>
      </c>
      <c r="C84" s="77">
        <v>2.6737967999999998E-3</v>
      </c>
      <c r="D84" s="15">
        <v>379</v>
      </c>
      <c r="E84" s="32">
        <f t="shared" si="38"/>
        <v>1.0666666666666666E-2</v>
      </c>
      <c r="F84" s="18">
        <f>IF(ISNUMBER(D84), $B91 * E84, "")</f>
        <v>1600</v>
      </c>
      <c r="G84" s="31">
        <v>394</v>
      </c>
      <c r="H84" s="32">
        <f t="shared" si="39"/>
        <v>5.0666666666666665E-2</v>
      </c>
      <c r="I84" s="101">
        <f>IF(ISNUMBER(G84), $B91 * H84, "")</f>
        <v>7600</v>
      </c>
      <c r="J84" s="15">
        <v>384</v>
      </c>
      <c r="K84" s="32">
        <f t="shared" si="40"/>
        <v>2.4E-2</v>
      </c>
      <c r="L84" s="18">
        <f>IF(ISNUMBER(J84), $B91 * K84, "")</f>
        <v>3600</v>
      </c>
      <c r="M84" s="31"/>
      <c r="N84" s="32" t="str">
        <f t="shared" si="41"/>
        <v/>
      </c>
      <c r="O84" s="18" t="str">
        <f>IF(ISNUMBER(M84), $B91 * N84, "")</f>
        <v/>
      </c>
      <c r="Q84" s="274"/>
      <c r="R84" s="274"/>
      <c r="S84" s="274"/>
    </row>
    <row r="85" spans="1:19" ht="17.25" thickBot="1">
      <c r="A85" s="127" t="s">
        <v>172</v>
      </c>
      <c r="B85" s="128">
        <v>442</v>
      </c>
      <c r="C85" s="78">
        <v>2.2675737E-3</v>
      </c>
      <c r="D85" s="20">
        <v>442</v>
      </c>
      <c r="E85" s="21">
        <f t="shared" si="38"/>
        <v>0</v>
      </c>
      <c r="F85" s="22">
        <f>IF(ISNUMBER(D85), $B91 * E85, "")</f>
        <v>0</v>
      </c>
      <c r="G85" s="30">
        <v>437</v>
      </c>
      <c r="H85" s="21">
        <f t="shared" si="39"/>
        <v>-1.1312217194570135E-2</v>
      </c>
      <c r="I85" s="105">
        <f>IF(ISNUMBER(G85), $B91 * H85, "")</f>
        <v>-1696.8325791855202</v>
      </c>
      <c r="J85" s="20">
        <v>436</v>
      </c>
      <c r="K85" s="21">
        <f t="shared" si="40"/>
        <v>-1.3574660633484163E-2</v>
      </c>
      <c r="L85" s="22">
        <f>IF(ISNUMBER(J85), $B91 * K85, "")</f>
        <v>-2036.1990950226245</v>
      </c>
      <c r="M85" s="30"/>
      <c r="N85" s="21" t="str">
        <f t="shared" si="41"/>
        <v/>
      </c>
      <c r="O85" s="22" t="str">
        <f>IF(ISNUMBER(M85), $B91 * N85, "")</f>
        <v/>
      </c>
      <c r="Q85" s="274"/>
      <c r="R85" s="274"/>
      <c r="S85" s="274"/>
    </row>
    <row r="86" spans="1:19" ht="17.25" thickBot="1">
      <c r="A86" s="125" t="s">
        <v>51</v>
      </c>
      <c r="B86" s="129">
        <v>457</v>
      </c>
      <c r="C86" s="80">
        <v>2.1929825000000002E-3</v>
      </c>
      <c r="D86" s="106">
        <v>468</v>
      </c>
      <c r="E86" s="107">
        <f>IF(ISNUMBER(D86), (D86 - $B86) / $B86, "")</f>
        <v>2.4070021881838075E-2</v>
      </c>
      <c r="F86" s="108">
        <f>IF(ISNUMBER(D86), $B91 * E86, "")</f>
        <v>3610.5032822757112</v>
      </c>
      <c r="G86" s="109">
        <v>471</v>
      </c>
      <c r="H86" s="107">
        <f>IF(ISNUMBER(G86), (G86 - $B86) / $B86, "")</f>
        <v>3.0634573304157548E-2</v>
      </c>
      <c r="I86" s="110">
        <f>IF(ISNUMBER(G86), $B91 * H86, "")</f>
        <v>4595.1859956236322</v>
      </c>
      <c r="J86" s="106">
        <v>464</v>
      </c>
      <c r="K86" s="107">
        <f>IF(ISNUMBER(J86), (J86 - $B86) / $B86, "")</f>
        <v>1.5317286652078774E-2</v>
      </c>
      <c r="L86" s="108">
        <f>IF(ISNUMBER(J86), $B91 * K86, "")</f>
        <v>2297.5929978118161</v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64"/>
      <c r="R86" s="264"/>
      <c r="S86" s="264"/>
    </row>
    <row r="87" spans="1:19" ht="17.25" thickBot="1">
      <c r="A87" s="125" t="s">
        <v>160</v>
      </c>
      <c r="B87" s="126">
        <v>108</v>
      </c>
      <c r="C87" s="77">
        <v>0</v>
      </c>
      <c r="D87" s="15">
        <v>108</v>
      </c>
      <c r="E87" s="32">
        <f t="shared" ref="E87:E90" si="42">IF(ISNUMBER(D87), (D87 - $B87) / $B87, "")</f>
        <v>0</v>
      </c>
      <c r="F87" s="18">
        <f>IF(ISNUMBER(D87), $B91 * E87, "")</f>
        <v>0</v>
      </c>
      <c r="G87" s="31">
        <v>110</v>
      </c>
      <c r="H87" s="32">
        <f t="shared" ref="H87:H90" si="43">IF(ISNUMBER(G87), (G87 - $B87) / $B87, "")</f>
        <v>1.8518518518518517E-2</v>
      </c>
      <c r="I87" s="101">
        <f>IF(ISNUMBER(G87), $B91 * H87, "")</f>
        <v>2777.7777777777778</v>
      </c>
      <c r="J87" s="15">
        <v>108</v>
      </c>
      <c r="K87" s="32">
        <f t="shared" ref="K87:K90" si="44">IF(ISNUMBER(J87), (J87 - $B87) / $B87, "")</f>
        <v>0</v>
      </c>
      <c r="L87" s="18">
        <f>IF(ISNUMBER(J87), $B91 * K87, "")</f>
        <v>0</v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64"/>
      <c r="R87" s="264"/>
      <c r="S87" s="264"/>
    </row>
    <row r="88" spans="1:19" ht="17.25" thickBot="1">
      <c r="A88" s="125" t="s">
        <v>57</v>
      </c>
      <c r="B88" s="126">
        <v>213</v>
      </c>
      <c r="C88" s="77">
        <v>0</v>
      </c>
      <c r="D88" s="15">
        <v>215</v>
      </c>
      <c r="E88" s="32">
        <f t="shared" si="42"/>
        <v>9.3896713615023476E-3</v>
      </c>
      <c r="F88" s="18">
        <f>IF(ISNUMBER(D88), $B91 * E88, "")</f>
        <v>1408.4507042253522</v>
      </c>
      <c r="G88" s="31">
        <v>215</v>
      </c>
      <c r="H88" s="32">
        <f t="shared" si="43"/>
        <v>9.3896713615023476E-3</v>
      </c>
      <c r="I88" s="101">
        <f>IF(ISNUMBER(G88), $B91 * H88, "")</f>
        <v>1408.4507042253522</v>
      </c>
      <c r="J88" s="15">
        <v>212</v>
      </c>
      <c r="K88" s="32">
        <f t="shared" si="44"/>
        <v>-4.6948356807511738E-3</v>
      </c>
      <c r="L88" s="18">
        <f>IF(ISNUMBER(J88), $B91 * K88, "")</f>
        <v>-704.22535211267609</v>
      </c>
      <c r="M88" s="31"/>
      <c r="N88" s="32" t="str">
        <f t="shared" si="45"/>
        <v/>
      </c>
      <c r="O88" s="18" t="str">
        <f>IF(ISNUMBER(M88), $B91 * N88, "")</f>
        <v/>
      </c>
      <c r="Q88" s="264"/>
      <c r="R88" s="264"/>
      <c r="S88" s="264"/>
    </row>
    <row r="89" spans="1:19">
      <c r="A89" s="125" t="s">
        <v>220</v>
      </c>
      <c r="B89" s="126">
        <v>202</v>
      </c>
      <c r="C89" s="77">
        <v>0</v>
      </c>
      <c r="D89" s="15">
        <v>204</v>
      </c>
      <c r="E89" s="32">
        <f t="shared" si="42"/>
        <v>9.9009900990099011E-3</v>
      </c>
      <c r="F89" s="18">
        <f>IF(ISNUMBER(D89), $B91 * E89, "")</f>
        <v>1485.1485148514851</v>
      </c>
      <c r="G89" s="31">
        <v>202</v>
      </c>
      <c r="H89" s="32">
        <f t="shared" si="43"/>
        <v>0</v>
      </c>
      <c r="I89" s="101">
        <f>IF(ISNUMBER(G89), $B91 * H89, "")</f>
        <v>0</v>
      </c>
      <c r="J89" s="15">
        <v>200</v>
      </c>
      <c r="K89" s="32">
        <f t="shared" si="44"/>
        <v>-9.9009900990099011E-3</v>
      </c>
      <c r="L89" s="18">
        <f>IF(ISNUMBER(J89), $B91 * K89, "")</f>
        <v>-1485.1485148514851</v>
      </c>
      <c r="M89" s="31"/>
      <c r="N89" s="32" t="str">
        <f t="shared" si="45"/>
        <v/>
      </c>
      <c r="O89" s="18" t="str">
        <f>IF(ISNUMBER(M89), $B91 * N89, "")</f>
        <v/>
      </c>
      <c r="Q89" s="253"/>
      <c r="R89" s="254"/>
      <c r="S89" s="255"/>
    </row>
    <row r="90" spans="1:19" ht="17.25" thickBot="1">
      <c r="A90" s="130" t="s">
        <v>61</v>
      </c>
      <c r="B90" s="131">
        <v>967</v>
      </c>
      <c r="C90" s="79">
        <v>-1.0330579000000001E-3</v>
      </c>
      <c r="D90" s="24">
        <v>972</v>
      </c>
      <c r="E90" s="25">
        <f t="shared" si="42"/>
        <v>5.170630816959669E-3</v>
      </c>
      <c r="F90" s="104">
        <f>IF(ISNUMBER(D90), $B91 * E90, "")</f>
        <v>775.59462254395032</v>
      </c>
      <c r="G90" s="102">
        <v>966</v>
      </c>
      <c r="H90" s="25">
        <f t="shared" si="43"/>
        <v>-1.0341261633919339E-3</v>
      </c>
      <c r="I90" s="103">
        <f>IF(ISNUMBER(G90), $B91 * H90, "")</f>
        <v>-155.11892450879009</v>
      </c>
      <c r="J90" s="24">
        <v>956</v>
      </c>
      <c r="K90" s="25">
        <f t="shared" si="44"/>
        <v>-1.1375387797311272E-2</v>
      </c>
      <c r="L90" s="104">
        <f>IF(ISNUMBER(J90), $B91 * K90, "")</f>
        <v>-1706.3081695966907</v>
      </c>
      <c r="M90" s="102"/>
      <c r="N90" s="25" t="str">
        <f t="shared" si="45"/>
        <v/>
      </c>
      <c r="O90" s="104" t="str">
        <f>IF(ISNUMBER(M90), $B91 * N90, "")</f>
        <v/>
      </c>
      <c r="Q90" s="256"/>
      <c r="R90" s="257"/>
      <c r="S90" s="258"/>
    </row>
    <row r="91" spans="1:19" ht="17.25" thickBot="1">
      <c r="A91" s="132" t="s">
        <v>268</v>
      </c>
      <c r="B91" s="317">
        <f>$B$37</f>
        <v>150000</v>
      </c>
      <c r="C91" s="318"/>
      <c r="D91" s="26" t="s">
        <v>269</v>
      </c>
      <c r="E91" s="27">
        <f>IF(COUNT(E71:E90), SUM(E71:E90) / COUNT(E71:E90), 0)</f>
        <v>1.3846345079065042E-3</v>
      </c>
      <c r="F91" s="28">
        <f>SUM(F71:F90)</f>
        <v>4153.9035237195121</v>
      </c>
      <c r="G91" s="26" t="s">
        <v>269</v>
      </c>
      <c r="H91" s="27">
        <f>IF(COUNT(H71:H90), SUM(H71:H90) / COUNT(H71:H90), 0)</f>
        <v>2.4450018279706062E-3</v>
      </c>
      <c r="I91" s="28">
        <f>SUM(I71:I90)</f>
        <v>7335.0054839118184</v>
      </c>
      <c r="J91" s="26" t="s">
        <v>269</v>
      </c>
      <c r="K91" s="27">
        <f>IF(COUNT(K71:K90), SUM(K71:K90) / COUNT(K71:K90), 0)</f>
        <v>-5.8291926364650876E-3</v>
      </c>
      <c r="L91" s="28">
        <f>SUM(L71:L90)</f>
        <v>-17487.57790939527</v>
      </c>
      <c r="M91" s="26" t="s">
        <v>269</v>
      </c>
      <c r="N91" s="27">
        <f>IF(COUNT(N71:N90), SUM(N71:N90) / COUNT(N71:N90), 0)</f>
        <v>0</v>
      </c>
      <c r="O91" s="28">
        <f>SUM(O71:O90)</f>
        <v>0</v>
      </c>
      <c r="Q91" s="259"/>
      <c r="R91" s="260"/>
      <c r="S91" s="261"/>
    </row>
    <row r="93" spans="1:19" ht="17.25" thickBot="1"/>
    <row r="94" spans="1:19" ht="17.25" thickBot="1">
      <c r="A94" s="275" t="s">
        <v>46</v>
      </c>
      <c r="B94" s="276"/>
      <c r="C94" s="276"/>
      <c r="D94" s="276"/>
      <c r="E94" s="276"/>
      <c r="F94" s="276"/>
      <c r="G94" s="276"/>
      <c r="H94" s="276"/>
      <c r="I94" s="276"/>
      <c r="J94" s="276"/>
      <c r="K94" s="276"/>
      <c r="L94" s="276"/>
      <c r="M94" s="276"/>
      <c r="N94" s="276"/>
      <c r="O94" s="277"/>
      <c r="Q94" s="274"/>
      <c r="R94" s="274"/>
      <c r="S94" s="274"/>
    </row>
    <row r="95" spans="1:19" ht="17.25" thickBot="1">
      <c r="A95" s="249" t="s">
        <v>265</v>
      </c>
      <c r="B95" s="275" t="s">
        <v>49</v>
      </c>
      <c r="C95" s="277"/>
      <c r="D95" s="275" t="s">
        <v>58</v>
      </c>
      <c r="E95" s="276"/>
      <c r="F95" s="277"/>
      <c r="G95" s="278">
        <f>_xlfn.IFNA(VLOOKUP(B95, 현재가테이블!$B$2:$D$200, 2, FALSE), "-")</f>
        <v>74050000</v>
      </c>
      <c r="H95" s="279"/>
      <c r="I95" s="280"/>
      <c r="J95" s="275" t="s">
        <v>59</v>
      </c>
      <c r="K95" s="276"/>
      <c r="L95" s="277"/>
      <c r="M95" s="281">
        <f>_xlfn.IFNA(VLOOKUP(B95, 현재가테이블!$B$2:$D$200, 3, FALSE), "-")</f>
        <v>-1.04236269E-2</v>
      </c>
      <c r="N95" s="282"/>
      <c r="O95" s="283"/>
      <c r="Q95" s="274"/>
      <c r="R95" s="274"/>
      <c r="S95" s="274"/>
    </row>
    <row r="96" spans="1:19" ht="17.25" thickBot="1">
      <c r="A96" s="319" t="s">
        <v>55</v>
      </c>
      <c r="B96" s="315" t="str">
        <f>TEXT($G$1, "[$-ko-KR]yyyy-mm-dd(ddd) ") &amp; "오전 00:00"</f>
        <v>2021-10-24(일) 오전 00:00</v>
      </c>
      <c r="C96" s="316"/>
      <c r="D96" s="288" t="str">
        <f>TEXT($G$1, "[$-ko-KR]yyyy-mm-dd(ddd) ") &amp; "오후 14:00"</f>
        <v>2021-10-24(일) 오후 14:00</v>
      </c>
      <c r="E96" s="289"/>
      <c r="F96" s="290"/>
      <c r="G96" s="288" t="str">
        <f>TEXT($G$1, "[$-ko-KR]yyyy-mm-dd(ddd) ") &amp; "오후 19:00"</f>
        <v>2021-10-24(일) 오후 19:00</v>
      </c>
      <c r="H96" s="289"/>
      <c r="I96" s="290"/>
      <c r="J96" s="288" t="str">
        <f>TEXT($G$1, "[$-ko-KR]yyyy-mm-dd(ddd) ") &amp; "오후 21:00"</f>
        <v>2021-10-24(일) 오후 21:00</v>
      </c>
      <c r="K96" s="289"/>
      <c r="L96" s="290"/>
      <c r="M96" s="288" t="str">
        <f>TEXT($G$1+1, "[$-ko-KR]yyyy-mm-dd(ddd) ") &amp; "오전 00:00"</f>
        <v>2021-10-25(월) 오전 00:00</v>
      </c>
      <c r="N96" s="289"/>
      <c r="O96" s="290"/>
      <c r="Q96" s="274"/>
      <c r="R96" s="274"/>
      <c r="S96" s="274"/>
    </row>
    <row r="97" spans="1:19" ht="17.25" thickBot="1">
      <c r="A97" s="320"/>
      <c r="B97" s="121" t="s">
        <v>58</v>
      </c>
      <c r="C97" s="122" t="s">
        <v>59</v>
      </c>
      <c r="D97" s="2" t="s">
        <v>58</v>
      </c>
      <c r="E97" s="10" t="s">
        <v>266</v>
      </c>
      <c r="F97" s="11" t="s">
        <v>267</v>
      </c>
      <c r="G97" s="250" t="s">
        <v>58</v>
      </c>
      <c r="H97" s="251" t="s">
        <v>266</v>
      </c>
      <c r="I97" s="252" t="s">
        <v>267</v>
      </c>
      <c r="J97" s="10" t="s">
        <v>58</v>
      </c>
      <c r="K97" s="10" t="s">
        <v>266</v>
      </c>
      <c r="L97" s="115" t="s">
        <v>267</v>
      </c>
      <c r="M97" s="2" t="s">
        <v>58</v>
      </c>
      <c r="N97" s="10" t="s">
        <v>266</v>
      </c>
      <c r="O97" s="66" t="s">
        <v>267</v>
      </c>
      <c r="Q97" s="264"/>
      <c r="R97" s="264"/>
      <c r="S97" s="264"/>
    </row>
    <row r="98" spans="1:19" ht="17.25" thickBot="1">
      <c r="A98" s="123" t="s">
        <v>244</v>
      </c>
      <c r="B98" s="124">
        <v>9795</v>
      </c>
      <c r="C98" s="76">
        <v>0.1239242685</v>
      </c>
      <c r="D98" s="13">
        <v>8905</v>
      </c>
      <c r="E98" s="14">
        <f>IF(ISNUMBER(D98), (D98 - $B98) / $B98, "")</f>
        <v>-9.0862685043389485E-2</v>
      </c>
      <c r="F98" s="16">
        <f>IF(ISNUMBER(D98), $B118 * E98, "")</f>
        <v>-13629.402756508423</v>
      </c>
      <c r="G98" s="29">
        <v>8820</v>
      </c>
      <c r="H98" s="14">
        <f>IF(ISNUMBER(G98), (G98 - $B98) / $B98, "")</f>
        <v>-9.9540581929555894E-2</v>
      </c>
      <c r="I98" s="100">
        <f>IF(ISNUMBER(G98), $B118 * H98, "")</f>
        <v>-14931.087289433384</v>
      </c>
      <c r="J98" s="13">
        <v>8765</v>
      </c>
      <c r="K98" s="14">
        <f>IF(ISNUMBER(J98), (J98 - $B98) / $B98, "")</f>
        <v>-0.10515569167942827</v>
      </c>
      <c r="L98" s="16">
        <f>IF(ISNUMBER(J98), $B118 * K98, "")</f>
        <v>-15773.353751914241</v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74"/>
      <c r="R98" s="274"/>
      <c r="S98" s="274"/>
    </row>
    <row r="99" spans="1:19" ht="17.25" thickBot="1">
      <c r="A99" s="125" t="s">
        <v>334</v>
      </c>
      <c r="B99" s="126">
        <v>2005</v>
      </c>
      <c r="C99" s="77">
        <v>7.7956989199999993E-2</v>
      </c>
      <c r="D99" s="15">
        <v>1955</v>
      </c>
      <c r="E99" s="32">
        <f t="shared" ref="E99:E102" si="46">IF(ISNUMBER(D99), (D99 - $B99) / $B99, "")</f>
        <v>-2.4937655860349128E-2</v>
      </c>
      <c r="F99" s="18">
        <f>IF(ISNUMBER(D99), $B118 * E99, "")</f>
        <v>-3740.6483790523694</v>
      </c>
      <c r="G99" s="31">
        <v>1990</v>
      </c>
      <c r="H99" s="32">
        <f t="shared" ref="H99:H102" si="47">IF(ISNUMBER(G99), (G99 - $B99) / $B99, "")</f>
        <v>-7.481296758104738E-3</v>
      </c>
      <c r="I99" s="101">
        <f>IF(ISNUMBER(G99), $B118 * H99, "")</f>
        <v>-1122.1945137157106</v>
      </c>
      <c r="J99" s="15">
        <v>1930</v>
      </c>
      <c r="K99" s="32">
        <f t="shared" ref="K99:K102" si="48">IF(ISNUMBER(J99), (J99 - $B99) / $B99, "")</f>
        <v>-3.7406483790523692E-2</v>
      </c>
      <c r="L99" s="18">
        <f>IF(ISNUMBER(J99), $B118 * K99, "")</f>
        <v>-5610.9725685785543</v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74"/>
      <c r="R99" s="274"/>
      <c r="S99" s="274"/>
    </row>
    <row r="100" spans="1:19" ht="17.25" thickBot="1">
      <c r="A100" s="125" t="s">
        <v>76</v>
      </c>
      <c r="B100" s="126">
        <v>37590</v>
      </c>
      <c r="C100" s="77">
        <v>7.1245369099999997E-2</v>
      </c>
      <c r="D100" s="15">
        <v>37150</v>
      </c>
      <c r="E100" s="32">
        <f t="shared" si="46"/>
        <v>-1.1705240755520084E-2</v>
      </c>
      <c r="F100" s="18">
        <f>IF(ISNUMBER(D100), $B118 * E100, "")</f>
        <v>-1755.7861133280126</v>
      </c>
      <c r="G100" s="31">
        <v>37090</v>
      </c>
      <c r="H100" s="32">
        <f t="shared" si="47"/>
        <v>-1.3301409949454642E-2</v>
      </c>
      <c r="I100" s="101">
        <f>IF(ISNUMBER(G100), $B118 * H100, "")</f>
        <v>-1995.2114924181963</v>
      </c>
      <c r="J100" s="15">
        <v>36510</v>
      </c>
      <c r="K100" s="32">
        <f t="shared" si="48"/>
        <v>-2.8731045490822026E-2</v>
      </c>
      <c r="L100" s="18">
        <f>IF(ISNUMBER(J100), $B118 * K100, "")</f>
        <v>-4309.6568236233043</v>
      </c>
      <c r="M100" s="31"/>
      <c r="N100" s="32" t="str">
        <f t="shared" si="49"/>
        <v/>
      </c>
      <c r="O100" s="18" t="str">
        <f>IF(ISNUMBER(M100), $B118 * N100, "")</f>
        <v/>
      </c>
      <c r="Q100" s="264"/>
      <c r="R100" s="264"/>
      <c r="S100" s="264"/>
    </row>
    <row r="101" spans="1:19" ht="17.25" thickBot="1">
      <c r="A101" s="125" t="s">
        <v>74</v>
      </c>
      <c r="B101" s="126">
        <v>44050</v>
      </c>
      <c r="C101" s="77">
        <v>5.4584630100000003E-2</v>
      </c>
      <c r="D101" s="15">
        <v>43260</v>
      </c>
      <c r="E101" s="32">
        <f t="shared" si="46"/>
        <v>-1.793416572077185E-2</v>
      </c>
      <c r="F101" s="18">
        <f>IF(ISNUMBER(D101), $B118 * E101, "")</f>
        <v>-2690.1248581157774</v>
      </c>
      <c r="G101" s="31">
        <v>43080</v>
      </c>
      <c r="H101" s="32">
        <f t="shared" si="47"/>
        <v>-2.2020431328036324E-2</v>
      </c>
      <c r="I101" s="101">
        <f>IF(ISNUMBER(G101), $B118 * H101, "")</f>
        <v>-3303.0646992054485</v>
      </c>
      <c r="J101" s="15">
        <v>42500</v>
      </c>
      <c r="K101" s="32">
        <f t="shared" si="48"/>
        <v>-3.5187287173666287E-2</v>
      </c>
      <c r="L101" s="18">
        <f>IF(ISNUMBER(J101), $B118 * K101, "")</f>
        <v>-5278.0930760499432</v>
      </c>
      <c r="M101" s="31"/>
      <c r="N101" s="32" t="str">
        <f t="shared" si="49"/>
        <v/>
      </c>
      <c r="O101" s="18" t="str">
        <f>IF(ISNUMBER(M101), $B118 * N101, "")</f>
        <v/>
      </c>
      <c r="Q101" s="264"/>
      <c r="R101" s="264"/>
      <c r="S101" s="264"/>
    </row>
    <row r="102" spans="1:19" ht="17.25" thickBot="1">
      <c r="A102" s="127" t="s">
        <v>126</v>
      </c>
      <c r="B102" s="128">
        <v>168</v>
      </c>
      <c r="C102" s="78">
        <v>0.05</v>
      </c>
      <c r="D102" s="20">
        <v>168</v>
      </c>
      <c r="E102" s="21">
        <f t="shared" si="46"/>
        <v>0</v>
      </c>
      <c r="F102" s="22">
        <f>IF(ISNUMBER(D102), $B118 * E102, "")</f>
        <v>0</v>
      </c>
      <c r="G102" s="30">
        <v>167</v>
      </c>
      <c r="H102" s="21">
        <f t="shared" si="47"/>
        <v>-5.9523809523809521E-3</v>
      </c>
      <c r="I102" s="105">
        <f>IF(ISNUMBER(G102), $B118 * H102, "")</f>
        <v>-892.85714285714278</v>
      </c>
      <c r="J102" s="20">
        <v>164</v>
      </c>
      <c r="K102" s="21">
        <f t="shared" si="48"/>
        <v>-2.3809523809523808E-2</v>
      </c>
      <c r="L102" s="22">
        <f>IF(ISNUMBER(J102), $B118 * K102, "")</f>
        <v>-3571.4285714285711</v>
      </c>
      <c r="M102" s="30"/>
      <c r="N102" s="21" t="str">
        <f t="shared" si="49"/>
        <v/>
      </c>
      <c r="O102" s="22" t="str">
        <f>IF(ISNUMBER(M102), $B118 * N102, "")</f>
        <v/>
      </c>
      <c r="Q102" s="264"/>
      <c r="R102" s="264"/>
      <c r="S102" s="264"/>
    </row>
    <row r="103" spans="1:19" ht="17.25" thickBot="1">
      <c r="A103" s="125" t="s">
        <v>164</v>
      </c>
      <c r="B103" s="129">
        <v>253</v>
      </c>
      <c r="C103" s="80">
        <v>3.6885245900000002E-2</v>
      </c>
      <c r="D103" s="106">
        <v>257</v>
      </c>
      <c r="E103" s="107">
        <f>IF(ISNUMBER(D103), (D103 - $B103) / $B103, "")</f>
        <v>1.5810276679841896E-2</v>
      </c>
      <c r="F103" s="108">
        <f>IF(ISNUMBER(D103), $B118 * E103, "")</f>
        <v>2371.5415019762845</v>
      </c>
      <c r="G103" s="109">
        <v>251</v>
      </c>
      <c r="H103" s="107">
        <f>IF(ISNUMBER(G103), (G103 - $B103) / $B103, "")</f>
        <v>-7.9051383399209481E-3</v>
      </c>
      <c r="I103" s="110">
        <f>IF(ISNUMBER(G103), $B118 * H103, "")</f>
        <v>-1185.7707509881423</v>
      </c>
      <c r="J103" s="106">
        <v>248</v>
      </c>
      <c r="K103" s="107">
        <f>IF(ISNUMBER(J103), (J103 - $B103) / $B103, "")</f>
        <v>-1.9762845849802372E-2</v>
      </c>
      <c r="L103" s="108">
        <f>IF(ISNUMBER(J103), $B118 * K103, "")</f>
        <v>-2964.426877470356</v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64"/>
      <c r="R103" s="264"/>
      <c r="S103" s="264"/>
    </row>
    <row r="104" spans="1:19" ht="17.25" thickBot="1">
      <c r="A104" s="125" t="s">
        <v>168</v>
      </c>
      <c r="B104" s="126">
        <v>30000</v>
      </c>
      <c r="C104" s="77">
        <v>2.5991792100000001E-2</v>
      </c>
      <c r="D104" s="15">
        <v>29670</v>
      </c>
      <c r="E104" s="32">
        <f t="shared" ref="E104:E107" si="50">IF(ISNUMBER(D104), (D104 - $B104) / $B104, "")</f>
        <v>-1.0999999999999999E-2</v>
      </c>
      <c r="F104" s="18">
        <f>IF(ISNUMBER(D104), $B118 * E104, "")</f>
        <v>-1650</v>
      </c>
      <c r="G104" s="31">
        <v>29630</v>
      </c>
      <c r="H104" s="32">
        <f t="shared" ref="H104:H107" si="51">IF(ISNUMBER(G104), (G104 - $B104) / $B104, "")</f>
        <v>-1.2333333333333333E-2</v>
      </c>
      <c r="I104" s="101">
        <f>IF(ISNUMBER(G104), $B118 * H104, "")</f>
        <v>-1850</v>
      </c>
      <c r="J104" s="15">
        <v>29360</v>
      </c>
      <c r="K104" s="32">
        <f t="shared" ref="K104:K107" si="52">IF(ISNUMBER(J104), (J104 - $B104) / $B104, "")</f>
        <v>-2.1333333333333333E-2</v>
      </c>
      <c r="L104" s="18">
        <f>IF(ISNUMBER(J104), $B118 * K104, "")</f>
        <v>-3200</v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64"/>
      <c r="R104" s="264"/>
      <c r="S104" s="264"/>
    </row>
    <row r="105" spans="1:19" ht="17.25" thickBot="1">
      <c r="A105" s="125" t="s">
        <v>130</v>
      </c>
      <c r="B105" s="126">
        <v>128</v>
      </c>
      <c r="C105" s="77">
        <v>2.4E-2</v>
      </c>
      <c r="D105" s="15">
        <v>127</v>
      </c>
      <c r="E105" s="32">
        <f t="shared" si="50"/>
        <v>-7.8125E-3</v>
      </c>
      <c r="F105" s="18">
        <f>IF(ISNUMBER(D105), $B118 * E105, "")</f>
        <v>-1171.875</v>
      </c>
      <c r="G105" s="31">
        <v>130</v>
      </c>
      <c r="H105" s="32">
        <f t="shared" si="51"/>
        <v>1.5625E-2</v>
      </c>
      <c r="I105" s="101">
        <f>IF(ISNUMBER(G105), $B118 * H105, "")</f>
        <v>2343.75</v>
      </c>
      <c r="J105" s="15">
        <v>128</v>
      </c>
      <c r="K105" s="32">
        <f t="shared" si="52"/>
        <v>0</v>
      </c>
      <c r="L105" s="18">
        <f>IF(ISNUMBER(J105), $B118 * K105, "")</f>
        <v>0</v>
      </c>
      <c r="M105" s="31"/>
      <c r="N105" s="32" t="str">
        <f t="shared" si="53"/>
        <v/>
      </c>
      <c r="O105" s="18" t="str">
        <f>IF(ISNUMBER(M105), $B118 * N105, "")</f>
        <v/>
      </c>
      <c r="Q105" s="264"/>
      <c r="R105" s="264"/>
      <c r="S105" s="264"/>
    </row>
    <row r="106" spans="1:19" ht="17.25" thickBot="1">
      <c r="A106" s="125" t="s">
        <v>178</v>
      </c>
      <c r="B106" s="126">
        <v>16090</v>
      </c>
      <c r="C106" s="77">
        <v>2.2886204699999999E-2</v>
      </c>
      <c r="D106" s="15">
        <v>16220</v>
      </c>
      <c r="E106" s="32">
        <f t="shared" si="50"/>
        <v>8.0795525170913613E-3</v>
      </c>
      <c r="F106" s="18">
        <f>IF(ISNUMBER(D106), $B118 * E106, "")</f>
        <v>1211.9328775637041</v>
      </c>
      <c r="G106" s="31">
        <v>16270</v>
      </c>
      <c r="H106" s="32">
        <f t="shared" si="51"/>
        <v>1.1187072715972654E-2</v>
      </c>
      <c r="I106" s="101">
        <f>IF(ISNUMBER(G106), $B118 * H106, "")</f>
        <v>1678.0609073958981</v>
      </c>
      <c r="J106" s="15">
        <v>15960</v>
      </c>
      <c r="K106" s="32">
        <f t="shared" si="52"/>
        <v>-8.0795525170913613E-3</v>
      </c>
      <c r="L106" s="18">
        <f>IF(ISNUMBER(J106), $B118 * K106, "")</f>
        <v>-1211.9328775637041</v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 t="s">
        <v>216</v>
      </c>
      <c r="B107" s="131">
        <v>316</v>
      </c>
      <c r="C107" s="79">
        <v>2.2653721700000001E-2</v>
      </c>
      <c r="D107" s="24">
        <v>314</v>
      </c>
      <c r="E107" s="25">
        <f t="shared" si="50"/>
        <v>-6.3291139240506328E-3</v>
      </c>
      <c r="F107" s="104">
        <f>IF(ISNUMBER(D107), $B118 * E107, "")</f>
        <v>-949.36708860759495</v>
      </c>
      <c r="G107" s="102">
        <v>310</v>
      </c>
      <c r="H107" s="25">
        <f t="shared" si="51"/>
        <v>-1.8987341772151899E-2</v>
      </c>
      <c r="I107" s="103">
        <f>IF(ISNUMBER(G107), $B118 * H107, "")</f>
        <v>-2848.1012658227851</v>
      </c>
      <c r="J107" s="24">
        <v>307</v>
      </c>
      <c r="K107" s="25">
        <f t="shared" si="52"/>
        <v>-2.8481012658227847E-2</v>
      </c>
      <c r="L107" s="104">
        <f>IF(ISNUMBER(J107), $B118 * K107, "")</f>
        <v>-4272.1518987341769</v>
      </c>
      <c r="M107" s="102"/>
      <c r="N107" s="25" t="str">
        <f t="shared" si="53"/>
        <v/>
      </c>
      <c r="O107" s="104" t="str">
        <f>IF(ISNUMBER(M107), $B118 * N107, "")</f>
        <v/>
      </c>
      <c r="Q107" s="265"/>
      <c r="R107" s="266"/>
      <c r="S107" s="267"/>
    </row>
    <row r="108" spans="1:19">
      <c r="A108" s="123" t="s">
        <v>114</v>
      </c>
      <c r="B108" s="124">
        <v>7165</v>
      </c>
      <c r="C108" s="76">
        <v>2.1382751200000001E-2</v>
      </c>
      <c r="D108" s="13">
        <v>7115</v>
      </c>
      <c r="E108" s="14">
        <f>IF(ISNUMBER(D108), (D108 - $B108) / $B108, "")</f>
        <v>-6.9783670621074668E-3</v>
      </c>
      <c r="F108" s="16">
        <f>IF(ISNUMBER(D108), $B118 * E108, "")</f>
        <v>-1046.75505931612</v>
      </c>
      <c r="G108" s="29">
        <v>7155</v>
      </c>
      <c r="H108" s="14">
        <f>IF(ISNUMBER(G108), (G108 - $B108) / $B108, "")</f>
        <v>-1.3956734124214933E-3</v>
      </c>
      <c r="I108" s="100">
        <f>IF(ISNUMBER(G108), $B118 * H108, "")</f>
        <v>-209.35101186322399</v>
      </c>
      <c r="J108" s="13">
        <v>7090</v>
      </c>
      <c r="K108" s="14">
        <f>IF(ISNUMBER(J108), (J108 - $B108) / $B108, "")</f>
        <v>-1.04675505931612E-2</v>
      </c>
      <c r="L108" s="16">
        <f>IF(ISNUMBER(J108), $B118 * K108, "")</f>
        <v>-1570.13258897418</v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68"/>
      <c r="R108" s="269"/>
      <c r="S108" s="270"/>
    </row>
    <row r="109" spans="1:19" ht="17.25" thickBot="1">
      <c r="A109" s="125" t="s">
        <v>124</v>
      </c>
      <c r="B109" s="126">
        <v>238950</v>
      </c>
      <c r="C109" s="77">
        <v>2.0935697499999999E-2</v>
      </c>
      <c r="D109" s="15">
        <v>240600</v>
      </c>
      <c r="E109" s="32">
        <f t="shared" ref="E109:E112" si="54">IF(ISNUMBER(D109), (D109 - $B109) / $B109, "")</f>
        <v>6.9052102950408036E-3</v>
      </c>
      <c r="F109" s="18">
        <f>IF(ISNUMBER(D109), $B118 * E109, "")</f>
        <v>1035.7815442561205</v>
      </c>
      <c r="G109" s="31">
        <v>241200</v>
      </c>
      <c r="H109" s="32">
        <f t="shared" ref="H109:H112" si="55">IF(ISNUMBER(G109), (G109 - $B109) / $B109, "")</f>
        <v>9.4161958568738224E-3</v>
      </c>
      <c r="I109" s="101">
        <f>IF(ISNUMBER(G109), $B118 * H109, "")</f>
        <v>1412.4293785310733</v>
      </c>
      <c r="J109" s="15">
        <v>236850</v>
      </c>
      <c r="K109" s="32">
        <f t="shared" ref="K109:K112" si="56">IF(ISNUMBER(J109), (J109 - $B109) / $B109, "")</f>
        <v>-8.7884494664155679E-3</v>
      </c>
      <c r="L109" s="18">
        <f>IF(ISNUMBER(J109), $B118 * K109, "")</f>
        <v>-1318.2674199623352</v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71"/>
      <c r="R109" s="272"/>
      <c r="S109" s="273"/>
    </row>
    <row r="110" spans="1:19" ht="17.25" thickBot="1">
      <c r="A110" s="125" t="s">
        <v>84</v>
      </c>
      <c r="B110" s="126">
        <v>5770</v>
      </c>
      <c r="C110" s="77">
        <v>1.9434628999999998E-2</v>
      </c>
      <c r="D110" s="15">
        <v>5970</v>
      </c>
      <c r="E110" s="32">
        <f t="shared" si="54"/>
        <v>3.4662045060658578E-2</v>
      </c>
      <c r="F110" s="18">
        <f>IF(ISNUMBER(D110), $B118 * E110, "")</f>
        <v>5199.3067590987866</v>
      </c>
      <c r="G110" s="31">
        <v>6150</v>
      </c>
      <c r="H110" s="32">
        <f t="shared" si="55"/>
        <v>6.5857885615251299E-2</v>
      </c>
      <c r="I110" s="101">
        <f>IF(ISNUMBER(G110), $B118 * H110, "")</f>
        <v>9878.6828422876952</v>
      </c>
      <c r="J110" s="15">
        <v>6060</v>
      </c>
      <c r="K110" s="32">
        <f t="shared" si="56"/>
        <v>5.0259965337954939E-2</v>
      </c>
      <c r="L110" s="18">
        <f>IF(ISNUMBER(J110), $B118 * K110, "")</f>
        <v>7538.9948006932409</v>
      </c>
      <c r="M110" s="31"/>
      <c r="N110" s="32" t="str">
        <f t="shared" si="57"/>
        <v/>
      </c>
      <c r="O110" s="18" t="str">
        <f>IF(ISNUMBER(M110), $B118 * N110, "")</f>
        <v/>
      </c>
      <c r="Q110" s="264"/>
      <c r="R110" s="264"/>
      <c r="S110" s="264"/>
    </row>
    <row r="111" spans="1:19" ht="17.25" thickBot="1">
      <c r="A111" s="125" t="s">
        <v>332</v>
      </c>
      <c r="B111" s="126">
        <v>1405</v>
      </c>
      <c r="C111" s="77">
        <v>1.8115941999999999E-2</v>
      </c>
      <c r="D111" s="15">
        <v>1385</v>
      </c>
      <c r="E111" s="32">
        <f t="shared" si="54"/>
        <v>-1.4234875444839857E-2</v>
      </c>
      <c r="F111" s="18">
        <f>IF(ISNUMBER(D111), $B118 * E111, "")</f>
        <v>-2135.2313167259786</v>
      </c>
      <c r="G111" s="31">
        <v>1375</v>
      </c>
      <c r="H111" s="32">
        <f t="shared" si="55"/>
        <v>-2.1352313167259787E-2</v>
      </c>
      <c r="I111" s="101">
        <f>IF(ISNUMBER(G111), $B118 * H111, "")</f>
        <v>-3202.8469750889681</v>
      </c>
      <c r="J111" s="15">
        <v>1360</v>
      </c>
      <c r="K111" s="32">
        <f t="shared" si="56"/>
        <v>-3.2028469750889681E-2</v>
      </c>
      <c r="L111" s="18">
        <f>IF(ISNUMBER(J111), $B118 * K111, "")</f>
        <v>-4804.2704626334526</v>
      </c>
      <c r="M111" s="31"/>
      <c r="N111" s="32" t="str">
        <f t="shared" si="57"/>
        <v/>
      </c>
      <c r="O111" s="18" t="str">
        <f>IF(ISNUMBER(M111), $B118 * N111, "")</f>
        <v/>
      </c>
      <c r="Q111" s="274"/>
      <c r="R111" s="274"/>
      <c r="S111" s="274"/>
    </row>
    <row r="112" spans="1:19" ht="17.25" thickBot="1">
      <c r="A112" s="127" t="s">
        <v>116</v>
      </c>
      <c r="B112" s="128">
        <v>231</v>
      </c>
      <c r="C112" s="78">
        <v>1.76211454E-2</v>
      </c>
      <c r="D112" s="20">
        <v>236</v>
      </c>
      <c r="E112" s="21">
        <f t="shared" si="54"/>
        <v>2.1645021645021644E-2</v>
      </c>
      <c r="F112" s="22">
        <f>IF(ISNUMBER(D112), $B118 * E112, "")</f>
        <v>3246.7532467532465</v>
      </c>
      <c r="G112" s="30">
        <v>239</v>
      </c>
      <c r="H112" s="21">
        <f t="shared" si="55"/>
        <v>3.4632034632034632E-2</v>
      </c>
      <c r="I112" s="105">
        <f>IF(ISNUMBER(G112), $B118 * H112, "")</f>
        <v>5194.8051948051952</v>
      </c>
      <c r="J112" s="20">
        <v>237</v>
      </c>
      <c r="K112" s="21">
        <f t="shared" si="56"/>
        <v>2.5974025974025976E-2</v>
      </c>
      <c r="L112" s="22">
        <f>IF(ISNUMBER(J112), $B118 * K112, "")</f>
        <v>3896.1038961038962</v>
      </c>
      <c r="M112" s="30"/>
      <c r="N112" s="21" t="str">
        <f t="shared" si="57"/>
        <v/>
      </c>
      <c r="O112" s="22" t="str">
        <f>IF(ISNUMBER(M112), $B118 * N112, "")</f>
        <v/>
      </c>
      <c r="Q112" s="274"/>
      <c r="R112" s="274"/>
      <c r="S112" s="274"/>
    </row>
    <row r="113" spans="1:19" ht="17.25" thickBot="1">
      <c r="A113" s="125" t="s">
        <v>180</v>
      </c>
      <c r="B113" s="129">
        <v>66840</v>
      </c>
      <c r="C113" s="80">
        <v>1.6732582900000001E-2</v>
      </c>
      <c r="D113" s="106">
        <v>65920</v>
      </c>
      <c r="E113" s="107">
        <f>IF(ISNUMBER(D113), (D113 - $B113) / $B113, "")</f>
        <v>-1.3764213046080191E-2</v>
      </c>
      <c r="F113" s="108">
        <f>IF(ISNUMBER(D113), $B118 * E113, "")</f>
        <v>-2064.6319569120287</v>
      </c>
      <c r="G113" s="109">
        <v>65900</v>
      </c>
      <c r="H113" s="107">
        <f>IF(ISNUMBER(G113), (G113 - $B113) / $B113, "")</f>
        <v>-1.4063435068821066E-2</v>
      </c>
      <c r="I113" s="110">
        <f>IF(ISNUMBER(G113), $B118 * H113, "")</f>
        <v>-2109.51526032316</v>
      </c>
      <c r="J113" s="106">
        <v>65300</v>
      </c>
      <c r="K113" s="107">
        <f>IF(ISNUMBER(J113), (J113 - $B113) / $B113, "")</f>
        <v>-2.3040095751047276E-2</v>
      </c>
      <c r="L113" s="108">
        <f>IF(ISNUMBER(J113), $B118 * K113, "")</f>
        <v>-3456.0143626570916</v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64"/>
      <c r="R113" s="264"/>
      <c r="S113" s="264"/>
    </row>
    <row r="114" spans="1:19" ht="17.25" thickBot="1">
      <c r="A114" s="125" t="s">
        <v>80</v>
      </c>
      <c r="B114" s="126">
        <v>869</v>
      </c>
      <c r="C114" s="77">
        <v>1.6374269E-2</v>
      </c>
      <c r="D114" s="15">
        <v>862</v>
      </c>
      <c r="E114" s="32">
        <f t="shared" ref="E114:E117" si="58">IF(ISNUMBER(D114), (D114 - $B114) / $B114, "")</f>
        <v>-8.0552359033371698E-3</v>
      </c>
      <c r="F114" s="18">
        <f>IF(ISNUMBER(D114), $B118 * E114, "")</f>
        <v>-1208.2853855005756</v>
      </c>
      <c r="G114" s="31">
        <v>863</v>
      </c>
      <c r="H114" s="32">
        <f t="shared" ref="H114:H117" si="59">IF(ISNUMBER(G114), (G114 - $B114) / $B114, "")</f>
        <v>-6.9044879171461446E-3</v>
      </c>
      <c r="I114" s="101">
        <f>IF(ISNUMBER(G114), $B118 * H114, "")</f>
        <v>-1035.6731875719217</v>
      </c>
      <c r="J114" s="15">
        <v>855</v>
      </c>
      <c r="K114" s="32">
        <f t="shared" ref="K114:K117" si="60">IF(ISNUMBER(J114), (J114 - $B114) / $B114, "")</f>
        <v>-1.611047180667434E-2</v>
      </c>
      <c r="L114" s="18">
        <f>IF(ISNUMBER(J114), $B118 * K114, "")</f>
        <v>-2416.5707710011511</v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64"/>
      <c r="R114" s="264"/>
      <c r="S114" s="264"/>
    </row>
    <row r="115" spans="1:19" ht="17.25" thickBot="1">
      <c r="A115" s="125" t="s">
        <v>190</v>
      </c>
      <c r="B115" s="126">
        <v>387</v>
      </c>
      <c r="C115" s="77">
        <v>1.5748031499999999E-2</v>
      </c>
      <c r="D115" s="15">
        <v>385</v>
      </c>
      <c r="E115" s="32">
        <f t="shared" si="58"/>
        <v>-5.1679586563307496E-3</v>
      </c>
      <c r="F115" s="18">
        <f>IF(ISNUMBER(D115), $B118 * E115, "")</f>
        <v>-775.19379844961247</v>
      </c>
      <c r="G115" s="31">
        <v>381</v>
      </c>
      <c r="H115" s="32">
        <f t="shared" si="59"/>
        <v>-1.5503875968992248E-2</v>
      </c>
      <c r="I115" s="101">
        <f>IF(ISNUMBER(G115), $B118 * H115, "")</f>
        <v>-2325.5813953488373</v>
      </c>
      <c r="J115" s="15">
        <v>376</v>
      </c>
      <c r="K115" s="32">
        <f t="shared" si="60"/>
        <v>-2.8423772609819122E-2</v>
      </c>
      <c r="L115" s="18">
        <f>IF(ISNUMBER(J115), $B118 * K115, "")</f>
        <v>-4263.5658914728683</v>
      </c>
      <c r="M115" s="31"/>
      <c r="N115" s="32" t="str">
        <f t="shared" si="61"/>
        <v/>
      </c>
      <c r="O115" s="18" t="str">
        <f>IF(ISNUMBER(M115), $B118 * N115, "")</f>
        <v/>
      </c>
      <c r="Q115" s="264"/>
      <c r="R115" s="264"/>
      <c r="S115" s="264"/>
    </row>
    <row r="116" spans="1:19">
      <c r="A116" s="125" t="s">
        <v>234</v>
      </c>
      <c r="B116" s="126">
        <v>724</v>
      </c>
      <c r="C116" s="77">
        <v>1.40056022E-2</v>
      </c>
      <c r="D116" s="15">
        <v>713</v>
      </c>
      <c r="E116" s="32">
        <f t="shared" si="58"/>
        <v>-1.5193370165745856E-2</v>
      </c>
      <c r="F116" s="18">
        <f>IF(ISNUMBER(D116), $B118 * E116, "")</f>
        <v>-2279.0055248618783</v>
      </c>
      <c r="G116" s="31">
        <v>708</v>
      </c>
      <c r="H116" s="32">
        <f t="shared" si="59"/>
        <v>-2.2099447513812154E-2</v>
      </c>
      <c r="I116" s="101">
        <f>IF(ISNUMBER(G116), $B118 * H116, "")</f>
        <v>-3314.917127071823</v>
      </c>
      <c r="J116" s="15">
        <v>705</v>
      </c>
      <c r="K116" s="32">
        <f t="shared" si="60"/>
        <v>-2.6243093922651933E-2</v>
      </c>
      <c r="L116" s="18">
        <f>IF(ISNUMBER(J116), $B118 * K116, "")</f>
        <v>-3936.46408839779</v>
      </c>
      <c r="M116" s="31"/>
      <c r="N116" s="32" t="str">
        <f t="shared" si="61"/>
        <v/>
      </c>
      <c r="O116" s="18" t="str">
        <f>IF(ISNUMBER(M116), $B118 * N116, "")</f>
        <v/>
      </c>
      <c r="Q116" s="253"/>
      <c r="R116" s="254"/>
      <c r="S116" s="255"/>
    </row>
    <row r="117" spans="1:19" ht="17.25" thickBot="1">
      <c r="A117" s="130" t="s">
        <v>138</v>
      </c>
      <c r="B117" s="131">
        <v>17560</v>
      </c>
      <c r="C117" s="79">
        <v>1.3271783000000001E-2</v>
      </c>
      <c r="D117" s="24">
        <v>17890</v>
      </c>
      <c r="E117" s="25">
        <f t="shared" si="58"/>
        <v>1.879271070615034E-2</v>
      </c>
      <c r="F117" s="104">
        <f>IF(ISNUMBER(D117), $B118 * E117, "")</f>
        <v>2818.9066059225511</v>
      </c>
      <c r="G117" s="102">
        <v>17600</v>
      </c>
      <c r="H117" s="25">
        <f t="shared" si="59"/>
        <v>2.2779043280182231E-3</v>
      </c>
      <c r="I117" s="103">
        <f>IF(ISNUMBER(G117), $B118 * H117, "")</f>
        <v>341.68564920273349</v>
      </c>
      <c r="J117" s="24">
        <v>17420</v>
      </c>
      <c r="K117" s="25">
        <f t="shared" si="60"/>
        <v>-7.972665148063782E-3</v>
      </c>
      <c r="L117" s="104">
        <f>IF(ISNUMBER(J117), $B118 * K117, "")</f>
        <v>-1195.8997722095673</v>
      </c>
      <c r="M117" s="102"/>
      <c r="N117" s="25" t="str">
        <f t="shared" si="61"/>
        <v/>
      </c>
      <c r="O117" s="104" t="str">
        <f>IF(ISNUMBER(M117), $B118 * N117, "")</f>
        <v/>
      </c>
      <c r="Q117" s="256"/>
      <c r="R117" s="257"/>
      <c r="S117" s="258"/>
    </row>
    <row r="118" spans="1:19" ht="17.25" thickBot="1">
      <c r="A118" s="132" t="s">
        <v>268</v>
      </c>
      <c r="B118" s="317">
        <f>$B$37</f>
        <v>150000</v>
      </c>
      <c r="C118" s="318"/>
      <c r="D118" s="26" t="s">
        <v>269</v>
      </c>
      <c r="E118" s="27">
        <f>IF(COUNT(E98:E117), SUM(E98:E117) / COUNT(E98:E117), 0)</f>
        <v>-6.4040282339358932E-3</v>
      </c>
      <c r="F118" s="28">
        <f>SUM(F98:F117)</f>
        <v>-19212.084701807678</v>
      </c>
      <c r="G118" s="26" t="s">
        <v>269</v>
      </c>
      <c r="H118" s="27">
        <f>IF(COUNT(H98:H117), SUM(H98:H117) / COUNT(H98:H117), 0)</f>
        <v>-6.4922527131620516E-3</v>
      </c>
      <c r="I118" s="28">
        <f>SUM(I98:I117)</f>
        <v>-19476.758139486152</v>
      </c>
      <c r="J118" s="26" t="s">
        <v>269</v>
      </c>
      <c r="K118" s="27">
        <f>IF(COUNT(K98:K117), SUM(K98:K117) / COUNT(K98:K117), 0)</f>
        <v>-1.9239367701958048E-2</v>
      </c>
      <c r="L118" s="28">
        <f>SUM(L98:L117)</f>
        <v>-57718.103105874157</v>
      </c>
      <c r="M118" s="26" t="s">
        <v>269</v>
      </c>
      <c r="N118" s="27">
        <f>IF(COUNT(N98:N117), SUM(N98:N117) / COUNT(N98:N117), 0)</f>
        <v>0</v>
      </c>
      <c r="O118" s="28">
        <f>SUM(O98:O117)</f>
        <v>0</v>
      </c>
      <c r="Q118" s="259"/>
      <c r="R118" s="260"/>
      <c r="S118" s="261"/>
    </row>
    <row r="120" spans="1:19" ht="17.25" thickBot="1"/>
    <row r="121" spans="1:19" ht="17.25" thickBot="1">
      <c r="A121" s="275" t="s">
        <v>256</v>
      </c>
      <c r="B121" s="276"/>
      <c r="C121" s="276"/>
      <c r="D121" s="276"/>
      <c r="E121" s="276"/>
      <c r="F121" s="276"/>
      <c r="G121" s="276"/>
      <c r="H121" s="276"/>
      <c r="I121" s="276"/>
      <c r="J121" s="276"/>
      <c r="K121" s="276"/>
      <c r="L121" s="276"/>
      <c r="M121" s="276"/>
      <c r="N121" s="276"/>
      <c r="O121" s="277"/>
      <c r="Q121" s="274"/>
      <c r="R121" s="274"/>
      <c r="S121" s="274"/>
    </row>
    <row r="122" spans="1:19" ht="17.25" thickBot="1">
      <c r="A122" s="249" t="s">
        <v>265</v>
      </c>
      <c r="B122" s="275" t="s">
        <v>49</v>
      </c>
      <c r="C122" s="277"/>
      <c r="D122" s="275" t="s">
        <v>58</v>
      </c>
      <c r="E122" s="276"/>
      <c r="F122" s="277"/>
      <c r="G122" s="278">
        <f>_xlfn.IFNA(VLOOKUP(B122, 현재가테이블!$B$2:$D$200, 2, FALSE), "-")</f>
        <v>74050000</v>
      </c>
      <c r="H122" s="279"/>
      <c r="I122" s="280"/>
      <c r="J122" s="275" t="s">
        <v>59</v>
      </c>
      <c r="K122" s="276"/>
      <c r="L122" s="277"/>
      <c r="M122" s="281">
        <f>_xlfn.IFNA(VLOOKUP(B122, 현재가테이블!$B$2:$D$200, 3, FALSE), "-")</f>
        <v>-1.04236269E-2</v>
      </c>
      <c r="N122" s="282"/>
      <c r="O122" s="283"/>
      <c r="Q122" s="274"/>
      <c r="R122" s="274"/>
      <c r="S122" s="274"/>
    </row>
    <row r="123" spans="1:19" ht="17.25" thickBot="1">
      <c r="A123" s="319" t="s">
        <v>55</v>
      </c>
      <c r="B123" s="315" t="str">
        <f>TEXT($G$1, "[$-ko-KR]yyyy-mm-dd(ddd) ") &amp; "오전 00:00"</f>
        <v>2021-10-24(일) 오전 00:00</v>
      </c>
      <c r="C123" s="316"/>
      <c r="D123" s="288" t="str">
        <f>TEXT($G$1, "[$-ko-KR]yyyy-mm-dd(ddd) ") &amp; "오후 14:00"</f>
        <v>2021-10-24(일) 오후 14:00</v>
      </c>
      <c r="E123" s="289"/>
      <c r="F123" s="290"/>
      <c r="G123" s="288" t="str">
        <f>TEXT($G$1, "[$-ko-KR]yyyy-mm-dd(ddd) ") &amp; "오후 19:00"</f>
        <v>2021-10-24(일) 오후 19:00</v>
      </c>
      <c r="H123" s="289"/>
      <c r="I123" s="290"/>
      <c r="J123" s="288" t="str">
        <f>TEXT($G$1, "[$-ko-KR]yyyy-mm-dd(ddd) ") &amp; "오후 21:00"</f>
        <v>2021-10-24(일) 오후 21:00</v>
      </c>
      <c r="K123" s="289"/>
      <c r="L123" s="290"/>
      <c r="M123" s="288" t="str">
        <f>TEXT($G$1+1, "[$-ko-KR]yyyy-mm-dd(ddd) ") &amp; "오전 00:00"</f>
        <v>2021-10-25(월) 오전 00:00</v>
      </c>
      <c r="N123" s="289"/>
      <c r="O123" s="290"/>
      <c r="Q123" s="274"/>
      <c r="R123" s="274"/>
      <c r="S123" s="274"/>
    </row>
    <row r="124" spans="1:19" ht="17.25" thickBot="1">
      <c r="A124" s="320"/>
      <c r="B124" s="121" t="s">
        <v>58</v>
      </c>
      <c r="C124" s="122" t="s">
        <v>59</v>
      </c>
      <c r="D124" s="2" t="s">
        <v>58</v>
      </c>
      <c r="E124" s="10" t="s">
        <v>266</v>
      </c>
      <c r="F124" s="11" t="s">
        <v>267</v>
      </c>
      <c r="G124" s="250" t="s">
        <v>58</v>
      </c>
      <c r="H124" s="251" t="s">
        <v>266</v>
      </c>
      <c r="I124" s="252" t="s">
        <v>267</v>
      </c>
      <c r="J124" s="10" t="s">
        <v>58</v>
      </c>
      <c r="K124" s="10" t="s">
        <v>266</v>
      </c>
      <c r="L124" s="115" t="s">
        <v>267</v>
      </c>
      <c r="M124" s="2" t="s">
        <v>58</v>
      </c>
      <c r="N124" s="10" t="s">
        <v>266</v>
      </c>
      <c r="O124" s="66" t="s">
        <v>267</v>
      </c>
      <c r="Q124" s="264"/>
      <c r="R124" s="264"/>
      <c r="S124" s="264"/>
    </row>
    <row r="125" spans="1:19" ht="17.25" thickBot="1">
      <c r="A125" s="123" t="s">
        <v>248</v>
      </c>
      <c r="B125" s="124">
        <v>99</v>
      </c>
      <c r="C125" s="76">
        <v>9.1743119000000008E-3</v>
      </c>
      <c r="D125" s="13">
        <v>101</v>
      </c>
      <c r="E125" s="14">
        <f>IF(ISNUMBER(D125), (D125 - $B125) / $B125, "")</f>
        <v>2.0202020202020204E-2</v>
      </c>
      <c r="F125" s="16">
        <f>IF(ISNUMBER(D125), $B145 * E125, "")</f>
        <v>3030.3030303030305</v>
      </c>
      <c r="G125" s="29">
        <v>101</v>
      </c>
      <c r="H125" s="14">
        <f>IF(ISNUMBER(G125), (G125 - $B125) / $B125, "")</f>
        <v>2.0202020202020204E-2</v>
      </c>
      <c r="I125" s="100">
        <f>IF(ISNUMBER(G125), $B145 * H125, "")</f>
        <v>3030.3030303030305</v>
      </c>
      <c r="J125" s="13">
        <v>99.8</v>
      </c>
      <c r="K125" s="14">
        <f>IF(ISNUMBER(J125), (J125 - $B125) / $B125, "")</f>
        <v>8.0808080808080513E-3</v>
      </c>
      <c r="L125" s="16">
        <f>IF(ISNUMBER(J125), $B145 * K125, "")</f>
        <v>1212.1212121212077</v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74"/>
      <c r="R125" s="274"/>
      <c r="S125" s="274"/>
    </row>
    <row r="126" spans="1:19" ht="17.25" thickBot="1">
      <c r="A126" s="125" t="s">
        <v>328</v>
      </c>
      <c r="B126" s="126">
        <v>0.23200000000000001</v>
      </c>
      <c r="C126" s="77">
        <v>4.3290042999999997E-3</v>
      </c>
      <c r="D126" s="15">
        <v>0.23400000000000001</v>
      </c>
      <c r="E126" s="32">
        <f t="shared" ref="E126:E129" si="62">IF(ISNUMBER(D126), (D126 - $B126) / $B126, "")</f>
        <v>8.6206896551724206E-3</v>
      </c>
      <c r="F126" s="18">
        <f>IF(ISNUMBER(D126), $B145 * E126, "")</f>
        <v>1293.103448275863</v>
      </c>
      <c r="G126" s="31">
        <v>0.23400000000000001</v>
      </c>
      <c r="H126" s="32">
        <f t="shared" ref="H126:H129" si="63">IF(ISNUMBER(G126), (G126 - $B126) / $B126, "")</f>
        <v>8.6206896551724206E-3</v>
      </c>
      <c r="I126" s="101">
        <f>IF(ISNUMBER(G126), $B145 * H126, "")</f>
        <v>1293.103448275863</v>
      </c>
      <c r="J126" s="15">
        <v>0.23</v>
      </c>
      <c r="K126" s="32">
        <f t="shared" ref="K126:K129" si="64">IF(ISNUMBER(J126), (J126 - $B126) / $B126, "")</f>
        <v>-8.6206896551724206E-3</v>
      </c>
      <c r="L126" s="18">
        <f>IF(ISNUMBER(J126), $B145 * K126, "")</f>
        <v>-1293.103448275863</v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74"/>
      <c r="R126" s="274"/>
      <c r="S126" s="274"/>
    </row>
    <row r="127" spans="1:19" ht="17.25" thickBot="1">
      <c r="A127" s="125" t="s">
        <v>98</v>
      </c>
      <c r="B127" s="126">
        <v>4.46</v>
      </c>
      <c r="C127" s="77">
        <v>-4.4642856999999999E-3</v>
      </c>
      <c r="D127" s="15">
        <v>4.4800000000000004</v>
      </c>
      <c r="E127" s="32">
        <f t="shared" si="62"/>
        <v>4.48430493273553E-3</v>
      </c>
      <c r="F127" s="18">
        <f>IF(ISNUMBER(D127), $B145 * E127, "")</f>
        <v>672.64573991032955</v>
      </c>
      <c r="G127" s="31">
        <v>4.49</v>
      </c>
      <c r="H127" s="32">
        <f t="shared" si="63"/>
        <v>6.7264573991031949E-3</v>
      </c>
      <c r="I127" s="101">
        <f>IF(ISNUMBER(G127), $B145 * H127, "")</f>
        <v>1008.9686098654793</v>
      </c>
      <c r="J127" s="15">
        <v>4.43</v>
      </c>
      <c r="K127" s="32">
        <f t="shared" si="64"/>
        <v>-6.7264573991031949E-3</v>
      </c>
      <c r="L127" s="18">
        <f>IF(ISNUMBER(J127), $B145 * K127, "")</f>
        <v>-1008.9686098654793</v>
      </c>
      <c r="M127" s="31"/>
      <c r="N127" s="32" t="str">
        <f t="shared" si="65"/>
        <v/>
      </c>
      <c r="O127" s="18" t="str">
        <f>IF(ISNUMBER(M127), $B145 * N127, "")</f>
        <v/>
      </c>
      <c r="Q127" s="264"/>
      <c r="R127" s="264"/>
      <c r="S127" s="264"/>
    </row>
    <row r="128" spans="1:19" ht="17.25" thickBot="1">
      <c r="A128" s="125" t="s">
        <v>206</v>
      </c>
      <c r="B128" s="126">
        <v>16.3</v>
      </c>
      <c r="C128" s="77">
        <v>-6.0975609999999996E-3</v>
      </c>
      <c r="D128" s="15">
        <v>16.2</v>
      </c>
      <c r="E128" s="32">
        <f t="shared" si="62"/>
        <v>-6.1349693251534611E-3</v>
      </c>
      <c r="F128" s="18">
        <f>IF(ISNUMBER(D128), $B145 * E128, "")</f>
        <v>-920.24539877301913</v>
      </c>
      <c r="G128" s="31">
        <v>16.3</v>
      </c>
      <c r="H128" s="32">
        <f t="shared" si="63"/>
        <v>0</v>
      </c>
      <c r="I128" s="101">
        <f>IF(ISNUMBER(G128), $B145 * H128, "")</f>
        <v>0</v>
      </c>
      <c r="J128" s="15">
        <v>16</v>
      </c>
      <c r="K128" s="32">
        <f t="shared" si="64"/>
        <v>-1.8404907975460166E-2</v>
      </c>
      <c r="L128" s="18">
        <f>IF(ISNUMBER(J128), $B145 * K128, "")</f>
        <v>-2760.7361963190247</v>
      </c>
      <c r="M128" s="31"/>
      <c r="N128" s="32" t="str">
        <f t="shared" si="65"/>
        <v/>
      </c>
      <c r="O128" s="18" t="str">
        <f>IF(ISNUMBER(M128), $B145 * N128, "")</f>
        <v/>
      </c>
      <c r="Q128" s="264"/>
      <c r="R128" s="264"/>
      <c r="S128" s="264"/>
    </row>
    <row r="129" spans="1:19" ht="17.25" thickBot="1">
      <c r="A129" s="127" t="s">
        <v>65</v>
      </c>
      <c r="B129" s="128">
        <v>62.2</v>
      </c>
      <c r="C129" s="78">
        <v>-6.3897763999999999E-3</v>
      </c>
      <c r="D129" s="20">
        <v>62.8</v>
      </c>
      <c r="E129" s="21">
        <f t="shared" si="62"/>
        <v>9.6463022508037673E-3</v>
      </c>
      <c r="F129" s="22">
        <f>IF(ISNUMBER(D129), $B145 * E129, "")</f>
        <v>1446.9453376205652</v>
      </c>
      <c r="G129" s="30">
        <v>62.4</v>
      </c>
      <c r="H129" s="21">
        <f t="shared" si="63"/>
        <v>3.2154340836012176E-3</v>
      </c>
      <c r="I129" s="105">
        <f>IF(ISNUMBER(G129), $B145 * H129, "")</f>
        <v>482.31511254018267</v>
      </c>
      <c r="J129" s="20">
        <v>61.3</v>
      </c>
      <c r="K129" s="21">
        <f t="shared" si="64"/>
        <v>-1.4469453376205879E-2</v>
      </c>
      <c r="L129" s="22">
        <f>IF(ISNUMBER(J129), $B145 * K129, "")</f>
        <v>-2170.4180064308821</v>
      </c>
      <c r="M129" s="30"/>
      <c r="N129" s="21" t="str">
        <f t="shared" si="65"/>
        <v/>
      </c>
      <c r="O129" s="22" t="str">
        <f>IF(ISNUMBER(M129), $B145 * N129, "")</f>
        <v/>
      </c>
      <c r="Q129" s="264"/>
      <c r="R129" s="264"/>
      <c r="S129" s="264"/>
    </row>
    <row r="130" spans="1:19" ht="17.25" thickBot="1">
      <c r="A130" s="125" t="s">
        <v>176</v>
      </c>
      <c r="B130" s="129">
        <v>22.7</v>
      </c>
      <c r="C130" s="80">
        <v>-1.30434783E-2</v>
      </c>
      <c r="D130" s="106">
        <v>22.6</v>
      </c>
      <c r="E130" s="107">
        <f>IF(ISNUMBER(D130), (D130 - $B130) / $B130, "")</f>
        <v>-4.4052863436122407E-3</v>
      </c>
      <c r="F130" s="108">
        <f>IF(ISNUMBER(D130), $B145 * E130, "")</f>
        <v>-660.79295154183615</v>
      </c>
      <c r="G130" s="109">
        <v>22.7</v>
      </c>
      <c r="H130" s="107">
        <f>IF(ISNUMBER(G130), (G130 - $B130) / $B130, "")</f>
        <v>0</v>
      </c>
      <c r="I130" s="110">
        <f>IF(ISNUMBER(G130), $B145 * H130, "")</f>
        <v>0</v>
      </c>
      <c r="J130" s="106">
        <v>22.5</v>
      </c>
      <c r="K130" s="107">
        <f>IF(ISNUMBER(J130), (J130 - $B130) / $B130, "")</f>
        <v>-8.8105726872246392E-3</v>
      </c>
      <c r="L130" s="108">
        <f>IF(ISNUMBER(J130), $B145 * K130, "")</f>
        <v>-1321.5859030836959</v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64"/>
      <c r="R130" s="264"/>
      <c r="S130" s="264"/>
    </row>
    <row r="131" spans="1:19" ht="17.25" thickBot="1">
      <c r="A131" s="125" t="s">
        <v>214</v>
      </c>
      <c r="B131" s="126">
        <v>12.5</v>
      </c>
      <c r="C131" s="77">
        <v>-1.5748031499999999E-2</v>
      </c>
      <c r="D131" s="15">
        <v>12.6</v>
      </c>
      <c r="E131" s="32">
        <f t="shared" ref="E131:E134" si="66">IF(ISNUMBER(D131), (D131 - $B131) / $B131, "")</f>
        <v>7.9999999999999724E-3</v>
      </c>
      <c r="F131" s="18">
        <f>IF(ISNUMBER(D131), $B145 * E131, "")</f>
        <v>1199.9999999999959</v>
      </c>
      <c r="G131" s="31">
        <v>12.5</v>
      </c>
      <c r="H131" s="32">
        <f t="shared" ref="H131:H134" si="67">IF(ISNUMBER(G131), (G131 - $B131) / $B131, "")</f>
        <v>0</v>
      </c>
      <c r="I131" s="101">
        <f>IF(ISNUMBER(G131), $B145 * H131, "")</f>
        <v>0</v>
      </c>
      <c r="J131" s="15">
        <v>12.5</v>
      </c>
      <c r="K131" s="32">
        <f t="shared" ref="K131:K134" si="68">IF(ISNUMBER(J131), (J131 - $B131) / $B131, "")</f>
        <v>0</v>
      </c>
      <c r="L131" s="18">
        <f>IF(ISNUMBER(J131), $B145 * K131, "")</f>
        <v>0</v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64"/>
      <c r="R131" s="264"/>
      <c r="S131" s="264"/>
    </row>
    <row r="132" spans="1:19" ht="17.25" thickBot="1">
      <c r="A132" s="125" t="s">
        <v>146</v>
      </c>
      <c r="B132" s="126">
        <v>22.6</v>
      </c>
      <c r="C132" s="77">
        <v>-1.73913043E-2</v>
      </c>
      <c r="D132" s="15">
        <v>22.7</v>
      </c>
      <c r="E132" s="32">
        <f t="shared" si="66"/>
        <v>4.4247787610618523E-3</v>
      </c>
      <c r="F132" s="18">
        <f>IF(ISNUMBER(D132), $B145 * E132, "")</f>
        <v>663.71681415927787</v>
      </c>
      <c r="G132" s="31">
        <v>22.7</v>
      </c>
      <c r="H132" s="32">
        <f t="shared" si="67"/>
        <v>4.4247787610618523E-3</v>
      </c>
      <c r="I132" s="101">
        <f>IF(ISNUMBER(G132), $B145 * H132, "")</f>
        <v>663.71681415927787</v>
      </c>
      <c r="J132" s="15">
        <v>22.5</v>
      </c>
      <c r="K132" s="32">
        <f t="shared" si="68"/>
        <v>-4.4247787610620093E-3</v>
      </c>
      <c r="L132" s="18">
        <f>IF(ISNUMBER(J132), $B145 * K132, "")</f>
        <v>-663.71681415930141</v>
      </c>
      <c r="M132" s="31"/>
      <c r="N132" s="32" t="str">
        <f t="shared" si="69"/>
        <v/>
      </c>
      <c r="O132" s="18" t="str">
        <f>IF(ISNUMBER(M132), $B145 * N132, "")</f>
        <v/>
      </c>
      <c r="Q132" s="264"/>
      <c r="R132" s="264"/>
      <c r="S132" s="264"/>
    </row>
    <row r="133" spans="1:19" ht="17.25" thickBot="1">
      <c r="A133" s="125" t="s">
        <v>120</v>
      </c>
      <c r="B133" s="126">
        <v>38.700000000000003</v>
      </c>
      <c r="C133" s="77">
        <v>-1.7766497499999999E-2</v>
      </c>
      <c r="D133" s="15">
        <v>39.299999999999997</v>
      </c>
      <c r="E133" s="32">
        <f t="shared" si="66"/>
        <v>1.55038759689921E-2</v>
      </c>
      <c r="F133" s="18">
        <f>IF(ISNUMBER(D133), $B145 * E133, "")</f>
        <v>2325.581395348815</v>
      </c>
      <c r="G133" s="31">
        <v>39.200000000000003</v>
      </c>
      <c r="H133" s="32">
        <f t="shared" si="67"/>
        <v>1.2919896640826873E-2</v>
      </c>
      <c r="I133" s="101">
        <f>IF(ISNUMBER(G133), $B145 * H133, "")</f>
        <v>1937.9844961240308</v>
      </c>
      <c r="J133" s="15">
        <v>38.6</v>
      </c>
      <c r="K133" s="32">
        <f t="shared" si="68"/>
        <v>-2.5839793281654112E-3</v>
      </c>
      <c r="L133" s="18">
        <f>IF(ISNUMBER(J133), $B145 * K133, "")</f>
        <v>-387.59689922481169</v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 t="s">
        <v>186</v>
      </c>
      <c r="B134" s="131">
        <v>16.5</v>
      </c>
      <c r="C134" s="79">
        <v>-1.7857142900000001E-2</v>
      </c>
      <c r="D134" s="24">
        <v>16.600000000000001</v>
      </c>
      <c r="E134" s="25">
        <f t="shared" si="66"/>
        <v>6.0606060606061465E-3</v>
      </c>
      <c r="F134" s="104">
        <f>IF(ISNUMBER(D134), $B145 * E134, "")</f>
        <v>909.09090909092197</v>
      </c>
      <c r="G134" s="102">
        <v>16.600000000000001</v>
      </c>
      <c r="H134" s="25">
        <f t="shared" si="67"/>
        <v>6.0606060606061465E-3</v>
      </c>
      <c r="I134" s="103">
        <f>IF(ISNUMBER(G134), $B145 * H134, "")</f>
        <v>909.09090909092197</v>
      </c>
      <c r="J134" s="24">
        <v>16.5</v>
      </c>
      <c r="K134" s="25">
        <f t="shared" si="68"/>
        <v>0</v>
      </c>
      <c r="L134" s="104">
        <f>IF(ISNUMBER(J134), $B145 * K134, "")</f>
        <v>0</v>
      </c>
      <c r="M134" s="102"/>
      <c r="N134" s="25" t="str">
        <f t="shared" si="69"/>
        <v/>
      </c>
      <c r="O134" s="104" t="str">
        <f>IF(ISNUMBER(M134), $B145 * N134, "")</f>
        <v/>
      </c>
      <c r="Q134" s="265"/>
      <c r="R134" s="266"/>
      <c r="S134" s="267"/>
    </row>
    <row r="135" spans="1:19">
      <c r="A135" s="123" t="s">
        <v>232</v>
      </c>
      <c r="B135" s="124">
        <v>83.8</v>
      </c>
      <c r="C135" s="76">
        <v>-1.9883040899999999E-2</v>
      </c>
      <c r="D135" s="13">
        <v>83.9</v>
      </c>
      <c r="E135" s="14">
        <f>IF(ISNUMBER(D135), (D135 - $B135) / $B135, "")</f>
        <v>1.1933174224344693E-3</v>
      </c>
      <c r="F135" s="16">
        <f>IF(ISNUMBER(D135), $B145 * E135, "")</f>
        <v>178.99761336517039</v>
      </c>
      <c r="G135" s="29">
        <v>83.8</v>
      </c>
      <c r="H135" s="14">
        <f>IF(ISNUMBER(G135), (G135 - $B135) / $B135, "")</f>
        <v>0</v>
      </c>
      <c r="I135" s="100">
        <f>IF(ISNUMBER(G135), $B145 * H135, "")</f>
        <v>0</v>
      </c>
      <c r="J135" s="13">
        <v>83.3</v>
      </c>
      <c r="K135" s="14">
        <f>IF(ISNUMBER(J135), (J135 - $B135) / $B135, "")</f>
        <v>-5.9665871121718375E-3</v>
      </c>
      <c r="L135" s="16">
        <f>IF(ISNUMBER(J135), $B145 * K135, "")</f>
        <v>-894.9880668257756</v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68"/>
      <c r="R135" s="269"/>
      <c r="S135" s="270"/>
    </row>
    <row r="136" spans="1:19" ht="17.25" thickBot="1">
      <c r="A136" s="125" t="s">
        <v>188</v>
      </c>
      <c r="B136" s="126">
        <v>18.899999999999999</v>
      </c>
      <c r="C136" s="77">
        <v>-2.0725388599999998E-2</v>
      </c>
      <c r="D136" s="15">
        <v>18.8</v>
      </c>
      <c r="E136" s="32">
        <f t="shared" ref="E136:E139" si="70">IF(ISNUMBER(D136), (D136 - $B136) / $B136, "")</f>
        <v>-5.2910052910051788E-3</v>
      </c>
      <c r="F136" s="18">
        <f>IF(ISNUMBER(D136), $B145 * E136, "")</f>
        <v>-793.65079365077679</v>
      </c>
      <c r="G136" s="31">
        <v>18.8</v>
      </c>
      <c r="H136" s="32">
        <f t="shared" ref="H136:H139" si="71">IF(ISNUMBER(G136), (G136 - $B136) / $B136, "")</f>
        <v>-5.2910052910051788E-3</v>
      </c>
      <c r="I136" s="101">
        <f>IF(ISNUMBER(G136), $B145 * H136, "")</f>
        <v>-793.65079365077679</v>
      </c>
      <c r="J136" s="15">
        <v>18.7</v>
      </c>
      <c r="K136" s="32">
        <f t="shared" ref="K136:K139" si="72">IF(ISNUMBER(J136), (J136 - $B136) / $B136, "")</f>
        <v>-1.0582010582010545E-2</v>
      </c>
      <c r="L136" s="18">
        <f>IF(ISNUMBER(J136), $B145 * K136, "")</f>
        <v>-1587.3015873015818</v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71"/>
      <c r="R136" s="272"/>
      <c r="S136" s="273"/>
    </row>
    <row r="137" spans="1:19" ht="17.25" thickBot="1">
      <c r="A137" s="125" t="s">
        <v>200</v>
      </c>
      <c r="B137" s="126">
        <v>87.8</v>
      </c>
      <c r="C137" s="77">
        <v>-2.11817168E-2</v>
      </c>
      <c r="D137" s="15">
        <v>88.2</v>
      </c>
      <c r="E137" s="32">
        <f t="shared" si="70"/>
        <v>4.5558086560365113E-3</v>
      </c>
      <c r="F137" s="18">
        <f>IF(ISNUMBER(D137), $B145 * E137, "")</f>
        <v>683.37129840547675</v>
      </c>
      <c r="G137" s="31">
        <v>87.7</v>
      </c>
      <c r="H137" s="32">
        <f t="shared" si="71"/>
        <v>-1.1389521640090469E-3</v>
      </c>
      <c r="I137" s="101">
        <f>IF(ISNUMBER(G137), $B145 * H137, "")</f>
        <v>-170.84282460135705</v>
      </c>
      <c r="J137" s="15">
        <v>86.5</v>
      </c>
      <c r="K137" s="32">
        <f t="shared" si="72"/>
        <v>-1.4806378132118419E-2</v>
      </c>
      <c r="L137" s="18">
        <f>IF(ISNUMBER(J137), $B145 * K137, "")</f>
        <v>-2220.9567198177629</v>
      </c>
      <c r="M137" s="31"/>
      <c r="N137" s="32" t="str">
        <f t="shared" si="73"/>
        <v/>
      </c>
      <c r="O137" s="18" t="str">
        <f>IF(ISNUMBER(M137), $B145 * N137, "")</f>
        <v/>
      </c>
      <c r="Q137" s="264"/>
      <c r="R137" s="264"/>
      <c r="S137" s="264"/>
    </row>
    <row r="138" spans="1:19" ht="17.25" thickBot="1">
      <c r="A138" s="125" t="s">
        <v>202</v>
      </c>
      <c r="B138" s="126">
        <v>21.4</v>
      </c>
      <c r="C138" s="77">
        <v>-2.2831050200000001E-2</v>
      </c>
      <c r="D138" s="15">
        <v>21.3</v>
      </c>
      <c r="E138" s="32">
        <f t="shared" si="70"/>
        <v>-4.672897196261583E-3</v>
      </c>
      <c r="F138" s="18">
        <f>IF(ISNUMBER(D138), $B145 * E138, "")</f>
        <v>-700.9345794392375</v>
      </c>
      <c r="G138" s="31">
        <v>21.2</v>
      </c>
      <c r="H138" s="32">
        <f t="shared" si="71"/>
        <v>-9.3457943925233326E-3</v>
      </c>
      <c r="I138" s="101">
        <f>IF(ISNUMBER(G138), $B145 * H138, "")</f>
        <v>-1401.8691588784998</v>
      </c>
      <c r="J138" s="15">
        <v>21.1</v>
      </c>
      <c r="K138" s="32">
        <f t="shared" si="72"/>
        <v>-1.4018691588784915E-2</v>
      </c>
      <c r="L138" s="18">
        <f>IF(ISNUMBER(J138), $B145 * K138, "")</f>
        <v>-2102.803738317737</v>
      </c>
      <c r="M138" s="31"/>
      <c r="N138" s="32" t="str">
        <f t="shared" si="73"/>
        <v/>
      </c>
      <c r="O138" s="18" t="str">
        <f>IF(ISNUMBER(M138), $B145 * N138, "")</f>
        <v/>
      </c>
      <c r="Q138" s="274"/>
      <c r="R138" s="274"/>
      <c r="S138" s="274"/>
    </row>
    <row r="139" spans="1:19" ht="17.25" thickBot="1">
      <c r="A139" s="127" t="s">
        <v>72</v>
      </c>
      <c r="B139" s="128">
        <v>36.9</v>
      </c>
      <c r="C139" s="78">
        <v>-2.3809523799999999E-2</v>
      </c>
      <c r="D139" s="20">
        <v>36.299999999999997</v>
      </c>
      <c r="E139" s="21">
        <f t="shared" si="70"/>
        <v>-1.6260162601626056E-2</v>
      </c>
      <c r="F139" s="22">
        <f>IF(ISNUMBER(D139), $B145 * E139, "")</f>
        <v>-2439.0243902439083</v>
      </c>
      <c r="G139" s="30">
        <v>35.700000000000003</v>
      </c>
      <c r="H139" s="21">
        <f t="shared" si="71"/>
        <v>-3.2520325203251918E-2</v>
      </c>
      <c r="I139" s="105">
        <f>IF(ISNUMBER(G139), $B145 * H139, "")</f>
        <v>-4878.0487804877876</v>
      </c>
      <c r="J139" s="20">
        <v>35.4</v>
      </c>
      <c r="K139" s="21">
        <f t="shared" si="72"/>
        <v>-4.065040650406504E-2</v>
      </c>
      <c r="L139" s="22">
        <f>IF(ISNUMBER(J139), $B145 * K139, "")</f>
        <v>-6097.5609756097556</v>
      </c>
      <c r="M139" s="30"/>
      <c r="N139" s="21" t="str">
        <f t="shared" si="73"/>
        <v/>
      </c>
      <c r="O139" s="22" t="str">
        <f>IF(ISNUMBER(M139), $B145 * N139, "")</f>
        <v/>
      </c>
      <c r="Q139" s="274"/>
      <c r="R139" s="274"/>
      <c r="S139" s="274"/>
    </row>
    <row r="140" spans="1:19" ht="17.25" thickBot="1">
      <c r="A140" s="125" t="s">
        <v>148</v>
      </c>
      <c r="B140" s="129">
        <v>14.4</v>
      </c>
      <c r="C140" s="80">
        <v>-2.7027026999999999E-2</v>
      </c>
      <c r="D140" s="106">
        <v>14.3</v>
      </c>
      <c r="E140" s="107">
        <f>IF(ISNUMBER(D140), (D140 - $B140) / $B140, "")</f>
        <v>-6.9444444444444198E-3</v>
      </c>
      <c r="F140" s="108">
        <f>IF(ISNUMBER(D140), $B145 * E140, "")</f>
        <v>-1041.6666666666629</v>
      </c>
      <c r="G140" s="109">
        <v>14.3</v>
      </c>
      <c r="H140" s="107">
        <f>IF(ISNUMBER(G140), (G140 - $B140) / $B140, "")</f>
        <v>-6.9444444444444198E-3</v>
      </c>
      <c r="I140" s="110">
        <f>IF(ISNUMBER(G140), $B145 * H140, "")</f>
        <v>-1041.6666666666629</v>
      </c>
      <c r="J140" s="106">
        <v>14.1</v>
      </c>
      <c r="K140" s="107">
        <f>IF(ISNUMBER(J140), (J140 - $B140) / $B140, "")</f>
        <v>-2.0833333333333381E-2</v>
      </c>
      <c r="L140" s="108">
        <f>IF(ISNUMBER(J140), $B145 * K140, "")</f>
        <v>-3125.0000000000073</v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64"/>
      <c r="R140" s="264"/>
      <c r="S140" s="264"/>
    </row>
    <row r="141" spans="1:19" ht="17.25" thickBot="1">
      <c r="A141" s="125" t="s">
        <v>208</v>
      </c>
      <c r="B141" s="126">
        <v>19.8</v>
      </c>
      <c r="C141" s="77">
        <v>-3.4146341500000003E-2</v>
      </c>
      <c r="D141" s="15">
        <v>19.8</v>
      </c>
      <c r="E141" s="32">
        <f t="shared" ref="E141:E144" si="74">IF(ISNUMBER(D141), (D141 - $B141) / $B141, "")</f>
        <v>0</v>
      </c>
      <c r="F141" s="18">
        <f>IF(ISNUMBER(D141), $B145 * E141, "")</f>
        <v>0</v>
      </c>
      <c r="G141" s="31">
        <v>19.7</v>
      </c>
      <c r="H141" s="32">
        <f t="shared" ref="H141:H144" si="75">IF(ISNUMBER(G141), (G141 - $B141) / $B141, "")</f>
        <v>-5.0505050505051221E-3</v>
      </c>
      <c r="I141" s="101">
        <f>IF(ISNUMBER(G141), $B145 * H141, "")</f>
        <v>-757.57575757576831</v>
      </c>
      <c r="J141" s="15">
        <v>19.600000000000001</v>
      </c>
      <c r="K141" s="32">
        <f t="shared" ref="K141:K144" si="76">IF(ISNUMBER(J141), (J141 - $B141) / $B141, "")</f>
        <v>-1.0101010101010065E-2</v>
      </c>
      <c r="L141" s="18">
        <f>IF(ISNUMBER(J141), $B145 * K141, "")</f>
        <v>-1515.1515151515098</v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64"/>
      <c r="R141" s="264"/>
      <c r="S141" s="264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64"/>
      <c r="R142" s="264"/>
      <c r="S142" s="264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53"/>
      <c r="R143" s="254"/>
      <c r="S143" s="255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56"/>
      <c r="R144" s="257"/>
      <c r="S144" s="258"/>
    </row>
    <row r="145" spans="1:19" ht="17.25" thickBot="1">
      <c r="A145" s="132" t="s">
        <v>268</v>
      </c>
      <c r="B145" s="317">
        <f>$B$37</f>
        <v>150000</v>
      </c>
      <c r="C145" s="318"/>
      <c r="D145" s="26" t="s">
        <v>269</v>
      </c>
      <c r="E145" s="27">
        <f>IF(COUNT(E125:E144), SUM(E125:E144) / COUNT(E125:E144), 0)</f>
        <v>2.2931140416329429E-3</v>
      </c>
      <c r="F145" s="28">
        <f>SUM(F125:F144)</f>
        <v>5847.4408061640061</v>
      </c>
      <c r="G145" s="26" t="s">
        <v>269</v>
      </c>
      <c r="H145" s="27">
        <f>IF(COUNT(H125:H144), SUM(H125:H144) / COUNT(H125:H144), 0)</f>
        <v>1.1052095627369924E-4</v>
      </c>
      <c r="I145" s="28">
        <f>SUM(I125:I144)</f>
        <v>281.82843849793437</v>
      </c>
      <c r="J145" s="26" t="s">
        <v>269</v>
      </c>
      <c r="K145" s="27">
        <f>IF(COUNT(K125:K144), SUM(K125:K144) / COUNT(K125:K144), 0)</f>
        <v>-1.0171673438534109E-2</v>
      </c>
      <c r="L145" s="28">
        <f>SUM(L125:L144)</f>
        <v>-25937.767268261978</v>
      </c>
      <c r="M145" s="26" t="s">
        <v>269</v>
      </c>
      <c r="N145" s="27">
        <f>IF(COUNT(N125:N144), SUM(N125:N144) / COUNT(N125:N144), 0)</f>
        <v>0</v>
      </c>
      <c r="O145" s="28">
        <f>SUM(O125:O144)</f>
        <v>0</v>
      </c>
      <c r="Q145" s="259"/>
      <c r="R145" s="260"/>
      <c r="S145" s="261"/>
    </row>
    <row r="147" spans="1:19" ht="17.25" thickBot="1"/>
    <row r="148" spans="1:19" ht="17.25" thickBot="1">
      <c r="A148" s="275" t="s">
        <v>257</v>
      </c>
      <c r="B148" s="276"/>
      <c r="C148" s="276"/>
      <c r="D148" s="276"/>
      <c r="E148" s="276"/>
      <c r="F148" s="276"/>
      <c r="G148" s="276"/>
      <c r="H148" s="276"/>
      <c r="I148" s="276"/>
      <c r="J148" s="276"/>
      <c r="K148" s="276"/>
      <c r="L148" s="276"/>
      <c r="M148" s="276"/>
      <c r="N148" s="276"/>
      <c r="O148" s="277"/>
      <c r="Q148" s="274"/>
      <c r="R148" s="274"/>
      <c r="S148" s="274"/>
    </row>
    <row r="149" spans="1:19" ht="17.25" thickBot="1">
      <c r="A149" s="249" t="s">
        <v>265</v>
      </c>
      <c r="B149" s="275" t="s">
        <v>49</v>
      </c>
      <c r="C149" s="277"/>
      <c r="D149" s="275" t="s">
        <v>58</v>
      </c>
      <c r="E149" s="276"/>
      <c r="F149" s="277"/>
      <c r="G149" s="278">
        <f>_xlfn.IFNA(VLOOKUP(B149, 현재가테이블!$B$2:$D$200, 2, FALSE), "-")</f>
        <v>74050000</v>
      </c>
      <c r="H149" s="279"/>
      <c r="I149" s="280"/>
      <c r="J149" s="275" t="s">
        <v>59</v>
      </c>
      <c r="K149" s="276"/>
      <c r="L149" s="277"/>
      <c r="M149" s="281">
        <f>_xlfn.IFNA(VLOOKUP(B149, 현재가테이블!$B$2:$D$200, 3, FALSE), "-")</f>
        <v>-1.04236269E-2</v>
      </c>
      <c r="N149" s="282"/>
      <c r="O149" s="283"/>
      <c r="Q149" s="274"/>
      <c r="R149" s="274"/>
      <c r="S149" s="274"/>
    </row>
    <row r="150" spans="1:19" ht="17.25" thickBot="1">
      <c r="A150" s="319" t="s">
        <v>55</v>
      </c>
      <c r="B150" s="315" t="str">
        <f>TEXT($G$1, "[$-ko-KR]yyyy-mm-dd(ddd) ") &amp; "오전 00:00"</f>
        <v>2021-10-24(일) 오전 00:00</v>
      </c>
      <c r="C150" s="316"/>
      <c r="D150" s="288" t="str">
        <f>TEXT($G$1, "[$-ko-KR]yyyy-mm-dd(ddd) ") &amp; "오후 14:00"</f>
        <v>2021-10-24(일) 오후 14:00</v>
      </c>
      <c r="E150" s="289"/>
      <c r="F150" s="290"/>
      <c r="G150" s="288" t="str">
        <f>TEXT($G$1, "[$-ko-KR]yyyy-mm-dd(ddd) ") &amp; "오후 19:00"</f>
        <v>2021-10-24(일) 오후 19:00</v>
      </c>
      <c r="H150" s="289"/>
      <c r="I150" s="290"/>
      <c r="J150" s="288" t="str">
        <f>TEXT($G$1, "[$-ko-KR]yyyy-mm-dd(ddd) ") &amp; "오후 21:00"</f>
        <v>2021-10-24(일) 오후 21:00</v>
      </c>
      <c r="K150" s="289"/>
      <c r="L150" s="290"/>
      <c r="M150" s="288" t="str">
        <f>TEXT($G$1+1, "[$-ko-KR]yyyy-mm-dd(ddd) ") &amp; "오전 00:00"</f>
        <v>2021-10-25(월) 오전 00:00</v>
      </c>
      <c r="N150" s="289"/>
      <c r="O150" s="290"/>
      <c r="Q150" s="274"/>
      <c r="R150" s="274"/>
      <c r="S150" s="274"/>
    </row>
    <row r="151" spans="1:19" ht="17.25" thickBot="1">
      <c r="A151" s="320"/>
      <c r="B151" s="121" t="s">
        <v>58</v>
      </c>
      <c r="C151" s="122" t="s">
        <v>59</v>
      </c>
      <c r="D151" s="2" t="s">
        <v>58</v>
      </c>
      <c r="E151" s="10" t="s">
        <v>266</v>
      </c>
      <c r="F151" s="11" t="s">
        <v>267</v>
      </c>
      <c r="G151" s="250" t="s">
        <v>58</v>
      </c>
      <c r="H151" s="251" t="s">
        <v>266</v>
      </c>
      <c r="I151" s="252" t="s">
        <v>267</v>
      </c>
      <c r="J151" s="10" t="s">
        <v>58</v>
      </c>
      <c r="K151" s="10" t="s">
        <v>266</v>
      </c>
      <c r="L151" s="115" t="s">
        <v>267</v>
      </c>
      <c r="M151" s="2" t="s">
        <v>58</v>
      </c>
      <c r="N151" s="10" t="s">
        <v>266</v>
      </c>
      <c r="O151" s="66" t="s">
        <v>267</v>
      </c>
      <c r="Q151" s="264"/>
      <c r="R151" s="264"/>
      <c r="S151" s="264"/>
    </row>
    <row r="152" spans="1:19" ht="17.25" thickBot="1">
      <c r="A152" s="123" t="s">
        <v>57</v>
      </c>
      <c r="B152" s="124">
        <v>213</v>
      </c>
      <c r="C152" s="76">
        <v>0</v>
      </c>
      <c r="D152" s="13">
        <v>215</v>
      </c>
      <c r="E152" s="14">
        <f>IF(ISNUMBER(D152), (D152 - $B152) / $B152, "")</f>
        <v>9.3896713615023476E-3</v>
      </c>
      <c r="F152" s="16">
        <f>IF(ISNUMBER(D152), $B172 * E152, "")</f>
        <v>1408.4507042253522</v>
      </c>
      <c r="G152" s="29">
        <v>215</v>
      </c>
      <c r="H152" s="14">
        <f>IF(ISNUMBER(G152), (G152 - $B152) / $B152, "")</f>
        <v>9.3896713615023476E-3</v>
      </c>
      <c r="I152" s="100">
        <f>IF(ISNUMBER(G152), $B172 * H152, "")</f>
        <v>1408.4507042253522</v>
      </c>
      <c r="J152" s="13">
        <v>212</v>
      </c>
      <c r="K152" s="14">
        <f>IF(ISNUMBER(J152), (J152 - $B152) / $B152, "")</f>
        <v>-4.6948356807511738E-3</v>
      </c>
      <c r="L152" s="16">
        <f>IF(ISNUMBER(J152), $B172 * K152, "")</f>
        <v>-704.22535211267609</v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74"/>
      <c r="R152" s="274"/>
      <c r="S152" s="274"/>
    </row>
    <row r="153" spans="1:19" ht="17.25" thickBot="1">
      <c r="A153" s="125" t="s">
        <v>220</v>
      </c>
      <c r="B153" s="126">
        <v>202</v>
      </c>
      <c r="C153" s="77">
        <v>0</v>
      </c>
      <c r="D153" s="15">
        <v>204</v>
      </c>
      <c r="E153" s="32">
        <f t="shared" ref="E153:E156" si="78">IF(ISNUMBER(D153), (D153 - $B153) / $B153, "")</f>
        <v>9.9009900990099011E-3</v>
      </c>
      <c r="F153" s="18">
        <f>IF(ISNUMBER(D153), $B172 * E153, "")</f>
        <v>1485.1485148514851</v>
      </c>
      <c r="G153" s="31">
        <v>202</v>
      </c>
      <c r="H153" s="32">
        <f t="shared" ref="H153:H156" si="79">IF(ISNUMBER(G153), (G153 - $B153) / $B153, "")</f>
        <v>0</v>
      </c>
      <c r="I153" s="101">
        <f>IF(ISNUMBER(G153), $B172 * H153, "")</f>
        <v>0</v>
      </c>
      <c r="J153" s="15">
        <v>200</v>
      </c>
      <c r="K153" s="32">
        <f t="shared" ref="K153:K156" si="80">IF(ISNUMBER(J153), (J153 - $B153) / $B153, "")</f>
        <v>-9.9009900990099011E-3</v>
      </c>
      <c r="L153" s="18">
        <f>IF(ISNUMBER(J153), $B172 * K153, "")</f>
        <v>-1485.1485148514851</v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74"/>
      <c r="R153" s="274"/>
      <c r="S153" s="274"/>
    </row>
    <row r="154" spans="1:19" ht="17.25" thickBot="1">
      <c r="A154" s="125" t="s">
        <v>61</v>
      </c>
      <c r="B154" s="126">
        <v>967</v>
      </c>
      <c r="C154" s="77">
        <v>-1.0330579000000001E-3</v>
      </c>
      <c r="D154" s="15">
        <v>972</v>
      </c>
      <c r="E154" s="32">
        <f t="shared" si="78"/>
        <v>5.170630816959669E-3</v>
      </c>
      <c r="F154" s="18">
        <f>IF(ISNUMBER(D154), $B172 * E154, "")</f>
        <v>775.59462254395032</v>
      </c>
      <c r="G154" s="31">
        <v>966</v>
      </c>
      <c r="H154" s="32">
        <f t="shared" si="79"/>
        <v>-1.0341261633919339E-3</v>
      </c>
      <c r="I154" s="101">
        <f>IF(ISNUMBER(G154), $B172 * H154, "")</f>
        <v>-155.11892450879009</v>
      </c>
      <c r="J154" s="15">
        <v>956</v>
      </c>
      <c r="K154" s="32">
        <f t="shared" si="80"/>
        <v>-1.1375387797311272E-2</v>
      </c>
      <c r="L154" s="18">
        <f>IF(ISNUMBER(J154), $B172 * K154, "")</f>
        <v>-1706.3081695966907</v>
      </c>
      <c r="M154" s="31"/>
      <c r="N154" s="32" t="str">
        <f t="shared" si="81"/>
        <v/>
      </c>
      <c r="O154" s="18" t="str">
        <f>IF(ISNUMBER(M154), $B172 * N154, "")</f>
        <v/>
      </c>
      <c r="Q154" s="264"/>
      <c r="R154" s="264"/>
      <c r="S154" s="264"/>
    </row>
    <row r="155" spans="1:19" ht="17.25" thickBot="1">
      <c r="A155" s="125" t="s">
        <v>330</v>
      </c>
      <c r="B155" s="126">
        <v>462</v>
      </c>
      <c r="C155" s="77">
        <v>-2.1598272000000001E-3</v>
      </c>
      <c r="D155" s="15">
        <v>457</v>
      </c>
      <c r="E155" s="32">
        <f t="shared" si="78"/>
        <v>-1.0822510822510822E-2</v>
      </c>
      <c r="F155" s="18">
        <f>IF(ISNUMBER(D155), $B172 * E155, "")</f>
        <v>-1623.3766233766232</v>
      </c>
      <c r="G155" s="31">
        <v>457</v>
      </c>
      <c r="H155" s="32">
        <f t="shared" si="79"/>
        <v>-1.0822510822510822E-2</v>
      </c>
      <c r="I155" s="101">
        <f>IF(ISNUMBER(G155), $B172 * H155, "")</f>
        <v>-1623.3766233766232</v>
      </c>
      <c r="J155" s="15">
        <v>448</v>
      </c>
      <c r="K155" s="32">
        <f t="shared" si="80"/>
        <v>-3.0303030303030304E-2</v>
      </c>
      <c r="L155" s="18">
        <f>IF(ISNUMBER(J155), $B172 * K155, "")</f>
        <v>-4545.454545454546</v>
      </c>
      <c r="M155" s="31"/>
      <c r="N155" s="32" t="str">
        <f t="shared" si="81"/>
        <v/>
      </c>
      <c r="O155" s="18" t="str">
        <f>IF(ISNUMBER(M155), $B172 * N155, "")</f>
        <v/>
      </c>
      <c r="Q155" s="264"/>
      <c r="R155" s="264"/>
      <c r="S155" s="264"/>
    </row>
    <row r="156" spans="1:19" ht="17.25" thickBot="1">
      <c r="A156" s="127" t="s">
        <v>218</v>
      </c>
      <c r="B156" s="128">
        <v>242</v>
      </c>
      <c r="C156" s="78">
        <v>-4.1152263000000001E-3</v>
      </c>
      <c r="D156" s="20">
        <v>242</v>
      </c>
      <c r="E156" s="21">
        <f t="shared" si="78"/>
        <v>0</v>
      </c>
      <c r="F156" s="22">
        <f>IF(ISNUMBER(D156), $B172 * E156, "")</f>
        <v>0</v>
      </c>
      <c r="G156" s="30">
        <v>241</v>
      </c>
      <c r="H156" s="21">
        <f t="shared" si="79"/>
        <v>-4.1322314049586778E-3</v>
      </c>
      <c r="I156" s="105">
        <f>IF(ISNUMBER(G156), $B172 * H156, "")</f>
        <v>-619.83471074380168</v>
      </c>
      <c r="J156" s="20">
        <v>239</v>
      </c>
      <c r="K156" s="21">
        <f t="shared" si="80"/>
        <v>-1.2396694214876033E-2</v>
      </c>
      <c r="L156" s="22">
        <f>IF(ISNUMBER(J156), $B172 * K156, "")</f>
        <v>-1859.504132231405</v>
      </c>
      <c r="M156" s="30"/>
      <c r="N156" s="21" t="str">
        <f t="shared" si="81"/>
        <v/>
      </c>
      <c r="O156" s="22" t="str">
        <f>IF(ISNUMBER(M156), $B172 * N156, "")</f>
        <v/>
      </c>
      <c r="Q156" s="264"/>
      <c r="R156" s="264"/>
      <c r="S156" s="264"/>
    </row>
    <row r="157" spans="1:19" ht="17.25" thickBot="1">
      <c r="A157" s="125" t="s">
        <v>108</v>
      </c>
      <c r="B157" s="129">
        <v>173</v>
      </c>
      <c r="C157" s="80">
        <v>-5.7471264000000001E-3</v>
      </c>
      <c r="D157" s="106">
        <v>173</v>
      </c>
      <c r="E157" s="107">
        <f>IF(ISNUMBER(D157), (D157 - $B157) / $B157, "")</f>
        <v>0</v>
      </c>
      <c r="F157" s="108">
        <f>IF(ISNUMBER(D157), $B172 * E157, "")</f>
        <v>0</v>
      </c>
      <c r="G157" s="109">
        <v>174</v>
      </c>
      <c r="H157" s="107">
        <f>IF(ISNUMBER(G157), (G157 - $B157) / $B157, "")</f>
        <v>5.7803468208092483E-3</v>
      </c>
      <c r="I157" s="110">
        <f>IF(ISNUMBER(G157), $B172 * H157, "")</f>
        <v>867.05202312138726</v>
      </c>
      <c r="J157" s="106">
        <v>171</v>
      </c>
      <c r="K157" s="107">
        <f>IF(ISNUMBER(J157), (J157 - $B157) / $B157, "")</f>
        <v>-1.1560693641618497E-2</v>
      </c>
      <c r="L157" s="108">
        <f>IF(ISNUMBER(J157), $B172 * K157, "")</f>
        <v>-1734.1040462427745</v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64"/>
      <c r="R157" s="264"/>
      <c r="S157" s="264"/>
    </row>
    <row r="158" spans="1:19" ht="17.25" thickBot="1">
      <c r="A158" s="125" t="s">
        <v>86</v>
      </c>
      <c r="B158" s="126">
        <v>395</v>
      </c>
      <c r="C158" s="77">
        <v>-7.5376884E-3</v>
      </c>
      <c r="D158" s="15">
        <v>398</v>
      </c>
      <c r="E158" s="32">
        <f t="shared" ref="E158:E161" si="82">IF(ISNUMBER(D158), (D158 - $B158) / $B158, "")</f>
        <v>7.5949367088607592E-3</v>
      </c>
      <c r="F158" s="18">
        <f>IF(ISNUMBER(D158), $B172 * E158, "")</f>
        <v>1139.2405063291139</v>
      </c>
      <c r="G158" s="31">
        <v>397</v>
      </c>
      <c r="H158" s="32">
        <f t="shared" ref="H158:H161" si="83">IF(ISNUMBER(G158), (G158 - $B158) / $B158, "")</f>
        <v>5.0632911392405064E-3</v>
      </c>
      <c r="I158" s="101">
        <f>IF(ISNUMBER(G158), $B172 * H158, "")</f>
        <v>759.49367088607596</v>
      </c>
      <c r="J158" s="15">
        <v>394</v>
      </c>
      <c r="K158" s="32">
        <f t="shared" ref="K158:K161" si="84">IF(ISNUMBER(J158), (J158 - $B158) / $B158, "")</f>
        <v>-2.5316455696202532E-3</v>
      </c>
      <c r="L158" s="18">
        <f>IF(ISNUMBER(J158), $B172 * K158, "")</f>
        <v>-379.74683544303798</v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64"/>
      <c r="R158" s="264"/>
      <c r="S158" s="264"/>
    </row>
    <row r="159" spans="1:19" ht="17.25" thickBot="1">
      <c r="A159" s="125" t="s">
        <v>236</v>
      </c>
      <c r="B159" s="126">
        <v>129</v>
      </c>
      <c r="C159" s="77">
        <v>-7.6923076999999996E-3</v>
      </c>
      <c r="D159" s="15">
        <v>129</v>
      </c>
      <c r="E159" s="32">
        <f t="shared" si="82"/>
        <v>0</v>
      </c>
      <c r="F159" s="18">
        <f>IF(ISNUMBER(D159), $B172 * E159, "")</f>
        <v>0</v>
      </c>
      <c r="G159" s="31">
        <v>129</v>
      </c>
      <c r="H159" s="32">
        <f t="shared" si="83"/>
        <v>0</v>
      </c>
      <c r="I159" s="101">
        <f>IF(ISNUMBER(G159), $B172 * H159, "")</f>
        <v>0</v>
      </c>
      <c r="J159" s="15">
        <v>128</v>
      </c>
      <c r="K159" s="32">
        <f t="shared" si="84"/>
        <v>-7.7519379844961239E-3</v>
      </c>
      <c r="L159" s="18">
        <f>IF(ISNUMBER(J159), $B172 * K159, "")</f>
        <v>-1162.7906976744187</v>
      </c>
      <c r="M159" s="31"/>
      <c r="N159" s="32" t="str">
        <f t="shared" si="85"/>
        <v/>
      </c>
      <c r="O159" s="18" t="str">
        <f>IF(ISNUMBER(M159), $B172 * N159, "")</f>
        <v/>
      </c>
      <c r="Q159" s="264"/>
      <c r="R159" s="264"/>
      <c r="S159" s="264"/>
    </row>
    <row r="160" spans="1:19" ht="17.25" thickBot="1">
      <c r="A160" s="125" t="s">
        <v>142</v>
      </c>
      <c r="B160" s="126">
        <v>114</v>
      </c>
      <c r="C160" s="77">
        <v>-8.6956522000000008E-3</v>
      </c>
      <c r="D160" s="15">
        <v>114</v>
      </c>
      <c r="E160" s="32">
        <f t="shared" si="82"/>
        <v>0</v>
      </c>
      <c r="F160" s="18">
        <f>IF(ISNUMBER(D160), $B172 * E160, "")</f>
        <v>0</v>
      </c>
      <c r="G160" s="31">
        <v>115</v>
      </c>
      <c r="H160" s="32">
        <f t="shared" si="83"/>
        <v>8.771929824561403E-3</v>
      </c>
      <c r="I160" s="101">
        <f>IF(ISNUMBER(G160), $B172 * H160, "")</f>
        <v>1315.7894736842104</v>
      </c>
      <c r="J160" s="15">
        <v>113</v>
      </c>
      <c r="K160" s="32">
        <f t="shared" si="84"/>
        <v>-8.771929824561403E-3</v>
      </c>
      <c r="L160" s="18">
        <f>IF(ISNUMBER(J160), $B172 * K160, "")</f>
        <v>-1315.7894736842104</v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 t="s">
        <v>198</v>
      </c>
      <c r="B161" s="131">
        <v>213</v>
      </c>
      <c r="C161" s="79">
        <v>-9.3023255999999995E-3</v>
      </c>
      <c r="D161" s="24">
        <v>212</v>
      </c>
      <c r="E161" s="25">
        <f t="shared" si="82"/>
        <v>-4.6948356807511738E-3</v>
      </c>
      <c r="F161" s="104">
        <f>IF(ISNUMBER(D161), $B172 * E161, "")</f>
        <v>-704.22535211267609</v>
      </c>
      <c r="G161" s="102">
        <v>211</v>
      </c>
      <c r="H161" s="25">
        <f t="shared" si="83"/>
        <v>-9.3896713615023476E-3</v>
      </c>
      <c r="I161" s="103">
        <f>IF(ISNUMBER(G161), $B172 * H161, "")</f>
        <v>-1408.4507042253522</v>
      </c>
      <c r="J161" s="24">
        <v>211</v>
      </c>
      <c r="K161" s="25">
        <f t="shared" si="84"/>
        <v>-9.3896713615023476E-3</v>
      </c>
      <c r="L161" s="104">
        <f>IF(ISNUMBER(J161), $B172 * K161, "")</f>
        <v>-1408.4507042253522</v>
      </c>
      <c r="M161" s="102"/>
      <c r="N161" s="25" t="str">
        <f t="shared" si="85"/>
        <v/>
      </c>
      <c r="O161" s="104" t="str">
        <f>IF(ISNUMBER(M161), $B172 * N161, "")</f>
        <v/>
      </c>
      <c r="Q161" s="265"/>
      <c r="R161" s="266"/>
      <c r="S161" s="267"/>
    </row>
    <row r="162" spans="1:19">
      <c r="A162" s="123" t="s">
        <v>112</v>
      </c>
      <c r="B162" s="124">
        <v>916</v>
      </c>
      <c r="C162" s="76">
        <v>-1.18662352E-2</v>
      </c>
      <c r="D162" s="13">
        <v>947</v>
      </c>
      <c r="E162" s="14">
        <f>IF(ISNUMBER(D162), (D162 - $B162) / $B162, "")</f>
        <v>3.384279475982533E-2</v>
      </c>
      <c r="F162" s="16">
        <f>IF(ISNUMBER(D162), $B172 * E162, "")</f>
        <v>5076.4192139737997</v>
      </c>
      <c r="G162" s="29">
        <v>959</v>
      </c>
      <c r="H162" s="14">
        <f>IF(ISNUMBER(G162), (G162 - $B162) / $B162, "")</f>
        <v>4.6943231441048033E-2</v>
      </c>
      <c r="I162" s="100">
        <f>IF(ISNUMBER(G162), $B172 * H162, "")</f>
        <v>7041.4847161572052</v>
      </c>
      <c r="J162" s="13">
        <v>946</v>
      </c>
      <c r="K162" s="14">
        <f>IF(ISNUMBER(J162), (J162 - $B162) / $B162, "")</f>
        <v>3.2751091703056769E-2</v>
      </c>
      <c r="L162" s="16">
        <f>IF(ISNUMBER(J162), $B172 * K162, "")</f>
        <v>4912.663755458515</v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68"/>
      <c r="R162" s="269"/>
      <c r="S162" s="270"/>
    </row>
    <row r="163" spans="1:19" ht="17.25" thickBot="1">
      <c r="A163" s="125" t="s">
        <v>122</v>
      </c>
      <c r="B163" s="126">
        <v>580</v>
      </c>
      <c r="C163" s="77">
        <v>-1.19250426E-2</v>
      </c>
      <c r="D163" s="15">
        <v>585</v>
      </c>
      <c r="E163" s="32">
        <f t="shared" ref="E163:E166" si="86">IF(ISNUMBER(D163), (D163 - $B163) / $B163, "")</f>
        <v>8.6206896551724137E-3</v>
      </c>
      <c r="F163" s="18">
        <f>IF(ISNUMBER(D163), $B172 * E163, "")</f>
        <v>1293.1034482758621</v>
      </c>
      <c r="G163" s="31">
        <v>583</v>
      </c>
      <c r="H163" s="32">
        <f t="shared" ref="H163:H166" si="87">IF(ISNUMBER(G163), (G163 - $B163) / $B163, "")</f>
        <v>5.1724137931034482E-3</v>
      </c>
      <c r="I163" s="101">
        <f>IF(ISNUMBER(G163), $B172 * H163, "")</f>
        <v>775.86206896551721</v>
      </c>
      <c r="J163" s="15">
        <v>576</v>
      </c>
      <c r="K163" s="32">
        <f t="shared" ref="K163:K166" si="88">IF(ISNUMBER(J163), (J163 - $B163) / $B163, "")</f>
        <v>-6.8965517241379309E-3</v>
      </c>
      <c r="L163" s="18">
        <f>IF(ISNUMBER(J163), $B172 * K163, "")</f>
        <v>-1034.4827586206895</v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71"/>
      <c r="R163" s="272"/>
      <c r="S163" s="273"/>
    </row>
    <row r="164" spans="1:19" ht="17.25" thickBot="1">
      <c r="A164" s="125" t="s">
        <v>212</v>
      </c>
      <c r="B164" s="126">
        <v>977</v>
      </c>
      <c r="C164" s="77">
        <v>-1.2133468099999999E-2</v>
      </c>
      <c r="D164" s="15">
        <v>976</v>
      </c>
      <c r="E164" s="32">
        <f t="shared" si="86"/>
        <v>-1.0235414534288639E-3</v>
      </c>
      <c r="F164" s="18">
        <f>IF(ISNUMBER(D164), $B172 * E164, "")</f>
        <v>-153.5312180143296</v>
      </c>
      <c r="G164" s="31">
        <v>978</v>
      </c>
      <c r="H164" s="32">
        <f t="shared" si="87"/>
        <v>1.0235414534288639E-3</v>
      </c>
      <c r="I164" s="101">
        <f>IF(ISNUMBER(G164), $B172 * H164, "")</f>
        <v>153.5312180143296</v>
      </c>
      <c r="J164" s="15">
        <v>973</v>
      </c>
      <c r="K164" s="32">
        <f t="shared" si="88"/>
        <v>-4.0941658137154556E-3</v>
      </c>
      <c r="L164" s="18">
        <f>IF(ISNUMBER(J164), $B172 * K164, "")</f>
        <v>-614.12487205731838</v>
      </c>
      <c r="M164" s="31"/>
      <c r="N164" s="32" t="str">
        <f t="shared" si="89"/>
        <v/>
      </c>
      <c r="O164" s="18" t="str">
        <f>IF(ISNUMBER(M164), $B172 * N164, "")</f>
        <v/>
      </c>
      <c r="Q164" s="264"/>
      <c r="R164" s="264"/>
      <c r="S164" s="264"/>
    </row>
    <row r="165" spans="1:19" ht="17.25" thickBot="1">
      <c r="A165" s="125" t="s">
        <v>128</v>
      </c>
      <c r="B165" s="126">
        <v>146</v>
      </c>
      <c r="C165" s="77">
        <v>-1.3513513499999999E-2</v>
      </c>
      <c r="D165" s="15">
        <v>146</v>
      </c>
      <c r="E165" s="32">
        <f t="shared" si="86"/>
        <v>0</v>
      </c>
      <c r="F165" s="18">
        <f>IF(ISNUMBER(D165), $B172 * E165, "")</f>
        <v>0</v>
      </c>
      <c r="G165" s="31">
        <v>145</v>
      </c>
      <c r="H165" s="32">
        <f t="shared" si="87"/>
        <v>-6.8493150684931503E-3</v>
      </c>
      <c r="I165" s="101">
        <f>IF(ISNUMBER(G165), $B172 * H165, "")</f>
        <v>-1027.3972602739725</v>
      </c>
      <c r="J165" s="15">
        <v>145</v>
      </c>
      <c r="K165" s="32">
        <f t="shared" si="88"/>
        <v>-6.8493150684931503E-3</v>
      </c>
      <c r="L165" s="18">
        <f>IF(ISNUMBER(J165), $B172 * K165, "")</f>
        <v>-1027.3972602739725</v>
      </c>
      <c r="M165" s="31"/>
      <c r="N165" s="32" t="str">
        <f t="shared" si="89"/>
        <v/>
      </c>
      <c r="O165" s="18" t="str">
        <f>IF(ISNUMBER(M165), $B172 * N165, "")</f>
        <v/>
      </c>
      <c r="Q165" s="274"/>
      <c r="R165" s="274"/>
      <c r="S165" s="274"/>
    </row>
    <row r="166" spans="1:19" ht="17.25" thickBot="1">
      <c r="A166" s="127" t="s">
        <v>226</v>
      </c>
      <c r="B166" s="128">
        <v>900</v>
      </c>
      <c r="C166" s="78">
        <v>-1.42387733E-2</v>
      </c>
      <c r="D166" s="20">
        <v>900</v>
      </c>
      <c r="E166" s="21">
        <f t="shared" si="86"/>
        <v>0</v>
      </c>
      <c r="F166" s="22">
        <f>IF(ISNUMBER(D166), $B172 * E166, "")</f>
        <v>0</v>
      </c>
      <c r="G166" s="30">
        <v>899</v>
      </c>
      <c r="H166" s="21">
        <f t="shared" si="87"/>
        <v>-1.1111111111111111E-3</v>
      </c>
      <c r="I166" s="105">
        <f>IF(ISNUMBER(G166), $B172 * H166, "")</f>
        <v>-166.66666666666666</v>
      </c>
      <c r="J166" s="20">
        <v>896</v>
      </c>
      <c r="K166" s="21">
        <f t="shared" si="88"/>
        <v>-4.4444444444444444E-3</v>
      </c>
      <c r="L166" s="22">
        <f>IF(ISNUMBER(J166), $B172 * K166, "")</f>
        <v>-666.66666666666663</v>
      </c>
      <c r="M166" s="30"/>
      <c r="N166" s="21" t="str">
        <f t="shared" si="89"/>
        <v/>
      </c>
      <c r="O166" s="22" t="str">
        <f>IF(ISNUMBER(M166), $B172 * N166, "")</f>
        <v/>
      </c>
      <c r="Q166" s="274"/>
      <c r="R166" s="274"/>
      <c r="S166" s="274"/>
    </row>
    <row r="167" spans="1:19" ht="17.25" thickBot="1">
      <c r="A167" s="125" t="s">
        <v>230</v>
      </c>
      <c r="B167" s="129">
        <v>943</v>
      </c>
      <c r="C167" s="80">
        <v>-1.4629049099999999E-2</v>
      </c>
      <c r="D167" s="106">
        <v>961</v>
      </c>
      <c r="E167" s="107">
        <f>IF(ISNUMBER(D167), (D167 - $B167) / $B167, "")</f>
        <v>1.9088016967126194E-2</v>
      </c>
      <c r="F167" s="108">
        <f>IF(ISNUMBER(D167), $B172 * E167, "")</f>
        <v>2863.2025450689293</v>
      </c>
      <c r="G167" s="109">
        <v>955</v>
      </c>
      <c r="H167" s="107">
        <f>IF(ISNUMBER(G167), (G167 - $B167) / $B167, "")</f>
        <v>1.2725344644750796E-2</v>
      </c>
      <c r="I167" s="110">
        <f>IF(ISNUMBER(G167), $B172 * H167, "")</f>
        <v>1908.8016967126193</v>
      </c>
      <c r="J167" s="106">
        <v>950</v>
      </c>
      <c r="K167" s="107">
        <f>IF(ISNUMBER(J167), (J167 - $B167) / $B167, "")</f>
        <v>7.423117709437964E-3</v>
      </c>
      <c r="L167" s="108">
        <f>IF(ISNUMBER(J167), $B172 * K167, "")</f>
        <v>1113.4676564156946</v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64"/>
      <c r="R167" s="264"/>
      <c r="S167" s="264"/>
    </row>
    <row r="168" spans="1:19" ht="17.25" thickBot="1">
      <c r="A168" s="125" t="s">
        <v>204</v>
      </c>
      <c r="B168" s="126">
        <v>859</v>
      </c>
      <c r="C168" s="77">
        <v>-1.49082569E-2</v>
      </c>
      <c r="D168" s="15">
        <v>858</v>
      </c>
      <c r="E168" s="32">
        <f t="shared" ref="E168:E171" si="90">IF(ISNUMBER(D168), (D168 - $B168) / $B168, "")</f>
        <v>-1.1641443538998836E-3</v>
      </c>
      <c r="F168" s="18">
        <f>IF(ISNUMBER(D168), $B172 * E168, "")</f>
        <v>-174.62165308498254</v>
      </c>
      <c r="G168" s="31">
        <v>857</v>
      </c>
      <c r="H168" s="32">
        <f t="shared" ref="H168:H171" si="91">IF(ISNUMBER(G168), (G168 - $B168) / $B168, "")</f>
        <v>-2.3282887077997671E-3</v>
      </c>
      <c r="I168" s="101">
        <f>IF(ISNUMBER(G168), $B172 * H168, "")</f>
        <v>-349.24330616996508</v>
      </c>
      <c r="J168" s="15">
        <v>850</v>
      </c>
      <c r="K168" s="32">
        <f t="shared" ref="K168:K171" si="92">IF(ISNUMBER(J168), (J168 - $B168) / $B168, "")</f>
        <v>-1.0477299185098952E-2</v>
      </c>
      <c r="L168" s="18">
        <f>IF(ISNUMBER(J168), $B172 * K168, "")</f>
        <v>-1571.594877764843</v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64"/>
      <c r="R168" s="264"/>
      <c r="S168" s="264"/>
    </row>
    <row r="169" spans="1:19" ht="17.25" thickBot="1">
      <c r="A169" s="125" t="s">
        <v>240</v>
      </c>
      <c r="B169" s="126">
        <v>657</v>
      </c>
      <c r="C169" s="77">
        <v>-1.49925037E-2</v>
      </c>
      <c r="D169" s="15">
        <v>666</v>
      </c>
      <c r="E169" s="32">
        <f t="shared" si="90"/>
        <v>1.3698630136986301E-2</v>
      </c>
      <c r="F169" s="18">
        <f>IF(ISNUMBER(D169), $B172 * E169, "")</f>
        <v>2054.794520547945</v>
      </c>
      <c r="G169" s="31">
        <v>662</v>
      </c>
      <c r="H169" s="32">
        <f t="shared" si="91"/>
        <v>7.6103500761035003E-3</v>
      </c>
      <c r="I169" s="101">
        <f>IF(ISNUMBER(G169), $B172 * H169, "")</f>
        <v>1141.552511415525</v>
      </c>
      <c r="J169" s="15">
        <v>658</v>
      </c>
      <c r="K169" s="32">
        <f t="shared" si="92"/>
        <v>1.5220700152207001E-3</v>
      </c>
      <c r="L169" s="18">
        <f>IF(ISNUMBER(J169), $B172 * K169, "")</f>
        <v>228.31050228310502</v>
      </c>
      <c r="M169" s="31"/>
      <c r="N169" s="32" t="str">
        <f t="shared" si="93"/>
        <v/>
      </c>
      <c r="O169" s="18" t="str">
        <f>IF(ISNUMBER(M169), $B172 * N169, "")</f>
        <v/>
      </c>
      <c r="Q169" s="264"/>
      <c r="R169" s="264"/>
      <c r="S169" s="264"/>
    </row>
    <row r="170" spans="1:19">
      <c r="A170" s="125" t="s">
        <v>136</v>
      </c>
      <c r="B170" s="126">
        <v>362</v>
      </c>
      <c r="C170" s="77">
        <v>-1.6304347800000001E-2</v>
      </c>
      <c r="D170" s="15">
        <v>366</v>
      </c>
      <c r="E170" s="32">
        <f t="shared" si="90"/>
        <v>1.1049723756906077E-2</v>
      </c>
      <c r="F170" s="18">
        <f>IF(ISNUMBER(D170), $B172 * E170, "")</f>
        <v>1657.4585635359115</v>
      </c>
      <c r="G170" s="31">
        <v>365</v>
      </c>
      <c r="H170" s="32">
        <f t="shared" si="91"/>
        <v>8.2872928176795577E-3</v>
      </c>
      <c r="I170" s="101">
        <f>IF(ISNUMBER(G170), $B172 * H170, "")</f>
        <v>1243.0939226519336</v>
      </c>
      <c r="J170" s="15">
        <v>361</v>
      </c>
      <c r="K170" s="32">
        <f t="shared" si="92"/>
        <v>-2.7624309392265192E-3</v>
      </c>
      <c r="L170" s="18">
        <f>IF(ISNUMBER(J170), $B172 * K170, "")</f>
        <v>-414.36464088397787</v>
      </c>
      <c r="M170" s="31"/>
      <c r="N170" s="32" t="str">
        <f t="shared" si="93"/>
        <v/>
      </c>
      <c r="O170" s="18" t="str">
        <f>IF(ISNUMBER(M170), $B172 * N170, "")</f>
        <v/>
      </c>
      <c r="Q170" s="253"/>
      <c r="R170" s="254"/>
      <c r="S170" s="255"/>
    </row>
    <row r="171" spans="1:19" ht="17.25" thickBot="1">
      <c r="A171" s="130" t="s">
        <v>252</v>
      </c>
      <c r="B171" s="131">
        <v>398</v>
      </c>
      <c r="C171" s="79">
        <v>-1.72839506E-2</v>
      </c>
      <c r="D171" s="24">
        <v>397</v>
      </c>
      <c r="E171" s="25">
        <f t="shared" si="90"/>
        <v>-2.5125628140703518E-3</v>
      </c>
      <c r="F171" s="104">
        <f>IF(ISNUMBER(D171), $B172 * E171, "")</f>
        <v>-376.88442211055275</v>
      </c>
      <c r="G171" s="102">
        <v>396</v>
      </c>
      <c r="H171" s="25">
        <f t="shared" si="91"/>
        <v>-5.0251256281407036E-3</v>
      </c>
      <c r="I171" s="103">
        <f>IF(ISNUMBER(G171), $B172 * H171, "")</f>
        <v>-753.7688442211055</v>
      </c>
      <c r="J171" s="24">
        <v>391</v>
      </c>
      <c r="K171" s="25">
        <f t="shared" si="92"/>
        <v>-1.7587939698492462E-2</v>
      </c>
      <c r="L171" s="104">
        <f>IF(ISNUMBER(J171), $B172 * K171, "")</f>
        <v>-2638.1909547738692</v>
      </c>
      <c r="M171" s="102"/>
      <c r="N171" s="25" t="str">
        <f t="shared" si="93"/>
        <v/>
      </c>
      <c r="O171" s="104" t="str">
        <f>IF(ISNUMBER(M171), $B172 * N171, "")</f>
        <v/>
      </c>
      <c r="Q171" s="256"/>
      <c r="R171" s="257"/>
      <c r="S171" s="258"/>
    </row>
    <row r="172" spans="1:19" ht="17.25" thickBot="1">
      <c r="A172" s="132" t="s">
        <v>268</v>
      </c>
      <c r="B172" s="317">
        <f>$B$37</f>
        <v>150000</v>
      </c>
      <c r="C172" s="318"/>
      <c r="D172" s="26" t="s">
        <v>269</v>
      </c>
      <c r="E172" s="27">
        <f>IF(COUNT(E152:E171), SUM(E152:E171) / COUNT(E152:E171), 0)</f>
        <v>4.9069244568843949E-3</v>
      </c>
      <c r="F172" s="28">
        <f>SUM(F152:F171)</f>
        <v>14720.773370653184</v>
      </c>
      <c r="G172" s="26" t="s">
        <v>269</v>
      </c>
      <c r="H172" s="27">
        <f>IF(COUNT(H152:H171), SUM(H152:H171) / COUNT(H152:H171), 0)</f>
        <v>3.5037516552159599E-3</v>
      </c>
      <c r="I172" s="28">
        <f>SUM(I152:I171)</f>
        <v>10511.254965647879</v>
      </c>
      <c r="J172" s="26" t="s">
        <v>269</v>
      </c>
      <c r="K172" s="27">
        <f>IF(COUNT(K152:K171), SUM(K152:K171) / COUNT(K152:K171), 0)</f>
        <v>-6.0046341961335391E-3</v>
      </c>
      <c r="L172" s="28">
        <f>SUM(L152:L171)</f>
        <v>-18013.902588400622</v>
      </c>
      <c r="M172" s="26" t="s">
        <v>269</v>
      </c>
      <c r="N172" s="27">
        <f>IF(COUNT(N152:N171), SUM(N152:N171) / COUNT(N152:N171), 0)</f>
        <v>0</v>
      </c>
      <c r="O172" s="28">
        <f>SUM(O152:O171)</f>
        <v>0</v>
      </c>
      <c r="Q172" s="259"/>
      <c r="R172" s="260"/>
      <c r="S172" s="261"/>
    </row>
    <row r="174" spans="1:19" ht="17.25" thickBot="1"/>
    <row r="175" spans="1:19" ht="17.25" thickBot="1">
      <c r="A175" s="275" t="s">
        <v>253</v>
      </c>
      <c r="B175" s="276"/>
      <c r="C175" s="276"/>
      <c r="D175" s="276"/>
      <c r="E175" s="276"/>
      <c r="F175" s="276"/>
      <c r="G175" s="276"/>
      <c r="H175" s="276"/>
      <c r="I175" s="276"/>
      <c r="J175" s="276"/>
      <c r="K175" s="276"/>
      <c r="L175" s="276"/>
      <c r="M175" s="276"/>
      <c r="N175" s="276"/>
      <c r="O175" s="277"/>
      <c r="Q175" s="274"/>
      <c r="R175" s="274"/>
      <c r="S175" s="274"/>
    </row>
    <row r="176" spans="1:19" ht="17.25" thickBot="1">
      <c r="A176" s="249" t="s">
        <v>265</v>
      </c>
      <c r="B176" s="275" t="s">
        <v>49</v>
      </c>
      <c r="C176" s="277"/>
      <c r="D176" s="275" t="s">
        <v>58</v>
      </c>
      <c r="E176" s="276"/>
      <c r="F176" s="277"/>
      <c r="G176" s="278">
        <f>_xlfn.IFNA(VLOOKUP(B176, 현재가테이블!$B$2:$D$200, 2, FALSE), "-")</f>
        <v>74050000</v>
      </c>
      <c r="H176" s="279"/>
      <c r="I176" s="280"/>
      <c r="J176" s="275" t="s">
        <v>59</v>
      </c>
      <c r="K176" s="276"/>
      <c r="L176" s="277"/>
      <c r="M176" s="281">
        <f>_xlfn.IFNA(VLOOKUP(B176, 현재가테이블!$B$2:$D$200, 3, FALSE), "-")</f>
        <v>-1.04236269E-2</v>
      </c>
      <c r="N176" s="282"/>
      <c r="O176" s="283"/>
      <c r="Q176" s="274"/>
      <c r="R176" s="274"/>
      <c r="S176" s="274"/>
    </row>
    <row r="177" spans="1:19" ht="17.25" thickBot="1">
      <c r="A177" s="319" t="s">
        <v>55</v>
      </c>
      <c r="B177" s="315" t="str">
        <f>TEXT($G$1, "[$-ko-KR]yyyy-mm-dd(ddd) ") &amp; "오전 00:00"</f>
        <v>2021-10-24(일) 오전 00:00</v>
      </c>
      <c r="C177" s="316"/>
      <c r="D177" s="288" t="str">
        <f>TEXT($G$1, "[$-ko-KR]yyyy-mm-dd(ddd) ") &amp; "오후 14:00"</f>
        <v>2021-10-24(일) 오후 14:00</v>
      </c>
      <c r="E177" s="289"/>
      <c r="F177" s="290"/>
      <c r="G177" s="288" t="str">
        <f>TEXT($G$1, "[$-ko-KR]yyyy-mm-dd(ddd) ") &amp; "오후 19:00"</f>
        <v>2021-10-24(일) 오후 19:00</v>
      </c>
      <c r="H177" s="289"/>
      <c r="I177" s="290"/>
      <c r="J177" s="288" t="str">
        <f>TEXT($G$1, "[$-ko-KR]yyyy-mm-dd(ddd) ") &amp; "오후 21:00"</f>
        <v>2021-10-24(일) 오후 21:00</v>
      </c>
      <c r="K177" s="289"/>
      <c r="L177" s="290"/>
      <c r="M177" s="288" t="str">
        <f>TEXT($G$1+1, "[$-ko-KR]yyyy-mm-dd(ddd) ") &amp; "오전 00:00"</f>
        <v>2021-10-25(월) 오전 00:00</v>
      </c>
      <c r="N177" s="289"/>
      <c r="O177" s="290"/>
      <c r="Q177" s="274"/>
      <c r="R177" s="274"/>
      <c r="S177" s="274"/>
    </row>
    <row r="178" spans="1:19" ht="17.25" thickBot="1">
      <c r="A178" s="320"/>
      <c r="B178" s="121" t="s">
        <v>58</v>
      </c>
      <c r="C178" s="122" t="s">
        <v>59</v>
      </c>
      <c r="D178" s="2" t="s">
        <v>58</v>
      </c>
      <c r="E178" s="10" t="s">
        <v>266</v>
      </c>
      <c r="F178" s="11" t="s">
        <v>267</v>
      </c>
      <c r="G178" s="250" t="s">
        <v>58</v>
      </c>
      <c r="H178" s="251" t="s">
        <v>266</v>
      </c>
      <c r="I178" s="252" t="s">
        <v>267</v>
      </c>
      <c r="J178" s="10" t="s">
        <v>58</v>
      </c>
      <c r="K178" s="10" t="s">
        <v>266</v>
      </c>
      <c r="L178" s="115" t="s">
        <v>267</v>
      </c>
      <c r="M178" s="2" t="s">
        <v>58</v>
      </c>
      <c r="N178" s="10" t="s">
        <v>266</v>
      </c>
      <c r="O178" s="66" t="s">
        <v>267</v>
      </c>
      <c r="Q178" s="264"/>
      <c r="R178" s="264"/>
      <c r="S178" s="264"/>
    </row>
    <row r="179" spans="1:19" ht="17.25" thickBot="1">
      <c r="A179" s="123" t="s">
        <v>106</v>
      </c>
      <c r="B179" s="124">
        <v>2515</v>
      </c>
      <c r="C179" s="76">
        <v>-1.7578125E-2</v>
      </c>
      <c r="D179" s="13">
        <v>2520</v>
      </c>
      <c r="E179" s="14">
        <f>IF(ISNUMBER(D179), (D179 - $B179) / $B179, "")</f>
        <v>1.9880715705765406E-3</v>
      </c>
      <c r="F179" s="16">
        <f>IF(ISNUMBER(D179), $B199 * E179, "")</f>
        <v>298.21073558648106</v>
      </c>
      <c r="G179" s="29">
        <v>2510</v>
      </c>
      <c r="H179" s="14">
        <f>IF(ISNUMBER(G179), (G179 - $B179) / $B179, "")</f>
        <v>-1.9880715705765406E-3</v>
      </c>
      <c r="I179" s="100">
        <f>IF(ISNUMBER(G179), $B199 * H179, "")</f>
        <v>-298.21073558648106</v>
      </c>
      <c r="J179" s="13">
        <v>2495</v>
      </c>
      <c r="K179" s="14">
        <f>IF(ISNUMBER(J179), (J179 - $B179) / $B179, "")</f>
        <v>-7.9522862823061622E-3</v>
      </c>
      <c r="L179" s="16">
        <f>IF(ISNUMBER(J179), $B199 * K179, "")</f>
        <v>-1192.8429423459243</v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74"/>
      <c r="R179" s="274"/>
      <c r="S179" s="274"/>
    </row>
    <row r="180" spans="1:19" ht="17.25" thickBot="1">
      <c r="A180" s="125" t="s">
        <v>120</v>
      </c>
      <c r="B180" s="126">
        <v>38.700000000000003</v>
      </c>
      <c r="C180" s="77">
        <v>-1.7766497499999999E-2</v>
      </c>
      <c r="D180" s="15">
        <v>39.299999999999997</v>
      </c>
      <c r="E180" s="32">
        <f t="shared" ref="E180:E183" si="94">IF(ISNUMBER(D180), (D180 - $B180) / $B180, "")</f>
        <v>1.55038759689921E-2</v>
      </c>
      <c r="F180" s="18">
        <f>IF(ISNUMBER(D180), $B199 * E180, "")</f>
        <v>2325.581395348815</v>
      </c>
      <c r="G180" s="31">
        <v>39.200000000000003</v>
      </c>
      <c r="H180" s="32">
        <f t="shared" ref="H180:H183" si="95">IF(ISNUMBER(G180), (G180 - $B180) / $B180, "")</f>
        <v>1.2919896640826873E-2</v>
      </c>
      <c r="I180" s="101">
        <f>IF(ISNUMBER(G180), $B199 * H180, "")</f>
        <v>1937.9844961240308</v>
      </c>
      <c r="J180" s="15">
        <v>38.6</v>
      </c>
      <c r="K180" s="32">
        <f t="shared" ref="K180:K183" si="96">IF(ISNUMBER(J180), (J180 - $B180) / $B180, "")</f>
        <v>-2.5839793281654112E-3</v>
      </c>
      <c r="L180" s="18">
        <f>IF(ISNUMBER(J180), $B199 * K180, "")</f>
        <v>-387.59689922481169</v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74"/>
      <c r="R180" s="274"/>
      <c r="S180" s="274"/>
    </row>
    <row r="181" spans="1:19" ht="17.25" thickBot="1">
      <c r="A181" s="125" t="s">
        <v>186</v>
      </c>
      <c r="B181" s="126">
        <v>16.5</v>
      </c>
      <c r="C181" s="77">
        <v>-1.7857142900000001E-2</v>
      </c>
      <c r="D181" s="15">
        <v>16.600000000000001</v>
      </c>
      <c r="E181" s="32">
        <f t="shared" si="94"/>
        <v>6.0606060606061465E-3</v>
      </c>
      <c r="F181" s="18">
        <f>IF(ISNUMBER(D181), $B199 * E181, "")</f>
        <v>909.09090909092197</v>
      </c>
      <c r="G181" s="31">
        <v>16.600000000000001</v>
      </c>
      <c r="H181" s="32">
        <f t="shared" si="95"/>
        <v>6.0606060606061465E-3</v>
      </c>
      <c r="I181" s="101">
        <f>IF(ISNUMBER(G181), $B199 * H181, "")</f>
        <v>909.09090909092197</v>
      </c>
      <c r="J181" s="15">
        <v>16.5</v>
      </c>
      <c r="K181" s="32">
        <f t="shared" si="96"/>
        <v>0</v>
      </c>
      <c r="L181" s="18">
        <f>IF(ISNUMBER(J181), $B199 * K181, "")</f>
        <v>0</v>
      </c>
      <c r="M181" s="31"/>
      <c r="N181" s="32" t="str">
        <f t="shared" si="97"/>
        <v/>
      </c>
      <c r="O181" s="18" t="str">
        <f>IF(ISNUMBER(M181), $B199 * N181, "")</f>
        <v/>
      </c>
      <c r="Q181" s="264"/>
      <c r="R181" s="264"/>
      <c r="S181" s="264"/>
    </row>
    <row r="182" spans="1:19" ht="17.25" thickBot="1">
      <c r="A182" s="125" t="s">
        <v>232</v>
      </c>
      <c r="B182" s="126">
        <v>83.8</v>
      </c>
      <c r="C182" s="77">
        <v>-1.9883040899999999E-2</v>
      </c>
      <c r="D182" s="15">
        <v>83.9</v>
      </c>
      <c r="E182" s="32">
        <f t="shared" si="94"/>
        <v>1.1933174224344693E-3</v>
      </c>
      <c r="F182" s="18">
        <f>IF(ISNUMBER(D182), $B199 * E182, "")</f>
        <v>178.99761336517039</v>
      </c>
      <c r="G182" s="31">
        <v>83.8</v>
      </c>
      <c r="H182" s="32">
        <f t="shared" si="95"/>
        <v>0</v>
      </c>
      <c r="I182" s="101">
        <f>IF(ISNUMBER(G182), $B199 * H182, "")</f>
        <v>0</v>
      </c>
      <c r="J182" s="15">
        <v>83.3</v>
      </c>
      <c r="K182" s="32">
        <f t="shared" si="96"/>
        <v>-5.9665871121718375E-3</v>
      </c>
      <c r="L182" s="18">
        <f>IF(ISNUMBER(J182), $B199 * K182, "")</f>
        <v>-894.9880668257756</v>
      </c>
      <c r="M182" s="31"/>
      <c r="N182" s="32" t="str">
        <f t="shared" si="97"/>
        <v/>
      </c>
      <c r="O182" s="18" t="str">
        <f>IF(ISNUMBER(M182), $B199 * N182, "")</f>
        <v/>
      </c>
      <c r="Q182" s="264"/>
      <c r="R182" s="264"/>
      <c r="S182" s="264"/>
    </row>
    <row r="183" spans="1:19" ht="17.25" thickBot="1">
      <c r="A183" s="127" t="s">
        <v>166</v>
      </c>
      <c r="B183" s="128">
        <v>2640</v>
      </c>
      <c r="C183" s="78">
        <v>-2.0408163300000001E-2</v>
      </c>
      <c r="D183" s="20">
        <v>2755</v>
      </c>
      <c r="E183" s="21">
        <f t="shared" si="94"/>
        <v>4.3560606060606064E-2</v>
      </c>
      <c r="F183" s="22">
        <f>IF(ISNUMBER(D183), $B199 * E183, "")</f>
        <v>6534.0909090909099</v>
      </c>
      <c r="G183" s="30">
        <v>2750</v>
      </c>
      <c r="H183" s="21">
        <f t="shared" si="95"/>
        <v>4.1666666666666664E-2</v>
      </c>
      <c r="I183" s="105">
        <f>IF(ISNUMBER(G183), $B199 * H183, "")</f>
        <v>6250</v>
      </c>
      <c r="J183" s="20">
        <v>2735</v>
      </c>
      <c r="K183" s="21">
        <f t="shared" si="96"/>
        <v>3.5984848484848488E-2</v>
      </c>
      <c r="L183" s="22">
        <f>IF(ISNUMBER(J183), $B199 * K183, "")</f>
        <v>5397.727272727273</v>
      </c>
      <c r="M183" s="30"/>
      <c r="N183" s="21" t="str">
        <f t="shared" si="97"/>
        <v/>
      </c>
      <c r="O183" s="22" t="str">
        <f>IF(ISNUMBER(M183), $B199 * N183, "")</f>
        <v/>
      </c>
      <c r="Q183" s="264"/>
      <c r="R183" s="264"/>
      <c r="S183" s="264"/>
    </row>
    <row r="184" spans="1:19" ht="17.25" thickBot="1">
      <c r="A184" s="125" t="s">
        <v>188</v>
      </c>
      <c r="B184" s="129">
        <v>18.899999999999999</v>
      </c>
      <c r="C184" s="80">
        <v>-2.0725388599999998E-2</v>
      </c>
      <c r="D184" s="106">
        <v>18.8</v>
      </c>
      <c r="E184" s="107">
        <f>IF(ISNUMBER(D184), (D184 - $B184) / $B184, "")</f>
        <v>-5.2910052910051788E-3</v>
      </c>
      <c r="F184" s="108">
        <f>IF(ISNUMBER(D184), $B199 * E184, "")</f>
        <v>-793.65079365077679</v>
      </c>
      <c r="G184" s="109">
        <v>18.8</v>
      </c>
      <c r="H184" s="107">
        <f>IF(ISNUMBER(G184), (G184 - $B184) / $B184, "")</f>
        <v>-5.2910052910051788E-3</v>
      </c>
      <c r="I184" s="110">
        <f>IF(ISNUMBER(G184), $B199 * H184, "")</f>
        <v>-793.65079365077679</v>
      </c>
      <c r="J184" s="106">
        <v>18.7</v>
      </c>
      <c r="K184" s="107">
        <f>IF(ISNUMBER(J184), (J184 - $B184) / $B184, "")</f>
        <v>-1.0582010582010545E-2</v>
      </c>
      <c r="L184" s="108">
        <f>IF(ISNUMBER(J184), $B199 * K184, "")</f>
        <v>-1587.3015873015818</v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64"/>
      <c r="R184" s="264"/>
      <c r="S184" s="264"/>
    </row>
    <row r="185" spans="1:19" ht="17.25" thickBot="1">
      <c r="A185" s="125" t="s">
        <v>200</v>
      </c>
      <c r="B185" s="126">
        <v>87.8</v>
      </c>
      <c r="C185" s="77">
        <v>-2.11817168E-2</v>
      </c>
      <c r="D185" s="15">
        <v>88.2</v>
      </c>
      <c r="E185" s="32">
        <f t="shared" ref="E185:E188" si="98">IF(ISNUMBER(D185), (D185 - $B185) / $B185, "")</f>
        <v>4.5558086560365113E-3</v>
      </c>
      <c r="F185" s="18">
        <f>IF(ISNUMBER(D185), $B199 * E185, "")</f>
        <v>683.37129840547675</v>
      </c>
      <c r="G185" s="31">
        <v>87.7</v>
      </c>
      <c r="H185" s="32">
        <f t="shared" ref="H185:H188" si="99">IF(ISNUMBER(G185), (G185 - $B185) / $B185, "")</f>
        <v>-1.1389521640090469E-3</v>
      </c>
      <c r="I185" s="101">
        <f>IF(ISNUMBER(G185), $B199 * H185, "")</f>
        <v>-170.84282460135705</v>
      </c>
      <c r="J185" s="15">
        <v>86.5</v>
      </c>
      <c r="K185" s="32">
        <f t="shared" ref="K185:K188" si="100">IF(ISNUMBER(J185), (J185 - $B185) / $B185, "")</f>
        <v>-1.4806378132118419E-2</v>
      </c>
      <c r="L185" s="18">
        <f>IF(ISNUMBER(J185), $B199 * K185, "")</f>
        <v>-2220.9567198177629</v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64"/>
      <c r="R185" s="264"/>
      <c r="S185" s="264"/>
    </row>
    <row r="186" spans="1:19" ht="17.25" thickBot="1">
      <c r="A186" s="125" t="s">
        <v>110</v>
      </c>
      <c r="B186" s="126">
        <v>7980</v>
      </c>
      <c r="C186" s="77">
        <v>-2.1459227500000001E-2</v>
      </c>
      <c r="D186" s="15">
        <v>8275</v>
      </c>
      <c r="E186" s="32">
        <f t="shared" si="98"/>
        <v>3.6967418546365913E-2</v>
      </c>
      <c r="F186" s="18">
        <f>IF(ISNUMBER(D186), $B199 * E186, "")</f>
        <v>5545.1127819548865</v>
      </c>
      <c r="G186" s="31">
        <v>8265</v>
      </c>
      <c r="H186" s="32">
        <f t="shared" si="99"/>
        <v>3.5714285714285712E-2</v>
      </c>
      <c r="I186" s="101">
        <f>IF(ISNUMBER(G186), $B199 * H186, "")</f>
        <v>5357.1428571428569</v>
      </c>
      <c r="J186" s="15">
        <v>8070</v>
      </c>
      <c r="K186" s="32">
        <f t="shared" si="100"/>
        <v>1.1278195488721804E-2</v>
      </c>
      <c r="L186" s="18">
        <f>IF(ISNUMBER(J186), $B199 * K186, "")</f>
        <v>1691.7293233082705</v>
      </c>
      <c r="M186" s="31"/>
      <c r="N186" s="32" t="str">
        <f t="shared" si="101"/>
        <v/>
      </c>
      <c r="O186" s="18" t="str">
        <f>IF(ISNUMBER(M186), $B199 * N186, "")</f>
        <v/>
      </c>
      <c r="Q186" s="264"/>
      <c r="R186" s="264"/>
      <c r="S186" s="264"/>
    </row>
    <row r="187" spans="1:19" ht="17.25" thickBot="1">
      <c r="A187" s="125" t="s">
        <v>202</v>
      </c>
      <c r="B187" s="126">
        <v>21.4</v>
      </c>
      <c r="C187" s="77">
        <v>-2.2831050200000001E-2</v>
      </c>
      <c r="D187" s="15">
        <v>21.3</v>
      </c>
      <c r="E187" s="32">
        <f t="shared" si="98"/>
        <v>-4.672897196261583E-3</v>
      </c>
      <c r="F187" s="18">
        <f>IF(ISNUMBER(D187), $B199 * E187, "")</f>
        <v>-700.9345794392375</v>
      </c>
      <c r="G187" s="31">
        <v>21.2</v>
      </c>
      <c r="H187" s="32">
        <f t="shared" si="99"/>
        <v>-9.3457943925233326E-3</v>
      </c>
      <c r="I187" s="101">
        <f>IF(ISNUMBER(G187), $B199 * H187, "")</f>
        <v>-1401.8691588784998</v>
      </c>
      <c r="J187" s="15">
        <v>21.1</v>
      </c>
      <c r="K187" s="32">
        <f t="shared" si="100"/>
        <v>-1.4018691588784915E-2</v>
      </c>
      <c r="L187" s="18">
        <f>IF(ISNUMBER(J187), $B199 * K187, "")</f>
        <v>-2102.803738317737</v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 t="s">
        <v>72</v>
      </c>
      <c r="B188" s="131">
        <v>36.9</v>
      </c>
      <c r="C188" s="79">
        <v>-2.3809523799999999E-2</v>
      </c>
      <c r="D188" s="24">
        <v>36.299999999999997</v>
      </c>
      <c r="E188" s="25">
        <f t="shared" si="98"/>
        <v>-1.6260162601626056E-2</v>
      </c>
      <c r="F188" s="104">
        <f>IF(ISNUMBER(D188), $B199 * E188, "")</f>
        <v>-2439.0243902439083</v>
      </c>
      <c r="G188" s="102">
        <v>35.700000000000003</v>
      </c>
      <c r="H188" s="25">
        <f t="shared" si="99"/>
        <v>-3.2520325203251918E-2</v>
      </c>
      <c r="I188" s="103">
        <f>IF(ISNUMBER(G188), $B199 * H188, "")</f>
        <v>-4878.0487804877876</v>
      </c>
      <c r="J188" s="24">
        <v>35.4</v>
      </c>
      <c r="K188" s="25">
        <f t="shared" si="100"/>
        <v>-4.065040650406504E-2</v>
      </c>
      <c r="L188" s="104">
        <f>IF(ISNUMBER(J188), $B199 * K188, "")</f>
        <v>-6097.5609756097556</v>
      </c>
      <c r="M188" s="102"/>
      <c r="N188" s="25" t="str">
        <f t="shared" si="101"/>
        <v/>
      </c>
      <c r="O188" s="104" t="str">
        <f>IF(ISNUMBER(M188), $B199 * N188, "")</f>
        <v/>
      </c>
      <c r="Q188" s="265"/>
      <c r="R188" s="266"/>
      <c r="S188" s="267"/>
    </row>
    <row r="189" spans="1:19">
      <c r="A189" s="123" t="s">
        <v>69</v>
      </c>
      <c r="B189" s="124">
        <v>9500</v>
      </c>
      <c r="C189" s="76">
        <v>-2.4640657100000001E-2</v>
      </c>
      <c r="D189" s="13">
        <v>9400</v>
      </c>
      <c r="E189" s="14">
        <f>IF(ISNUMBER(D189), (D189 - $B189) / $B189, "")</f>
        <v>-1.0526315789473684E-2</v>
      </c>
      <c r="F189" s="16">
        <f>IF(ISNUMBER(D189), $B199 * E189, "")</f>
        <v>-1578.9473684210525</v>
      </c>
      <c r="G189" s="29">
        <v>9340</v>
      </c>
      <c r="H189" s="14">
        <f>IF(ISNUMBER(G189), (G189 - $B189) / $B189, "")</f>
        <v>-1.6842105263157894E-2</v>
      </c>
      <c r="I189" s="100">
        <f>IF(ISNUMBER(G189), $B199 * H189, "")</f>
        <v>-2526.3157894736842</v>
      </c>
      <c r="J189" s="13">
        <v>9180</v>
      </c>
      <c r="K189" s="14">
        <f>IF(ISNUMBER(J189), (J189 - $B189) / $B189, "")</f>
        <v>-3.3684210526315789E-2</v>
      </c>
      <c r="L189" s="16">
        <f>IF(ISNUMBER(J189), $B199 * K189, "")</f>
        <v>-5052.6315789473683</v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68"/>
      <c r="R189" s="269"/>
      <c r="S189" s="270"/>
    </row>
    <row r="190" spans="1:19" ht="17.25" thickBot="1">
      <c r="A190" s="125" t="s">
        <v>102</v>
      </c>
      <c r="B190" s="126">
        <v>1175</v>
      </c>
      <c r="C190" s="77">
        <v>-2.4896265599999998E-2</v>
      </c>
      <c r="D190" s="15">
        <v>1175</v>
      </c>
      <c r="E190" s="32">
        <f t="shared" ref="E190:E193" si="102">IF(ISNUMBER(D190), (D190 - $B190) / $B190, "")</f>
        <v>0</v>
      </c>
      <c r="F190" s="18">
        <f>IF(ISNUMBER(D190), $B199 * E190, "")</f>
        <v>0</v>
      </c>
      <c r="G190" s="31">
        <v>1180</v>
      </c>
      <c r="H190" s="32">
        <f t="shared" ref="H190:H193" si="103">IF(ISNUMBER(G190), (G190 - $B190) / $B190, "")</f>
        <v>4.2553191489361703E-3</v>
      </c>
      <c r="I190" s="101">
        <f>IF(ISNUMBER(G190), $B199 * H190, "")</f>
        <v>638.29787234042556</v>
      </c>
      <c r="J190" s="15">
        <v>1160</v>
      </c>
      <c r="K190" s="32">
        <f t="shared" ref="K190:K193" si="104">IF(ISNUMBER(J190), (J190 - $B190) / $B190, "")</f>
        <v>-1.276595744680851E-2</v>
      </c>
      <c r="L190" s="18">
        <f>IF(ISNUMBER(J190), $B199 * K190, "")</f>
        <v>-1914.8936170212764</v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71"/>
      <c r="R190" s="272"/>
      <c r="S190" s="273"/>
    </row>
    <row r="191" spans="1:19" ht="17.25" thickBot="1">
      <c r="A191" s="125" t="s">
        <v>196</v>
      </c>
      <c r="B191" s="126">
        <v>16350</v>
      </c>
      <c r="C191" s="77">
        <v>-2.5044722700000001E-2</v>
      </c>
      <c r="D191" s="15">
        <v>16450</v>
      </c>
      <c r="E191" s="32">
        <f t="shared" si="102"/>
        <v>6.1162079510703364E-3</v>
      </c>
      <c r="F191" s="18">
        <f>IF(ISNUMBER(D191), $B199 * E191, "")</f>
        <v>917.43119266055044</v>
      </c>
      <c r="G191" s="31">
        <v>16340</v>
      </c>
      <c r="H191" s="32">
        <f t="shared" si="103"/>
        <v>-6.116207951070336E-4</v>
      </c>
      <c r="I191" s="101">
        <f>IF(ISNUMBER(G191), $B199 * H191, "")</f>
        <v>-91.743119266055047</v>
      </c>
      <c r="J191" s="15">
        <v>16170</v>
      </c>
      <c r="K191" s="32">
        <f t="shared" si="104"/>
        <v>-1.1009174311926606E-2</v>
      </c>
      <c r="L191" s="18">
        <f>IF(ISNUMBER(J191), $B199 * K191, "")</f>
        <v>-1651.3761467889908</v>
      </c>
      <c r="M191" s="31"/>
      <c r="N191" s="32" t="str">
        <f t="shared" si="105"/>
        <v/>
      </c>
      <c r="O191" s="18" t="str">
        <f>IF(ISNUMBER(M191), $B199 * N191, "")</f>
        <v/>
      </c>
      <c r="Q191" s="264"/>
      <c r="R191" s="264"/>
      <c r="S191" s="264"/>
    </row>
    <row r="192" spans="1:19" ht="17.25" thickBot="1">
      <c r="A192" s="125" t="s">
        <v>148</v>
      </c>
      <c r="B192" s="126">
        <v>14.4</v>
      </c>
      <c r="C192" s="77">
        <v>-2.7027026999999999E-2</v>
      </c>
      <c r="D192" s="15">
        <v>14.3</v>
      </c>
      <c r="E192" s="32">
        <f t="shared" si="102"/>
        <v>-6.9444444444444198E-3</v>
      </c>
      <c r="F192" s="18">
        <f>IF(ISNUMBER(D192), $B199 * E192, "")</f>
        <v>-1041.6666666666629</v>
      </c>
      <c r="G192" s="31">
        <v>14.3</v>
      </c>
      <c r="H192" s="32">
        <f t="shared" si="103"/>
        <v>-6.9444444444444198E-3</v>
      </c>
      <c r="I192" s="101">
        <f>IF(ISNUMBER(G192), $B199 * H192, "")</f>
        <v>-1041.6666666666629</v>
      </c>
      <c r="J192" s="15">
        <v>14.1</v>
      </c>
      <c r="K192" s="32">
        <f t="shared" si="104"/>
        <v>-2.0833333333333381E-2</v>
      </c>
      <c r="L192" s="18">
        <f>IF(ISNUMBER(J192), $B199 * K192, "")</f>
        <v>-3125.0000000000073</v>
      </c>
      <c r="M192" s="31"/>
      <c r="N192" s="32" t="str">
        <f t="shared" si="105"/>
        <v/>
      </c>
      <c r="O192" s="18" t="str">
        <f>IF(ISNUMBER(M192), $B199 * N192, "")</f>
        <v/>
      </c>
      <c r="Q192" s="274"/>
      <c r="R192" s="274"/>
      <c r="S192" s="274"/>
    </row>
    <row r="193" spans="1:19" ht="17.25" thickBot="1">
      <c r="A193" s="127" t="s">
        <v>174</v>
      </c>
      <c r="B193" s="128">
        <v>1615</v>
      </c>
      <c r="C193" s="78">
        <v>-2.71084337E-2</v>
      </c>
      <c r="D193" s="20">
        <v>1635</v>
      </c>
      <c r="E193" s="21">
        <f t="shared" si="102"/>
        <v>1.238390092879257E-2</v>
      </c>
      <c r="F193" s="22">
        <f>IF(ISNUMBER(D193), $B199 * E193, "")</f>
        <v>1857.5851393188855</v>
      </c>
      <c r="G193" s="30">
        <v>1645</v>
      </c>
      <c r="H193" s="21">
        <f t="shared" si="103"/>
        <v>1.8575851393188854E-2</v>
      </c>
      <c r="I193" s="105">
        <f>IF(ISNUMBER(G193), $B199 * H193, "")</f>
        <v>2786.377708978328</v>
      </c>
      <c r="J193" s="20">
        <v>1630</v>
      </c>
      <c r="K193" s="21">
        <f t="shared" si="104"/>
        <v>9.2879256965944269E-3</v>
      </c>
      <c r="L193" s="22">
        <f>IF(ISNUMBER(J193), $B199 * K193, "")</f>
        <v>1393.188854489164</v>
      </c>
      <c r="M193" s="30"/>
      <c r="N193" s="21" t="str">
        <f t="shared" si="105"/>
        <v/>
      </c>
      <c r="O193" s="22" t="str">
        <f>IF(ISNUMBER(M193), $B199 * N193, "")</f>
        <v/>
      </c>
      <c r="Q193" s="274"/>
      <c r="R193" s="274"/>
      <c r="S193" s="274"/>
    </row>
    <row r="194" spans="1:19" ht="17.25" thickBot="1">
      <c r="A194" s="125" t="s">
        <v>184</v>
      </c>
      <c r="B194" s="129">
        <v>10580</v>
      </c>
      <c r="C194" s="80">
        <v>-2.8466483000000001E-2</v>
      </c>
      <c r="D194" s="106">
        <v>10560</v>
      </c>
      <c r="E194" s="107">
        <f>IF(ISNUMBER(D194), (D194 - $B194) / $B194, "")</f>
        <v>-1.890359168241966E-3</v>
      </c>
      <c r="F194" s="108">
        <f>IF(ISNUMBER(D194), $B199 * E194, "")</f>
        <v>-283.55387523629491</v>
      </c>
      <c r="G194" s="109">
        <v>10460</v>
      </c>
      <c r="H194" s="107">
        <f>IF(ISNUMBER(G194), (G194 - $B194) / $B194, "")</f>
        <v>-1.1342155009451797E-2</v>
      </c>
      <c r="I194" s="110">
        <f>IF(ISNUMBER(G194), $B199 * H194, "")</f>
        <v>-1701.3232514177696</v>
      </c>
      <c r="J194" s="106">
        <v>10300</v>
      </c>
      <c r="K194" s="107">
        <f>IF(ISNUMBER(J194), (J194 - $B194) / $B194, "")</f>
        <v>-2.6465028355387523E-2</v>
      </c>
      <c r="L194" s="108">
        <f>IF(ISNUMBER(J194), $B199 * K194, "")</f>
        <v>-3969.7542533081287</v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64"/>
      <c r="R194" s="264"/>
      <c r="S194" s="264"/>
    </row>
    <row r="195" spans="1:19" ht="17.25" thickBot="1">
      <c r="A195" s="125" t="s">
        <v>152</v>
      </c>
      <c r="B195" s="126">
        <v>154200</v>
      </c>
      <c r="C195" s="77">
        <v>-3.1711146000000003E-2</v>
      </c>
      <c r="D195" s="15">
        <v>154600</v>
      </c>
      <c r="E195" s="32">
        <f t="shared" ref="E195:E198" si="106">IF(ISNUMBER(D195), (D195 - $B195) / $B195, "")</f>
        <v>2.5940337224383916E-3</v>
      </c>
      <c r="F195" s="18">
        <f>IF(ISNUMBER(D195), $B199 * E195, "")</f>
        <v>389.10505836575874</v>
      </c>
      <c r="G195" s="31">
        <v>152650</v>
      </c>
      <c r="H195" s="32">
        <f t="shared" ref="H195:H198" si="107">IF(ISNUMBER(G195), (G195 - $B195) / $B195, "")</f>
        <v>-1.0051880674448769E-2</v>
      </c>
      <c r="I195" s="101">
        <f>IF(ISNUMBER(G195), $B199 * H195, "")</f>
        <v>-1507.7821011673152</v>
      </c>
      <c r="J195" s="15">
        <v>150600</v>
      </c>
      <c r="K195" s="32">
        <f t="shared" ref="K195:K198" si="108">IF(ISNUMBER(J195), (J195 - $B195) / $B195, "")</f>
        <v>-2.3346303501945526E-2</v>
      </c>
      <c r="L195" s="18">
        <f>IF(ISNUMBER(J195), $B199 * K195, "")</f>
        <v>-3501.9455252918287</v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64"/>
      <c r="R195" s="264"/>
      <c r="S195" s="264"/>
    </row>
    <row r="196" spans="1:19" ht="17.25" thickBot="1">
      <c r="A196" s="125" t="s">
        <v>208</v>
      </c>
      <c r="B196" s="126">
        <v>19.8</v>
      </c>
      <c r="C196" s="77">
        <v>-3.4146341500000003E-2</v>
      </c>
      <c r="D196" s="15">
        <v>19.8</v>
      </c>
      <c r="E196" s="32">
        <f t="shared" si="106"/>
        <v>0</v>
      </c>
      <c r="F196" s="18">
        <f>IF(ISNUMBER(D196), $B199 * E196, "")</f>
        <v>0</v>
      </c>
      <c r="G196" s="31">
        <v>19.7</v>
      </c>
      <c r="H196" s="32">
        <f t="shared" si="107"/>
        <v>-5.0505050505051221E-3</v>
      </c>
      <c r="I196" s="101">
        <f>IF(ISNUMBER(G196), $B199 * H196, "")</f>
        <v>-757.57575757576831</v>
      </c>
      <c r="J196" s="15">
        <v>19.600000000000001</v>
      </c>
      <c r="K196" s="32">
        <f t="shared" si="108"/>
        <v>-1.0101010101010065E-2</v>
      </c>
      <c r="L196" s="18">
        <f>IF(ISNUMBER(J196), $B199 * K196, "")</f>
        <v>-1515.1515151515098</v>
      </c>
      <c r="M196" s="31"/>
      <c r="N196" s="32" t="str">
        <f t="shared" si="109"/>
        <v/>
      </c>
      <c r="O196" s="18" t="str">
        <f>IF(ISNUMBER(M196), $B199 * N196, "")</f>
        <v/>
      </c>
      <c r="Q196" s="264"/>
      <c r="R196" s="264"/>
      <c r="S196" s="264"/>
    </row>
    <row r="197" spans="1:19">
      <c r="A197" s="125" t="s">
        <v>118</v>
      </c>
      <c r="B197" s="126">
        <v>4925</v>
      </c>
      <c r="C197" s="77">
        <v>-0.1012773723</v>
      </c>
      <c r="D197" s="15">
        <v>4750</v>
      </c>
      <c r="E197" s="32">
        <f t="shared" si="106"/>
        <v>-3.553299492385787E-2</v>
      </c>
      <c r="F197" s="18">
        <f>IF(ISNUMBER(D197), $B199 * E197, "")</f>
        <v>-5329.9492385786807</v>
      </c>
      <c r="G197" s="31">
        <v>4710</v>
      </c>
      <c r="H197" s="32">
        <f t="shared" si="107"/>
        <v>-4.3654822335025378E-2</v>
      </c>
      <c r="I197" s="101">
        <f>IF(ISNUMBER(G197), $B199 * H197, "")</f>
        <v>-6548.2233502538065</v>
      </c>
      <c r="J197" s="15">
        <v>4655</v>
      </c>
      <c r="K197" s="32">
        <f t="shared" si="108"/>
        <v>-5.4822335025380711E-2</v>
      </c>
      <c r="L197" s="18">
        <f>IF(ISNUMBER(J197), $B199 * K197, "")</f>
        <v>-8223.3502538071061</v>
      </c>
      <c r="M197" s="31"/>
      <c r="N197" s="32" t="str">
        <f t="shared" si="109"/>
        <v/>
      </c>
      <c r="O197" s="18" t="str">
        <f>IF(ISNUMBER(M197), $B199 * N197, "")</f>
        <v/>
      </c>
      <c r="Q197" s="253"/>
      <c r="R197" s="254"/>
      <c r="S197" s="255"/>
    </row>
    <row r="198" spans="1:19" ht="17.25" thickBot="1">
      <c r="A198" s="130" t="s">
        <v>67</v>
      </c>
      <c r="B198" s="131">
        <v>5920</v>
      </c>
      <c r="C198" s="79">
        <v>-0.1357664234</v>
      </c>
      <c r="D198" s="24">
        <v>5565</v>
      </c>
      <c r="E198" s="25">
        <f t="shared" si="106"/>
        <v>-5.9966216216216214E-2</v>
      </c>
      <c r="F198" s="104">
        <f>IF(ISNUMBER(D198), $B199 * E198, "")</f>
        <v>-8994.9324324324316</v>
      </c>
      <c r="G198" s="102">
        <v>5505</v>
      </c>
      <c r="H198" s="25">
        <f t="shared" si="107"/>
        <v>-7.0101351351351357E-2</v>
      </c>
      <c r="I198" s="103">
        <f>IF(ISNUMBER(G198), $B199 * H198, "")</f>
        <v>-10515.202702702703</v>
      </c>
      <c r="J198" s="24">
        <v>5385</v>
      </c>
      <c r="K198" s="25">
        <f t="shared" si="108"/>
        <v>-9.0371621621621628E-2</v>
      </c>
      <c r="L198" s="104">
        <f>IF(ISNUMBER(J198), $B199 * K198, "")</f>
        <v>-13555.743243243245</v>
      </c>
      <c r="M198" s="102"/>
      <c r="N198" s="25" t="str">
        <f t="shared" si="109"/>
        <v/>
      </c>
      <c r="O198" s="104" t="str">
        <f>IF(ISNUMBER(M198), $B199 * N198, "")</f>
        <v/>
      </c>
      <c r="Q198" s="256"/>
      <c r="R198" s="257"/>
      <c r="S198" s="258"/>
    </row>
    <row r="199" spans="1:19" ht="17.25" thickBot="1">
      <c r="A199" s="132" t="s">
        <v>268</v>
      </c>
      <c r="B199" s="317">
        <f>$B$37</f>
        <v>150000</v>
      </c>
      <c r="C199" s="318"/>
      <c r="D199" s="26" t="s">
        <v>269</v>
      </c>
      <c r="E199" s="27">
        <f>IF(COUNT(E179:E198), SUM(E179:E198) / COUNT(E179:E198), 0)</f>
        <v>-5.0802743716039695E-4</v>
      </c>
      <c r="F199" s="28">
        <f>SUM(F179:F198)</f>
        <v>-1524.082311481191</v>
      </c>
      <c r="G199" s="26" t="s">
        <v>269</v>
      </c>
      <c r="H199" s="27">
        <f>IF(COUNT(H179:H198), SUM(H179:H198) / COUNT(H179:H198), 0)</f>
        <v>-4.7845203960173686E-3</v>
      </c>
      <c r="I199" s="28">
        <f>SUM(I179:I198)</f>
        <v>-14353.561188052106</v>
      </c>
      <c r="J199" s="26" t="s">
        <v>269</v>
      </c>
      <c r="K199" s="27">
        <f>IF(COUNT(K179:K198), SUM(K179:K198) / COUNT(K179:K198), 0)</f>
        <v>-1.6170417204159366E-2</v>
      </c>
      <c r="L199" s="28">
        <f>SUM(L179:L198)</f>
        <v>-48511.251612478103</v>
      </c>
      <c r="M199" s="26" t="s">
        <v>269</v>
      </c>
      <c r="N199" s="27">
        <f>IF(COUNT(N179:N198), SUM(N179:N198) / COUNT(N179:N198), 0)</f>
        <v>0</v>
      </c>
      <c r="O199" s="28">
        <f>SUM(O179:O198)</f>
        <v>0</v>
      </c>
      <c r="Q199" s="259"/>
      <c r="R199" s="260"/>
      <c r="S199" s="261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7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7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7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7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7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7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7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7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6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6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67" priority="157">
      <formula>AND($N17 &gt; 0, ISNUMBER($N17))</formula>
    </cfRule>
    <cfRule type="expression" dxfId="166" priority="158">
      <formula>AND($N17 = 0 * ISNUMBER($N17))</formula>
    </cfRule>
    <cfRule type="expression" dxfId="165" priority="159">
      <formula>AND($N17 &lt; 0, ISNUMBER($N17))</formula>
    </cfRule>
  </conditionalFormatting>
  <conditionalFormatting sqref="A17:F36">
    <cfRule type="expression" dxfId="164" priority="166">
      <formula>AND($E17 &gt; 0, ISNUMBER($E17))</formula>
    </cfRule>
    <cfRule type="expression" dxfId="163" priority="167">
      <formula>AND($E17 = 0 * ISNUMBER($E17))</formula>
    </cfRule>
    <cfRule type="expression" dxfId="162" priority="168">
      <formula>AND($E17 &lt; 0, ISNUMBER($E17))</formula>
    </cfRule>
  </conditionalFormatting>
  <conditionalFormatting sqref="A17:C36 G17:I36">
    <cfRule type="expression" dxfId="161" priority="163">
      <formula>AND($H17 &gt; 0, ISNUMBER($H17))</formula>
    </cfRule>
    <cfRule type="expression" dxfId="160" priority="164">
      <formula>AND($H17 = 0 * ISNUMBER($H17))</formula>
    </cfRule>
    <cfRule type="expression" dxfId="159" priority="165">
      <formula>AND($H17 &lt; 0, ISNUMBER($H17))</formula>
    </cfRule>
  </conditionalFormatting>
  <conditionalFormatting sqref="A17:C36 J17:L36">
    <cfRule type="expression" dxfId="158" priority="160">
      <formula>AND($K17 &gt; 0, ISNUMBER($K17))</formula>
    </cfRule>
    <cfRule type="expression" dxfId="157" priority="161">
      <formula>AND($K17 = 0 * ISNUMBER($K17))</formula>
    </cfRule>
    <cfRule type="expression" dxfId="156" priority="162">
      <formula>AND($K17 &lt; 0, ISNUMBER($K17))</formula>
    </cfRule>
  </conditionalFormatting>
  <conditionalFormatting sqref="D15:F16 E37:F37">
    <cfRule type="expression" dxfId="155" priority="154">
      <formula>$E$37 &gt; 0</formula>
    </cfRule>
    <cfRule type="expression" dxfId="154" priority="155">
      <formula>$E$37 = 0</formula>
    </cfRule>
    <cfRule type="expression" dxfId="153" priority="156">
      <formula>$E$37 &lt; 0</formula>
    </cfRule>
  </conditionalFormatting>
  <conditionalFormatting sqref="G15:I16 H37:I37">
    <cfRule type="expression" dxfId="152" priority="151">
      <formula>$H$37 &gt; 0</formula>
    </cfRule>
    <cfRule type="expression" dxfId="151" priority="152">
      <formula>$H$37 = 0</formula>
    </cfRule>
    <cfRule type="expression" dxfId="150" priority="153">
      <formula>$H$37 &lt; 0</formula>
    </cfRule>
  </conditionalFormatting>
  <conditionalFormatting sqref="J15:L16 K37:L37">
    <cfRule type="expression" dxfId="149" priority="148">
      <formula>$K$37 &gt; 0</formula>
    </cfRule>
    <cfRule type="expression" dxfId="148" priority="149">
      <formula>$K$37 = 0</formula>
    </cfRule>
    <cfRule type="expression" dxfId="147" priority="150">
      <formula>$K$37 &lt; 0</formula>
    </cfRule>
  </conditionalFormatting>
  <conditionalFormatting sqref="M15:O16 N37:O37">
    <cfRule type="expression" dxfId="146" priority="145">
      <formula>$N$37 &gt; 0</formula>
    </cfRule>
    <cfRule type="expression" dxfId="145" priority="146">
      <formula>$N$37 = 0</formula>
    </cfRule>
    <cfRule type="expression" dxfId="144" priority="147">
      <formula>$N$37 &lt; 0</formula>
    </cfRule>
  </conditionalFormatting>
  <conditionalFormatting sqref="A44:C63 M44:O63">
    <cfRule type="expression" dxfId="143" priority="133">
      <formula>AND($N44 &gt; 0, ISNUMBER($N44))</formula>
    </cfRule>
    <cfRule type="expression" dxfId="142" priority="134">
      <formula>AND($N44 = 0 * ISNUMBER($N44))</formula>
    </cfRule>
    <cfRule type="expression" dxfId="141" priority="135">
      <formula>AND($N44 &lt; 0, ISNUMBER($N44))</formula>
    </cfRule>
  </conditionalFormatting>
  <conditionalFormatting sqref="A44:F63">
    <cfRule type="expression" dxfId="140" priority="142">
      <formula>AND($E44 &gt; 0, ISNUMBER($E44))</formula>
    </cfRule>
    <cfRule type="expression" dxfId="139" priority="143">
      <formula>AND($E44 = 0 * ISNUMBER($E44))</formula>
    </cfRule>
    <cfRule type="expression" dxfId="138" priority="144">
      <formula>AND($E44 &lt; 0, ISNUMBER($E44))</formula>
    </cfRule>
  </conditionalFormatting>
  <conditionalFormatting sqref="A44:C63 G44:I63">
    <cfRule type="expression" dxfId="137" priority="139">
      <formula>AND($H44 &gt; 0, ISNUMBER($H44))</formula>
    </cfRule>
    <cfRule type="expression" dxfId="136" priority="140">
      <formula>AND($H44 = 0 * ISNUMBER($H44))</formula>
    </cfRule>
    <cfRule type="expression" dxfId="135" priority="141">
      <formula>AND($H44 &lt; 0, ISNUMBER($H44))</formula>
    </cfRule>
  </conditionalFormatting>
  <conditionalFormatting sqref="A44:C63 J44:L63">
    <cfRule type="expression" dxfId="134" priority="136">
      <formula>AND($K44 &gt; 0, ISNUMBER($K44))</formula>
    </cfRule>
    <cfRule type="expression" dxfId="133" priority="137">
      <formula>AND($K44 = 0 * ISNUMBER($K44))</formula>
    </cfRule>
    <cfRule type="expression" dxfId="132" priority="138">
      <formula>AND($K44 &lt; 0, ISNUMBER($K44))</formula>
    </cfRule>
  </conditionalFormatting>
  <conditionalFormatting sqref="D42:F43 E64:F64">
    <cfRule type="expression" dxfId="131" priority="130">
      <formula>$E$64 &gt; 0</formula>
    </cfRule>
    <cfRule type="expression" dxfId="130" priority="131">
      <formula>$E$64 = 0</formula>
    </cfRule>
    <cfRule type="expression" dxfId="129" priority="132">
      <formula>$E$64 &lt; 0</formula>
    </cfRule>
  </conditionalFormatting>
  <conditionalFormatting sqref="G42:I43 H64:I64">
    <cfRule type="expression" dxfId="128" priority="127">
      <formula>$H$64 &gt; 0</formula>
    </cfRule>
    <cfRule type="expression" dxfId="127" priority="128">
      <formula>$H$64 = 0</formula>
    </cfRule>
    <cfRule type="expression" dxfId="126" priority="129">
      <formula>$H$64 &lt; 0</formula>
    </cfRule>
  </conditionalFormatting>
  <conditionalFormatting sqref="J42:L43 K64:L64">
    <cfRule type="expression" dxfId="125" priority="124">
      <formula>$K$64 &gt; 0</formula>
    </cfRule>
    <cfRule type="expression" dxfId="124" priority="125">
      <formula>$K$64 = 0</formula>
    </cfRule>
    <cfRule type="expression" dxfId="123" priority="126">
      <formula>$K$64 &lt; 0</formula>
    </cfRule>
  </conditionalFormatting>
  <conditionalFormatting sqref="M42:O43 N64:O64">
    <cfRule type="expression" dxfId="122" priority="121">
      <formula>$N$64 &gt; 0</formula>
    </cfRule>
    <cfRule type="expression" dxfId="121" priority="122">
      <formula>$N$64 = 0</formula>
    </cfRule>
    <cfRule type="expression" dxfId="120" priority="123">
      <formula>$N$64 &lt; 0</formula>
    </cfRule>
  </conditionalFormatting>
  <conditionalFormatting sqref="A71:C90 M71:O90">
    <cfRule type="expression" dxfId="119" priority="109">
      <formula>AND($N71 &gt; 0, ISNUMBER($N71))</formula>
    </cfRule>
    <cfRule type="expression" dxfId="118" priority="110">
      <formula>AND($N71 = 0 * ISNUMBER($N71))</formula>
    </cfRule>
    <cfRule type="expression" dxfId="117" priority="111">
      <formula>AND($N71 &lt; 0, ISNUMBER($N71))</formula>
    </cfRule>
  </conditionalFormatting>
  <conditionalFormatting sqref="A71:F90">
    <cfRule type="expression" dxfId="116" priority="118">
      <formula>AND($E71 &gt; 0, ISNUMBER($E71))</formula>
    </cfRule>
    <cfRule type="expression" dxfId="115" priority="119">
      <formula>AND($E71 = 0 * ISNUMBER($E71))</formula>
    </cfRule>
    <cfRule type="expression" dxfId="114" priority="120">
      <formula>AND($E71 &lt; 0, ISNUMBER($E71))</formula>
    </cfRule>
  </conditionalFormatting>
  <conditionalFormatting sqref="A71:C90 G71:I90">
    <cfRule type="expression" dxfId="113" priority="115">
      <formula>AND($H71 &gt; 0, ISNUMBER($H71))</formula>
    </cfRule>
    <cfRule type="expression" dxfId="112" priority="116">
      <formula>AND($H71 = 0 * ISNUMBER($H71))</formula>
    </cfRule>
    <cfRule type="expression" dxfId="111" priority="117">
      <formula>AND($H71 &lt; 0, ISNUMBER($H71))</formula>
    </cfRule>
  </conditionalFormatting>
  <conditionalFormatting sqref="A71:C90 J71:L90">
    <cfRule type="expression" dxfId="110" priority="112">
      <formula>AND($K71 &gt; 0, ISNUMBER($K71))</formula>
    </cfRule>
    <cfRule type="expression" dxfId="109" priority="113">
      <formula>AND($K71 = 0 * ISNUMBER($K71))</formula>
    </cfRule>
    <cfRule type="expression" dxfId="108" priority="114">
      <formula>AND($K71 &lt; 0, ISNUMBER($K71))</formula>
    </cfRule>
  </conditionalFormatting>
  <conditionalFormatting sqref="D69:F70 E91:F91">
    <cfRule type="expression" dxfId="107" priority="106">
      <formula>$E$91 &gt; 0</formula>
    </cfRule>
    <cfRule type="expression" dxfId="106" priority="107">
      <formula>$E$91 = 0</formula>
    </cfRule>
    <cfRule type="expression" dxfId="105" priority="108">
      <formula>$E$91 &lt; 0</formula>
    </cfRule>
  </conditionalFormatting>
  <conditionalFormatting sqref="G69:I70 H91:I91">
    <cfRule type="expression" dxfId="104" priority="103">
      <formula>$H$91 &gt; 0</formula>
    </cfRule>
    <cfRule type="expression" dxfId="103" priority="104">
      <formula>$H$91 = 0</formula>
    </cfRule>
    <cfRule type="expression" dxfId="102" priority="105">
      <formula>$H$91 &lt; 0</formula>
    </cfRule>
  </conditionalFormatting>
  <conditionalFormatting sqref="J69:L70 K91:L91">
    <cfRule type="expression" dxfId="101" priority="100">
      <formula>$K$91 &gt; 0</formula>
    </cfRule>
    <cfRule type="expression" dxfId="100" priority="101">
      <formula>$K$91 = 0</formula>
    </cfRule>
    <cfRule type="expression" dxfId="99" priority="102">
      <formula>$K$91 &lt; 0</formula>
    </cfRule>
  </conditionalFormatting>
  <conditionalFormatting sqref="M69:O70 N91:O91">
    <cfRule type="expression" dxfId="98" priority="97">
      <formula>$N$91 &gt; 0</formula>
    </cfRule>
    <cfRule type="expression" dxfId="97" priority="98">
      <formula>$N$91 = 0</formula>
    </cfRule>
    <cfRule type="expression" dxfId="96" priority="99">
      <formula>$N$91 &lt; 0</formula>
    </cfRule>
  </conditionalFormatting>
  <conditionalFormatting sqref="A98:C117 M98:O117">
    <cfRule type="expression" dxfId="95" priority="85">
      <formula>AND($N98 &gt; 0, ISNUMBER($N98))</formula>
    </cfRule>
    <cfRule type="expression" dxfId="94" priority="86">
      <formula>AND($N98 = 0 * ISNUMBER($N98))</formula>
    </cfRule>
    <cfRule type="expression" dxfId="93" priority="87">
      <formula>AND($N98 &lt; 0, ISNUMBER($N98))</formula>
    </cfRule>
  </conditionalFormatting>
  <conditionalFormatting sqref="A98:F117">
    <cfRule type="expression" dxfId="92" priority="94">
      <formula>AND($E98 &gt; 0, ISNUMBER($E98))</formula>
    </cfRule>
    <cfRule type="expression" dxfId="91" priority="95">
      <formula>AND($E98 = 0 * ISNUMBER($E98))</formula>
    </cfRule>
    <cfRule type="expression" dxfId="90" priority="96">
      <formula>AND($E98 &lt; 0, ISNUMBER($E98))</formula>
    </cfRule>
  </conditionalFormatting>
  <conditionalFormatting sqref="A98:C117 G98:I117">
    <cfRule type="expression" dxfId="89" priority="91">
      <formula>AND($H98 &gt; 0, ISNUMBER($H98))</formula>
    </cfRule>
    <cfRule type="expression" dxfId="88" priority="92">
      <formula>AND($H98 = 0 * ISNUMBER($H98))</formula>
    </cfRule>
    <cfRule type="expression" dxfId="87" priority="93">
      <formula>AND($H98 &lt; 0, ISNUMBER($H98))</formula>
    </cfRule>
  </conditionalFormatting>
  <conditionalFormatting sqref="A98:C117 J98:L117">
    <cfRule type="expression" dxfId="86" priority="88">
      <formula>AND($K98 &gt; 0, ISNUMBER($K98))</formula>
    </cfRule>
    <cfRule type="expression" dxfId="85" priority="89">
      <formula>AND($K98 = 0 * ISNUMBER($K98))</formula>
    </cfRule>
    <cfRule type="expression" dxfId="84" priority="90">
      <formula>AND($K98 &lt; 0, ISNUMBER($K98))</formula>
    </cfRule>
  </conditionalFormatting>
  <conditionalFormatting sqref="D96:F97 E118:F118">
    <cfRule type="expression" dxfId="83" priority="82">
      <formula>$E$118 &gt; 0</formula>
    </cfRule>
    <cfRule type="expression" dxfId="82" priority="83">
      <formula>$E$118 = 0</formula>
    </cfRule>
    <cfRule type="expression" dxfId="81" priority="84">
      <formula>$E$118 &lt; 0</formula>
    </cfRule>
  </conditionalFormatting>
  <conditionalFormatting sqref="G96:I97 H118:I118">
    <cfRule type="expression" dxfId="80" priority="79">
      <formula>$H$118 &gt; 0</formula>
    </cfRule>
    <cfRule type="expression" dxfId="79" priority="80">
      <formula>$H$118 = 0</formula>
    </cfRule>
    <cfRule type="expression" dxfId="78" priority="81">
      <formula>$H$118 &lt; 0</formula>
    </cfRule>
  </conditionalFormatting>
  <conditionalFormatting sqref="J96:L97 K118:L118">
    <cfRule type="expression" dxfId="77" priority="76">
      <formula>$K$118 &gt; 0</formula>
    </cfRule>
    <cfRule type="expression" dxfId="76" priority="77">
      <formula>$K$118 = 0</formula>
    </cfRule>
    <cfRule type="expression" dxfId="75" priority="78">
      <formula>$K$118 &lt; 0</formula>
    </cfRule>
  </conditionalFormatting>
  <conditionalFormatting sqref="M96:O97 N118:O118">
    <cfRule type="expression" dxfId="74" priority="73">
      <formula>$N$118 &gt; 0</formula>
    </cfRule>
    <cfRule type="expression" dxfId="73" priority="74">
      <formula>$N$118 = 0</formula>
    </cfRule>
    <cfRule type="expression" dxfId="72" priority="75">
      <formula>$N$118 &lt; 0</formula>
    </cfRule>
  </conditionalFormatting>
  <conditionalFormatting sqref="A125:C144 M125:O144">
    <cfRule type="expression" dxfId="71" priority="61">
      <formula>AND($N125 &gt; 0, ISNUMBER($N125))</formula>
    </cfRule>
    <cfRule type="expression" dxfId="70" priority="62">
      <formula>AND($N125 = 0 * ISNUMBER($N125))</formula>
    </cfRule>
    <cfRule type="expression" dxfId="69" priority="63">
      <formula>AND($N125 &lt; 0, ISNUMBER($N125))</formula>
    </cfRule>
  </conditionalFormatting>
  <conditionalFormatting sqref="A125:F144">
    <cfRule type="expression" dxfId="68" priority="70">
      <formula>AND($E125 &gt; 0, ISNUMBER($E125))</formula>
    </cfRule>
    <cfRule type="expression" dxfId="67" priority="71">
      <formula>AND($E125 = 0 * ISNUMBER($E125))</formula>
    </cfRule>
    <cfRule type="expression" dxfId="66" priority="72">
      <formula>AND($E125 &lt; 0, ISNUMBER($E125))</formula>
    </cfRule>
  </conditionalFormatting>
  <conditionalFormatting sqref="A125:C144 G125:I144">
    <cfRule type="expression" dxfId="65" priority="67">
      <formula>AND($H125 &gt; 0, ISNUMBER($H125))</formula>
    </cfRule>
    <cfRule type="expression" dxfId="64" priority="68">
      <formula>AND($H125 = 0 * ISNUMBER($H125))</formula>
    </cfRule>
    <cfRule type="expression" dxfId="63" priority="69">
      <formula>AND($H125 &lt; 0, ISNUMBER($H125))</formula>
    </cfRule>
  </conditionalFormatting>
  <conditionalFormatting sqref="A125:C144 J125:L144">
    <cfRule type="expression" dxfId="62" priority="64">
      <formula>AND($K125 &gt; 0, ISNUMBER($K125))</formula>
    </cfRule>
    <cfRule type="expression" dxfId="61" priority="65">
      <formula>AND($K125 = 0 * ISNUMBER($K125))</formula>
    </cfRule>
    <cfRule type="expression" dxfId="60" priority="66">
      <formula>AND($K125 &lt; 0, ISNUMBER($K125))</formula>
    </cfRule>
  </conditionalFormatting>
  <conditionalFormatting sqref="D123:F124 E145:F145">
    <cfRule type="expression" dxfId="59" priority="58">
      <formula>$E$145 &gt; 0</formula>
    </cfRule>
    <cfRule type="expression" dxfId="58" priority="59">
      <formula>$E$145 = 0</formula>
    </cfRule>
    <cfRule type="expression" dxfId="57" priority="60">
      <formula>$E$145 &lt; 0</formula>
    </cfRule>
  </conditionalFormatting>
  <conditionalFormatting sqref="G123:I124 H145:I145">
    <cfRule type="expression" dxfId="56" priority="55">
      <formula>$H$145 &gt; 0</formula>
    </cfRule>
    <cfRule type="expression" dxfId="55" priority="56">
      <formula>$H$145 = 0</formula>
    </cfRule>
    <cfRule type="expression" dxfId="54" priority="57">
      <formula>$H$145 &lt; 0</formula>
    </cfRule>
  </conditionalFormatting>
  <conditionalFormatting sqref="J123:L124 K145:L145">
    <cfRule type="expression" dxfId="53" priority="52">
      <formula>$K$145 &gt; 0</formula>
    </cfRule>
    <cfRule type="expression" dxfId="52" priority="53">
      <formula>$K$145 = 0</formula>
    </cfRule>
    <cfRule type="expression" dxfId="51" priority="54">
      <formula>$K$145 &lt; 0</formula>
    </cfRule>
  </conditionalFormatting>
  <conditionalFormatting sqref="M123:O124 N145:O145">
    <cfRule type="expression" dxfId="50" priority="49">
      <formula>$N$145 &gt; 0</formula>
    </cfRule>
    <cfRule type="expression" dxfId="49" priority="50">
      <formula>$N$145 = 0</formula>
    </cfRule>
    <cfRule type="expression" dxfId="48" priority="51">
      <formula>$N$145 &lt; 0</formula>
    </cfRule>
  </conditionalFormatting>
  <conditionalFormatting sqref="A152:C171 M152:O171">
    <cfRule type="expression" dxfId="47" priority="37">
      <formula>AND($N152 &gt; 0, ISNUMBER($N152))</formula>
    </cfRule>
    <cfRule type="expression" dxfId="46" priority="38">
      <formula>AND($N152 = 0 * ISNUMBER($N152))</formula>
    </cfRule>
    <cfRule type="expression" dxfId="45" priority="39">
      <formula>AND($N152 &lt; 0, ISNUMBER($N152))</formula>
    </cfRule>
  </conditionalFormatting>
  <conditionalFormatting sqref="A152:F171">
    <cfRule type="expression" dxfId="44" priority="46">
      <formula>AND($E152 &gt; 0, ISNUMBER($E152))</formula>
    </cfRule>
    <cfRule type="expression" dxfId="43" priority="47">
      <formula>AND($E152 = 0 * ISNUMBER($E152))</formula>
    </cfRule>
    <cfRule type="expression" dxfId="42" priority="48">
      <formula>AND($E152 &lt; 0, ISNUMBER($E152))</formula>
    </cfRule>
  </conditionalFormatting>
  <conditionalFormatting sqref="A152:C171 G152:I171">
    <cfRule type="expression" dxfId="41" priority="43">
      <formula>AND($H152 &gt; 0, ISNUMBER($H152))</formula>
    </cfRule>
    <cfRule type="expression" dxfId="40" priority="44">
      <formula>AND($H152 = 0 * ISNUMBER($H152))</formula>
    </cfRule>
    <cfRule type="expression" dxfId="39" priority="45">
      <formula>AND($H152 &lt; 0, ISNUMBER($H152))</formula>
    </cfRule>
  </conditionalFormatting>
  <conditionalFormatting sqref="A152:C171 J152:L171">
    <cfRule type="expression" dxfId="38" priority="40">
      <formula>AND($K152 &gt; 0, ISNUMBER($K152))</formula>
    </cfRule>
    <cfRule type="expression" dxfId="37" priority="41">
      <formula>AND($K152 = 0 * ISNUMBER($K152))</formula>
    </cfRule>
    <cfRule type="expression" dxfId="36" priority="42">
      <formula>AND($K152 &lt; 0, ISNUMBER($K152))</formula>
    </cfRule>
  </conditionalFormatting>
  <conditionalFormatting sqref="D150:F151 E172:F172">
    <cfRule type="expression" dxfId="35" priority="34">
      <formula>$E$172 &gt; 0</formula>
    </cfRule>
    <cfRule type="expression" dxfId="34" priority="35">
      <formula>$E$172 = 0</formula>
    </cfRule>
    <cfRule type="expression" dxfId="33" priority="36">
      <formula>$E$172 &lt; 0</formula>
    </cfRule>
  </conditionalFormatting>
  <conditionalFormatting sqref="G150:I151 H172:I172">
    <cfRule type="expression" dxfId="32" priority="31">
      <formula>$H$172 &gt; 0</formula>
    </cfRule>
    <cfRule type="expression" dxfId="31" priority="32">
      <formula>$H$172 = 0</formula>
    </cfRule>
    <cfRule type="expression" dxfId="30" priority="33">
      <formula>$H$172 &lt; 0</formula>
    </cfRule>
  </conditionalFormatting>
  <conditionalFormatting sqref="J150:L151 K172:L172">
    <cfRule type="expression" dxfId="29" priority="28">
      <formula>$K$172 &gt; 0</formula>
    </cfRule>
    <cfRule type="expression" dxfId="28" priority="29">
      <formula>$K$172 = 0</formula>
    </cfRule>
    <cfRule type="expression" dxfId="27" priority="30">
      <formula>$K$172 &lt; 0</formula>
    </cfRule>
  </conditionalFormatting>
  <conditionalFormatting sqref="M150:O151 N172:O172">
    <cfRule type="expression" dxfId="26" priority="25">
      <formula>$N$172 &gt; 0</formula>
    </cfRule>
    <cfRule type="expression" dxfId="25" priority="26">
      <formula>$N$172 = 0</formula>
    </cfRule>
    <cfRule type="expression" dxfId="24" priority="27">
      <formula>$N$172 &lt; 0</formula>
    </cfRule>
  </conditionalFormatting>
  <conditionalFormatting sqref="A179:C198 M179:O198">
    <cfRule type="expression" dxfId="23" priority="13">
      <formula>AND($N179 &gt; 0, ISNUMBER($N179))</formula>
    </cfRule>
    <cfRule type="expression" dxfId="22" priority="14">
      <formula>AND($N179 = 0 * ISNUMBER($N179))</formula>
    </cfRule>
    <cfRule type="expression" dxfId="21" priority="15">
      <formula>AND($N179 &lt; 0, ISNUMBER($N179))</formula>
    </cfRule>
  </conditionalFormatting>
  <conditionalFormatting sqref="A179:F198">
    <cfRule type="expression" dxfId="20" priority="22">
      <formula>AND($E179 &gt; 0, ISNUMBER($E179))</formula>
    </cfRule>
    <cfRule type="expression" dxfId="19" priority="23">
      <formula>AND($E179 = 0 * ISNUMBER($E179))</formula>
    </cfRule>
    <cfRule type="expression" dxfId="18" priority="24">
      <formula>AND($E179 &lt; 0, ISNUMBER($E179))</formula>
    </cfRule>
  </conditionalFormatting>
  <conditionalFormatting sqref="A179:C198 G179:I198">
    <cfRule type="expression" dxfId="17" priority="19">
      <formula>AND($H179 &gt; 0, ISNUMBER($H179))</formula>
    </cfRule>
    <cfRule type="expression" dxfId="16" priority="20">
      <formula>AND($H179 = 0 * ISNUMBER($H179))</formula>
    </cfRule>
    <cfRule type="expression" dxfId="15" priority="21">
      <formula>AND($H179 &lt; 0, ISNUMBER($H179))</formula>
    </cfRule>
  </conditionalFormatting>
  <conditionalFormatting sqref="A179:C198 J179:L198">
    <cfRule type="expression" dxfId="14" priority="16">
      <formula>AND($K179 &gt; 0, ISNUMBER($K179))</formula>
    </cfRule>
    <cfRule type="expression" dxfId="13" priority="17">
      <formula>AND($K179 = 0 * ISNUMBER($K179))</formula>
    </cfRule>
    <cfRule type="expression" dxfId="12" priority="18">
      <formula>AND($K179 &lt; 0, ISNUMBER($K179))</formula>
    </cfRule>
  </conditionalFormatting>
  <conditionalFormatting sqref="D177:F178 E199:F199">
    <cfRule type="expression" dxfId="11" priority="10">
      <formula>$E$199 &gt; 0</formula>
    </cfRule>
    <cfRule type="expression" dxfId="10" priority="11">
      <formula>$E$199 = 0</formula>
    </cfRule>
    <cfRule type="expression" dxfId="9" priority="12">
      <formula>$E$199 &lt; 0</formula>
    </cfRule>
  </conditionalFormatting>
  <conditionalFormatting sqref="G177:I178 H199:I199">
    <cfRule type="expression" dxfId="8" priority="7">
      <formula>$H$199 &gt; 0</formula>
    </cfRule>
    <cfRule type="expression" dxfId="7" priority="8">
      <formula>$H$199 = 0</formula>
    </cfRule>
    <cfRule type="expression" dxfId="6" priority="9">
      <formula>$H$199 &lt; 0</formula>
    </cfRule>
  </conditionalFormatting>
  <conditionalFormatting sqref="J177:L178 K199:L199">
    <cfRule type="expression" dxfId="5" priority="4">
      <formula>$K$199 &gt; 0</formula>
    </cfRule>
    <cfRule type="expression" dxfId="4" priority="5">
      <formula>$K$199 = 0</formula>
    </cfRule>
    <cfRule type="expression" dxfId="3" priority="6">
      <formula>$K$199 &lt; 0</formula>
    </cfRule>
  </conditionalFormatting>
  <conditionalFormatting sqref="M177:O178 N199:O199">
    <cfRule type="expression" dxfId="2" priority="1">
      <formula>$N$199 &gt; 0</formula>
    </cfRule>
    <cfRule type="expression" dxfId="1" priority="2">
      <formula>$N$199 = 0</formula>
    </cfRule>
    <cfRule type="expression" dxfId="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041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1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1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5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5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5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5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5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5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5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5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5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5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6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6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6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6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6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6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6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6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6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6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7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7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7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7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7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7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7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7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7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7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8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8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8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8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8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8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8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8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8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8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9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9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9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9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9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9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9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9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9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9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0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0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0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0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0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0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0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0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0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0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1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1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1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1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1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1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1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1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1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1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2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2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2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2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2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2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2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2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2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2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3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3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3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3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3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3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3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3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3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3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4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4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4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4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4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4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4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4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4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4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5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5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5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5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5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5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5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29</vt:i4>
      </vt:variant>
    </vt:vector>
  </HeadingPairs>
  <TitlesOfParts>
    <vt:vector size="29" baseType="lpstr">
      <vt:lpstr>투자전략(조건부서식초기화)</vt:lpstr>
      <vt:lpstr>투자전략</vt:lpstr>
      <vt:lpstr>현재가테이블</vt:lpstr>
      <vt:lpstr>종목선정</vt:lpstr>
      <vt:lpstr>월말결산</vt:lpstr>
      <vt:lpstr>2021.10.01</vt:lpstr>
      <vt:lpstr>2021.10.02</vt:lpstr>
      <vt:lpstr>2021.10.03</vt:lpstr>
      <vt:lpstr>2021.10.04</vt:lpstr>
      <vt:lpstr>2021.10.05</vt:lpstr>
      <vt:lpstr>2021.10.06</vt:lpstr>
      <vt:lpstr>2021.10.07</vt:lpstr>
      <vt:lpstr>2021.10.08</vt:lpstr>
      <vt:lpstr>2021.10.09</vt:lpstr>
      <vt:lpstr>2021.10.10</vt:lpstr>
      <vt:lpstr>2021.10.11</vt:lpstr>
      <vt:lpstr>2021.10.12</vt:lpstr>
      <vt:lpstr>2021.10.13</vt:lpstr>
      <vt:lpstr>2021.10.14</vt:lpstr>
      <vt:lpstr>2021.10.15</vt:lpstr>
      <vt:lpstr>2021.10.16</vt:lpstr>
      <vt:lpstr>2021.10.17</vt:lpstr>
      <vt:lpstr>2021.10.18</vt:lpstr>
      <vt:lpstr>2021.10.19</vt:lpstr>
      <vt:lpstr>2021.10.20</vt:lpstr>
      <vt:lpstr>2021.10.21</vt:lpstr>
      <vt:lpstr>2021.10.22</vt:lpstr>
      <vt:lpstr>2021.10.23</vt:lpstr>
      <vt:lpstr>2021.10.24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JoSihun</dc:creator>
  <cp:lastModifiedBy>Lab506</cp:lastModifiedBy>
  <dcterms:created xsi:type="dcterms:W3CDTF">2021-04-11T14:11:55Z</dcterms:created>
  <dcterms:modified xsi:type="dcterms:W3CDTF">2021-10-24T12:00:49Z</dcterms:modified>
</cp:coreProperties>
</file>